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Immendoerfer\Documents\2_KSG_Umsetzung\3.1_Jr3_Dokumente\Para18_Updates\"/>
    </mc:Choice>
  </mc:AlternateContent>
  <xr:revisionPtr revIDLastSave="0" documentId="13_ncr:1_{0378A820-8C8E-4E66-A7C8-16D03636B047}" xr6:coauthVersionLast="47" xr6:coauthVersionMax="47" xr10:uidLastSave="{00000000-0000-0000-0000-000000000000}"/>
  <workbookProtection workbookAlgorithmName="SHA-512" workbookHashValue="/lEUZZcBV16HF3cfTS6pJgzgt0TFvLCn3T5XtPp1trzRuOmTK7UEvuVFA08Gr02VJs8uYHs4ReTQOGgebtnG9g==" workbookSaltValue="S3tNl/iznpzz6N/wDLX6SA==" workbookSpinCount="100000" lockStructure="1"/>
  <bookViews>
    <workbookView xWindow="-120" yWindow="-120" windowWidth="29040" windowHeight="15840" tabRatio="849" xr2:uid="{2DB3CB24-4537-4A89-AE19-EA5B17F2EBEF}"/>
  </bookViews>
  <sheets>
    <sheet name="Anleitung" sheetId="29" r:id="rId1"/>
    <sheet name="Schritt 1 Allgemeine Angaben" sheetId="1" r:id="rId2"/>
    <sheet name="Schritt 2a Wärmeverbr. Kat. 1-4" sheetId="31" r:id="rId3"/>
    <sheet name="Schritt 2b Stromverbr. Kat. 1-4" sheetId="32" r:id="rId4"/>
    <sheet name="Schritt 3 Verbrauch Kat. 5-7" sheetId="33" r:id="rId5"/>
    <sheet name="Abschlusscheck" sheetId="34" r:id="rId6"/>
    <sheet name="Hilfen &amp; Infos" sheetId="37" r:id="rId7"/>
    <sheet name="Schritt 4 - Priorisierung" sheetId="9" state="hidden" r:id="rId8"/>
    <sheet name="Drop-Down" sheetId="5" state="hidden" r:id="rId9"/>
    <sheet name="Automatisierung Schritt 1" sheetId="35" state="hidden" r:id="rId10"/>
    <sheet name="Gebäudekat." sheetId="23" state="hidden" r:id="rId11"/>
    <sheet name="Benchmarks" sheetId="10" state="hidden" r:id="rId12"/>
    <sheet name="Witterungsbereinigung" sheetId="20" state="hidden" r:id="rId13"/>
    <sheet name="Klimafaktoren" sheetId="21" state="hidden" r:id="rId14"/>
    <sheet name="Export" sheetId="25"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9" hidden="1">'Automatisierung Schritt 1'!$C$1:$F$1147</definedName>
    <definedName name="Abrechnungszeitraum" localSheetId="0">'[1]Drop-Down'!$E$2:$E$36</definedName>
    <definedName name="Abrechnungszeitraum" localSheetId="10">'[2]Drop-Down'!$E$2:$E$43</definedName>
    <definedName name="Abrechnungszeitraum">'Drop-Down'!$E$2:$E$36</definedName>
    <definedName name="Angabe" localSheetId="0">'[1]Drop-Down'!$N$2:$N$3</definedName>
    <definedName name="Angabe">'Drop-Down'!$N$2:$N$3</definedName>
    <definedName name="Baukat" localSheetId="0">#REF!,#REF!,#REF!</definedName>
    <definedName name="Baukat" localSheetId="10">Gebäudekat.!#REF!,Gebäudekat.!#REF!,Gebäudekat.!#REF!</definedName>
    <definedName name="Baukat" localSheetId="6">#REF!,#REF!,#REF!</definedName>
    <definedName name="Baukat">#REF!,#REF!,#REF!</definedName>
    <definedName name="Date_DataProcessing" localSheetId="0">#REF!</definedName>
    <definedName name="Date_DataProcessing" localSheetId="10">#REF!</definedName>
    <definedName name="Date_DataProcessing" localSheetId="6">#REF!</definedName>
    <definedName name="Date_DataProcessing">#REF!</definedName>
    <definedName name="Date_Version" localSheetId="0">#REF!</definedName>
    <definedName name="Date_Version" localSheetId="10">#REF!</definedName>
    <definedName name="Date_Version" localSheetId="6">#REF!</definedName>
    <definedName name="Date_Version">#REF!</definedName>
    <definedName name="Datum_Version" localSheetId="0">#REF!</definedName>
    <definedName name="Datum_Version" localSheetId="10">#REF!</definedName>
    <definedName name="Datum_Version" localSheetId="6">#REF!</definedName>
    <definedName name="Datum_Version">#REF!</definedName>
    <definedName name="DatumDateProcessing" localSheetId="0">#REF!</definedName>
    <definedName name="DatumDateProcessing" localSheetId="6">#REF!</definedName>
    <definedName name="DatumDateProcessing">#REF!</definedName>
    <definedName name="datumver" localSheetId="0">#REF!</definedName>
    <definedName name="datumver" localSheetId="6">#REF!</definedName>
    <definedName name="datumver">#REF!</definedName>
    <definedName name="Datumversion" localSheetId="0">#REF!</definedName>
    <definedName name="Datumversion" localSheetId="6">#REF!</definedName>
    <definedName name="Datumversion">#REF!</definedName>
    <definedName name="Fingebkat" localSheetId="0">[1]Gebäudekat_FIN!#REF!</definedName>
    <definedName name="Fingebkat" localSheetId="6">[3]Gebäudekat_FIN!#REF!</definedName>
    <definedName name="Fingebkat">Gebäudekat.!#REF!</definedName>
    <definedName name="Gebäudekat" localSheetId="0">#REF!</definedName>
    <definedName name="Gebäudekat" localSheetId="10">Gebäudekat.!#REF!</definedName>
    <definedName name="Gebäudekat" localSheetId="6">#REF!</definedName>
    <definedName name="Gebäudekat">#REF!</definedName>
    <definedName name="Gebäudekategorien" localSheetId="0">#REF!</definedName>
    <definedName name="Gebäudekategorien" localSheetId="10">Gebäudekat.!#REF!</definedName>
    <definedName name="Gebäudekategorien" localSheetId="6">#REF!</definedName>
    <definedName name="Gebäudekategorien">#REF!</definedName>
    <definedName name="Gebäudekato" localSheetId="0">#REF!</definedName>
    <definedName name="Gebäudekato" localSheetId="10">Gebäudekat.!#REF!</definedName>
    <definedName name="Gebäudekato" localSheetId="6">#REF!</definedName>
    <definedName name="Gebäudekato">#REF!</definedName>
    <definedName name="Gebkat1" localSheetId="0">#REF!</definedName>
    <definedName name="Gebkat1" localSheetId="10">Gebäudekat.!#REF!</definedName>
    <definedName name="Gebkat1" localSheetId="6">#REF!</definedName>
    <definedName name="Gebkat1">#REF!</definedName>
    <definedName name="Gebkat2" localSheetId="0">#REF!</definedName>
    <definedName name="Gebkat2" localSheetId="10">Gebäudekat.!#REF!</definedName>
    <definedName name="Gebkat2" localSheetId="6">#REF!</definedName>
    <definedName name="Gebkat2">#REF!</definedName>
    <definedName name="Gebkat3" localSheetId="0">#REF!</definedName>
    <definedName name="Gebkat3" localSheetId="10">Gebäudekat.!#REF!</definedName>
    <definedName name="Gebkat3" localSheetId="6">#REF!</definedName>
    <definedName name="Gebkat3">#REF!</definedName>
    <definedName name="GKKlär15" localSheetId="0">'[1]Drop-Down'!$A$2:$A$6</definedName>
    <definedName name="GKKlär15" localSheetId="10">'[2]Drop-Down'!$A$2:$A$6</definedName>
    <definedName name="GKKlär15" localSheetId="6">'[3]Drop-Down'!$A$2:$A$6</definedName>
    <definedName name="GKKlär15">'Drop-Down'!$A$2:$A$6</definedName>
    <definedName name="Indicator_ApplyHeightCorrection" localSheetId="0">[4]UserForm!$AI$14</definedName>
    <definedName name="Indicator_ApplyHeightCorrection" localSheetId="10">[5]UserForm!$AI$14</definedName>
    <definedName name="Indicator_ApplyHeightCorrection">[6]UserForm!$AI$14</definedName>
    <definedName name="Indicator_ExcludeSelectedStation" localSheetId="0">[4]UserForm!$AI$22</definedName>
    <definedName name="Indicator_ExcludeSelectedStation" localSheetId="10">[5]UserForm!$AI$22</definedName>
    <definedName name="Indicator_ExcludeSelectedStation">[6]UserForm!$AI$22</definedName>
    <definedName name="Indicator_Type_AssignStationToPostcode" localSheetId="0">[4]UserForm!$AI$12</definedName>
    <definedName name="Indicator_Type_AssignStationToPostcode" localSheetId="10">[5]UserForm!$AI$12</definedName>
    <definedName name="Indicator_Type_AssignStationToPostcode">[6]UserForm!$AI$12</definedName>
    <definedName name="Indicator_Type_LocationBuilding" localSheetId="0">[4]UserForm!$AI$10</definedName>
    <definedName name="Indicator_Type_LocationBuilding" localSheetId="10">[5]UserForm!$AI$10</definedName>
    <definedName name="Indicator_Type_LocationBuilding">[6]UserForm!$AI$10</definedName>
    <definedName name="Infra" localSheetId="0">#REF!</definedName>
    <definedName name="Infra">'Drop-Down'!$J$2:$J$4</definedName>
    <definedName name="Körperschaftsgebiet" localSheetId="0">#REF!</definedName>
    <definedName name="Körperschaftsgebiet" localSheetId="10">'[2]Drop-Down'!$C$2:$C$14</definedName>
    <definedName name="Körperschaftsgebiet">'Drop-Down'!$C$2:$C$13</definedName>
    <definedName name="Landkreis" localSheetId="0">'[1]Drop-Down'!$F$2:$F$45</definedName>
    <definedName name="Landkreis" localSheetId="10">'[2]Drop-Down'!$F$2:$F$45</definedName>
    <definedName name="Landkreis" localSheetId="6">'[7]Drop-Down'!$F$2:$F$45</definedName>
    <definedName name="Landkreis">'Drop-Down'!$F$2:$F$45</definedName>
    <definedName name="Licht" localSheetId="0">#REF!</definedName>
    <definedName name="Licht">'Drop-Down'!$N$2:$N$5</definedName>
    <definedName name="Relevant" localSheetId="0">#REF!</definedName>
    <definedName name="Relevant" localSheetId="10">'[2]Drop-Down'!$D$2:$D$4</definedName>
    <definedName name="Relevant">'Drop-Down'!$D$2:$D$4</definedName>
    <definedName name="Strom" localSheetId="0">#REF!</definedName>
    <definedName name="Strom" localSheetId="10">'[2]Drop-Down'!$G$2:$G$5</definedName>
    <definedName name="Strom">'Drop-Down'!$G$2:$G$4</definedName>
    <definedName name="TextField_Code_ClimateStation" localSheetId="0">[4]UserForm!$J$16</definedName>
    <definedName name="TextField_Code_ClimateStation" localSheetId="10">[5]UserForm!$J$16</definedName>
    <definedName name="TextField_Code_ClimateStation">[6]UserForm!$J$16</definedName>
    <definedName name="TextField_Degree_Inclination_Solar" localSheetId="0">[4]UserForm!$D$112</definedName>
    <definedName name="TextField_Degree_Inclination_Solar" localSheetId="10">[5]UserForm!$D$112</definedName>
    <definedName name="TextField_Degree_Inclination_Solar">[6]UserForm!$D$112</definedName>
    <definedName name="TextField_Postcode" localSheetId="0">[4]UserForm!$J$10</definedName>
    <definedName name="TextField_Postcode" localSheetId="10">[5]UserForm!$J$10</definedName>
    <definedName name="TextField_Postcode">[6]UserForm!$J$10</definedName>
    <definedName name="TextField_Temperature_HDD_Base" localSheetId="0">[4]UserForm!$E$33</definedName>
    <definedName name="TextField_Temperature_HDD_Base" localSheetId="10">[5]UserForm!$E$33</definedName>
    <definedName name="TextField_Temperature_HDD_Base">[6]UserForm!$E$33</definedName>
    <definedName name="Vollständigkeit">'[8]Drop-Down'!$N$2:$N$3</definedName>
    <definedName name="Wärme" localSheetId="0">'[1]Drop-Down'!$H$2:$H$11</definedName>
    <definedName name="Wärme" localSheetId="10">'[2]Drop-Down'!$H$2:$H$11</definedName>
    <definedName name="Wärme">'Drop-Down'!$H$2:$H$10</definedName>
    <definedName name="Wärme1">'Drop-Down'!$H$2:$H$13</definedName>
    <definedName name="Zuinfra" localSheetId="0">#REF!</definedName>
    <definedName name="Zuinfra" localSheetId="10">'[2]Drop-Down'!$J$2:$J$26</definedName>
    <definedName name="Zuinfra">'Drop-Down'!$J$2:$J$26</definedName>
    <definedName name="Zuordnungskategorie" localSheetId="0">[9]Gebäudekat_markiert!$B$6:$B$30,[9]Gebäudekat_markiert!$B$32:$B$157,[9]Gebäudekat_markiert!$B$164:$B$189</definedName>
    <definedName name="Zuordnungskategorie">[10]Gebäudekat_markiert!$B$6:$B$30,[10]Gebäudekat_markiert!$B$32:$B$157,[10]Gebäudekat_markiert!$B$164:$B$189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1" i="32" l="1"/>
  <c r="B30" i="32"/>
  <c r="B29" i="32"/>
  <c r="B28" i="32"/>
  <c r="B27" i="32"/>
  <c r="B26" i="32"/>
  <c r="B25" i="32"/>
  <c r="B24" i="32"/>
  <c r="B23" i="32"/>
  <c r="B22" i="32"/>
  <c r="B21" i="32"/>
  <c r="B20" i="32"/>
  <c r="B19" i="32"/>
  <c r="B18" i="32"/>
  <c r="B17" i="32"/>
  <c r="B16" i="32"/>
  <c r="B15" i="32"/>
  <c r="B14" i="32"/>
  <c r="B13" i="32"/>
  <c r="B12" i="32"/>
  <c r="B11" i="32"/>
  <c r="O25" i="33"/>
  <c r="O23" i="33"/>
  <c r="P23" i="33" s="1"/>
  <c r="O24" i="33"/>
  <c r="P24" i="33" s="1"/>
  <c r="O26" i="33"/>
  <c r="P26" i="33" s="1"/>
  <c r="O27" i="33"/>
  <c r="P27" i="33" s="1"/>
  <c r="O28" i="33"/>
  <c r="P28" i="33" s="1"/>
  <c r="B2" i="25"/>
  <c r="J10" i="31"/>
  <c r="U10" i="31" s="1"/>
  <c r="S10" i="31" s="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J90" i="31"/>
  <c r="J91" i="31"/>
  <c r="J92" i="31"/>
  <c r="J93" i="31"/>
  <c r="J94" i="31"/>
  <c r="J95" i="31"/>
  <c r="J96" i="31"/>
  <c r="J97" i="31"/>
  <c r="J98" i="31"/>
  <c r="J99" i="31"/>
  <c r="J100" i="31"/>
  <c r="J101" i="31"/>
  <c r="J102" i="31"/>
  <c r="J103" i="31"/>
  <c r="J104" i="31"/>
  <c r="J105" i="31"/>
  <c r="J106" i="31"/>
  <c r="J107" i="31"/>
  <c r="J108" i="31"/>
  <c r="J109" i="31"/>
  <c r="J110" i="31"/>
  <c r="J111" i="31"/>
  <c r="J112" i="31"/>
  <c r="J113" i="31"/>
  <c r="J114" i="31"/>
  <c r="J115" i="31"/>
  <c r="J116" i="31"/>
  <c r="J117" i="31"/>
  <c r="J118" i="31"/>
  <c r="J119" i="31"/>
  <c r="J120" i="31"/>
  <c r="J121" i="31"/>
  <c r="J122" i="31"/>
  <c r="J123" i="31"/>
  <c r="J124" i="31"/>
  <c r="J125" i="31"/>
  <c r="J126" i="31"/>
  <c r="J127" i="31"/>
  <c r="J128" i="31"/>
  <c r="J129" i="31"/>
  <c r="J130" i="31"/>
  <c r="J131" i="31"/>
  <c r="J132" i="31"/>
  <c r="J133" i="31"/>
  <c r="J134" i="31"/>
  <c r="J135" i="31"/>
  <c r="J136" i="31"/>
  <c r="J137" i="31"/>
  <c r="J138" i="31"/>
  <c r="J139" i="31"/>
  <c r="J140" i="31"/>
  <c r="J141" i="31"/>
  <c r="J142" i="31"/>
  <c r="J143" i="31"/>
  <c r="J144" i="31"/>
  <c r="J145" i="31"/>
  <c r="J146" i="31"/>
  <c r="J147" i="31"/>
  <c r="J148" i="31"/>
  <c r="J149" i="31"/>
  <c r="J150" i="31"/>
  <c r="J151" i="31"/>
  <c r="J152" i="31"/>
  <c r="J153" i="31"/>
  <c r="J154" i="31"/>
  <c r="J155" i="31"/>
  <c r="J156" i="31"/>
  <c r="J157" i="31"/>
  <c r="J158" i="31"/>
  <c r="J159" i="31"/>
  <c r="J160" i="31"/>
  <c r="J161" i="31"/>
  <c r="J162" i="31"/>
  <c r="J163" i="31"/>
  <c r="J164" i="31"/>
  <c r="J165" i="31"/>
  <c r="J166" i="31"/>
  <c r="J167" i="31"/>
  <c r="J168" i="31"/>
  <c r="J169" i="31"/>
  <c r="J170" i="31"/>
  <c r="J171" i="31"/>
  <c r="J172" i="31"/>
  <c r="J173" i="31"/>
  <c r="J174" i="31"/>
  <c r="J175" i="31"/>
  <c r="J176" i="31"/>
  <c r="J177" i="31"/>
  <c r="J178" i="31"/>
  <c r="J179" i="31"/>
  <c r="J180" i="31"/>
  <c r="J181" i="31"/>
  <c r="J182" i="31"/>
  <c r="J183" i="31"/>
  <c r="J184" i="31"/>
  <c r="J185" i="31"/>
  <c r="J186" i="31"/>
  <c r="J187" i="31"/>
  <c r="J188" i="31"/>
  <c r="J189" i="31"/>
  <c r="J190" i="31"/>
  <c r="J191" i="31"/>
  <c r="J192" i="31"/>
  <c r="J193" i="31"/>
  <c r="J194" i="31"/>
  <c r="J195" i="31"/>
  <c r="J196" i="31"/>
  <c r="J197" i="31"/>
  <c r="J198" i="31"/>
  <c r="J199" i="31"/>
  <c r="J200" i="31"/>
  <c r="J201" i="31"/>
  <c r="J202" i="31"/>
  <c r="J203" i="31"/>
  <c r="J204" i="31"/>
  <c r="J205" i="31"/>
  <c r="J206" i="31"/>
  <c r="J207" i="31"/>
  <c r="J208" i="31"/>
  <c r="J209" i="31"/>
  <c r="J210" i="31"/>
  <c r="J211" i="31"/>
  <c r="J212" i="31"/>
  <c r="J213" i="31"/>
  <c r="J214" i="31"/>
  <c r="J215" i="31"/>
  <c r="J216" i="31"/>
  <c r="J217" i="31"/>
  <c r="J218" i="31"/>
  <c r="J219" i="31"/>
  <c r="J220" i="31"/>
  <c r="J221" i="31"/>
  <c r="J222" i="31"/>
  <c r="J223" i="31"/>
  <c r="J224" i="31"/>
  <c r="J225" i="31"/>
  <c r="J226" i="31"/>
  <c r="J227" i="31"/>
  <c r="J228" i="31"/>
  <c r="J229" i="31"/>
  <c r="J230" i="31"/>
  <c r="J231" i="31"/>
  <c r="J232" i="31"/>
  <c r="J233" i="31"/>
  <c r="J234" i="31"/>
  <c r="J235" i="31"/>
  <c r="J236" i="31"/>
  <c r="J237" i="31"/>
  <c r="J238" i="31"/>
  <c r="J239" i="31"/>
  <c r="J240" i="31"/>
  <c r="J241" i="31"/>
  <c r="J242" i="31"/>
  <c r="J243" i="31"/>
  <c r="J244" i="31"/>
  <c r="J245" i="31"/>
  <c r="J246" i="31"/>
  <c r="J247" i="31"/>
  <c r="J248" i="31"/>
  <c r="J249" i="31"/>
  <c r="J250" i="31"/>
  <c r="J251" i="31"/>
  <c r="J252" i="31"/>
  <c r="J253" i="31"/>
  <c r="J254" i="31"/>
  <c r="J255" i="31"/>
  <c r="J256" i="31"/>
  <c r="J257" i="31"/>
  <c r="J258" i="31"/>
  <c r="J259" i="31"/>
  <c r="J260" i="31"/>
  <c r="J261" i="31"/>
  <c r="J262" i="31"/>
  <c r="J263" i="31"/>
  <c r="J264" i="31"/>
  <c r="J265" i="31"/>
  <c r="J266" i="31"/>
  <c r="J267" i="31"/>
  <c r="J268" i="31"/>
  <c r="J269" i="31"/>
  <c r="J270" i="31"/>
  <c r="J271" i="31"/>
  <c r="J272" i="31"/>
  <c r="J273" i="31"/>
  <c r="J274" i="31"/>
  <c r="J275" i="31"/>
  <c r="J276" i="31"/>
  <c r="J277" i="31"/>
  <c r="J278" i="31"/>
  <c r="J279" i="31"/>
  <c r="J280" i="31"/>
  <c r="J281" i="31"/>
  <c r="J282" i="31"/>
  <c r="J283" i="31"/>
  <c r="J284" i="31"/>
  <c r="J285" i="31"/>
  <c r="J286" i="31"/>
  <c r="J287" i="31"/>
  <c r="J288" i="31"/>
  <c r="J289" i="31"/>
  <c r="J290" i="31"/>
  <c r="J291" i="31"/>
  <c r="J292" i="31"/>
  <c r="J293" i="31"/>
  <c r="J294" i="31"/>
  <c r="J295" i="31"/>
  <c r="J296" i="31"/>
  <c r="J297" i="31"/>
  <c r="J298" i="31"/>
  <c r="J299" i="31"/>
  <c r="J300" i="31"/>
  <c r="J301" i="31"/>
  <c r="J302" i="31"/>
  <c r="J303" i="31"/>
  <c r="J304" i="31"/>
  <c r="J305" i="31"/>
  <c r="J306" i="31"/>
  <c r="J307" i="31"/>
  <c r="J308" i="31"/>
  <c r="J309" i="31"/>
  <c r="J310" i="31"/>
  <c r="J311" i="31"/>
  <c r="J312" i="31"/>
  <c r="J313" i="31"/>
  <c r="J314" i="31"/>
  <c r="J315" i="31"/>
  <c r="J316" i="31"/>
  <c r="J317" i="31"/>
  <c r="J318" i="31"/>
  <c r="J319" i="31"/>
  <c r="J320" i="31"/>
  <c r="J321" i="31"/>
  <c r="J322" i="31"/>
  <c r="J323" i="31"/>
  <c r="J324" i="31"/>
  <c r="J325" i="31"/>
  <c r="J326" i="31"/>
  <c r="J327" i="31"/>
  <c r="J328" i="31"/>
  <c r="J329" i="31"/>
  <c r="J330" i="31"/>
  <c r="J331" i="31"/>
  <c r="J332" i="31"/>
  <c r="J333" i="31"/>
  <c r="J334" i="31"/>
  <c r="J335" i="31"/>
  <c r="J336" i="31"/>
  <c r="J337" i="31"/>
  <c r="J338" i="31"/>
  <c r="J339" i="31"/>
  <c r="J340" i="31"/>
  <c r="J341" i="31"/>
  <c r="J342" i="31"/>
  <c r="J343" i="31"/>
  <c r="J344" i="31"/>
  <c r="J345" i="31"/>
  <c r="J346" i="31"/>
  <c r="J347" i="31"/>
  <c r="J348" i="31"/>
  <c r="J349" i="31"/>
  <c r="J350" i="31"/>
  <c r="J351" i="31"/>
  <c r="J352" i="31"/>
  <c r="J353" i="31"/>
  <c r="J354" i="31"/>
  <c r="J355" i="31"/>
  <c r="J356" i="31"/>
  <c r="J357" i="31"/>
  <c r="J358" i="31"/>
  <c r="J359" i="31"/>
  <c r="J360" i="31"/>
  <c r="J361" i="31"/>
  <c r="J362" i="31"/>
  <c r="J363" i="31"/>
  <c r="J364" i="31"/>
  <c r="J365" i="31"/>
  <c r="J366" i="31"/>
  <c r="J367" i="31"/>
  <c r="J368" i="31"/>
  <c r="J369" i="31"/>
  <c r="J370" i="31"/>
  <c r="J371" i="31"/>
  <c r="J372" i="31"/>
  <c r="J373" i="31"/>
  <c r="J374" i="31"/>
  <c r="J375" i="31"/>
  <c r="J376" i="31"/>
  <c r="J377" i="31"/>
  <c r="J378" i="31"/>
  <c r="J379" i="31"/>
  <c r="J380" i="31"/>
  <c r="J381" i="31"/>
  <c r="J382" i="31"/>
  <c r="J383" i="31"/>
  <c r="J384" i="31"/>
  <c r="J385" i="31"/>
  <c r="J386" i="31"/>
  <c r="J387" i="31"/>
  <c r="J388" i="31"/>
  <c r="J389" i="31"/>
  <c r="J390" i="31"/>
  <c r="J391" i="31"/>
  <c r="J392" i="31"/>
  <c r="J393" i="31"/>
  <c r="J394" i="31"/>
  <c r="J395" i="31"/>
  <c r="J396" i="31"/>
  <c r="J397" i="31"/>
  <c r="J398" i="31"/>
  <c r="J399" i="31"/>
  <c r="J400" i="31"/>
  <c r="J401" i="31"/>
  <c r="J402" i="31"/>
  <c r="J403" i="31"/>
  <c r="J404" i="31"/>
  <c r="J405" i="31"/>
  <c r="J406" i="31"/>
  <c r="J407" i="31"/>
  <c r="J408" i="31"/>
  <c r="J409" i="31"/>
  <c r="J410" i="31"/>
  <c r="J411" i="31"/>
  <c r="J412" i="31"/>
  <c r="J413" i="31"/>
  <c r="J414" i="31"/>
  <c r="J415" i="31"/>
  <c r="J416" i="31"/>
  <c r="J417" i="31"/>
  <c r="J418" i="31"/>
  <c r="J419" i="31"/>
  <c r="J420" i="31"/>
  <c r="J421" i="31"/>
  <c r="J422" i="31"/>
  <c r="J423" i="31"/>
  <c r="J424" i="31"/>
  <c r="J425" i="31"/>
  <c r="J426" i="31"/>
  <c r="J427" i="31"/>
  <c r="J428" i="31"/>
  <c r="J429" i="31"/>
  <c r="J430" i="31"/>
  <c r="J431" i="31"/>
  <c r="J432" i="31"/>
  <c r="J433" i="31"/>
  <c r="J434" i="31"/>
  <c r="J435" i="31"/>
  <c r="J436" i="31"/>
  <c r="J437" i="31"/>
  <c r="J438" i="31"/>
  <c r="J439" i="31"/>
  <c r="J440" i="31"/>
  <c r="J441" i="31"/>
  <c r="J442" i="31"/>
  <c r="J443" i="31"/>
  <c r="J444" i="31"/>
  <c r="J445" i="31"/>
  <c r="J446" i="31"/>
  <c r="J447" i="31"/>
  <c r="J448" i="31"/>
  <c r="J449" i="31"/>
  <c r="J450" i="31"/>
  <c r="J451" i="31"/>
  <c r="J452" i="31"/>
  <c r="J453" i="31"/>
  <c r="J454" i="31"/>
  <c r="J455" i="31"/>
  <c r="J456" i="31"/>
  <c r="J457" i="31"/>
  <c r="J458" i="31"/>
  <c r="J459" i="31"/>
  <c r="J460" i="31"/>
  <c r="J461" i="31"/>
  <c r="J462" i="31"/>
  <c r="J463" i="31"/>
  <c r="J464" i="31"/>
  <c r="J465" i="31"/>
  <c r="J466" i="31"/>
  <c r="J467" i="31"/>
  <c r="J468" i="31"/>
  <c r="J469" i="31"/>
  <c r="J470" i="31"/>
  <c r="J471" i="31"/>
  <c r="J472" i="31"/>
  <c r="J473" i="31"/>
  <c r="J474" i="31"/>
  <c r="J475" i="31"/>
  <c r="J476" i="31"/>
  <c r="J477" i="31"/>
  <c r="J478" i="31"/>
  <c r="J479" i="31"/>
  <c r="J480" i="31"/>
  <c r="J481" i="31"/>
  <c r="J482" i="31"/>
  <c r="J483" i="31"/>
  <c r="J484" i="31"/>
  <c r="J485" i="31"/>
  <c r="J486" i="31"/>
  <c r="J487" i="31"/>
  <c r="J488" i="31"/>
  <c r="J489" i="31"/>
  <c r="J490" i="31"/>
  <c r="J491" i="31"/>
  <c r="J492" i="31"/>
  <c r="J493" i="31"/>
  <c r="J494" i="31"/>
  <c r="J495" i="31"/>
  <c r="J496" i="31"/>
  <c r="J497" i="31"/>
  <c r="J498" i="31"/>
  <c r="J499" i="31"/>
  <c r="J500" i="31"/>
  <c r="J501" i="31"/>
  <c r="J502" i="31"/>
  <c r="J503" i="31"/>
  <c r="J504" i="31"/>
  <c r="R10" i="31"/>
  <c r="V10" i="31"/>
  <c r="X10" i="31"/>
  <c r="Y10" i="31"/>
  <c r="Z10" i="31"/>
  <c r="AA10" i="31"/>
  <c r="T10" i="31" l="1"/>
  <c r="R11" i="31"/>
  <c r="U11" i="31"/>
  <c r="T11" i="31" s="1"/>
  <c r="V11" i="31"/>
  <c r="X11" i="31"/>
  <c r="Y11" i="31"/>
  <c r="Z11" i="31"/>
  <c r="R12" i="31"/>
  <c r="U12" i="31"/>
  <c r="S12" i="31" s="1"/>
  <c r="V12" i="31"/>
  <c r="X12" i="31"/>
  <c r="Y12" i="31"/>
  <c r="Z12" i="31"/>
  <c r="R13" i="31"/>
  <c r="U13" i="31"/>
  <c r="S13" i="31" s="1"/>
  <c r="V13" i="31"/>
  <c r="X13" i="31"/>
  <c r="Y13" i="31"/>
  <c r="Z13" i="31"/>
  <c r="R14" i="31"/>
  <c r="U14" i="31"/>
  <c r="S14" i="31" s="1"/>
  <c r="V14" i="31"/>
  <c r="X14" i="31"/>
  <c r="Y14" i="31"/>
  <c r="Z14" i="31"/>
  <c r="N20" i="32"/>
  <c r="M12" i="32"/>
  <c r="Q12" i="32"/>
  <c r="M13" i="32"/>
  <c r="Q13" i="32"/>
  <c r="M14" i="32"/>
  <c r="Q14" i="32"/>
  <c r="M15" i="32"/>
  <c r="Q15" i="32"/>
  <c r="M16" i="32"/>
  <c r="N16" i="32"/>
  <c r="O16" i="32" s="1"/>
  <c r="Q16" i="32"/>
  <c r="M17" i="32"/>
  <c r="Q17" i="32"/>
  <c r="M18" i="32"/>
  <c r="Q18" i="32"/>
  <c r="M19" i="32"/>
  <c r="Q19" i="32"/>
  <c r="M20" i="32"/>
  <c r="Q20" i="32"/>
  <c r="M21" i="32"/>
  <c r="Q21" i="32"/>
  <c r="M22" i="32"/>
  <c r="Q22" i="32"/>
  <c r="M23" i="32"/>
  <c r="Q23" i="32"/>
  <c r="M24" i="32"/>
  <c r="Q24" i="32"/>
  <c r="M25" i="32"/>
  <c r="Q25" i="32"/>
  <c r="M26" i="32"/>
  <c r="Q26" i="32"/>
  <c r="M27" i="32"/>
  <c r="Q27" i="32"/>
  <c r="M28" i="32"/>
  <c r="Q28" i="32"/>
  <c r="M29" i="32"/>
  <c r="Q29" i="32"/>
  <c r="M30" i="32"/>
  <c r="Q30" i="32"/>
  <c r="M31" i="32"/>
  <c r="Q31" i="32"/>
  <c r="M32" i="32"/>
  <c r="Q32" i="32"/>
  <c r="M33" i="32"/>
  <c r="Q33" i="32"/>
  <c r="M34" i="32"/>
  <c r="Q34" i="32"/>
  <c r="M35" i="32"/>
  <c r="Q35" i="32"/>
  <c r="M36" i="32"/>
  <c r="Q36" i="32"/>
  <c r="M37" i="32"/>
  <c r="Q37" i="32"/>
  <c r="M38" i="32"/>
  <c r="Q38" i="32"/>
  <c r="M39" i="32"/>
  <c r="Q39" i="32"/>
  <c r="M40" i="32"/>
  <c r="Q40" i="32"/>
  <c r="M41" i="32"/>
  <c r="Q41" i="32"/>
  <c r="M42" i="32"/>
  <c r="Q42" i="32"/>
  <c r="M43" i="32"/>
  <c r="Q43" i="32"/>
  <c r="M44" i="32"/>
  <c r="Q44" i="32"/>
  <c r="M45" i="32"/>
  <c r="Q45" i="32"/>
  <c r="M46" i="32"/>
  <c r="Q46" i="32"/>
  <c r="M47" i="32"/>
  <c r="Q47" i="32"/>
  <c r="M48" i="32"/>
  <c r="Q48" i="32"/>
  <c r="M49" i="32"/>
  <c r="Q49" i="32"/>
  <c r="M50" i="32"/>
  <c r="Q50" i="32"/>
  <c r="M51" i="32"/>
  <c r="Q51" i="32"/>
  <c r="M52" i="32"/>
  <c r="Q52" i="32"/>
  <c r="M53" i="32"/>
  <c r="Q53" i="32"/>
  <c r="M54" i="32"/>
  <c r="Q54" i="32"/>
  <c r="M55" i="32"/>
  <c r="Q55" i="32"/>
  <c r="M56" i="32"/>
  <c r="Q56" i="32"/>
  <c r="M57" i="32"/>
  <c r="Q57" i="32"/>
  <c r="M58" i="32"/>
  <c r="Q58" i="32"/>
  <c r="M59" i="32"/>
  <c r="Q59" i="32"/>
  <c r="M60" i="32"/>
  <c r="Q60" i="32"/>
  <c r="M61" i="32"/>
  <c r="Q61" i="32"/>
  <c r="M62" i="32"/>
  <c r="Q62" i="32"/>
  <c r="M63" i="32"/>
  <c r="Q63" i="32"/>
  <c r="M64" i="32"/>
  <c r="Q64" i="32"/>
  <c r="M65" i="32"/>
  <c r="Q65" i="32"/>
  <c r="M66" i="32"/>
  <c r="Q66" i="32"/>
  <c r="M67" i="32"/>
  <c r="Q67" i="32"/>
  <c r="M68" i="32"/>
  <c r="Q68" i="32"/>
  <c r="M69" i="32"/>
  <c r="Q69" i="32"/>
  <c r="M70" i="32"/>
  <c r="Q70" i="32"/>
  <c r="M71" i="32"/>
  <c r="Q71" i="32"/>
  <c r="M72" i="32"/>
  <c r="Q72" i="32"/>
  <c r="M73" i="32"/>
  <c r="Q73" i="32"/>
  <c r="M74" i="32"/>
  <c r="Q74" i="32"/>
  <c r="M75" i="32"/>
  <c r="Q75" i="32"/>
  <c r="M76" i="32"/>
  <c r="Q76" i="32"/>
  <c r="M77" i="32"/>
  <c r="Q77" i="32"/>
  <c r="M78" i="32"/>
  <c r="Q78" i="32"/>
  <c r="M79" i="32"/>
  <c r="Q79" i="32"/>
  <c r="M80" i="32"/>
  <c r="Q80" i="32"/>
  <c r="M81" i="32"/>
  <c r="Q81" i="32"/>
  <c r="M82" i="32"/>
  <c r="Q82" i="32"/>
  <c r="M83" i="32"/>
  <c r="Q83" i="32"/>
  <c r="M84" i="32"/>
  <c r="Q84" i="32"/>
  <c r="M85" i="32"/>
  <c r="Q85" i="32"/>
  <c r="M86" i="32"/>
  <c r="Q86" i="32"/>
  <c r="M87" i="32"/>
  <c r="Q87" i="32"/>
  <c r="M88" i="32"/>
  <c r="Q88" i="32"/>
  <c r="M89" i="32"/>
  <c r="Q89" i="32"/>
  <c r="M90" i="32"/>
  <c r="Q90" i="32"/>
  <c r="M91" i="32"/>
  <c r="Q91" i="32"/>
  <c r="M92" i="32"/>
  <c r="Q92" i="32"/>
  <c r="M93" i="32"/>
  <c r="Q93" i="32"/>
  <c r="M94" i="32"/>
  <c r="Q94" i="32"/>
  <c r="M95" i="32"/>
  <c r="Q95" i="32"/>
  <c r="M96" i="32"/>
  <c r="Q96" i="32"/>
  <c r="M97" i="32"/>
  <c r="Q97" i="32"/>
  <c r="M98" i="32"/>
  <c r="Q98" i="32"/>
  <c r="M99" i="32"/>
  <c r="Q99" i="32"/>
  <c r="M100" i="32"/>
  <c r="Q100" i="32"/>
  <c r="M101" i="32"/>
  <c r="Q101" i="32"/>
  <c r="M102" i="32"/>
  <c r="Q102" i="32"/>
  <c r="M103" i="32"/>
  <c r="Q103" i="32"/>
  <c r="M104" i="32"/>
  <c r="Q104" i="32"/>
  <c r="M105" i="32"/>
  <c r="Q105" i="32"/>
  <c r="M106" i="32"/>
  <c r="Q106" i="32"/>
  <c r="M107" i="32"/>
  <c r="Q107" i="32"/>
  <c r="M108" i="32"/>
  <c r="Q108" i="32"/>
  <c r="M109" i="32"/>
  <c r="Q109" i="32"/>
  <c r="M110" i="32"/>
  <c r="Q110" i="32"/>
  <c r="M111" i="32"/>
  <c r="Q111" i="32"/>
  <c r="M112" i="32"/>
  <c r="Q112" i="32"/>
  <c r="M113" i="32"/>
  <c r="Q113" i="32"/>
  <c r="M114" i="32"/>
  <c r="Q114" i="32"/>
  <c r="M115" i="32"/>
  <c r="Q115" i="32"/>
  <c r="M116" i="32"/>
  <c r="Q116" i="32"/>
  <c r="M117" i="32"/>
  <c r="Q117" i="32"/>
  <c r="M118" i="32"/>
  <c r="Q118" i="32"/>
  <c r="M119" i="32"/>
  <c r="Q119" i="32"/>
  <c r="M120" i="32"/>
  <c r="Q120" i="32"/>
  <c r="M121" i="32"/>
  <c r="Q121" i="32"/>
  <c r="M122" i="32"/>
  <c r="Q122" i="32"/>
  <c r="M123" i="32"/>
  <c r="Q123" i="32"/>
  <c r="M124" i="32"/>
  <c r="Q124" i="32"/>
  <c r="M125" i="32"/>
  <c r="Q125" i="32"/>
  <c r="M126" i="32"/>
  <c r="Q126" i="32"/>
  <c r="M127" i="32"/>
  <c r="Q127" i="32"/>
  <c r="M128" i="32"/>
  <c r="Q128" i="32"/>
  <c r="M129" i="32"/>
  <c r="Q129" i="32"/>
  <c r="M130" i="32"/>
  <c r="Q130" i="32"/>
  <c r="M131" i="32"/>
  <c r="Q131" i="32"/>
  <c r="M132" i="32"/>
  <c r="Q132" i="32"/>
  <c r="M133" i="32"/>
  <c r="Q133" i="32"/>
  <c r="M134" i="32"/>
  <c r="Q134" i="32"/>
  <c r="M135" i="32"/>
  <c r="Q135" i="32"/>
  <c r="M136" i="32"/>
  <c r="Q136" i="32"/>
  <c r="M137" i="32"/>
  <c r="Q137" i="32"/>
  <c r="M138" i="32"/>
  <c r="Q138" i="32"/>
  <c r="M139" i="32"/>
  <c r="Q139" i="32"/>
  <c r="M140" i="32"/>
  <c r="Q140" i="32"/>
  <c r="M141" i="32"/>
  <c r="Q141" i="32"/>
  <c r="M142" i="32"/>
  <c r="Q142" i="32"/>
  <c r="M143" i="32"/>
  <c r="Q143" i="32"/>
  <c r="M144" i="32"/>
  <c r="Q144" i="32"/>
  <c r="M145" i="32"/>
  <c r="Q145" i="32"/>
  <c r="M146" i="32"/>
  <c r="Q146" i="32"/>
  <c r="M147" i="32"/>
  <c r="Q147" i="32"/>
  <c r="M148" i="32"/>
  <c r="Q148" i="32"/>
  <c r="M149" i="32"/>
  <c r="Q149" i="32"/>
  <c r="M150" i="32"/>
  <c r="Q150" i="32"/>
  <c r="M151" i="32"/>
  <c r="Q151" i="32"/>
  <c r="M152" i="32"/>
  <c r="Q152" i="32"/>
  <c r="M153" i="32"/>
  <c r="Q153" i="32"/>
  <c r="M154" i="32"/>
  <c r="Q154" i="32"/>
  <c r="M155" i="32"/>
  <c r="Q155" i="32"/>
  <c r="M156" i="32"/>
  <c r="Q156" i="32"/>
  <c r="M157" i="32"/>
  <c r="Q157" i="32"/>
  <c r="M158" i="32"/>
  <c r="Q158" i="32"/>
  <c r="M159" i="32"/>
  <c r="Q159" i="32"/>
  <c r="M160" i="32"/>
  <c r="Q160" i="32"/>
  <c r="M161" i="32"/>
  <c r="Q161" i="32"/>
  <c r="M162" i="32"/>
  <c r="Q162" i="32"/>
  <c r="M163" i="32"/>
  <c r="Q163" i="32"/>
  <c r="M164" i="32"/>
  <c r="Q164" i="32"/>
  <c r="M165" i="32"/>
  <c r="Q165" i="32"/>
  <c r="M166" i="32"/>
  <c r="Q166" i="32"/>
  <c r="M167" i="32"/>
  <c r="Q167" i="32"/>
  <c r="M168" i="32"/>
  <c r="Q168" i="32"/>
  <c r="M169" i="32"/>
  <c r="Q169" i="32"/>
  <c r="M170" i="32"/>
  <c r="Q170" i="32"/>
  <c r="M171" i="32"/>
  <c r="Q171" i="32"/>
  <c r="M172" i="32"/>
  <c r="Q172" i="32"/>
  <c r="M173" i="32"/>
  <c r="Q173" i="32"/>
  <c r="M174" i="32"/>
  <c r="Q174" i="32"/>
  <c r="M175" i="32"/>
  <c r="Q175" i="32"/>
  <c r="M176" i="32"/>
  <c r="Q176" i="32"/>
  <c r="M177" i="32"/>
  <c r="Q177" i="32"/>
  <c r="M178" i="32"/>
  <c r="Q178" i="32"/>
  <c r="M179" i="32"/>
  <c r="Q179" i="32"/>
  <c r="M180" i="32"/>
  <c r="Q180" i="32"/>
  <c r="M181" i="32"/>
  <c r="Q181" i="32"/>
  <c r="M182" i="32"/>
  <c r="Q182" i="32"/>
  <c r="M183" i="32"/>
  <c r="Q183" i="32"/>
  <c r="M184" i="32"/>
  <c r="Q184" i="32"/>
  <c r="M185" i="32"/>
  <c r="Q185" i="32"/>
  <c r="M186" i="32"/>
  <c r="Q186" i="32"/>
  <c r="M187" i="32"/>
  <c r="Q187" i="32"/>
  <c r="M188" i="32"/>
  <c r="Q188" i="32"/>
  <c r="M189" i="32"/>
  <c r="Q189" i="32"/>
  <c r="M190" i="32"/>
  <c r="Q190" i="32"/>
  <c r="M191" i="32"/>
  <c r="Q191" i="32"/>
  <c r="M192" i="32"/>
  <c r="Q192" i="32"/>
  <c r="M193" i="32"/>
  <c r="Q193" i="32"/>
  <c r="M194" i="32"/>
  <c r="Q194" i="32"/>
  <c r="M195" i="32"/>
  <c r="Q195" i="32"/>
  <c r="M196" i="32"/>
  <c r="Q196" i="32"/>
  <c r="M197" i="32"/>
  <c r="Q197" i="32"/>
  <c r="M198" i="32"/>
  <c r="Q198" i="32"/>
  <c r="M199" i="32"/>
  <c r="Q199" i="32"/>
  <c r="M200" i="32"/>
  <c r="Q200" i="32"/>
  <c r="M201" i="32"/>
  <c r="Q201" i="32"/>
  <c r="M202" i="32"/>
  <c r="Q202" i="32"/>
  <c r="M203" i="32"/>
  <c r="Q203" i="32"/>
  <c r="M204" i="32"/>
  <c r="Q204" i="32"/>
  <c r="M205" i="32"/>
  <c r="Q205" i="32"/>
  <c r="M206" i="32"/>
  <c r="Q206" i="32"/>
  <c r="M207" i="32"/>
  <c r="Q207" i="32"/>
  <c r="M208" i="32"/>
  <c r="Q208" i="32"/>
  <c r="M209" i="32"/>
  <c r="Q209" i="32"/>
  <c r="M210" i="32"/>
  <c r="Q210" i="32"/>
  <c r="M211" i="32"/>
  <c r="Q211" i="32"/>
  <c r="M212" i="32"/>
  <c r="Q212" i="32"/>
  <c r="M213" i="32"/>
  <c r="Q213" i="32"/>
  <c r="M214" i="32"/>
  <c r="Q214" i="32"/>
  <c r="M215" i="32"/>
  <c r="Q215" i="32"/>
  <c r="M216" i="32"/>
  <c r="Q216" i="32"/>
  <c r="M217" i="32"/>
  <c r="Q217" i="32"/>
  <c r="M218" i="32"/>
  <c r="Q218" i="32"/>
  <c r="M219" i="32"/>
  <c r="Q219" i="32"/>
  <c r="M220" i="32"/>
  <c r="Q220" i="32"/>
  <c r="M221" i="32"/>
  <c r="Q221" i="32"/>
  <c r="M222" i="32"/>
  <c r="Q222" i="32"/>
  <c r="M223" i="32"/>
  <c r="Q223" i="32"/>
  <c r="M224" i="32"/>
  <c r="Q224" i="32"/>
  <c r="M225" i="32"/>
  <c r="Q225" i="32"/>
  <c r="M226" i="32"/>
  <c r="Q226" i="32"/>
  <c r="M227" i="32"/>
  <c r="Q227" i="32"/>
  <c r="M228" i="32"/>
  <c r="Q228" i="32"/>
  <c r="M229" i="32"/>
  <c r="Q229" i="32"/>
  <c r="M230" i="32"/>
  <c r="Q230" i="32"/>
  <c r="M231" i="32"/>
  <c r="Q231" i="32"/>
  <c r="M232" i="32"/>
  <c r="Q232" i="32"/>
  <c r="M233" i="32"/>
  <c r="Q233" i="32"/>
  <c r="M234" i="32"/>
  <c r="Q234" i="32"/>
  <c r="M235" i="32"/>
  <c r="Q235" i="32"/>
  <c r="M236" i="32"/>
  <c r="Q236" i="32"/>
  <c r="M237" i="32"/>
  <c r="Q237" i="32"/>
  <c r="M238" i="32"/>
  <c r="Q238" i="32"/>
  <c r="M239" i="32"/>
  <c r="Q239" i="32"/>
  <c r="M240" i="32"/>
  <c r="Q240" i="32"/>
  <c r="M241" i="32"/>
  <c r="Q241" i="32"/>
  <c r="M242" i="32"/>
  <c r="Q242" i="32"/>
  <c r="M243" i="32"/>
  <c r="Q243" i="32"/>
  <c r="M244" i="32"/>
  <c r="Q244" i="32"/>
  <c r="M245" i="32"/>
  <c r="Q245" i="32"/>
  <c r="M246" i="32"/>
  <c r="Q246" i="32"/>
  <c r="M247" i="32"/>
  <c r="Q247" i="32"/>
  <c r="M248" i="32"/>
  <c r="Q248" i="32"/>
  <c r="M249" i="32"/>
  <c r="Q249" i="32"/>
  <c r="M250" i="32"/>
  <c r="Q250" i="32"/>
  <c r="M251" i="32"/>
  <c r="Q251" i="32"/>
  <c r="M252" i="32"/>
  <c r="Q252" i="32"/>
  <c r="M253" i="32"/>
  <c r="Q253" i="32"/>
  <c r="M254" i="32"/>
  <c r="Q254" i="32"/>
  <c r="M255" i="32"/>
  <c r="Q255" i="32"/>
  <c r="M256" i="32"/>
  <c r="Q256" i="32"/>
  <c r="M257" i="32"/>
  <c r="Q257" i="32"/>
  <c r="M258" i="32"/>
  <c r="Q258" i="32"/>
  <c r="M259" i="32"/>
  <c r="Q259" i="32"/>
  <c r="M260" i="32"/>
  <c r="Q260" i="32"/>
  <c r="M261" i="32"/>
  <c r="Q261" i="32"/>
  <c r="M262" i="32"/>
  <c r="Q262" i="32"/>
  <c r="M263" i="32"/>
  <c r="Q263" i="32"/>
  <c r="M264" i="32"/>
  <c r="Q264" i="32"/>
  <c r="M265" i="32"/>
  <c r="Q265" i="32"/>
  <c r="M266" i="32"/>
  <c r="Q266" i="32"/>
  <c r="M267" i="32"/>
  <c r="Q267" i="32"/>
  <c r="M268" i="32"/>
  <c r="Q268" i="32"/>
  <c r="M269" i="32"/>
  <c r="Q269" i="32"/>
  <c r="M270" i="32"/>
  <c r="Q270" i="32"/>
  <c r="M271" i="32"/>
  <c r="Q271" i="32"/>
  <c r="M272" i="32"/>
  <c r="Q272" i="32"/>
  <c r="M273" i="32"/>
  <c r="Q273" i="32"/>
  <c r="M274" i="32"/>
  <c r="Q274" i="32"/>
  <c r="M275" i="32"/>
  <c r="Q275" i="32"/>
  <c r="M276" i="32"/>
  <c r="Q276" i="32"/>
  <c r="M277" i="32"/>
  <c r="Q277" i="32"/>
  <c r="M278" i="32"/>
  <c r="Q278" i="32"/>
  <c r="M279" i="32"/>
  <c r="Q279" i="32"/>
  <c r="M280" i="32"/>
  <c r="Q280" i="32"/>
  <c r="M281" i="32"/>
  <c r="Q281" i="32"/>
  <c r="M282" i="32"/>
  <c r="Q282" i="32"/>
  <c r="M283" i="32"/>
  <c r="Q283" i="32"/>
  <c r="M284" i="32"/>
  <c r="Q284" i="32"/>
  <c r="M285" i="32"/>
  <c r="Q285" i="32"/>
  <c r="M286" i="32"/>
  <c r="Q286" i="32"/>
  <c r="M287" i="32"/>
  <c r="Q287" i="32"/>
  <c r="M288" i="32"/>
  <c r="Q288" i="32"/>
  <c r="M289" i="32"/>
  <c r="Q289" i="32"/>
  <c r="M290" i="32"/>
  <c r="Q290" i="32"/>
  <c r="M291" i="32"/>
  <c r="Q291" i="32"/>
  <c r="M292" i="32"/>
  <c r="Q292" i="32"/>
  <c r="M293" i="32"/>
  <c r="Q293" i="32"/>
  <c r="M294" i="32"/>
  <c r="Q294" i="32"/>
  <c r="M295" i="32"/>
  <c r="Q295" i="32"/>
  <c r="M296" i="32"/>
  <c r="Q296" i="32"/>
  <c r="M297" i="32"/>
  <c r="Q297" i="32"/>
  <c r="M298" i="32"/>
  <c r="Q298" i="32"/>
  <c r="M299" i="32"/>
  <c r="Q299" i="32"/>
  <c r="M300" i="32"/>
  <c r="Q300" i="32"/>
  <c r="M301" i="32"/>
  <c r="Q301" i="32"/>
  <c r="M302" i="32"/>
  <c r="Q302" i="32"/>
  <c r="M303" i="32"/>
  <c r="Q303" i="32"/>
  <c r="M304" i="32"/>
  <c r="Q304" i="32"/>
  <c r="M305" i="32"/>
  <c r="Q305" i="32"/>
  <c r="M306" i="32"/>
  <c r="Q306" i="32"/>
  <c r="M307" i="32"/>
  <c r="Q307" i="32"/>
  <c r="M308" i="32"/>
  <c r="Q308" i="32"/>
  <c r="M309" i="32"/>
  <c r="Q309" i="32"/>
  <c r="M310" i="32"/>
  <c r="Q310" i="32"/>
  <c r="M311" i="32"/>
  <c r="Q311" i="32"/>
  <c r="M312" i="32"/>
  <c r="Q312" i="32"/>
  <c r="M313" i="32"/>
  <c r="Q313" i="32"/>
  <c r="M314" i="32"/>
  <c r="Q314" i="32"/>
  <c r="M315" i="32"/>
  <c r="Q315" i="32"/>
  <c r="M316" i="32"/>
  <c r="Q316" i="32"/>
  <c r="M317" i="32"/>
  <c r="Q317" i="32"/>
  <c r="M318" i="32"/>
  <c r="Q318" i="32"/>
  <c r="M319" i="32"/>
  <c r="Q319" i="32"/>
  <c r="M320" i="32"/>
  <c r="Q320" i="32"/>
  <c r="M321" i="32"/>
  <c r="Q321" i="32"/>
  <c r="M322" i="32"/>
  <c r="Q322" i="32"/>
  <c r="M323" i="32"/>
  <c r="Q323" i="32"/>
  <c r="M324" i="32"/>
  <c r="Q324" i="32"/>
  <c r="M325" i="32"/>
  <c r="Q325" i="32"/>
  <c r="M326" i="32"/>
  <c r="Q326" i="32"/>
  <c r="M327" i="32"/>
  <c r="Q327" i="32"/>
  <c r="M328" i="32"/>
  <c r="Q328" i="32"/>
  <c r="M329" i="32"/>
  <c r="Q329" i="32"/>
  <c r="M330" i="32"/>
  <c r="Q330" i="32"/>
  <c r="M331" i="32"/>
  <c r="Q331" i="32"/>
  <c r="M332" i="32"/>
  <c r="Q332" i="32"/>
  <c r="M333" i="32"/>
  <c r="Q333" i="32"/>
  <c r="M334" i="32"/>
  <c r="Q334" i="32"/>
  <c r="M335" i="32"/>
  <c r="Q335" i="32"/>
  <c r="M336" i="32"/>
  <c r="Q336" i="32"/>
  <c r="M337" i="32"/>
  <c r="Q337" i="32"/>
  <c r="M338" i="32"/>
  <c r="Q338" i="32"/>
  <c r="M339" i="32"/>
  <c r="Q339" i="32"/>
  <c r="M340" i="32"/>
  <c r="Q340" i="32"/>
  <c r="M341" i="32"/>
  <c r="Q341" i="32"/>
  <c r="M342" i="32"/>
  <c r="Q342" i="32"/>
  <c r="M343" i="32"/>
  <c r="Q343" i="32"/>
  <c r="M344" i="32"/>
  <c r="Q344" i="32"/>
  <c r="M345" i="32"/>
  <c r="Q345" i="32"/>
  <c r="M346" i="32"/>
  <c r="Q346" i="32"/>
  <c r="M347" i="32"/>
  <c r="Q347" i="32"/>
  <c r="M348" i="32"/>
  <c r="Q348" i="32"/>
  <c r="M349" i="32"/>
  <c r="Q349" i="32"/>
  <c r="M350" i="32"/>
  <c r="Q350" i="32"/>
  <c r="M351" i="32"/>
  <c r="Q351" i="32"/>
  <c r="M352" i="32"/>
  <c r="Q352" i="32"/>
  <c r="M353" i="32"/>
  <c r="Q353" i="32"/>
  <c r="M354" i="32"/>
  <c r="Q354" i="32"/>
  <c r="M355" i="32"/>
  <c r="Q355" i="32"/>
  <c r="M356" i="32"/>
  <c r="Q356" i="32"/>
  <c r="M357" i="32"/>
  <c r="Q357" i="32"/>
  <c r="M358" i="32"/>
  <c r="Q358" i="32"/>
  <c r="M359" i="32"/>
  <c r="Q359" i="32"/>
  <c r="M360" i="32"/>
  <c r="Q360" i="32"/>
  <c r="M361" i="32"/>
  <c r="Q361" i="32"/>
  <c r="M362" i="32"/>
  <c r="Q362" i="32"/>
  <c r="M363" i="32"/>
  <c r="Q363" i="32"/>
  <c r="M364" i="32"/>
  <c r="Q364" i="32"/>
  <c r="M365" i="32"/>
  <c r="Q365" i="32"/>
  <c r="M366" i="32"/>
  <c r="Q366" i="32"/>
  <c r="M367" i="32"/>
  <c r="Q367" i="32"/>
  <c r="M368" i="32"/>
  <c r="Q368" i="32"/>
  <c r="M369" i="32"/>
  <c r="Q369" i="32"/>
  <c r="M370" i="32"/>
  <c r="Q370" i="32"/>
  <c r="M371" i="32"/>
  <c r="Q371" i="32"/>
  <c r="M372" i="32"/>
  <c r="Q372" i="32"/>
  <c r="M373" i="32"/>
  <c r="Q373" i="32"/>
  <c r="M374" i="32"/>
  <c r="Q374" i="32"/>
  <c r="M375" i="32"/>
  <c r="Q375" i="32"/>
  <c r="M376" i="32"/>
  <c r="Q376" i="32"/>
  <c r="M377" i="32"/>
  <c r="Q377" i="32"/>
  <c r="M378" i="32"/>
  <c r="Q378" i="32"/>
  <c r="M379" i="32"/>
  <c r="Q379" i="32"/>
  <c r="M380" i="32"/>
  <c r="Q380" i="32"/>
  <c r="M381" i="32"/>
  <c r="Q381" i="32"/>
  <c r="M382" i="32"/>
  <c r="Q382" i="32"/>
  <c r="M383" i="32"/>
  <c r="Q383" i="32"/>
  <c r="M384" i="32"/>
  <c r="Q384" i="32"/>
  <c r="M385" i="32"/>
  <c r="Q385" i="32"/>
  <c r="M386" i="32"/>
  <c r="Q386" i="32"/>
  <c r="M387" i="32"/>
  <c r="Q387" i="32"/>
  <c r="M388" i="32"/>
  <c r="Q388" i="32"/>
  <c r="M389" i="32"/>
  <c r="Q389" i="32"/>
  <c r="M390" i="32"/>
  <c r="Q390" i="32"/>
  <c r="M391" i="32"/>
  <c r="Q391" i="32"/>
  <c r="M392" i="32"/>
  <c r="Q392" i="32"/>
  <c r="M393" i="32"/>
  <c r="Q393" i="32"/>
  <c r="M394" i="32"/>
  <c r="Q394" i="32"/>
  <c r="M395" i="32"/>
  <c r="Q395" i="32"/>
  <c r="M396" i="32"/>
  <c r="Q396" i="32"/>
  <c r="M397" i="32"/>
  <c r="Q397" i="32"/>
  <c r="M398" i="32"/>
  <c r="Q398" i="32"/>
  <c r="M399" i="32"/>
  <c r="Q399" i="32"/>
  <c r="M400" i="32"/>
  <c r="Q400" i="32"/>
  <c r="M401" i="32"/>
  <c r="Q401" i="32"/>
  <c r="M402" i="32"/>
  <c r="Q402" i="32"/>
  <c r="M403" i="32"/>
  <c r="Q403" i="32"/>
  <c r="M404" i="32"/>
  <c r="Q404" i="32"/>
  <c r="M405" i="32"/>
  <c r="Q405" i="32"/>
  <c r="M406" i="32"/>
  <c r="Q406" i="32"/>
  <c r="M407" i="32"/>
  <c r="Q407" i="32"/>
  <c r="M408" i="32"/>
  <c r="Q408" i="32"/>
  <c r="M409" i="32"/>
  <c r="Q409" i="32"/>
  <c r="M410" i="32"/>
  <c r="Q410" i="32"/>
  <c r="M411" i="32"/>
  <c r="Q411" i="32"/>
  <c r="M412" i="32"/>
  <c r="Q412" i="32"/>
  <c r="M413" i="32"/>
  <c r="Q413" i="32"/>
  <c r="M414" i="32"/>
  <c r="Q414" i="32"/>
  <c r="M415" i="32"/>
  <c r="Q415" i="32"/>
  <c r="M416" i="32"/>
  <c r="Q416" i="32"/>
  <c r="M417" i="32"/>
  <c r="Q417" i="32"/>
  <c r="M418" i="32"/>
  <c r="Q418" i="32"/>
  <c r="M419" i="32"/>
  <c r="Q419" i="32"/>
  <c r="M420" i="32"/>
  <c r="Q420" i="32"/>
  <c r="M421" i="32"/>
  <c r="Q421" i="32"/>
  <c r="M422" i="32"/>
  <c r="Q422" i="32"/>
  <c r="M423" i="32"/>
  <c r="Q423" i="32"/>
  <c r="M424" i="32"/>
  <c r="Q424" i="32"/>
  <c r="M425" i="32"/>
  <c r="Q425" i="32"/>
  <c r="M426" i="32"/>
  <c r="Q426" i="32"/>
  <c r="M427" i="32"/>
  <c r="Q427" i="32"/>
  <c r="M428" i="32"/>
  <c r="Q428" i="32"/>
  <c r="M429" i="32"/>
  <c r="Q429" i="32"/>
  <c r="M430" i="32"/>
  <c r="Q430" i="32"/>
  <c r="M431" i="32"/>
  <c r="Q431" i="32"/>
  <c r="M432" i="32"/>
  <c r="Q432" i="32"/>
  <c r="M433" i="32"/>
  <c r="Q433" i="32"/>
  <c r="M434" i="32"/>
  <c r="Q434" i="32"/>
  <c r="M435" i="32"/>
  <c r="Q435" i="32"/>
  <c r="M436" i="32"/>
  <c r="Q436" i="32"/>
  <c r="M437" i="32"/>
  <c r="Q437" i="32"/>
  <c r="M438" i="32"/>
  <c r="Q438" i="32"/>
  <c r="M439" i="32"/>
  <c r="Q439" i="32"/>
  <c r="M440" i="32"/>
  <c r="Q440" i="32"/>
  <c r="M441" i="32"/>
  <c r="Q441" i="32"/>
  <c r="M442" i="32"/>
  <c r="Q442" i="32"/>
  <c r="M443" i="32"/>
  <c r="Q443" i="32"/>
  <c r="M444" i="32"/>
  <c r="Q444" i="32"/>
  <c r="M445" i="32"/>
  <c r="Q445" i="32"/>
  <c r="M446" i="32"/>
  <c r="Q446" i="32"/>
  <c r="M447" i="32"/>
  <c r="Q447" i="32"/>
  <c r="M448" i="32"/>
  <c r="Q448" i="32"/>
  <c r="M449" i="32"/>
  <c r="Q449" i="32"/>
  <c r="M450" i="32"/>
  <c r="Q450" i="32"/>
  <c r="M451" i="32"/>
  <c r="Q451" i="32"/>
  <c r="M452" i="32"/>
  <c r="Q452" i="32"/>
  <c r="M453" i="32"/>
  <c r="Q453" i="32"/>
  <c r="M454" i="32"/>
  <c r="Q454" i="32"/>
  <c r="M455" i="32"/>
  <c r="Q455" i="32"/>
  <c r="M456" i="32"/>
  <c r="Q456" i="32"/>
  <c r="M457" i="32"/>
  <c r="Q457" i="32"/>
  <c r="M458" i="32"/>
  <c r="Q458" i="32"/>
  <c r="M459" i="32"/>
  <c r="Q459" i="32"/>
  <c r="M460" i="32"/>
  <c r="Q460" i="32"/>
  <c r="M461" i="32"/>
  <c r="Q461" i="32"/>
  <c r="M462" i="32"/>
  <c r="Q462" i="32"/>
  <c r="M463" i="32"/>
  <c r="Q463" i="32"/>
  <c r="M464" i="32"/>
  <c r="Q464" i="32"/>
  <c r="M465" i="32"/>
  <c r="Q465" i="32"/>
  <c r="M466" i="32"/>
  <c r="Q466" i="32"/>
  <c r="M467" i="32"/>
  <c r="Q467" i="32"/>
  <c r="M468" i="32"/>
  <c r="Q468" i="32"/>
  <c r="M469" i="32"/>
  <c r="Q469" i="32"/>
  <c r="M470" i="32"/>
  <c r="Q470" i="32"/>
  <c r="M471" i="32"/>
  <c r="Q471" i="32"/>
  <c r="M472" i="32"/>
  <c r="Q472" i="32"/>
  <c r="M473" i="32"/>
  <c r="Q473" i="32"/>
  <c r="M474" i="32"/>
  <c r="Q474" i="32"/>
  <c r="M475" i="32"/>
  <c r="Q475" i="32"/>
  <c r="M476" i="32"/>
  <c r="Q476" i="32"/>
  <c r="M477" i="32"/>
  <c r="Q477" i="32"/>
  <c r="M478" i="32"/>
  <c r="Q478" i="32"/>
  <c r="M479" i="32"/>
  <c r="Q479" i="32"/>
  <c r="M480" i="32"/>
  <c r="Q480" i="32"/>
  <c r="M481" i="32"/>
  <c r="Q481" i="32"/>
  <c r="M482" i="32"/>
  <c r="Q482" i="32"/>
  <c r="M483" i="32"/>
  <c r="Q483" i="32"/>
  <c r="M484" i="32"/>
  <c r="Q484" i="32"/>
  <c r="M485" i="32"/>
  <c r="Q485" i="32"/>
  <c r="M486" i="32"/>
  <c r="Q486" i="32"/>
  <c r="M487" i="32"/>
  <c r="Q487" i="32"/>
  <c r="M488" i="32"/>
  <c r="Q488" i="32"/>
  <c r="M489" i="32"/>
  <c r="Q489" i="32"/>
  <c r="M490" i="32"/>
  <c r="Q490" i="32"/>
  <c r="M491" i="32"/>
  <c r="Q491" i="32"/>
  <c r="M492" i="32"/>
  <c r="Q492" i="32"/>
  <c r="M493" i="32"/>
  <c r="Q493" i="32"/>
  <c r="M494" i="32"/>
  <c r="Q494" i="32"/>
  <c r="M495" i="32"/>
  <c r="Q495" i="32"/>
  <c r="M496" i="32"/>
  <c r="Q496" i="32"/>
  <c r="M497" i="32"/>
  <c r="Q497" i="32"/>
  <c r="M498" i="32"/>
  <c r="Q498" i="32"/>
  <c r="M499" i="32"/>
  <c r="Q499" i="32"/>
  <c r="M500" i="32"/>
  <c r="Q500" i="32"/>
  <c r="M501" i="32"/>
  <c r="Q501" i="32"/>
  <c r="M502" i="32"/>
  <c r="Q502" i="32"/>
  <c r="M503" i="32"/>
  <c r="Q503" i="32"/>
  <c r="M504" i="32"/>
  <c r="Q504" i="32"/>
  <c r="M10" i="32"/>
  <c r="Q10" i="32"/>
  <c r="I405" i="25"/>
  <c r="I404" i="25"/>
  <c r="T14" i="31" l="1"/>
  <c r="S11" i="31"/>
  <c r="T13" i="31"/>
  <c r="T12" i="31"/>
  <c r="O20" i="32"/>
  <c r="V24" i="33"/>
  <c r="V25" i="33"/>
  <c r="V26" i="33"/>
  <c r="V27" i="33"/>
  <c r="V28" i="33"/>
  <c r="V23" i="33"/>
  <c r="V16" i="33"/>
  <c r="V9" i="33"/>
  <c r="Q11" i="32"/>
  <c r="Q505" i="32"/>
  <c r="H51" i="34"/>
  <c r="H439" i="25"/>
  <c r="H440" i="25"/>
  <c r="H438" i="25"/>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2" i="25"/>
  <c r="Z504" i="31"/>
  <c r="Y504" i="31"/>
  <c r="X504" i="31"/>
  <c r="V504" i="31"/>
  <c r="R504" i="31"/>
  <c r="U504" i="31"/>
  <c r="Z503" i="31"/>
  <c r="Y503" i="31"/>
  <c r="X503" i="31"/>
  <c r="V503" i="31"/>
  <c r="R503" i="31"/>
  <c r="U503" i="31"/>
  <c r="Z502" i="31"/>
  <c r="Y502" i="31"/>
  <c r="X502" i="31"/>
  <c r="V502" i="31"/>
  <c r="R502" i="31"/>
  <c r="U502" i="31"/>
  <c r="Z501" i="31"/>
  <c r="Y501" i="31"/>
  <c r="X501" i="31"/>
  <c r="V501" i="31"/>
  <c r="R501" i="31"/>
  <c r="U501" i="31"/>
  <c r="Z500" i="31"/>
  <c r="Y500" i="31"/>
  <c r="X500" i="31"/>
  <c r="V500" i="31"/>
  <c r="R500" i="31"/>
  <c r="U500" i="31"/>
  <c r="T500" i="31" s="1"/>
  <c r="Z499" i="31"/>
  <c r="Y499" i="31"/>
  <c r="X499" i="31"/>
  <c r="V499" i="31"/>
  <c r="R499" i="31"/>
  <c r="U499" i="31"/>
  <c r="Z498" i="31"/>
  <c r="Y498" i="31"/>
  <c r="X498" i="31"/>
  <c r="V498" i="31"/>
  <c r="R498" i="31"/>
  <c r="U498" i="31"/>
  <c r="Z497" i="31"/>
  <c r="Y497" i="31"/>
  <c r="X497" i="31"/>
  <c r="V497" i="31"/>
  <c r="R497" i="31"/>
  <c r="U497" i="31"/>
  <c r="Z496" i="31"/>
  <c r="Y496" i="31"/>
  <c r="X496" i="31"/>
  <c r="V496" i="31"/>
  <c r="R496" i="31"/>
  <c r="U496" i="31"/>
  <c r="T496" i="31" s="1"/>
  <c r="Z495" i="31"/>
  <c r="Y495" i="31"/>
  <c r="X495" i="31"/>
  <c r="V495" i="31"/>
  <c r="R495" i="31"/>
  <c r="U495" i="31"/>
  <c r="Z494" i="31"/>
  <c r="Y494" i="31"/>
  <c r="X494" i="31"/>
  <c r="V494" i="31"/>
  <c r="R494" i="31"/>
  <c r="U494" i="31"/>
  <c r="Z493" i="31"/>
  <c r="Y493" i="31"/>
  <c r="X493" i="31"/>
  <c r="V493" i="31"/>
  <c r="R493" i="31"/>
  <c r="U493" i="31"/>
  <c r="Z492" i="31"/>
  <c r="Y492" i="31"/>
  <c r="X492" i="31"/>
  <c r="V492" i="31"/>
  <c r="R492" i="31"/>
  <c r="U492" i="31"/>
  <c r="T492" i="31" s="1"/>
  <c r="Z491" i="31"/>
  <c r="Y491" i="31"/>
  <c r="X491" i="31"/>
  <c r="V491" i="31"/>
  <c r="R491" i="31"/>
  <c r="U491" i="31"/>
  <c r="Z490" i="31"/>
  <c r="Y490" i="31"/>
  <c r="X490" i="31"/>
  <c r="V490" i="31"/>
  <c r="R490" i="31"/>
  <c r="U490" i="31"/>
  <c r="Z489" i="31"/>
  <c r="Y489" i="31"/>
  <c r="X489" i="31"/>
  <c r="V489" i="31"/>
  <c r="U489" i="31"/>
  <c r="S489" i="31" s="1"/>
  <c r="R489" i="31"/>
  <c r="Z488" i="31"/>
  <c r="Y488" i="31"/>
  <c r="X488" i="31"/>
  <c r="V488" i="31"/>
  <c r="R488" i="31"/>
  <c r="U488" i="31"/>
  <c r="T488" i="31" s="1"/>
  <c r="Z487" i="31"/>
  <c r="Y487" i="31"/>
  <c r="X487" i="31"/>
  <c r="V487" i="31"/>
  <c r="R487" i="31"/>
  <c r="U487" i="31"/>
  <c r="Z486" i="31"/>
  <c r="Y486" i="31"/>
  <c r="X486" i="31"/>
  <c r="V486" i="31"/>
  <c r="R486" i="31"/>
  <c r="U486" i="31"/>
  <c r="Z485" i="31"/>
  <c r="Y485" i="31"/>
  <c r="X485" i="31"/>
  <c r="V485" i="31"/>
  <c r="R485" i="31"/>
  <c r="U485" i="31"/>
  <c r="Z484" i="31"/>
  <c r="Y484" i="31"/>
  <c r="X484" i="31"/>
  <c r="V484" i="31"/>
  <c r="R484" i="31"/>
  <c r="U484" i="31"/>
  <c r="T484" i="31" s="1"/>
  <c r="Z483" i="31"/>
  <c r="Y483" i="31"/>
  <c r="X483" i="31"/>
  <c r="V483" i="31"/>
  <c r="R483" i="31"/>
  <c r="U483" i="31"/>
  <c r="S483" i="31" s="1"/>
  <c r="Z482" i="31"/>
  <c r="Y482" i="31"/>
  <c r="X482" i="31"/>
  <c r="V482" i="31"/>
  <c r="R482" i="31"/>
  <c r="U482" i="31"/>
  <c r="Z481" i="31"/>
  <c r="Y481" i="31"/>
  <c r="X481" i="31"/>
  <c r="V481" i="31"/>
  <c r="R481" i="31"/>
  <c r="U481" i="31"/>
  <c r="Z480" i="31"/>
  <c r="Y480" i="31"/>
  <c r="X480" i="31"/>
  <c r="V480" i="31"/>
  <c r="R480" i="31"/>
  <c r="U480" i="31"/>
  <c r="T480" i="31" s="1"/>
  <c r="Z479" i="31"/>
  <c r="Y479" i="31"/>
  <c r="X479" i="31"/>
  <c r="V479" i="31"/>
  <c r="R479" i="31"/>
  <c r="U479" i="31"/>
  <c r="S479" i="31" s="1"/>
  <c r="Z478" i="31"/>
  <c r="Y478" i="31"/>
  <c r="X478" i="31"/>
  <c r="V478" i="31"/>
  <c r="R478" i="31"/>
  <c r="U478" i="31"/>
  <c r="Z477" i="31"/>
  <c r="Y477" i="31"/>
  <c r="X477" i="31"/>
  <c r="V477" i="31"/>
  <c r="R477" i="31"/>
  <c r="U477" i="31"/>
  <c r="Z476" i="31"/>
  <c r="Y476" i="31"/>
  <c r="X476" i="31"/>
  <c r="V476" i="31"/>
  <c r="R476" i="31"/>
  <c r="U476" i="31"/>
  <c r="T476" i="31" s="1"/>
  <c r="Z475" i="31"/>
  <c r="Y475" i="31"/>
  <c r="X475" i="31"/>
  <c r="V475" i="31"/>
  <c r="R475" i="31"/>
  <c r="U475" i="31"/>
  <c r="S475" i="31" s="1"/>
  <c r="Z474" i="31"/>
  <c r="Y474" i="31"/>
  <c r="X474" i="31"/>
  <c r="V474" i="31"/>
  <c r="R474" i="31"/>
  <c r="U474" i="31"/>
  <c r="S474" i="31" s="1"/>
  <c r="Z473" i="31"/>
  <c r="Y473" i="31"/>
  <c r="X473" i="31"/>
  <c r="V473" i="31"/>
  <c r="R473" i="31"/>
  <c r="U473" i="31"/>
  <c r="Z472" i="31"/>
  <c r="Y472" i="31"/>
  <c r="X472" i="31"/>
  <c r="V472" i="31"/>
  <c r="R472" i="31"/>
  <c r="U472" i="31"/>
  <c r="T472" i="31" s="1"/>
  <c r="Z471" i="31"/>
  <c r="Y471" i="31"/>
  <c r="X471" i="31"/>
  <c r="V471" i="31"/>
  <c r="R471" i="31"/>
  <c r="U471" i="31"/>
  <c r="S471" i="31" s="1"/>
  <c r="Z470" i="31"/>
  <c r="Y470" i="31"/>
  <c r="X470" i="31"/>
  <c r="V470" i="31"/>
  <c r="R470" i="31"/>
  <c r="U470" i="31"/>
  <c r="S470" i="31" s="1"/>
  <c r="Z469" i="31"/>
  <c r="Y469" i="31"/>
  <c r="X469" i="31"/>
  <c r="V469" i="31"/>
  <c r="R469" i="31"/>
  <c r="U469" i="31"/>
  <c r="S469" i="31" s="1"/>
  <c r="Z468" i="31"/>
  <c r="Y468" i="31"/>
  <c r="X468" i="31"/>
  <c r="V468" i="31"/>
  <c r="R468" i="31"/>
  <c r="U468" i="31"/>
  <c r="T468" i="31" s="1"/>
  <c r="Z467" i="31"/>
  <c r="Y467" i="31"/>
  <c r="X467" i="31"/>
  <c r="V467" i="31"/>
  <c r="R467" i="31"/>
  <c r="U467" i="31"/>
  <c r="S467" i="31" s="1"/>
  <c r="Z466" i="31"/>
  <c r="Y466" i="31"/>
  <c r="X466" i="31"/>
  <c r="V466" i="31"/>
  <c r="R466" i="31"/>
  <c r="U466" i="31"/>
  <c r="Z465" i="31"/>
  <c r="Y465" i="31"/>
  <c r="X465" i="31"/>
  <c r="V465" i="31"/>
  <c r="R465" i="31"/>
  <c r="U465" i="31"/>
  <c r="Z464" i="31"/>
  <c r="Y464" i="31"/>
  <c r="X464" i="31"/>
  <c r="V464" i="31"/>
  <c r="R464" i="31"/>
  <c r="U464" i="31"/>
  <c r="T464" i="31" s="1"/>
  <c r="Z463" i="31"/>
  <c r="Y463" i="31"/>
  <c r="X463" i="31"/>
  <c r="V463" i="31"/>
  <c r="R463" i="31"/>
  <c r="U463" i="31"/>
  <c r="S463" i="31" s="1"/>
  <c r="Z462" i="31"/>
  <c r="Y462" i="31"/>
  <c r="X462" i="31"/>
  <c r="V462" i="31"/>
  <c r="R462" i="31"/>
  <c r="U462" i="31"/>
  <c r="S462" i="31" s="1"/>
  <c r="Z461" i="31"/>
  <c r="Y461" i="31"/>
  <c r="X461" i="31"/>
  <c r="V461" i="31"/>
  <c r="R461" i="31"/>
  <c r="U461" i="31"/>
  <c r="S461" i="31" s="1"/>
  <c r="Z460" i="31"/>
  <c r="Y460" i="31"/>
  <c r="X460" i="31"/>
  <c r="V460" i="31"/>
  <c r="R460" i="31"/>
  <c r="U460" i="31"/>
  <c r="Z459" i="31"/>
  <c r="Y459" i="31"/>
  <c r="X459" i="31"/>
  <c r="V459" i="31"/>
  <c r="R459" i="31"/>
  <c r="U459" i="31"/>
  <c r="T459" i="31" s="1"/>
  <c r="Z458" i="31"/>
  <c r="Y458" i="31"/>
  <c r="X458" i="31"/>
  <c r="V458" i="31"/>
  <c r="R458" i="31"/>
  <c r="U458" i="31"/>
  <c r="Z457" i="31"/>
  <c r="Y457" i="31"/>
  <c r="X457" i="31"/>
  <c r="V457" i="31"/>
  <c r="R457" i="31"/>
  <c r="U457" i="31"/>
  <c r="Z456" i="31"/>
  <c r="Y456" i="31"/>
  <c r="X456" i="31"/>
  <c r="V456" i="31"/>
  <c r="R456" i="31"/>
  <c r="U456" i="31"/>
  <c r="Z455" i="31"/>
  <c r="Y455" i="31"/>
  <c r="X455" i="31"/>
  <c r="V455" i="31"/>
  <c r="R455" i="31"/>
  <c r="U455" i="31"/>
  <c r="Z454" i="31"/>
  <c r="Y454" i="31"/>
  <c r="X454" i="31"/>
  <c r="V454" i="31"/>
  <c r="U454" i="31"/>
  <c r="S454" i="31" s="1"/>
  <c r="R454" i="31"/>
  <c r="Z453" i="31"/>
  <c r="Y453" i="31"/>
  <c r="X453" i="31"/>
  <c r="V453" i="31"/>
  <c r="R453" i="31"/>
  <c r="U453" i="31"/>
  <c r="T453" i="31" s="1"/>
  <c r="Z452" i="31"/>
  <c r="Y452" i="31"/>
  <c r="X452" i="31"/>
  <c r="V452" i="31"/>
  <c r="U452" i="31"/>
  <c r="S452" i="31" s="1"/>
  <c r="R452" i="31"/>
  <c r="Z451" i="31"/>
  <c r="Y451" i="31"/>
  <c r="X451" i="31"/>
  <c r="V451" i="31"/>
  <c r="R451" i="31"/>
  <c r="U451" i="31"/>
  <c r="T451" i="31" s="1"/>
  <c r="Z450" i="31"/>
  <c r="Y450" i="31"/>
  <c r="X450" i="31"/>
  <c r="V450" i="31"/>
  <c r="R450" i="31"/>
  <c r="U450" i="31"/>
  <c r="Z449" i="31"/>
  <c r="Y449" i="31"/>
  <c r="X449" i="31"/>
  <c r="V449" i="31"/>
  <c r="R449" i="31"/>
  <c r="U449" i="31"/>
  <c r="Z448" i="31"/>
  <c r="Y448" i="31"/>
  <c r="X448" i="31"/>
  <c r="V448" i="31"/>
  <c r="R448" i="31"/>
  <c r="U448" i="31"/>
  <c r="Z447" i="31"/>
  <c r="Y447" i="31"/>
  <c r="X447" i="31"/>
  <c r="V447" i="31"/>
  <c r="R447" i="31"/>
  <c r="U447" i="31"/>
  <c r="T447" i="31" s="1"/>
  <c r="Z446" i="31"/>
  <c r="Y446" i="31"/>
  <c r="X446" i="31"/>
  <c r="V446" i="31"/>
  <c r="R446" i="31"/>
  <c r="U446" i="31"/>
  <c r="Z445" i="31"/>
  <c r="Y445" i="31"/>
  <c r="X445" i="31"/>
  <c r="V445" i="31"/>
  <c r="R445" i="31"/>
  <c r="U445" i="31"/>
  <c r="Z444" i="31"/>
  <c r="Y444" i="31"/>
  <c r="X444" i="31"/>
  <c r="V444" i="31"/>
  <c r="R444" i="31"/>
  <c r="U444" i="31"/>
  <c r="Z443" i="31"/>
  <c r="Y443" i="31"/>
  <c r="X443" i="31"/>
  <c r="V443" i="31"/>
  <c r="R443" i="31"/>
  <c r="U443" i="31"/>
  <c r="T443" i="31" s="1"/>
  <c r="Z442" i="31"/>
  <c r="Y442" i="31"/>
  <c r="X442" i="31"/>
  <c r="V442" i="31"/>
  <c r="R442" i="31"/>
  <c r="U442" i="31"/>
  <c r="Z441" i="31"/>
  <c r="Y441" i="31"/>
  <c r="X441" i="31"/>
  <c r="V441" i="31"/>
  <c r="R441" i="31"/>
  <c r="U441" i="31"/>
  <c r="T441" i="31" s="1"/>
  <c r="Z440" i="31"/>
  <c r="Y440" i="31"/>
  <c r="X440" i="31"/>
  <c r="V440" i="31"/>
  <c r="R440" i="31"/>
  <c r="U440" i="31"/>
  <c r="Z439" i="31"/>
  <c r="Y439" i="31"/>
  <c r="X439" i="31"/>
  <c r="V439" i="31"/>
  <c r="R439" i="31"/>
  <c r="U439" i="31"/>
  <c r="T439" i="31" s="1"/>
  <c r="Z438" i="31"/>
  <c r="Y438" i="31"/>
  <c r="X438" i="31"/>
  <c r="V438" i="31"/>
  <c r="R438" i="31"/>
  <c r="U438" i="31"/>
  <c r="S438" i="31" s="1"/>
  <c r="Z437" i="31"/>
  <c r="Y437" i="31"/>
  <c r="X437" i="31"/>
  <c r="V437" i="31"/>
  <c r="U437" i="31"/>
  <c r="S437" i="31" s="1"/>
  <c r="R437" i="31"/>
  <c r="Z436" i="31"/>
  <c r="Y436" i="31"/>
  <c r="X436" i="31"/>
  <c r="V436" i="31"/>
  <c r="U436" i="31"/>
  <c r="R436" i="31"/>
  <c r="Z435" i="31"/>
  <c r="Y435" i="31"/>
  <c r="X435" i="31"/>
  <c r="V435" i="31"/>
  <c r="R435" i="31"/>
  <c r="U435" i="31"/>
  <c r="T435" i="31" s="1"/>
  <c r="Z434" i="31"/>
  <c r="Y434" i="31"/>
  <c r="X434" i="31"/>
  <c r="V434" i="31"/>
  <c r="R434" i="31"/>
  <c r="U434" i="31"/>
  <c r="Z433" i="31"/>
  <c r="Y433" i="31"/>
  <c r="X433" i="31"/>
  <c r="V433" i="31"/>
  <c r="R433" i="31"/>
  <c r="U433" i="31"/>
  <c r="Z432" i="31"/>
  <c r="Y432" i="31"/>
  <c r="X432" i="31"/>
  <c r="V432" i="31"/>
  <c r="R432" i="31"/>
  <c r="U432" i="31"/>
  <c r="Z431" i="31"/>
  <c r="Y431" i="31"/>
  <c r="X431" i="31"/>
  <c r="V431" i="31"/>
  <c r="R431" i="31"/>
  <c r="U431" i="31"/>
  <c r="T431" i="31" s="1"/>
  <c r="Z430" i="31"/>
  <c r="Y430" i="31"/>
  <c r="X430" i="31"/>
  <c r="V430" i="31"/>
  <c r="R430" i="31"/>
  <c r="U430" i="31"/>
  <c r="Z429" i="31"/>
  <c r="Y429" i="31"/>
  <c r="X429" i="31"/>
  <c r="V429" i="31"/>
  <c r="R429" i="31"/>
  <c r="U429" i="31"/>
  <c r="Z428" i="31"/>
  <c r="Y428" i="31"/>
  <c r="X428" i="31"/>
  <c r="V428" i="31"/>
  <c r="R428" i="31"/>
  <c r="U428" i="31"/>
  <c r="Z427" i="31"/>
  <c r="Y427" i="31"/>
  <c r="X427" i="31"/>
  <c r="V427" i="31"/>
  <c r="R427" i="31"/>
  <c r="U427" i="31"/>
  <c r="T427" i="31" s="1"/>
  <c r="Z426" i="31"/>
  <c r="Y426" i="31"/>
  <c r="X426" i="31"/>
  <c r="V426" i="31"/>
  <c r="R426" i="31"/>
  <c r="U426" i="31"/>
  <c r="Z425" i="31"/>
  <c r="Y425" i="31"/>
  <c r="X425" i="31"/>
  <c r="V425" i="31"/>
  <c r="R425" i="31"/>
  <c r="U425" i="31"/>
  <c r="Z424" i="31"/>
  <c r="Y424" i="31"/>
  <c r="X424" i="31"/>
  <c r="V424" i="31"/>
  <c r="R424" i="31"/>
  <c r="U424" i="31"/>
  <c r="Z423" i="31"/>
  <c r="Y423" i="31"/>
  <c r="X423" i="31"/>
  <c r="V423" i="31"/>
  <c r="R423" i="31"/>
  <c r="U423" i="31"/>
  <c r="T423" i="31" s="1"/>
  <c r="Z422" i="31"/>
  <c r="Y422" i="31"/>
  <c r="X422" i="31"/>
  <c r="V422" i="31"/>
  <c r="R422" i="31"/>
  <c r="U422" i="31"/>
  <c r="Z421" i="31"/>
  <c r="Y421" i="31"/>
  <c r="X421" i="31"/>
  <c r="V421" i="31"/>
  <c r="R421" i="31"/>
  <c r="U421" i="31"/>
  <c r="Z420" i="31"/>
  <c r="Y420" i="31"/>
  <c r="X420" i="31"/>
  <c r="V420" i="31"/>
  <c r="R420" i="31"/>
  <c r="U420" i="31"/>
  <c r="Z419" i="31"/>
  <c r="Y419" i="31"/>
  <c r="X419" i="31"/>
  <c r="V419" i="31"/>
  <c r="R419" i="31"/>
  <c r="U419" i="31"/>
  <c r="S419" i="31" s="1"/>
  <c r="Z418" i="31"/>
  <c r="Y418" i="31"/>
  <c r="X418" i="31"/>
  <c r="V418" i="31"/>
  <c r="R418" i="31"/>
  <c r="U418" i="31"/>
  <c r="Z417" i="31"/>
  <c r="Y417" i="31"/>
  <c r="X417" i="31"/>
  <c r="V417" i="31"/>
  <c r="R417" i="31"/>
  <c r="U417" i="31"/>
  <c r="T417" i="31" s="1"/>
  <c r="Z416" i="31"/>
  <c r="Y416" i="31"/>
  <c r="X416" i="31"/>
  <c r="V416" i="31"/>
  <c r="R416" i="31"/>
  <c r="U416" i="31"/>
  <c r="Z415" i="31"/>
  <c r="Y415" i="31"/>
  <c r="X415" i="31"/>
  <c r="V415" i="31"/>
  <c r="R415" i="31"/>
  <c r="U415" i="31"/>
  <c r="T415" i="31" s="1"/>
  <c r="Z414" i="31"/>
  <c r="Y414" i="31"/>
  <c r="X414" i="31"/>
  <c r="V414" i="31"/>
  <c r="U414" i="31"/>
  <c r="S414" i="31" s="1"/>
  <c r="R414" i="31"/>
  <c r="Z413" i="31"/>
  <c r="Y413" i="31"/>
  <c r="X413" i="31"/>
  <c r="V413" i="31"/>
  <c r="R413" i="31"/>
  <c r="U413" i="31"/>
  <c r="Z412" i="31"/>
  <c r="Y412" i="31"/>
  <c r="X412" i="31"/>
  <c r="V412" i="31"/>
  <c r="R412" i="31"/>
  <c r="U412" i="31"/>
  <c r="Z411" i="31"/>
  <c r="Y411" i="31"/>
  <c r="X411" i="31"/>
  <c r="V411" i="31"/>
  <c r="R411" i="31"/>
  <c r="U411" i="31"/>
  <c r="T411" i="31" s="1"/>
  <c r="Z410" i="31"/>
  <c r="Y410" i="31"/>
  <c r="X410" i="31"/>
  <c r="V410" i="31"/>
  <c r="R410" i="31"/>
  <c r="U410" i="31"/>
  <c r="Z409" i="31"/>
  <c r="Y409" i="31"/>
  <c r="X409" i="31"/>
  <c r="V409" i="31"/>
  <c r="R409" i="31"/>
  <c r="U409" i="31"/>
  <c r="T409" i="31" s="1"/>
  <c r="Z408" i="31"/>
  <c r="Y408" i="31"/>
  <c r="X408" i="31"/>
  <c r="V408" i="31"/>
  <c r="R408" i="31"/>
  <c r="U408" i="31"/>
  <c r="Z407" i="31"/>
  <c r="Y407" i="31"/>
  <c r="X407" i="31"/>
  <c r="V407" i="31"/>
  <c r="R407" i="31"/>
  <c r="U407" i="31"/>
  <c r="S407" i="31" s="1"/>
  <c r="Z406" i="31"/>
  <c r="Y406" i="31"/>
  <c r="X406" i="31"/>
  <c r="V406" i="31"/>
  <c r="R406" i="31"/>
  <c r="U406" i="31"/>
  <c r="Z405" i="31"/>
  <c r="Y405" i="31"/>
  <c r="X405" i="31"/>
  <c r="V405" i="31"/>
  <c r="R405" i="31"/>
  <c r="U405" i="31"/>
  <c r="S405" i="31" s="1"/>
  <c r="Z404" i="31"/>
  <c r="Y404" i="31"/>
  <c r="X404" i="31"/>
  <c r="V404" i="31"/>
  <c r="R404" i="31"/>
  <c r="U404" i="31"/>
  <c r="Z403" i="31"/>
  <c r="Y403" i="31"/>
  <c r="X403" i="31"/>
  <c r="V403" i="31"/>
  <c r="R403" i="31"/>
  <c r="U403" i="31"/>
  <c r="Z402" i="31"/>
  <c r="Y402" i="31"/>
  <c r="X402" i="31"/>
  <c r="V402" i="31"/>
  <c r="R402" i="31"/>
  <c r="U402" i="31"/>
  <c r="Z401" i="31"/>
  <c r="Y401" i="31"/>
  <c r="X401" i="31"/>
  <c r="V401" i="31"/>
  <c r="R401" i="31"/>
  <c r="U401" i="31"/>
  <c r="Z400" i="31"/>
  <c r="Y400" i="31"/>
  <c r="X400" i="31"/>
  <c r="V400" i="31"/>
  <c r="R400" i="31"/>
  <c r="U400" i="31"/>
  <c r="S400" i="31" s="1"/>
  <c r="Z399" i="31"/>
  <c r="Y399" i="31"/>
  <c r="X399" i="31"/>
  <c r="V399" i="31"/>
  <c r="R399" i="31"/>
  <c r="U399" i="31"/>
  <c r="Z398" i="31"/>
  <c r="Y398" i="31"/>
  <c r="X398" i="31"/>
  <c r="V398" i="31"/>
  <c r="R398" i="31"/>
  <c r="U398" i="31"/>
  <c r="S398" i="31" s="1"/>
  <c r="Z397" i="31"/>
  <c r="Y397" i="31"/>
  <c r="X397" i="31"/>
  <c r="V397" i="31"/>
  <c r="R397" i="31"/>
  <c r="U397" i="31"/>
  <c r="S397" i="31" s="1"/>
  <c r="Z396" i="31"/>
  <c r="Y396" i="31"/>
  <c r="X396" i="31"/>
  <c r="V396" i="31"/>
  <c r="R396" i="31"/>
  <c r="U396" i="31"/>
  <c r="Z395" i="31"/>
  <c r="Y395" i="31"/>
  <c r="X395" i="31"/>
  <c r="V395" i="31"/>
  <c r="R395" i="31"/>
  <c r="U395" i="31"/>
  <c r="T395" i="31" s="1"/>
  <c r="Z394" i="31"/>
  <c r="Y394" i="31"/>
  <c r="X394" i="31"/>
  <c r="V394" i="31"/>
  <c r="R394" i="31"/>
  <c r="U394" i="31"/>
  <c r="Z393" i="31"/>
  <c r="Y393" i="31"/>
  <c r="X393" i="31"/>
  <c r="V393" i="31"/>
  <c r="R393" i="31"/>
  <c r="U393" i="31"/>
  <c r="Z392" i="31"/>
  <c r="Y392" i="31"/>
  <c r="X392" i="31"/>
  <c r="V392" i="31"/>
  <c r="R392" i="31"/>
  <c r="U392" i="31"/>
  <c r="Z391" i="31"/>
  <c r="Y391" i="31"/>
  <c r="X391" i="31"/>
  <c r="V391" i="31"/>
  <c r="R391" i="31"/>
  <c r="U391" i="31"/>
  <c r="T391" i="31" s="1"/>
  <c r="Z390" i="31"/>
  <c r="Y390" i="31"/>
  <c r="X390" i="31"/>
  <c r="V390" i="31"/>
  <c r="R390" i="31"/>
  <c r="U390" i="31"/>
  <c r="Z389" i="31"/>
  <c r="Y389" i="31"/>
  <c r="X389" i="31"/>
  <c r="V389" i="31"/>
  <c r="R389" i="31"/>
  <c r="U389" i="31"/>
  <c r="Z388" i="31"/>
  <c r="Y388" i="31"/>
  <c r="X388" i="31"/>
  <c r="V388" i="31"/>
  <c r="R388" i="31"/>
  <c r="U388" i="31"/>
  <c r="Z387" i="31"/>
  <c r="Y387" i="31"/>
  <c r="X387" i="31"/>
  <c r="V387" i="31"/>
  <c r="R387" i="31"/>
  <c r="U387" i="31"/>
  <c r="T387" i="31" s="1"/>
  <c r="Z386" i="31"/>
  <c r="Y386" i="31"/>
  <c r="X386" i="31"/>
  <c r="V386" i="31"/>
  <c r="R386" i="31"/>
  <c r="U386" i="31"/>
  <c r="Z385" i="31"/>
  <c r="Y385" i="31"/>
  <c r="X385" i="31"/>
  <c r="V385" i="31"/>
  <c r="R385" i="31"/>
  <c r="U385" i="31"/>
  <c r="Z384" i="31"/>
  <c r="Y384" i="31"/>
  <c r="X384" i="31"/>
  <c r="V384" i="31"/>
  <c r="R384" i="31"/>
  <c r="U384" i="31"/>
  <c r="Z383" i="31"/>
  <c r="Y383" i="31"/>
  <c r="X383" i="31"/>
  <c r="V383" i="31"/>
  <c r="R383" i="31"/>
  <c r="U383" i="31"/>
  <c r="T383" i="31" s="1"/>
  <c r="Z382" i="31"/>
  <c r="Y382" i="31"/>
  <c r="X382" i="31"/>
  <c r="V382" i="31"/>
  <c r="R382" i="31"/>
  <c r="U382" i="31"/>
  <c r="Z381" i="31"/>
  <c r="Y381" i="31"/>
  <c r="X381" i="31"/>
  <c r="V381" i="31"/>
  <c r="R381" i="31"/>
  <c r="U381" i="31"/>
  <c r="Z380" i="31"/>
  <c r="Y380" i="31"/>
  <c r="X380" i="31"/>
  <c r="V380" i="31"/>
  <c r="R380" i="31"/>
  <c r="U380" i="31"/>
  <c r="Z379" i="31"/>
  <c r="Y379" i="31"/>
  <c r="X379" i="31"/>
  <c r="V379" i="31"/>
  <c r="R379" i="31"/>
  <c r="U379" i="31"/>
  <c r="T379" i="31" s="1"/>
  <c r="Z378" i="31"/>
  <c r="Y378" i="31"/>
  <c r="X378" i="31"/>
  <c r="V378" i="31"/>
  <c r="R378" i="31"/>
  <c r="U378" i="31"/>
  <c r="Z377" i="31"/>
  <c r="Y377" i="31"/>
  <c r="X377" i="31"/>
  <c r="V377" i="31"/>
  <c r="R377" i="31"/>
  <c r="U377" i="31"/>
  <c r="Z376" i="31"/>
  <c r="Y376" i="31"/>
  <c r="X376" i="31"/>
  <c r="V376" i="31"/>
  <c r="R376" i="31"/>
  <c r="U376" i="31"/>
  <c r="Z375" i="31"/>
  <c r="Y375" i="31"/>
  <c r="X375" i="31"/>
  <c r="V375" i="31"/>
  <c r="R375" i="31"/>
  <c r="U375" i="31"/>
  <c r="Z374" i="31"/>
  <c r="Y374" i="31"/>
  <c r="X374" i="31"/>
  <c r="V374" i="31"/>
  <c r="R374" i="31"/>
  <c r="U374" i="31"/>
  <c r="Z373" i="31"/>
  <c r="Y373" i="31"/>
  <c r="X373" i="31"/>
  <c r="V373" i="31"/>
  <c r="R373" i="31"/>
  <c r="U373" i="31"/>
  <c r="Z372" i="31"/>
  <c r="Y372" i="31"/>
  <c r="X372" i="31"/>
  <c r="V372" i="31"/>
  <c r="R372" i="31"/>
  <c r="U372" i="31"/>
  <c r="Z371" i="31"/>
  <c r="Y371" i="31"/>
  <c r="X371" i="31"/>
  <c r="V371" i="31"/>
  <c r="R371" i="31"/>
  <c r="U371" i="31"/>
  <c r="T371" i="31" s="1"/>
  <c r="Z370" i="31"/>
  <c r="Y370" i="31"/>
  <c r="X370" i="31"/>
  <c r="V370" i="31"/>
  <c r="R370" i="31"/>
  <c r="U370" i="31"/>
  <c r="Z369" i="31"/>
  <c r="Y369" i="31"/>
  <c r="X369" i="31"/>
  <c r="V369" i="31"/>
  <c r="R369" i="31"/>
  <c r="U369" i="31"/>
  <c r="Z368" i="31"/>
  <c r="Y368" i="31"/>
  <c r="X368" i="31"/>
  <c r="V368" i="31"/>
  <c r="R368" i="31"/>
  <c r="U368" i="31"/>
  <c r="Z367" i="31"/>
  <c r="Y367" i="31"/>
  <c r="X367" i="31"/>
  <c r="V367" i="31"/>
  <c r="R367" i="31"/>
  <c r="U367" i="31"/>
  <c r="T367" i="31" s="1"/>
  <c r="Z366" i="31"/>
  <c r="Y366" i="31"/>
  <c r="X366" i="31"/>
  <c r="V366" i="31"/>
  <c r="R366" i="31"/>
  <c r="U366" i="31"/>
  <c r="Z365" i="31"/>
  <c r="Y365" i="31"/>
  <c r="X365" i="31"/>
  <c r="V365" i="31"/>
  <c r="R365" i="31"/>
  <c r="U365" i="31"/>
  <c r="Z364" i="31"/>
  <c r="Y364" i="31"/>
  <c r="X364" i="31"/>
  <c r="V364" i="31"/>
  <c r="U364" i="31"/>
  <c r="R364" i="31"/>
  <c r="Z363" i="31"/>
  <c r="Y363" i="31"/>
  <c r="X363" i="31"/>
  <c r="V363" i="31"/>
  <c r="R363" i="31"/>
  <c r="U363" i="31"/>
  <c r="T363" i="31" s="1"/>
  <c r="Z362" i="31"/>
  <c r="Y362" i="31"/>
  <c r="X362" i="31"/>
  <c r="V362" i="31"/>
  <c r="R362" i="31"/>
  <c r="U362" i="31"/>
  <c r="S362" i="31" s="1"/>
  <c r="Z361" i="31"/>
  <c r="Y361" i="31"/>
  <c r="X361" i="31"/>
  <c r="V361" i="31"/>
  <c r="R361" i="31"/>
  <c r="U361" i="31"/>
  <c r="Z360" i="31"/>
  <c r="Y360" i="31"/>
  <c r="X360" i="31"/>
  <c r="V360" i="31"/>
  <c r="R360" i="31"/>
  <c r="U360" i="31"/>
  <c r="Z359" i="31"/>
  <c r="Y359" i="31"/>
  <c r="X359" i="31"/>
  <c r="V359" i="31"/>
  <c r="R359" i="31"/>
  <c r="U359" i="31"/>
  <c r="T359" i="31" s="1"/>
  <c r="Z358" i="31"/>
  <c r="Y358" i="31"/>
  <c r="X358" i="31"/>
  <c r="V358" i="31"/>
  <c r="R358" i="31"/>
  <c r="U358" i="31"/>
  <c r="T358" i="31" s="1"/>
  <c r="Z357" i="31"/>
  <c r="Y357" i="31"/>
  <c r="X357" i="31"/>
  <c r="V357" i="31"/>
  <c r="R357" i="31"/>
  <c r="U357" i="31"/>
  <c r="Z356" i="31"/>
  <c r="Y356" i="31"/>
  <c r="X356" i="31"/>
  <c r="V356" i="31"/>
  <c r="R356" i="31"/>
  <c r="U356" i="31"/>
  <c r="S356" i="31" s="1"/>
  <c r="Z355" i="31"/>
  <c r="Y355" i="31"/>
  <c r="X355" i="31"/>
  <c r="V355" i="31"/>
  <c r="R355" i="31"/>
  <c r="U355" i="31"/>
  <c r="Z354" i="31"/>
  <c r="Y354" i="31"/>
  <c r="X354" i="31"/>
  <c r="V354" i="31"/>
  <c r="R354" i="31"/>
  <c r="U354" i="31"/>
  <c r="T354" i="31" s="1"/>
  <c r="Z353" i="31"/>
  <c r="Y353" i="31"/>
  <c r="X353" i="31"/>
  <c r="V353" i="31"/>
  <c r="R353" i="31"/>
  <c r="U353" i="31"/>
  <c r="Z352" i="31"/>
  <c r="Y352" i="31"/>
  <c r="X352" i="31"/>
  <c r="V352" i="31"/>
  <c r="U352" i="31"/>
  <c r="S352" i="31" s="1"/>
  <c r="R352" i="31"/>
  <c r="Z351" i="31"/>
  <c r="Y351" i="31"/>
  <c r="X351" i="31"/>
  <c r="V351" i="31"/>
  <c r="R351" i="31"/>
  <c r="U351" i="31"/>
  <c r="Z350" i="31"/>
  <c r="Y350" i="31"/>
  <c r="X350" i="31"/>
  <c r="V350" i="31"/>
  <c r="R350" i="31"/>
  <c r="U350" i="31"/>
  <c r="T350" i="31" s="1"/>
  <c r="Z349" i="31"/>
  <c r="Y349" i="31"/>
  <c r="X349" i="31"/>
  <c r="V349" i="31"/>
  <c r="R349" i="31"/>
  <c r="U349" i="31"/>
  <c r="Z348" i="31"/>
  <c r="Y348" i="31"/>
  <c r="X348" i="31"/>
  <c r="V348" i="31"/>
  <c r="U348" i="31"/>
  <c r="S348" i="31" s="1"/>
  <c r="R348" i="31"/>
  <c r="Z347" i="31"/>
  <c r="Y347" i="31"/>
  <c r="X347" i="31"/>
  <c r="V347" i="31"/>
  <c r="R347" i="31"/>
  <c r="U347" i="31"/>
  <c r="Z346" i="31"/>
  <c r="Y346" i="31"/>
  <c r="X346" i="31"/>
  <c r="V346" i="31"/>
  <c r="R346" i="31"/>
  <c r="U346" i="31"/>
  <c r="T346" i="31" s="1"/>
  <c r="Z345" i="31"/>
  <c r="Y345" i="31"/>
  <c r="X345" i="31"/>
  <c r="V345" i="31"/>
  <c r="R345" i="31"/>
  <c r="U345" i="31"/>
  <c r="Z344" i="31"/>
  <c r="Y344" i="31"/>
  <c r="X344" i="31"/>
  <c r="V344" i="31"/>
  <c r="R344" i="31"/>
  <c r="U344" i="31"/>
  <c r="Z343" i="31"/>
  <c r="Y343" i="31"/>
  <c r="X343" i="31"/>
  <c r="V343" i="31"/>
  <c r="R343" i="31"/>
  <c r="U343" i="31"/>
  <c r="Z342" i="31"/>
  <c r="Y342" i="31"/>
  <c r="X342" i="31"/>
  <c r="V342" i="31"/>
  <c r="R342" i="31"/>
  <c r="U342" i="31"/>
  <c r="S342" i="31" s="1"/>
  <c r="Z341" i="31"/>
  <c r="Y341" i="31"/>
  <c r="X341" i="31"/>
  <c r="V341" i="31"/>
  <c r="R341" i="31"/>
  <c r="U341" i="31"/>
  <c r="Z340" i="31"/>
  <c r="Y340" i="31"/>
  <c r="X340" i="31"/>
  <c r="V340" i="31"/>
  <c r="U340" i="31"/>
  <c r="R340" i="31"/>
  <c r="Z339" i="31"/>
  <c r="Y339" i="31"/>
  <c r="X339" i="31"/>
  <c r="V339" i="31"/>
  <c r="U339" i="31"/>
  <c r="T339" i="31" s="1"/>
  <c r="R339" i="31"/>
  <c r="Z338" i="31"/>
  <c r="Y338" i="31"/>
  <c r="X338" i="31"/>
  <c r="V338" i="31"/>
  <c r="R338" i="31"/>
  <c r="U338" i="31"/>
  <c r="Z337" i="31"/>
  <c r="Y337" i="31"/>
  <c r="X337" i="31"/>
  <c r="V337" i="31"/>
  <c r="R337" i="31"/>
  <c r="U337" i="31"/>
  <c r="S337" i="31" s="1"/>
  <c r="Z336" i="31"/>
  <c r="Y336" i="31"/>
  <c r="X336" i="31"/>
  <c r="V336" i="31"/>
  <c r="R336" i="31"/>
  <c r="U336" i="31"/>
  <c r="Z335" i="31"/>
  <c r="Y335" i="31"/>
  <c r="X335" i="31"/>
  <c r="V335" i="31"/>
  <c r="R335" i="31"/>
  <c r="U335" i="31"/>
  <c r="S335" i="31" s="1"/>
  <c r="Z334" i="31"/>
  <c r="Y334" i="31"/>
  <c r="X334" i="31"/>
  <c r="V334" i="31"/>
  <c r="R334" i="31"/>
  <c r="U334" i="31"/>
  <c r="S334" i="31" s="1"/>
  <c r="Z333" i="31"/>
  <c r="Y333" i="31"/>
  <c r="X333" i="31"/>
  <c r="V333" i="31"/>
  <c r="R333" i="31"/>
  <c r="U333" i="31"/>
  <c r="Z332" i="31"/>
  <c r="Y332" i="31"/>
  <c r="X332" i="31"/>
  <c r="V332" i="31"/>
  <c r="U332" i="31"/>
  <c r="T332" i="31" s="1"/>
  <c r="R332" i="31"/>
  <c r="Z331" i="31"/>
  <c r="Y331" i="31"/>
  <c r="X331" i="31"/>
  <c r="V331" i="31"/>
  <c r="R331" i="31"/>
  <c r="U331" i="31"/>
  <c r="T331" i="31" s="1"/>
  <c r="Z330" i="31"/>
  <c r="Y330" i="31"/>
  <c r="X330" i="31"/>
  <c r="V330" i="31"/>
  <c r="R330" i="31"/>
  <c r="U330" i="31"/>
  <c r="T330" i="31" s="1"/>
  <c r="Z329" i="31"/>
  <c r="Y329" i="31"/>
  <c r="X329" i="31"/>
  <c r="V329" i="31"/>
  <c r="R329" i="31"/>
  <c r="U329" i="31"/>
  <c r="S329" i="31" s="1"/>
  <c r="Z328" i="31"/>
  <c r="Y328" i="31"/>
  <c r="X328" i="31"/>
  <c r="V328" i="31"/>
  <c r="R328" i="31"/>
  <c r="U328" i="31"/>
  <c r="Z327" i="31"/>
  <c r="Y327" i="31"/>
  <c r="X327" i="31"/>
  <c r="V327" i="31"/>
  <c r="R327" i="31"/>
  <c r="U327" i="31"/>
  <c r="Z326" i="31"/>
  <c r="Y326" i="31"/>
  <c r="X326" i="31"/>
  <c r="V326" i="31"/>
  <c r="R326" i="31"/>
  <c r="U326" i="31"/>
  <c r="S326" i="31" s="1"/>
  <c r="Z325" i="31"/>
  <c r="Y325" i="31"/>
  <c r="X325" i="31"/>
  <c r="V325" i="31"/>
  <c r="R325" i="31"/>
  <c r="U325" i="31"/>
  <c r="S325" i="31" s="1"/>
  <c r="Z324" i="31"/>
  <c r="Y324" i="31"/>
  <c r="X324" i="31"/>
  <c r="V324" i="31"/>
  <c r="R324" i="31"/>
  <c r="U324" i="31"/>
  <c r="Z323" i="31"/>
  <c r="Y323" i="31"/>
  <c r="X323" i="31"/>
  <c r="V323" i="31"/>
  <c r="R323" i="31"/>
  <c r="U323" i="31"/>
  <c r="T323" i="31" s="1"/>
  <c r="Z322" i="31"/>
  <c r="Y322" i="31"/>
  <c r="X322" i="31"/>
  <c r="V322" i="31"/>
  <c r="R322" i="31"/>
  <c r="U322" i="31"/>
  <c r="T322" i="31" s="1"/>
  <c r="Z321" i="31"/>
  <c r="Y321" i="31"/>
  <c r="X321" i="31"/>
  <c r="V321" i="31"/>
  <c r="U321" i="31"/>
  <c r="R321" i="31"/>
  <c r="Z320" i="31"/>
  <c r="Y320" i="31"/>
  <c r="X320" i="31"/>
  <c r="V320" i="31"/>
  <c r="R320" i="31"/>
  <c r="U320" i="31"/>
  <c r="S320" i="31" s="1"/>
  <c r="Z319" i="31"/>
  <c r="Y319" i="31"/>
  <c r="X319" i="31"/>
  <c r="V319" i="31"/>
  <c r="R319" i="31"/>
  <c r="U319" i="31"/>
  <c r="Z318" i="31"/>
  <c r="Y318" i="31"/>
  <c r="X318" i="31"/>
  <c r="V318" i="31"/>
  <c r="R318" i="31"/>
  <c r="U318" i="31"/>
  <c r="S318" i="31" s="1"/>
  <c r="Z317" i="31"/>
  <c r="Y317" i="31"/>
  <c r="X317" i="31"/>
  <c r="V317" i="31"/>
  <c r="R317" i="31"/>
  <c r="U317" i="31"/>
  <c r="S317" i="31" s="1"/>
  <c r="Z316" i="31"/>
  <c r="Y316" i="31"/>
  <c r="X316" i="31"/>
  <c r="V316" i="31"/>
  <c r="R316" i="31"/>
  <c r="U316" i="31"/>
  <c r="Z315" i="31"/>
  <c r="Y315" i="31"/>
  <c r="X315" i="31"/>
  <c r="V315" i="31"/>
  <c r="R315" i="31"/>
  <c r="U315" i="31"/>
  <c r="Z314" i="31"/>
  <c r="Y314" i="31"/>
  <c r="X314" i="31"/>
  <c r="V314" i="31"/>
  <c r="R314" i="31"/>
  <c r="U314" i="31"/>
  <c r="Z313" i="31"/>
  <c r="Y313" i="31"/>
  <c r="X313" i="31"/>
  <c r="V313" i="31"/>
  <c r="R313" i="31"/>
  <c r="U313" i="31"/>
  <c r="Z312" i="31"/>
  <c r="Y312" i="31"/>
  <c r="X312" i="31"/>
  <c r="V312" i="31"/>
  <c r="R312" i="31"/>
  <c r="U312" i="31"/>
  <c r="S312" i="31" s="1"/>
  <c r="Z311" i="31"/>
  <c r="Y311" i="31"/>
  <c r="X311" i="31"/>
  <c r="V311" i="31"/>
  <c r="R311" i="31"/>
  <c r="U311" i="31"/>
  <c r="S311" i="31" s="1"/>
  <c r="Z310" i="31"/>
  <c r="Y310" i="31"/>
  <c r="X310" i="31"/>
  <c r="V310" i="31"/>
  <c r="R310" i="31"/>
  <c r="U310" i="31"/>
  <c r="S310" i="31" s="1"/>
  <c r="Z309" i="31"/>
  <c r="Y309" i="31"/>
  <c r="X309" i="31"/>
  <c r="V309" i="31"/>
  <c r="R309" i="31"/>
  <c r="U309" i="31"/>
  <c r="Z308" i="31"/>
  <c r="Y308" i="31"/>
  <c r="X308" i="31"/>
  <c r="V308" i="31"/>
  <c r="R308" i="31"/>
  <c r="U308" i="31"/>
  <c r="Z307" i="31"/>
  <c r="Y307" i="31"/>
  <c r="X307" i="31"/>
  <c r="V307" i="31"/>
  <c r="R307" i="31"/>
  <c r="U307" i="31"/>
  <c r="Z306" i="31"/>
  <c r="Y306" i="31"/>
  <c r="X306" i="31"/>
  <c r="V306" i="31"/>
  <c r="R306" i="31"/>
  <c r="U306" i="31"/>
  <c r="T306" i="31" s="1"/>
  <c r="Z305" i="31"/>
  <c r="Y305" i="31"/>
  <c r="X305" i="31"/>
  <c r="V305" i="31"/>
  <c r="R305" i="31"/>
  <c r="U305" i="31"/>
  <c r="Z304" i="31"/>
  <c r="Y304" i="31"/>
  <c r="X304" i="31"/>
  <c r="V304" i="31"/>
  <c r="R304" i="31"/>
  <c r="U304" i="31"/>
  <c r="S304" i="31" s="1"/>
  <c r="Z303" i="31"/>
  <c r="Y303" i="31"/>
  <c r="X303" i="31"/>
  <c r="V303" i="31"/>
  <c r="R303" i="31"/>
  <c r="U303" i="31"/>
  <c r="S303" i="31" s="1"/>
  <c r="Z302" i="31"/>
  <c r="Y302" i="31"/>
  <c r="X302" i="31"/>
  <c r="V302" i="31"/>
  <c r="R302" i="31"/>
  <c r="U302" i="31"/>
  <c r="S302" i="31" s="1"/>
  <c r="Z301" i="31"/>
  <c r="Y301" i="31"/>
  <c r="X301" i="31"/>
  <c r="V301" i="31"/>
  <c r="R301" i="31"/>
  <c r="U301" i="31"/>
  <c r="S301" i="31" s="1"/>
  <c r="Z300" i="31"/>
  <c r="Y300" i="31"/>
  <c r="X300" i="31"/>
  <c r="V300" i="31"/>
  <c r="R300" i="31"/>
  <c r="U300" i="31"/>
  <c r="S300" i="31" s="1"/>
  <c r="Z299" i="31"/>
  <c r="Y299" i="31"/>
  <c r="X299" i="31"/>
  <c r="V299" i="31"/>
  <c r="R299" i="31"/>
  <c r="U299" i="31"/>
  <c r="T299" i="31" s="1"/>
  <c r="Z298" i="31"/>
  <c r="Y298" i="31"/>
  <c r="X298" i="31"/>
  <c r="V298" i="31"/>
  <c r="R298" i="31"/>
  <c r="U298" i="31"/>
  <c r="S298" i="31" s="1"/>
  <c r="Z297" i="31"/>
  <c r="Y297" i="31"/>
  <c r="X297" i="31"/>
  <c r="V297" i="31"/>
  <c r="R297" i="31"/>
  <c r="U297" i="31"/>
  <c r="T297" i="31" s="1"/>
  <c r="Z296" i="31"/>
  <c r="Y296" i="31"/>
  <c r="X296" i="31"/>
  <c r="V296" i="31"/>
  <c r="R296" i="31"/>
  <c r="U296" i="31"/>
  <c r="Z295" i="31"/>
  <c r="Y295" i="31"/>
  <c r="X295" i="31"/>
  <c r="V295" i="31"/>
  <c r="R295" i="31"/>
  <c r="U295" i="31"/>
  <c r="S295" i="31" s="1"/>
  <c r="Z294" i="31"/>
  <c r="Y294" i="31"/>
  <c r="X294" i="31"/>
  <c r="V294" i="31"/>
  <c r="R294" i="31"/>
  <c r="U294" i="31"/>
  <c r="S294" i="31" s="1"/>
  <c r="Z293" i="31"/>
  <c r="Y293" i="31"/>
  <c r="X293" i="31"/>
  <c r="V293" i="31"/>
  <c r="R293" i="31"/>
  <c r="U293" i="31"/>
  <c r="S293" i="31" s="1"/>
  <c r="Z292" i="31"/>
  <c r="Y292" i="31"/>
  <c r="X292" i="31"/>
  <c r="V292" i="31"/>
  <c r="R292" i="31"/>
  <c r="U292" i="31"/>
  <c r="Z291" i="31"/>
  <c r="Y291" i="31"/>
  <c r="X291" i="31"/>
  <c r="V291" i="31"/>
  <c r="R291" i="31"/>
  <c r="U291" i="31"/>
  <c r="T291" i="31" s="1"/>
  <c r="Z290" i="31"/>
  <c r="Y290" i="31"/>
  <c r="X290" i="31"/>
  <c r="V290" i="31"/>
  <c r="R290" i="31"/>
  <c r="U290" i="31"/>
  <c r="S290" i="31" s="1"/>
  <c r="Z289" i="31"/>
  <c r="Y289" i="31"/>
  <c r="X289" i="31"/>
  <c r="V289" i="31"/>
  <c r="R289" i="31"/>
  <c r="U289" i="31"/>
  <c r="T289" i="31" s="1"/>
  <c r="Z288" i="31"/>
  <c r="Y288" i="31"/>
  <c r="X288" i="31"/>
  <c r="V288" i="31"/>
  <c r="R288" i="31"/>
  <c r="U288" i="31"/>
  <c r="Z287" i="31"/>
  <c r="Y287" i="31"/>
  <c r="X287" i="31"/>
  <c r="V287" i="31"/>
  <c r="U287" i="31"/>
  <c r="T287" i="31" s="1"/>
  <c r="R287" i="31"/>
  <c r="Z286" i="31"/>
  <c r="Y286" i="31"/>
  <c r="X286" i="31"/>
  <c r="V286" i="31"/>
  <c r="R286" i="31"/>
  <c r="U286" i="31"/>
  <c r="Z285" i="31"/>
  <c r="Y285" i="31"/>
  <c r="X285" i="31"/>
  <c r="V285" i="31"/>
  <c r="R285" i="31"/>
  <c r="U285" i="31"/>
  <c r="T285" i="31" s="1"/>
  <c r="Z284" i="31"/>
  <c r="Y284" i="31"/>
  <c r="X284" i="31"/>
  <c r="V284" i="31"/>
  <c r="R284" i="31"/>
  <c r="U284" i="31"/>
  <c r="T284" i="31" s="1"/>
  <c r="Z283" i="31"/>
  <c r="Y283" i="31"/>
  <c r="X283" i="31"/>
  <c r="V283" i="31"/>
  <c r="R283" i="31"/>
  <c r="U283" i="31"/>
  <c r="Z282" i="31"/>
  <c r="Y282" i="31"/>
  <c r="X282" i="31"/>
  <c r="V282" i="31"/>
  <c r="R282" i="31"/>
  <c r="U282" i="31"/>
  <c r="S282" i="31" s="1"/>
  <c r="Z281" i="31"/>
  <c r="Y281" i="31"/>
  <c r="X281" i="31"/>
  <c r="V281" i="31"/>
  <c r="R281" i="31"/>
  <c r="U281" i="31"/>
  <c r="T281" i="31" s="1"/>
  <c r="Z280" i="31"/>
  <c r="Y280" i="31"/>
  <c r="X280" i="31"/>
  <c r="V280" i="31"/>
  <c r="R280" i="31"/>
  <c r="U280" i="31"/>
  <c r="T280" i="31" s="1"/>
  <c r="Z279" i="31"/>
  <c r="Y279" i="31"/>
  <c r="X279" i="31"/>
  <c r="V279" i="31"/>
  <c r="R279" i="31"/>
  <c r="U279" i="31"/>
  <c r="Z278" i="31"/>
  <c r="Y278" i="31"/>
  <c r="X278" i="31"/>
  <c r="V278" i="31"/>
  <c r="R278" i="31"/>
  <c r="U278" i="31"/>
  <c r="S278" i="31" s="1"/>
  <c r="Z277" i="31"/>
  <c r="Y277" i="31"/>
  <c r="X277" i="31"/>
  <c r="V277" i="31"/>
  <c r="R277" i="31"/>
  <c r="U277" i="31"/>
  <c r="T277" i="31" s="1"/>
  <c r="Z276" i="31"/>
  <c r="Y276" i="31"/>
  <c r="X276" i="31"/>
  <c r="V276" i="31"/>
  <c r="R276" i="31"/>
  <c r="U276" i="31"/>
  <c r="T276" i="31" s="1"/>
  <c r="Z275" i="31"/>
  <c r="Y275" i="31"/>
  <c r="X275" i="31"/>
  <c r="V275" i="31"/>
  <c r="R275" i="31"/>
  <c r="U275" i="31"/>
  <c r="Z274" i="31"/>
  <c r="Y274" i="31"/>
  <c r="X274" i="31"/>
  <c r="V274" i="31"/>
  <c r="R274" i="31"/>
  <c r="U274" i="31"/>
  <c r="S274" i="31" s="1"/>
  <c r="Z273" i="31"/>
  <c r="Y273" i="31"/>
  <c r="X273" i="31"/>
  <c r="V273" i="31"/>
  <c r="R273" i="31"/>
  <c r="U273" i="31"/>
  <c r="Z272" i="31"/>
  <c r="Y272" i="31"/>
  <c r="X272" i="31"/>
  <c r="V272" i="31"/>
  <c r="R272" i="31"/>
  <c r="U272" i="31"/>
  <c r="T272" i="31" s="1"/>
  <c r="Z271" i="31"/>
  <c r="Y271" i="31"/>
  <c r="X271" i="31"/>
  <c r="V271" i="31"/>
  <c r="R271" i="31"/>
  <c r="U271" i="31"/>
  <c r="Z270" i="31"/>
  <c r="Y270" i="31"/>
  <c r="X270" i="31"/>
  <c r="V270" i="31"/>
  <c r="R270" i="31"/>
  <c r="U270" i="31"/>
  <c r="Z269" i="31"/>
  <c r="Y269" i="31"/>
  <c r="X269" i="31"/>
  <c r="V269" i="31"/>
  <c r="R269" i="31"/>
  <c r="U269" i="31"/>
  <c r="Z268" i="31"/>
  <c r="Y268" i="31"/>
  <c r="X268" i="31"/>
  <c r="V268" i="31"/>
  <c r="R268" i="31"/>
  <c r="U268" i="31"/>
  <c r="T268" i="31" s="1"/>
  <c r="Z267" i="31"/>
  <c r="Y267" i="31"/>
  <c r="X267" i="31"/>
  <c r="V267" i="31"/>
  <c r="R267" i="31"/>
  <c r="U267" i="31"/>
  <c r="Z266" i="31"/>
  <c r="Y266" i="31"/>
  <c r="X266" i="31"/>
  <c r="V266" i="31"/>
  <c r="R266" i="31"/>
  <c r="U266" i="31"/>
  <c r="Z265" i="31"/>
  <c r="Y265" i="31"/>
  <c r="X265" i="31"/>
  <c r="V265" i="31"/>
  <c r="R265" i="31"/>
  <c r="U265" i="31"/>
  <c r="T265" i="31" s="1"/>
  <c r="Z264" i="31"/>
  <c r="Y264" i="31"/>
  <c r="X264" i="31"/>
  <c r="V264" i="31"/>
  <c r="S264" i="31"/>
  <c r="R264" i="31"/>
  <c r="U264" i="31"/>
  <c r="T264" i="31" s="1"/>
  <c r="Z263" i="31"/>
  <c r="Y263" i="31"/>
  <c r="X263" i="31"/>
  <c r="V263" i="31"/>
  <c r="R263" i="31"/>
  <c r="U263" i="31"/>
  <c r="Z262" i="31"/>
  <c r="Y262" i="31"/>
  <c r="X262" i="31"/>
  <c r="V262" i="31"/>
  <c r="R262" i="31"/>
  <c r="U262" i="31"/>
  <c r="Z261" i="31"/>
  <c r="Y261" i="31"/>
  <c r="X261" i="31"/>
  <c r="V261" i="31"/>
  <c r="U261" i="31"/>
  <c r="R261" i="31"/>
  <c r="Z260" i="31"/>
  <c r="Y260" i="31"/>
  <c r="X260" i="31"/>
  <c r="V260" i="31"/>
  <c r="R260" i="31"/>
  <c r="U260" i="31"/>
  <c r="Z259" i="31"/>
  <c r="Y259" i="31"/>
  <c r="X259" i="31"/>
  <c r="V259" i="31"/>
  <c r="R259" i="31"/>
  <c r="U259" i="31"/>
  <c r="S259" i="31" s="1"/>
  <c r="Z258" i="31"/>
  <c r="Y258" i="31"/>
  <c r="X258" i="31"/>
  <c r="V258" i="31"/>
  <c r="R258" i="31"/>
  <c r="U258" i="31"/>
  <c r="Z257" i="31"/>
  <c r="Y257" i="31"/>
  <c r="X257" i="31"/>
  <c r="V257" i="31"/>
  <c r="R257" i="31"/>
  <c r="U257" i="31"/>
  <c r="Z256" i="31"/>
  <c r="Y256" i="31"/>
  <c r="X256" i="31"/>
  <c r="V256" i="31"/>
  <c r="R256" i="31"/>
  <c r="U256" i="31"/>
  <c r="S256" i="31" s="1"/>
  <c r="Z255" i="31"/>
  <c r="Y255" i="31"/>
  <c r="X255" i="31"/>
  <c r="V255" i="31"/>
  <c r="R255" i="31"/>
  <c r="U255" i="31"/>
  <c r="S255" i="31" s="1"/>
  <c r="Z254" i="31"/>
  <c r="Y254" i="31"/>
  <c r="X254" i="31"/>
  <c r="V254" i="31"/>
  <c r="R254" i="31"/>
  <c r="U254" i="31"/>
  <c r="Z253" i="31"/>
  <c r="Y253" i="31"/>
  <c r="X253" i="31"/>
  <c r="V253" i="31"/>
  <c r="U253" i="31"/>
  <c r="T253" i="31" s="1"/>
  <c r="R253" i="31"/>
  <c r="Z252" i="31"/>
  <c r="Y252" i="31"/>
  <c r="X252" i="31"/>
  <c r="V252" i="31"/>
  <c r="R252" i="31"/>
  <c r="U252" i="31"/>
  <c r="T252" i="31" s="1"/>
  <c r="Z251" i="31"/>
  <c r="Y251" i="31"/>
  <c r="X251" i="31"/>
  <c r="V251" i="31"/>
  <c r="R251" i="31"/>
  <c r="U251" i="31"/>
  <c r="Z250" i="31"/>
  <c r="Y250" i="31"/>
  <c r="X250" i="31"/>
  <c r="V250" i="31"/>
  <c r="R250" i="31"/>
  <c r="U250" i="31"/>
  <c r="Z249" i="31"/>
  <c r="Y249" i="31"/>
  <c r="X249" i="31"/>
  <c r="V249" i="31"/>
  <c r="R249" i="31"/>
  <c r="U249" i="31"/>
  <c r="Z248" i="31"/>
  <c r="Y248" i="31"/>
  <c r="X248" i="31"/>
  <c r="V248" i="31"/>
  <c r="R248" i="31"/>
  <c r="U248" i="31"/>
  <c r="T248" i="31" s="1"/>
  <c r="Z247" i="31"/>
  <c r="Y247" i="31"/>
  <c r="X247" i="31"/>
  <c r="V247" i="31"/>
  <c r="R247" i="31"/>
  <c r="U247" i="31"/>
  <c r="S247" i="31" s="1"/>
  <c r="Z246" i="31"/>
  <c r="Y246" i="31"/>
  <c r="X246" i="31"/>
  <c r="V246" i="31"/>
  <c r="R246" i="31"/>
  <c r="U246" i="31"/>
  <c r="Z245" i="31"/>
  <c r="Y245" i="31"/>
  <c r="X245" i="31"/>
  <c r="V245" i="31"/>
  <c r="R245" i="31"/>
  <c r="U245" i="31"/>
  <c r="Z244" i="31"/>
  <c r="Y244" i="31"/>
  <c r="X244" i="31"/>
  <c r="V244" i="31"/>
  <c r="R244" i="31"/>
  <c r="U244" i="31"/>
  <c r="Z243" i="31"/>
  <c r="Y243" i="31"/>
  <c r="X243" i="31"/>
  <c r="V243" i="31"/>
  <c r="R243" i="31"/>
  <c r="U243" i="31"/>
  <c r="T243" i="31" s="1"/>
  <c r="Z242" i="31"/>
  <c r="Y242" i="31"/>
  <c r="X242" i="31"/>
  <c r="V242" i="31"/>
  <c r="R242" i="31"/>
  <c r="U242" i="31"/>
  <c r="Z241" i="31"/>
  <c r="Y241" i="31"/>
  <c r="X241" i="31"/>
  <c r="V241" i="31"/>
  <c r="R241" i="31"/>
  <c r="U241" i="31"/>
  <c r="Z240" i="31"/>
  <c r="Y240" i="31"/>
  <c r="X240" i="31"/>
  <c r="V240" i="31"/>
  <c r="R240" i="31"/>
  <c r="U240" i="31"/>
  <c r="Z239" i="31"/>
  <c r="Y239" i="31"/>
  <c r="X239" i="31"/>
  <c r="V239" i="31"/>
  <c r="R239" i="31"/>
  <c r="U239" i="31"/>
  <c r="T239" i="31" s="1"/>
  <c r="Z238" i="31"/>
  <c r="Y238" i="31"/>
  <c r="X238" i="31"/>
  <c r="V238" i="31"/>
  <c r="U238" i="31"/>
  <c r="S238" i="31" s="1"/>
  <c r="R238" i="31"/>
  <c r="Z237" i="31"/>
  <c r="Y237" i="31"/>
  <c r="X237" i="31"/>
  <c r="V237" i="31"/>
  <c r="U237" i="31"/>
  <c r="S237" i="31" s="1"/>
  <c r="R237" i="31"/>
  <c r="Z236" i="31"/>
  <c r="Y236" i="31"/>
  <c r="X236" i="31"/>
  <c r="V236" i="31"/>
  <c r="R236" i="31"/>
  <c r="U236" i="31"/>
  <c r="Z235" i="31"/>
  <c r="Y235" i="31"/>
  <c r="X235" i="31"/>
  <c r="V235" i="31"/>
  <c r="R235" i="31"/>
  <c r="U235" i="31"/>
  <c r="S235" i="31" s="1"/>
  <c r="Z234" i="31"/>
  <c r="Y234" i="31"/>
  <c r="X234" i="31"/>
  <c r="V234" i="31"/>
  <c r="R234" i="31"/>
  <c r="U234" i="31"/>
  <c r="Z233" i="31"/>
  <c r="Y233" i="31"/>
  <c r="X233" i="31"/>
  <c r="V233" i="31"/>
  <c r="R233" i="31"/>
  <c r="U233" i="31"/>
  <c r="Z232" i="31"/>
  <c r="Y232" i="31"/>
  <c r="X232" i="31"/>
  <c r="V232" i="31"/>
  <c r="R232" i="31"/>
  <c r="U232" i="31"/>
  <c r="Z231" i="31"/>
  <c r="Y231" i="31"/>
  <c r="X231" i="31"/>
  <c r="V231" i="31"/>
  <c r="R231" i="31"/>
  <c r="U231" i="31"/>
  <c r="T231" i="31" s="1"/>
  <c r="Z230" i="31"/>
  <c r="Y230" i="31"/>
  <c r="X230" i="31"/>
  <c r="V230" i="31"/>
  <c r="R230" i="31"/>
  <c r="U230" i="31"/>
  <c r="Z229" i="31"/>
  <c r="Y229" i="31"/>
  <c r="X229" i="31"/>
  <c r="V229" i="31"/>
  <c r="R229" i="31"/>
  <c r="U229" i="31"/>
  <c r="Z228" i="31"/>
  <c r="Y228" i="31"/>
  <c r="X228" i="31"/>
  <c r="V228" i="31"/>
  <c r="R228" i="31"/>
  <c r="U228" i="31"/>
  <c r="Z227" i="31"/>
  <c r="Y227" i="31"/>
  <c r="X227" i="31"/>
  <c r="V227" i="31"/>
  <c r="R227" i="31"/>
  <c r="U227" i="31"/>
  <c r="T227" i="31" s="1"/>
  <c r="Z226" i="31"/>
  <c r="Y226" i="31"/>
  <c r="X226" i="31"/>
  <c r="V226" i="31"/>
  <c r="R226" i="31"/>
  <c r="U226" i="31"/>
  <c r="Z225" i="31"/>
  <c r="Y225" i="31"/>
  <c r="X225" i="31"/>
  <c r="V225" i="31"/>
  <c r="R225" i="31"/>
  <c r="U225" i="31"/>
  <c r="Z224" i="31"/>
  <c r="Y224" i="31"/>
  <c r="X224" i="31"/>
  <c r="V224" i="31"/>
  <c r="R224" i="31"/>
  <c r="U224" i="31"/>
  <c r="Z223" i="31"/>
  <c r="Y223" i="31"/>
  <c r="X223" i="31"/>
  <c r="V223" i="31"/>
  <c r="R223" i="31"/>
  <c r="U223" i="31"/>
  <c r="Z222" i="31"/>
  <c r="Y222" i="31"/>
  <c r="X222" i="31"/>
  <c r="V222" i="31"/>
  <c r="R222" i="31"/>
  <c r="U222" i="31"/>
  <c r="Z221" i="31"/>
  <c r="Y221" i="31"/>
  <c r="X221" i="31"/>
  <c r="V221" i="31"/>
  <c r="R221" i="31"/>
  <c r="U221" i="31"/>
  <c r="Z220" i="31"/>
  <c r="Y220" i="31"/>
  <c r="X220" i="31"/>
  <c r="V220" i="31"/>
  <c r="R220" i="31"/>
  <c r="U220" i="31"/>
  <c r="Z219" i="31"/>
  <c r="Y219" i="31"/>
  <c r="X219" i="31"/>
  <c r="V219" i="31"/>
  <c r="R219" i="31"/>
  <c r="U219" i="31"/>
  <c r="T219" i="31" s="1"/>
  <c r="Z218" i="31"/>
  <c r="Y218" i="31"/>
  <c r="X218" i="31"/>
  <c r="V218" i="31"/>
  <c r="R218" i="31"/>
  <c r="U218" i="31"/>
  <c r="Z217" i="31"/>
  <c r="Y217" i="31"/>
  <c r="X217" i="31"/>
  <c r="V217" i="31"/>
  <c r="R217" i="31"/>
  <c r="U217" i="31"/>
  <c r="S217" i="31" s="1"/>
  <c r="Z216" i="31"/>
  <c r="Y216" i="31"/>
  <c r="X216" i="31"/>
  <c r="V216" i="31"/>
  <c r="R216" i="31"/>
  <c r="U216" i="31"/>
  <c r="Z215" i="31"/>
  <c r="Y215" i="31"/>
  <c r="X215" i="31"/>
  <c r="V215" i="31"/>
  <c r="R215" i="31"/>
  <c r="U215" i="31"/>
  <c r="T215" i="31" s="1"/>
  <c r="Z214" i="31"/>
  <c r="Y214" i="31"/>
  <c r="X214" i="31"/>
  <c r="V214" i="31"/>
  <c r="R214" i="31"/>
  <c r="U214" i="31"/>
  <c r="Z213" i="31"/>
  <c r="Y213" i="31"/>
  <c r="X213" i="31"/>
  <c r="V213" i="31"/>
  <c r="R213" i="31"/>
  <c r="U213" i="31"/>
  <c r="S213" i="31" s="1"/>
  <c r="Z212" i="31"/>
  <c r="Y212" i="31"/>
  <c r="X212" i="31"/>
  <c r="V212" i="31"/>
  <c r="R212" i="31"/>
  <c r="U212" i="31"/>
  <c r="Z211" i="31"/>
  <c r="Y211" i="31"/>
  <c r="X211" i="31"/>
  <c r="V211" i="31"/>
  <c r="R211" i="31"/>
  <c r="U211" i="31"/>
  <c r="T211" i="31" s="1"/>
  <c r="Z210" i="31"/>
  <c r="Y210" i="31"/>
  <c r="X210" i="31"/>
  <c r="V210" i="31"/>
  <c r="R210" i="31"/>
  <c r="U210" i="31"/>
  <c r="Z209" i="31"/>
  <c r="Y209" i="31"/>
  <c r="X209" i="31"/>
  <c r="V209" i="31"/>
  <c r="R209" i="31"/>
  <c r="U209" i="31"/>
  <c r="S209" i="31" s="1"/>
  <c r="Z208" i="31"/>
  <c r="Y208" i="31"/>
  <c r="X208" i="31"/>
  <c r="V208" i="31"/>
  <c r="U208" i="31"/>
  <c r="R208" i="31"/>
  <c r="Z207" i="31"/>
  <c r="Y207" i="31"/>
  <c r="X207" i="31"/>
  <c r="V207" i="31"/>
  <c r="R207" i="31"/>
  <c r="U207" i="31"/>
  <c r="T207" i="31" s="1"/>
  <c r="Z206" i="31"/>
  <c r="Y206" i="31"/>
  <c r="X206" i="31"/>
  <c r="V206" i="31"/>
  <c r="R206" i="31"/>
  <c r="U206" i="31"/>
  <c r="Z205" i="31"/>
  <c r="Y205" i="31"/>
  <c r="X205" i="31"/>
  <c r="V205" i="31"/>
  <c r="R205" i="31"/>
  <c r="U205" i="31"/>
  <c r="Z204" i="31"/>
  <c r="Y204" i="31"/>
  <c r="X204" i="31"/>
  <c r="V204" i="31"/>
  <c r="R204" i="31"/>
  <c r="U204" i="31"/>
  <c r="Z203" i="31"/>
  <c r="Y203" i="31"/>
  <c r="X203" i="31"/>
  <c r="V203" i="31"/>
  <c r="R203" i="31"/>
  <c r="U203" i="31"/>
  <c r="T203" i="31" s="1"/>
  <c r="Z202" i="31"/>
  <c r="Y202" i="31"/>
  <c r="X202" i="31"/>
  <c r="V202" i="31"/>
  <c r="R202" i="31"/>
  <c r="U202" i="31"/>
  <c r="Z201" i="31"/>
  <c r="Y201" i="31"/>
  <c r="X201" i="31"/>
  <c r="V201" i="31"/>
  <c r="R201" i="31"/>
  <c r="U201" i="31"/>
  <c r="S201" i="31" s="1"/>
  <c r="Z200" i="31"/>
  <c r="Y200" i="31"/>
  <c r="X200" i="31"/>
  <c r="V200" i="31"/>
  <c r="R200" i="31"/>
  <c r="U200" i="31"/>
  <c r="Z199" i="31"/>
  <c r="Y199" i="31"/>
  <c r="X199" i="31"/>
  <c r="V199" i="31"/>
  <c r="R199" i="31"/>
  <c r="U199" i="31"/>
  <c r="T199" i="31" s="1"/>
  <c r="Z198" i="31"/>
  <c r="Y198" i="31"/>
  <c r="X198" i="31"/>
  <c r="V198" i="31"/>
  <c r="R198" i="31"/>
  <c r="U198" i="31"/>
  <c r="S198" i="31" s="1"/>
  <c r="Z197" i="31"/>
  <c r="Y197" i="31"/>
  <c r="X197" i="31"/>
  <c r="V197" i="31"/>
  <c r="R197" i="31"/>
  <c r="U197" i="31"/>
  <c r="Z196" i="31"/>
  <c r="Y196" i="31"/>
  <c r="X196" i="31"/>
  <c r="V196" i="31"/>
  <c r="R196" i="31"/>
  <c r="U196" i="31"/>
  <c r="Z195" i="31"/>
  <c r="Y195" i="31"/>
  <c r="X195" i="31"/>
  <c r="V195" i="31"/>
  <c r="R195" i="31"/>
  <c r="U195" i="31"/>
  <c r="T195" i="31" s="1"/>
  <c r="Z194" i="31"/>
  <c r="Y194" i="31"/>
  <c r="X194" i="31"/>
  <c r="V194" i="31"/>
  <c r="R194" i="31"/>
  <c r="U194" i="31"/>
  <c r="S194" i="31" s="1"/>
  <c r="Z193" i="31"/>
  <c r="Y193" i="31"/>
  <c r="X193" i="31"/>
  <c r="V193" i="31"/>
  <c r="R193" i="31"/>
  <c r="U193" i="31"/>
  <c r="Z192" i="31"/>
  <c r="Y192" i="31"/>
  <c r="X192" i="31"/>
  <c r="V192" i="31"/>
  <c r="R192" i="31"/>
  <c r="U192" i="31"/>
  <c r="Z191" i="31"/>
  <c r="Y191" i="31"/>
  <c r="X191" i="31"/>
  <c r="V191" i="31"/>
  <c r="R191" i="31"/>
  <c r="U191" i="31"/>
  <c r="T191" i="31" s="1"/>
  <c r="Z190" i="31"/>
  <c r="Y190" i="31"/>
  <c r="X190" i="31"/>
  <c r="V190" i="31"/>
  <c r="R190" i="31"/>
  <c r="U190" i="31"/>
  <c r="S190" i="31" s="1"/>
  <c r="Z189" i="31"/>
  <c r="Y189" i="31"/>
  <c r="X189" i="31"/>
  <c r="V189" i="31"/>
  <c r="R189" i="31"/>
  <c r="U189" i="31"/>
  <c r="S189" i="31" s="1"/>
  <c r="Z188" i="31"/>
  <c r="Y188" i="31"/>
  <c r="X188" i="31"/>
  <c r="V188" i="31"/>
  <c r="R188" i="31"/>
  <c r="U188" i="31"/>
  <c r="T188" i="31" s="1"/>
  <c r="Z187" i="31"/>
  <c r="Y187" i="31"/>
  <c r="X187" i="31"/>
  <c r="V187" i="31"/>
  <c r="R187" i="31"/>
  <c r="U187" i="31"/>
  <c r="T187" i="31" s="1"/>
  <c r="Z186" i="31"/>
  <c r="Y186" i="31"/>
  <c r="X186" i="31"/>
  <c r="V186" i="31"/>
  <c r="R186" i="31"/>
  <c r="U186" i="31"/>
  <c r="S186" i="31" s="1"/>
  <c r="Z185" i="31"/>
  <c r="Y185" i="31"/>
  <c r="X185" i="31"/>
  <c r="V185" i="31"/>
  <c r="R185" i="31"/>
  <c r="U185" i="31"/>
  <c r="Z184" i="31"/>
  <c r="Y184" i="31"/>
  <c r="X184" i="31"/>
  <c r="V184" i="31"/>
  <c r="R184" i="31"/>
  <c r="U184" i="31"/>
  <c r="Z183" i="31"/>
  <c r="Y183" i="31"/>
  <c r="X183" i="31"/>
  <c r="V183" i="31"/>
  <c r="R183" i="31"/>
  <c r="U183" i="31"/>
  <c r="T183" i="31" s="1"/>
  <c r="Z182" i="31"/>
  <c r="Y182" i="31"/>
  <c r="X182" i="31"/>
  <c r="V182" i="31"/>
  <c r="R182" i="31"/>
  <c r="U182" i="31"/>
  <c r="S182" i="31" s="1"/>
  <c r="Z181" i="31"/>
  <c r="Y181" i="31"/>
  <c r="X181" i="31"/>
  <c r="V181" i="31"/>
  <c r="R181" i="31"/>
  <c r="U181" i="31"/>
  <c r="S181" i="31" s="1"/>
  <c r="Z180" i="31"/>
  <c r="Y180" i="31"/>
  <c r="X180" i="31"/>
  <c r="V180" i="31"/>
  <c r="R180" i="31"/>
  <c r="U180" i="31"/>
  <c r="Z179" i="31"/>
  <c r="Y179" i="31"/>
  <c r="X179" i="31"/>
  <c r="V179" i="31"/>
  <c r="R179" i="31"/>
  <c r="U179" i="31"/>
  <c r="T179" i="31" s="1"/>
  <c r="Z178" i="31"/>
  <c r="Y178" i="31"/>
  <c r="X178" i="31"/>
  <c r="V178" i="31"/>
  <c r="R178" i="31"/>
  <c r="U178" i="31"/>
  <c r="S178" i="31" s="1"/>
  <c r="Z177" i="31"/>
  <c r="Y177" i="31"/>
  <c r="X177" i="31"/>
  <c r="V177" i="31"/>
  <c r="U177" i="31"/>
  <c r="S177" i="31" s="1"/>
  <c r="R177" i="31"/>
  <c r="Z176" i="31"/>
  <c r="Y176" i="31"/>
  <c r="X176" i="31"/>
  <c r="V176" i="31"/>
  <c r="R176" i="31"/>
  <c r="U176" i="31"/>
  <c r="Z175" i="31"/>
  <c r="Y175" i="31"/>
  <c r="X175" i="31"/>
  <c r="V175" i="31"/>
  <c r="R175" i="31"/>
  <c r="U175" i="31"/>
  <c r="T175" i="31" s="1"/>
  <c r="Z174" i="31"/>
  <c r="Y174" i="31"/>
  <c r="X174" i="31"/>
  <c r="V174" i="31"/>
  <c r="R174" i="31"/>
  <c r="U174" i="31"/>
  <c r="S174" i="31" s="1"/>
  <c r="Z173" i="31"/>
  <c r="Y173" i="31"/>
  <c r="X173" i="31"/>
  <c r="V173" i="31"/>
  <c r="R173" i="31"/>
  <c r="U173" i="31"/>
  <c r="Z172" i="31"/>
  <c r="Y172" i="31"/>
  <c r="X172" i="31"/>
  <c r="V172" i="31"/>
  <c r="R172" i="31"/>
  <c r="U172" i="31"/>
  <c r="T172" i="31" s="1"/>
  <c r="Z171" i="31"/>
  <c r="Y171" i="31"/>
  <c r="X171" i="31"/>
  <c r="V171" i="31"/>
  <c r="R171" i="31"/>
  <c r="U171" i="31"/>
  <c r="S171" i="31" s="1"/>
  <c r="Z170" i="31"/>
  <c r="Y170" i="31"/>
  <c r="X170" i="31"/>
  <c r="V170" i="31"/>
  <c r="R170" i="31"/>
  <c r="U170" i="31"/>
  <c r="S170" i="31" s="1"/>
  <c r="Z169" i="31"/>
  <c r="Y169" i="31"/>
  <c r="X169" i="31"/>
  <c r="V169" i="31"/>
  <c r="R169" i="31"/>
  <c r="U169" i="31"/>
  <c r="S169" i="31" s="1"/>
  <c r="Z168" i="31"/>
  <c r="Y168" i="31"/>
  <c r="X168" i="31"/>
  <c r="V168" i="31"/>
  <c r="R168" i="31"/>
  <c r="U168" i="31"/>
  <c r="Z167" i="31"/>
  <c r="Y167" i="31"/>
  <c r="X167" i="31"/>
  <c r="V167" i="31"/>
  <c r="R167" i="31"/>
  <c r="U167" i="31"/>
  <c r="T167" i="31" s="1"/>
  <c r="Z166" i="31"/>
  <c r="Y166" i="31"/>
  <c r="X166" i="31"/>
  <c r="V166" i="31"/>
  <c r="R166" i="31"/>
  <c r="U166" i="31"/>
  <c r="S166" i="31" s="1"/>
  <c r="Z165" i="31"/>
  <c r="Y165" i="31"/>
  <c r="X165" i="31"/>
  <c r="V165" i="31"/>
  <c r="R165" i="31"/>
  <c r="U165" i="31"/>
  <c r="S165" i="31" s="1"/>
  <c r="Z164" i="31"/>
  <c r="Y164" i="31"/>
  <c r="X164" i="31"/>
  <c r="V164" i="31"/>
  <c r="R164" i="31"/>
  <c r="U164" i="31"/>
  <c r="Z163" i="31"/>
  <c r="Y163" i="31"/>
  <c r="X163" i="31"/>
  <c r="V163" i="31"/>
  <c r="R163" i="31"/>
  <c r="U163" i="31"/>
  <c r="T163" i="31" s="1"/>
  <c r="Z162" i="31"/>
  <c r="Y162" i="31"/>
  <c r="X162" i="31"/>
  <c r="V162" i="31"/>
  <c r="R162" i="31"/>
  <c r="U162" i="31"/>
  <c r="Z161" i="31"/>
  <c r="Y161" i="31"/>
  <c r="X161" i="31"/>
  <c r="V161" i="31"/>
  <c r="R161" i="31"/>
  <c r="U161" i="31"/>
  <c r="Z160" i="31"/>
  <c r="Y160" i="31"/>
  <c r="X160" i="31"/>
  <c r="V160" i="31"/>
  <c r="R160" i="31"/>
  <c r="U160" i="31"/>
  <c r="T160" i="31" s="1"/>
  <c r="Z159" i="31"/>
  <c r="Y159" i="31"/>
  <c r="X159" i="31"/>
  <c r="V159" i="31"/>
  <c r="R159" i="31"/>
  <c r="U159" i="31"/>
  <c r="Z158" i="31"/>
  <c r="Y158" i="31"/>
  <c r="X158" i="31"/>
  <c r="V158" i="31"/>
  <c r="R158" i="31"/>
  <c r="U158" i="31"/>
  <c r="Z157" i="31"/>
  <c r="Y157" i="31"/>
  <c r="X157" i="31"/>
  <c r="V157" i="31"/>
  <c r="R157" i="31"/>
  <c r="U157" i="31"/>
  <c r="Z156" i="31"/>
  <c r="Y156" i="31"/>
  <c r="X156" i="31"/>
  <c r="V156" i="31"/>
  <c r="R156" i="31"/>
  <c r="U156" i="31"/>
  <c r="S156" i="31" s="1"/>
  <c r="Z155" i="31"/>
  <c r="Y155" i="31"/>
  <c r="X155" i="31"/>
  <c r="V155" i="31"/>
  <c r="R155" i="31"/>
  <c r="U155" i="31"/>
  <c r="T155" i="31" s="1"/>
  <c r="Z154" i="31"/>
  <c r="Y154" i="31"/>
  <c r="X154" i="31"/>
  <c r="V154" i="31"/>
  <c r="R154" i="31"/>
  <c r="U154" i="31"/>
  <c r="Z153" i="31"/>
  <c r="Y153" i="31"/>
  <c r="X153" i="31"/>
  <c r="V153" i="31"/>
  <c r="R153" i="31"/>
  <c r="U153" i="31"/>
  <c r="Z152" i="31"/>
  <c r="Y152" i="31"/>
  <c r="X152" i="31"/>
  <c r="V152" i="31"/>
  <c r="R152" i="31"/>
  <c r="U152" i="31"/>
  <c r="Z151" i="31"/>
  <c r="Y151" i="31"/>
  <c r="X151" i="31"/>
  <c r="V151" i="31"/>
  <c r="R151" i="31"/>
  <c r="U151" i="31"/>
  <c r="T151" i="31" s="1"/>
  <c r="Z150" i="31"/>
  <c r="Y150" i="31"/>
  <c r="X150" i="31"/>
  <c r="V150" i="31"/>
  <c r="R150" i="31"/>
  <c r="U150" i="31"/>
  <c r="S150" i="31" s="1"/>
  <c r="Z149" i="31"/>
  <c r="Y149" i="31"/>
  <c r="X149" i="31"/>
  <c r="V149" i="31"/>
  <c r="R149" i="31"/>
  <c r="U149" i="31"/>
  <c r="Z148" i="31"/>
  <c r="Y148" i="31"/>
  <c r="X148" i="31"/>
  <c r="V148" i="31"/>
  <c r="R148" i="31"/>
  <c r="U148" i="31"/>
  <c r="Z147" i="31"/>
  <c r="Y147" i="31"/>
  <c r="X147" i="31"/>
  <c r="V147" i="31"/>
  <c r="R147" i="31"/>
  <c r="U147" i="31"/>
  <c r="T147" i="31" s="1"/>
  <c r="Z146" i="31"/>
  <c r="Y146" i="31"/>
  <c r="X146" i="31"/>
  <c r="V146" i="31"/>
  <c r="R146" i="31"/>
  <c r="U146" i="31"/>
  <c r="S146" i="31" s="1"/>
  <c r="Z145" i="31"/>
  <c r="Y145" i="31"/>
  <c r="X145" i="31"/>
  <c r="V145" i="31"/>
  <c r="R145" i="31"/>
  <c r="U145" i="31"/>
  <c r="T145" i="31" s="1"/>
  <c r="Z144" i="31"/>
  <c r="Y144" i="31"/>
  <c r="X144" i="31"/>
  <c r="V144" i="31"/>
  <c r="R144" i="31"/>
  <c r="U144" i="31"/>
  <c r="Z143" i="31"/>
  <c r="Y143" i="31"/>
  <c r="X143" i="31"/>
  <c r="V143" i="31"/>
  <c r="R143" i="31"/>
  <c r="U143" i="31"/>
  <c r="T143" i="31" s="1"/>
  <c r="Z142" i="31"/>
  <c r="Y142" i="31"/>
  <c r="X142" i="31"/>
  <c r="V142" i="31"/>
  <c r="R142" i="31"/>
  <c r="U142" i="31"/>
  <c r="Z141" i="31"/>
  <c r="Y141" i="31"/>
  <c r="X141" i="31"/>
  <c r="V141" i="31"/>
  <c r="R141" i="31"/>
  <c r="U141" i="31"/>
  <c r="S141" i="31" s="1"/>
  <c r="Z140" i="31"/>
  <c r="Y140" i="31"/>
  <c r="X140" i="31"/>
  <c r="V140" i="31"/>
  <c r="R140" i="31"/>
  <c r="U140" i="31"/>
  <c r="Z139" i="31"/>
  <c r="Y139" i="31"/>
  <c r="X139" i="31"/>
  <c r="V139" i="31"/>
  <c r="R139" i="31"/>
  <c r="U139" i="31"/>
  <c r="S139" i="31" s="1"/>
  <c r="Z138" i="31"/>
  <c r="Y138" i="31"/>
  <c r="X138" i="31"/>
  <c r="V138" i="31"/>
  <c r="R138" i="31"/>
  <c r="U138" i="31"/>
  <c r="Z137" i="31"/>
  <c r="Y137" i="31"/>
  <c r="X137" i="31"/>
  <c r="V137" i="31"/>
  <c r="R137" i="31"/>
  <c r="U137" i="31"/>
  <c r="Z136" i="31"/>
  <c r="Y136" i="31"/>
  <c r="X136" i="31"/>
  <c r="V136" i="31"/>
  <c r="R136" i="31"/>
  <c r="U136" i="31"/>
  <c r="T136" i="31" s="1"/>
  <c r="Z135" i="31"/>
  <c r="Y135" i="31"/>
  <c r="X135" i="31"/>
  <c r="V135" i="31"/>
  <c r="R135" i="31"/>
  <c r="U135" i="31"/>
  <c r="Z134" i="31"/>
  <c r="Y134" i="31"/>
  <c r="X134" i="31"/>
  <c r="V134" i="31"/>
  <c r="R134" i="31"/>
  <c r="U134" i="31"/>
  <c r="Z133" i="31"/>
  <c r="Y133" i="31"/>
  <c r="X133" i="31"/>
  <c r="V133" i="31"/>
  <c r="R133" i="31"/>
  <c r="U133" i="31"/>
  <c r="Z132" i="31"/>
  <c r="Y132" i="31"/>
  <c r="X132" i="31"/>
  <c r="V132" i="31"/>
  <c r="R132" i="31"/>
  <c r="U132" i="31"/>
  <c r="S132" i="31" s="1"/>
  <c r="Z131" i="31"/>
  <c r="Y131" i="31"/>
  <c r="X131" i="31"/>
  <c r="V131" i="31"/>
  <c r="R131" i="31"/>
  <c r="U131" i="31"/>
  <c r="T131" i="31" s="1"/>
  <c r="Z130" i="31"/>
  <c r="Y130" i="31"/>
  <c r="X130" i="31"/>
  <c r="V130" i="31"/>
  <c r="R130" i="31"/>
  <c r="U130" i="31"/>
  <c r="Z129" i="31"/>
  <c r="Y129" i="31"/>
  <c r="X129" i="31"/>
  <c r="V129" i="31"/>
  <c r="R129" i="31"/>
  <c r="U129" i="31"/>
  <c r="S129" i="31" s="1"/>
  <c r="Z128" i="31"/>
  <c r="Y128" i="31"/>
  <c r="X128" i="31"/>
  <c r="V128" i="31"/>
  <c r="U128" i="31"/>
  <c r="T128" i="31" s="1"/>
  <c r="R128" i="31"/>
  <c r="Z127" i="31"/>
  <c r="Y127" i="31"/>
  <c r="X127" i="31"/>
  <c r="V127" i="31"/>
  <c r="R127" i="31"/>
  <c r="U127" i="31"/>
  <c r="S127" i="31" s="1"/>
  <c r="Z126" i="31"/>
  <c r="Y126" i="31"/>
  <c r="X126" i="31"/>
  <c r="V126" i="31"/>
  <c r="R126" i="31"/>
  <c r="U126" i="31"/>
  <c r="T126" i="31" s="1"/>
  <c r="Z125" i="31"/>
  <c r="Y125" i="31"/>
  <c r="X125" i="31"/>
  <c r="V125" i="31"/>
  <c r="R125" i="31"/>
  <c r="U125" i="31"/>
  <c r="Z124" i="31"/>
  <c r="Y124" i="31"/>
  <c r="X124" i="31"/>
  <c r="V124" i="31"/>
  <c r="R124" i="31"/>
  <c r="U124" i="31"/>
  <c r="Z123" i="31"/>
  <c r="Y123" i="31"/>
  <c r="X123" i="31"/>
  <c r="V123" i="31"/>
  <c r="R123" i="31"/>
  <c r="U123" i="31"/>
  <c r="T123" i="31" s="1"/>
  <c r="Z122" i="31"/>
  <c r="Y122" i="31"/>
  <c r="X122" i="31"/>
  <c r="V122" i="31"/>
  <c r="R122" i="31"/>
  <c r="U122" i="31"/>
  <c r="T122" i="31" s="1"/>
  <c r="Z121" i="31"/>
  <c r="Y121" i="31"/>
  <c r="X121" i="31"/>
  <c r="V121" i="31"/>
  <c r="U121" i="31"/>
  <c r="S121" i="31" s="1"/>
  <c r="R121" i="31"/>
  <c r="Z120" i="31"/>
  <c r="Y120" i="31"/>
  <c r="X120" i="31"/>
  <c r="V120" i="31"/>
  <c r="R120" i="31"/>
  <c r="U120" i="31"/>
  <c r="Z119" i="31"/>
  <c r="Y119" i="31"/>
  <c r="X119" i="31"/>
  <c r="V119" i="31"/>
  <c r="R119" i="31"/>
  <c r="U119" i="31"/>
  <c r="Z118" i="31"/>
  <c r="Y118" i="31"/>
  <c r="X118" i="31"/>
  <c r="V118" i="31"/>
  <c r="R118" i="31"/>
  <c r="U118" i="31"/>
  <c r="T118" i="31" s="1"/>
  <c r="Z117" i="31"/>
  <c r="Y117" i="31"/>
  <c r="X117" i="31"/>
  <c r="V117" i="31"/>
  <c r="R117" i="31"/>
  <c r="U117" i="31"/>
  <c r="S117" i="31" s="1"/>
  <c r="Z116" i="31"/>
  <c r="Y116" i="31"/>
  <c r="X116" i="31"/>
  <c r="V116" i="31"/>
  <c r="R116" i="31"/>
  <c r="U116" i="31"/>
  <c r="T116" i="31" s="1"/>
  <c r="Z115" i="31"/>
  <c r="Y115" i="31"/>
  <c r="X115" i="31"/>
  <c r="V115" i="31"/>
  <c r="R115" i="31"/>
  <c r="U115" i="31"/>
  <c r="S115" i="31" s="1"/>
  <c r="Z114" i="31"/>
  <c r="Y114" i="31"/>
  <c r="X114" i="31"/>
  <c r="V114" i="31"/>
  <c r="R114" i="31"/>
  <c r="U114" i="31"/>
  <c r="T114" i="31" s="1"/>
  <c r="Z113" i="31"/>
  <c r="Y113" i="31"/>
  <c r="X113" i="31"/>
  <c r="V113" i="31"/>
  <c r="R113" i="31"/>
  <c r="U113" i="31"/>
  <c r="Z112" i="31"/>
  <c r="Y112" i="31"/>
  <c r="X112" i="31"/>
  <c r="V112" i="31"/>
  <c r="R112" i="31"/>
  <c r="U112" i="31"/>
  <c r="Z111" i="31"/>
  <c r="Y111" i="31"/>
  <c r="X111" i="31"/>
  <c r="V111" i="31"/>
  <c r="R111" i="31"/>
  <c r="U111" i="31"/>
  <c r="Z110" i="31"/>
  <c r="Y110" i="31"/>
  <c r="X110" i="31"/>
  <c r="V110" i="31"/>
  <c r="R110" i="31"/>
  <c r="U110" i="31"/>
  <c r="T110" i="31" s="1"/>
  <c r="Z109" i="31"/>
  <c r="Y109" i="31"/>
  <c r="X109" i="31"/>
  <c r="V109" i="31"/>
  <c r="R109" i="31"/>
  <c r="U109" i="31"/>
  <c r="Z108" i="31"/>
  <c r="Y108" i="31"/>
  <c r="X108" i="31"/>
  <c r="V108" i="31"/>
  <c r="R108" i="31"/>
  <c r="U108" i="31"/>
  <c r="Z107" i="31"/>
  <c r="Y107" i="31"/>
  <c r="X107" i="31"/>
  <c r="V107" i="31"/>
  <c r="R107" i="31"/>
  <c r="U107" i="31"/>
  <c r="Z106" i="31"/>
  <c r="Y106" i="31"/>
  <c r="X106" i="31"/>
  <c r="V106" i="31"/>
  <c r="R106" i="31"/>
  <c r="U106" i="31"/>
  <c r="T106" i="31" s="1"/>
  <c r="Z105" i="31"/>
  <c r="Y105" i="31"/>
  <c r="X105" i="31"/>
  <c r="V105" i="31"/>
  <c r="R105" i="31"/>
  <c r="U105" i="31"/>
  <c r="Z104" i="31"/>
  <c r="Y104" i="31"/>
  <c r="X104" i="31"/>
  <c r="V104" i="31"/>
  <c r="R104" i="31"/>
  <c r="U104" i="31"/>
  <c r="Z103" i="31"/>
  <c r="Y103" i="31"/>
  <c r="X103" i="31"/>
  <c r="V103" i="31"/>
  <c r="R103" i="31"/>
  <c r="U103" i="31"/>
  <c r="Z102" i="31"/>
  <c r="Y102" i="31"/>
  <c r="X102" i="31"/>
  <c r="V102" i="31"/>
  <c r="R102" i="31"/>
  <c r="U102" i="31"/>
  <c r="T102" i="31" s="1"/>
  <c r="Z101" i="31"/>
  <c r="Y101" i="31"/>
  <c r="X101" i="31"/>
  <c r="V101" i="31"/>
  <c r="R101" i="31"/>
  <c r="U101" i="31"/>
  <c r="Z100" i="31"/>
  <c r="Y100" i="31"/>
  <c r="X100" i="31"/>
  <c r="V100" i="31"/>
  <c r="R100" i="31"/>
  <c r="U100" i="31"/>
  <c r="Z99" i="31"/>
  <c r="Y99" i="31"/>
  <c r="X99" i="31"/>
  <c r="V99" i="31"/>
  <c r="R99" i="31"/>
  <c r="U99" i="31"/>
  <c r="Z98" i="31"/>
  <c r="Y98" i="31"/>
  <c r="X98" i="31"/>
  <c r="V98" i="31"/>
  <c r="R98" i="31"/>
  <c r="U98" i="31"/>
  <c r="T98" i="31" s="1"/>
  <c r="Z97" i="31"/>
  <c r="Y97" i="31"/>
  <c r="X97" i="31"/>
  <c r="V97" i="31"/>
  <c r="R97" i="31"/>
  <c r="U97" i="31"/>
  <c r="Z96" i="31"/>
  <c r="Y96" i="31"/>
  <c r="X96" i="31"/>
  <c r="V96" i="31"/>
  <c r="R96" i="31"/>
  <c r="U96" i="31"/>
  <c r="Z95" i="31"/>
  <c r="Y95" i="31"/>
  <c r="X95" i="31"/>
  <c r="V95" i="31"/>
  <c r="R95" i="31"/>
  <c r="U95" i="31"/>
  <c r="Z94" i="31"/>
  <c r="Y94" i="31"/>
  <c r="X94" i="31"/>
  <c r="V94" i="31"/>
  <c r="R94" i="31"/>
  <c r="U94" i="31"/>
  <c r="T94" i="31" s="1"/>
  <c r="Z93" i="31"/>
  <c r="Y93" i="31"/>
  <c r="X93" i="31"/>
  <c r="V93" i="31"/>
  <c r="R93" i="31"/>
  <c r="U93" i="31"/>
  <c r="Z92" i="31"/>
  <c r="Y92" i="31"/>
  <c r="X92" i="31"/>
  <c r="V92" i="31"/>
  <c r="R92" i="31"/>
  <c r="U92" i="31"/>
  <c r="Z91" i="31"/>
  <c r="Y91" i="31"/>
  <c r="X91" i="31"/>
  <c r="V91" i="31"/>
  <c r="R91" i="31"/>
  <c r="U91" i="31"/>
  <c r="Z90" i="31"/>
  <c r="Y90" i="31"/>
  <c r="X90" i="31"/>
  <c r="V90" i="31"/>
  <c r="R90" i="31"/>
  <c r="U90" i="31"/>
  <c r="T90" i="31" s="1"/>
  <c r="Z89" i="31"/>
  <c r="Y89" i="31"/>
  <c r="X89" i="31"/>
  <c r="V89" i="31"/>
  <c r="R89" i="31"/>
  <c r="U89" i="31"/>
  <c r="Z88" i="31"/>
  <c r="Y88" i="31"/>
  <c r="X88" i="31"/>
  <c r="V88" i="31"/>
  <c r="R88" i="31"/>
  <c r="U88" i="31"/>
  <c r="Z87" i="31"/>
  <c r="Y87" i="31"/>
  <c r="X87" i="31"/>
  <c r="V87" i="31"/>
  <c r="R87" i="31"/>
  <c r="U87" i="31"/>
  <c r="Z86" i="31"/>
  <c r="Y86" i="31"/>
  <c r="X86" i="31"/>
  <c r="V86" i="31"/>
  <c r="R86" i="31"/>
  <c r="U86" i="31"/>
  <c r="T86" i="31" s="1"/>
  <c r="Z85" i="31"/>
  <c r="Y85" i="31"/>
  <c r="X85" i="31"/>
  <c r="V85" i="31"/>
  <c r="R85" i="31"/>
  <c r="U85" i="31"/>
  <c r="Z84" i="31"/>
  <c r="Y84" i="31"/>
  <c r="X84" i="31"/>
  <c r="V84" i="31"/>
  <c r="R84" i="31"/>
  <c r="U84" i="31"/>
  <c r="Z83" i="31"/>
  <c r="Y83" i="31"/>
  <c r="X83" i="31"/>
  <c r="V83" i="31"/>
  <c r="R83" i="31"/>
  <c r="U83" i="31"/>
  <c r="Z82" i="31"/>
  <c r="Y82" i="31"/>
  <c r="X82" i="31"/>
  <c r="V82" i="31"/>
  <c r="R82" i="31"/>
  <c r="U82" i="31"/>
  <c r="T82" i="31" s="1"/>
  <c r="Z81" i="31"/>
  <c r="Y81" i="31"/>
  <c r="X81" i="31"/>
  <c r="V81" i="31"/>
  <c r="R81" i="31"/>
  <c r="U81" i="31"/>
  <c r="Z80" i="31"/>
  <c r="Y80" i="31"/>
  <c r="X80" i="31"/>
  <c r="V80" i="31"/>
  <c r="R80" i="31"/>
  <c r="U80" i="31"/>
  <c r="Z79" i="31"/>
  <c r="Y79" i="31"/>
  <c r="X79" i="31"/>
  <c r="V79" i="31"/>
  <c r="R79" i="31"/>
  <c r="U79" i="31"/>
  <c r="Z78" i="31"/>
  <c r="Y78" i="31"/>
  <c r="X78" i="31"/>
  <c r="V78" i="31"/>
  <c r="R78" i="31"/>
  <c r="U78" i="31"/>
  <c r="T78" i="31" s="1"/>
  <c r="Z77" i="31"/>
  <c r="Y77" i="31"/>
  <c r="X77" i="31"/>
  <c r="V77" i="31"/>
  <c r="R77" i="31"/>
  <c r="U77" i="31"/>
  <c r="Z76" i="31"/>
  <c r="Y76" i="31"/>
  <c r="X76" i="31"/>
  <c r="V76" i="31"/>
  <c r="R76" i="31"/>
  <c r="U76" i="31"/>
  <c r="Z75" i="31"/>
  <c r="Y75" i="31"/>
  <c r="X75" i="31"/>
  <c r="V75" i="31"/>
  <c r="R75" i="31"/>
  <c r="U75" i="31"/>
  <c r="Z74" i="31"/>
  <c r="Y74" i="31"/>
  <c r="X74" i="31"/>
  <c r="V74" i="31"/>
  <c r="R74" i="31"/>
  <c r="U74" i="31"/>
  <c r="T74" i="31" s="1"/>
  <c r="Z73" i="31"/>
  <c r="Y73" i="31"/>
  <c r="X73" i="31"/>
  <c r="V73" i="31"/>
  <c r="R73" i="31"/>
  <c r="U73" i="31"/>
  <c r="Z72" i="31"/>
  <c r="Y72" i="31"/>
  <c r="X72" i="31"/>
  <c r="V72" i="31"/>
  <c r="R72" i="31"/>
  <c r="U72" i="31"/>
  <c r="Z71" i="31"/>
  <c r="Y71" i="31"/>
  <c r="X71" i="31"/>
  <c r="V71" i="31"/>
  <c r="R71" i="31"/>
  <c r="U71" i="31"/>
  <c r="Z70" i="31"/>
  <c r="Y70" i="31"/>
  <c r="X70" i="31"/>
  <c r="V70" i="31"/>
  <c r="R70" i="31"/>
  <c r="U70" i="31"/>
  <c r="T70" i="31" s="1"/>
  <c r="Z69" i="31"/>
  <c r="Y69" i="31"/>
  <c r="X69" i="31"/>
  <c r="V69" i="31"/>
  <c r="R69" i="31"/>
  <c r="U69" i="31"/>
  <c r="Z68" i="31"/>
  <c r="Y68" i="31"/>
  <c r="X68" i="31"/>
  <c r="V68" i="31"/>
  <c r="R68" i="31"/>
  <c r="U68" i="31"/>
  <c r="Z67" i="31"/>
  <c r="Y67" i="31"/>
  <c r="X67" i="31"/>
  <c r="V67" i="31"/>
  <c r="R67" i="31"/>
  <c r="U67" i="31"/>
  <c r="Z66" i="31"/>
  <c r="Y66" i="31"/>
  <c r="X66" i="31"/>
  <c r="V66" i="31"/>
  <c r="R66" i="31"/>
  <c r="U66" i="31"/>
  <c r="T66" i="31" s="1"/>
  <c r="Z65" i="31"/>
  <c r="Y65" i="31"/>
  <c r="X65" i="31"/>
  <c r="V65" i="31"/>
  <c r="R65" i="31"/>
  <c r="U65" i="31"/>
  <c r="Z64" i="31"/>
  <c r="Y64" i="31"/>
  <c r="X64" i="31"/>
  <c r="V64" i="31"/>
  <c r="R64" i="31"/>
  <c r="U64" i="31"/>
  <c r="Z63" i="31"/>
  <c r="Y63" i="31"/>
  <c r="X63" i="31"/>
  <c r="V63" i="31"/>
  <c r="R63" i="31"/>
  <c r="U63" i="31"/>
  <c r="Z62" i="31"/>
  <c r="Y62" i="31"/>
  <c r="X62" i="31"/>
  <c r="V62" i="31"/>
  <c r="R62" i="31"/>
  <c r="U62" i="31"/>
  <c r="T62" i="31" s="1"/>
  <c r="Z61" i="31"/>
  <c r="Y61" i="31"/>
  <c r="X61" i="31"/>
  <c r="V61" i="31"/>
  <c r="R61" i="31"/>
  <c r="U61" i="31"/>
  <c r="Z60" i="31"/>
  <c r="Y60" i="31"/>
  <c r="X60" i="31"/>
  <c r="V60" i="31"/>
  <c r="R60" i="31"/>
  <c r="U60" i="31"/>
  <c r="Z59" i="31"/>
  <c r="Y59" i="31"/>
  <c r="X59" i="31"/>
  <c r="V59" i="31"/>
  <c r="R59" i="31"/>
  <c r="U59" i="31"/>
  <c r="S59" i="31" s="1"/>
  <c r="Z58" i="31"/>
  <c r="Y58" i="31"/>
  <c r="X58" i="31"/>
  <c r="V58" i="31"/>
  <c r="R58" i="31"/>
  <c r="U58" i="31"/>
  <c r="T58" i="31" s="1"/>
  <c r="Z57" i="31"/>
  <c r="Y57" i="31"/>
  <c r="X57" i="31"/>
  <c r="V57" i="31"/>
  <c r="R57" i="31"/>
  <c r="U57" i="31"/>
  <c r="S57" i="31" s="1"/>
  <c r="Z56" i="31"/>
  <c r="Y56" i="31"/>
  <c r="X56" i="31"/>
  <c r="V56" i="31"/>
  <c r="R56" i="31"/>
  <c r="U56" i="31"/>
  <c r="Z55" i="31"/>
  <c r="Y55" i="31"/>
  <c r="X55" i="31"/>
  <c r="V55" i="31"/>
  <c r="R55" i="31"/>
  <c r="U55" i="31"/>
  <c r="S55" i="31" s="1"/>
  <c r="Z54" i="31"/>
  <c r="Y54" i="31"/>
  <c r="X54" i="31"/>
  <c r="V54" i="31"/>
  <c r="R54" i="31"/>
  <c r="U54" i="31"/>
  <c r="T54" i="31" s="1"/>
  <c r="Z53" i="31"/>
  <c r="Y53" i="31"/>
  <c r="X53" i="31"/>
  <c r="V53" i="31"/>
  <c r="R53" i="31"/>
  <c r="U53" i="31"/>
  <c r="S53" i="31" s="1"/>
  <c r="Z52" i="31"/>
  <c r="Y52" i="31"/>
  <c r="X52" i="31"/>
  <c r="V52" i="31"/>
  <c r="R52" i="31"/>
  <c r="U52" i="31"/>
  <c r="Z51" i="31"/>
  <c r="Y51" i="31"/>
  <c r="X51" i="31"/>
  <c r="V51" i="31"/>
  <c r="U51" i="31"/>
  <c r="S51" i="31" s="1"/>
  <c r="R51" i="31"/>
  <c r="Z50" i="31"/>
  <c r="Y50" i="31"/>
  <c r="X50" i="31"/>
  <c r="V50" i="31"/>
  <c r="R50" i="31"/>
  <c r="U50" i="31"/>
  <c r="T50" i="31" s="1"/>
  <c r="Z49" i="31"/>
  <c r="Y49" i="31"/>
  <c r="X49" i="31"/>
  <c r="V49" i="31"/>
  <c r="R49" i="31"/>
  <c r="U49" i="31"/>
  <c r="S49" i="31" s="1"/>
  <c r="Z48" i="31"/>
  <c r="Y48" i="31"/>
  <c r="X48" i="31"/>
  <c r="V48" i="31"/>
  <c r="R48" i="31"/>
  <c r="U48" i="31"/>
  <c r="Z47" i="31"/>
  <c r="Y47" i="31"/>
  <c r="X47" i="31"/>
  <c r="V47" i="31"/>
  <c r="R47" i="31"/>
  <c r="U47" i="31"/>
  <c r="Z46" i="31"/>
  <c r="Y46" i="31"/>
  <c r="X46" i="31"/>
  <c r="V46" i="31"/>
  <c r="R46" i="31"/>
  <c r="U46" i="31"/>
  <c r="T46" i="31" s="1"/>
  <c r="Z45" i="31"/>
  <c r="Y45" i="31"/>
  <c r="X45" i="31"/>
  <c r="V45" i="31"/>
  <c r="R45" i="31"/>
  <c r="U45" i="31"/>
  <c r="S45" i="31" s="1"/>
  <c r="Z44" i="31"/>
  <c r="Y44" i="31"/>
  <c r="X44" i="31"/>
  <c r="V44" i="31"/>
  <c r="R44" i="31"/>
  <c r="U44" i="31"/>
  <c r="Z43" i="31"/>
  <c r="Y43" i="31"/>
  <c r="X43" i="31"/>
  <c r="V43" i="31"/>
  <c r="R43" i="31"/>
  <c r="U43" i="31"/>
  <c r="Z42" i="31"/>
  <c r="Y42" i="31"/>
  <c r="X42" i="31"/>
  <c r="V42" i="31"/>
  <c r="R42" i="31"/>
  <c r="U42" i="31"/>
  <c r="T42" i="31" s="1"/>
  <c r="Z41" i="31"/>
  <c r="Y41" i="31"/>
  <c r="X41" i="31"/>
  <c r="V41" i="31"/>
  <c r="R41" i="31"/>
  <c r="U41" i="31"/>
  <c r="S41" i="31" s="1"/>
  <c r="Z40" i="31"/>
  <c r="Y40" i="31"/>
  <c r="X40" i="31"/>
  <c r="V40" i="31"/>
  <c r="R40" i="31"/>
  <c r="U40" i="31"/>
  <c r="Z39" i="31"/>
  <c r="Y39" i="31"/>
  <c r="X39" i="31"/>
  <c r="V39" i="31"/>
  <c r="R39" i="31"/>
  <c r="U39" i="31"/>
  <c r="Z38" i="31"/>
  <c r="Y38" i="31"/>
  <c r="X38" i="31"/>
  <c r="V38" i="31"/>
  <c r="R38" i="31"/>
  <c r="U38" i="31"/>
  <c r="T38" i="31" s="1"/>
  <c r="Z37" i="31"/>
  <c r="Y37" i="31"/>
  <c r="X37" i="31"/>
  <c r="V37" i="31"/>
  <c r="R37" i="31"/>
  <c r="U37" i="31"/>
  <c r="S37" i="31" s="1"/>
  <c r="Z36" i="31"/>
  <c r="Y36" i="31"/>
  <c r="X36" i="31"/>
  <c r="V36" i="31"/>
  <c r="R36" i="31"/>
  <c r="U36" i="31"/>
  <c r="S36" i="31" s="1"/>
  <c r="Z35" i="31"/>
  <c r="Y35" i="31"/>
  <c r="X35" i="31"/>
  <c r="V35" i="31"/>
  <c r="R35" i="31"/>
  <c r="U35" i="31"/>
  <c r="S35" i="31" s="1"/>
  <c r="Z34" i="31"/>
  <c r="Y34" i="31"/>
  <c r="X34" i="31"/>
  <c r="V34" i="31"/>
  <c r="R34" i="31"/>
  <c r="U34" i="31"/>
  <c r="T34" i="31" s="1"/>
  <c r="Z33" i="31"/>
  <c r="Y33" i="31"/>
  <c r="X33" i="31"/>
  <c r="V33" i="31"/>
  <c r="R33" i="31"/>
  <c r="U33" i="31"/>
  <c r="S33" i="31" s="1"/>
  <c r="Z32" i="31"/>
  <c r="Y32" i="31"/>
  <c r="X32" i="31"/>
  <c r="V32" i="31"/>
  <c r="R32" i="31"/>
  <c r="U32" i="31"/>
  <c r="S32" i="31" s="1"/>
  <c r="Z31" i="31"/>
  <c r="Y31" i="31"/>
  <c r="X31" i="31"/>
  <c r="V31" i="31"/>
  <c r="R31" i="31"/>
  <c r="U31" i="31"/>
  <c r="Z30" i="31"/>
  <c r="Y30" i="31"/>
  <c r="X30" i="31"/>
  <c r="V30" i="31"/>
  <c r="R30" i="31"/>
  <c r="U30" i="31"/>
  <c r="T30" i="31" s="1"/>
  <c r="Z29" i="31"/>
  <c r="Y29" i="31"/>
  <c r="X29" i="31"/>
  <c r="V29" i="31"/>
  <c r="R29" i="31"/>
  <c r="U29" i="31"/>
  <c r="S29" i="31" s="1"/>
  <c r="Z28" i="31"/>
  <c r="Y28" i="31"/>
  <c r="X28" i="31"/>
  <c r="V28" i="31"/>
  <c r="R28" i="31"/>
  <c r="U28" i="31"/>
  <c r="S28" i="31" s="1"/>
  <c r="Z27" i="31"/>
  <c r="Y27" i="31"/>
  <c r="X27" i="31"/>
  <c r="V27" i="31"/>
  <c r="R27" i="31"/>
  <c r="U27" i="31"/>
  <c r="Z26" i="31"/>
  <c r="Y26" i="31"/>
  <c r="X26" i="31"/>
  <c r="V26" i="31"/>
  <c r="R26" i="31"/>
  <c r="U26" i="31"/>
  <c r="T26" i="31" s="1"/>
  <c r="Z25" i="31"/>
  <c r="Y25" i="31"/>
  <c r="X25" i="31"/>
  <c r="V25" i="31"/>
  <c r="R25" i="31"/>
  <c r="U25" i="31"/>
  <c r="S25" i="31" s="1"/>
  <c r="Z24" i="31"/>
  <c r="Y24" i="31"/>
  <c r="X24" i="31"/>
  <c r="V24" i="31"/>
  <c r="R24" i="31"/>
  <c r="U24" i="31"/>
  <c r="S24" i="31" s="1"/>
  <c r="Z23" i="31"/>
  <c r="Y23" i="31"/>
  <c r="X23" i="31"/>
  <c r="V23" i="31"/>
  <c r="R23" i="31"/>
  <c r="U23" i="31"/>
  <c r="Z22" i="31"/>
  <c r="Y22" i="31"/>
  <c r="X22" i="31"/>
  <c r="V22" i="31"/>
  <c r="R22" i="31"/>
  <c r="U22" i="31"/>
  <c r="T22" i="31" s="1"/>
  <c r="Z21" i="31"/>
  <c r="Y21" i="31"/>
  <c r="X21" i="31"/>
  <c r="V21" i="31"/>
  <c r="R21" i="31"/>
  <c r="U21" i="31"/>
  <c r="S21" i="31" s="1"/>
  <c r="Z20" i="31"/>
  <c r="Y20" i="31"/>
  <c r="X20" i="31"/>
  <c r="V20" i="31"/>
  <c r="R20" i="31"/>
  <c r="U20" i="31"/>
  <c r="S20" i="31" s="1"/>
  <c r="Z19" i="31"/>
  <c r="Y19" i="31"/>
  <c r="X19" i="31"/>
  <c r="V19" i="31"/>
  <c r="U19" i="31"/>
  <c r="S19" i="31" s="1"/>
  <c r="R19" i="31"/>
  <c r="Z18" i="31"/>
  <c r="Y18" i="31"/>
  <c r="X18" i="31"/>
  <c r="V18" i="31"/>
  <c r="R18" i="31"/>
  <c r="U18" i="31"/>
  <c r="T18" i="31" s="1"/>
  <c r="Z17" i="31"/>
  <c r="Y17" i="31"/>
  <c r="X17" i="31"/>
  <c r="V17" i="31"/>
  <c r="R17" i="31"/>
  <c r="U17" i="31"/>
  <c r="S17" i="31" s="1"/>
  <c r="Z16" i="31"/>
  <c r="Y16" i="31"/>
  <c r="X16" i="31"/>
  <c r="V16" i="31"/>
  <c r="R16" i="31"/>
  <c r="U16" i="31"/>
  <c r="S16" i="31" s="1"/>
  <c r="Z15" i="31"/>
  <c r="Y15" i="31"/>
  <c r="X15" i="31"/>
  <c r="V15" i="31"/>
  <c r="R15" i="31"/>
  <c r="U15" i="31"/>
  <c r="AA11" i="31"/>
  <c r="D6" i="1"/>
  <c r="E6" i="1" s="1"/>
  <c r="D5" i="1"/>
  <c r="M62" i="34" l="1"/>
  <c r="P9" i="33"/>
  <c r="O9" i="33"/>
  <c r="M63" i="34"/>
  <c r="O16" i="33"/>
  <c r="T312" i="31"/>
  <c r="S90" i="31"/>
  <c r="T146" i="31"/>
  <c r="T201" i="31"/>
  <c r="T213" i="31"/>
  <c r="S484" i="31"/>
  <c r="S98" i="31"/>
  <c r="T127" i="31"/>
  <c r="S122" i="31"/>
  <c r="T302" i="31"/>
  <c r="T463" i="31"/>
  <c r="S496" i="31"/>
  <c r="T170" i="31"/>
  <c r="T300" i="31"/>
  <c r="S187" i="31"/>
  <c r="T293" i="31"/>
  <c r="T310" i="31"/>
  <c r="S54" i="31"/>
  <c r="T419" i="31"/>
  <c r="T21" i="31"/>
  <c r="T29" i="31"/>
  <c r="S350" i="31"/>
  <c r="S299" i="31"/>
  <c r="T467" i="31"/>
  <c r="T16" i="31"/>
  <c r="H61" i="34"/>
  <c r="F45" i="34"/>
  <c r="T153" i="31"/>
  <c r="S153" i="31"/>
  <c r="S23" i="31"/>
  <c r="T23" i="31"/>
  <c r="S191" i="31"/>
  <c r="S219" i="31"/>
  <c r="T237" i="31"/>
  <c r="T238" i="31"/>
  <c r="T256" i="31"/>
  <c r="T342" i="31"/>
  <c r="S443" i="31"/>
  <c r="S488" i="31"/>
  <c r="S66" i="31"/>
  <c r="T139" i="31"/>
  <c r="T171" i="31"/>
  <c r="T190" i="31"/>
  <c r="S195" i="31"/>
  <c r="S227" i="31"/>
  <c r="S297" i="31"/>
  <c r="T303" i="31"/>
  <c r="S74" i="31"/>
  <c r="T217" i="31"/>
  <c r="T325" i="31"/>
  <c r="S339" i="31"/>
  <c r="S359" i="31"/>
  <c r="T397" i="31"/>
  <c r="T121" i="31"/>
  <c r="S151" i="31"/>
  <c r="S183" i="31"/>
  <c r="S188" i="31"/>
  <c r="S276" i="31"/>
  <c r="T295" i="31"/>
  <c r="T334" i="31"/>
  <c r="S358" i="31"/>
  <c r="S431" i="31"/>
  <c r="T454" i="31"/>
  <c r="S464" i="31"/>
  <c r="S94" i="31"/>
  <c r="T115" i="31"/>
  <c r="S136" i="31"/>
  <c r="T402" i="31"/>
  <c r="S402" i="31"/>
  <c r="S242" i="31"/>
  <c r="T242" i="31"/>
  <c r="T307" i="31"/>
  <c r="S307" i="31"/>
  <c r="T410" i="31"/>
  <c r="S410" i="31"/>
  <c r="S113" i="31"/>
  <c r="T113" i="31"/>
  <c r="S442" i="31"/>
  <c r="T442" i="31"/>
  <c r="S112" i="31"/>
  <c r="T112" i="31"/>
  <c r="T315" i="31"/>
  <c r="S315" i="31"/>
  <c r="S458" i="31"/>
  <c r="T458" i="31"/>
  <c r="T449" i="31"/>
  <c r="S449" i="31"/>
  <c r="S412" i="31"/>
  <c r="T412" i="31"/>
  <c r="T448" i="31"/>
  <c r="S448" i="31"/>
  <c r="T324" i="31"/>
  <c r="S324" i="31"/>
  <c r="S481" i="31"/>
  <c r="T481" i="31"/>
  <c r="S185" i="31"/>
  <c r="T185" i="31"/>
  <c r="T308" i="31"/>
  <c r="S308" i="31"/>
  <c r="S22" i="31"/>
  <c r="T28" i="31"/>
  <c r="S70" i="31"/>
  <c r="S167" i="31"/>
  <c r="T181" i="31"/>
  <c r="T194" i="31"/>
  <c r="S231" i="31"/>
  <c r="S285" i="31"/>
  <c r="T301" i="31"/>
  <c r="T311" i="31"/>
  <c r="T318" i="31"/>
  <c r="T326" i="31"/>
  <c r="S332" i="31"/>
  <c r="S363" i="31"/>
  <c r="S387" i="31"/>
  <c r="T398" i="31"/>
  <c r="T405" i="31"/>
  <c r="T452" i="31"/>
  <c r="T461" i="31"/>
  <c r="T462" i="31"/>
  <c r="T32" i="31"/>
  <c r="T37" i="31"/>
  <c r="S46" i="31"/>
  <c r="S102" i="31"/>
  <c r="T132" i="31"/>
  <c r="S155" i="31"/>
  <c r="T156" i="31"/>
  <c r="S179" i="31"/>
  <c r="T186" i="31"/>
  <c r="S199" i="31"/>
  <c r="T235" i="31"/>
  <c r="S243" i="31"/>
  <c r="S268" i="31"/>
  <c r="S291" i="31"/>
  <c r="S330" i="31"/>
  <c r="S367" i="31"/>
  <c r="S391" i="31"/>
  <c r="S423" i="31"/>
  <c r="S447" i="31"/>
  <c r="S459" i="31"/>
  <c r="S500" i="31"/>
  <c r="S26" i="31"/>
  <c r="T41" i="31"/>
  <c r="S106" i="31"/>
  <c r="T165" i="31"/>
  <c r="T178" i="31"/>
  <c r="T198" i="31"/>
  <c r="T209" i="31"/>
  <c r="S272" i="31"/>
  <c r="S289" i="31"/>
  <c r="T290" i="31"/>
  <c r="S306" i="31"/>
  <c r="S322" i="31"/>
  <c r="S395" i="31"/>
  <c r="S417" i="31"/>
  <c r="S480" i="31"/>
  <c r="S172" i="31"/>
  <c r="T247" i="31"/>
  <c r="S354" i="31"/>
  <c r="S427" i="31"/>
  <c r="T479" i="31"/>
  <c r="T169" i="31"/>
  <c r="S287" i="31"/>
  <c r="T304" i="31"/>
  <c r="T320" i="31"/>
  <c r="T335" i="31"/>
  <c r="S379" i="31"/>
  <c r="T407" i="31"/>
  <c r="T437" i="31"/>
  <c r="T438" i="31"/>
  <c r="T474" i="31"/>
  <c r="T129" i="31"/>
  <c r="T141" i="31"/>
  <c r="S265" i="31"/>
  <c r="S27" i="31"/>
  <c r="T27" i="31"/>
  <c r="T107" i="31"/>
  <c r="S107" i="31"/>
  <c r="S15" i="31"/>
  <c r="T15" i="31"/>
  <c r="S31" i="31"/>
  <c r="T31" i="31"/>
  <c r="T67" i="31"/>
  <c r="S67" i="31"/>
  <c r="S63" i="31"/>
  <c r="T63" i="31"/>
  <c r="S39" i="31"/>
  <c r="T39" i="31"/>
  <c r="T71" i="31"/>
  <c r="S71" i="31"/>
  <c r="S43" i="31"/>
  <c r="T43" i="31"/>
  <c r="T75" i="31"/>
  <c r="S75" i="31"/>
  <c r="T99" i="31"/>
  <c r="S99" i="31"/>
  <c r="S47" i="31"/>
  <c r="T47" i="31"/>
  <c r="T103" i="31"/>
  <c r="S103" i="31"/>
  <c r="T44" i="31"/>
  <c r="S44" i="31"/>
  <c r="T49" i="31"/>
  <c r="S50" i="31"/>
  <c r="T51" i="31"/>
  <c r="T72" i="31"/>
  <c r="S72" i="31"/>
  <c r="T73" i="31"/>
  <c r="S73" i="31"/>
  <c r="S86" i="31"/>
  <c r="T104" i="31"/>
  <c r="S104" i="31"/>
  <c r="T105" i="31"/>
  <c r="S105" i="31"/>
  <c r="T93" i="31"/>
  <c r="S93" i="31"/>
  <c r="T95" i="31"/>
  <c r="S95" i="31"/>
  <c r="S42" i="31"/>
  <c r="T80" i="31"/>
  <c r="S80" i="31"/>
  <c r="T81" i="31"/>
  <c r="S81" i="31"/>
  <c r="T83" i="31"/>
  <c r="S83" i="31"/>
  <c r="T92" i="31"/>
  <c r="S92" i="31"/>
  <c r="T164" i="31"/>
  <c r="S164" i="31"/>
  <c r="T17" i="31"/>
  <c r="T33" i="31"/>
  <c r="S18" i="31"/>
  <c r="T19" i="31"/>
  <c r="T24" i="31"/>
  <c r="S34" i="31"/>
  <c r="T35" i="31"/>
  <c r="T48" i="31"/>
  <c r="S48" i="31"/>
  <c r="T53" i="31"/>
  <c r="T55" i="31"/>
  <c r="T68" i="31"/>
  <c r="S68" i="31"/>
  <c r="T69" i="31"/>
  <c r="S69" i="31"/>
  <c r="S82" i="31"/>
  <c r="T100" i="31"/>
  <c r="S100" i="31"/>
  <c r="T101" i="31"/>
  <c r="S101" i="31"/>
  <c r="T124" i="31"/>
  <c r="S124" i="31"/>
  <c r="S158" i="31"/>
  <c r="T158" i="31"/>
  <c r="T60" i="31"/>
  <c r="S60" i="31"/>
  <c r="T64" i="31"/>
  <c r="S64" i="31"/>
  <c r="T88" i="31"/>
  <c r="S88" i="31"/>
  <c r="T89" i="31"/>
  <c r="S89" i="31"/>
  <c r="T91" i="31"/>
  <c r="S91" i="31"/>
  <c r="T223" i="31"/>
  <c r="S223" i="31"/>
  <c r="T233" i="31"/>
  <c r="S233" i="31"/>
  <c r="T20" i="31"/>
  <c r="S30" i="31"/>
  <c r="T36" i="31"/>
  <c r="T40" i="31"/>
  <c r="S40" i="31"/>
  <c r="T45" i="31"/>
  <c r="T61" i="31"/>
  <c r="S61" i="31"/>
  <c r="T65" i="31"/>
  <c r="S65" i="31"/>
  <c r="T76" i="31"/>
  <c r="S76" i="31"/>
  <c r="T77" i="31"/>
  <c r="S77" i="31"/>
  <c r="T79" i="31"/>
  <c r="S79" i="31"/>
  <c r="T108" i="31"/>
  <c r="S108" i="31"/>
  <c r="T109" i="31"/>
  <c r="S109" i="31"/>
  <c r="T111" i="31"/>
  <c r="S111" i="31"/>
  <c r="T25" i="31"/>
  <c r="T52" i="31"/>
  <c r="S52" i="31"/>
  <c r="T57" i="31"/>
  <c r="S58" i="31"/>
  <c r="T59" i="31"/>
  <c r="S78" i="31"/>
  <c r="T96" i="31"/>
  <c r="S96" i="31"/>
  <c r="T97" i="31"/>
  <c r="S97" i="31"/>
  <c r="S110" i="31"/>
  <c r="S123" i="31"/>
  <c r="T56" i="31"/>
  <c r="S56" i="31"/>
  <c r="S38" i="31"/>
  <c r="S62" i="31"/>
  <c r="T84" i="31"/>
  <c r="S84" i="31"/>
  <c r="T85" i="31"/>
  <c r="S85" i="31"/>
  <c r="T87" i="31"/>
  <c r="S87" i="31"/>
  <c r="T119" i="31"/>
  <c r="S119" i="31"/>
  <c r="T120" i="31"/>
  <c r="S120" i="31"/>
  <c r="S126" i="31"/>
  <c r="S130" i="31"/>
  <c r="T130" i="31"/>
  <c r="T133" i="31"/>
  <c r="S133" i="31"/>
  <c r="T137" i="31"/>
  <c r="S137" i="31"/>
  <c r="T148" i="31"/>
  <c r="S148" i="31"/>
  <c r="T157" i="31"/>
  <c r="S157" i="31"/>
  <c r="S173" i="31"/>
  <c r="T173" i="31"/>
  <c r="S193" i="31"/>
  <c r="T193" i="31"/>
  <c r="S116" i="31"/>
  <c r="S118" i="31"/>
  <c r="S134" i="31"/>
  <c r="T134" i="31"/>
  <c r="S192" i="31"/>
  <c r="T192" i="31"/>
  <c r="S240" i="31"/>
  <c r="T240" i="31"/>
  <c r="S154" i="31"/>
  <c r="T154" i="31"/>
  <c r="S162" i="31"/>
  <c r="T162" i="31"/>
  <c r="T168" i="31"/>
  <c r="S168" i="31"/>
  <c r="S142" i="31"/>
  <c r="T142" i="31"/>
  <c r="T152" i="31"/>
  <c r="S152" i="31"/>
  <c r="T180" i="31"/>
  <c r="S180" i="31"/>
  <c r="S200" i="31"/>
  <c r="T200" i="31"/>
  <c r="S205" i="31"/>
  <c r="T205" i="31"/>
  <c r="S114" i="31"/>
  <c r="T144" i="31"/>
  <c r="S144" i="31"/>
  <c r="S197" i="31"/>
  <c r="T197" i="31"/>
  <c r="T117" i="31"/>
  <c r="T140" i="31"/>
  <c r="S140" i="31"/>
  <c r="T159" i="31"/>
  <c r="S159" i="31"/>
  <c r="T161" i="31"/>
  <c r="S161" i="31"/>
  <c r="S196" i="31"/>
  <c r="T196" i="31"/>
  <c r="S204" i="31"/>
  <c r="T204" i="31"/>
  <c r="S224" i="31"/>
  <c r="T224" i="31"/>
  <c r="S234" i="31"/>
  <c r="T234" i="31"/>
  <c r="T125" i="31"/>
  <c r="S125" i="31"/>
  <c r="T135" i="31"/>
  <c r="S135" i="31"/>
  <c r="S138" i="31"/>
  <c r="T138" i="31"/>
  <c r="T149" i="31"/>
  <c r="S149" i="31"/>
  <c r="T176" i="31"/>
  <c r="S176" i="31"/>
  <c r="T184" i="31"/>
  <c r="S184" i="31"/>
  <c r="S131" i="31"/>
  <c r="S163" i="31"/>
  <c r="T174" i="31"/>
  <c r="T221" i="31"/>
  <c r="S221" i="31"/>
  <c r="T222" i="31"/>
  <c r="S222" i="31"/>
  <c r="T260" i="31"/>
  <c r="S260" i="31"/>
  <c r="T261" i="31"/>
  <c r="S261" i="31"/>
  <c r="S266" i="31"/>
  <c r="T266" i="31"/>
  <c r="T274" i="31"/>
  <c r="T375" i="31"/>
  <c r="S375" i="31"/>
  <c r="T385" i="31"/>
  <c r="S385" i="31"/>
  <c r="T433" i="31"/>
  <c r="S433" i="31"/>
  <c r="S128" i="31"/>
  <c r="S143" i="31"/>
  <c r="S145" i="31"/>
  <c r="S160" i="31"/>
  <c r="T177" i="31"/>
  <c r="S203" i="31"/>
  <c r="T206" i="31"/>
  <c r="S206" i="31"/>
  <c r="T210" i="31"/>
  <c r="S210" i="31"/>
  <c r="T214" i="31"/>
  <c r="S214" i="31"/>
  <c r="T218" i="31"/>
  <c r="S218" i="31"/>
  <c r="S246" i="31"/>
  <c r="T246" i="31"/>
  <c r="S254" i="31"/>
  <c r="T254" i="31"/>
  <c r="T273" i="31"/>
  <c r="S273" i="31"/>
  <c r="T150" i="31"/>
  <c r="T229" i="31"/>
  <c r="S229" i="31"/>
  <c r="T230" i="31"/>
  <c r="S230" i="31"/>
  <c r="S232" i="31"/>
  <c r="T232" i="31"/>
  <c r="S251" i="31"/>
  <c r="T251" i="31"/>
  <c r="S258" i="31"/>
  <c r="T258" i="31"/>
  <c r="S175" i="31"/>
  <c r="T189" i="31"/>
  <c r="S208" i="31"/>
  <c r="T208" i="31"/>
  <c r="S212" i="31"/>
  <c r="T212" i="31"/>
  <c r="S216" i="31"/>
  <c r="T216" i="31"/>
  <c r="S220" i="31"/>
  <c r="T220" i="31"/>
  <c r="T245" i="31"/>
  <c r="S245" i="31"/>
  <c r="T263" i="31"/>
  <c r="S263" i="31"/>
  <c r="S270" i="31"/>
  <c r="T270" i="31"/>
  <c r="S147" i="31"/>
  <c r="T166" i="31"/>
  <c r="T182" i="31"/>
  <c r="S207" i="31"/>
  <c r="S211" i="31"/>
  <c r="S215" i="31"/>
  <c r="T241" i="31"/>
  <c r="S241" i="31"/>
  <c r="S250" i="31"/>
  <c r="T250" i="31"/>
  <c r="T257" i="31"/>
  <c r="S257" i="31"/>
  <c r="T225" i="31"/>
  <c r="S225" i="31"/>
  <c r="T226" i="31"/>
  <c r="S226" i="31"/>
  <c r="S228" i="31"/>
  <c r="T228" i="31"/>
  <c r="T236" i="31"/>
  <c r="S236" i="31"/>
  <c r="T244" i="31"/>
  <c r="S244" i="31"/>
  <c r="S262" i="31"/>
  <c r="T262" i="31"/>
  <c r="T269" i="31"/>
  <c r="S269" i="31"/>
  <c r="T202" i="31"/>
  <c r="S202" i="31"/>
  <c r="T249" i="31"/>
  <c r="S249" i="31"/>
  <c r="T275" i="31"/>
  <c r="S275" i="31"/>
  <c r="S284" i="31"/>
  <c r="S296" i="31"/>
  <c r="T296" i="31"/>
  <c r="S252" i="31"/>
  <c r="S281" i="31"/>
  <c r="T283" i="31"/>
  <c r="S283" i="31"/>
  <c r="S239" i="31"/>
  <c r="T259" i="31"/>
  <c r="T271" i="31"/>
  <c r="S271" i="31"/>
  <c r="S280" i="31"/>
  <c r="T282" i="31"/>
  <c r="S292" i="31"/>
  <c r="T292" i="31"/>
  <c r="S305" i="31"/>
  <c r="T305" i="31"/>
  <c r="T316" i="31"/>
  <c r="S316" i="31"/>
  <c r="S248" i="31"/>
  <c r="S253" i="31"/>
  <c r="T286" i="31"/>
  <c r="S286" i="31"/>
  <c r="S288" i="31"/>
  <c r="T288" i="31"/>
  <c r="T351" i="31"/>
  <c r="S351" i="31"/>
  <c r="T255" i="31"/>
  <c r="S277" i="31"/>
  <c r="T279" i="31"/>
  <c r="S279" i="31"/>
  <c r="T267" i="31"/>
  <c r="S267" i="31"/>
  <c r="T278" i="31"/>
  <c r="T319" i="31"/>
  <c r="S319" i="31"/>
  <c r="T344" i="31"/>
  <c r="S344" i="31"/>
  <c r="S345" i="31"/>
  <c r="T345" i="31"/>
  <c r="T357" i="31"/>
  <c r="S357" i="31"/>
  <c r="S309" i="31"/>
  <c r="T309" i="31"/>
  <c r="S333" i="31"/>
  <c r="T333" i="31"/>
  <c r="T343" i="31"/>
  <c r="S343" i="31"/>
  <c r="T349" i="31"/>
  <c r="S349" i="31"/>
  <c r="T298" i="31"/>
  <c r="T317" i="31"/>
  <c r="S321" i="31"/>
  <c r="T321" i="31"/>
  <c r="S341" i="31"/>
  <c r="T341" i="31"/>
  <c r="S426" i="31"/>
  <c r="T426" i="31"/>
  <c r="T314" i="31"/>
  <c r="S314" i="31"/>
  <c r="T355" i="31"/>
  <c r="S355" i="31"/>
  <c r="T294" i="31"/>
  <c r="S323" i="31"/>
  <c r="T328" i="31"/>
  <c r="S328" i="31"/>
  <c r="S338" i="31"/>
  <c r="T338" i="31"/>
  <c r="T353" i="31"/>
  <c r="S353" i="31"/>
  <c r="T420" i="31"/>
  <c r="S420" i="31"/>
  <c r="S313" i="31"/>
  <c r="T313" i="31"/>
  <c r="S340" i="31"/>
  <c r="T340" i="31"/>
  <c r="T347" i="31"/>
  <c r="S347" i="31"/>
  <c r="S360" i="31"/>
  <c r="T360" i="31"/>
  <c r="T388" i="31"/>
  <c r="S388" i="31"/>
  <c r="T392" i="31"/>
  <c r="S392" i="31"/>
  <c r="T327" i="31"/>
  <c r="S327" i="31"/>
  <c r="T336" i="31"/>
  <c r="S336" i="31"/>
  <c r="T372" i="31"/>
  <c r="S372" i="31"/>
  <c r="T386" i="31"/>
  <c r="S386" i="31"/>
  <c r="S396" i="31"/>
  <c r="T396" i="31"/>
  <c r="T365" i="31"/>
  <c r="S365" i="31"/>
  <c r="T366" i="31"/>
  <c r="S366" i="31"/>
  <c r="T368" i="31"/>
  <c r="S368" i="31"/>
  <c r="T413" i="31"/>
  <c r="S413" i="31"/>
  <c r="T421" i="31"/>
  <c r="S421" i="31"/>
  <c r="S466" i="31"/>
  <c r="T466" i="31"/>
  <c r="T337" i="31"/>
  <c r="T348" i="31"/>
  <c r="T352" i="31"/>
  <c r="T356" i="31"/>
  <c r="T373" i="31"/>
  <c r="S373" i="31"/>
  <c r="T374" i="31"/>
  <c r="S374" i="31"/>
  <c r="T376" i="31"/>
  <c r="S376" i="31"/>
  <c r="T406" i="31"/>
  <c r="S406" i="31"/>
  <c r="S408" i="31"/>
  <c r="T408" i="31"/>
  <c r="T362" i="31"/>
  <c r="T364" i="31"/>
  <c r="S364" i="31"/>
  <c r="T393" i="31"/>
  <c r="S393" i="31"/>
  <c r="T394" i="31"/>
  <c r="S394" i="31"/>
  <c r="T425" i="31"/>
  <c r="S425" i="31"/>
  <c r="T329" i="31"/>
  <c r="T381" i="31"/>
  <c r="S381" i="31"/>
  <c r="T382" i="31"/>
  <c r="S382" i="31"/>
  <c r="T384" i="31"/>
  <c r="S384" i="31"/>
  <c r="S404" i="31"/>
  <c r="T404" i="31"/>
  <c r="S418" i="31"/>
  <c r="T418" i="31"/>
  <c r="S430" i="31"/>
  <c r="T430" i="31"/>
  <c r="S455" i="31"/>
  <c r="T455" i="31"/>
  <c r="S331" i="31"/>
  <c r="S346" i="31"/>
  <c r="T369" i="31"/>
  <c r="S369" i="31"/>
  <c r="T370" i="31"/>
  <c r="S370" i="31"/>
  <c r="S383" i="31"/>
  <c r="T401" i="31"/>
  <c r="S401" i="31"/>
  <c r="T361" i="31"/>
  <c r="S361" i="31"/>
  <c r="S371" i="31"/>
  <c r="T389" i="31"/>
  <c r="S389" i="31"/>
  <c r="T390" i="31"/>
  <c r="S390" i="31"/>
  <c r="S422" i="31"/>
  <c r="T422" i="31"/>
  <c r="T429" i="31"/>
  <c r="S429" i="31"/>
  <c r="T377" i="31"/>
  <c r="S377" i="31"/>
  <c r="T378" i="31"/>
  <c r="S378" i="31"/>
  <c r="T380" i="31"/>
  <c r="S380" i="31"/>
  <c r="T399" i="31"/>
  <c r="S399" i="31"/>
  <c r="T403" i="31"/>
  <c r="S403" i="31"/>
  <c r="T416" i="31"/>
  <c r="S416" i="31"/>
  <c r="S434" i="31"/>
  <c r="T434" i="31"/>
  <c r="T400" i="31"/>
  <c r="T414" i="31"/>
  <c r="S446" i="31"/>
  <c r="T446" i="31"/>
  <c r="S465" i="31"/>
  <c r="T465" i="31"/>
  <c r="S477" i="31"/>
  <c r="T477" i="31"/>
  <c r="T493" i="31"/>
  <c r="S493" i="31"/>
  <c r="T504" i="31"/>
  <c r="S504" i="31"/>
  <c r="T424" i="31"/>
  <c r="S424" i="31"/>
  <c r="T428" i="31"/>
  <c r="S428" i="31"/>
  <c r="T432" i="31"/>
  <c r="S432" i="31"/>
  <c r="T445" i="31"/>
  <c r="S445" i="31"/>
  <c r="S450" i="31"/>
  <c r="T450" i="31"/>
  <c r="S409" i="31"/>
  <c r="S411" i="31"/>
  <c r="S415" i="31"/>
  <c r="S487" i="31"/>
  <c r="T487" i="31"/>
  <c r="S435" i="31"/>
  <c r="T444" i="31"/>
  <c r="S444" i="31"/>
  <c r="T460" i="31"/>
  <c r="S460" i="31"/>
  <c r="T497" i="31"/>
  <c r="S497" i="31"/>
  <c r="T436" i="31"/>
  <c r="S436" i="31"/>
  <c r="T456" i="31"/>
  <c r="S456" i="31"/>
  <c r="S440" i="31"/>
  <c r="T440" i="31"/>
  <c r="S457" i="31"/>
  <c r="T457" i="31"/>
  <c r="S473" i="31"/>
  <c r="T473" i="31"/>
  <c r="S485" i="31"/>
  <c r="T485" i="31"/>
  <c r="T486" i="31"/>
  <c r="S486" i="31"/>
  <c r="T494" i="31"/>
  <c r="S494" i="31"/>
  <c r="T495" i="31"/>
  <c r="S495" i="31"/>
  <c r="S468" i="31"/>
  <c r="T471" i="31"/>
  <c r="T478" i="31"/>
  <c r="S478" i="31"/>
  <c r="T483" i="31"/>
  <c r="T502" i="31"/>
  <c r="S502" i="31"/>
  <c r="T503" i="31"/>
  <c r="S503" i="31"/>
  <c r="S439" i="31"/>
  <c r="S441" i="31"/>
  <c r="S472" i="31"/>
  <c r="T475" i="31"/>
  <c r="S476" i="31"/>
  <c r="T490" i="31"/>
  <c r="S490" i="31"/>
  <c r="T491" i="31"/>
  <c r="S491" i="31"/>
  <c r="S451" i="31"/>
  <c r="S453" i="31"/>
  <c r="T469" i="31"/>
  <c r="S492" i="31"/>
  <c r="T482" i="31"/>
  <c r="S482" i="31"/>
  <c r="T489" i="31"/>
  <c r="T498" i="31"/>
  <c r="S498" i="31"/>
  <c r="T499" i="31"/>
  <c r="S499" i="31"/>
  <c r="T501" i="31"/>
  <c r="S501" i="31"/>
  <c r="T470" i="31"/>
  <c r="AA12" i="31" l="1"/>
  <c r="AA13" i="31"/>
  <c r="AA14" i="31"/>
  <c r="AA15" i="31"/>
  <c r="B11" i="9"/>
  <c r="AA16" i="31"/>
  <c r="AA17" i="31"/>
  <c r="B13" i="9"/>
  <c r="AA18" i="31"/>
  <c r="B14" i="9"/>
  <c r="AA19" i="31"/>
  <c r="AA20" i="31"/>
  <c r="B16" i="9"/>
  <c r="AA21" i="31"/>
  <c r="AA22" i="31"/>
  <c r="AA23" i="31"/>
  <c r="B19" i="9"/>
  <c r="AA24" i="31"/>
  <c r="B20" i="9"/>
  <c r="D20" i="9" s="1"/>
  <c r="AA25" i="31"/>
  <c r="B21" i="9"/>
  <c r="AA26" i="31"/>
  <c r="B22" i="9"/>
  <c r="AA27" i="31"/>
  <c r="AA28" i="31"/>
  <c r="B24" i="9"/>
  <c r="AA29" i="31"/>
  <c r="AA30" i="31"/>
  <c r="AA31" i="31"/>
  <c r="B27" i="9"/>
  <c r="AA32" i="31"/>
  <c r="B28" i="9"/>
  <c r="D28" i="9" s="1"/>
  <c r="AA33" i="31"/>
  <c r="B29" i="9"/>
  <c r="AA34" i="31"/>
  <c r="B18" i="9"/>
  <c r="C18" i="9" s="1"/>
  <c r="B23" i="9"/>
  <c r="C23" i="9" s="1"/>
  <c r="B25" i="9"/>
  <c r="D25" i="9" s="1"/>
  <c r="B26" i="9"/>
  <c r="C26" i="9" s="1"/>
  <c r="B30" i="9"/>
  <c r="J30" i="9" s="1"/>
  <c r="B31" i="9"/>
  <c r="L31" i="9" s="1"/>
  <c r="B32" i="9"/>
  <c r="C32" i="9" s="1"/>
  <c r="B33" i="9"/>
  <c r="C33" i="9" s="1"/>
  <c r="B34" i="9"/>
  <c r="C34" i="9" s="1"/>
  <c r="B35" i="9"/>
  <c r="I35" i="9" s="1"/>
  <c r="B36" i="9"/>
  <c r="D36" i="9" s="1"/>
  <c r="B6" i="9"/>
  <c r="C6" i="9" s="1"/>
  <c r="B7" i="9"/>
  <c r="C7" i="9" s="1"/>
  <c r="B8" i="9"/>
  <c r="C8" i="9" s="1"/>
  <c r="B9" i="9"/>
  <c r="C9" i="9" s="1"/>
  <c r="B10" i="9"/>
  <c r="B12" i="9"/>
  <c r="C12" i="9" s="1"/>
  <c r="B15" i="9"/>
  <c r="C15" i="9" s="1"/>
  <c r="B17" i="9"/>
  <c r="C17" i="9" s="1"/>
  <c r="J32" i="9" l="1"/>
  <c r="I32" i="9"/>
  <c r="J18" i="9"/>
  <c r="D32" i="9"/>
  <c r="I25" i="9"/>
  <c r="L17" i="9"/>
  <c r="J12" i="9"/>
  <c r="J31" i="9"/>
  <c r="L32" i="9"/>
  <c r="D30" i="9"/>
  <c r="I31" i="9"/>
  <c r="L33" i="9"/>
  <c r="K32" i="9"/>
  <c r="D31" i="9"/>
  <c r="D23" i="9"/>
  <c r="K33" i="9"/>
  <c r="C31" i="9"/>
  <c r="I33" i="9"/>
  <c r="J33" i="9"/>
  <c r="D33" i="9"/>
  <c r="K31" i="9"/>
  <c r="D8" i="9"/>
  <c r="I30" i="9"/>
  <c r="J23" i="9"/>
  <c r="J35" i="9"/>
  <c r="L30" i="9"/>
  <c r="J34" i="9"/>
  <c r="L23" i="9"/>
  <c r="D12" i="9"/>
  <c r="J22" i="9"/>
  <c r="I22" i="9"/>
  <c r="L22" i="9"/>
  <c r="D22" i="9"/>
  <c r="I19" i="9"/>
  <c r="J19" i="9"/>
  <c r="C21" i="9"/>
  <c r="I21" i="9"/>
  <c r="J21" i="9"/>
  <c r="K16" i="9"/>
  <c r="L16" i="9"/>
  <c r="C16" i="9"/>
  <c r="D16" i="9"/>
  <c r="J16" i="9"/>
  <c r="C29" i="9"/>
  <c r="I29" i="9"/>
  <c r="J29" i="9"/>
  <c r="C14" i="9"/>
  <c r="I14" i="9"/>
  <c r="J14" i="9"/>
  <c r="D13" i="9"/>
  <c r="I13" i="9"/>
  <c r="J13" i="9"/>
  <c r="K13" i="9"/>
  <c r="C13" i="9"/>
  <c r="L13" i="9"/>
  <c r="I27" i="9"/>
  <c r="J27" i="9"/>
  <c r="C11" i="9"/>
  <c r="J11" i="9"/>
  <c r="I24" i="9"/>
  <c r="J24" i="9"/>
  <c r="K24" i="9"/>
  <c r="L24" i="9"/>
  <c r="C24" i="9"/>
  <c r="D24" i="9"/>
  <c r="K15" i="9"/>
  <c r="J17" i="9"/>
  <c r="J15" i="9"/>
  <c r="L25" i="9"/>
  <c r="C25" i="9"/>
  <c r="I17" i="9"/>
  <c r="K25" i="9"/>
  <c r="D9" i="9"/>
  <c r="J25" i="9"/>
  <c r="D17" i="9"/>
  <c r="I12" i="9"/>
  <c r="K23" i="9"/>
  <c r="J26" i="9"/>
  <c r="I23" i="9"/>
  <c r="K36" i="9"/>
  <c r="C36" i="9"/>
  <c r="I34" i="9"/>
  <c r="K28" i="9"/>
  <c r="C28" i="9"/>
  <c r="I26" i="9"/>
  <c r="K20" i="9"/>
  <c r="C20" i="9"/>
  <c r="I18" i="9"/>
  <c r="I36" i="9"/>
  <c r="L35" i="9"/>
  <c r="D35" i="9"/>
  <c r="K30" i="9"/>
  <c r="C30" i="9"/>
  <c r="I28" i="9"/>
  <c r="L27" i="9"/>
  <c r="D27" i="9"/>
  <c r="K22" i="9"/>
  <c r="C22" i="9"/>
  <c r="I20" i="9"/>
  <c r="L19" i="9"/>
  <c r="D19" i="9"/>
  <c r="K35" i="9"/>
  <c r="C35" i="9"/>
  <c r="K27" i="9"/>
  <c r="C27" i="9"/>
  <c r="K19" i="9"/>
  <c r="C19" i="9"/>
  <c r="J36" i="9"/>
  <c r="J20" i="9"/>
  <c r="L29" i="9"/>
  <c r="D29" i="9"/>
  <c r="L21" i="9"/>
  <c r="D21" i="9"/>
  <c r="L34" i="9"/>
  <c r="D34" i="9"/>
  <c r="K29" i="9"/>
  <c r="L26" i="9"/>
  <c r="D26" i="9"/>
  <c r="K21" i="9"/>
  <c r="L18" i="9"/>
  <c r="D18" i="9"/>
  <c r="K34" i="9"/>
  <c r="K26" i="9"/>
  <c r="K18" i="9"/>
  <c r="J28" i="9"/>
  <c r="L36" i="9"/>
  <c r="L28" i="9"/>
  <c r="L20" i="9"/>
  <c r="I11" i="9"/>
  <c r="D10" i="9"/>
  <c r="I16" i="9"/>
  <c r="L15" i="9"/>
  <c r="D15" i="9"/>
  <c r="C10" i="9"/>
  <c r="D7" i="9"/>
  <c r="K17" i="9"/>
  <c r="I15" i="9"/>
  <c r="L14" i="9"/>
  <c r="D14" i="9"/>
  <c r="D6" i="9"/>
  <c r="K14" i="9"/>
  <c r="D11" i="9"/>
  <c r="I440" i="25" l="1"/>
  <c r="I439" i="25"/>
  <c r="I438" i="25"/>
  <c r="M11" i="32"/>
  <c r="M505" i="32"/>
  <c r="J9" i="9" l="1"/>
  <c r="I9" i="9"/>
  <c r="I10" i="9"/>
  <c r="J10" i="9"/>
  <c r="I8" i="9"/>
  <c r="J8" i="9"/>
  <c r="AD9" i="37"/>
  <c r="U6" i="37"/>
  <c r="I52" i="37" l="1"/>
  <c r="I53" i="37"/>
  <c r="I54" i="37"/>
  <c r="G52" i="37"/>
  <c r="G53" i="37"/>
  <c r="G54" i="37"/>
  <c r="I51" i="37"/>
  <c r="G51" i="37"/>
  <c r="V29" i="33" l="1"/>
  <c r="AA35" i="31"/>
  <c r="AA36" i="31"/>
  <c r="AA37" i="31"/>
  <c r="AA38" i="31"/>
  <c r="AA39" i="31"/>
  <c r="AA40" i="31"/>
  <c r="AA41" i="31"/>
  <c r="AA42" i="31"/>
  <c r="AA43" i="31"/>
  <c r="AA44" i="31"/>
  <c r="AA45" i="31"/>
  <c r="AA46" i="31"/>
  <c r="AA47" i="31"/>
  <c r="AA48" i="31"/>
  <c r="AA49" i="31"/>
  <c r="AA50" i="31"/>
  <c r="AA51" i="31"/>
  <c r="AA52" i="31"/>
  <c r="AA53" i="31"/>
  <c r="AA54" i="31"/>
  <c r="AA55" i="31"/>
  <c r="AA56" i="31"/>
  <c r="AA57" i="31"/>
  <c r="AA58" i="31"/>
  <c r="AA59" i="31"/>
  <c r="AA60" i="31"/>
  <c r="AA61" i="31"/>
  <c r="AA62" i="31"/>
  <c r="AA63" i="31"/>
  <c r="AA64" i="31"/>
  <c r="AA65" i="31"/>
  <c r="AA66" i="31"/>
  <c r="AA67" i="31"/>
  <c r="AA68" i="31"/>
  <c r="AA69" i="31"/>
  <c r="AA70" i="31"/>
  <c r="AA71" i="31"/>
  <c r="AA72" i="31"/>
  <c r="AA73" i="31"/>
  <c r="AA74" i="31"/>
  <c r="AA75" i="31"/>
  <c r="AA76" i="31"/>
  <c r="AA77" i="31"/>
  <c r="AA78" i="31"/>
  <c r="AA79" i="31"/>
  <c r="AA80" i="31"/>
  <c r="AA81" i="31"/>
  <c r="AA82" i="31"/>
  <c r="AA83" i="31"/>
  <c r="AA84" i="31"/>
  <c r="AA85" i="31"/>
  <c r="AA86" i="31"/>
  <c r="AA87" i="31"/>
  <c r="AA88" i="31"/>
  <c r="AA89" i="31"/>
  <c r="AA90" i="31"/>
  <c r="AA91" i="31"/>
  <c r="AA92" i="31"/>
  <c r="AA93" i="31"/>
  <c r="AA94" i="31"/>
  <c r="AA95" i="31"/>
  <c r="AA96" i="31"/>
  <c r="AA97" i="31"/>
  <c r="AA98" i="31"/>
  <c r="AA99" i="31"/>
  <c r="AA100" i="31"/>
  <c r="AA101" i="31"/>
  <c r="AA102" i="31"/>
  <c r="AA103" i="31"/>
  <c r="AA104" i="31"/>
  <c r="AA105" i="31"/>
  <c r="AA106" i="31"/>
  <c r="AA107" i="31"/>
  <c r="AA108" i="31"/>
  <c r="AA109" i="31"/>
  <c r="AA110" i="31"/>
  <c r="AA111" i="31"/>
  <c r="AA112" i="31"/>
  <c r="AA113" i="31"/>
  <c r="AA114" i="31"/>
  <c r="AA115" i="31"/>
  <c r="AA116" i="31"/>
  <c r="AA117" i="31"/>
  <c r="AA118" i="31"/>
  <c r="AA119" i="31"/>
  <c r="AA120" i="31"/>
  <c r="AA121" i="31"/>
  <c r="AA122" i="31"/>
  <c r="AA123" i="31"/>
  <c r="AA124" i="31"/>
  <c r="AA125" i="31"/>
  <c r="AA126" i="31"/>
  <c r="AA127" i="31"/>
  <c r="AA128" i="31"/>
  <c r="AA129" i="31"/>
  <c r="AA130" i="31"/>
  <c r="AA131" i="31"/>
  <c r="AA132" i="31"/>
  <c r="AA133" i="31"/>
  <c r="AA134" i="31"/>
  <c r="AA135" i="31"/>
  <c r="AA136" i="31"/>
  <c r="AA137" i="31"/>
  <c r="AA138" i="31"/>
  <c r="AA139" i="31"/>
  <c r="AA140" i="31"/>
  <c r="AA141" i="31"/>
  <c r="AA142" i="31"/>
  <c r="AA143" i="31"/>
  <c r="AA144" i="31"/>
  <c r="AA145" i="31"/>
  <c r="AA146" i="31"/>
  <c r="AA147" i="31"/>
  <c r="AA148" i="31"/>
  <c r="AA149" i="31"/>
  <c r="AA150" i="31"/>
  <c r="AA151" i="31"/>
  <c r="AA152" i="31"/>
  <c r="AA153" i="31"/>
  <c r="AA154" i="31"/>
  <c r="AA155" i="31"/>
  <c r="AA156" i="31"/>
  <c r="AA157" i="31"/>
  <c r="AA158" i="31"/>
  <c r="AA159" i="31"/>
  <c r="AA160" i="31"/>
  <c r="AA161" i="31"/>
  <c r="AA162" i="31"/>
  <c r="AA163" i="31"/>
  <c r="AA164" i="31"/>
  <c r="AA165" i="31"/>
  <c r="AA166" i="31"/>
  <c r="AA167" i="31"/>
  <c r="AA168" i="31"/>
  <c r="AA169" i="31"/>
  <c r="AA170" i="31"/>
  <c r="AA171" i="31"/>
  <c r="AA172" i="31"/>
  <c r="AA173" i="31"/>
  <c r="AA174" i="31"/>
  <c r="AA175" i="31"/>
  <c r="AA176" i="31"/>
  <c r="AA177" i="31"/>
  <c r="AA178" i="31"/>
  <c r="AA179" i="31"/>
  <c r="AA180" i="31"/>
  <c r="AA181" i="31"/>
  <c r="AA182" i="31"/>
  <c r="AA183" i="31"/>
  <c r="AA184" i="31"/>
  <c r="AA185" i="31"/>
  <c r="AA186" i="31"/>
  <c r="AA187" i="31"/>
  <c r="AA188" i="31"/>
  <c r="AA189" i="31"/>
  <c r="AA190" i="31"/>
  <c r="AA191" i="31"/>
  <c r="AA192" i="31"/>
  <c r="AA193" i="31"/>
  <c r="AA194" i="31"/>
  <c r="AA195" i="31"/>
  <c r="AA196" i="31"/>
  <c r="AA197" i="31"/>
  <c r="AA198" i="31"/>
  <c r="AA199" i="31"/>
  <c r="AA200" i="31"/>
  <c r="AA201" i="31"/>
  <c r="AA202" i="31"/>
  <c r="AA203" i="31"/>
  <c r="AA204" i="31"/>
  <c r="AA205" i="31"/>
  <c r="AA206" i="31"/>
  <c r="AA207" i="31"/>
  <c r="AA208" i="31"/>
  <c r="AA209" i="31"/>
  <c r="AA210" i="31"/>
  <c r="AA211" i="31"/>
  <c r="AA212" i="31"/>
  <c r="AA213" i="31"/>
  <c r="AA214" i="31"/>
  <c r="AA215" i="31"/>
  <c r="AA216" i="31"/>
  <c r="AA217" i="31"/>
  <c r="AA218" i="31"/>
  <c r="AA219" i="31"/>
  <c r="AA220" i="31"/>
  <c r="AA221" i="31"/>
  <c r="AA222" i="31"/>
  <c r="AA223" i="31"/>
  <c r="AA224" i="31"/>
  <c r="AA225" i="31"/>
  <c r="AA226" i="31"/>
  <c r="AA227" i="31"/>
  <c r="AA228" i="31"/>
  <c r="AA229" i="31"/>
  <c r="AA230" i="31"/>
  <c r="AA231" i="31"/>
  <c r="AA232" i="31"/>
  <c r="AA233" i="31"/>
  <c r="AA234" i="31"/>
  <c r="AA235" i="31"/>
  <c r="AA236" i="31"/>
  <c r="AA237" i="31"/>
  <c r="AA238" i="31"/>
  <c r="AA239" i="31"/>
  <c r="AA240" i="31"/>
  <c r="AA241" i="31"/>
  <c r="AA242" i="31"/>
  <c r="AA243" i="31"/>
  <c r="AA244" i="31"/>
  <c r="AA245" i="31"/>
  <c r="AA246" i="31"/>
  <c r="AA247" i="31"/>
  <c r="AA248" i="31"/>
  <c r="AA249" i="31"/>
  <c r="AA250" i="31"/>
  <c r="AA251" i="31"/>
  <c r="AA252" i="31"/>
  <c r="AA253" i="31"/>
  <c r="AA254" i="31"/>
  <c r="AA255" i="31"/>
  <c r="AA256" i="31"/>
  <c r="AA257" i="31"/>
  <c r="AA258" i="31"/>
  <c r="AA259" i="31"/>
  <c r="AA260" i="31"/>
  <c r="AA261" i="31"/>
  <c r="AA262" i="31"/>
  <c r="AA263" i="31"/>
  <c r="AA264" i="31"/>
  <c r="AA265" i="31"/>
  <c r="AA266" i="31"/>
  <c r="AA267" i="31"/>
  <c r="AA268" i="31"/>
  <c r="AA269" i="31"/>
  <c r="AA270" i="31"/>
  <c r="AA271" i="31"/>
  <c r="AA272" i="31"/>
  <c r="AA273" i="31"/>
  <c r="AA274" i="31"/>
  <c r="AA275" i="31"/>
  <c r="AA276" i="31"/>
  <c r="AA277" i="31"/>
  <c r="AA278" i="31"/>
  <c r="AA279" i="31"/>
  <c r="AA280" i="31"/>
  <c r="AA281" i="31"/>
  <c r="AA282" i="31"/>
  <c r="AA283" i="31"/>
  <c r="AA284" i="31"/>
  <c r="AA285" i="31"/>
  <c r="AA286" i="31"/>
  <c r="AA287" i="31"/>
  <c r="AA288" i="31"/>
  <c r="AA289" i="31"/>
  <c r="AA290" i="31"/>
  <c r="AA291" i="31"/>
  <c r="AA292" i="31"/>
  <c r="AA293" i="31"/>
  <c r="AA294" i="31"/>
  <c r="AA295" i="31"/>
  <c r="AA296" i="31"/>
  <c r="AA297" i="31"/>
  <c r="AA298" i="31"/>
  <c r="AA299" i="31"/>
  <c r="AA300" i="31"/>
  <c r="AA301" i="31"/>
  <c r="AA302" i="31"/>
  <c r="AA303" i="31"/>
  <c r="AA304" i="31"/>
  <c r="AA305" i="31"/>
  <c r="AA306" i="31"/>
  <c r="AA307" i="31"/>
  <c r="AA308" i="31"/>
  <c r="AA309" i="31"/>
  <c r="AA310" i="31"/>
  <c r="AA311" i="31"/>
  <c r="AA312" i="31"/>
  <c r="AA313" i="31"/>
  <c r="AA314" i="31"/>
  <c r="AA315" i="31"/>
  <c r="AA316" i="31"/>
  <c r="AA317" i="31"/>
  <c r="AA318" i="31"/>
  <c r="AA319" i="31"/>
  <c r="AA320" i="31"/>
  <c r="AA321" i="31"/>
  <c r="AA322" i="31"/>
  <c r="AA323" i="31"/>
  <c r="AA324" i="31"/>
  <c r="AA325" i="31"/>
  <c r="AA326" i="31"/>
  <c r="AA327" i="31"/>
  <c r="AA328" i="31"/>
  <c r="AA329" i="31"/>
  <c r="AA330" i="31"/>
  <c r="AA331" i="31"/>
  <c r="AA332" i="31"/>
  <c r="AA333" i="31"/>
  <c r="AA334" i="31"/>
  <c r="AA335" i="31"/>
  <c r="AA336" i="31"/>
  <c r="AA337" i="31"/>
  <c r="AA338" i="31"/>
  <c r="AA339" i="31"/>
  <c r="AA340" i="31"/>
  <c r="AA341" i="31"/>
  <c r="AA342" i="31"/>
  <c r="AA343" i="31"/>
  <c r="AA344" i="31"/>
  <c r="AA345" i="31"/>
  <c r="AA346" i="31"/>
  <c r="AA347" i="31"/>
  <c r="AA348" i="31"/>
  <c r="AA349" i="31"/>
  <c r="AA350" i="31"/>
  <c r="AA351" i="31"/>
  <c r="AA352" i="31"/>
  <c r="AA353" i="31"/>
  <c r="AA354" i="31"/>
  <c r="AA355" i="31"/>
  <c r="AA356" i="31"/>
  <c r="AA357" i="31"/>
  <c r="AA358" i="31"/>
  <c r="AA359" i="31"/>
  <c r="AA360" i="31"/>
  <c r="AA361" i="31"/>
  <c r="AA362" i="31"/>
  <c r="AA363" i="31"/>
  <c r="AA364" i="31"/>
  <c r="AA365" i="31"/>
  <c r="AA366" i="31"/>
  <c r="AA367" i="31"/>
  <c r="AA368" i="31"/>
  <c r="AA369" i="31"/>
  <c r="AA370" i="31"/>
  <c r="AA371" i="31"/>
  <c r="AA372" i="31"/>
  <c r="AA373" i="31"/>
  <c r="AA374" i="31"/>
  <c r="AA375" i="31"/>
  <c r="AA376" i="31"/>
  <c r="AA377" i="31"/>
  <c r="AA378" i="31"/>
  <c r="AA379" i="31"/>
  <c r="AA380" i="31"/>
  <c r="AA381" i="31"/>
  <c r="AA382" i="31"/>
  <c r="AA383" i="31"/>
  <c r="AA384" i="31"/>
  <c r="AA385" i="31"/>
  <c r="AA386" i="31"/>
  <c r="AA387" i="31"/>
  <c r="AA388" i="31"/>
  <c r="AA389" i="31"/>
  <c r="AA390" i="31"/>
  <c r="AA391" i="31"/>
  <c r="AA392" i="31"/>
  <c r="AA393" i="31"/>
  <c r="AA394" i="31"/>
  <c r="AA395" i="31"/>
  <c r="AA396" i="31"/>
  <c r="AA397" i="31"/>
  <c r="AA398" i="31"/>
  <c r="AA399" i="31"/>
  <c r="AA400" i="31"/>
  <c r="AA401" i="31"/>
  <c r="AA402" i="31"/>
  <c r="AA403" i="31"/>
  <c r="AA404" i="31"/>
  <c r="AA405" i="31"/>
  <c r="AA406" i="31"/>
  <c r="AA407" i="31"/>
  <c r="AA408" i="31"/>
  <c r="AA409" i="31"/>
  <c r="AA410" i="31"/>
  <c r="AA411" i="31"/>
  <c r="AA412" i="31"/>
  <c r="AA413" i="31"/>
  <c r="AA414" i="31"/>
  <c r="AA415" i="31"/>
  <c r="AA416" i="31"/>
  <c r="AA417" i="31"/>
  <c r="AA418" i="31"/>
  <c r="AA419" i="31"/>
  <c r="AA420" i="31"/>
  <c r="AA421" i="31"/>
  <c r="AA422" i="31"/>
  <c r="AA423" i="31"/>
  <c r="AA424" i="31"/>
  <c r="AA425" i="31"/>
  <c r="AA426" i="31"/>
  <c r="AA427" i="31"/>
  <c r="AA428" i="31"/>
  <c r="AA429" i="31"/>
  <c r="AA430" i="31"/>
  <c r="AA431" i="31"/>
  <c r="AA432" i="31"/>
  <c r="AA433" i="31"/>
  <c r="AA434" i="31"/>
  <c r="AA435" i="31"/>
  <c r="AA436" i="31"/>
  <c r="AA437" i="31"/>
  <c r="AA438" i="31"/>
  <c r="AA439" i="31"/>
  <c r="AA440" i="31"/>
  <c r="AA441" i="31"/>
  <c r="AA442" i="31"/>
  <c r="AA443" i="31"/>
  <c r="AA444" i="31"/>
  <c r="AA445" i="31"/>
  <c r="AA446" i="31"/>
  <c r="AA447" i="31"/>
  <c r="AA448" i="31"/>
  <c r="AA449" i="31"/>
  <c r="AA450" i="31"/>
  <c r="AA451" i="31"/>
  <c r="AA452" i="31"/>
  <c r="AA453" i="31"/>
  <c r="AA454" i="31"/>
  <c r="AA455" i="31"/>
  <c r="AA456" i="31"/>
  <c r="AA457" i="31"/>
  <c r="AA458" i="31"/>
  <c r="AA459" i="31"/>
  <c r="AA460" i="31"/>
  <c r="AA461" i="31"/>
  <c r="AA462" i="31"/>
  <c r="AA463" i="31"/>
  <c r="AA464" i="31"/>
  <c r="AA465" i="31"/>
  <c r="AA466" i="31"/>
  <c r="AA467" i="31"/>
  <c r="AA468" i="31"/>
  <c r="AA469" i="31"/>
  <c r="AA470" i="31"/>
  <c r="AA471" i="31"/>
  <c r="AA472" i="31"/>
  <c r="AA473" i="31"/>
  <c r="AA474" i="31"/>
  <c r="AA475" i="31"/>
  <c r="AA476" i="31"/>
  <c r="AA477" i="31"/>
  <c r="AA478" i="31"/>
  <c r="AA479" i="31"/>
  <c r="AA480" i="31"/>
  <c r="AA481" i="31"/>
  <c r="AA482" i="31"/>
  <c r="AA483" i="31"/>
  <c r="AA484" i="31"/>
  <c r="AA485" i="31"/>
  <c r="AA486" i="31"/>
  <c r="AA487" i="31"/>
  <c r="AA488" i="31"/>
  <c r="AA489" i="31"/>
  <c r="AA490" i="31"/>
  <c r="AA491" i="31"/>
  <c r="AA492" i="31"/>
  <c r="AA493" i="31"/>
  <c r="AA494" i="31"/>
  <c r="AA495" i="31"/>
  <c r="AA496" i="31"/>
  <c r="AA497" i="31"/>
  <c r="AA498" i="31"/>
  <c r="AA499" i="31"/>
  <c r="AA500" i="31"/>
  <c r="AA501" i="31"/>
  <c r="AA502" i="31"/>
  <c r="AA503" i="31"/>
  <c r="AA504" i="31"/>
  <c r="AA505" i="31"/>
  <c r="V30" i="33" l="1"/>
  <c r="I434" i="25"/>
  <c r="A12" i="32" l="1"/>
  <c r="N12" i="32"/>
  <c r="O12" i="32" s="1"/>
  <c r="C12" i="32"/>
  <c r="P12" i="32" s="1"/>
  <c r="A13" i="32"/>
  <c r="N13" i="32"/>
  <c r="O13" i="32" s="1"/>
  <c r="C13" i="32"/>
  <c r="P13" i="32" s="1"/>
  <c r="A14" i="32"/>
  <c r="N14" i="32"/>
  <c r="O14" i="32" s="1"/>
  <c r="C14" i="32"/>
  <c r="P14" i="32" s="1"/>
  <c r="A15" i="32"/>
  <c r="N15" i="32"/>
  <c r="O15" i="32" s="1"/>
  <c r="C15" i="32"/>
  <c r="P15" i="32" s="1"/>
  <c r="A16" i="32"/>
  <c r="C16" i="32"/>
  <c r="P16" i="32" s="1"/>
  <c r="A17" i="32"/>
  <c r="N17" i="32"/>
  <c r="O17" i="32" s="1"/>
  <c r="C17" i="32"/>
  <c r="P17" i="32" s="1"/>
  <c r="A18" i="32"/>
  <c r="N18" i="32"/>
  <c r="O18" i="32" s="1"/>
  <c r="C18" i="32"/>
  <c r="P18" i="32" s="1"/>
  <c r="A19" i="32"/>
  <c r="N19" i="32"/>
  <c r="O19" i="32" s="1"/>
  <c r="C19" i="32"/>
  <c r="P19" i="32" s="1"/>
  <c r="A20" i="32"/>
  <c r="C20" i="32"/>
  <c r="P20" i="32" s="1"/>
  <c r="A21" i="32"/>
  <c r="N21" i="32"/>
  <c r="O21" i="32" s="1"/>
  <c r="C21" i="32"/>
  <c r="P21" i="32" s="1"/>
  <c r="A22" i="32"/>
  <c r="N22" i="32"/>
  <c r="O22" i="32" s="1"/>
  <c r="C22" i="32"/>
  <c r="P22" i="32" s="1"/>
  <c r="A23" i="32"/>
  <c r="N23" i="32"/>
  <c r="O23" i="32" s="1"/>
  <c r="C23" i="32"/>
  <c r="P23" i="32" s="1"/>
  <c r="A24" i="32"/>
  <c r="N24" i="32"/>
  <c r="O24" i="32" s="1"/>
  <c r="C24" i="32"/>
  <c r="P24" i="32" s="1"/>
  <c r="A25" i="32"/>
  <c r="N25" i="32"/>
  <c r="O25" i="32" s="1"/>
  <c r="C25" i="32"/>
  <c r="P25" i="32" s="1"/>
  <c r="A26" i="32"/>
  <c r="N26" i="32"/>
  <c r="O26" i="32" s="1"/>
  <c r="C26" i="32"/>
  <c r="P26" i="32" s="1"/>
  <c r="A27" i="32"/>
  <c r="N27" i="32"/>
  <c r="O27" i="32" s="1"/>
  <c r="C27" i="32"/>
  <c r="P27" i="32" s="1"/>
  <c r="A28" i="32"/>
  <c r="N28" i="32"/>
  <c r="O28" i="32" s="1"/>
  <c r="C28" i="32"/>
  <c r="P28" i="32" s="1"/>
  <c r="A29" i="32"/>
  <c r="N29" i="32"/>
  <c r="O29" i="32" s="1"/>
  <c r="C29" i="32"/>
  <c r="P29" i="32" s="1"/>
  <c r="A30" i="32"/>
  <c r="N30" i="32"/>
  <c r="O30" i="32" s="1"/>
  <c r="C30" i="32"/>
  <c r="P30" i="32" s="1"/>
  <c r="A31" i="32"/>
  <c r="N31" i="32"/>
  <c r="O31" i="32" s="1"/>
  <c r="C31" i="32"/>
  <c r="P31" i="32" s="1"/>
  <c r="A32" i="32"/>
  <c r="B32" i="32"/>
  <c r="N32" i="32" s="1"/>
  <c r="O32" i="32" s="1"/>
  <c r="C32" i="32"/>
  <c r="P32" i="32" s="1"/>
  <c r="A33" i="32"/>
  <c r="B33" i="32"/>
  <c r="N33" i="32" s="1"/>
  <c r="O33" i="32" s="1"/>
  <c r="C33" i="32"/>
  <c r="P33" i="32" s="1"/>
  <c r="A34" i="32"/>
  <c r="B34" i="32"/>
  <c r="N34" i="32" s="1"/>
  <c r="O34" i="32" s="1"/>
  <c r="C34" i="32"/>
  <c r="P34" i="32" s="1"/>
  <c r="A35" i="32"/>
  <c r="B35" i="32"/>
  <c r="N35" i="32" s="1"/>
  <c r="O35" i="32" s="1"/>
  <c r="C35" i="32"/>
  <c r="P35" i="32" s="1"/>
  <c r="A36" i="32"/>
  <c r="B36" i="32"/>
  <c r="N36" i="32" s="1"/>
  <c r="O36" i="32" s="1"/>
  <c r="C36" i="32"/>
  <c r="P36" i="32" s="1"/>
  <c r="A37" i="32"/>
  <c r="B37" i="32"/>
  <c r="N37" i="32" s="1"/>
  <c r="O37" i="32" s="1"/>
  <c r="C37" i="32"/>
  <c r="P37" i="32" s="1"/>
  <c r="A38" i="32"/>
  <c r="B38" i="32"/>
  <c r="N38" i="32" s="1"/>
  <c r="O38" i="32" s="1"/>
  <c r="C38" i="32"/>
  <c r="P38" i="32" s="1"/>
  <c r="A39" i="32"/>
  <c r="B39" i="32"/>
  <c r="N39" i="32" s="1"/>
  <c r="O39" i="32" s="1"/>
  <c r="C39" i="32"/>
  <c r="P39" i="32" s="1"/>
  <c r="A40" i="32"/>
  <c r="B40" i="32"/>
  <c r="N40" i="32" s="1"/>
  <c r="O40" i="32" s="1"/>
  <c r="C40" i="32"/>
  <c r="P40" i="32" s="1"/>
  <c r="A41" i="32"/>
  <c r="B41" i="32"/>
  <c r="N41" i="32" s="1"/>
  <c r="O41" i="32" s="1"/>
  <c r="C41" i="32"/>
  <c r="P41" i="32" s="1"/>
  <c r="A42" i="32"/>
  <c r="B42" i="32"/>
  <c r="N42" i="32" s="1"/>
  <c r="O42" i="32" s="1"/>
  <c r="C42" i="32"/>
  <c r="P42" i="32" s="1"/>
  <c r="A43" i="32"/>
  <c r="B43" i="32"/>
  <c r="N43" i="32" s="1"/>
  <c r="O43" i="32" s="1"/>
  <c r="C43" i="32"/>
  <c r="P43" i="32" s="1"/>
  <c r="A44" i="32"/>
  <c r="B44" i="32"/>
  <c r="N44" i="32" s="1"/>
  <c r="O44" i="32" s="1"/>
  <c r="C44" i="32"/>
  <c r="P44" i="32" s="1"/>
  <c r="A45" i="32"/>
  <c r="B45" i="32"/>
  <c r="N45" i="32" s="1"/>
  <c r="O45" i="32" s="1"/>
  <c r="C45" i="32"/>
  <c r="P45" i="32" s="1"/>
  <c r="A46" i="32"/>
  <c r="B46" i="32"/>
  <c r="N46" i="32" s="1"/>
  <c r="O46" i="32" s="1"/>
  <c r="C46" i="32"/>
  <c r="P46" i="32" s="1"/>
  <c r="A47" i="32"/>
  <c r="B47" i="32"/>
  <c r="N47" i="32" s="1"/>
  <c r="O47" i="32" s="1"/>
  <c r="C47" i="32"/>
  <c r="P47" i="32" s="1"/>
  <c r="A48" i="32"/>
  <c r="B48" i="32"/>
  <c r="N48" i="32" s="1"/>
  <c r="O48" i="32" s="1"/>
  <c r="C48" i="32"/>
  <c r="P48" i="32" s="1"/>
  <c r="A49" i="32"/>
  <c r="B49" i="32"/>
  <c r="N49" i="32" s="1"/>
  <c r="O49" i="32" s="1"/>
  <c r="C49" i="32"/>
  <c r="P49" i="32" s="1"/>
  <c r="A50" i="32"/>
  <c r="B50" i="32"/>
  <c r="N50" i="32" s="1"/>
  <c r="O50" i="32" s="1"/>
  <c r="C50" i="32"/>
  <c r="P50" i="32" s="1"/>
  <c r="A51" i="32"/>
  <c r="B51" i="32"/>
  <c r="N51" i="32" s="1"/>
  <c r="O51" i="32" s="1"/>
  <c r="C51" i="32"/>
  <c r="P51" i="32" s="1"/>
  <c r="A52" i="32"/>
  <c r="B52" i="32"/>
  <c r="N52" i="32" s="1"/>
  <c r="O52" i="32" s="1"/>
  <c r="C52" i="32"/>
  <c r="P52" i="32" s="1"/>
  <c r="A53" i="32"/>
  <c r="B53" i="32"/>
  <c r="N53" i="32" s="1"/>
  <c r="O53" i="32" s="1"/>
  <c r="C53" i="32"/>
  <c r="P53" i="32" s="1"/>
  <c r="A54" i="32"/>
  <c r="B54" i="32"/>
  <c r="N54" i="32" s="1"/>
  <c r="O54" i="32" s="1"/>
  <c r="C54" i="32"/>
  <c r="P54" i="32" s="1"/>
  <c r="A55" i="32"/>
  <c r="B55" i="32"/>
  <c r="N55" i="32" s="1"/>
  <c r="O55" i="32" s="1"/>
  <c r="C55" i="32"/>
  <c r="P55" i="32" s="1"/>
  <c r="A56" i="32"/>
  <c r="B56" i="32"/>
  <c r="N56" i="32" s="1"/>
  <c r="O56" i="32" s="1"/>
  <c r="C56" i="32"/>
  <c r="P56" i="32" s="1"/>
  <c r="A57" i="32"/>
  <c r="B57" i="32"/>
  <c r="N57" i="32" s="1"/>
  <c r="O57" i="32" s="1"/>
  <c r="C57" i="32"/>
  <c r="P57" i="32" s="1"/>
  <c r="A58" i="32"/>
  <c r="B58" i="32"/>
  <c r="N58" i="32" s="1"/>
  <c r="O58" i="32" s="1"/>
  <c r="C58" i="32"/>
  <c r="P58" i="32" s="1"/>
  <c r="A59" i="32"/>
  <c r="B59" i="32"/>
  <c r="N59" i="32" s="1"/>
  <c r="O59" i="32" s="1"/>
  <c r="C59" i="32"/>
  <c r="P59" i="32" s="1"/>
  <c r="A60" i="32"/>
  <c r="B60" i="32"/>
  <c r="N60" i="32" s="1"/>
  <c r="O60" i="32" s="1"/>
  <c r="C60" i="32"/>
  <c r="P60" i="32" s="1"/>
  <c r="A61" i="32"/>
  <c r="B61" i="32"/>
  <c r="N61" i="32" s="1"/>
  <c r="O61" i="32" s="1"/>
  <c r="C61" i="32"/>
  <c r="P61" i="32" s="1"/>
  <c r="A62" i="32"/>
  <c r="B62" i="32"/>
  <c r="N62" i="32" s="1"/>
  <c r="O62" i="32" s="1"/>
  <c r="C62" i="32"/>
  <c r="P62" i="32" s="1"/>
  <c r="A63" i="32"/>
  <c r="B63" i="32"/>
  <c r="N63" i="32" s="1"/>
  <c r="O63" i="32" s="1"/>
  <c r="C63" i="32"/>
  <c r="P63" i="32" s="1"/>
  <c r="A64" i="32"/>
  <c r="B64" i="32"/>
  <c r="N64" i="32" s="1"/>
  <c r="O64" i="32" s="1"/>
  <c r="C64" i="32"/>
  <c r="P64" i="32" s="1"/>
  <c r="A65" i="32"/>
  <c r="B65" i="32"/>
  <c r="N65" i="32" s="1"/>
  <c r="O65" i="32" s="1"/>
  <c r="C65" i="32"/>
  <c r="P65" i="32" s="1"/>
  <c r="A66" i="32"/>
  <c r="B66" i="32"/>
  <c r="N66" i="32" s="1"/>
  <c r="O66" i="32" s="1"/>
  <c r="C66" i="32"/>
  <c r="P66" i="32" s="1"/>
  <c r="A67" i="32"/>
  <c r="B67" i="32"/>
  <c r="N67" i="32" s="1"/>
  <c r="O67" i="32" s="1"/>
  <c r="C67" i="32"/>
  <c r="P67" i="32" s="1"/>
  <c r="A68" i="32"/>
  <c r="B68" i="32"/>
  <c r="N68" i="32" s="1"/>
  <c r="O68" i="32" s="1"/>
  <c r="C68" i="32"/>
  <c r="P68" i="32" s="1"/>
  <c r="A69" i="32"/>
  <c r="B69" i="32"/>
  <c r="N69" i="32" s="1"/>
  <c r="O69" i="32" s="1"/>
  <c r="C69" i="32"/>
  <c r="P69" i="32" s="1"/>
  <c r="A70" i="32"/>
  <c r="B70" i="32"/>
  <c r="N70" i="32" s="1"/>
  <c r="O70" i="32" s="1"/>
  <c r="C70" i="32"/>
  <c r="P70" i="32" s="1"/>
  <c r="A71" i="32"/>
  <c r="B71" i="32"/>
  <c r="N71" i="32" s="1"/>
  <c r="O71" i="32" s="1"/>
  <c r="C71" i="32"/>
  <c r="P71" i="32" s="1"/>
  <c r="A72" i="32"/>
  <c r="B72" i="32"/>
  <c r="N72" i="32" s="1"/>
  <c r="O72" i="32" s="1"/>
  <c r="C72" i="32"/>
  <c r="P72" i="32" s="1"/>
  <c r="A73" i="32"/>
  <c r="B73" i="32"/>
  <c r="N73" i="32" s="1"/>
  <c r="O73" i="32" s="1"/>
  <c r="C73" i="32"/>
  <c r="P73" i="32" s="1"/>
  <c r="A74" i="32"/>
  <c r="B74" i="32"/>
  <c r="N74" i="32" s="1"/>
  <c r="O74" i="32" s="1"/>
  <c r="C74" i="32"/>
  <c r="P74" i="32" s="1"/>
  <c r="A75" i="32"/>
  <c r="B75" i="32"/>
  <c r="N75" i="32" s="1"/>
  <c r="O75" i="32" s="1"/>
  <c r="C75" i="32"/>
  <c r="P75" i="32" s="1"/>
  <c r="A76" i="32"/>
  <c r="B76" i="32"/>
  <c r="N76" i="32" s="1"/>
  <c r="O76" i="32" s="1"/>
  <c r="C76" i="32"/>
  <c r="P76" i="32" s="1"/>
  <c r="A77" i="32"/>
  <c r="B77" i="32"/>
  <c r="N77" i="32" s="1"/>
  <c r="O77" i="32" s="1"/>
  <c r="C77" i="32"/>
  <c r="P77" i="32" s="1"/>
  <c r="A78" i="32"/>
  <c r="B78" i="32"/>
  <c r="N78" i="32" s="1"/>
  <c r="O78" i="32" s="1"/>
  <c r="C78" i="32"/>
  <c r="P78" i="32" s="1"/>
  <c r="A79" i="32"/>
  <c r="B79" i="32"/>
  <c r="N79" i="32" s="1"/>
  <c r="O79" i="32" s="1"/>
  <c r="C79" i="32"/>
  <c r="P79" i="32" s="1"/>
  <c r="A80" i="32"/>
  <c r="B80" i="32"/>
  <c r="N80" i="32" s="1"/>
  <c r="O80" i="32" s="1"/>
  <c r="C80" i="32"/>
  <c r="P80" i="32" s="1"/>
  <c r="A81" i="32"/>
  <c r="B81" i="32"/>
  <c r="N81" i="32" s="1"/>
  <c r="O81" i="32" s="1"/>
  <c r="C81" i="32"/>
  <c r="P81" i="32" s="1"/>
  <c r="A82" i="32"/>
  <c r="B82" i="32"/>
  <c r="N82" i="32" s="1"/>
  <c r="O82" i="32" s="1"/>
  <c r="C82" i="32"/>
  <c r="P82" i="32" s="1"/>
  <c r="A83" i="32"/>
  <c r="B83" i="32"/>
  <c r="N83" i="32" s="1"/>
  <c r="O83" i="32" s="1"/>
  <c r="C83" i="32"/>
  <c r="P83" i="32" s="1"/>
  <c r="A84" i="32"/>
  <c r="B84" i="32"/>
  <c r="N84" i="32" s="1"/>
  <c r="O84" i="32" s="1"/>
  <c r="C84" i="32"/>
  <c r="P84" i="32" s="1"/>
  <c r="A85" i="32"/>
  <c r="B85" i="32"/>
  <c r="N85" i="32" s="1"/>
  <c r="O85" i="32" s="1"/>
  <c r="C85" i="32"/>
  <c r="P85" i="32" s="1"/>
  <c r="A86" i="32"/>
  <c r="B86" i="32"/>
  <c r="N86" i="32" s="1"/>
  <c r="O86" i="32" s="1"/>
  <c r="C86" i="32"/>
  <c r="P86" i="32" s="1"/>
  <c r="A87" i="32"/>
  <c r="B87" i="32"/>
  <c r="N87" i="32" s="1"/>
  <c r="O87" i="32" s="1"/>
  <c r="C87" i="32"/>
  <c r="P87" i="32" s="1"/>
  <c r="A88" i="32"/>
  <c r="B88" i="32"/>
  <c r="N88" i="32" s="1"/>
  <c r="O88" i="32" s="1"/>
  <c r="C88" i="32"/>
  <c r="P88" i="32" s="1"/>
  <c r="A89" i="32"/>
  <c r="B89" i="32"/>
  <c r="N89" i="32" s="1"/>
  <c r="O89" i="32" s="1"/>
  <c r="C89" i="32"/>
  <c r="P89" i="32" s="1"/>
  <c r="A90" i="32"/>
  <c r="B90" i="32"/>
  <c r="N90" i="32" s="1"/>
  <c r="O90" i="32" s="1"/>
  <c r="C90" i="32"/>
  <c r="P90" i="32" s="1"/>
  <c r="A91" i="32"/>
  <c r="B91" i="32"/>
  <c r="N91" i="32" s="1"/>
  <c r="O91" i="32" s="1"/>
  <c r="C91" i="32"/>
  <c r="P91" i="32" s="1"/>
  <c r="A92" i="32"/>
  <c r="B92" i="32"/>
  <c r="N92" i="32" s="1"/>
  <c r="O92" i="32" s="1"/>
  <c r="C92" i="32"/>
  <c r="P92" i="32" s="1"/>
  <c r="A93" i="32"/>
  <c r="B93" i="32"/>
  <c r="N93" i="32" s="1"/>
  <c r="O93" i="32" s="1"/>
  <c r="C93" i="32"/>
  <c r="P93" i="32" s="1"/>
  <c r="A94" i="32"/>
  <c r="B94" i="32"/>
  <c r="N94" i="32" s="1"/>
  <c r="O94" i="32" s="1"/>
  <c r="C94" i="32"/>
  <c r="P94" i="32" s="1"/>
  <c r="A95" i="32"/>
  <c r="B95" i="32"/>
  <c r="N95" i="32" s="1"/>
  <c r="O95" i="32" s="1"/>
  <c r="C95" i="32"/>
  <c r="P95" i="32" s="1"/>
  <c r="A96" i="32"/>
  <c r="B96" i="32"/>
  <c r="N96" i="32" s="1"/>
  <c r="O96" i="32" s="1"/>
  <c r="C96" i="32"/>
  <c r="P96" i="32" s="1"/>
  <c r="A97" i="32"/>
  <c r="B97" i="32"/>
  <c r="N97" i="32" s="1"/>
  <c r="O97" i="32" s="1"/>
  <c r="C97" i="32"/>
  <c r="P97" i="32" s="1"/>
  <c r="A98" i="32"/>
  <c r="B98" i="32"/>
  <c r="N98" i="32" s="1"/>
  <c r="O98" i="32" s="1"/>
  <c r="C98" i="32"/>
  <c r="P98" i="32" s="1"/>
  <c r="A99" i="32"/>
  <c r="B99" i="32"/>
  <c r="N99" i="32" s="1"/>
  <c r="O99" i="32" s="1"/>
  <c r="C99" i="32"/>
  <c r="P99" i="32" s="1"/>
  <c r="A100" i="32"/>
  <c r="B100" i="32"/>
  <c r="N100" i="32" s="1"/>
  <c r="O100" i="32" s="1"/>
  <c r="C100" i="32"/>
  <c r="P100" i="32" s="1"/>
  <c r="A101" i="32"/>
  <c r="B101" i="32"/>
  <c r="N101" i="32" s="1"/>
  <c r="O101" i="32" s="1"/>
  <c r="C101" i="32"/>
  <c r="P101" i="32" s="1"/>
  <c r="A102" i="32"/>
  <c r="B102" i="32"/>
  <c r="N102" i="32" s="1"/>
  <c r="O102" i="32" s="1"/>
  <c r="C102" i="32"/>
  <c r="P102" i="32" s="1"/>
  <c r="A103" i="32"/>
  <c r="B103" i="32"/>
  <c r="N103" i="32" s="1"/>
  <c r="O103" i="32" s="1"/>
  <c r="C103" i="32"/>
  <c r="P103" i="32" s="1"/>
  <c r="A104" i="32"/>
  <c r="B104" i="32"/>
  <c r="N104" i="32" s="1"/>
  <c r="O104" i="32" s="1"/>
  <c r="C104" i="32"/>
  <c r="P104" i="32" s="1"/>
  <c r="A105" i="32"/>
  <c r="B105" i="32"/>
  <c r="N105" i="32" s="1"/>
  <c r="O105" i="32" s="1"/>
  <c r="C105" i="32"/>
  <c r="P105" i="32" s="1"/>
  <c r="A106" i="32"/>
  <c r="B106" i="32"/>
  <c r="N106" i="32" s="1"/>
  <c r="O106" i="32" s="1"/>
  <c r="C106" i="32"/>
  <c r="P106" i="32" s="1"/>
  <c r="A107" i="32"/>
  <c r="B107" i="32"/>
  <c r="N107" i="32" s="1"/>
  <c r="O107" i="32" s="1"/>
  <c r="C107" i="32"/>
  <c r="P107" i="32" s="1"/>
  <c r="A108" i="32"/>
  <c r="B108" i="32"/>
  <c r="N108" i="32" s="1"/>
  <c r="O108" i="32" s="1"/>
  <c r="C108" i="32"/>
  <c r="P108" i="32" s="1"/>
  <c r="A109" i="32"/>
  <c r="B109" i="32"/>
  <c r="N109" i="32" s="1"/>
  <c r="O109" i="32" s="1"/>
  <c r="C109" i="32"/>
  <c r="P109" i="32" s="1"/>
  <c r="A110" i="32"/>
  <c r="B110" i="32"/>
  <c r="N110" i="32" s="1"/>
  <c r="O110" i="32" s="1"/>
  <c r="C110" i="32"/>
  <c r="P110" i="32" s="1"/>
  <c r="A111" i="32"/>
  <c r="B111" i="32"/>
  <c r="N111" i="32" s="1"/>
  <c r="O111" i="32" s="1"/>
  <c r="C111" i="32"/>
  <c r="P111" i="32" s="1"/>
  <c r="A112" i="32"/>
  <c r="B112" i="32"/>
  <c r="N112" i="32" s="1"/>
  <c r="O112" i="32" s="1"/>
  <c r="C112" i="32"/>
  <c r="P112" i="32" s="1"/>
  <c r="A113" i="32"/>
  <c r="B113" i="32"/>
  <c r="N113" i="32" s="1"/>
  <c r="O113" i="32" s="1"/>
  <c r="C113" i="32"/>
  <c r="P113" i="32" s="1"/>
  <c r="A114" i="32"/>
  <c r="B114" i="32"/>
  <c r="N114" i="32" s="1"/>
  <c r="O114" i="32" s="1"/>
  <c r="C114" i="32"/>
  <c r="P114" i="32" s="1"/>
  <c r="A115" i="32"/>
  <c r="B115" i="32"/>
  <c r="N115" i="32" s="1"/>
  <c r="O115" i="32" s="1"/>
  <c r="C115" i="32"/>
  <c r="P115" i="32" s="1"/>
  <c r="A116" i="32"/>
  <c r="B116" i="32"/>
  <c r="N116" i="32" s="1"/>
  <c r="O116" i="32" s="1"/>
  <c r="C116" i="32"/>
  <c r="P116" i="32" s="1"/>
  <c r="A117" i="32"/>
  <c r="B117" i="32"/>
  <c r="N117" i="32" s="1"/>
  <c r="O117" i="32" s="1"/>
  <c r="C117" i="32"/>
  <c r="P117" i="32" s="1"/>
  <c r="A118" i="32"/>
  <c r="B118" i="32"/>
  <c r="N118" i="32" s="1"/>
  <c r="O118" i="32" s="1"/>
  <c r="C118" i="32"/>
  <c r="P118" i="32" s="1"/>
  <c r="A119" i="32"/>
  <c r="B119" i="32"/>
  <c r="N119" i="32" s="1"/>
  <c r="O119" i="32" s="1"/>
  <c r="C119" i="32"/>
  <c r="P119" i="32" s="1"/>
  <c r="A120" i="32"/>
  <c r="B120" i="32"/>
  <c r="N120" i="32" s="1"/>
  <c r="O120" i="32" s="1"/>
  <c r="C120" i="32"/>
  <c r="P120" i="32" s="1"/>
  <c r="A121" i="32"/>
  <c r="B121" i="32"/>
  <c r="N121" i="32" s="1"/>
  <c r="O121" i="32" s="1"/>
  <c r="C121" i="32"/>
  <c r="P121" i="32" s="1"/>
  <c r="A122" i="32"/>
  <c r="B122" i="32"/>
  <c r="N122" i="32" s="1"/>
  <c r="O122" i="32" s="1"/>
  <c r="C122" i="32"/>
  <c r="P122" i="32" s="1"/>
  <c r="A123" i="32"/>
  <c r="B123" i="32"/>
  <c r="N123" i="32" s="1"/>
  <c r="O123" i="32" s="1"/>
  <c r="C123" i="32"/>
  <c r="P123" i="32" s="1"/>
  <c r="A124" i="32"/>
  <c r="B124" i="32"/>
  <c r="N124" i="32" s="1"/>
  <c r="O124" i="32" s="1"/>
  <c r="C124" i="32"/>
  <c r="P124" i="32" s="1"/>
  <c r="A125" i="32"/>
  <c r="B125" i="32"/>
  <c r="N125" i="32" s="1"/>
  <c r="O125" i="32" s="1"/>
  <c r="C125" i="32"/>
  <c r="P125" i="32" s="1"/>
  <c r="A126" i="32"/>
  <c r="B126" i="32"/>
  <c r="N126" i="32" s="1"/>
  <c r="O126" i="32" s="1"/>
  <c r="C126" i="32"/>
  <c r="P126" i="32" s="1"/>
  <c r="A127" i="32"/>
  <c r="B127" i="32"/>
  <c r="N127" i="32" s="1"/>
  <c r="O127" i="32" s="1"/>
  <c r="C127" i="32"/>
  <c r="P127" i="32" s="1"/>
  <c r="A128" i="32"/>
  <c r="B128" i="32"/>
  <c r="N128" i="32" s="1"/>
  <c r="O128" i="32" s="1"/>
  <c r="C128" i="32"/>
  <c r="P128" i="32" s="1"/>
  <c r="A129" i="32"/>
  <c r="B129" i="32"/>
  <c r="N129" i="32" s="1"/>
  <c r="O129" i="32" s="1"/>
  <c r="C129" i="32"/>
  <c r="P129" i="32" s="1"/>
  <c r="A130" i="32"/>
  <c r="B130" i="32"/>
  <c r="N130" i="32" s="1"/>
  <c r="O130" i="32" s="1"/>
  <c r="C130" i="32"/>
  <c r="P130" i="32" s="1"/>
  <c r="A131" i="32"/>
  <c r="B131" i="32"/>
  <c r="N131" i="32" s="1"/>
  <c r="O131" i="32" s="1"/>
  <c r="C131" i="32"/>
  <c r="P131" i="32" s="1"/>
  <c r="A132" i="32"/>
  <c r="B132" i="32"/>
  <c r="N132" i="32" s="1"/>
  <c r="O132" i="32" s="1"/>
  <c r="C132" i="32"/>
  <c r="P132" i="32" s="1"/>
  <c r="A133" i="32"/>
  <c r="B133" i="32"/>
  <c r="N133" i="32" s="1"/>
  <c r="O133" i="32" s="1"/>
  <c r="C133" i="32"/>
  <c r="P133" i="32" s="1"/>
  <c r="A134" i="32"/>
  <c r="B134" i="32"/>
  <c r="N134" i="32" s="1"/>
  <c r="O134" i="32" s="1"/>
  <c r="C134" i="32"/>
  <c r="P134" i="32" s="1"/>
  <c r="A135" i="32"/>
  <c r="B135" i="32"/>
  <c r="N135" i="32" s="1"/>
  <c r="O135" i="32" s="1"/>
  <c r="C135" i="32"/>
  <c r="P135" i="32" s="1"/>
  <c r="A136" i="32"/>
  <c r="B136" i="32"/>
  <c r="N136" i="32" s="1"/>
  <c r="O136" i="32" s="1"/>
  <c r="C136" i="32"/>
  <c r="P136" i="32" s="1"/>
  <c r="A137" i="32"/>
  <c r="B137" i="32"/>
  <c r="N137" i="32" s="1"/>
  <c r="O137" i="32" s="1"/>
  <c r="C137" i="32"/>
  <c r="P137" i="32" s="1"/>
  <c r="A138" i="32"/>
  <c r="B138" i="32"/>
  <c r="N138" i="32" s="1"/>
  <c r="O138" i="32" s="1"/>
  <c r="C138" i="32"/>
  <c r="P138" i="32" s="1"/>
  <c r="A139" i="32"/>
  <c r="B139" i="32"/>
  <c r="N139" i="32" s="1"/>
  <c r="O139" i="32" s="1"/>
  <c r="C139" i="32"/>
  <c r="P139" i="32" s="1"/>
  <c r="A140" i="32"/>
  <c r="B140" i="32"/>
  <c r="N140" i="32" s="1"/>
  <c r="O140" i="32" s="1"/>
  <c r="C140" i="32"/>
  <c r="P140" i="32" s="1"/>
  <c r="A141" i="32"/>
  <c r="B141" i="32"/>
  <c r="N141" i="32" s="1"/>
  <c r="O141" i="32" s="1"/>
  <c r="C141" i="32"/>
  <c r="P141" i="32" s="1"/>
  <c r="A142" i="32"/>
  <c r="B142" i="32"/>
  <c r="N142" i="32" s="1"/>
  <c r="O142" i="32" s="1"/>
  <c r="C142" i="32"/>
  <c r="P142" i="32" s="1"/>
  <c r="A143" i="32"/>
  <c r="B143" i="32"/>
  <c r="N143" i="32" s="1"/>
  <c r="O143" i="32" s="1"/>
  <c r="C143" i="32"/>
  <c r="P143" i="32" s="1"/>
  <c r="A144" i="32"/>
  <c r="B144" i="32"/>
  <c r="N144" i="32" s="1"/>
  <c r="O144" i="32" s="1"/>
  <c r="C144" i="32"/>
  <c r="P144" i="32" s="1"/>
  <c r="A145" i="32"/>
  <c r="B145" i="32"/>
  <c r="N145" i="32" s="1"/>
  <c r="O145" i="32" s="1"/>
  <c r="C145" i="32"/>
  <c r="P145" i="32" s="1"/>
  <c r="A146" i="32"/>
  <c r="B146" i="32"/>
  <c r="N146" i="32" s="1"/>
  <c r="O146" i="32" s="1"/>
  <c r="C146" i="32"/>
  <c r="P146" i="32" s="1"/>
  <c r="A147" i="32"/>
  <c r="B147" i="32"/>
  <c r="N147" i="32" s="1"/>
  <c r="O147" i="32" s="1"/>
  <c r="C147" i="32"/>
  <c r="P147" i="32" s="1"/>
  <c r="A148" i="32"/>
  <c r="B148" i="32"/>
  <c r="N148" i="32" s="1"/>
  <c r="O148" i="32" s="1"/>
  <c r="C148" i="32"/>
  <c r="P148" i="32" s="1"/>
  <c r="A149" i="32"/>
  <c r="B149" i="32"/>
  <c r="N149" i="32" s="1"/>
  <c r="O149" i="32" s="1"/>
  <c r="C149" i="32"/>
  <c r="P149" i="32" s="1"/>
  <c r="A150" i="32"/>
  <c r="B150" i="32"/>
  <c r="N150" i="32" s="1"/>
  <c r="O150" i="32" s="1"/>
  <c r="C150" i="32"/>
  <c r="P150" i="32" s="1"/>
  <c r="A151" i="32"/>
  <c r="B151" i="32"/>
  <c r="N151" i="32" s="1"/>
  <c r="O151" i="32" s="1"/>
  <c r="C151" i="32"/>
  <c r="P151" i="32" s="1"/>
  <c r="A152" i="32"/>
  <c r="B152" i="32"/>
  <c r="N152" i="32" s="1"/>
  <c r="O152" i="32" s="1"/>
  <c r="C152" i="32"/>
  <c r="P152" i="32" s="1"/>
  <c r="A153" i="32"/>
  <c r="B153" i="32"/>
  <c r="N153" i="32" s="1"/>
  <c r="O153" i="32" s="1"/>
  <c r="C153" i="32"/>
  <c r="P153" i="32" s="1"/>
  <c r="A154" i="32"/>
  <c r="B154" i="32"/>
  <c r="N154" i="32" s="1"/>
  <c r="O154" i="32" s="1"/>
  <c r="C154" i="32"/>
  <c r="P154" i="32" s="1"/>
  <c r="A155" i="32"/>
  <c r="B155" i="32"/>
  <c r="N155" i="32" s="1"/>
  <c r="O155" i="32" s="1"/>
  <c r="C155" i="32"/>
  <c r="P155" i="32" s="1"/>
  <c r="A156" i="32"/>
  <c r="B156" i="32"/>
  <c r="N156" i="32" s="1"/>
  <c r="O156" i="32" s="1"/>
  <c r="C156" i="32"/>
  <c r="P156" i="32" s="1"/>
  <c r="A157" i="32"/>
  <c r="B157" i="32"/>
  <c r="N157" i="32" s="1"/>
  <c r="O157" i="32" s="1"/>
  <c r="C157" i="32"/>
  <c r="P157" i="32" s="1"/>
  <c r="A158" i="32"/>
  <c r="B158" i="32"/>
  <c r="N158" i="32" s="1"/>
  <c r="O158" i="32" s="1"/>
  <c r="C158" i="32"/>
  <c r="P158" i="32" s="1"/>
  <c r="A159" i="32"/>
  <c r="B159" i="32"/>
  <c r="N159" i="32" s="1"/>
  <c r="O159" i="32" s="1"/>
  <c r="C159" i="32"/>
  <c r="P159" i="32" s="1"/>
  <c r="A160" i="32"/>
  <c r="B160" i="32"/>
  <c r="N160" i="32" s="1"/>
  <c r="O160" i="32" s="1"/>
  <c r="C160" i="32"/>
  <c r="P160" i="32" s="1"/>
  <c r="A161" i="32"/>
  <c r="B161" i="32"/>
  <c r="N161" i="32" s="1"/>
  <c r="O161" i="32" s="1"/>
  <c r="C161" i="32"/>
  <c r="P161" i="32" s="1"/>
  <c r="A162" i="32"/>
  <c r="B162" i="32"/>
  <c r="N162" i="32" s="1"/>
  <c r="O162" i="32" s="1"/>
  <c r="C162" i="32"/>
  <c r="P162" i="32" s="1"/>
  <c r="A163" i="32"/>
  <c r="B163" i="32"/>
  <c r="N163" i="32" s="1"/>
  <c r="O163" i="32" s="1"/>
  <c r="C163" i="32"/>
  <c r="P163" i="32" s="1"/>
  <c r="A164" i="32"/>
  <c r="B164" i="32"/>
  <c r="N164" i="32" s="1"/>
  <c r="O164" i="32" s="1"/>
  <c r="C164" i="32"/>
  <c r="P164" i="32" s="1"/>
  <c r="A165" i="32"/>
  <c r="B165" i="32"/>
  <c r="N165" i="32" s="1"/>
  <c r="O165" i="32" s="1"/>
  <c r="C165" i="32"/>
  <c r="P165" i="32" s="1"/>
  <c r="A166" i="32"/>
  <c r="B166" i="32"/>
  <c r="N166" i="32" s="1"/>
  <c r="O166" i="32" s="1"/>
  <c r="C166" i="32"/>
  <c r="P166" i="32" s="1"/>
  <c r="A167" i="32"/>
  <c r="B167" i="32"/>
  <c r="N167" i="32" s="1"/>
  <c r="O167" i="32" s="1"/>
  <c r="C167" i="32"/>
  <c r="P167" i="32" s="1"/>
  <c r="A168" i="32"/>
  <c r="B168" i="32"/>
  <c r="N168" i="32" s="1"/>
  <c r="O168" i="32" s="1"/>
  <c r="C168" i="32"/>
  <c r="P168" i="32" s="1"/>
  <c r="A169" i="32"/>
  <c r="B169" i="32"/>
  <c r="N169" i="32" s="1"/>
  <c r="O169" i="32" s="1"/>
  <c r="C169" i="32"/>
  <c r="P169" i="32" s="1"/>
  <c r="A170" i="32"/>
  <c r="B170" i="32"/>
  <c r="N170" i="32" s="1"/>
  <c r="O170" i="32" s="1"/>
  <c r="C170" i="32"/>
  <c r="P170" i="32" s="1"/>
  <c r="A171" i="32"/>
  <c r="B171" i="32"/>
  <c r="N171" i="32" s="1"/>
  <c r="O171" i="32" s="1"/>
  <c r="C171" i="32"/>
  <c r="P171" i="32" s="1"/>
  <c r="A172" i="32"/>
  <c r="B172" i="32"/>
  <c r="N172" i="32" s="1"/>
  <c r="O172" i="32" s="1"/>
  <c r="C172" i="32"/>
  <c r="P172" i="32" s="1"/>
  <c r="A173" i="32"/>
  <c r="B173" i="32"/>
  <c r="N173" i="32" s="1"/>
  <c r="O173" i="32" s="1"/>
  <c r="C173" i="32"/>
  <c r="P173" i="32" s="1"/>
  <c r="A174" i="32"/>
  <c r="B174" i="32"/>
  <c r="N174" i="32" s="1"/>
  <c r="O174" i="32" s="1"/>
  <c r="C174" i="32"/>
  <c r="P174" i="32" s="1"/>
  <c r="A175" i="32"/>
  <c r="B175" i="32"/>
  <c r="N175" i="32" s="1"/>
  <c r="O175" i="32" s="1"/>
  <c r="C175" i="32"/>
  <c r="P175" i="32" s="1"/>
  <c r="A176" i="32"/>
  <c r="B176" i="32"/>
  <c r="N176" i="32" s="1"/>
  <c r="O176" i="32" s="1"/>
  <c r="C176" i="32"/>
  <c r="P176" i="32" s="1"/>
  <c r="A177" i="32"/>
  <c r="B177" i="32"/>
  <c r="N177" i="32" s="1"/>
  <c r="O177" i="32" s="1"/>
  <c r="C177" i="32"/>
  <c r="P177" i="32" s="1"/>
  <c r="A178" i="32"/>
  <c r="B178" i="32"/>
  <c r="N178" i="32" s="1"/>
  <c r="O178" i="32" s="1"/>
  <c r="C178" i="32"/>
  <c r="P178" i="32" s="1"/>
  <c r="A179" i="32"/>
  <c r="B179" i="32"/>
  <c r="N179" i="32" s="1"/>
  <c r="O179" i="32" s="1"/>
  <c r="C179" i="32"/>
  <c r="P179" i="32" s="1"/>
  <c r="A180" i="32"/>
  <c r="B180" i="32"/>
  <c r="N180" i="32" s="1"/>
  <c r="O180" i="32" s="1"/>
  <c r="C180" i="32"/>
  <c r="P180" i="32" s="1"/>
  <c r="A181" i="32"/>
  <c r="B181" i="32"/>
  <c r="N181" i="32" s="1"/>
  <c r="O181" i="32" s="1"/>
  <c r="C181" i="32"/>
  <c r="P181" i="32" s="1"/>
  <c r="A182" i="32"/>
  <c r="B182" i="32"/>
  <c r="N182" i="32" s="1"/>
  <c r="O182" i="32" s="1"/>
  <c r="C182" i="32"/>
  <c r="P182" i="32" s="1"/>
  <c r="A183" i="32"/>
  <c r="B183" i="32"/>
  <c r="N183" i="32" s="1"/>
  <c r="O183" i="32" s="1"/>
  <c r="C183" i="32"/>
  <c r="P183" i="32" s="1"/>
  <c r="A184" i="32"/>
  <c r="B184" i="32"/>
  <c r="N184" i="32" s="1"/>
  <c r="O184" i="32" s="1"/>
  <c r="C184" i="32"/>
  <c r="P184" i="32" s="1"/>
  <c r="A185" i="32"/>
  <c r="B185" i="32"/>
  <c r="N185" i="32" s="1"/>
  <c r="O185" i="32" s="1"/>
  <c r="C185" i="32"/>
  <c r="P185" i="32" s="1"/>
  <c r="A186" i="32"/>
  <c r="B186" i="32"/>
  <c r="N186" i="32" s="1"/>
  <c r="O186" i="32" s="1"/>
  <c r="C186" i="32"/>
  <c r="P186" i="32" s="1"/>
  <c r="A187" i="32"/>
  <c r="B187" i="32"/>
  <c r="N187" i="32" s="1"/>
  <c r="O187" i="32" s="1"/>
  <c r="C187" i="32"/>
  <c r="P187" i="32" s="1"/>
  <c r="A188" i="32"/>
  <c r="B188" i="32"/>
  <c r="N188" i="32" s="1"/>
  <c r="O188" i="32" s="1"/>
  <c r="C188" i="32"/>
  <c r="P188" i="32" s="1"/>
  <c r="A189" i="32"/>
  <c r="B189" i="32"/>
  <c r="N189" i="32" s="1"/>
  <c r="O189" i="32" s="1"/>
  <c r="C189" i="32"/>
  <c r="P189" i="32" s="1"/>
  <c r="A190" i="32"/>
  <c r="B190" i="32"/>
  <c r="N190" i="32" s="1"/>
  <c r="O190" i="32" s="1"/>
  <c r="C190" i="32"/>
  <c r="P190" i="32" s="1"/>
  <c r="A191" i="32"/>
  <c r="B191" i="32"/>
  <c r="N191" i="32" s="1"/>
  <c r="O191" i="32" s="1"/>
  <c r="C191" i="32"/>
  <c r="P191" i="32" s="1"/>
  <c r="A192" i="32"/>
  <c r="B192" i="32"/>
  <c r="N192" i="32" s="1"/>
  <c r="O192" i="32" s="1"/>
  <c r="C192" i="32"/>
  <c r="P192" i="32" s="1"/>
  <c r="A193" i="32"/>
  <c r="B193" i="32"/>
  <c r="N193" i="32" s="1"/>
  <c r="O193" i="32" s="1"/>
  <c r="C193" i="32"/>
  <c r="P193" i="32" s="1"/>
  <c r="A194" i="32"/>
  <c r="B194" i="32"/>
  <c r="N194" i="32" s="1"/>
  <c r="O194" i="32" s="1"/>
  <c r="C194" i="32"/>
  <c r="P194" i="32" s="1"/>
  <c r="A195" i="32"/>
  <c r="B195" i="32"/>
  <c r="N195" i="32" s="1"/>
  <c r="O195" i="32" s="1"/>
  <c r="C195" i="32"/>
  <c r="P195" i="32" s="1"/>
  <c r="A196" i="32"/>
  <c r="B196" i="32"/>
  <c r="N196" i="32" s="1"/>
  <c r="O196" i="32" s="1"/>
  <c r="C196" i="32"/>
  <c r="P196" i="32" s="1"/>
  <c r="A197" i="32"/>
  <c r="B197" i="32"/>
  <c r="N197" i="32" s="1"/>
  <c r="O197" i="32" s="1"/>
  <c r="C197" i="32"/>
  <c r="P197" i="32" s="1"/>
  <c r="A198" i="32"/>
  <c r="B198" i="32"/>
  <c r="N198" i="32" s="1"/>
  <c r="O198" i="32" s="1"/>
  <c r="C198" i="32"/>
  <c r="P198" i="32" s="1"/>
  <c r="A199" i="32"/>
  <c r="B199" i="32"/>
  <c r="N199" i="32" s="1"/>
  <c r="O199" i="32" s="1"/>
  <c r="C199" i="32"/>
  <c r="P199" i="32" s="1"/>
  <c r="A200" i="32"/>
  <c r="B200" i="32"/>
  <c r="N200" i="32" s="1"/>
  <c r="O200" i="32" s="1"/>
  <c r="C200" i="32"/>
  <c r="P200" i="32" s="1"/>
  <c r="A201" i="32"/>
  <c r="B201" i="32"/>
  <c r="N201" i="32" s="1"/>
  <c r="O201" i="32" s="1"/>
  <c r="C201" i="32"/>
  <c r="P201" i="32" s="1"/>
  <c r="A202" i="32"/>
  <c r="B202" i="32"/>
  <c r="N202" i="32" s="1"/>
  <c r="O202" i="32" s="1"/>
  <c r="C202" i="32"/>
  <c r="P202" i="32" s="1"/>
  <c r="A203" i="32"/>
  <c r="B203" i="32"/>
  <c r="N203" i="32" s="1"/>
  <c r="O203" i="32" s="1"/>
  <c r="C203" i="32"/>
  <c r="P203" i="32" s="1"/>
  <c r="A204" i="32"/>
  <c r="B204" i="32"/>
  <c r="N204" i="32" s="1"/>
  <c r="O204" i="32" s="1"/>
  <c r="C204" i="32"/>
  <c r="P204" i="32" s="1"/>
  <c r="A205" i="32"/>
  <c r="B205" i="32"/>
  <c r="N205" i="32" s="1"/>
  <c r="O205" i="32" s="1"/>
  <c r="C205" i="32"/>
  <c r="P205" i="32" s="1"/>
  <c r="A206" i="32"/>
  <c r="B206" i="32"/>
  <c r="N206" i="32" s="1"/>
  <c r="O206" i="32" s="1"/>
  <c r="C206" i="32"/>
  <c r="P206" i="32" s="1"/>
  <c r="A207" i="32"/>
  <c r="B207" i="32"/>
  <c r="N207" i="32" s="1"/>
  <c r="O207" i="32" s="1"/>
  <c r="C207" i="32"/>
  <c r="P207" i="32" s="1"/>
  <c r="A208" i="32"/>
  <c r="B208" i="32"/>
  <c r="N208" i="32" s="1"/>
  <c r="O208" i="32" s="1"/>
  <c r="C208" i="32"/>
  <c r="P208" i="32" s="1"/>
  <c r="A209" i="32"/>
  <c r="B209" i="32"/>
  <c r="N209" i="32" s="1"/>
  <c r="O209" i="32" s="1"/>
  <c r="C209" i="32"/>
  <c r="P209" i="32" s="1"/>
  <c r="A210" i="32"/>
  <c r="B210" i="32"/>
  <c r="N210" i="32" s="1"/>
  <c r="O210" i="32" s="1"/>
  <c r="C210" i="32"/>
  <c r="P210" i="32" s="1"/>
  <c r="A211" i="32"/>
  <c r="B211" i="32"/>
  <c r="N211" i="32" s="1"/>
  <c r="O211" i="32" s="1"/>
  <c r="C211" i="32"/>
  <c r="P211" i="32" s="1"/>
  <c r="A212" i="32"/>
  <c r="B212" i="32"/>
  <c r="N212" i="32" s="1"/>
  <c r="O212" i="32" s="1"/>
  <c r="C212" i="32"/>
  <c r="P212" i="32" s="1"/>
  <c r="A213" i="32"/>
  <c r="B213" i="32"/>
  <c r="N213" i="32" s="1"/>
  <c r="O213" i="32" s="1"/>
  <c r="C213" i="32"/>
  <c r="P213" i="32" s="1"/>
  <c r="A214" i="32"/>
  <c r="B214" i="32"/>
  <c r="N214" i="32" s="1"/>
  <c r="O214" i="32" s="1"/>
  <c r="C214" i="32"/>
  <c r="P214" i="32" s="1"/>
  <c r="A215" i="32"/>
  <c r="B215" i="32"/>
  <c r="N215" i="32" s="1"/>
  <c r="O215" i="32" s="1"/>
  <c r="C215" i="32"/>
  <c r="P215" i="32" s="1"/>
  <c r="A216" i="32"/>
  <c r="B216" i="32"/>
  <c r="N216" i="32" s="1"/>
  <c r="O216" i="32" s="1"/>
  <c r="C216" i="32"/>
  <c r="P216" i="32" s="1"/>
  <c r="A217" i="32"/>
  <c r="B217" i="32"/>
  <c r="N217" i="32" s="1"/>
  <c r="O217" i="32" s="1"/>
  <c r="C217" i="32"/>
  <c r="P217" i="32" s="1"/>
  <c r="A218" i="32"/>
  <c r="B218" i="32"/>
  <c r="N218" i="32" s="1"/>
  <c r="O218" i="32" s="1"/>
  <c r="C218" i="32"/>
  <c r="P218" i="32" s="1"/>
  <c r="A219" i="32"/>
  <c r="B219" i="32"/>
  <c r="N219" i="32" s="1"/>
  <c r="O219" i="32" s="1"/>
  <c r="C219" i="32"/>
  <c r="P219" i="32" s="1"/>
  <c r="A220" i="32"/>
  <c r="B220" i="32"/>
  <c r="N220" i="32" s="1"/>
  <c r="O220" i="32" s="1"/>
  <c r="C220" i="32"/>
  <c r="P220" i="32" s="1"/>
  <c r="A221" i="32"/>
  <c r="B221" i="32"/>
  <c r="N221" i="32" s="1"/>
  <c r="O221" i="32" s="1"/>
  <c r="C221" i="32"/>
  <c r="P221" i="32" s="1"/>
  <c r="A222" i="32"/>
  <c r="B222" i="32"/>
  <c r="N222" i="32" s="1"/>
  <c r="O222" i="32" s="1"/>
  <c r="C222" i="32"/>
  <c r="P222" i="32" s="1"/>
  <c r="A223" i="32"/>
  <c r="B223" i="32"/>
  <c r="N223" i="32" s="1"/>
  <c r="O223" i="32" s="1"/>
  <c r="C223" i="32"/>
  <c r="P223" i="32" s="1"/>
  <c r="A224" i="32"/>
  <c r="B224" i="32"/>
  <c r="N224" i="32" s="1"/>
  <c r="O224" i="32" s="1"/>
  <c r="C224" i="32"/>
  <c r="P224" i="32" s="1"/>
  <c r="A225" i="32"/>
  <c r="B225" i="32"/>
  <c r="N225" i="32" s="1"/>
  <c r="O225" i="32" s="1"/>
  <c r="C225" i="32"/>
  <c r="P225" i="32" s="1"/>
  <c r="A226" i="32"/>
  <c r="B226" i="32"/>
  <c r="N226" i="32" s="1"/>
  <c r="O226" i="32" s="1"/>
  <c r="C226" i="32"/>
  <c r="P226" i="32" s="1"/>
  <c r="A227" i="32"/>
  <c r="B227" i="32"/>
  <c r="N227" i="32" s="1"/>
  <c r="O227" i="32" s="1"/>
  <c r="C227" i="32"/>
  <c r="P227" i="32" s="1"/>
  <c r="A228" i="32"/>
  <c r="B228" i="32"/>
  <c r="N228" i="32" s="1"/>
  <c r="O228" i="32" s="1"/>
  <c r="C228" i="32"/>
  <c r="P228" i="32" s="1"/>
  <c r="A229" i="32"/>
  <c r="B229" i="32"/>
  <c r="N229" i="32" s="1"/>
  <c r="O229" i="32" s="1"/>
  <c r="C229" i="32"/>
  <c r="P229" i="32" s="1"/>
  <c r="A230" i="32"/>
  <c r="B230" i="32"/>
  <c r="N230" i="32" s="1"/>
  <c r="O230" i="32" s="1"/>
  <c r="C230" i="32"/>
  <c r="P230" i="32" s="1"/>
  <c r="A231" i="32"/>
  <c r="B231" i="32"/>
  <c r="N231" i="32" s="1"/>
  <c r="O231" i="32" s="1"/>
  <c r="C231" i="32"/>
  <c r="P231" i="32" s="1"/>
  <c r="A232" i="32"/>
  <c r="B232" i="32"/>
  <c r="N232" i="32" s="1"/>
  <c r="O232" i="32" s="1"/>
  <c r="C232" i="32"/>
  <c r="P232" i="32" s="1"/>
  <c r="A233" i="32"/>
  <c r="B233" i="32"/>
  <c r="N233" i="32" s="1"/>
  <c r="O233" i="32" s="1"/>
  <c r="C233" i="32"/>
  <c r="P233" i="32" s="1"/>
  <c r="A234" i="32"/>
  <c r="B234" i="32"/>
  <c r="N234" i="32" s="1"/>
  <c r="O234" i="32" s="1"/>
  <c r="C234" i="32"/>
  <c r="P234" i="32" s="1"/>
  <c r="A235" i="32"/>
  <c r="B235" i="32"/>
  <c r="N235" i="32" s="1"/>
  <c r="O235" i="32" s="1"/>
  <c r="C235" i="32"/>
  <c r="P235" i="32" s="1"/>
  <c r="A236" i="32"/>
  <c r="B236" i="32"/>
  <c r="N236" i="32" s="1"/>
  <c r="O236" i="32" s="1"/>
  <c r="C236" i="32"/>
  <c r="P236" i="32" s="1"/>
  <c r="A237" i="32"/>
  <c r="B237" i="32"/>
  <c r="N237" i="32" s="1"/>
  <c r="O237" i="32" s="1"/>
  <c r="C237" i="32"/>
  <c r="P237" i="32" s="1"/>
  <c r="A238" i="32"/>
  <c r="B238" i="32"/>
  <c r="N238" i="32" s="1"/>
  <c r="O238" i="32" s="1"/>
  <c r="C238" i="32"/>
  <c r="P238" i="32" s="1"/>
  <c r="A239" i="32"/>
  <c r="B239" i="32"/>
  <c r="N239" i="32" s="1"/>
  <c r="O239" i="32" s="1"/>
  <c r="C239" i="32"/>
  <c r="P239" i="32" s="1"/>
  <c r="A240" i="32"/>
  <c r="B240" i="32"/>
  <c r="N240" i="32" s="1"/>
  <c r="O240" i="32" s="1"/>
  <c r="C240" i="32"/>
  <c r="P240" i="32" s="1"/>
  <c r="A241" i="32"/>
  <c r="B241" i="32"/>
  <c r="N241" i="32" s="1"/>
  <c r="O241" i="32" s="1"/>
  <c r="C241" i="32"/>
  <c r="P241" i="32" s="1"/>
  <c r="A242" i="32"/>
  <c r="B242" i="32"/>
  <c r="N242" i="32" s="1"/>
  <c r="O242" i="32" s="1"/>
  <c r="C242" i="32"/>
  <c r="P242" i="32" s="1"/>
  <c r="A243" i="32"/>
  <c r="B243" i="32"/>
  <c r="N243" i="32" s="1"/>
  <c r="O243" i="32" s="1"/>
  <c r="C243" i="32"/>
  <c r="P243" i="32" s="1"/>
  <c r="A244" i="32"/>
  <c r="B244" i="32"/>
  <c r="N244" i="32" s="1"/>
  <c r="O244" i="32" s="1"/>
  <c r="C244" i="32"/>
  <c r="P244" i="32" s="1"/>
  <c r="A245" i="32"/>
  <c r="B245" i="32"/>
  <c r="N245" i="32" s="1"/>
  <c r="O245" i="32" s="1"/>
  <c r="C245" i="32"/>
  <c r="P245" i="32" s="1"/>
  <c r="A246" i="32"/>
  <c r="B246" i="32"/>
  <c r="N246" i="32" s="1"/>
  <c r="O246" i="32" s="1"/>
  <c r="C246" i="32"/>
  <c r="P246" i="32" s="1"/>
  <c r="A247" i="32"/>
  <c r="B247" i="32"/>
  <c r="N247" i="32" s="1"/>
  <c r="O247" i="32" s="1"/>
  <c r="C247" i="32"/>
  <c r="P247" i="32" s="1"/>
  <c r="A248" i="32"/>
  <c r="B248" i="32"/>
  <c r="N248" i="32" s="1"/>
  <c r="O248" i="32" s="1"/>
  <c r="C248" i="32"/>
  <c r="P248" i="32" s="1"/>
  <c r="A249" i="32"/>
  <c r="B249" i="32"/>
  <c r="N249" i="32" s="1"/>
  <c r="O249" i="32" s="1"/>
  <c r="C249" i="32"/>
  <c r="P249" i="32" s="1"/>
  <c r="A250" i="32"/>
  <c r="B250" i="32"/>
  <c r="N250" i="32" s="1"/>
  <c r="O250" i="32" s="1"/>
  <c r="C250" i="32"/>
  <c r="P250" i="32" s="1"/>
  <c r="A251" i="32"/>
  <c r="B251" i="32"/>
  <c r="N251" i="32" s="1"/>
  <c r="O251" i="32" s="1"/>
  <c r="C251" i="32"/>
  <c r="P251" i="32" s="1"/>
  <c r="A252" i="32"/>
  <c r="B252" i="32"/>
  <c r="N252" i="32" s="1"/>
  <c r="O252" i="32" s="1"/>
  <c r="C252" i="32"/>
  <c r="P252" i="32" s="1"/>
  <c r="A253" i="32"/>
  <c r="B253" i="32"/>
  <c r="N253" i="32" s="1"/>
  <c r="O253" i="32" s="1"/>
  <c r="C253" i="32"/>
  <c r="P253" i="32" s="1"/>
  <c r="A254" i="32"/>
  <c r="B254" i="32"/>
  <c r="N254" i="32" s="1"/>
  <c r="O254" i="32" s="1"/>
  <c r="C254" i="32"/>
  <c r="P254" i="32" s="1"/>
  <c r="A255" i="32"/>
  <c r="B255" i="32"/>
  <c r="N255" i="32" s="1"/>
  <c r="O255" i="32" s="1"/>
  <c r="C255" i="32"/>
  <c r="P255" i="32" s="1"/>
  <c r="A256" i="32"/>
  <c r="B256" i="32"/>
  <c r="N256" i="32" s="1"/>
  <c r="O256" i="32" s="1"/>
  <c r="C256" i="32"/>
  <c r="P256" i="32" s="1"/>
  <c r="A257" i="32"/>
  <c r="B257" i="32"/>
  <c r="N257" i="32" s="1"/>
  <c r="O257" i="32" s="1"/>
  <c r="C257" i="32"/>
  <c r="P257" i="32" s="1"/>
  <c r="A258" i="32"/>
  <c r="B258" i="32"/>
  <c r="N258" i="32" s="1"/>
  <c r="O258" i="32" s="1"/>
  <c r="C258" i="32"/>
  <c r="P258" i="32" s="1"/>
  <c r="A259" i="32"/>
  <c r="B259" i="32"/>
  <c r="N259" i="32" s="1"/>
  <c r="O259" i="32" s="1"/>
  <c r="C259" i="32"/>
  <c r="P259" i="32" s="1"/>
  <c r="A260" i="32"/>
  <c r="B260" i="32"/>
  <c r="N260" i="32" s="1"/>
  <c r="O260" i="32" s="1"/>
  <c r="C260" i="32"/>
  <c r="P260" i="32" s="1"/>
  <c r="A261" i="32"/>
  <c r="B261" i="32"/>
  <c r="N261" i="32" s="1"/>
  <c r="O261" i="32" s="1"/>
  <c r="C261" i="32"/>
  <c r="P261" i="32" s="1"/>
  <c r="A262" i="32"/>
  <c r="B262" i="32"/>
  <c r="N262" i="32" s="1"/>
  <c r="O262" i="32" s="1"/>
  <c r="C262" i="32"/>
  <c r="P262" i="32" s="1"/>
  <c r="A263" i="32"/>
  <c r="B263" i="32"/>
  <c r="N263" i="32" s="1"/>
  <c r="O263" i="32" s="1"/>
  <c r="C263" i="32"/>
  <c r="P263" i="32" s="1"/>
  <c r="A264" i="32"/>
  <c r="B264" i="32"/>
  <c r="N264" i="32" s="1"/>
  <c r="O264" i="32" s="1"/>
  <c r="C264" i="32"/>
  <c r="P264" i="32" s="1"/>
  <c r="A265" i="32"/>
  <c r="B265" i="32"/>
  <c r="N265" i="32" s="1"/>
  <c r="O265" i="32" s="1"/>
  <c r="C265" i="32"/>
  <c r="P265" i="32" s="1"/>
  <c r="A266" i="32"/>
  <c r="B266" i="32"/>
  <c r="N266" i="32" s="1"/>
  <c r="O266" i="32" s="1"/>
  <c r="C266" i="32"/>
  <c r="P266" i="32" s="1"/>
  <c r="A267" i="32"/>
  <c r="B267" i="32"/>
  <c r="N267" i="32" s="1"/>
  <c r="O267" i="32" s="1"/>
  <c r="C267" i="32"/>
  <c r="P267" i="32" s="1"/>
  <c r="A268" i="32"/>
  <c r="B268" i="32"/>
  <c r="N268" i="32" s="1"/>
  <c r="O268" i="32" s="1"/>
  <c r="C268" i="32"/>
  <c r="P268" i="32" s="1"/>
  <c r="A269" i="32"/>
  <c r="B269" i="32"/>
  <c r="N269" i="32" s="1"/>
  <c r="O269" i="32" s="1"/>
  <c r="C269" i="32"/>
  <c r="P269" i="32" s="1"/>
  <c r="A270" i="32"/>
  <c r="B270" i="32"/>
  <c r="N270" i="32" s="1"/>
  <c r="O270" i="32" s="1"/>
  <c r="C270" i="32"/>
  <c r="P270" i="32" s="1"/>
  <c r="A271" i="32"/>
  <c r="B271" i="32"/>
  <c r="N271" i="32" s="1"/>
  <c r="O271" i="32" s="1"/>
  <c r="C271" i="32"/>
  <c r="P271" i="32" s="1"/>
  <c r="A272" i="32"/>
  <c r="B272" i="32"/>
  <c r="N272" i="32" s="1"/>
  <c r="O272" i="32" s="1"/>
  <c r="C272" i="32"/>
  <c r="P272" i="32" s="1"/>
  <c r="A273" i="32"/>
  <c r="B273" i="32"/>
  <c r="N273" i="32" s="1"/>
  <c r="O273" i="32" s="1"/>
  <c r="C273" i="32"/>
  <c r="P273" i="32" s="1"/>
  <c r="A274" i="32"/>
  <c r="B274" i="32"/>
  <c r="N274" i="32" s="1"/>
  <c r="O274" i="32" s="1"/>
  <c r="C274" i="32"/>
  <c r="P274" i="32" s="1"/>
  <c r="A275" i="32"/>
  <c r="B275" i="32"/>
  <c r="N275" i="32" s="1"/>
  <c r="O275" i="32" s="1"/>
  <c r="C275" i="32"/>
  <c r="P275" i="32" s="1"/>
  <c r="A276" i="32"/>
  <c r="B276" i="32"/>
  <c r="N276" i="32" s="1"/>
  <c r="O276" i="32" s="1"/>
  <c r="C276" i="32"/>
  <c r="P276" i="32" s="1"/>
  <c r="A277" i="32"/>
  <c r="B277" i="32"/>
  <c r="N277" i="32" s="1"/>
  <c r="O277" i="32" s="1"/>
  <c r="C277" i="32"/>
  <c r="P277" i="32" s="1"/>
  <c r="A278" i="32"/>
  <c r="B278" i="32"/>
  <c r="N278" i="32" s="1"/>
  <c r="O278" i="32" s="1"/>
  <c r="C278" i="32"/>
  <c r="P278" i="32" s="1"/>
  <c r="A279" i="32"/>
  <c r="B279" i="32"/>
  <c r="N279" i="32" s="1"/>
  <c r="O279" i="32" s="1"/>
  <c r="C279" i="32"/>
  <c r="P279" i="32" s="1"/>
  <c r="A280" i="32"/>
  <c r="B280" i="32"/>
  <c r="N280" i="32" s="1"/>
  <c r="O280" i="32" s="1"/>
  <c r="C280" i="32"/>
  <c r="P280" i="32" s="1"/>
  <c r="A281" i="32"/>
  <c r="B281" i="32"/>
  <c r="N281" i="32" s="1"/>
  <c r="O281" i="32" s="1"/>
  <c r="C281" i="32"/>
  <c r="P281" i="32" s="1"/>
  <c r="A282" i="32"/>
  <c r="B282" i="32"/>
  <c r="N282" i="32" s="1"/>
  <c r="O282" i="32" s="1"/>
  <c r="C282" i="32"/>
  <c r="P282" i="32" s="1"/>
  <c r="A283" i="32"/>
  <c r="B283" i="32"/>
  <c r="N283" i="32" s="1"/>
  <c r="O283" i="32" s="1"/>
  <c r="C283" i="32"/>
  <c r="P283" i="32" s="1"/>
  <c r="A284" i="32"/>
  <c r="B284" i="32"/>
  <c r="N284" i="32" s="1"/>
  <c r="O284" i="32" s="1"/>
  <c r="C284" i="32"/>
  <c r="P284" i="32" s="1"/>
  <c r="A285" i="32"/>
  <c r="B285" i="32"/>
  <c r="N285" i="32" s="1"/>
  <c r="O285" i="32" s="1"/>
  <c r="C285" i="32"/>
  <c r="P285" i="32" s="1"/>
  <c r="A286" i="32"/>
  <c r="B286" i="32"/>
  <c r="N286" i="32" s="1"/>
  <c r="O286" i="32" s="1"/>
  <c r="C286" i="32"/>
  <c r="P286" i="32" s="1"/>
  <c r="A287" i="32"/>
  <c r="B287" i="32"/>
  <c r="N287" i="32" s="1"/>
  <c r="O287" i="32" s="1"/>
  <c r="C287" i="32"/>
  <c r="P287" i="32" s="1"/>
  <c r="A288" i="32"/>
  <c r="B288" i="32"/>
  <c r="N288" i="32" s="1"/>
  <c r="O288" i="32" s="1"/>
  <c r="C288" i="32"/>
  <c r="P288" i="32" s="1"/>
  <c r="A289" i="32"/>
  <c r="B289" i="32"/>
  <c r="N289" i="32" s="1"/>
  <c r="O289" i="32" s="1"/>
  <c r="C289" i="32"/>
  <c r="P289" i="32" s="1"/>
  <c r="A290" i="32"/>
  <c r="B290" i="32"/>
  <c r="N290" i="32" s="1"/>
  <c r="O290" i="32" s="1"/>
  <c r="C290" i="32"/>
  <c r="P290" i="32" s="1"/>
  <c r="A291" i="32"/>
  <c r="B291" i="32"/>
  <c r="N291" i="32" s="1"/>
  <c r="O291" i="32" s="1"/>
  <c r="C291" i="32"/>
  <c r="P291" i="32" s="1"/>
  <c r="A292" i="32"/>
  <c r="B292" i="32"/>
  <c r="N292" i="32" s="1"/>
  <c r="O292" i="32" s="1"/>
  <c r="C292" i="32"/>
  <c r="P292" i="32" s="1"/>
  <c r="A293" i="32"/>
  <c r="B293" i="32"/>
  <c r="N293" i="32" s="1"/>
  <c r="O293" i="32" s="1"/>
  <c r="C293" i="32"/>
  <c r="P293" i="32" s="1"/>
  <c r="A294" i="32"/>
  <c r="B294" i="32"/>
  <c r="N294" i="32" s="1"/>
  <c r="O294" i="32" s="1"/>
  <c r="C294" i="32"/>
  <c r="P294" i="32" s="1"/>
  <c r="A295" i="32"/>
  <c r="B295" i="32"/>
  <c r="N295" i="32" s="1"/>
  <c r="O295" i="32" s="1"/>
  <c r="C295" i="32"/>
  <c r="P295" i="32" s="1"/>
  <c r="A296" i="32"/>
  <c r="B296" i="32"/>
  <c r="N296" i="32" s="1"/>
  <c r="O296" i="32" s="1"/>
  <c r="C296" i="32"/>
  <c r="P296" i="32" s="1"/>
  <c r="A297" i="32"/>
  <c r="B297" i="32"/>
  <c r="N297" i="32" s="1"/>
  <c r="O297" i="32" s="1"/>
  <c r="C297" i="32"/>
  <c r="P297" i="32" s="1"/>
  <c r="A298" i="32"/>
  <c r="B298" i="32"/>
  <c r="N298" i="32" s="1"/>
  <c r="O298" i="32" s="1"/>
  <c r="C298" i="32"/>
  <c r="P298" i="32" s="1"/>
  <c r="A299" i="32"/>
  <c r="B299" i="32"/>
  <c r="N299" i="32" s="1"/>
  <c r="O299" i="32" s="1"/>
  <c r="C299" i="32"/>
  <c r="P299" i="32" s="1"/>
  <c r="A300" i="32"/>
  <c r="B300" i="32"/>
  <c r="N300" i="32" s="1"/>
  <c r="O300" i="32" s="1"/>
  <c r="C300" i="32"/>
  <c r="P300" i="32" s="1"/>
  <c r="A301" i="32"/>
  <c r="B301" i="32"/>
  <c r="N301" i="32" s="1"/>
  <c r="O301" i="32" s="1"/>
  <c r="C301" i="32"/>
  <c r="P301" i="32" s="1"/>
  <c r="A302" i="32"/>
  <c r="B302" i="32"/>
  <c r="N302" i="32" s="1"/>
  <c r="O302" i="32" s="1"/>
  <c r="C302" i="32"/>
  <c r="P302" i="32" s="1"/>
  <c r="A303" i="32"/>
  <c r="B303" i="32"/>
  <c r="N303" i="32" s="1"/>
  <c r="O303" i="32" s="1"/>
  <c r="C303" i="32"/>
  <c r="P303" i="32" s="1"/>
  <c r="A304" i="32"/>
  <c r="B304" i="32"/>
  <c r="N304" i="32" s="1"/>
  <c r="O304" i="32" s="1"/>
  <c r="C304" i="32"/>
  <c r="P304" i="32" s="1"/>
  <c r="A305" i="32"/>
  <c r="B305" i="32"/>
  <c r="N305" i="32" s="1"/>
  <c r="O305" i="32" s="1"/>
  <c r="C305" i="32"/>
  <c r="P305" i="32" s="1"/>
  <c r="A306" i="32"/>
  <c r="B306" i="32"/>
  <c r="N306" i="32" s="1"/>
  <c r="O306" i="32" s="1"/>
  <c r="C306" i="32"/>
  <c r="P306" i="32" s="1"/>
  <c r="A307" i="32"/>
  <c r="B307" i="32"/>
  <c r="N307" i="32" s="1"/>
  <c r="O307" i="32" s="1"/>
  <c r="C307" i="32"/>
  <c r="P307" i="32" s="1"/>
  <c r="A308" i="32"/>
  <c r="B308" i="32"/>
  <c r="N308" i="32" s="1"/>
  <c r="O308" i="32" s="1"/>
  <c r="C308" i="32"/>
  <c r="P308" i="32" s="1"/>
  <c r="A309" i="32"/>
  <c r="B309" i="32"/>
  <c r="N309" i="32" s="1"/>
  <c r="O309" i="32" s="1"/>
  <c r="C309" i="32"/>
  <c r="P309" i="32" s="1"/>
  <c r="A310" i="32"/>
  <c r="B310" i="32"/>
  <c r="N310" i="32" s="1"/>
  <c r="O310" i="32" s="1"/>
  <c r="C310" i="32"/>
  <c r="P310" i="32" s="1"/>
  <c r="A311" i="32"/>
  <c r="B311" i="32"/>
  <c r="N311" i="32" s="1"/>
  <c r="O311" i="32" s="1"/>
  <c r="C311" i="32"/>
  <c r="P311" i="32" s="1"/>
  <c r="A312" i="32"/>
  <c r="B312" i="32"/>
  <c r="N312" i="32" s="1"/>
  <c r="O312" i="32" s="1"/>
  <c r="C312" i="32"/>
  <c r="P312" i="32" s="1"/>
  <c r="A313" i="32"/>
  <c r="B313" i="32"/>
  <c r="N313" i="32" s="1"/>
  <c r="O313" i="32" s="1"/>
  <c r="C313" i="32"/>
  <c r="P313" i="32" s="1"/>
  <c r="A314" i="32"/>
  <c r="B314" i="32"/>
  <c r="N314" i="32" s="1"/>
  <c r="O314" i="32" s="1"/>
  <c r="C314" i="32"/>
  <c r="P314" i="32" s="1"/>
  <c r="A315" i="32"/>
  <c r="B315" i="32"/>
  <c r="N315" i="32" s="1"/>
  <c r="O315" i="32" s="1"/>
  <c r="C315" i="32"/>
  <c r="P315" i="32" s="1"/>
  <c r="A316" i="32"/>
  <c r="B316" i="32"/>
  <c r="N316" i="32" s="1"/>
  <c r="O316" i="32" s="1"/>
  <c r="C316" i="32"/>
  <c r="P316" i="32" s="1"/>
  <c r="A317" i="32"/>
  <c r="B317" i="32"/>
  <c r="N317" i="32" s="1"/>
  <c r="O317" i="32" s="1"/>
  <c r="C317" i="32"/>
  <c r="P317" i="32" s="1"/>
  <c r="A318" i="32"/>
  <c r="B318" i="32"/>
  <c r="N318" i="32" s="1"/>
  <c r="O318" i="32" s="1"/>
  <c r="C318" i="32"/>
  <c r="P318" i="32" s="1"/>
  <c r="A319" i="32"/>
  <c r="B319" i="32"/>
  <c r="N319" i="32" s="1"/>
  <c r="O319" i="32" s="1"/>
  <c r="C319" i="32"/>
  <c r="P319" i="32" s="1"/>
  <c r="A320" i="32"/>
  <c r="B320" i="32"/>
  <c r="N320" i="32" s="1"/>
  <c r="O320" i="32" s="1"/>
  <c r="C320" i="32"/>
  <c r="P320" i="32" s="1"/>
  <c r="A321" i="32"/>
  <c r="B321" i="32"/>
  <c r="N321" i="32" s="1"/>
  <c r="O321" i="32" s="1"/>
  <c r="C321" i="32"/>
  <c r="P321" i="32" s="1"/>
  <c r="A322" i="32"/>
  <c r="B322" i="32"/>
  <c r="N322" i="32" s="1"/>
  <c r="O322" i="32" s="1"/>
  <c r="C322" i="32"/>
  <c r="P322" i="32" s="1"/>
  <c r="A323" i="32"/>
  <c r="B323" i="32"/>
  <c r="N323" i="32" s="1"/>
  <c r="O323" i="32" s="1"/>
  <c r="C323" i="32"/>
  <c r="P323" i="32" s="1"/>
  <c r="A324" i="32"/>
  <c r="B324" i="32"/>
  <c r="N324" i="32" s="1"/>
  <c r="O324" i="32" s="1"/>
  <c r="C324" i="32"/>
  <c r="P324" i="32" s="1"/>
  <c r="A325" i="32"/>
  <c r="B325" i="32"/>
  <c r="N325" i="32" s="1"/>
  <c r="O325" i="32" s="1"/>
  <c r="C325" i="32"/>
  <c r="P325" i="32" s="1"/>
  <c r="A326" i="32"/>
  <c r="B326" i="32"/>
  <c r="N326" i="32" s="1"/>
  <c r="O326" i="32" s="1"/>
  <c r="C326" i="32"/>
  <c r="P326" i="32" s="1"/>
  <c r="A327" i="32"/>
  <c r="B327" i="32"/>
  <c r="N327" i="32" s="1"/>
  <c r="O327" i="32" s="1"/>
  <c r="C327" i="32"/>
  <c r="P327" i="32" s="1"/>
  <c r="A328" i="32"/>
  <c r="B328" i="32"/>
  <c r="N328" i="32" s="1"/>
  <c r="O328" i="32" s="1"/>
  <c r="C328" i="32"/>
  <c r="P328" i="32" s="1"/>
  <c r="A329" i="32"/>
  <c r="B329" i="32"/>
  <c r="N329" i="32" s="1"/>
  <c r="O329" i="32" s="1"/>
  <c r="C329" i="32"/>
  <c r="P329" i="32" s="1"/>
  <c r="A330" i="32"/>
  <c r="B330" i="32"/>
  <c r="N330" i="32" s="1"/>
  <c r="O330" i="32" s="1"/>
  <c r="C330" i="32"/>
  <c r="P330" i="32" s="1"/>
  <c r="A331" i="32"/>
  <c r="B331" i="32"/>
  <c r="N331" i="32" s="1"/>
  <c r="O331" i="32" s="1"/>
  <c r="C331" i="32"/>
  <c r="P331" i="32" s="1"/>
  <c r="A332" i="32"/>
  <c r="B332" i="32"/>
  <c r="N332" i="32" s="1"/>
  <c r="O332" i="32" s="1"/>
  <c r="C332" i="32"/>
  <c r="P332" i="32" s="1"/>
  <c r="A333" i="32"/>
  <c r="B333" i="32"/>
  <c r="N333" i="32" s="1"/>
  <c r="O333" i="32" s="1"/>
  <c r="C333" i="32"/>
  <c r="P333" i="32" s="1"/>
  <c r="A334" i="32"/>
  <c r="B334" i="32"/>
  <c r="N334" i="32" s="1"/>
  <c r="O334" i="32" s="1"/>
  <c r="C334" i="32"/>
  <c r="P334" i="32" s="1"/>
  <c r="A335" i="32"/>
  <c r="B335" i="32"/>
  <c r="N335" i="32" s="1"/>
  <c r="O335" i="32" s="1"/>
  <c r="C335" i="32"/>
  <c r="P335" i="32" s="1"/>
  <c r="A336" i="32"/>
  <c r="B336" i="32"/>
  <c r="N336" i="32" s="1"/>
  <c r="O336" i="32" s="1"/>
  <c r="C336" i="32"/>
  <c r="P336" i="32" s="1"/>
  <c r="A337" i="32"/>
  <c r="B337" i="32"/>
  <c r="N337" i="32" s="1"/>
  <c r="O337" i="32" s="1"/>
  <c r="C337" i="32"/>
  <c r="P337" i="32" s="1"/>
  <c r="A338" i="32"/>
  <c r="B338" i="32"/>
  <c r="N338" i="32" s="1"/>
  <c r="O338" i="32" s="1"/>
  <c r="C338" i="32"/>
  <c r="P338" i="32" s="1"/>
  <c r="A339" i="32"/>
  <c r="B339" i="32"/>
  <c r="N339" i="32" s="1"/>
  <c r="O339" i="32" s="1"/>
  <c r="C339" i="32"/>
  <c r="P339" i="32" s="1"/>
  <c r="A340" i="32"/>
  <c r="B340" i="32"/>
  <c r="N340" i="32" s="1"/>
  <c r="O340" i="32" s="1"/>
  <c r="C340" i="32"/>
  <c r="P340" i="32" s="1"/>
  <c r="A341" i="32"/>
  <c r="B341" i="32"/>
  <c r="N341" i="32" s="1"/>
  <c r="O341" i="32" s="1"/>
  <c r="C341" i="32"/>
  <c r="P341" i="32" s="1"/>
  <c r="A342" i="32"/>
  <c r="B342" i="32"/>
  <c r="N342" i="32" s="1"/>
  <c r="O342" i="32" s="1"/>
  <c r="C342" i="32"/>
  <c r="P342" i="32" s="1"/>
  <c r="A343" i="32"/>
  <c r="B343" i="32"/>
  <c r="N343" i="32" s="1"/>
  <c r="O343" i="32" s="1"/>
  <c r="C343" i="32"/>
  <c r="P343" i="32" s="1"/>
  <c r="A344" i="32"/>
  <c r="B344" i="32"/>
  <c r="N344" i="32" s="1"/>
  <c r="O344" i="32" s="1"/>
  <c r="C344" i="32"/>
  <c r="P344" i="32" s="1"/>
  <c r="A345" i="32"/>
  <c r="B345" i="32"/>
  <c r="N345" i="32" s="1"/>
  <c r="O345" i="32" s="1"/>
  <c r="C345" i="32"/>
  <c r="P345" i="32" s="1"/>
  <c r="A346" i="32"/>
  <c r="B346" i="32"/>
  <c r="N346" i="32" s="1"/>
  <c r="O346" i="32" s="1"/>
  <c r="C346" i="32"/>
  <c r="P346" i="32" s="1"/>
  <c r="A347" i="32"/>
  <c r="B347" i="32"/>
  <c r="N347" i="32" s="1"/>
  <c r="O347" i="32" s="1"/>
  <c r="C347" i="32"/>
  <c r="P347" i="32" s="1"/>
  <c r="A348" i="32"/>
  <c r="B348" i="32"/>
  <c r="N348" i="32" s="1"/>
  <c r="O348" i="32" s="1"/>
  <c r="C348" i="32"/>
  <c r="P348" i="32" s="1"/>
  <c r="A349" i="32"/>
  <c r="B349" i="32"/>
  <c r="N349" i="32" s="1"/>
  <c r="O349" i="32" s="1"/>
  <c r="C349" i="32"/>
  <c r="P349" i="32" s="1"/>
  <c r="A350" i="32"/>
  <c r="B350" i="32"/>
  <c r="N350" i="32" s="1"/>
  <c r="O350" i="32" s="1"/>
  <c r="C350" i="32"/>
  <c r="P350" i="32" s="1"/>
  <c r="A351" i="32"/>
  <c r="B351" i="32"/>
  <c r="N351" i="32" s="1"/>
  <c r="O351" i="32" s="1"/>
  <c r="C351" i="32"/>
  <c r="P351" i="32" s="1"/>
  <c r="A352" i="32"/>
  <c r="B352" i="32"/>
  <c r="N352" i="32" s="1"/>
  <c r="O352" i="32" s="1"/>
  <c r="C352" i="32"/>
  <c r="P352" i="32" s="1"/>
  <c r="A353" i="32"/>
  <c r="B353" i="32"/>
  <c r="N353" i="32" s="1"/>
  <c r="O353" i="32" s="1"/>
  <c r="C353" i="32"/>
  <c r="P353" i="32" s="1"/>
  <c r="A354" i="32"/>
  <c r="B354" i="32"/>
  <c r="N354" i="32" s="1"/>
  <c r="O354" i="32" s="1"/>
  <c r="C354" i="32"/>
  <c r="P354" i="32" s="1"/>
  <c r="A355" i="32"/>
  <c r="B355" i="32"/>
  <c r="N355" i="32" s="1"/>
  <c r="O355" i="32" s="1"/>
  <c r="C355" i="32"/>
  <c r="P355" i="32" s="1"/>
  <c r="A356" i="32"/>
  <c r="B356" i="32"/>
  <c r="N356" i="32" s="1"/>
  <c r="O356" i="32" s="1"/>
  <c r="C356" i="32"/>
  <c r="P356" i="32" s="1"/>
  <c r="A357" i="32"/>
  <c r="B357" i="32"/>
  <c r="N357" i="32" s="1"/>
  <c r="O357" i="32" s="1"/>
  <c r="C357" i="32"/>
  <c r="P357" i="32" s="1"/>
  <c r="A358" i="32"/>
  <c r="B358" i="32"/>
  <c r="N358" i="32" s="1"/>
  <c r="O358" i="32" s="1"/>
  <c r="C358" i="32"/>
  <c r="P358" i="32" s="1"/>
  <c r="A359" i="32"/>
  <c r="B359" i="32"/>
  <c r="N359" i="32" s="1"/>
  <c r="O359" i="32" s="1"/>
  <c r="C359" i="32"/>
  <c r="P359" i="32" s="1"/>
  <c r="A360" i="32"/>
  <c r="B360" i="32"/>
  <c r="N360" i="32" s="1"/>
  <c r="O360" i="32" s="1"/>
  <c r="C360" i="32"/>
  <c r="P360" i="32" s="1"/>
  <c r="A361" i="32"/>
  <c r="B361" i="32"/>
  <c r="N361" i="32" s="1"/>
  <c r="O361" i="32" s="1"/>
  <c r="C361" i="32"/>
  <c r="P361" i="32" s="1"/>
  <c r="A362" i="32"/>
  <c r="B362" i="32"/>
  <c r="N362" i="32" s="1"/>
  <c r="O362" i="32" s="1"/>
  <c r="C362" i="32"/>
  <c r="P362" i="32" s="1"/>
  <c r="A363" i="32"/>
  <c r="B363" i="32"/>
  <c r="N363" i="32" s="1"/>
  <c r="O363" i="32" s="1"/>
  <c r="C363" i="32"/>
  <c r="P363" i="32" s="1"/>
  <c r="A364" i="32"/>
  <c r="B364" i="32"/>
  <c r="N364" i="32" s="1"/>
  <c r="O364" i="32" s="1"/>
  <c r="C364" i="32"/>
  <c r="P364" i="32" s="1"/>
  <c r="A365" i="32"/>
  <c r="B365" i="32"/>
  <c r="N365" i="32" s="1"/>
  <c r="O365" i="32" s="1"/>
  <c r="C365" i="32"/>
  <c r="P365" i="32" s="1"/>
  <c r="A366" i="32"/>
  <c r="B366" i="32"/>
  <c r="N366" i="32" s="1"/>
  <c r="O366" i="32" s="1"/>
  <c r="C366" i="32"/>
  <c r="P366" i="32" s="1"/>
  <c r="A367" i="32"/>
  <c r="B367" i="32"/>
  <c r="N367" i="32" s="1"/>
  <c r="O367" i="32" s="1"/>
  <c r="C367" i="32"/>
  <c r="P367" i="32" s="1"/>
  <c r="A368" i="32"/>
  <c r="B368" i="32"/>
  <c r="N368" i="32" s="1"/>
  <c r="O368" i="32" s="1"/>
  <c r="C368" i="32"/>
  <c r="P368" i="32" s="1"/>
  <c r="A369" i="32"/>
  <c r="B369" i="32"/>
  <c r="N369" i="32" s="1"/>
  <c r="O369" i="32" s="1"/>
  <c r="C369" i="32"/>
  <c r="P369" i="32" s="1"/>
  <c r="A370" i="32"/>
  <c r="B370" i="32"/>
  <c r="N370" i="32" s="1"/>
  <c r="O370" i="32" s="1"/>
  <c r="C370" i="32"/>
  <c r="P370" i="32" s="1"/>
  <c r="A371" i="32"/>
  <c r="B371" i="32"/>
  <c r="N371" i="32" s="1"/>
  <c r="O371" i="32" s="1"/>
  <c r="C371" i="32"/>
  <c r="P371" i="32" s="1"/>
  <c r="A372" i="32"/>
  <c r="B372" i="32"/>
  <c r="N372" i="32" s="1"/>
  <c r="O372" i="32" s="1"/>
  <c r="C372" i="32"/>
  <c r="P372" i="32" s="1"/>
  <c r="A373" i="32"/>
  <c r="B373" i="32"/>
  <c r="N373" i="32" s="1"/>
  <c r="O373" i="32" s="1"/>
  <c r="C373" i="32"/>
  <c r="P373" i="32" s="1"/>
  <c r="A374" i="32"/>
  <c r="B374" i="32"/>
  <c r="N374" i="32" s="1"/>
  <c r="O374" i="32" s="1"/>
  <c r="C374" i="32"/>
  <c r="P374" i="32" s="1"/>
  <c r="A375" i="32"/>
  <c r="B375" i="32"/>
  <c r="N375" i="32" s="1"/>
  <c r="O375" i="32" s="1"/>
  <c r="C375" i="32"/>
  <c r="P375" i="32" s="1"/>
  <c r="A376" i="32"/>
  <c r="B376" i="32"/>
  <c r="N376" i="32" s="1"/>
  <c r="O376" i="32" s="1"/>
  <c r="C376" i="32"/>
  <c r="P376" i="32" s="1"/>
  <c r="A377" i="32"/>
  <c r="B377" i="32"/>
  <c r="N377" i="32" s="1"/>
  <c r="O377" i="32" s="1"/>
  <c r="C377" i="32"/>
  <c r="P377" i="32" s="1"/>
  <c r="A378" i="32"/>
  <c r="B378" i="32"/>
  <c r="N378" i="32" s="1"/>
  <c r="O378" i="32" s="1"/>
  <c r="C378" i="32"/>
  <c r="P378" i="32" s="1"/>
  <c r="A379" i="32"/>
  <c r="B379" i="32"/>
  <c r="N379" i="32" s="1"/>
  <c r="O379" i="32" s="1"/>
  <c r="C379" i="32"/>
  <c r="P379" i="32" s="1"/>
  <c r="A380" i="32"/>
  <c r="B380" i="32"/>
  <c r="N380" i="32" s="1"/>
  <c r="O380" i="32" s="1"/>
  <c r="C380" i="32"/>
  <c r="P380" i="32" s="1"/>
  <c r="A381" i="32"/>
  <c r="B381" i="32"/>
  <c r="N381" i="32" s="1"/>
  <c r="O381" i="32" s="1"/>
  <c r="C381" i="32"/>
  <c r="P381" i="32" s="1"/>
  <c r="A382" i="32"/>
  <c r="B382" i="32"/>
  <c r="N382" i="32" s="1"/>
  <c r="O382" i="32" s="1"/>
  <c r="C382" i="32"/>
  <c r="P382" i="32" s="1"/>
  <c r="A383" i="32"/>
  <c r="B383" i="32"/>
  <c r="N383" i="32" s="1"/>
  <c r="O383" i="32" s="1"/>
  <c r="C383" i="32"/>
  <c r="P383" i="32" s="1"/>
  <c r="A384" i="32"/>
  <c r="B384" i="32"/>
  <c r="N384" i="32" s="1"/>
  <c r="O384" i="32" s="1"/>
  <c r="C384" i="32"/>
  <c r="P384" i="32" s="1"/>
  <c r="A385" i="32"/>
  <c r="B385" i="32"/>
  <c r="N385" i="32" s="1"/>
  <c r="O385" i="32" s="1"/>
  <c r="C385" i="32"/>
  <c r="P385" i="32" s="1"/>
  <c r="A386" i="32"/>
  <c r="B386" i="32"/>
  <c r="N386" i="32" s="1"/>
  <c r="O386" i="32" s="1"/>
  <c r="C386" i="32"/>
  <c r="P386" i="32" s="1"/>
  <c r="A387" i="32"/>
  <c r="B387" i="32"/>
  <c r="N387" i="32" s="1"/>
  <c r="O387" i="32" s="1"/>
  <c r="C387" i="32"/>
  <c r="P387" i="32" s="1"/>
  <c r="A388" i="32"/>
  <c r="B388" i="32"/>
  <c r="N388" i="32" s="1"/>
  <c r="O388" i="32" s="1"/>
  <c r="C388" i="32"/>
  <c r="P388" i="32" s="1"/>
  <c r="A389" i="32"/>
  <c r="B389" i="32"/>
  <c r="N389" i="32" s="1"/>
  <c r="O389" i="32" s="1"/>
  <c r="C389" i="32"/>
  <c r="P389" i="32" s="1"/>
  <c r="A390" i="32"/>
  <c r="B390" i="32"/>
  <c r="N390" i="32" s="1"/>
  <c r="O390" i="32" s="1"/>
  <c r="C390" i="32"/>
  <c r="P390" i="32" s="1"/>
  <c r="A391" i="32"/>
  <c r="B391" i="32"/>
  <c r="N391" i="32" s="1"/>
  <c r="O391" i="32" s="1"/>
  <c r="C391" i="32"/>
  <c r="P391" i="32" s="1"/>
  <c r="A392" i="32"/>
  <c r="B392" i="32"/>
  <c r="N392" i="32" s="1"/>
  <c r="O392" i="32" s="1"/>
  <c r="C392" i="32"/>
  <c r="P392" i="32" s="1"/>
  <c r="A393" i="32"/>
  <c r="B393" i="32"/>
  <c r="N393" i="32" s="1"/>
  <c r="O393" i="32" s="1"/>
  <c r="C393" i="32"/>
  <c r="P393" i="32" s="1"/>
  <c r="A394" i="32"/>
  <c r="B394" i="32"/>
  <c r="N394" i="32" s="1"/>
  <c r="O394" i="32" s="1"/>
  <c r="C394" i="32"/>
  <c r="P394" i="32" s="1"/>
  <c r="A395" i="32"/>
  <c r="B395" i="32"/>
  <c r="N395" i="32" s="1"/>
  <c r="O395" i="32" s="1"/>
  <c r="C395" i="32"/>
  <c r="P395" i="32" s="1"/>
  <c r="A396" i="32"/>
  <c r="B396" i="32"/>
  <c r="N396" i="32" s="1"/>
  <c r="O396" i="32" s="1"/>
  <c r="C396" i="32"/>
  <c r="P396" i="32" s="1"/>
  <c r="A397" i="32"/>
  <c r="B397" i="32"/>
  <c r="N397" i="32" s="1"/>
  <c r="O397" i="32" s="1"/>
  <c r="C397" i="32"/>
  <c r="P397" i="32" s="1"/>
  <c r="A398" i="32"/>
  <c r="B398" i="32"/>
  <c r="N398" i="32" s="1"/>
  <c r="O398" i="32" s="1"/>
  <c r="C398" i="32"/>
  <c r="P398" i="32" s="1"/>
  <c r="A399" i="32"/>
  <c r="B399" i="32"/>
  <c r="N399" i="32" s="1"/>
  <c r="O399" i="32" s="1"/>
  <c r="C399" i="32"/>
  <c r="P399" i="32" s="1"/>
  <c r="A400" i="32"/>
  <c r="B400" i="32"/>
  <c r="N400" i="32" s="1"/>
  <c r="O400" i="32" s="1"/>
  <c r="C400" i="32"/>
  <c r="P400" i="32" s="1"/>
  <c r="A401" i="32"/>
  <c r="B401" i="32"/>
  <c r="N401" i="32" s="1"/>
  <c r="O401" i="32" s="1"/>
  <c r="C401" i="32"/>
  <c r="P401" i="32" s="1"/>
  <c r="A402" i="32"/>
  <c r="B402" i="32"/>
  <c r="N402" i="32" s="1"/>
  <c r="O402" i="32" s="1"/>
  <c r="C402" i="32"/>
  <c r="P402" i="32" s="1"/>
  <c r="A403" i="32"/>
  <c r="B403" i="32"/>
  <c r="N403" i="32" s="1"/>
  <c r="O403" i="32" s="1"/>
  <c r="C403" i="32"/>
  <c r="P403" i="32" s="1"/>
  <c r="A404" i="32"/>
  <c r="B404" i="32"/>
  <c r="N404" i="32" s="1"/>
  <c r="O404" i="32" s="1"/>
  <c r="C404" i="32"/>
  <c r="P404" i="32" s="1"/>
  <c r="A405" i="32"/>
  <c r="B405" i="32"/>
  <c r="N405" i="32" s="1"/>
  <c r="O405" i="32" s="1"/>
  <c r="C405" i="32"/>
  <c r="P405" i="32" s="1"/>
  <c r="A406" i="32"/>
  <c r="B406" i="32"/>
  <c r="N406" i="32" s="1"/>
  <c r="O406" i="32" s="1"/>
  <c r="C406" i="32"/>
  <c r="P406" i="32" s="1"/>
  <c r="A407" i="32"/>
  <c r="B407" i="32"/>
  <c r="N407" i="32" s="1"/>
  <c r="O407" i="32" s="1"/>
  <c r="C407" i="32"/>
  <c r="P407" i="32" s="1"/>
  <c r="A408" i="32"/>
  <c r="B408" i="32"/>
  <c r="N408" i="32" s="1"/>
  <c r="O408" i="32" s="1"/>
  <c r="C408" i="32"/>
  <c r="P408" i="32" s="1"/>
  <c r="A409" i="32"/>
  <c r="B409" i="32"/>
  <c r="N409" i="32" s="1"/>
  <c r="O409" i="32" s="1"/>
  <c r="C409" i="32"/>
  <c r="P409" i="32" s="1"/>
  <c r="A410" i="32"/>
  <c r="B410" i="32"/>
  <c r="N410" i="32" s="1"/>
  <c r="O410" i="32" s="1"/>
  <c r="C410" i="32"/>
  <c r="P410" i="32" s="1"/>
  <c r="A411" i="32"/>
  <c r="B411" i="32"/>
  <c r="N411" i="32" s="1"/>
  <c r="O411" i="32" s="1"/>
  <c r="C411" i="32"/>
  <c r="P411" i="32" s="1"/>
  <c r="A412" i="32"/>
  <c r="B412" i="32"/>
  <c r="N412" i="32" s="1"/>
  <c r="O412" i="32" s="1"/>
  <c r="C412" i="32"/>
  <c r="P412" i="32" s="1"/>
  <c r="A413" i="32"/>
  <c r="B413" i="32"/>
  <c r="N413" i="32" s="1"/>
  <c r="O413" i="32" s="1"/>
  <c r="C413" i="32"/>
  <c r="P413" i="32" s="1"/>
  <c r="A414" i="32"/>
  <c r="B414" i="32"/>
  <c r="N414" i="32" s="1"/>
  <c r="O414" i="32" s="1"/>
  <c r="C414" i="32"/>
  <c r="P414" i="32" s="1"/>
  <c r="A415" i="32"/>
  <c r="B415" i="32"/>
  <c r="N415" i="32" s="1"/>
  <c r="O415" i="32" s="1"/>
  <c r="C415" i="32"/>
  <c r="P415" i="32" s="1"/>
  <c r="A416" i="32"/>
  <c r="B416" i="32"/>
  <c r="N416" i="32" s="1"/>
  <c r="O416" i="32" s="1"/>
  <c r="C416" i="32"/>
  <c r="P416" i="32" s="1"/>
  <c r="A417" i="32"/>
  <c r="B417" i="32"/>
  <c r="N417" i="32" s="1"/>
  <c r="O417" i="32" s="1"/>
  <c r="C417" i="32"/>
  <c r="P417" i="32" s="1"/>
  <c r="A418" i="32"/>
  <c r="B418" i="32"/>
  <c r="N418" i="32" s="1"/>
  <c r="O418" i="32" s="1"/>
  <c r="C418" i="32"/>
  <c r="P418" i="32" s="1"/>
  <c r="A419" i="32"/>
  <c r="B419" i="32"/>
  <c r="N419" i="32" s="1"/>
  <c r="O419" i="32" s="1"/>
  <c r="C419" i="32"/>
  <c r="P419" i="32" s="1"/>
  <c r="A420" i="32"/>
  <c r="B420" i="32"/>
  <c r="N420" i="32" s="1"/>
  <c r="O420" i="32" s="1"/>
  <c r="C420" i="32"/>
  <c r="P420" i="32" s="1"/>
  <c r="A421" i="32"/>
  <c r="B421" i="32"/>
  <c r="N421" i="32" s="1"/>
  <c r="O421" i="32" s="1"/>
  <c r="C421" i="32"/>
  <c r="P421" i="32" s="1"/>
  <c r="A422" i="32"/>
  <c r="B422" i="32"/>
  <c r="N422" i="32" s="1"/>
  <c r="O422" i="32" s="1"/>
  <c r="C422" i="32"/>
  <c r="P422" i="32" s="1"/>
  <c r="A423" i="32"/>
  <c r="B423" i="32"/>
  <c r="N423" i="32" s="1"/>
  <c r="O423" i="32" s="1"/>
  <c r="C423" i="32"/>
  <c r="P423" i="32" s="1"/>
  <c r="A424" i="32"/>
  <c r="B424" i="32"/>
  <c r="N424" i="32" s="1"/>
  <c r="O424" i="32" s="1"/>
  <c r="C424" i="32"/>
  <c r="P424" i="32" s="1"/>
  <c r="A425" i="32"/>
  <c r="B425" i="32"/>
  <c r="N425" i="32" s="1"/>
  <c r="O425" i="32" s="1"/>
  <c r="C425" i="32"/>
  <c r="P425" i="32" s="1"/>
  <c r="A426" i="32"/>
  <c r="B426" i="32"/>
  <c r="N426" i="32" s="1"/>
  <c r="O426" i="32" s="1"/>
  <c r="C426" i="32"/>
  <c r="P426" i="32" s="1"/>
  <c r="A427" i="32"/>
  <c r="B427" i="32"/>
  <c r="N427" i="32" s="1"/>
  <c r="O427" i="32" s="1"/>
  <c r="C427" i="32"/>
  <c r="P427" i="32" s="1"/>
  <c r="A428" i="32"/>
  <c r="B428" i="32"/>
  <c r="N428" i="32" s="1"/>
  <c r="O428" i="32" s="1"/>
  <c r="C428" i="32"/>
  <c r="P428" i="32" s="1"/>
  <c r="A429" i="32"/>
  <c r="B429" i="32"/>
  <c r="N429" i="32" s="1"/>
  <c r="O429" i="32" s="1"/>
  <c r="C429" i="32"/>
  <c r="P429" i="32" s="1"/>
  <c r="A430" i="32"/>
  <c r="B430" i="32"/>
  <c r="N430" i="32" s="1"/>
  <c r="O430" i="32" s="1"/>
  <c r="C430" i="32"/>
  <c r="P430" i="32" s="1"/>
  <c r="A431" i="32"/>
  <c r="B431" i="32"/>
  <c r="N431" i="32" s="1"/>
  <c r="O431" i="32" s="1"/>
  <c r="C431" i="32"/>
  <c r="P431" i="32" s="1"/>
  <c r="A432" i="32"/>
  <c r="B432" i="32"/>
  <c r="N432" i="32" s="1"/>
  <c r="O432" i="32" s="1"/>
  <c r="C432" i="32"/>
  <c r="P432" i="32" s="1"/>
  <c r="A433" i="32"/>
  <c r="B433" i="32"/>
  <c r="N433" i="32" s="1"/>
  <c r="O433" i="32" s="1"/>
  <c r="C433" i="32"/>
  <c r="P433" i="32" s="1"/>
  <c r="A434" i="32"/>
  <c r="B434" i="32"/>
  <c r="N434" i="32" s="1"/>
  <c r="O434" i="32" s="1"/>
  <c r="C434" i="32"/>
  <c r="P434" i="32" s="1"/>
  <c r="A435" i="32"/>
  <c r="B435" i="32"/>
  <c r="N435" i="32" s="1"/>
  <c r="O435" i="32" s="1"/>
  <c r="C435" i="32"/>
  <c r="P435" i="32" s="1"/>
  <c r="A436" i="32"/>
  <c r="B436" i="32"/>
  <c r="N436" i="32" s="1"/>
  <c r="O436" i="32" s="1"/>
  <c r="C436" i="32"/>
  <c r="P436" i="32" s="1"/>
  <c r="A437" i="32"/>
  <c r="B437" i="32"/>
  <c r="N437" i="32" s="1"/>
  <c r="O437" i="32" s="1"/>
  <c r="C437" i="32"/>
  <c r="P437" i="32" s="1"/>
  <c r="A438" i="32"/>
  <c r="B438" i="32"/>
  <c r="N438" i="32" s="1"/>
  <c r="O438" i="32" s="1"/>
  <c r="C438" i="32"/>
  <c r="P438" i="32" s="1"/>
  <c r="A439" i="32"/>
  <c r="B439" i="32"/>
  <c r="N439" i="32" s="1"/>
  <c r="O439" i="32" s="1"/>
  <c r="C439" i="32"/>
  <c r="P439" i="32" s="1"/>
  <c r="A440" i="32"/>
  <c r="B440" i="32"/>
  <c r="N440" i="32" s="1"/>
  <c r="O440" i="32" s="1"/>
  <c r="C440" i="32"/>
  <c r="P440" i="32" s="1"/>
  <c r="A441" i="32"/>
  <c r="B441" i="32"/>
  <c r="N441" i="32" s="1"/>
  <c r="O441" i="32" s="1"/>
  <c r="C441" i="32"/>
  <c r="P441" i="32" s="1"/>
  <c r="A442" i="32"/>
  <c r="B442" i="32"/>
  <c r="N442" i="32" s="1"/>
  <c r="O442" i="32" s="1"/>
  <c r="C442" i="32"/>
  <c r="P442" i="32" s="1"/>
  <c r="A443" i="32"/>
  <c r="B443" i="32"/>
  <c r="N443" i="32" s="1"/>
  <c r="O443" i="32" s="1"/>
  <c r="C443" i="32"/>
  <c r="P443" i="32" s="1"/>
  <c r="A444" i="32"/>
  <c r="B444" i="32"/>
  <c r="N444" i="32" s="1"/>
  <c r="O444" i="32" s="1"/>
  <c r="C444" i="32"/>
  <c r="P444" i="32" s="1"/>
  <c r="A445" i="32"/>
  <c r="B445" i="32"/>
  <c r="N445" i="32" s="1"/>
  <c r="O445" i="32" s="1"/>
  <c r="C445" i="32"/>
  <c r="P445" i="32" s="1"/>
  <c r="A446" i="32"/>
  <c r="B446" i="32"/>
  <c r="N446" i="32" s="1"/>
  <c r="O446" i="32" s="1"/>
  <c r="C446" i="32"/>
  <c r="P446" i="32" s="1"/>
  <c r="A447" i="32"/>
  <c r="B447" i="32"/>
  <c r="N447" i="32" s="1"/>
  <c r="O447" i="32" s="1"/>
  <c r="C447" i="32"/>
  <c r="P447" i="32" s="1"/>
  <c r="A448" i="32"/>
  <c r="B448" i="32"/>
  <c r="N448" i="32" s="1"/>
  <c r="O448" i="32" s="1"/>
  <c r="C448" i="32"/>
  <c r="P448" i="32" s="1"/>
  <c r="A449" i="32"/>
  <c r="B449" i="32"/>
  <c r="N449" i="32" s="1"/>
  <c r="O449" i="32" s="1"/>
  <c r="C449" i="32"/>
  <c r="P449" i="32" s="1"/>
  <c r="A450" i="32"/>
  <c r="B450" i="32"/>
  <c r="N450" i="32" s="1"/>
  <c r="O450" i="32" s="1"/>
  <c r="C450" i="32"/>
  <c r="P450" i="32" s="1"/>
  <c r="A451" i="32"/>
  <c r="B451" i="32"/>
  <c r="N451" i="32" s="1"/>
  <c r="O451" i="32" s="1"/>
  <c r="C451" i="32"/>
  <c r="P451" i="32" s="1"/>
  <c r="A452" i="32"/>
  <c r="B452" i="32"/>
  <c r="N452" i="32" s="1"/>
  <c r="O452" i="32" s="1"/>
  <c r="C452" i="32"/>
  <c r="P452" i="32" s="1"/>
  <c r="A453" i="32"/>
  <c r="B453" i="32"/>
  <c r="N453" i="32" s="1"/>
  <c r="O453" i="32" s="1"/>
  <c r="C453" i="32"/>
  <c r="P453" i="32" s="1"/>
  <c r="A454" i="32"/>
  <c r="B454" i="32"/>
  <c r="N454" i="32" s="1"/>
  <c r="O454" i="32" s="1"/>
  <c r="C454" i="32"/>
  <c r="P454" i="32" s="1"/>
  <c r="A455" i="32"/>
  <c r="B455" i="32"/>
  <c r="N455" i="32" s="1"/>
  <c r="O455" i="32" s="1"/>
  <c r="C455" i="32"/>
  <c r="P455" i="32" s="1"/>
  <c r="A456" i="32"/>
  <c r="B456" i="32"/>
  <c r="N456" i="32" s="1"/>
  <c r="O456" i="32" s="1"/>
  <c r="C456" i="32"/>
  <c r="P456" i="32" s="1"/>
  <c r="A457" i="32"/>
  <c r="B457" i="32"/>
  <c r="N457" i="32" s="1"/>
  <c r="O457" i="32" s="1"/>
  <c r="C457" i="32"/>
  <c r="P457" i="32" s="1"/>
  <c r="A458" i="32"/>
  <c r="B458" i="32"/>
  <c r="N458" i="32" s="1"/>
  <c r="O458" i="32" s="1"/>
  <c r="C458" i="32"/>
  <c r="P458" i="32" s="1"/>
  <c r="A459" i="32"/>
  <c r="B459" i="32"/>
  <c r="N459" i="32" s="1"/>
  <c r="O459" i="32" s="1"/>
  <c r="C459" i="32"/>
  <c r="P459" i="32" s="1"/>
  <c r="A460" i="32"/>
  <c r="B460" i="32"/>
  <c r="N460" i="32" s="1"/>
  <c r="O460" i="32" s="1"/>
  <c r="C460" i="32"/>
  <c r="P460" i="32" s="1"/>
  <c r="A461" i="32"/>
  <c r="B461" i="32"/>
  <c r="N461" i="32" s="1"/>
  <c r="O461" i="32" s="1"/>
  <c r="C461" i="32"/>
  <c r="P461" i="32" s="1"/>
  <c r="A462" i="32"/>
  <c r="B462" i="32"/>
  <c r="N462" i="32" s="1"/>
  <c r="O462" i="32" s="1"/>
  <c r="C462" i="32"/>
  <c r="P462" i="32" s="1"/>
  <c r="A463" i="32"/>
  <c r="B463" i="32"/>
  <c r="N463" i="32" s="1"/>
  <c r="O463" i="32" s="1"/>
  <c r="C463" i="32"/>
  <c r="P463" i="32" s="1"/>
  <c r="A464" i="32"/>
  <c r="B464" i="32"/>
  <c r="N464" i="32" s="1"/>
  <c r="O464" i="32" s="1"/>
  <c r="C464" i="32"/>
  <c r="P464" i="32" s="1"/>
  <c r="A465" i="32"/>
  <c r="B465" i="32"/>
  <c r="N465" i="32" s="1"/>
  <c r="O465" i="32" s="1"/>
  <c r="C465" i="32"/>
  <c r="P465" i="32" s="1"/>
  <c r="A466" i="32"/>
  <c r="B466" i="32"/>
  <c r="N466" i="32" s="1"/>
  <c r="O466" i="32" s="1"/>
  <c r="C466" i="32"/>
  <c r="P466" i="32" s="1"/>
  <c r="A467" i="32"/>
  <c r="B467" i="32"/>
  <c r="N467" i="32" s="1"/>
  <c r="O467" i="32" s="1"/>
  <c r="C467" i="32"/>
  <c r="P467" i="32" s="1"/>
  <c r="A468" i="32"/>
  <c r="B468" i="32"/>
  <c r="N468" i="32" s="1"/>
  <c r="O468" i="32" s="1"/>
  <c r="C468" i="32"/>
  <c r="P468" i="32" s="1"/>
  <c r="A469" i="32"/>
  <c r="B469" i="32"/>
  <c r="N469" i="32" s="1"/>
  <c r="O469" i="32" s="1"/>
  <c r="C469" i="32"/>
  <c r="P469" i="32" s="1"/>
  <c r="A470" i="32"/>
  <c r="B470" i="32"/>
  <c r="N470" i="32" s="1"/>
  <c r="O470" i="32" s="1"/>
  <c r="C470" i="32"/>
  <c r="P470" i="32" s="1"/>
  <c r="A471" i="32"/>
  <c r="B471" i="32"/>
  <c r="N471" i="32" s="1"/>
  <c r="O471" i="32" s="1"/>
  <c r="C471" i="32"/>
  <c r="P471" i="32" s="1"/>
  <c r="A472" i="32"/>
  <c r="B472" i="32"/>
  <c r="N472" i="32" s="1"/>
  <c r="O472" i="32" s="1"/>
  <c r="C472" i="32"/>
  <c r="P472" i="32" s="1"/>
  <c r="A473" i="32"/>
  <c r="B473" i="32"/>
  <c r="N473" i="32" s="1"/>
  <c r="O473" i="32" s="1"/>
  <c r="C473" i="32"/>
  <c r="P473" i="32" s="1"/>
  <c r="A474" i="32"/>
  <c r="B474" i="32"/>
  <c r="N474" i="32" s="1"/>
  <c r="O474" i="32" s="1"/>
  <c r="C474" i="32"/>
  <c r="P474" i="32" s="1"/>
  <c r="A475" i="32"/>
  <c r="B475" i="32"/>
  <c r="N475" i="32" s="1"/>
  <c r="O475" i="32" s="1"/>
  <c r="C475" i="32"/>
  <c r="P475" i="32" s="1"/>
  <c r="A476" i="32"/>
  <c r="B476" i="32"/>
  <c r="N476" i="32" s="1"/>
  <c r="O476" i="32" s="1"/>
  <c r="C476" i="32"/>
  <c r="P476" i="32" s="1"/>
  <c r="A477" i="32"/>
  <c r="B477" i="32"/>
  <c r="N477" i="32" s="1"/>
  <c r="O477" i="32" s="1"/>
  <c r="C477" i="32"/>
  <c r="P477" i="32" s="1"/>
  <c r="A478" i="32"/>
  <c r="B478" i="32"/>
  <c r="N478" i="32" s="1"/>
  <c r="O478" i="32" s="1"/>
  <c r="C478" i="32"/>
  <c r="P478" i="32" s="1"/>
  <c r="A479" i="32"/>
  <c r="B479" i="32"/>
  <c r="N479" i="32" s="1"/>
  <c r="O479" i="32" s="1"/>
  <c r="C479" i="32"/>
  <c r="P479" i="32" s="1"/>
  <c r="A480" i="32"/>
  <c r="B480" i="32"/>
  <c r="N480" i="32" s="1"/>
  <c r="O480" i="32" s="1"/>
  <c r="C480" i="32"/>
  <c r="P480" i="32" s="1"/>
  <c r="A481" i="32"/>
  <c r="B481" i="32"/>
  <c r="N481" i="32" s="1"/>
  <c r="O481" i="32" s="1"/>
  <c r="C481" i="32"/>
  <c r="P481" i="32" s="1"/>
  <c r="A482" i="32"/>
  <c r="B482" i="32"/>
  <c r="N482" i="32" s="1"/>
  <c r="O482" i="32" s="1"/>
  <c r="C482" i="32"/>
  <c r="P482" i="32" s="1"/>
  <c r="A483" i="32"/>
  <c r="B483" i="32"/>
  <c r="N483" i="32" s="1"/>
  <c r="O483" i="32" s="1"/>
  <c r="C483" i="32"/>
  <c r="P483" i="32" s="1"/>
  <c r="A484" i="32"/>
  <c r="B484" i="32"/>
  <c r="N484" i="32" s="1"/>
  <c r="O484" i="32" s="1"/>
  <c r="C484" i="32"/>
  <c r="P484" i="32" s="1"/>
  <c r="A485" i="32"/>
  <c r="B485" i="32"/>
  <c r="N485" i="32" s="1"/>
  <c r="O485" i="32" s="1"/>
  <c r="C485" i="32"/>
  <c r="P485" i="32" s="1"/>
  <c r="A486" i="32"/>
  <c r="B486" i="32"/>
  <c r="N486" i="32" s="1"/>
  <c r="O486" i="32" s="1"/>
  <c r="C486" i="32"/>
  <c r="P486" i="32" s="1"/>
  <c r="A487" i="32"/>
  <c r="B487" i="32"/>
  <c r="N487" i="32" s="1"/>
  <c r="O487" i="32" s="1"/>
  <c r="C487" i="32"/>
  <c r="P487" i="32" s="1"/>
  <c r="A488" i="32"/>
  <c r="B488" i="32"/>
  <c r="N488" i="32" s="1"/>
  <c r="O488" i="32" s="1"/>
  <c r="C488" i="32"/>
  <c r="P488" i="32" s="1"/>
  <c r="A489" i="32"/>
  <c r="B489" i="32"/>
  <c r="N489" i="32" s="1"/>
  <c r="O489" i="32" s="1"/>
  <c r="C489" i="32"/>
  <c r="P489" i="32" s="1"/>
  <c r="A490" i="32"/>
  <c r="B490" i="32"/>
  <c r="N490" i="32" s="1"/>
  <c r="O490" i="32" s="1"/>
  <c r="C490" i="32"/>
  <c r="P490" i="32" s="1"/>
  <c r="A491" i="32"/>
  <c r="B491" i="32"/>
  <c r="N491" i="32" s="1"/>
  <c r="O491" i="32" s="1"/>
  <c r="C491" i="32"/>
  <c r="P491" i="32" s="1"/>
  <c r="A492" i="32"/>
  <c r="B492" i="32"/>
  <c r="N492" i="32" s="1"/>
  <c r="O492" i="32" s="1"/>
  <c r="C492" i="32"/>
  <c r="P492" i="32" s="1"/>
  <c r="A493" i="32"/>
  <c r="B493" i="32"/>
  <c r="N493" i="32" s="1"/>
  <c r="O493" i="32" s="1"/>
  <c r="C493" i="32"/>
  <c r="P493" i="32" s="1"/>
  <c r="A494" i="32"/>
  <c r="B494" i="32"/>
  <c r="N494" i="32" s="1"/>
  <c r="O494" i="32" s="1"/>
  <c r="C494" i="32"/>
  <c r="P494" i="32" s="1"/>
  <c r="A495" i="32"/>
  <c r="B495" i="32"/>
  <c r="N495" i="32" s="1"/>
  <c r="O495" i="32" s="1"/>
  <c r="C495" i="32"/>
  <c r="P495" i="32" s="1"/>
  <c r="A496" i="32"/>
  <c r="B496" i="32"/>
  <c r="N496" i="32" s="1"/>
  <c r="O496" i="32" s="1"/>
  <c r="C496" i="32"/>
  <c r="P496" i="32" s="1"/>
  <c r="A497" i="32"/>
  <c r="B497" i="32"/>
  <c r="N497" i="32" s="1"/>
  <c r="O497" i="32" s="1"/>
  <c r="C497" i="32"/>
  <c r="P497" i="32" s="1"/>
  <c r="A498" i="32"/>
  <c r="B498" i="32"/>
  <c r="N498" i="32" s="1"/>
  <c r="O498" i="32" s="1"/>
  <c r="C498" i="32"/>
  <c r="P498" i="32" s="1"/>
  <c r="A499" i="32"/>
  <c r="B499" i="32"/>
  <c r="N499" i="32" s="1"/>
  <c r="O499" i="32" s="1"/>
  <c r="C499" i="32"/>
  <c r="P499" i="32" s="1"/>
  <c r="A500" i="32"/>
  <c r="B500" i="32"/>
  <c r="N500" i="32" s="1"/>
  <c r="O500" i="32" s="1"/>
  <c r="C500" i="32"/>
  <c r="P500" i="32" s="1"/>
  <c r="A501" i="32"/>
  <c r="B501" i="32"/>
  <c r="N501" i="32" s="1"/>
  <c r="O501" i="32" s="1"/>
  <c r="C501" i="32"/>
  <c r="P501" i="32" s="1"/>
  <c r="A502" i="32"/>
  <c r="B502" i="32"/>
  <c r="N502" i="32" s="1"/>
  <c r="O502" i="32" s="1"/>
  <c r="C502" i="32"/>
  <c r="P502" i="32" s="1"/>
  <c r="A503" i="32"/>
  <c r="B503" i="32"/>
  <c r="N503" i="32" s="1"/>
  <c r="O503" i="32" s="1"/>
  <c r="C503" i="32"/>
  <c r="P503" i="32" s="1"/>
  <c r="A504" i="32"/>
  <c r="B504" i="32"/>
  <c r="N504" i="32" s="1"/>
  <c r="O504" i="32" s="1"/>
  <c r="C504" i="32"/>
  <c r="P504" i="32" s="1"/>
  <c r="A11" i="32"/>
  <c r="C11" i="32"/>
  <c r="P11" i="32" s="1"/>
  <c r="K10" i="9" l="1"/>
  <c r="N11" i="32"/>
  <c r="O11" i="32" s="1"/>
  <c r="L10" i="9" l="1"/>
  <c r="I437" i="25"/>
  <c r="I412" i="25"/>
  <c r="I411" i="25"/>
  <c r="I310" i="25"/>
  <c r="I311" i="25"/>
  <c r="I312" i="25"/>
  <c r="I313" i="25"/>
  <c r="I309" i="25"/>
  <c r="I421" i="25"/>
  <c r="I429" i="25" l="1"/>
  <c r="I427" i="25"/>
  <c r="I394" i="25"/>
  <c r="G131" i="34"/>
  <c r="I97" i="25" s="1"/>
  <c r="H131" i="34"/>
  <c r="I164" i="25" s="1"/>
  <c r="I131" i="34"/>
  <c r="I231" i="25" s="1"/>
  <c r="J131" i="34"/>
  <c r="I298" i="25" s="1"/>
  <c r="D38" i="37"/>
  <c r="G67" i="37"/>
  <c r="G66" i="37"/>
  <c r="G65" i="37"/>
  <c r="G64" i="37"/>
  <c r="E92" i="37"/>
  <c r="M47" i="37"/>
  <c r="M46" i="37"/>
  <c r="M44" i="37"/>
  <c r="E83" i="37"/>
  <c r="M22" i="37"/>
  <c r="M48" i="37" l="1"/>
  <c r="M49" i="37" s="1"/>
  <c r="I390" i="25"/>
  <c r="G127" i="34"/>
  <c r="I93" i="25" s="1"/>
  <c r="H127" i="34"/>
  <c r="I160" i="25" s="1"/>
  <c r="I127" i="34"/>
  <c r="I227" i="25" s="1"/>
  <c r="J127" i="34"/>
  <c r="I294" i="25" s="1"/>
  <c r="F498" i="20" a="1"/>
  <c r="F498" i="20" s="1"/>
  <c r="F499" i="20" a="1"/>
  <c r="F499" i="20" s="1"/>
  <c r="F500" i="20" a="1"/>
  <c r="F500" i="20" s="1"/>
  <c r="F501" i="20" a="1"/>
  <c r="F501" i="20" s="1"/>
  <c r="I435" i="25" l="1"/>
  <c r="G7" i="34"/>
  <c r="S24" i="33"/>
  <c r="P25" i="33"/>
  <c r="S25" i="33" s="1"/>
  <c r="S26" i="33"/>
  <c r="S27" i="33"/>
  <c r="S28" i="33"/>
  <c r="I425" i="25" l="1"/>
  <c r="I423" i="25"/>
  <c r="I424" i="25"/>
  <c r="I420" i="25"/>
  <c r="I419" i="25"/>
  <c r="I418" i="25"/>
  <c r="I417" i="25"/>
  <c r="I416" i="25"/>
  <c r="I415" i="25"/>
  <c r="I414" i="25"/>
  <c r="I413" i="25"/>
  <c r="I410" i="25"/>
  <c r="I401" i="25"/>
  <c r="I402" i="25"/>
  <c r="I403" i="25"/>
  <c r="I406" i="25"/>
  <c r="I407" i="25"/>
  <c r="I408" i="25"/>
  <c r="I409" i="25"/>
  <c r="I400"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1" i="25"/>
  <c r="I392" i="25"/>
  <c r="I393" i="25"/>
  <c r="I395" i="25"/>
  <c r="I396" i="25"/>
  <c r="I397" i="25"/>
  <c r="I398" i="25"/>
  <c r="I399" i="25"/>
  <c r="I333" i="25"/>
  <c r="G147" i="34"/>
  <c r="I325" i="25" s="1"/>
  <c r="G150" i="34"/>
  <c r="I328" i="25" s="1"/>
  <c r="I305" i="25" l="1"/>
  <c r="I306" i="25"/>
  <c r="I307" i="25"/>
  <c r="I308" i="25"/>
  <c r="I304" i="25"/>
  <c r="G135" i="34"/>
  <c r="I101" i="25" s="1"/>
  <c r="H135" i="34"/>
  <c r="I168" i="25" s="1"/>
  <c r="I135" i="34"/>
  <c r="I235" i="25" s="1"/>
  <c r="J135" i="34"/>
  <c r="I302" i="25" s="1"/>
  <c r="N63" i="34"/>
  <c r="G151" i="34" l="1"/>
  <c r="I10" i="25"/>
  <c r="I9" i="25"/>
  <c r="I8" i="25"/>
  <c r="Y9" i="33" l="1"/>
  <c r="G12" i="34" s="1"/>
  <c r="X24" i="33"/>
  <c r="X25" i="33"/>
  <c r="X26" i="33"/>
  <c r="X27" i="33"/>
  <c r="X28" i="33"/>
  <c r="X23" i="33"/>
  <c r="X16" i="33"/>
  <c r="G10" i="34" s="1"/>
  <c r="X9" i="33"/>
  <c r="G9" i="34" s="1"/>
  <c r="G8" i="34"/>
  <c r="J64" i="34"/>
  <c r="H64" i="34"/>
  <c r="J63" i="34"/>
  <c r="H63" i="34"/>
  <c r="H62" i="34"/>
  <c r="I315" i="25"/>
  <c r="I316" i="25"/>
  <c r="I317" i="25"/>
  <c r="I318" i="25"/>
  <c r="I436" i="25"/>
  <c r="W24" i="33"/>
  <c r="W25" i="33"/>
  <c r="W26" i="33"/>
  <c r="W27" i="33"/>
  <c r="W28" i="33"/>
  <c r="W29" i="33"/>
  <c r="W23" i="33"/>
  <c r="W16" i="33"/>
  <c r="G63" i="34" s="1"/>
  <c r="W9" i="33"/>
  <c r="G62" i="34" s="1"/>
  <c r="J71" i="34"/>
  <c r="I238" i="25" s="1"/>
  <c r="J72" i="34"/>
  <c r="I239" i="25" s="1"/>
  <c r="J73" i="34"/>
  <c r="I240" i="25" s="1"/>
  <c r="J75" i="34"/>
  <c r="I242" i="25" s="1"/>
  <c r="J76" i="34"/>
  <c r="I243" i="25" s="1"/>
  <c r="J77" i="34"/>
  <c r="I244" i="25" s="1"/>
  <c r="J78" i="34"/>
  <c r="I245" i="25" s="1"/>
  <c r="J79" i="34"/>
  <c r="I246" i="25" s="1"/>
  <c r="J80" i="34"/>
  <c r="I247" i="25" s="1"/>
  <c r="J81" i="34"/>
  <c r="I248" i="25" s="1"/>
  <c r="J82" i="34"/>
  <c r="I249" i="25" s="1"/>
  <c r="J83" i="34"/>
  <c r="I250" i="25" s="1"/>
  <c r="J84" i="34"/>
  <c r="I251" i="25" s="1"/>
  <c r="J85" i="34"/>
  <c r="I252" i="25" s="1"/>
  <c r="J86" i="34"/>
  <c r="I253" i="25" s="1"/>
  <c r="J87" i="34"/>
  <c r="I254" i="25" s="1"/>
  <c r="J88" i="34"/>
  <c r="I255" i="25" s="1"/>
  <c r="J89" i="34"/>
  <c r="I256" i="25" s="1"/>
  <c r="J90" i="34"/>
  <c r="I257" i="25" s="1"/>
  <c r="J91" i="34"/>
  <c r="I258" i="25" s="1"/>
  <c r="J92" i="34"/>
  <c r="I259" i="25" s="1"/>
  <c r="J93" i="34"/>
  <c r="I260" i="25" s="1"/>
  <c r="J94" i="34"/>
  <c r="I261" i="25" s="1"/>
  <c r="J95" i="34"/>
  <c r="I262" i="25" s="1"/>
  <c r="J96" i="34"/>
  <c r="I263" i="25" s="1"/>
  <c r="J97" i="34"/>
  <c r="I264" i="25" s="1"/>
  <c r="J98" i="34"/>
  <c r="I265" i="25" s="1"/>
  <c r="J99" i="34"/>
  <c r="I266" i="25" s="1"/>
  <c r="J100" i="34"/>
  <c r="I267" i="25" s="1"/>
  <c r="J101" i="34"/>
  <c r="I268" i="25" s="1"/>
  <c r="J102" i="34"/>
  <c r="I269" i="25" s="1"/>
  <c r="J103" i="34"/>
  <c r="I270" i="25" s="1"/>
  <c r="J104" i="34"/>
  <c r="I271" i="25" s="1"/>
  <c r="J105" i="34"/>
  <c r="I272" i="25" s="1"/>
  <c r="J106" i="34"/>
  <c r="I273" i="25" s="1"/>
  <c r="J107" i="34"/>
  <c r="I274" i="25" s="1"/>
  <c r="J108" i="34"/>
  <c r="I275" i="25" s="1"/>
  <c r="J109" i="34"/>
  <c r="I276" i="25" s="1"/>
  <c r="J110" i="34"/>
  <c r="I277" i="25" s="1"/>
  <c r="J111" i="34"/>
  <c r="I278" i="25" s="1"/>
  <c r="J112" i="34"/>
  <c r="I279" i="25" s="1"/>
  <c r="J113" i="34"/>
  <c r="I280" i="25" s="1"/>
  <c r="J114" i="34"/>
  <c r="I281" i="25" s="1"/>
  <c r="J115" i="34"/>
  <c r="I282" i="25" s="1"/>
  <c r="J116" i="34"/>
  <c r="I283" i="25" s="1"/>
  <c r="J117" i="34"/>
  <c r="I284" i="25" s="1"/>
  <c r="J118" i="34"/>
  <c r="I285" i="25" s="1"/>
  <c r="J119" i="34"/>
  <c r="I286" i="25" s="1"/>
  <c r="J120" i="34"/>
  <c r="I287" i="25" s="1"/>
  <c r="J121" i="34"/>
  <c r="I288" i="25" s="1"/>
  <c r="J122" i="34"/>
  <c r="I289" i="25" s="1"/>
  <c r="J123" i="34"/>
  <c r="I290" i="25" s="1"/>
  <c r="J124" i="34"/>
  <c r="I291" i="25" s="1"/>
  <c r="J125" i="34"/>
  <c r="I292" i="25" s="1"/>
  <c r="J126" i="34"/>
  <c r="I293" i="25" s="1"/>
  <c r="J128" i="34"/>
  <c r="I295" i="25" s="1"/>
  <c r="J129" i="34"/>
  <c r="I296" i="25" s="1"/>
  <c r="J130" i="34"/>
  <c r="I297" i="25" s="1"/>
  <c r="J132" i="34"/>
  <c r="I299" i="25" s="1"/>
  <c r="J133" i="34"/>
  <c r="I300" i="25" s="1"/>
  <c r="J134" i="34"/>
  <c r="I301" i="25" s="1"/>
  <c r="J136" i="34"/>
  <c r="I303" i="25" s="1"/>
  <c r="J70" i="34"/>
  <c r="I237" i="25" s="1"/>
  <c r="P6" i="9"/>
  <c r="P7" i="9"/>
  <c r="P8" i="9"/>
  <c r="P9" i="9"/>
  <c r="P10" i="9"/>
  <c r="P11" i="9"/>
  <c r="R11" i="9"/>
  <c r="S11" i="9" s="1"/>
  <c r="P12" i="9"/>
  <c r="P13" i="9"/>
  <c r="P14" i="9"/>
  <c r="P15" i="9"/>
  <c r="P16" i="9"/>
  <c r="P17" i="9"/>
  <c r="P18" i="9"/>
  <c r="P19" i="9"/>
  <c r="P20" i="9"/>
  <c r="R20" i="9" s="1"/>
  <c r="S20" i="9" s="1"/>
  <c r="P21" i="9"/>
  <c r="P22" i="9"/>
  <c r="P23" i="9"/>
  <c r="P24" i="9"/>
  <c r="R24" i="9"/>
  <c r="S24" i="9" s="1"/>
  <c r="P25" i="9"/>
  <c r="P26" i="9"/>
  <c r="P27" i="9"/>
  <c r="R27" i="9" s="1"/>
  <c r="S27" i="9" s="1"/>
  <c r="P28" i="9"/>
  <c r="R28" i="9"/>
  <c r="S28" i="9" s="1"/>
  <c r="P29" i="9"/>
  <c r="P30" i="9"/>
  <c r="P31" i="9"/>
  <c r="R31" i="9"/>
  <c r="S31" i="9" s="1"/>
  <c r="P32" i="9"/>
  <c r="R32" i="9"/>
  <c r="S32" i="9" s="1"/>
  <c r="P33" i="9"/>
  <c r="R33" i="9" s="1"/>
  <c r="S33" i="9" s="1"/>
  <c r="P34" i="9"/>
  <c r="P35" i="9"/>
  <c r="P36" i="9"/>
  <c r="R36" i="9"/>
  <c r="S36" i="9" s="1"/>
  <c r="P37" i="9"/>
  <c r="R37" i="9" s="1"/>
  <c r="S37" i="9" s="1"/>
  <c r="P38" i="9"/>
  <c r="P39" i="9"/>
  <c r="R39" i="9" s="1"/>
  <c r="S39" i="9" s="1"/>
  <c r="P40" i="9"/>
  <c r="R40" i="9"/>
  <c r="S40" i="9" s="1"/>
  <c r="P41" i="9"/>
  <c r="R41" i="9" s="1"/>
  <c r="S41" i="9" s="1"/>
  <c r="P42" i="9"/>
  <c r="P43" i="9"/>
  <c r="R43" i="9" s="1"/>
  <c r="S43" i="9" s="1"/>
  <c r="P44" i="9"/>
  <c r="R44" i="9"/>
  <c r="S44" i="9" s="1"/>
  <c r="P45" i="9"/>
  <c r="R45" i="9" s="1"/>
  <c r="S45" i="9" s="1"/>
  <c r="P46" i="9"/>
  <c r="P47" i="9"/>
  <c r="P48" i="9"/>
  <c r="R48" i="9"/>
  <c r="S48" i="9" s="1"/>
  <c r="P49" i="9"/>
  <c r="R49" i="9" s="1"/>
  <c r="S49" i="9" s="1"/>
  <c r="P50" i="9"/>
  <c r="P51" i="9"/>
  <c r="P52" i="9"/>
  <c r="P53" i="9"/>
  <c r="R53" i="9" s="1"/>
  <c r="S53" i="9" s="1"/>
  <c r="P54" i="9"/>
  <c r="P55" i="9"/>
  <c r="P56" i="9"/>
  <c r="R56" i="9" s="1"/>
  <c r="S56" i="9" s="1"/>
  <c r="P57" i="9"/>
  <c r="R57" i="9" s="1"/>
  <c r="S57" i="9" s="1"/>
  <c r="P58" i="9"/>
  <c r="P59" i="9"/>
  <c r="P60" i="9"/>
  <c r="R60" i="9" s="1"/>
  <c r="S60" i="9" s="1"/>
  <c r="P61" i="9"/>
  <c r="R61" i="9"/>
  <c r="S61" i="9" s="1"/>
  <c r="P62" i="9"/>
  <c r="P63" i="9"/>
  <c r="R63" i="9"/>
  <c r="S63" i="9" s="1"/>
  <c r="P64" i="9"/>
  <c r="P65" i="9"/>
  <c r="R65" i="9" s="1"/>
  <c r="S65" i="9" s="1"/>
  <c r="P66" i="9"/>
  <c r="P67" i="9"/>
  <c r="R67" i="9"/>
  <c r="S67" i="9" s="1"/>
  <c r="P68" i="9"/>
  <c r="R68" i="9"/>
  <c r="S68" i="9" s="1"/>
  <c r="P69" i="9"/>
  <c r="P70" i="9"/>
  <c r="P71" i="9"/>
  <c r="R71" i="9" s="1"/>
  <c r="S71" i="9" s="1"/>
  <c r="P72" i="9"/>
  <c r="R72" i="9"/>
  <c r="S72" i="9" s="1"/>
  <c r="P73" i="9"/>
  <c r="R73" i="9"/>
  <c r="S73" i="9" s="1"/>
  <c r="P74" i="9"/>
  <c r="P75" i="9"/>
  <c r="P76" i="9"/>
  <c r="R76" i="9" s="1"/>
  <c r="S76" i="9" s="1"/>
  <c r="P77" i="9"/>
  <c r="R77" i="9"/>
  <c r="S77" i="9" s="1"/>
  <c r="P78" i="9"/>
  <c r="P79" i="9"/>
  <c r="R79" i="9"/>
  <c r="S79" i="9" s="1"/>
  <c r="P80" i="9"/>
  <c r="P81" i="9"/>
  <c r="R81" i="9" s="1"/>
  <c r="S81" i="9" s="1"/>
  <c r="P82" i="9"/>
  <c r="P83" i="9"/>
  <c r="R83" i="9"/>
  <c r="S83" i="9" s="1"/>
  <c r="P84" i="9"/>
  <c r="R84" i="9"/>
  <c r="S84" i="9" s="1"/>
  <c r="P85" i="9"/>
  <c r="P86" i="9"/>
  <c r="P87" i="9"/>
  <c r="R87" i="9" s="1"/>
  <c r="S87" i="9" s="1"/>
  <c r="P88" i="9"/>
  <c r="R88" i="9"/>
  <c r="S88" i="9" s="1"/>
  <c r="P89" i="9"/>
  <c r="R89" i="9"/>
  <c r="S89" i="9" s="1"/>
  <c r="P90" i="9"/>
  <c r="P91" i="9"/>
  <c r="P92" i="9"/>
  <c r="R92" i="9" s="1"/>
  <c r="S92" i="9" s="1"/>
  <c r="P93" i="9"/>
  <c r="R93" i="9"/>
  <c r="S93" i="9" s="1"/>
  <c r="P94" i="9"/>
  <c r="P95" i="9"/>
  <c r="R95" i="9"/>
  <c r="S95" i="9" s="1"/>
  <c r="P96" i="9"/>
  <c r="P97" i="9"/>
  <c r="R97" i="9" s="1"/>
  <c r="S97" i="9" s="1"/>
  <c r="P98" i="9"/>
  <c r="R98" i="9" s="1"/>
  <c r="S98" i="9" s="1"/>
  <c r="P99" i="9"/>
  <c r="R99" i="9" s="1"/>
  <c r="S99" i="9" s="1"/>
  <c r="P100" i="9"/>
  <c r="R100" i="9" s="1"/>
  <c r="S100" i="9" s="1"/>
  <c r="P101" i="9"/>
  <c r="R101" i="9"/>
  <c r="S101" i="9" s="1"/>
  <c r="P102" i="9"/>
  <c r="R102" i="9" s="1"/>
  <c r="S102" i="9" s="1"/>
  <c r="P103" i="9"/>
  <c r="R103" i="9"/>
  <c r="S103" i="9" s="1"/>
  <c r="P104" i="9"/>
  <c r="P105" i="9"/>
  <c r="P106" i="9"/>
  <c r="R106" i="9" s="1"/>
  <c r="S106" i="9" s="1"/>
  <c r="P107" i="9"/>
  <c r="R107" i="9"/>
  <c r="S107" i="9" s="1"/>
  <c r="P108" i="9"/>
  <c r="P109" i="9"/>
  <c r="R109" i="9"/>
  <c r="S109" i="9" s="1"/>
  <c r="P110" i="9"/>
  <c r="R110" i="9" s="1"/>
  <c r="S110" i="9" s="1"/>
  <c r="P111" i="9"/>
  <c r="P112" i="9"/>
  <c r="R112" i="9" s="1"/>
  <c r="S112" i="9" s="1"/>
  <c r="P113" i="9"/>
  <c r="R113" i="9"/>
  <c r="S113" i="9" s="1"/>
  <c r="P114" i="9"/>
  <c r="R114" i="9" s="1"/>
  <c r="S114" i="9" s="1"/>
  <c r="P115" i="9"/>
  <c r="R115" i="9" s="1"/>
  <c r="S115" i="9" s="1"/>
  <c r="P116" i="9"/>
  <c r="R116" i="9"/>
  <c r="S116" i="9" s="1"/>
  <c r="P117" i="9"/>
  <c r="P118" i="9"/>
  <c r="R118" i="9" s="1"/>
  <c r="S118" i="9" s="1"/>
  <c r="P119" i="9"/>
  <c r="P120" i="9"/>
  <c r="P121" i="9"/>
  <c r="R121" i="9"/>
  <c r="S121" i="9" s="1"/>
  <c r="P122" i="9"/>
  <c r="P123" i="9"/>
  <c r="P124" i="9"/>
  <c r="R124" i="9"/>
  <c r="S124" i="9" s="1"/>
  <c r="P125" i="9"/>
  <c r="R125" i="9" s="1"/>
  <c r="S125" i="9" s="1"/>
  <c r="P126" i="9"/>
  <c r="R126" i="9" s="1"/>
  <c r="S126" i="9" s="1"/>
  <c r="P127" i="9"/>
  <c r="R127" i="9" s="1"/>
  <c r="S127" i="9" s="1"/>
  <c r="P128" i="9"/>
  <c r="R128" i="9"/>
  <c r="S128" i="9" s="1"/>
  <c r="P129" i="9"/>
  <c r="R129" i="9"/>
  <c r="S129" i="9" s="1"/>
  <c r="P130" i="9"/>
  <c r="R130" i="9" s="1"/>
  <c r="S130" i="9" s="1"/>
  <c r="P131" i="9"/>
  <c r="R131" i="9"/>
  <c r="S131" i="9" s="1"/>
  <c r="P132" i="9"/>
  <c r="P133" i="9"/>
  <c r="R133" i="9" s="1"/>
  <c r="S133" i="9" s="1"/>
  <c r="P134" i="9"/>
  <c r="R134" i="9" s="1"/>
  <c r="S134" i="9" s="1"/>
  <c r="P135" i="9"/>
  <c r="P136" i="9"/>
  <c r="R136" i="9"/>
  <c r="S136" i="9" s="1"/>
  <c r="P137" i="9"/>
  <c r="R137" i="9"/>
  <c r="S137" i="9" s="1"/>
  <c r="P138" i="9"/>
  <c r="R138" i="9" s="1"/>
  <c r="S138" i="9" s="1"/>
  <c r="P139" i="9"/>
  <c r="R139" i="9"/>
  <c r="S139" i="9" s="1"/>
  <c r="P140" i="9"/>
  <c r="P141" i="9"/>
  <c r="R141" i="9"/>
  <c r="S141" i="9" s="1"/>
  <c r="P142" i="9"/>
  <c r="R142" i="9" s="1"/>
  <c r="S142" i="9" s="1"/>
  <c r="P143" i="9"/>
  <c r="R143" i="9"/>
  <c r="S143" i="9" s="1"/>
  <c r="P144" i="9"/>
  <c r="R144" i="9"/>
  <c r="S144" i="9" s="1"/>
  <c r="P145" i="9"/>
  <c r="P146" i="9"/>
  <c r="R146" i="9" s="1"/>
  <c r="S146" i="9" s="1"/>
  <c r="P147" i="9"/>
  <c r="P148" i="9"/>
  <c r="R148" i="9" s="1"/>
  <c r="S148" i="9" s="1"/>
  <c r="P149" i="9"/>
  <c r="R149" i="9" s="1"/>
  <c r="S149" i="9" s="1"/>
  <c r="P150" i="9"/>
  <c r="R150" i="9" s="1"/>
  <c r="S150" i="9" s="1"/>
  <c r="P151" i="9"/>
  <c r="R151" i="9"/>
  <c r="S151" i="9" s="1"/>
  <c r="P152" i="9"/>
  <c r="R152" i="9"/>
  <c r="S152" i="9" s="1"/>
  <c r="P153" i="9"/>
  <c r="P154" i="9"/>
  <c r="R154" i="9" s="1"/>
  <c r="S154" i="9" s="1"/>
  <c r="P155" i="9"/>
  <c r="R155" i="9" s="1"/>
  <c r="S155" i="9" s="1"/>
  <c r="P156" i="9"/>
  <c r="R156" i="9"/>
  <c r="S156" i="9" s="1"/>
  <c r="P157" i="9"/>
  <c r="R157" i="9"/>
  <c r="S157" i="9" s="1"/>
  <c r="P158" i="9"/>
  <c r="R158" i="9" s="1"/>
  <c r="S158" i="9" s="1"/>
  <c r="P159" i="9"/>
  <c r="R159" i="9"/>
  <c r="S159" i="9" s="1"/>
  <c r="P160" i="9"/>
  <c r="P161" i="9"/>
  <c r="R161" i="9" s="1"/>
  <c r="S161" i="9" s="1"/>
  <c r="P162" i="9"/>
  <c r="R162" i="9" s="1"/>
  <c r="S162" i="9" s="1"/>
  <c r="P163" i="9"/>
  <c r="P164" i="9"/>
  <c r="P165" i="9"/>
  <c r="R165" i="9"/>
  <c r="S165" i="9" s="1"/>
  <c r="P166" i="9"/>
  <c r="R166" i="9" s="1"/>
  <c r="S166" i="9" s="1"/>
  <c r="P167" i="9"/>
  <c r="R167" i="9"/>
  <c r="S167" i="9" s="1"/>
  <c r="P168" i="9"/>
  <c r="R168" i="9"/>
  <c r="S168" i="9" s="1"/>
  <c r="P169" i="9"/>
  <c r="P170" i="9"/>
  <c r="R170" i="9" s="1"/>
  <c r="S170" i="9" s="1"/>
  <c r="P171" i="9"/>
  <c r="R171" i="9"/>
  <c r="S171" i="9" s="1"/>
  <c r="P172" i="9"/>
  <c r="P173" i="9"/>
  <c r="P174" i="9"/>
  <c r="R174" i="9" s="1"/>
  <c r="S174" i="9" s="1"/>
  <c r="P175" i="9"/>
  <c r="R175" i="9" s="1"/>
  <c r="S175" i="9" s="1"/>
  <c r="P176" i="9"/>
  <c r="R176" i="9"/>
  <c r="S176" i="9" s="1"/>
  <c r="P177" i="9"/>
  <c r="R177" i="9"/>
  <c r="S177" i="9" s="1"/>
  <c r="P178" i="9"/>
  <c r="R178" i="9" s="1"/>
  <c r="S178" i="9" s="1"/>
  <c r="P179" i="9"/>
  <c r="R179" i="9"/>
  <c r="S179" i="9" s="1"/>
  <c r="P180" i="9"/>
  <c r="R180" i="9"/>
  <c r="S180" i="9" s="1"/>
  <c r="P181" i="9"/>
  <c r="P182" i="9"/>
  <c r="R182" i="9" s="1"/>
  <c r="S182" i="9" s="1"/>
  <c r="P183" i="9"/>
  <c r="P184" i="9"/>
  <c r="R184" i="9" s="1"/>
  <c r="S184" i="9" s="1"/>
  <c r="P185" i="9"/>
  <c r="R185" i="9"/>
  <c r="S185" i="9" s="1"/>
  <c r="P186" i="9"/>
  <c r="R186" i="9" s="1"/>
  <c r="S186" i="9" s="1"/>
  <c r="P187" i="9"/>
  <c r="P188" i="9"/>
  <c r="R188" i="9"/>
  <c r="S188" i="9" s="1"/>
  <c r="P189" i="9"/>
  <c r="R189" i="9"/>
  <c r="S189" i="9" s="1"/>
  <c r="P190" i="9"/>
  <c r="R190" i="9" s="1"/>
  <c r="S190" i="9" s="1"/>
  <c r="P191" i="9"/>
  <c r="R191" i="9"/>
  <c r="S191" i="9" s="1"/>
  <c r="P192" i="9"/>
  <c r="P193" i="9"/>
  <c r="R193" i="9" s="1"/>
  <c r="S193" i="9" s="1"/>
  <c r="P194" i="9"/>
  <c r="R194" i="9" s="1"/>
  <c r="S194" i="9" s="1"/>
  <c r="P195" i="9"/>
  <c r="P196" i="9"/>
  <c r="P197" i="9"/>
  <c r="R197" i="9"/>
  <c r="S197" i="9" s="1"/>
  <c r="P198" i="9"/>
  <c r="R198" i="9" s="1"/>
  <c r="S198" i="9" s="1"/>
  <c r="P199" i="9"/>
  <c r="R199" i="9"/>
  <c r="S199" i="9" s="1"/>
  <c r="P200" i="9"/>
  <c r="R200" i="9"/>
  <c r="S200" i="9" s="1"/>
  <c r="P201" i="9"/>
  <c r="P202" i="9"/>
  <c r="R202" i="9" s="1"/>
  <c r="S202" i="9" s="1"/>
  <c r="P203" i="9"/>
  <c r="R203" i="9"/>
  <c r="S203" i="9" s="1"/>
  <c r="P204" i="9"/>
  <c r="P205" i="9"/>
  <c r="P206" i="9"/>
  <c r="R206" i="9" s="1"/>
  <c r="S206" i="9" s="1"/>
  <c r="P207" i="9"/>
  <c r="R207" i="9" s="1"/>
  <c r="S207" i="9" s="1"/>
  <c r="P208" i="9"/>
  <c r="R208" i="9"/>
  <c r="S208" i="9" s="1"/>
  <c r="P209" i="9"/>
  <c r="R209" i="9"/>
  <c r="S209" i="9" s="1"/>
  <c r="P210" i="9"/>
  <c r="R210" i="9" s="1"/>
  <c r="S210" i="9" s="1"/>
  <c r="P211" i="9"/>
  <c r="R211" i="9"/>
  <c r="S211" i="9" s="1"/>
  <c r="P212" i="9"/>
  <c r="R212" i="9"/>
  <c r="S212" i="9" s="1"/>
  <c r="P213" i="9"/>
  <c r="P214" i="9"/>
  <c r="P215" i="9"/>
  <c r="P216" i="9"/>
  <c r="R216" i="9" s="1"/>
  <c r="S216" i="9" s="1"/>
  <c r="P217" i="9"/>
  <c r="R217" i="9"/>
  <c r="S217" i="9" s="1"/>
  <c r="P218" i="9"/>
  <c r="R218" i="9" s="1"/>
  <c r="S218" i="9" s="1"/>
  <c r="P219" i="9"/>
  <c r="P220" i="9"/>
  <c r="R220" i="9"/>
  <c r="S220" i="9" s="1"/>
  <c r="P221" i="9"/>
  <c r="R221" i="9"/>
  <c r="S221" i="9" s="1"/>
  <c r="P222" i="9"/>
  <c r="P223" i="9"/>
  <c r="R223" i="9"/>
  <c r="S223" i="9" s="1"/>
  <c r="P224" i="9"/>
  <c r="P225" i="9"/>
  <c r="R225" i="9" s="1"/>
  <c r="S225" i="9" s="1"/>
  <c r="P226" i="9"/>
  <c r="R226" i="9" s="1"/>
  <c r="S226" i="9" s="1"/>
  <c r="P227" i="9"/>
  <c r="P228" i="9"/>
  <c r="P229" i="9"/>
  <c r="R229" i="9"/>
  <c r="S229" i="9" s="1"/>
  <c r="P230" i="9"/>
  <c r="R230" i="9" s="1"/>
  <c r="S230" i="9" s="1"/>
  <c r="P231" i="9"/>
  <c r="P232" i="9"/>
  <c r="R232" i="9"/>
  <c r="S232" i="9" s="1"/>
  <c r="P233" i="9"/>
  <c r="P234" i="9"/>
  <c r="R234" i="9" s="1"/>
  <c r="S234" i="9" s="1"/>
  <c r="P235" i="9"/>
  <c r="R235" i="9"/>
  <c r="S235" i="9" s="1"/>
  <c r="P236" i="9"/>
  <c r="R236" i="9"/>
  <c r="S236" i="9" s="1"/>
  <c r="P237" i="9"/>
  <c r="R237" i="9" s="1"/>
  <c r="S237" i="9" s="1"/>
  <c r="P238" i="9"/>
  <c r="R238" i="9"/>
  <c r="S238" i="9" s="1"/>
  <c r="P239" i="9"/>
  <c r="R239" i="9"/>
  <c r="S239" i="9" s="1"/>
  <c r="P240" i="9"/>
  <c r="P241" i="9"/>
  <c r="R241" i="9"/>
  <c r="S241" i="9" s="1"/>
  <c r="P242" i="9"/>
  <c r="R242" i="9"/>
  <c r="S242" i="9" s="1"/>
  <c r="P243" i="9"/>
  <c r="P244" i="9"/>
  <c r="R244" i="9" s="1"/>
  <c r="S244" i="9" s="1"/>
  <c r="P245" i="9"/>
  <c r="R245" i="9" s="1"/>
  <c r="S245" i="9" s="1"/>
  <c r="P246" i="9"/>
  <c r="R246" i="9"/>
  <c r="S246" i="9" s="1"/>
  <c r="P247" i="9"/>
  <c r="R247" i="9" s="1"/>
  <c r="S247" i="9" s="1"/>
  <c r="P248" i="9"/>
  <c r="R248" i="9"/>
  <c r="S248" i="9" s="1"/>
  <c r="P249" i="9"/>
  <c r="R249" i="9"/>
  <c r="S249" i="9" s="1"/>
  <c r="P250" i="9"/>
  <c r="P251" i="9"/>
  <c r="R251" i="9"/>
  <c r="S251" i="9" s="1"/>
  <c r="P252" i="9"/>
  <c r="R252" i="9"/>
  <c r="S252" i="9" s="1"/>
  <c r="P253" i="9"/>
  <c r="R253" i="9"/>
  <c r="S253" i="9" s="1"/>
  <c r="P254" i="9"/>
  <c r="R254" i="9" s="1"/>
  <c r="S254" i="9" s="1"/>
  <c r="P255" i="9"/>
  <c r="R255" i="9"/>
  <c r="S255" i="9" s="1"/>
  <c r="P256" i="9"/>
  <c r="R256" i="9"/>
  <c r="S256" i="9" s="1"/>
  <c r="P257" i="9"/>
  <c r="P258" i="9"/>
  <c r="R258" i="9" s="1"/>
  <c r="S258" i="9" s="1"/>
  <c r="P259" i="9"/>
  <c r="R259" i="9"/>
  <c r="S259" i="9" s="1"/>
  <c r="P260" i="9"/>
  <c r="P261" i="9"/>
  <c r="R261" i="9" s="1"/>
  <c r="S261" i="9" s="1"/>
  <c r="P262" i="9"/>
  <c r="R262" i="9" s="1"/>
  <c r="S262" i="9" s="1"/>
  <c r="P263" i="9"/>
  <c r="P264" i="9"/>
  <c r="R264" i="9" s="1"/>
  <c r="S264" i="9" s="1"/>
  <c r="P265" i="9"/>
  <c r="P266" i="9"/>
  <c r="R266" i="9"/>
  <c r="S266" i="9" s="1"/>
  <c r="P267" i="9"/>
  <c r="R267" i="9" s="1"/>
  <c r="S267" i="9" s="1"/>
  <c r="P268" i="9"/>
  <c r="R268" i="9"/>
  <c r="S268" i="9" s="1"/>
  <c r="P269" i="9"/>
  <c r="R269" i="9"/>
  <c r="S269" i="9" s="1"/>
  <c r="P270" i="9"/>
  <c r="R270" i="9"/>
  <c r="S270" i="9" s="1"/>
  <c r="P271" i="9"/>
  <c r="R271" i="9" s="1"/>
  <c r="S271" i="9" s="1"/>
  <c r="P272" i="9"/>
  <c r="R272" i="9"/>
  <c r="S272" i="9" s="1"/>
  <c r="P273" i="9"/>
  <c r="R273" i="9"/>
  <c r="S273" i="9" s="1"/>
  <c r="P274" i="9"/>
  <c r="R274" i="9" s="1"/>
  <c r="S274" i="9" s="1"/>
  <c r="P275" i="9"/>
  <c r="R275" i="9" s="1"/>
  <c r="S275" i="9" s="1"/>
  <c r="P276" i="9"/>
  <c r="R276" i="9"/>
  <c r="S276" i="9" s="1"/>
  <c r="P277" i="9"/>
  <c r="R277" i="9"/>
  <c r="S277" i="9" s="1"/>
  <c r="P278" i="9"/>
  <c r="R278" i="9" s="1"/>
  <c r="S278" i="9" s="1"/>
  <c r="P279" i="9"/>
  <c r="R279" i="9" s="1"/>
  <c r="S279" i="9" s="1"/>
  <c r="P280" i="9"/>
  <c r="P281" i="9"/>
  <c r="R281" i="9" s="1"/>
  <c r="S281" i="9" s="1"/>
  <c r="P282" i="9"/>
  <c r="P283" i="9"/>
  <c r="R283" i="9"/>
  <c r="S283" i="9" s="1"/>
  <c r="P284" i="9"/>
  <c r="R284" i="9" s="1"/>
  <c r="S284" i="9" s="1"/>
  <c r="P285" i="9"/>
  <c r="P286" i="9"/>
  <c r="R286" i="9"/>
  <c r="S286" i="9" s="1"/>
  <c r="P287" i="9"/>
  <c r="R287" i="9"/>
  <c r="S287" i="9" s="1"/>
  <c r="P288" i="9"/>
  <c r="R288" i="9"/>
  <c r="S288" i="9" s="1"/>
  <c r="P289" i="9"/>
  <c r="R289" i="9"/>
  <c r="S289" i="9" s="1"/>
  <c r="P290" i="9"/>
  <c r="R290" i="9"/>
  <c r="S290" i="9" s="1"/>
  <c r="P291" i="9"/>
  <c r="R291" i="9" s="1"/>
  <c r="S291" i="9" s="1"/>
  <c r="P292" i="9"/>
  <c r="R292" i="9" s="1"/>
  <c r="S292" i="9" s="1"/>
  <c r="P293" i="9"/>
  <c r="R293" i="9"/>
  <c r="S293" i="9" s="1"/>
  <c r="P294" i="9"/>
  <c r="R294" i="9"/>
  <c r="S294" i="9" s="1"/>
  <c r="P295" i="9"/>
  <c r="R295" i="9" s="1"/>
  <c r="S295" i="9" s="1"/>
  <c r="P296" i="9"/>
  <c r="P297" i="9"/>
  <c r="P298" i="9"/>
  <c r="R298" i="9" s="1"/>
  <c r="S298" i="9" s="1"/>
  <c r="P299" i="9"/>
  <c r="R299" i="9"/>
  <c r="S299" i="9" s="1"/>
  <c r="P300" i="9"/>
  <c r="R300" i="9"/>
  <c r="S300" i="9" s="1"/>
  <c r="P301" i="9"/>
  <c r="R301" i="9" s="1"/>
  <c r="S301" i="9" s="1"/>
  <c r="P302" i="9"/>
  <c r="P303" i="9"/>
  <c r="R303" i="9"/>
  <c r="S303" i="9" s="1"/>
  <c r="P304" i="9"/>
  <c r="R304" i="9" s="1"/>
  <c r="S304" i="9" s="1"/>
  <c r="P305" i="9"/>
  <c r="R305" i="9"/>
  <c r="S305" i="9" s="1"/>
  <c r="P306" i="9"/>
  <c r="R306" i="9"/>
  <c r="S306" i="9" s="1"/>
  <c r="P307" i="9"/>
  <c r="R307" i="9" s="1"/>
  <c r="S307" i="9" s="1"/>
  <c r="P308" i="9"/>
  <c r="R308" i="9" s="1"/>
  <c r="S308" i="9" s="1"/>
  <c r="P309" i="9"/>
  <c r="R309" i="9"/>
  <c r="S309" i="9" s="1"/>
  <c r="P310" i="9"/>
  <c r="R310" i="9"/>
  <c r="S310" i="9" s="1"/>
  <c r="P311" i="9"/>
  <c r="R311" i="9" s="1"/>
  <c r="S311" i="9" s="1"/>
  <c r="P312" i="9"/>
  <c r="P313" i="9"/>
  <c r="P314" i="9"/>
  <c r="P315" i="9"/>
  <c r="P316" i="9"/>
  <c r="R316" i="9"/>
  <c r="S316" i="9" s="1"/>
  <c r="P317" i="9"/>
  <c r="R317" i="9"/>
  <c r="S317" i="9" s="1"/>
  <c r="P318" i="9"/>
  <c r="R318" i="9" s="1"/>
  <c r="S318" i="9" s="1"/>
  <c r="P319" i="9"/>
  <c r="R319" i="9"/>
  <c r="S319" i="9" s="1"/>
  <c r="P320" i="9"/>
  <c r="R320" i="9"/>
  <c r="S320" i="9" s="1"/>
  <c r="P321" i="9"/>
  <c r="R321" i="9" s="1"/>
  <c r="S321" i="9" s="1"/>
  <c r="P322" i="9"/>
  <c r="P323" i="9"/>
  <c r="R323" i="9"/>
  <c r="S323" i="9" s="1"/>
  <c r="P324" i="9"/>
  <c r="P325" i="9"/>
  <c r="R325" i="9" s="1"/>
  <c r="S325" i="9" s="1"/>
  <c r="P326" i="9"/>
  <c r="R326" i="9"/>
  <c r="S326" i="9" s="1"/>
  <c r="P327" i="9"/>
  <c r="P328" i="9"/>
  <c r="R328" i="9" s="1"/>
  <c r="S328" i="9" s="1"/>
  <c r="P329" i="9"/>
  <c r="R329" i="9"/>
  <c r="S329" i="9" s="1"/>
  <c r="P330" i="9"/>
  <c r="R330" i="9"/>
  <c r="S330" i="9" s="1"/>
  <c r="P331" i="9"/>
  <c r="R331" i="9" s="1"/>
  <c r="S331" i="9" s="1"/>
  <c r="P332" i="9"/>
  <c r="R332" i="9"/>
  <c r="S332" i="9" s="1"/>
  <c r="P333" i="9"/>
  <c r="R333" i="9"/>
  <c r="S333" i="9" s="1"/>
  <c r="P334" i="9"/>
  <c r="R334" i="9"/>
  <c r="S334" i="9" s="1"/>
  <c r="P335" i="9"/>
  <c r="P336" i="9"/>
  <c r="R336" i="9"/>
  <c r="S336" i="9" s="1"/>
  <c r="P337" i="9"/>
  <c r="R337" i="9"/>
  <c r="S337" i="9" s="1"/>
  <c r="P338" i="9"/>
  <c r="R338" i="9" s="1"/>
  <c r="S338" i="9" s="1"/>
  <c r="P339" i="9"/>
  <c r="P340" i="9"/>
  <c r="R340" i="9"/>
  <c r="S340" i="9" s="1"/>
  <c r="P341" i="9"/>
  <c r="R341" i="9" s="1"/>
  <c r="S341" i="9" s="1"/>
  <c r="P342" i="9"/>
  <c r="R342" i="9" s="1"/>
  <c r="S342" i="9" s="1"/>
  <c r="P343" i="9"/>
  <c r="R343" i="9"/>
  <c r="S343" i="9" s="1"/>
  <c r="P344" i="9"/>
  <c r="P345" i="9"/>
  <c r="R345" i="9" s="1"/>
  <c r="S345" i="9" s="1"/>
  <c r="P346" i="9"/>
  <c r="P347" i="9"/>
  <c r="R347" i="9"/>
  <c r="S347" i="9" s="1"/>
  <c r="P348" i="9"/>
  <c r="P349" i="9"/>
  <c r="R349" i="9" s="1"/>
  <c r="S349" i="9" s="1"/>
  <c r="P350" i="9"/>
  <c r="R350" i="9"/>
  <c r="S350" i="9" s="1"/>
  <c r="P351" i="9"/>
  <c r="R351" i="9"/>
  <c r="S351" i="9" s="1"/>
  <c r="P352" i="9"/>
  <c r="R352" i="9"/>
  <c r="S352" i="9" s="1"/>
  <c r="P353" i="9"/>
  <c r="R353" i="9" s="1"/>
  <c r="S353" i="9" s="1"/>
  <c r="P354" i="9"/>
  <c r="P355" i="9"/>
  <c r="R355" i="9"/>
  <c r="S355" i="9" s="1"/>
  <c r="P356" i="9"/>
  <c r="R356" i="9" s="1"/>
  <c r="S356" i="9" s="1"/>
  <c r="P357" i="9"/>
  <c r="R357" i="9" s="1"/>
  <c r="S357" i="9" s="1"/>
  <c r="P358" i="9"/>
  <c r="R358" i="9"/>
  <c r="S358" i="9" s="1"/>
  <c r="P359" i="9"/>
  <c r="P360" i="9"/>
  <c r="R360" i="9"/>
  <c r="S360" i="9" s="1"/>
  <c r="P361" i="9"/>
  <c r="R361" i="9" s="1"/>
  <c r="S361" i="9" s="1"/>
  <c r="P362" i="9"/>
  <c r="R362" i="9"/>
  <c r="S362" i="9" s="1"/>
  <c r="P363" i="9"/>
  <c r="R363" i="9"/>
  <c r="S363" i="9" s="1"/>
  <c r="P364" i="9"/>
  <c r="R364" i="9"/>
  <c r="S364" i="9" s="1"/>
  <c r="P365" i="9"/>
  <c r="R365" i="9" s="1"/>
  <c r="S365" i="9" s="1"/>
  <c r="P366" i="9"/>
  <c r="P367" i="9"/>
  <c r="R367" i="9"/>
  <c r="S367" i="9" s="1"/>
  <c r="P368" i="9"/>
  <c r="R368" i="9"/>
  <c r="S368" i="9" s="1"/>
  <c r="P369" i="9"/>
  <c r="R369" i="9" s="1"/>
  <c r="S369" i="9" s="1"/>
  <c r="P370" i="9"/>
  <c r="R370" i="9" s="1"/>
  <c r="S370" i="9" s="1"/>
  <c r="P371" i="9"/>
  <c r="P372" i="9"/>
  <c r="R372" i="9"/>
  <c r="S372" i="9" s="1"/>
  <c r="P373" i="9"/>
  <c r="R373" i="9" s="1"/>
  <c r="S373" i="9" s="1"/>
  <c r="P374" i="9"/>
  <c r="R374" i="9"/>
  <c r="S374" i="9" s="1"/>
  <c r="P375" i="9"/>
  <c r="R375" i="9" s="1"/>
  <c r="S375" i="9" s="1"/>
  <c r="P376" i="9"/>
  <c r="R376" i="9"/>
  <c r="S376" i="9" s="1"/>
  <c r="P377" i="9"/>
  <c r="R377" i="9" s="1"/>
  <c r="S377" i="9" s="1"/>
  <c r="P378" i="9"/>
  <c r="R378" i="9"/>
  <c r="S378" i="9" s="1"/>
  <c r="P379" i="9"/>
  <c r="R379" i="9"/>
  <c r="S379" i="9" s="1"/>
  <c r="P380" i="9"/>
  <c r="P381" i="9"/>
  <c r="R381" i="9" s="1"/>
  <c r="S381" i="9" s="1"/>
  <c r="P382" i="9"/>
  <c r="R382" i="9" s="1"/>
  <c r="S382" i="9" s="1"/>
  <c r="P383" i="9"/>
  <c r="R383" i="9"/>
  <c r="S383" i="9" s="1"/>
  <c r="P384" i="9"/>
  <c r="R384" i="9" s="1"/>
  <c r="S384" i="9" s="1"/>
  <c r="P385" i="9"/>
  <c r="R385" i="9" s="1"/>
  <c r="S385" i="9" s="1"/>
  <c r="P386" i="9"/>
  <c r="R386" i="9" s="1"/>
  <c r="S386" i="9" s="1"/>
  <c r="P387" i="9"/>
  <c r="R387" i="9" s="1"/>
  <c r="S387" i="9" s="1"/>
  <c r="P388" i="9"/>
  <c r="R388" i="9" s="1"/>
  <c r="S388" i="9" s="1"/>
  <c r="P389" i="9"/>
  <c r="R389" i="9" s="1"/>
  <c r="S389" i="9" s="1"/>
  <c r="P390" i="9"/>
  <c r="P391" i="9"/>
  <c r="R391" i="9" s="1"/>
  <c r="S391" i="9" s="1"/>
  <c r="P392" i="9"/>
  <c r="R392" i="9" s="1"/>
  <c r="S392" i="9" s="1"/>
  <c r="P393" i="9"/>
  <c r="R393" i="9" s="1"/>
  <c r="S393" i="9" s="1"/>
  <c r="P394" i="9"/>
  <c r="P395" i="9"/>
  <c r="P396" i="9"/>
  <c r="R396" i="9" s="1"/>
  <c r="S396" i="9" s="1"/>
  <c r="P397" i="9"/>
  <c r="R397" i="9" s="1"/>
  <c r="S397" i="9" s="1"/>
  <c r="P398" i="9"/>
  <c r="P399" i="9"/>
  <c r="P400" i="9"/>
  <c r="R400" i="9"/>
  <c r="S400" i="9" s="1"/>
  <c r="P401" i="9"/>
  <c r="R401" i="9" s="1"/>
  <c r="S401" i="9" s="1"/>
  <c r="P402" i="9"/>
  <c r="P403" i="9"/>
  <c r="P404" i="9"/>
  <c r="R404" i="9" s="1"/>
  <c r="S404" i="9" s="1"/>
  <c r="P405" i="9"/>
  <c r="R405" i="9" s="1"/>
  <c r="S405" i="9" s="1"/>
  <c r="P406" i="9"/>
  <c r="P407" i="9"/>
  <c r="P408" i="9"/>
  <c r="R408" i="9" s="1"/>
  <c r="S408" i="9" s="1"/>
  <c r="P409" i="9"/>
  <c r="R409" i="9" s="1"/>
  <c r="S409" i="9" s="1"/>
  <c r="P410" i="9"/>
  <c r="R410" i="9"/>
  <c r="S410" i="9" s="1"/>
  <c r="P411" i="9"/>
  <c r="P412" i="9"/>
  <c r="R412" i="9" s="1"/>
  <c r="S412" i="9" s="1"/>
  <c r="P413" i="9"/>
  <c r="P414" i="9"/>
  <c r="R414" i="9" s="1"/>
  <c r="S414" i="9" s="1"/>
  <c r="P415" i="9"/>
  <c r="P416" i="9"/>
  <c r="R416" i="9"/>
  <c r="S416" i="9" s="1"/>
  <c r="P417" i="9"/>
  <c r="R417" i="9"/>
  <c r="S417" i="9" s="1"/>
  <c r="P418" i="9"/>
  <c r="P419" i="9"/>
  <c r="P420" i="9"/>
  <c r="R420" i="9" s="1"/>
  <c r="S420" i="9" s="1"/>
  <c r="P421" i="9"/>
  <c r="P422" i="9"/>
  <c r="P423" i="9"/>
  <c r="R423" i="9"/>
  <c r="S423" i="9" s="1"/>
  <c r="P424" i="9"/>
  <c r="R424" i="9" s="1"/>
  <c r="S424" i="9" s="1"/>
  <c r="P425" i="9"/>
  <c r="R425" i="9"/>
  <c r="S425" i="9" s="1"/>
  <c r="P426" i="9"/>
  <c r="R426" i="9"/>
  <c r="S426" i="9" s="1"/>
  <c r="P427" i="9"/>
  <c r="R427" i="9"/>
  <c r="S427" i="9" s="1"/>
  <c r="P428" i="9"/>
  <c r="P429" i="9"/>
  <c r="R429" i="9" s="1"/>
  <c r="S429" i="9" s="1"/>
  <c r="P430" i="9"/>
  <c r="P431" i="9"/>
  <c r="P432" i="9"/>
  <c r="R432" i="9" s="1"/>
  <c r="S432" i="9" s="1"/>
  <c r="P433" i="9"/>
  <c r="R433" i="9"/>
  <c r="S433" i="9" s="1"/>
  <c r="P434" i="9"/>
  <c r="R434" i="9"/>
  <c r="S434" i="9" s="1"/>
  <c r="P435" i="9"/>
  <c r="R435" i="9"/>
  <c r="S435" i="9" s="1"/>
  <c r="P436" i="9"/>
  <c r="R436" i="9"/>
  <c r="S436" i="9" s="1"/>
  <c r="P437" i="9"/>
  <c r="R437" i="9" s="1"/>
  <c r="S437" i="9" s="1"/>
  <c r="P438" i="9"/>
  <c r="R438" i="9" s="1"/>
  <c r="S438" i="9" s="1"/>
  <c r="P439" i="9"/>
  <c r="R439" i="9" s="1"/>
  <c r="S439" i="9" s="1"/>
  <c r="P440" i="9"/>
  <c r="R440" i="9" s="1"/>
  <c r="S440" i="9" s="1"/>
  <c r="P441" i="9"/>
  <c r="P442" i="9"/>
  <c r="R442" i="9"/>
  <c r="S442" i="9" s="1"/>
  <c r="P443" i="9"/>
  <c r="P444" i="9"/>
  <c r="R444" i="9" s="1"/>
  <c r="S444" i="9" s="1"/>
  <c r="P445" i="9"/>
  <c r="P446" i="9"/>
  <c r="R446" i="9" s="1"/>
  <c r="S446" i="9" s="1"/>
  <c r="P447" i="9"/>
  <c r="P448" i="9"/>
  <c r="R448" i="9"/>
  <c r="S448" i="9" s="1"/>
  <c r="P449" i="9"/>
  <c r="R449" i="9"/>
  <c r="S449" i="9" s="1"/>
  <c r="P450" i="9"/>
  <c r="P451" i="9"/>
  <c r="P452" i="9"/>
  <c r="R452" i="9" s="1"/>
  <c r="S452" i="9" s="1"/>
  <c r="P453" i="9"/>
  <c r="P454" i="9"/>
  <c r="P455" i="9"/>
  <c r="R455" i="9"/>
  <c r="S455" i="9" s="1"/>
  <c r="P456" i="9"/>
  <c r="R456" i="9" s="1"/>
  <c r="S456" i="9" s="1"/>
  <c r="P457" i="9"/>
  <c r="R457" i="9"/>
  <c r="S457" i="9" s="1"/>
  <c r="P458" i="9"/>
  <c r="R458" i="9"/>
  <c r="S458" i="9" s="1"/>
  <c r="P459" i="9"/>
  <c r="R459" i="9"/>
  <c r="S459" i="9" s="1"/>
  <c r="P460" i="9"/>
  <c r="P461" i="9"/>
  <c r="P462" i="9"/>
  <c r="R462" i="9"/>
  <c r="S462" i="9" s="1"/>
  <c r="P463" i="9"/>
  <c r="P464" i="9"/>
  <c r="R464" i="9" s="1"/>
  <c r="S464" i="9" s="1"/>
  <c r="P465" i="9"/>
  <c r="R465" i="9" s="1"/>
  <c r="S465" i="9" s="1"/>
  <c r="P466" i="9"/>
  <c r="P467" i="9"/>
  <c r="P468" i="9"/>
  <c r="R468" i="9" s="1"/>
  <c r="S468" i="9" s="1"/>
  <c r="P469" i="9"/>
  <c r="R469" i="9" s="1"/>
  <c r="S469" i="9" s="1"/>
  <c r="P470" i="9"/>
  <c r="P471" i="9"/>
  <c r="P472" i="9"/>
  <c r="R472" i="9" s="1"/>
  <c r="S472" i="9" s="1"/>
  <c r="P473" i="9"/>
  <c r="R473" i="9" s="1"/>
  <c r="S473" i="9" s="1"/>
  <c r="P474" i="9"/>
  <c r="P475" i="9"/>
  <c r="P476" i="9"/>
  <c r="R476" i="9" s="1"/>
  <c r="S476" i="9" s="1"/>
  <c r="P477" i="9"/>
  <c r="R477" i="9" s="1"/>
  <c r="S477" i="9" s="1"/>
  <c r="P478" i="9"/>
  <c r="P479" i="9"/>
  <c r="P480" i="9"/>
  <c r="R480" i="9" s="1"/>
  <c r="S480" i="9" s="1"/>
  <c r="P481" i="9"/>
  <c r="R481" i="9" s="1"/>
  <c r="S481" i="9" s="1"/>
  <c r="P482" i="9"/>
  <c r="P483" i="9"/>
  <c r="P484" i="9"/>
  <c r="R484" i="9" s="1"/>
  <c r="S484" i="9" s="1"/>
  <c r="P485" i="9"/>
  <c r="R485" i="9" s="1"/>
  <c r="S485" i="9" s="1"/>
  <c r="P486" i="9"/>
  <c r="P487" i="9"/>
  <c r="P488" i="9"/>
  <c r="R488" i="9" s="1"/>
  <c r="S488" i="9" s="1"/>
  <c r="P489" i="9"/>
  <c r="R489" i="9" s="1"/>
  <c r="S489" i="9" s="1"/>
  <c r="P490" i="9"/>
  <c r="P491" i="9"/>
  <c r="P492" i="9"/>
  <c r="R492" i="9" s="1"/>
  <c r="S492" i="9" s="1"/>
  <c r="P493" i="9"/>
  <c r="R493" i="9" s="1"/>
  <c r="S493" i="9" s="1"/>
  <c r="P494" i="9"/>
  <c r="P495" i="9"/>
  <c r="P496" i="9"/>
  <c r="R496" i="9" s="1"/>
  <c r="S496" i="9" s="1"/>
  <c r="P497" i="9"/>
  <c r="R497" i="9" s="1"/>
  <c r="S497" i="9" s="1"/>
  <c r="P498" i="9"/>
  <c r="P499" i="9"/>
  <c r="P500" i="9"/>
  <c r="R500" i="9" s="1"/>
  <c r="S500" i="9" s="1"/>
  <c r="P501" i="9"/>
  <c r="R501" i="9" s="1"/>
  <c r="S501" i="9" s="1"/>
  <c r="P5" i="9"/>
  <c r="B500" i="9"/>
  <c r="B501" i="9"/>
  <c r="G64" i="34" l="1"/>
  <c r="I314" i="25"/>
  <c r="M64" i="34"/>
  <c r="A501" i="9"/>
  <c r="K501" i="9"/>
  <c r="L501" i="9"/>
  <c r="A500" i="9"/>
  <c r="K500" i="9"/>
  <c r="L500" i="9"/>
  <c r="Q339" i="9"/>
  <c r="Q97" i="9"/>
  <c r="Q359" i="9"/>
  <c r="Q496" i="9"/>
  <c r="Q407" i="9"/>
  <c r="I501" i="9"/>
  <c r="E501" i="9"/>
  <c r="J501" i="9"/>
  <c r="F501" i="9"/>
  <c r="I500" i="9"/>
  <c r="J500" i="9"/>
  <c r="E500" i="9"/>
  <c r="F500" i="9"/>
  <c r="X30" i="33"/>
  <c r="G11" i="34" s="1"/>
  <c r="Q441" i="9"/>
  <c r="Q430" i="9"/>
  <c r="Q418" i="9"/>
  <c r="Q453" i="9"/>
  <c r="Q495" i="9"/>
  <c r="Q479" i="9"/>
  <c r="Q463" i="9"/>
  <c r="Q406" i="9"/>
  <c r="Q282" i="9"/>
  <c r="Q494" i="9"/>
  <c r="Q478" i="9"/>
  <c r="Q451" i="9"/>
  <c r="Q428" i="9"/>
  <c r="Q358" i="9"/>
  <c r="Q350" i="9"/>
  <c r="Q462" i="9"/>
  <c r="Q450" i="9"/>
  <c r="Q390" i="9"/>
  <c r="Q329" i="9"/>
  <c r="Q254" i="9"/>
  <c r="Q231" i="9"/>
  <c r="Q461" i="9"/>
  <c r="Q491" i="9"/>
  <c r="Q475" i="9"/>
  <c r="Q460" i="9"/>
  <c r="Q415" i="9"/>
  <c r="Q403" i="9"/>
  <c r="Q366" i="9"/>
  <c r="Q269" i="9"/>
  <c r="Q490" i="9"/>
  <c r="Q474" i="9"/>
  <c r="Q414" i="9"/>
  <c r="Q402" i="9"/>
  <c r="Q355" i="9"/>
  <c r="Q346" i="9"/>
  <c r="Q296" i="9"/>
  <c r="Q268" i="9"/>
  <c r="Q447" i="9"/>
  <c r="Q435" i="9"/>
  <c r="Q413" i="9"/>
  <c r="Q354" i="9"/>
  <c r="Q335" i="9"/>
  <c r="Q487" i="9"/>
  <c r="Q471" i="9"/>
  <c r="Q446" i="9"/>
  <c r="Q315" i="9"/>
  <c r="Q486" i="9"/>
  <c r="Q470" i="9"/>
  <c r="Q411" i="9"/>
  <c r="Q399" i="9"/>
  <c r="Q363" i="9"/>
  <c r="Q445" i="9"/>
  <c r="Q423" i="9"/>
  <c r="Q398" i="9"/>
  <c r="Q313" i="9"/>
  <c r="Q286" i="9"/>
  <c r="Q265" i="9"/>
  <c r="Q499" i="9"/>
  <c r="Q422" i="9"/>
  <c r="Q322" i="9"/>
  <c r="Q312" i="9"/>
  <c r="Q285" i="9"/>
  <c r="Q498" i="9"/>
  <c r="Q483" i="9"/>
  <c r="Q467" i="9"/>
  <c r="Q443" i="9"/>
  <c r="Q421" i="9"/>
  <c r="Q371" i="9"/>
  <c r="Q302" i="9"/>
  <c r="Q482" i="9"/>
  <c r="Q466" i="9"/>
  <c r="Q455" i="9"/>
  <c r="Q395" i="9"/>
  <c r="Q255" i="9"/>
  <c r="Q454" i="9"/>
  <c r="Q431" i="9"/>
  <c r="Q419" i="9"/>
  <c r="Q394" i="9"/>
  <c r="Q492" i="9"/>
  <c r="Q476" i="9"/>
  <c r="Q437" i="9"/>
  <c r="Q365" i="9"/>
  <c r="Q324" i="9"/>
  <c r="Q298" i="9"/>
  <c r="Q191" i="9"/>
  <c r="R450" i="9"/>
  <c r="S450" i="9" s="1"/>
  <c r="R441" i="9"/>
  <c r="S441" i="9" s="1"/>
  <c r="R418" i="9"/>
  <c r="S418" i="9" s="1"/>
  <c r="Q409" i="9"/>
  <c r="R399" i="9"/>
  <c r="S399" i="9" s="1"/>
  <c r="R394" i="9"/>
  <c r="S394" i="9" s="1"/>
  <c r="Q360" i="9"/>
  <c r="R339" i="9"/>
  <c r="S339" i="9" s="1"/>
  <c r="R313" i="9"/>
  <c r="S313" i="9" s="1"/>
  <c r="Q308" i="9"/>
  <c r="Q303" i="9"/>
  <c r="Q263" i="9"/>
  <c r="R263" i="9"/>
  <c r="S263" i="9" s="1"/>
  <c r="Q228" i="9"/>
  <c r="R228" i="9"/>
  <c r="S228" i="9" s="1"/>
  <c r="Q219" i="9"/>
  <c r="R219" i="9"/>
  <c r="S219" i="9" s="1"/>
  <c r="Q141" i="9"/>
  <c r="Q131" i="9"/>
  <c r="Q32" i="9"/>
  <c r="Q19" i="9"/>
  <c r="R19" i="9"/>
  <c r="S19" i="9" s="1"/>
  <c r="Q500" i="9"/>
  <c r="Q484" i="9"/>
  <c r="Q468" i="9"/>
  <c r="Q375" i="9"/>
  <c r="Q201" i="9"/>
  <c r="Q163" i="9"/>
  <c r="Q432" i="9"/>
  <c r="Q404" i="9"/>
  <c r="Q389" i="9"/>
  <c r="Q334" i="9"/>
  <c r="Q318" i="9"/>
  <c r="Q274" i="9"/>
  <c r="Q262" i="9"/>
  <c r="Q249" i="9"/>
  <c r="Q242" i="9"/>
  <c r="Q227" i="9"/>
  <c r="R227" i="9"/>
  <c r="S227" i="9" s="1"/>
  <c r="Q200" i="9"/>
  <c r="Q161" i="9"/>
  <c r="Q140" i="9"/>
  <c r="Q120" i="9"/>
  <c r="Q108" i="9"/>
  <c r="Q87" i="9"/>
  <c r="Q55" i="9"/>
  <c r="R55" i="9"/>
  <c r="S55" i="9" s="1"/>
  <c r="Q480" i="9"/>
  <c r="Q464" i="9"/>
  <c r="Q380" i="9"/>
  <c r="Q345" i="9"/>
  <c r="Q281" i="9"/>
  <c r="Q250" i="9"/>
  <c r="R250" i="9"/>
  <c r="S250" i="9" s="1"/>
  <c r="Q181" i="9"/>
  <c r="R499" i="9"/>
  <c r="S499" i="9" s="1"/>
  <c r="R495" i="9"/>
  <c r="S495" i="9" s="1"/>
  <c r="R491" i="9"/>
  <c r="S491" i="9" s="1"/>
  <c r="R487" i="9"/>
  <c r="S487" i="9" s="1"/>
  <c r="R483" i="9"/>
  <c r="S483" i="9" s="1"/>
  <c r="R479" i="9"/>
  <c r="S479" i="9" s="1"/>
  <c r="R475" i="9"/>
  <c r="S475" i="9" s="1"/>
  <c r="R471" i="9"/>
  <c r="S471" i="9" s="1"/>
  <c r="R467" i="9"/>
  <c r="S467" i="9" s="1"/>
  <c r="R463" i="9"/>
  <c r="S463" i="9" s="1"/>
  <c r="Q459" i="9"/>
  <c r="R454" i="9"/>
  <c r="S454" i="9" s="1"/>
  <c r="R445" i="9"/>
  <c r="S445" i="9" s="1"/>
  <c r="Q427" i="9"/>
  <c r="R422" i="9"/>
  <c r="S422" i="9" s="1"/>
  <c r="R413" i="9"/>
  <c r="S413" i="9" s="1"/>
  <c r="Q384" i="9"/>
  <c r="Q379" i="9"/>
  <c r="Q374" i="9"/>
  <c r="Q369" i="9"/>
  <c r="R359" i="9"/>
  <c r="S359" i="9" s="1"/>
  <c r="R354" i="9"/>
  <c r="S354" i="9" s="1"/>
  <c r="Q344" i="9"/>
  <c r="R344" i="9"/>
  <c r="S344" i="9" s="1"/>
  <c r="R302" i="9"/>
  <c r="S302" i="9" s="1"/>
  <c r="Q297" i="9"/>
  <c r="R297" i="9"/>
  <c r="S297" i="9" s="1"/>
  <c r="Q291" i="9"/>
  <c r="R285" i="9"/>
  <c r="S285" i="9" s="1"/>
  <c r="Q280" i="9"/>
  <c r="R280" i="9"/>
  <c r="S280" i="9" s="1"/>
  <c r="Q235" i="9"/>
  <c r="Q226" i="9"/>
  <c r="Q209" i="9"/>
  <c r="Q119" i="9"/>
  <c r="Q76" i="9"/>
  <c r="Q31" i="9"/>
  <c r="Q488" i="9"/>
  <c r="Q472" i="9"/>
  <c r="Q370" i="9"/>
  <c r="Q319" i="9"/>
  <c r="Q292" i="9"/>
  <c r="Q243" i="9"/>
  <c r="R243" i="9"/>
  <c r="S243" i="9" s="1"/>
  <c r="Q172" i="9"/>
  <c r="Q43" i="9"/>
  <c r="Q436" i="9"/>
  <c r="R431" i="9"/>
  <c r="S431" i="9" s="1"/>
  <c r="R403" i="9"/>
  <c r="S403" i="9" s="1"/>
  <c r="R398" i="9"/>
  <c r="S398" i="9" s="1"/>
  <c r="Q364" i="9"/>
  <c r="Q349" i="9"/>
  <c r="Q328" i="9"/>
  <c r="R322" i="9"/>
  <c r="S322" i="9" s="1"/>
  <c r="R312" i="9"/>
  <c r="S312" i="9" s="1"/>
  <c r="R296" i="9"/>
  <c r="S296" i="9" s="1"/>
  <c r="Q261" i="9"/>
  <c r="Q248" i="9"/>
  <c r="Q217" i="9"/>
  <c r="Q170" i="9"/>
  <c r="Q160" i="9"/>
  <c r="Q107" i="9"/>
  <c r="Q96" i="9"/>
  <c r="Q65" i="9"/>
  <c r="Q16" i="9"/>
  <c r="Q408" i="9"/>
  <c r="Q393" i="9"/>
  <c r="Q338" i="9"/>
  <c r="Q307" i="9"/>
  <c r="Q279" i="9"/>
  <c r="Q273" i="9"/>
  <c r="Q241" i="9"/>
  <c r="Q234" i="9"/>
  <c r="Q225" i="9"/>
  <c r="Q117" i="9"/>
  <c r="R117" i="9"/>
  <c r="S117" i="9" s="1"/>
  <c r="Q85" i="9"/>
  <c r="Q75" i="9"/>
  <c r="Q52" i="9"/>
  <c r="Q15" i="9"/>
  <c r="Q458" i="9"/>
  <c r="Q449" i="9"/>
  <c r="Q440" i="9"/>
  <c r="Q426" i="9"/>
  <c r="Q417" i="9"/>
  <c r="Q388" i="9"/>
  <c r="Q383" i="9"/>
  <c r="Q378" i="9"/>
  <c r="Q373" i="9"/>
  <c r="Q343" i="9"/>
  <c r="Q333" i="9"/>
  <c r="Q317" i="9"/>
  <c r="Q301" i="9"/>
  <c r="Q290" i="9"/>
  <c r="Q284" i="9"/>
  <c r="Q278" i="9"/>
  <c r="Q267" i="9"/>
  <c r="Q247" i="9"/>
  <c r="Q240" i="9"/>
  <c r="R240" i="9"/>
  <c r="S240" i="9" s="1"/>
  <c r="Q216" i="9"/>
  <c r="Q207" i="9"/>
  <c r="Q169" i="9"/>
  <c r="Q105" i="9"/>
  <c r="Q64" i="9"/>
  <c r="Q51" i="9"/>
  <c r="R498" i="9"/>
  <c r="S498" i="9" s="1"/>
  <c r="R494" i="9"/>
  <c r="S494" i="9" s="1"/>
  <c r="R490" i="9"/>
  <c r="S490" i="9" s="1"/>
  <c r="R486" i="9"/>
  <c r="S486" i="9" s="1"/>
  <c r="R482" i="9"/>
  <c r="S482" i="9" s="1"/>
  <c r="R478" i="9"/>
  <c r="S478" i="9" s="1"/>
  <c r="R474" i="9"/>
  <c r="S474" i="9" s="1"/>
  <c r="R470" i="9"/>
  <c r="S470" i="9" s="1"/>
  <c r="R466" i="9"/>
  <c r="S466" i="9" s="1"/>
  <c r="R453" i="9"/>
  <c r="S453" i="9" s="1"/>
  <c r="R430" i="9"/>
  <c r="S430" i="9" s="1"/>
  <c r="R421" i="9"/>
  <c r="S421" i="9" s="1"/>
  <c r="R407" i="9"/>
  <c r="S407" i="9" s="1"/>
  <c r="R402" i="9"/>
  <c r="S402" i="9" s="1"/>
  <c r="Q368" i="9"/>
  <c r="Q353" i="9"/>
  <c r="Q348" i="9"/>
  <c r="R348" i="9"/>
  <c r="S348" i="9" s="1"/>
  <c r="Q327" i="9"/>
  <c r="R327" i="9"/>
  <c r="S327" i="9" s="1"/>
  <c r="Q306" i="9"/>
  <c r="Q260" i="9"/>
  <c r="R260" i="9"/>
  <c r="S260" i="9" s="1"/>
  <c r="Q233" i="9"/>
  <c r="R233" i="9"/>
  <c r="S233" i="9" s="1"/>
  <c r="Q224" i="9"/>
  <c r="Q127" i="9"/>
  <c r="Q116" i="9"/>
  <c r="Q104" i="9"/>
  <c r="Q444" i="9"/>
  <c r="Q412" i="9"/>
  <c r="Q397" i="9"/>
  <c r="Q342" i="9"/>
  <c r="Q337" i="9"/>
  <c r="Q311" i="9"/>
  <c r="Q295" i="9"/>
  <c r="Q215" i="9"/>
  <c r="Q187" i="9"/>
  <c r="Q147" i="9"/>
  <c r="R147" i="9"/>
  <c r="S147" i="9" s="1"/>
  <c r="Q12" i="9"/>
  <c r="R12" i="9"/>
  <c r="S12" i="9" s="1"/>
  <c r="Q37" i="9"/>
  <c r="Q103" i="9"/>
  <c r="Q137" i="9"/>
  <c r="Q142" i="9"/>
  <c r="Q152" i="9"/>
  <c r="Q166" i="9"/>
  <c r="Q171" i="9"/>
  <c r="Q180" i="9"/>
  <c r="Q189" i="9"/>
  <c r="Q198" i="9"/>
  <c r="Q203" i="9"/>
  <c r="Q212" i="9"/>
  <c r="Q221" i="9"/>
  <c r="Q230" i="9"/>
  <c r="Q239" i="9"/>
  <c r="Q256" i="9"/>
  <c r="Q44" i="9"/>
  <c r="Q61" i="9"/>
  <c r="Q67" i="9"/>
  <c r="Q72" i="9"/>
  <c r="Q77" i="9"/>
  <c r="Q83" i="9"/>
  <c r="Q88" i="9"/>
  <c r="Q93" i="9"/>
  <c r="Q113" i="9"/>
  <c r="Q118" i="9"/>
  <c r="Q128" i="9"/>
  <c r="Q143" i="9"/>
  <c r="Q162" i="9"/>
  <c r="Q167" i="9"/>
  <c r="Q176" i="9"/>
  <c r="Q185" i="9"/>
  <c r="Q194" i="9"/>
  <c r="Q199" i="9"/>
  <c r="Q208" i="9"/>
  <c r="Q20" i="9"/>
  <c r="Q27" i="9"/>
  <c r="Q39" i="9"/>
  <c r="Q56" i="9"/>
  <c r="Q99" i="9"/>
  <c r="Q133" i="9"/>
  <c r="Q138" i="9"/>
  <c r="Q148" i="9"/>
  <c r="Q109" i="9"/>
  <c r="Q114" i="9"/>
  <c r="Q124" i="9"/>
  <c r="Q139" i="9"/>
  <c r="Q236" i="9"/>
  <c r="Q253" i="9"/>
  <c r="Q270" i="9"/>
  <c r="Q45" i="9"/>
  <c r="Q63" i="9"/>
  <c r="Q68" i="9"/>
  <c r="Q73" i="9"/>
  <c r="Q79" i="9"/>
  <c r="Q84" i="9"/>
  <c r="Q89" i="9"/>
  <c r="Q95" i="9"/>
  <c r="Q129" i="9"/>
  <c r="Q134" i="9"/>
  <c r="Q159" i="9"/>
  <c r="Q168" i="9"/>
  <c r="Q177" i="9"/>
  <c r="Q186" i="9"/>
  <c r="Q28" i="9"/>
  <c r="Q40" i="9"/>
  <c r="Q57" i="9"/>
  <c r="Q100" i="9"/>
  <c r="Q115" i="9"/>
  <c r="Q149" i="9"/>
  <c r="Q154" i="9"/>
  <c r="Q125" i="9"/>
  <c r="Q130" i="9"/>
  <c r="Q155" i="9"/>
  <c r="Q246" i="9"/>
  <c r="Q259" i="9"/>
  <c r="Q276" i="9"/>
  <c r="Q293" i="9"/>
  <c r="Q310" i="9"/>
  <c r="Q323" i="9"/>
  <c r="Q340" i="9"/>
  <c r="Q36" i="9"/>
  <c r="Q53" i="9"/>
  <c r="Q121" i="9"/>
  <c r="Q126" i="9"/>
  <c r="Q136" i="9"/>
  <c r="Q151" i="9"/>
  <c r="Q165" i="9"/>
  <c r="Q174" i="9"/>
  <c r="Q179" i="9"/>
  <c r="Q188" i="9"/>
  <c r="Q197" i="9"/>
  <c r="Q206" i="9"/>
  <c r="Q211" i="9"/>
  <c r="Q220" i="9"/>
  <c r="Q229" i="9"/>
  <c r="Q439" i="9"/>
  <c r="Q392" i="9"/>
  <c r="Q387" i="9"/>
  <c r="Q382" i="9"/>
  <c r="Q377" i="9"/>
  <c r="Q332" i="9"/>
  <c r="Q326" i="9"/>
  <c r="Q321" i="9"/>
  <c r="Q272" i="9"/>
  <c r="Q266" i="9"/>
  <c r="Q232" i="9"/>
  <c r="Q223" i="9"/>
  <c r="R214" i="9"/>
  <c r="S214" i="9" s="1"/>
  <c r="Q214" i="9"/>
  <c r="Q205" i="9"/>
  <c r="R205" i="9"/>
  <c r="S205" i="9" s="1"/>
  <c r="Q196" i="9"/>
  <c r="Q157" i="9"/>
  <c r="R461" i="9"/>
  <c r="S461" i="9" s="1"/>
  <c r="Q457" i="9"/>
  <c r="Q448" i="9"/>
  <c r="R443" i="9"/>
  <c r="S443" i="9" s="1"/>
  <c r="Q434" i="9"/>
  <c r="Q425" i="9"/>
  <c r="Q416" i="9"/>
  <c r="R411" i="9"/>
  <c r="S411" i="9" s="1"/>
  <c r="R406" i="9"/>
  <c r="S406" i="9" s="1"/>
  <c r="Q372" i="9"/>
  <c r="Q367" i="9"/>
  <c r="Q362" i="9"/>
  <c r="Q357" i="9"/>
  <c r="Q347" i="9"/>
  <c r="Q316" i="9"/>
  <c r="Q305" i="9"/>
  <c r="Q300" i="9"/>
  <c r="Q289" i="9"/>
  <c r="Q283" i="9"/>
  <c r="Q277" i="9"/>
  <c r="R265" i="9"/>
  <c r="S265" i="9" s="1"/>
  <c r="R231" i="9"/>
  <c r="S231" i="9" s="1"/>
  <c r="R222" i="9"/>
  <c r="S222" i="9" s="1"/>
  <c r="Q222" i="9"/>
  <c r="Q213" i="9"/>
  <c r="R213" i="9"/>
  <c r="S213" i="9" s="1"/>
  <c r="Q204" i="9"/>
  <c r="R204" i="9"/>
  <c r="S204" i="9" s="1"/>
  <c r="Q195" i="9"/>
  <c r="Q145" i="9"/>
  <c r="Q92" i="9"/>
  <c r="Q48" i="9"/>
  <c r="Q11" i="9"/>
  <c r="Q401" i="9"/>
  <c r="Q352" i="9"/>
  <c r="Q331" i="9"/>
  <c r="Q294" i="9"/>
  <c r="Q245" i="9"/>
  <c r="Q238" i="9"/>
  <c r="Q156" i="9"/>
  <c r="Q102" i="9"/>
  <c r="Q81" i="9"/>
  <c r="Q71" i="9"/>
  <c r="Q47" i="9"/>
  <c r="Q501" i="9"/>
  <c r="Q497" i="9"/>
  <c r="Q493" i="9"/>
  <c r="Q489" i="9"/>
  <c r="Q485" i="9"/>
  <c r="Q481" i="9"/>
  <c r="Q477" i="9"/>
  <c r="Q473" i="9"/>
  <c r="Q469" i="9"/>
  <c r="Q465" i="9"/>
  <c r="Q452" i="9"/>
  <c r="R447" i="9"/>
  <c r="S447" i="9" s="1"/>
  <c r="Q438" i="9"/>
  <c r="Q429" i="9"/>
  <c r="Q420" i="9"/>
  <c r="R415" i="9"/>
  <c r="S415" i="9" s="1"/>
  <c r="Q396" i="9"/>
  <c r="Q391" i="9"/>
  <c r="Q386" i="9"/>
  <c r="Q381" i="9"/>
  <c r="R371" i="9"/>
  <c r="S371" i="9" s="1"/>
  <c r="R366" i="9"/>
  <c r="S366" i="9" s="1"/>
  <c r="R346" i="9"/>
  <c r="S346" i="9" s="1"/>
  <c r="Q341" i="9"/>
  <c r="Q336" i="9"/>
  <c r="Q325" i="9"/>
  <c r="Q320" i="9"/>
  <c r="R315" i="9"/>
  <c r="S315" i="9" s="1"/>
  <c r="R282" i="9"/>
  <c r="S282" i="9" s="1"/>
  <c r="Q271" i="9"/>
  <c r="Q258" i="9"/>
  <c r="Q252" i="9"/>
  <c r="Q237" i="9"/>
  <c r="Q193" i="9"/>
  <c r="Q184" i="9"/>
  <c r="Q175" i="9"/>
  <c r="Q144" i="9"/>
  <c r="Q135" i="9"/>
  <c r="Q112" i="9"/>
  <c r="Q91" i="9"/>
  <c r="Q60" i="9"/>
  <c r="Q35" i="9"/>
  <c r="Q24" i="9"/>
  <c r="Q376" i="9"/>
  <c r="Q361" i="9"/>
  <c r="Q288" i="9"/>
  <c r="Q257" i="9"/>
  <c r="R257" i="9"/>
  <c r="S257" i="9" s="1"/>
  <c r="Q244" i="9"/>
  <c r="Q80" i="9"/>
  <c r="Q23" i="9"/>
  <c r="Q8" i="9"/>
  <c r="Q456" i="9"/>
  <c r="R451" i="9"/>
  <c r="S451" i="9" s="1"/>
  <c r="Q442" i="9"/>
  <c r="Q433" i="9"/>
  <c r="Q424" i="9"/>
  <c r="R419" i="9"/>
  <c r="S419" i="9" s="1"/>
  <c r="Q410" i="9"/>
  <c r="Q405" i="9"/>
  <c r="R395" i="9"/>
  <c r="S395" i="9" s="1"/>
  <c r="R390" i="9"/>
  <c r="S390" i="9" s="1"/>
  <c r="Q356" i="9"/>
  <c r="Q351" i="9"/>
  <c r="R335" i="9"/>
  <c r="S335" i="9" s="1"/>
  <c r="Q330" i="9"/>
  <c r="Q309" i="9"/>
  <c r="Q304" i="9"/>
  <c r="Q299" i="9"/>
  <c r="Q264" i="9"/>
  <c r="Q202" i="9"/>
  <c r="Q192" i="9"/>
  <c r="Q183" i="9"/>
  <c r="Q153" i="9"/>
  <c r="Q123" i="9"/>
  <c r="Q111" i="9"/>
  <c r="Q101" i="9"/>
  <c r="Q69" i="9"/>
  <c r="Q59" i="9"/>
  <c r="Q7" i="9"/>
  <c r="R460" i="9"/>
  <c r="S460" i="9" s="1"/>
  <c r="R428" i="9"/>
  <c r="S428" i="9" s="1"/>
  <c r="Q400" i="9"/>
  <c r="Q385" i="9"/>
  <c r="R380" i="9"/>
  <c r="S380" i="9" s="1"/>
  <c r="R324" i="9"/>
  <c r="S324" i="9" s="1"/>
  <c r="Q314" i="9"/>
  <c r="R314" i="9"/>
  <c r="S314" i="9" s="1"/>
  <c r="Q287" i="9"/>
  <c r="Q275" i="9"/>
  <c r="Q251" i="9"/>
  <c r="Q173" i="9"/>
  <c r="Q164" i="9"/>
  <c r="Q132" i="9"/>
  <c r="R132" i="9"/>
  <c r="S132" i="9" s="1"/>
  <c r="R122" i="9"/>
  <c r="S122" i="9" s="1"/>
  <c r="Q122" i="9"/>
  <c r="Q146" i="9"/>
  <c r="Q54" i="9"/>
  <c r="R54" i="9"/>
  <c r="S54" i="9" s="1"/>
  <c r="Q18" i="9"/>
  <c r="Q86" i="9"/>
  <c r="R86" i="9"/>
  <c r="S86" i="9" s="1"/>
  <c r="Q70" i="9"/>
  <c r="R70" i="9"/>
  <c r="S70" i="9" s="1"/>
  <c r="Q42" i="9"/>
  <c r="R42" i="9"/>
  <c r="S42" i="9" s="1"/>
  <c r="Q17" i="9"/>
  <c r="R17" i="9"/>
  <c r="S17" i="9" s="1"/>
  <c r="R224" i="9"/>
  <c r="S224" i="9" s="1"/>
  <c r="R215" i="9"/>
  <c r="S215" i="9" s="1"/>
  <c r="R201" i="9"/>
  <c r="S201" i="9" s="1"/>
  <c r="R192" i="9"/>
  <c r="S192" i="9" s="1"/>
  <c r="R183" i="9"/>
  <c r="S183" i="9" s="1"/>
  <c r="R169" i="9"/>
  <c r="S169" i="9" s="1"/>
  <c r="R160" i="9"/>
  <c r="S160" i="9" s="1"/>
  <c r="R145" i="9"/>
  <c r="S145" i="9" s="1"/>
  <c r="R111" i="9"/>
  <c r="S111" i="9" s="1"/>
  <c r="Q106" i="9"/>
  <c r="R96" i="9"/>
  <c r="S96" i="9" s="1"/>
  <c r="R91" i="9"/>
  <c r="S91" i="9" s="1"/>
  <c r="R85" i="9"/>
  <c r="S85" i="9" s="1"/>
  <c r="R80" i="9"/>
  <c r="S80" i="9" s="1"/>
  <c r="R75" i="9"/>
  <c r="S75" i="9" s="1"/>
  <c r="R69" i="9"/>
  <c r="S69" i="9" s="1"/>
  <c r="R64" i="9"/>
  <c r="S64" i="9" s="1"/>
  <c r="R59" i="9"/>
  <c r="S59" i="9" s="1"/>
  <c r="Q41" i="9"/>
  <c r="Q30" i="9"/>
  <c r="Q210" i="9"/>
  <c r="Q178" i="9"/>
  <c r="Q150" i="9"/>
  <c r="R140" i="9"/>
  <c r="S140" i="9" s="1"/>
  <c r="R47" i="9"/>
  <c r="S47" i="9" s="1"/>
  <c r="Q29" i="9"/>
  <c r="R29" i="9"/>
  <c r="S29" i="9" s="1"/>
  <c r="R23" i="9"/>
  <c r="S23" i="9" s="1"/>
  <c r="R16" i="9"/>
  <c r="S16" i="9" s="1"/>
  <c r="R196" i="9"/>
  <c r="S196" i="9" s="1"/>
  <c r="R187" i="9"/>
  <c r="S187" i="9" s="1"/>
  <c r="R173" i="9"/>
  <c r="S173" i="9" s="1"/>
  <c r="R164" i="9"/>
  <c r="S164" i="9" s="1"/>
  <c r="R135" i="9"/>
  <c r="S135" i="9" s="1"/>
  <c r="R120" i="9"/>
  <c r="S120" i="9" s="1"/>
  <c r="R105" i="9"/>
  <c r="S105" i="9" s="1"/>
  <c r="R52" i="9"/>
  <c r="S52" i="9" s="1"/>
  <c r="R35" i="9"/>
  <c r="S35" i="9" s="1"/>
  <c r="Q10" i="9"/>
  <c r="Q182" i="9"/>
  <c r="Q110" i="9"/>
  <c r="Q90" i="9"/>
  <c r="R90" i="9"/>
  <c r="S90" i="9" s="1"/>
  <c r="Q74" i="9"/>
  <c r="R74" i="9"/>
  <c r="S74" i="9" s="1"/>
  <c r="Q58" i="9"/>
  <c r="R58" i="9"/>
  <c r="S58" i="9" s="1"/>
  <c r="Q9" i="9"/>
  <c r="R9" i="9"/>
  <c r="S9" i="9" s="1"/>
  <c r="Q46" i="9"/>
  <c r="R46" i="9"/>
  <c r="S46" i="9" s="1"/>
  <c r="Q22" i="9"/>
  <c r="Q218" i="9"/>
  <c r="Q34" i="9"/>
  <c r="Q21" i="9"/>
  <c r="R21" i="9"/>
  <c r="S21" i="9" s="1"/>
  <c r="R15" i="9"/>
  <c r="S15" i="9" s="1"/>
  <c r="R8" i="9"/>
  <c r="S8" i="9" s="1"/>
  <c r="R195" i="9"/>
  <c r="S195" i="9" s="1"/>
  <c r="R181" i="9"/>
  <c r="S181" i="9" s="1"/>
  <c r="R172" i="9"/>
  <c r="S172" i="9" s="1"/>
  <c r="R163" i="9"/>
  <c r="S163" i="9" s="1"/>
  <c r="R153" i="9"/>
  <c r="S153" i="9" s="1"/>
  <c r="R119" i="9"/>
  <c r="S119" i="9" s="1"/>
  <c r="R104" i="9"/>
  <c r="S104" i="9" s="1"/>
  <c r="R51" i="9"/>
  <c r="S51" i="9" s="1"/>
  <c r="Q33" i="9"/>
  <c r="Q190" i="9"/>
  <c r="Q158" i="9"/>
  <c r="Q94" i="9"/>
  <c r="R94" i="9"/>
  <c r="S94" i="9" s="1"/>
  <c r="Q78" i="9"/>
  <c r="R78" i="9"/>
  <c r="S78" i="9" s="1"/>
  <c r="Q62" i="9"/>
  <c r="R62" i="9"/>
  <c r="S62" i="9" s="1"/>
  <c r="Q14" i="9"/>
  <c r="R123" i="9"/>
  <c r="S123" i="9" s="1"/>
  <c r="R108" i="9"/>
  <c r="S108" i="9" s="1"/>
  <c r="Q50" i="9"/>
  <c r="R50" i="9"/>
  <c r="S50" i="9" s="1"/>
  <c r="Q13" i="9"/>
  <c r="R13" i="9"/>
  <c r="S13" i="9" s="1"/>
  <c r="R7" i="9"/>
  <c r="S7" i="9" s="1"/>
  <c r="Q98" i="9"/>
  <c r="Q49" i="9"/>
  <c r="Q38" i="9"/>
  <c r="Q26" i="9"/>
  <c r="Q82" i="9"/>
  <c r="R82" i="9"/>
  <c r="S82" i="9" s="1"/>
  <c r="Q66" i="9"/>
  <c r="R66" i="9"/>
  <c r="S66" i="9" s="1"/>
  <c r="Q25" i="9"/>
  <c r="R25" i="9"/>
  <c r="S25" i="9" s="1"/>
  <c r="Q6" i="9"/>
  <c r="R38" i="9"/>
  <c r="S38" i="9" s="1"/>
  <c r="R34" i="9"/>
  <c r="S34" i="9" s="1"/>
  <c r="R30" i="9"/>
  <c r="S30" i="9" s="1"/>
  <c r="R26" i="9"/>
  <c r="S26" i="9" s="1"/>
  <c r="R22" i="9"/>
  <c r="S22" i="9" s="1"/>
  <c r="R18" i="9"/>
  <c r="S18" i="9" s="1"/>
  <c r="R14" i="9"/>
  <c r="S14" i="9" s="1"/>
  <c r="R10" i="9"/>
  <c r="S10" i="9" s="1"/>
  <c r="R6" i="9"/>
  <c r="S6" i="9" s="1"/>
  <c r="Q5" i="9"/>
  <c r="Q9" i="33" l="1"/>
  <c r="N62" i="34"/>
  <c r="H5" i="1"/>
  <c r="H8" i="1"/>
  <c r="A6" i="9" l="1"/>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A438" i="9" l="1"/>
  <c r="K438" i="9"/>
  <c r="L438" i="9"/>
  <c r="A342" i="9"/>
  <c r="K342" i="9"/>
  <c r="L342" i="9"/>
  <c r="A302" i="9"/>
  <c r="K302" i="9"/>
  <c r="L302" i="9"/>
  <c r="A294" i="9"/>
  <c r="K294" i="9"/>
  <c r="L294" i="9"/>
  <c r="A286" i="9"/>
  <c r="K286" i="9"/>
  <c r="L286" i="9"/>
  <c r="A278" i="9"/>
  <c r="K278" i="9"/>
  <c r="L278" i="9"/>
  <c r="A270" i="9"/>
  <c r="K270" i="9"/>
  <c r="L270" i="9"/>
  <c r="A262" i="9"/>
  <c r="K262" i="9"/>
  <c r="L262" i="9"/>
  <c r="A254" i="9"/>
  <c r="K254" i="9"/>
  <c r="L254" i="9"/>
  <c r="A246" i="9"/>
  <c r="K246" i="9"/>
  <c r="L246" i="9"/>
  <c r="A238" i="9"/>
  <c r="K238" i="9"/>
  <c r="L238" i="9"/>
  <c r="A230" i="9"/>
  <c r="K230" i="9"/>
  <c r="L230" i="9"/>
  <c r="A222" i="9"/>
  <c r="K222" i="9"/>
  <c r="L222" i="9"/>
  <c r="A214" i="9"/>
  <c r="K214" i="9"/>
  <c r="L214" i="9"/>
  <c r="A206" i="9"/>
  <c r="K206" i="9"/>
  <c r="L206" i="9"/>
  <c r="A198" i="9"/>
  <c r="K198" i="9"/>
  <c r="L198" i="9"/>
  <c r="A190" i="9"/>
  <c r="K190" i="9"/>
  <c r="L190" i="9"/>
  <c r="K182" i="9"/>
  <c r="A182" i="9"/>
  <c r="L182" i="9"/>
  <c r="K174" i="9"/>
  <c r="A174" i="9"/>
  <c r="L174" i="9"/>
  <c r="K166" i="9"/>
  <c r="A166" i="9"/>
  <c r="L166" i="9"/>
  <c r="K158" i="9"/>
  <c r="A158" i="9"/>
  <c r="L158" i="9"/>
  <c r="K150" i="9"/>
  <c r="A150" i="9"/>
  <c r="L150" i="9"/>
  <c r="K142" i="9"/>
  <c r="A142" i="9"/>
  <c r="L142" i="9"/>
  <c r="K134" i="9"/>
  <c r="A134" i="9"/>
  <c r="L134" i="9"/>
  <c r="K126" i="9"/>
  <c r="L126" i="9"/>
  <c r="A126" i="9"/>
  <c r="K118" i="9"/>
  <c r="A118" i="9"/>
  <c r="L118" i="9"/>
  <c r="K110" i="9"/>
  <c r="L110" i="9"/>
  <c r="A110" i="9"/>
  <c r="K102" i="9"/>
  <c r="A102" i="9"/>
  <c r="L102" i="9"/>
  <c r="K94" i="9"/>
  <c r="L94" i="9"/>
  <c r="A94" i="9"/>
  <c r="K86" i="9"/>
  <c r="A86" i="9"/>
  <c r="L86" i="9"/>
  <c r="K78" i="9"/>
  <c r="L78" i="9"/>
  <c r="A78" i="9"/>
  <c r="K70" i="9"/>
  <c r="A70" i="9"/>
  <c r="L70" i="9"/>
  <c r="K62" i="9"/>
  <c r="L62" i="9"/>
  <c r="A62" i="9"/>
  <c r="K54" i="9"/>
  <c r="A54" i="9"/>
  <c r="L54" i="9"/>
  <c r="K46" i="9"/>
  <c r="L46" i="9"/>
  <c r="A46" i="9"/>
  <c r="K38" i="9"/>
  <c r="A38" i="9"/>
  <c r="L38" i="9"/>
  <c r="A30" i="9"/>
  <c r="A22" i="9"/>
  <c r="A14" i="9"/>
  <c r="A454" i="9"/>
  <c r="K454" i="9"/>
  <c r="L454" i="9"/>
  <c r="A334" i="9"/>
  <c r="K334" i="9"/>
  <c r="L334" i="9"/>
  <c r="A421" i="9"/>
  <c r="K421" i="9"/>
  <c r="L421" i="9"/>
  <c r="A413" i="9"/>
  <c r="K413" i="9"/>
  <c r="L413" i="9"/>
  <c r="A405" i="9"/>
  <c r="K405" i="9"/>
  <c r="L405" i="9"/>
  <c r="A397" i="9"/>
  <c r="K397" i="9"/>
  <c r="L397" i="9"/>
  <c r="A389" i="9"/>
  <c r="K389" i="9"/>
  <c r="L389" i="9"/>
  <c r="A381" i="9"/>
  <c r="K381" i="9"/>
  <c r="L381" i="9"/>
  <c r="A373" i="9"/>
  <c r="K373" i="9"/>
  <c r="L373" i="9"/>
  <c r="A365" i="9"/>
  <c r="K365" i="9"/>
  <c r="L365" i="9"/>
  <c r="A357" i="9"/>
  <c r="K357" i="9"/>
  <c r="L357" i="9"/>
  <c r="A349" i="9"/>
  <c r="K349" i="9"/>
  <c r="L349" i="9"/>
  <c r="A341" i="9"/>
  <c r="K341" i="9"/>
  <c r="L341" i="9"/>
  <c r="A333" i="9"/>
  <c r="K333" i="9"/>
  <c r="L333" i="9"/>
  <c r="A325" i="9"/>
  <c r="K325" i="9"/>
  <c r="L325" i="9"/>
  <c r="A317" i="9"/>
  <c r="K317" i="9"/>
  <c r="L317" i="9"/>
  <c r="A309" i="9"/>
  <c r="K309" i="9"/>
  <c r="L309" i="9"/>
  <c r="A301" i="9"/>
  <c r="K301" i="9"/>
  <c r="L301" i="9"/>
  <c r="A293" i="9"/>
  <c r="K293" i="9"/>
  <c r="L293" i="9"/>
  <c r="A285" i="9"/>
  <c r="K285" i="9"/>
  <c r="L285" i="9"/>
  <c r="A277" i="9"/>
  <c r="K277" i="9"/>
  <c r="L277" i="9"/>
  <c r="A269" i="9"/>
  <c r="K269" i="9"/>
  <c r="L269" i="9"/>
  <c r="A261" i="9"/>
  <c r="K261" i="9"/>
  <c r="L261" i="9"/>
  <c r="A253" i="9"/>
  <c r="K253" i="9"/>
  <c r="L253" i="9"/>
  <c r="A245" i="9"/>
  <c r="K245" i="9"/>
  <c r="L245" i="9"/>
  <c r="A237" i="9"/>
  <c r="K237" i="9"/>
  <c r="L237" i="9"/>
  <c r="A229" i="9"/>
  <c r="K229" i="9"/>
  <c r="L229" i="9"/>
  <c r="A221" i="9"/>
  <c r="K221" i="9"/>
  <c r="L221" i="9"/>
  <c r="A213" i="9"/>
  <c r="K213" i="9"/>
  <c r="L213" i="9"/>
  <c r="A205" i="9"/>
  <c r="K205" i="9"/>
  <c r="L205" i="9"/>
  <c r="A197" i="9"/>
  <c r="K197" i="9"/>
  <c r="L197" i="9"/>
  <c r="A189" i="9"/>
  <c r="K189" i="9"/>
  <c r="L189" i="9"/>
  <c r="L181" i="9"/>
  <c r="A181" i="9"/>
  <c r="K181" i="9"/>
  <c r="L173" i="9"/>
  <c r="A173" i="9"/>
  <c r="K173" i="9"/>
  <c r="L165" i="9"/>
  <c r="A165" i="9"/>
  <c r="K165" i="9"/>
  <c r="L157" i="9"/>
  <c r="A157" i="9"/>
  <c r="K157" i="9"/>
  <c r="L149" i="9"/>
  <c r="A149" i="9"/>
  <c r="K149" i="9"/>
  <c r="L141" i="9"/>
  <c r="A141" i="9"/>
  <c r="K141" i="9"/>
  <c r="L133" i="9"/>
  <c r="A133" i="9"/>
  <c r="K133" i="9"/>
  <c r="L125" i="9"/>
  <c r="A125" i="9"/>
  <c r="K125" i="9"/>
  <c r="L117" i="9"/>
  <c r="A117" i="9"/>
  <c r="K117" i="9"/>
  <c r="L109" i="9"/>
  <c r="A109" i="9"/>
  <c r="K109" i="9"/>
  <c r="L101" i="9"/>
  <c r="A101" i="9"/>
  <c r="K101" i="9"/>
  <c r="L93" i="9"/>
  <c r="A93" i="9"/>
  <c r="K93" i="9"/>
  <c r="L85" i="9"/>
  <c r="A85" i="9"/>
  <c r="K85" i="9"/>
  <c r="L77" i="9"/>
  <c r="A77" i="9"/>
  <c r="K77" i="9"/>
  <c r="L69" i="9"/>
  <c r="A69" i="9"/>
  <c r="K69" i="9"/>
  <c r="L61" i="9"/>
  <c r="A61" i="9"/>
  <c r="K61" i="9"/>
  <c r="L53" i="9"/>
  <c r="A53" i="9"/>
  <c r="K53" i="9"/>
  <c r="L45" i="9"/>
  <c r="A45" i="9"/>
  <c r="K45" i="9"/>
  <c r="L37" i="9"/>
  <c r="A37" i="9"/>
  <c r="K37" i="9"/>
  <c r="A29" i="9"/>
  <c r="A21" i="9"/>
  <c r="A13" i="9"/>
  <c r="A446" i="9"/>
  <c r="K446" i="9"/>
  <c r="L446" i="9"/>
  <c r="A326" i="9"/>
  <c r="K326" i="9"/>
  <c r="L326" i="9"/>
  <c r="A476" i="9"/>
  <c r="K476" i="9"/>
  <c r="L476" i="9"/>
  <c r="A460" i="9"/>
  <c r="K460" i="9"/>
  <c r="L460" i="9"/>
  <c r="A444" i="9"/>
  <c r="K444" i="9"/>
  <c r="L444" i="9"/>
  <c r="A428" i="9"/>
  <c r="K428" i="9"/>
  <c r="L428" i="9"/>
  <c r="A412" i="9"/>
  <c r="K412" i="9"/>
  <c r="L412" i="9"/>
  <c r="A396" i="9"/>
  <c r="K396" i="9"/>
  <c r="L396" i="9"/>
  <c r="A380" i="9"/>
  <c r="K380" i="9"/>
  <c r="L380" i="9"/>
  <c r="A364" i="9"/>
  <c r="K364" i="9"/>
  <c r="L364" i="9"/>
  <c r="A340" i="9"/>
  <c r="K340" i="9"/>
  <c r="L340" i="9"/>
  <c r="A324" i="9"/>
  <c r="K324" i="9"/>
  <c r="L324" i="9"/>
  <c r="A308" i="9"/>
  <c r="K308" i="9"/>
  <c r="L308" i="9"/>
  <c r="A292" i="9"/>
  <c r="K292" i="9"/>
  <c r="L292" i="9"/>
  <c r="A276" i="9"/>
  <c r="K276" i="9"/>
  <c r="L276" i="9"/>
  <c r="A260" i="9"/>
  <c r="K260" i="9"/>
  <c r="L260" i="9"/>
  <c r="A244" i="9"/>
  <c r="K244" i="9"/>
  <c r="L244" i="9"/>
  <c r="A228" i="9"/>
  <c r="K228" i="9"/>
  <c r="L228" i="9"/>
  <c r="A212" i="9"/>
  <c r="K212" i="9"/>
  <c r="L212" i="9"/>
  <c r="A196" i="9"/>
  <c r="K196" i="9"/>
  <c r="L196" i="9"/>
  <c r="A180" i="9"/>
  <c r="K180" i="9"/>
  <c r="L180" i="9"/>
  <c r="A172" i="9"/>
  <c r="K172" i="9"/>
  <c r="L172" i="9"/>
  <c r="A164" i="9"/>
  <c r="K164" i="9"/>
  <c r="L164" i="9"/>
  <c r="A148" i="9"/>
  <c r="K148" i="9"/>
  <c r="L148" i="9"/>
  <c r="A140" i="9"/>
  <c r="K140" i="9"/>
  <c r="L140" i="9"/>
  <c r="A132" i="9"/>
  <c r="K132" i="9"/>
  <c r="L132" i="9"/>
  <c r="A124" i="9"/>
  <c r="K124" i="9"/>
  <c r="L124" i="9"/>
  <c r="A116" i="9"/>
  <c r="K116" i="9"/>
  <c r="L116" i="9"/>
  <c r="A108" i="9"/>
  <c r="K108" i="9"/>
  <c r="L108" i="9"/>
  <c r="A100" i="9"/>
  <c r="K100" i="9"/>
  <c r="L100" i="9"/>
  <c r="A92" i="9"/>
  <c r="K92" i="9"/>
  <c r="L92" i="9"/>
  <c r="A84" i="9"/>
  <c r="K84" i="9"/>
  <c r="L84" i="9"/>
  <c r="A76" i="9"/>
  <c r="K76" i="9"/>
  <c r="L76" i="9"/>
  <c r="A68" i="9"/>
  <c r="K68" i="9"/>
  <c r="L68" i="9"/>
  <c r="A60" i="9"/>
  <c r="K60" i="9"/>
  <c r="L60" i="9"/>
  <c r="A52" i="9"/>
  <c r="K52" i="9"/>
  <c r="L52" i="9"/>
  <c r="A44" i="9"/>
  <c r="K44" i="9"/>
  <c r="L44" i="9"/>
  <c r="A36" i="9"/>
  <c r="A28" i="9"/>
  <c r="A20" i="9"/>
  <c r="A12" i="9"/>
  <c r="A486" i="9"/>
  <c r="K486" i="9"/>
  <c r="L486" i="9"/>
  <c r="A390" i="9"/>
  <c r="K390" i="9"/>
  <c r="L390" i="9"/>
  <c r="A445" i="9"/>
  <c r="K445" i="9"/>
  <c r="L445" i="9"/>
  <c r="A468" i="9"/>
  <c r="K468" i="9"/>
  <c r="L468" i="9"/>
  <c r="A452" i="9"/>
  <c r="K452" i="9"/>
  <c r="L452" i="9"/>
  <c r="A436" i="9"/>
  <c r="K436" i="9"/>
  <c r="L436" i="9"/>
  <c r="A420" i="9"/>
  <c r="K420" i="9"/>
  <c r="L420" i="9"/>
  <c r="A404" i="9"/>
  <c r="K404" i="9"/>
  <c r="L404" i="9"/>
  <c r="A388" i="9"/>
  <c r="K388" i="9"/>
  <c r="L388" i="9"/>
  <c r="A372" i="9"/>
  <c r="K372" i="9"/>
  <c r="L372" i="9"/>
  <c r="A356" i="9"/>
  <c r="K356" i="9"/>
  <c r="L356" i="9"/>
  <c r="A348" i="9"/>
  <c r="K348" i="9"/>
  <c r="L348" i="9"/>
  <c r="A332" i="9"/>
  <c r="K332" i="9"/>
  <c r="L332" i="9"/>
  <c r="A316" i="9"/>
  <c r="K316" i="9"/>
  <c r="L316" i="9"/>
  <c r="A300" i="9"/>
  <c r="K300" i="9"/>
  <c r="L300" i="9"/>
  <c r="A284" i="9"/>
  <c r="K284" i="9"/>
  <c r="L284" i="9"/>
  <c r="A268" i="9"/>
  <c r="K268" i="9"/>
  <c r="L268" i="9"/>
  <c r="A252" i="9"/>
  <c r="K252" i="9"/>
  <c r="L252" i="9"/>
  <c r="A236" i="9"/>
  <c r="K236" i="9"/>
  <c r="L236" i="9"/>
  <c r="A220" i="9"/>
  <c r="K220" i="9"/>
  <c r="L220" i="9"/>
  <c r="A204" i="9"/>
  <c r="K204" i="9"/>
  <c r="L204" i="9"/>
  <c r="A188" i="9"/>
  <c r="K188" i="9"/>
  <c r="L188" i="9"/>
  <c r="A156" i="9"/>
  <c r="K156" i="9"/>
  <c r="L156" i="9"/>
  <c r="A374" i="9"/>
  <c r="K374" i="9"/>
  <c r="L374" i="9"/>
  <c r="A453" i="9"/>
  <c r="K453" i="9"/>
  <c r="L453" i="9"/>
  <c r="A459" i="9"/>
  <c r="K459" i="9"/>
  <c r="L459" i="9"/>
  <c r="A443" i="9"/>
  <c r="K443" i="9"/>
  <c r="L443" i="9"/>
  <c r="K419" i="9"/>
  <c r="L419" i="9"/>
  <c r="A419" i="9"/>
  <c r="K403" i="9"/>
  <c r="L403" i="9"/>
  <c r="A403" i="9"/>
  <c r="K387" i="9"/>
  <c r="L387" i="9"/>
  <c r="A387" i="9"/>
  <c r="K371" i="9"/>
  <c r="L371" i="9"/>
  <c r="A371" i="9"/>
  <c r="K355" i="9"/>
  <c r="A355" i="9"/>
  <c r="L355" i="9"/>
  <c r="A339" i="9"/>
  <c r="K339" i="9"/>
  <c r="L339" i="9"/>
  <c r="A323" i="9"/>
  <c r="K323" i="9"/>
  <c r="L323" i="9"/>
  <c r="A299" i="9"/>
  <c r="K299" i="9"/>
  <c r="L299" i="9"/>
  <c r="K291" i="9"/>
  <c r="L291" i="9"/>
  <c r="A291" i="9"/>
  <c r="K275" i="9"/>
  <c r="L275" i="9"/>
  <c r="A275" i="9"/>
  <c r="K259" i="9"/>
  <c r="L259" i="9"/>
  <c r="A259" i="9"/>
  <c r="A235" i="9"/>
  <c r="K235" i="9"/>
  <c r="L235" i="9"/>
  <c r="A219" i="9"/>
  <c r="K219" i="9"/>
  <c r="L219" i="9"/>
  <c r="A203" i="9"/>
  <c r="K203" i="9"/>
  <c r="L203" i="9"/>
  <c r="K195" i="9"/>
  <c r="L195" i="9"/>
  <c r="A195" i="9"/>
  <c r="K179" i="9"/>
  <c r="L179" i="9"/>
  <c r="A179" i="9"/>
  <c r="A171" i="9"/>
  <c r="K171" i="9"/>
  <c r="L171" i="9"/>
  <c r="K163" i="9"/>
  <c r="L163" i="9"/>
  <c r="A163" i="9"/>
  <c r="A155" i="9"/>
  <c r="K155" i="9"/>
  <c r="L155" i="9"/>
  <c r="K147" i="9"/>
  <c r="L147" i="9"/>
  <c r="A147" i="9"/>
  <c r="A139" i="9"/>
  <c r="K139" i="9"/>
  <c r="L139" i="9"/>
  <c r="K131" i="9"/>
  <c r="L131" i="9"/>
  <c r="A131" i="9"/>
  <c r="A123" i="9"/>
  <c r="K123" i="9"/>
  <c r="L123" i="9"/>
  <c r="K115" i="9"/>
  <c r="L115" i="9"/>
  <c r="A115" i="9"/>
  <c r="A107" i="9"/>
  <c r="K107" i="9"/>
  <c r="L107" i="9"/>
  <c r="K99" i="9"/>
  <c r="L99" i="9"/>
  <c r="A99" i="9"/>
  <c r="A91" i="9"/>
  <c r="K91" i="9"/>
  <c r="L91" i="9"/>
  <c r="K83" i="9"/>
  <c r="L83" i="9"/>
  <c r="A83" i="9"/>
  <c r="A75" i="9"/>
  <c r="K75" i="9"/>
  <c r="L75" i="9"/>
  <c r="K67" i="9"/>
  <c r="L67" i="9"/>
  <c r="A67" i="9"/>
  <c r="A59" i="9"/>
  <c r="K59" i="9"/>
  <c r="L59" i="9"/>
  <c r="K51" i="9"/>
  <c r="L51" i="9"/>
  <c r="A51" i="9"/>
  <c r="A43" i="9"/>
  <c r="K43" i="9"/>
  <c r="L43" i="9"/>
  <c r="A35" i="9"/>
  <c r="A27" i="9"/>
  <c r="A19" i="9"/>
  <c r="A11" i="9"/>
  <c r="A406" i="9"/>
  <c r="K406" i="9"/>
  <c r="L406" i="9"/>
  <c r="A429" i="9"/>
  <c r="K429" i="9"/>
  <c r="L429" i="9"/>
  <c r="A491" i="9"/>
  <c r="K491" i="9"/>
  <c r="L491" i="9"/>
  <c r="K451" i="9"/>
  <c r="L451" i="9"/>
  <c r="A451" i="9"/>
  <c r="K435" i="9"/>
  <c r="L435" i="9"/>
  <c r="A435" i="9"/>
  <c r="A427" i="9"/>
  <c r="K427" i="9"/>
  <c r="L427" i="9"/>
  <c r="A411" i="9"/>
  <c r="K411" i="9"/>
  <c r="L411" i="9"/>
  <c r="A395" i="9"/>
  <c r="K395" i="9"/>
  <c r="L395" i="9"/>
  <c r="A379" i="9"/>
  <c r="K379" i="9"/>
  <c r="L379" i="9"/>
  <c r="A363" i="9"/>
  <c r="K363" i="9"/>
  <c r="L363" i="9"/>
  <c r="A347" i="9"/>
  <c r="K347" i="9"/>
  <c r="L347" i="9"/>
  <c r="A331" i="9"/>
  <c r="K331" i="9"/>
  <c r="L331" i="9"/>
  <c r="A315" i="9"/>
  <c r="K315" i="9"/>
  <c r="L315" i="9"/>
  <c r="K307" i="9"/>
  <c r="L307" i="9"/>
  <c r="A307" i="9"/>
  <c r="A283" i="9"/>
  <c r="K283" i="9"/>
  <c r="L283" i="9"/>
  <c r="A267" i="9"/>
  <c r="K267" i="9"/>
  <c r="L267" i="9"/>
  <c r="A251" i="9"/>
  <c r="K251" i="9"/>
  <c r="L251" i="9"/>
  <c r="K243" i="9"/>
  <c r="L243" i="9"/>
  <c r="A243" i="9"/>
  <c r="K227" i="9"/>
  <c r="L227" i="9"/>
  <c r="A227" i="9"/>
  <c r="K211" i="9"/>
  <c r="L211" i="9"/>
  <c r="A211" i="9"/>
  <c r="A187" i="9"/>
  <c r="K187" i="9"/>
  <c r="L187" i="9"/>
  <c r="A430" i="9"/>
  <c r="K430" i="9"/>
  <c r="L430" i="9"/>
  <c r="A318" i="9"/>
  <c r="K318" i="9"/>
  <c r="L318" i="9"/>
  <c r="A490" i="9"/>
  <c r="L490" i="9"/>
  <c r="K490" i="9"/>
  <c r="A466" i="9"/>
  <c r="L466" i="9"/>
  <c r="K466" i="9"/>
  <c r="A450" i="9"/>
  <c r="L450" i="9"/>
  <c r="K450" i="9"/>
  <c r="A434" i="9"/>
  <c r="L434" i="9"/>
  <c r="K434" i="9"/>
  <c r="A418" i="9"/>
  <c r="L418" i="9"/>
  <c r="K418" i="9"/>
  <c r="A402" i="9"/>
  <c r="L402" i="9"/>
  <c r="K402" i="9"/>
  <c r="A386" i="9"/>
  <c r="L386" i="9"/>
  <c r="K386" i="9"/>
  <c r="A370" i="9"/>
  <c r="L370" i="9"/>
  <c r="K370" i="9"/>
  <c r="A354" i="9"/>
  <c r="L354" i="9"/>
  <c r="K354" i="9"/>
  <c r="A338" i="9"/>
  <c r="L338" i="9"/>
  <c r="K338" i="9"/>
  <c r="A322" i="9"/>
  <c r="L322" i="9"/>
  <c r="K322" i="9"/>
  <c r="A306" i="9"/>
  <c r="L306" i="9"/>
  <c r="K306" i="9"/>
  <c r="A290" i="9"/>
  <c r="L290" i="9"/>
  <c r="K290" i="9"/>
  <c r="A274" i="9"/>
  <c r="L274" i="9"/>
  <c r="K274" i="9"/>
  <c r="A258" i="9"/>
  <c r="L258" i="9"/>
  <c r="K258" i="9"/>
  <c r="A242" i="9"/>
  <c r="L242" i="9"/>
  <c r="K242" i="9"/>
  <c r="A226" i="9"/>
  <c r="L226" i="9"/>
  <c r="K226" i="9"/>
  <c r="A210" i="9"/>
  <c r="L210" i="9"/>
  <c r="K210" i="9"/>
  <c r="A202" i="9"/>
  <c r="L202" i="9"/>
  <c r="K202" i="9"/>
  <c r="A186" i="9"/>
  <c r="K186" i="9"/>
  <c r="L186" i="9"/>
  <c r="A178" i="9"/>
  <c r="K178" i="9"/>
  <c r="L178" i="9"/>
  <c r="A170" i="9"/>
  <c r="K170" i="9"/>
  <c r="L170" i="9"/>
  <c r="A162" i="9"/>
  <c r="K162" i="9"/>
  <c r="L162" i="9"/>
  <c r="A154" i="9"/>
  <c r="K154" i="9"/>
  <c r="L154" i="9"/>
  <c r="A146" i="9"/>
  <c r="K146" i="9"/>
  <c r="L146" i="9"/>
  <c r="A138" i="9"/>
  <c r="K138" i="9"/>
  <c r="L138" i="9"/>
  <c r="K130" i="9"/>
  <c r="L130" i="9"/>
  <c r="A130" i="9"/>
  <c r="A122" i="9"/>
  <c r="K122" i="9"/>
  <c r="L122" i="9"/>
  <c r="K114" i="9"/>
  <c r="L114" i="9"/>
  <c r="A114" i="9"/>
  <c r="A106" i="9"/>
  <c r="K106" i="9"/>
  <c r="L106" i="9"/>
  <c r="K98" i="9"/>
  <c r="L98" i="9"/>
  <c r="A98" i="9"/>
  <c r="A90" i="9"/>
  <c r="K90" i="9"/>
  <c r="L90" i="9"/>
  <c r="K82" i="9"/>
  <c r="L82" i="9"/>
  <c r="A82" i="9"/>
  <c r="A74" i="9"/>
  <c r="K74" i="9"/>
  <c r="L74" i="9"/>
  <c r="K66" i="9"/>
  <c r="L66" i="9"/>
  <c r="A66" i="9"/>
  <c r="A58" i="9"/>
  <c r="K58" i="9"/>
  <c r="L58" i="9"/>
  <c r="K50" i="9"/>
  <c r="L50" i="9"/>
  <c r="A50" i="9"/>
  <c r="A42" i="9"/>
  <c r="K42" i="9"/>
  <c r="L42" i="9"/>
  <c r="A34" i="9"/>
  <c r="A26" i="9"/>
  <c r="A18" i="9"/>
  <c r="A10" i="9"/>
  <c r="A398" i="9"/>
  <c r="K398" i="9"/>
  <c r="L398" i="9"/>
  <c r="A469" i="9"/>
  <c r="K469" i="9"/>
  <c r="L469" i="9"/>
  <c r="K499" i="9"/>
  <c r="L499" i="9"/>
  <c r="A499" i="9"/>
  <c r="A474" i="9"/>
  <c r="L474" i="9"/>
  <c r="K474" i="9"/>
  <c r="A458" i="9"/>
  <c r="L458" i="9"/>
  <c r="K458" i="9"/>
  <c r="A442" i="9"/>
  <c r="L442" i="9"/>
  <c r="K442" i="9"/>
  <c r="A426" i="9"/>
  <c r="L426" i="9"/>
  <c r="K426" i="9"/>
  <c r="A410" i="9"/>
  <c r="L410" i="9"/>
  <c r="K410" i="9"/>
  <c r="A394" i="9"/>
  <c r="L394" i="9"/>
  <c r="K394" i="9"/>
  <c r="A378" i="9"/>
  <c r="L378" i="9"/>
  <c r="K378" i="9"/>
  <c r="A362" i="9"/>
  <c r="L362" i="9"/>
  <c r="K362" i="9"/>
  <c r="A346" i="9"/>
  <c r="L346" i="9"/>
  <c r="K346" i="9"/>
  <c r="A330" i="9"/>
  <c r="L330" i="9"/>
  <c r="K330" i="9"/>
  <c r="A314" i="9"/>
  <c r="L314" i="9"/>
  <c r="K314" i="9"/>
  <c r="A298" i="9"/>
  <c r="L298" i="9"/>
  <c r="K298" i="9"/>
  <c r="A282" i="9"/>
  <c r="L282" i="9"/>
  <c r="K282" i="9"/>
  <c r="A266" i="9"/>
  <c r="L266" i="9"/>
  <c r="K266" i="9"/>
  <c r="A250" i="9"/>
  <c r="L250" i="9"/>
  <c r="K250" i="9"/>
  <c r="A234" i="9"/>
  <c r="L234" i="9"/>
  <c r="K234" i="9"/>
  <c r="A218" i="9"/>
  <c r="L218" i="9"/>
  <c r="K218" i="9"/>
  <c r="A194" i="9"/>
  <c r="L194" i="9"/>
  <c r="K194" i="9"/>
  <c r="A462" i="9"/>
  <c r="K462" i="9"/>
  <c r="L462" i="9"/>
  <c r="A350" i="9"/>
  <c r="K350" i="9"/>
  <c r="L350" i="9"/>
  <c r="A493" i="9"/>
  <c r="K493" i="9"/>
  <c r="L493" i="9"/>
  <c r="A492" i="9"/>
  <c r="K492" i="9"/>
  <c r="L492" i="9"/>
  <c r="A482" i="9"/>
  <c r="L482" i="9"/>
  <c r="K482" i="9"/>
  <c r="A465" i="9"/>
  <c r="K465" i="9"/>
  <c r="L465" i="9"/>
  <c r="A433" i="9"/>
  <c r="K433" i="9"/>
  <c r="L433" i="9"/>
  <c r="A409" i="9"/>
  <c r="K409" i="9"/>
  <c r="L409" i="9"/>
  <c r="A393" i="9"/>
  <c r="K393" i="9"/>
  <c r="L393" i="9"/>
  <c r="A377" i="9"/>
  <c r="K377" i="9"/>
  <c r="L377" i="9"/>
  <c r="A361" i="9"/>
  <c r="K361" i="9"/>
  <c r="L361" i="9"/>
  <c r="A345" i="9"/>
  <c r="K345" i="9"/>
  <c r="L345" i="9"/>
  <c r="A329" i="9"/>
  <c r="K329" i="9"/>
  <c r="L329" i="9"/>
  <c r="A313" i="9"/>
  <c r="K313" i="9"/>
  <c r="L313" i="9"/>
  <c r="A297" i="9"/>
  <c r="K297" i="9"/>
  <c r="L297" i="9"/>
  <c r="A281" i="9"/>
  <c r="K281" i="9"/>
  <c r="L281" i="9"/>
  <c r="A273" i="9"/>
  <c r="K273" i="9"/>
  <c r="L273" i="9"/>
  <c r="A257" i="9"/>
  <c r="K257" i="9"/>
  <c r="L257" i="9"/>
  <c r="A241" i="9"/>
  <c r="K241" i="9"/>
  <c r="L241" i="9"/>
  <c r="A225" i="9"/>
  <c r="K225" i="9"/>
  <c r="L225" i="9"/>
  <c r="A209" i="9"/>
  <c r="K209" i="9"/>
  <c r="L209" i="9"/>
  <c r="A201" i="9"/>
  <c r="K201" i="9"/>
  <c r="L201" i="9"/>
  <c r="A193" i="9"/>
  <c r="K193" i="9"/>
  <c r="L193" i="9"/>
  <c r="L177" i="9"/>
  <c r="A177" i="9"/>
  <c r="K177" i="9"/>
  <c r="A169" i="9"/>
  <c r="L169" i="9"/>
  <c r="K169" i="9"/>
  <c r="L161" i="9"/>
  <c r="A161" i="9"/>
  <c r="K161" i="9"/>
  <c r="A153" i="9"/>
  <c r="L153" i="9"/>
  <c r="K153" i="9"/>
  <c r="L145" i="9"/>
  <c r="A145" i="9"/>
  <c r="K145" i="9"/>
  <c r="A137" i="9"/>
  <c r="L137" i="9"/>
  <c r="K137" i="9"/>
  <c r="K129" i="9"/>
  <c r="L129" i="9"/>
  <c r="A129" i="9"/>
  <c r="A121" i="9"/>
  <c r="K121" i="9"/>
  <c r="L121" i="9"/>
  <c r="K113" i="9"/>
  <c r="L113" i="9"/>
  <c r="A113" i="9"/>
  <c r="A105" i="9"/>
  <c r="K105" i="9"/>
  <c r="L105" i="9"/>
  <c r="K97" i="9"/>
  <c r="L97" i="9"/>
  <c r="A97" i="9"/>
  <c r="A89" i="9"/>
  <c r="K89" i="9"/>
  <c r="L89" i="9"/>
  <c r="K81" i="9"/>
  <c r="L81" i="9"/>
  <c r="A81" i="9"/>
  <c r="A73" i="9"/>
  <c r="K73" i="9"/>
  <c r="L73" i="9"/>
  <c r="K65" i="9"/>
  <c r="L65" i="9"/>
  <c r="A65" i="9"/>
  <c r="A57" i="9"/>
  <c r="K57" i="9"/>
  <c r="L57" i="9"/>
  <c r="K49" i="9"/>
  <c r="L49" i="9"/>
  <c r="A49" i="9"/>
  <c r="A41" i="9"/>
  <c r="K41" i="9"/>
  <c r="L41" i="9"/>
  <c r="A33" i="9"/>
  <c r="A25" i="9"/>
  <c r="A17" i="9"/>
  <c r="A9" i="9"/>
  <c r="A422" i="9"/>
  <c r="K422" i="9"/>
  <c r="L422" i="9"/>
  <c r="A310" i="9"/>
  <c r="K310" i="9"/>
  <c r="L310" i="9"/>
  <c r="A475" i="9"/>
  <c r="K475" i="9"/>
  <c r="L475" i="9"/>
  <c r="A473" i="9"/>
  <c r="K473" i="9"/>
  <c r="L473" i="9"/>
  <c r="A441" i="9"/>
  <c r="K441" i="9"/>
  <c r="L441" i="9"/>
  <c r="A417" i="9"/>
  <c r="K417" i="9"/>
  <c r="L417" i="9"/>
  <c r="A401" i="9"/>
  <c r="K401" i="9"/>
  <c r="L401" i="9"/>
  <c r="A385" i="9"/>
  <c r="K385" i="9"/>
  <c r="L385" i="9"/>
  <c r="A369" i="9"/>
  <c r="K369" i="9"/>
  <c r="L369" i="9"/>
  <c r="A353" i="9"/>
  <c r="K353" i="9"/>
  <c r="L353" i="9"/>
  <c r="A337" i="9"/>
  <c r="K337" i="9"/>
  <c r="L337" i="9"/>
  <c r="A321" i="9"/>
  <c r="K321" i="9"/>
  <c r="L321" i="9"/>
  <c r="A305" i="9"/>
  <c r="K305" i="9"/>
  <c r="L305" i="9"/>
  <c r="A289" i="9"/>
  <c r="K289" i="9"/>
  <c r="L289" i="9"/>
  <c r="A265" i="9"/>
  <c r="K265" i="9"/>
  <c r="L265" i="9"/>
  <c r="A249" i="9"/>
  <c r="K249" i="9"/>
  <c r="L249" i="9"/>
  <c r="A233" i="9"/>
  <c r="K233" i="9"/>
  <c r="L233" i="9"/>
  <c r="A217" i="9"/>
  <c r="K217" i="9"/>
  <c r="L217" i="9"/>
  <c r="A185" i="9"/>
  <c r="L185" i="9"/>
  <c r="K185" i="9"/>
  <c r="A478" i="9"/>
  <c r="K478" i="9"/>
  <c r="L478" i="9"/>
  <c r="A382" i="9"/>
  <c r="K382" i="9"/>
  <c r="L382" i="9"/>
  <c r="A437" i="9"/>
  <c r="K437" i="9"/>
  <c r="L437" i="9"/>
  <c r="K467" i="9"/>
  <c r="L467" i="9"/>
  <c r="A467" i="9"/>
  <c r="A481" i="9"/>
  <c r="K481" i="9"/>
  <c r="L481" i="9"/>
  <c r="A449" i="9"/>
  <c r="K449" i="9"/>
  <c r="L449" i="9"/>
  <c r="A496" i="9"/>
  <c r="K496" i="9"/>
  <c r="L496" i="9"/>
  <c r="A480" i="9"/>
  <c r="K480" i="9"/>
  <c r="L480" i="9"/>
  <c r="A464" i="9"/>
  <c r="K464" i="9"/>
  <c r="L464" i="9"/>
  <c r="A448" i="9"/>
  <c r="K448" i="9"/>
  <c r="L448" i="9"/>
  <c r="A432" i="9"/>
  <c r="K432" i="9"/>
  <c r="L432" i="9"/>
  <c r="A416" i="9"/>
  <c r="K416" i="9"/>
  <c r="L416" i="9"/>
  <c r="A400" i="9"/>
  <c r="K400" i="9"/>
  <c r="L400" i="9"/>
  <c r="A384" i="9"/>
  <c r="K384" i="9"/>
  <c r="L384" i="9"/>
  <c r="A368" i="9"/>
  <c r="K368" i="9"/>
  <c r="L368" i="9"/>
  <c r="A352" i="9"/>
  <c r="K352" i="9"/>
  <c r="L352" i="9"/>
  <c r="A336" i="9"/>
  <c r="K336" i="9"/>
  <c r="L336" i="9"/>
  <c r="A328" i="9"/>
  <c r="K328" i="9"/>
  <c r="L328" i="9"/>
  <c r="A320" i="9"/>
  <c r="K320" i="9"/>
  <c r="L320" i="9"/>
  <c r="A304" i="9"/>
  <c r="K304" i="9"/>
  <c r="L304" i="9"/>
  <c r="A288" i="9"/>
  <c r="K288" i="9"/>
  <c r="L288" i="9"/>
  <c r="A280" i="9"/>
  <c r="K280" i="9"/>
  <c r="L280" i="9"/>
  <c r="A264" i="9"/>
  <c r="K264" i="9"/>
  <c r="L264" i="9"/>
  <c r="A248" i="9"/>
  <c r="K248" i="9"/>
  <c r="L248" i="9"/>
  <c r="A232" i="9"/>
  <c r="K232" i="9"/>
  <c r="L232" i="9"/>
  <c r="A224" i="9"/>
  <c r="K224" i="9"/>
  <c r="L224" i="9"/>
  <c r="A216" i="9"/>
  <c r="K216" i="9"/>
  <c r="L216" i="9"/>
  <c r="A200" i="9"/>
  <c r="K200" i="9"/>
  <c r="L200" i="9"/>
  <c r="A192" i="9"/>
  <c r="K192" i="9"/>
  <c r="L192" i="9"/>
  <c r="A184" i="9"/>
  <c r="K184" i="9"/>
  <c r="L184" i="9"/>
  <c r="K176" i="9"/>
  <c r="A176" i="9"/>
  <c r="L176" i="9"/>
  <c r="A168" i="9"/>
  <c r="K168" i="9"/>
  <c r="L168" i="9"/>
  <c r="K160" i="9"/>
  <c r="A160" i="9"/>
  <c r="L160" i="9"/>
  <c r="A152" i="9"/>
  <c r="K152" i="9"/>
  <c r="L152" i="9"/>
  <c r="K144" i="9"/>
  <c r="A144" i="9"/>
  <c r="L144" i="9"/>
  <c r="A136" i="9"/>
  <c r="K136" i="9"/>
  <c r="L136" i="9"/>
  <c r="K128" i="9"/>
  <c r="L128" i="9"/>
  <c r="A128" i="9"/>
  <c r="A120" i="9"/>
  <c r="K120" i="9"/>
  <c r="L120" i="9"/>
  <c r="K112" i="9"/>
  <c r="L112" i="9"/>
  <c r="A112" i="9"/>
  <c r="A104" i="9"/>
  <c r="K104" i="9"/>
  <c r="L104" i="9"/>
  <c r="K96" i="9"/>
  <c r="L96" i="9"/>
  <c r="A96" i="9"/>
  <c r="A88" i="9"/>
  <c r="K88" i="9"/>
  <c r="L88" i="9"/>
  <c r="K80" i="9"/>
  <c r="L80" i="9"/>
  <c r="A80" i="9"/>
  <c r="A72" i="9"/>
  <c r="K72" i="9"/>
  <c r="L72" i="9"/>
  <c r="K64" i="9"/>
  <c r="L64" i="9"/>
  <c r="A64" i="9"/>
  <c r="A56" i="9"/>
  <c r="K56" i="9"/>
  <c r="L56" i="9"/>
  <c r="K48" i="9"/>
  <c r="L48" i="9"/>
  <c r="A48" i="9"/>
  <c r="A40" i="9"/>
  <c r="K40" i="9"/>
  <c r="L40" i="9"/>
  <c r="A32" i="9"/>
  <c r="A24" i="9"/>
  <c r="A16" i="9"/>
  <c r="A8" i="9"/>
  <c r="A470" i="9"/>
  <c r="K470" i="9"/>
  <c r="L470" i="9"/>
  <c r="A366" i="9"/>
  <c r="K366" i="9"/>
  <c r="L366" i="9"/>
  <c r="A461" i="9"/>
  <c r="K461" i="9"/>
  <c r="L461" i="9"/>
  <c r="A484" i="9"/>
  <c r="K484" i="9"/>
  <c r="L484" i="9"/>
  <c r="A497" i="9"/>
  <c r="K497" i="9"/>
  <c r="L497" i="9"/>
  <c r="A457" i="9"/>
  <c r="K457" i="9"/>
  <c r="L457" i="9"/>
  <c r="A425" i="9"/>
  <c r="K425" i="9"/>
  <c r="L425" i="9"/>
  <c r="A488" i="9"/>
  <c r="K488" i="9"/>
  <c r="L488" i="9"/>
  <c r="A472" i="9"/>
  <c r="K472" i="9"/>
  <c r="L472" i="9"/>
  <c r="A456" i="9"/>
  <c r="K456" i="9"/>
  <c r="L456" i="9"/>
  <c r="A440" i="9"/>
  <c r="K440" i="9"/>
  <c r="L440" i="9"/>
  <c r="A424" i="9"/>
  <c r="K424" i="9"/>
  <c r="L424" i="9"/>
  <c r="A408" i="9"/>
  <c r="K408" i="9"/>
  <c r="L408" i="9"/>
  <c r="A392" i="9"/>
  <c r="K392" i="9"/>
  <c r="L392" i="9"/>
  <c r="A376" i="9"/>
  <c r="K376" i="9"/>
  <c r="L376" i="9"/>
  <c r="A360" i="9"/>
  <c r="K360" i="9"/>
  <c r="L360" i="9"/>
  <c r="A344" i="9"/>
  <c r="K344" i="9"/>
  <c r="L344" i="9"/>
  <c r="A312" i="9"/>
  <c r="K312" i="9"/>
  <c r="L312" i="9"/>
  <c r="A296" i="9"/>
  <c r="K296" i="9"/>
  <c r="L296" i="9"/>
  <c r="A272" i="9"/>
  <c r="K272" i="9"/>
  <c r="L272" i="9"/>
  <c r="A256" i="9"/>
  <c r="K256" i="9"/>
  <c r="L256" i="9"/>
  <c r="A240" i="9"/>
  <c r="K240" i="9"/>
  <c r="L240" i="9"/>
  <c r="A208" i="9"/>
  <c r="K208" i="9"/>
  <c r="L208" i="9"/>
  <c r="A358" i="9"/>
  <c r="K358" i="9"/>
  <c r="L358" i="9"/>
  <c r="A477" i="9"/>
  <c r="K477" i="9"/>
  <c r="L477" i="9"/>
  <c r="K483" i="9"/>
  <c r="L483" i="9"/>
  <c r="A483" i="9"/>
  <c r="A495" i="9"/>
  <c r="K495" i="9"/>
  <c r="L495" i="9"/>
  <c r="A479" i="9"/>
  <c r="K479" i="9"/>
  <c r="L479" i="9"/>
  <c r="A463" i="9"/>
  <c r="K463" i="9"/>
  <c r="L463" i="9"/>
  <c r="A447" i="9"/>
  <c r="K447" i="9"/>
  <c r="L447" i="9"/>
  <c r="A431" i="9"/>
  <c r="K431" i="9"/>
  <c r="L431" i="9"/>
  <c r="A415" i="9"/>
  <c r="K415" i="9"/>
  <c r="L415" i="9"/>
  <c r="A399" i="9"/>
  <c r="K399" i="9"/>
  <c r="L399" i="9"/>
  <c r="A383" i="9"/>
  <c r="K383" i="9"/>
  <c r="L383" i="9"/>
  <c r="A367" i="9"/>
  <c r="K367" i="9"/>
  <c r="L367" i="9"/>
  <c r="A351" i="9"/>
  <c r="K351" i="9"/>
  <c r="L351" i="9"/>
  <c r="A335" i="9"/>
  <c r="K335" i="9"/>
  <c r="L335" i="9"/>
  <c r="A319" i="9"/>
  <c r="K319" i="9"/>
  <c r="L319" i="9"/>
  <c r="A303" i="9"/>
  <c r="K303" i="9"/>
  <c r="L303" i="9"/>
  <c r="A287" i="9"/>
  <c r="K287" i="9"/>
  <c r="L287" i="9"/>
  <c r="A271" i="9"/>
  <c r="K271" i="9"/>
  <c r="L271" i="9"/>
  <c r="A255" i="9"/>
  <c r="K255" i="9"/>
  <c r="L255" i="9"/>
  <c r="A239" i="9"/>
  <c r="K239" i="9"/>
  <c r="L239" i="9"/>
  <c r="A231" i="9"/>
  <c r="K231" i="9"/>
  <c r="L231" i="9"/>
  <c r="A215" i="9"/>
  <c r="K215" i="9"/>
  <c r="L215" i="9"/>
  <c r="A207" i="9"/>
  <c r="K207" i="9"/>
  <c r="L207" i="9"/>
  <c r="A199" i="9"/>
  <c r="K199" i="9"/>
  <c r="L199" i="9"/>
  <c r="A191" i="9"/>
  <c r="K191" i="9"/>
  <c r="L191" i="9"/>
  <c r="A183" i="9"/>
  <c r="L183" i="9"/>
  <c r="K183" i="9"/>
  <c r="L175" i="9"/>
  <c r="A175" i="9"/>
  <c r="K175" i="9"/>
  <c r="A167" i="9"/>
  <c r="L167" i="9"/>
  <c r="K167" i="9"/>
  <c r="L159" i="9"/>
  <c r="A159" i="9"/>
  <c r="K159" i="9"/>
  <c r="A151" i="9"/>
  <c r="L151" i="9"/>
  <c r="K151" i="9"/>
  <c r="L143" i="9"/>
  <c r="A143" i="9"/>
  <c r="K143" i="9"/>
  <c r="A135" i="9"/>
  <c r="L135" i="9"/>
  <c r="K135" i="9"/>
  <c r="K127" i="9"/>
  <c r="L127" i="9"/>
  <c r="A127" i="9"/>
  <c r="A119" i="9"/>
  <c r="K119" i="9"/>
  <c r="L119" i="9"/>
  <c r="K111" i="9"/>
  <c r="L111" i="9"/>
  <c r="A111" i="9"/>
  <c r="A103" i="9"/>
  <c r="K103" i="9"/>
  <c r="L103" i="9"/>
  <c r="K95" i="9"/>
  <c r="L95" i="9"/>
  <c r="A95" i="9"/>
  <c r="A87" i="9"/>
  <c r="K87" i="9"/>
  <c r="L87" i="9"/>
  <c r="K79" i="9"/>
  <c r="L79" i="9"/>
  <c r="A79" i="9"/>
  <c r="A71" i="9"/>
  <c r="K71" i="9"/>
  <c r="L71" i="9"/>
  <c r="K63" i="9"/>
  <c r="L63" i="9"/>
  <c r="A63" i="9"/>
  <c r="A55" i="9"/>
  <c r="K55" i="9"/>
  <c r="L55" i="9"/>
  <c r="K47" i="9"/>
  <c r="L47" i="9"/>
  <c r="A47" i="9"/>
  <c r="A39" i="9"/>
  <c r="K39" i="9"/>
  <c r="L39" i="9"/>
  <c r="A31" i="9"/>
  <c r="A23" i="9"/>
  <c r="A15" i="9"/>
  <c r="A7" i="9"/>
  <c r="A494" i="9"/>
  <c r="K494" i="9"/>
  <c r="L494" i="9"/>
  <c r="A414" i="9"/>
  <c r="K414" i="9"/>
  <c r="L414" i="9"/>
  <c r="A485" i="9"/>
  <c r="K485" i="9"/>
  <c r="L485" i="9"/>
  <c r="A498" i="9"/>
  <c r="L498" i="9"/>
  <c r="K498" i="9"/>
  <c r="A489" i="9"/>
  <c r="K489" i="9"/>
  <c r="L489" i="9"/>
  <c r="A487" i="9"/>
  <c r="K487" i="9"/>
  <c r="L487" i="9"/>
  <c r="A471" i="9"/>
  <c r="K471" i="9"/>
  <c r="L471" i="9"/>
  <c r="A455" i="9"/>
  <c r="K455" i="9"/>
  <c r="L455" i="9"/>
  <c r="A439" i="9"/>
  <c r="K439" i="9"/>
  <c r="L439" i="9"/>
  <c r="A423" i="9"/>
  <c r="K423" i="9"/>
  <c r="L423" i="9"/>
  <c r="A407" i="9"/>
  <c r="K407" i="9"/>
  <c r="L407" i="9"/>
  <c r="A391" i="9"/>
  <c r="K391" i="9"/>
  <c r="L391" i="9"/>
  <c r="A375" i="9"/>
  <c r="K375" i="9"/>
  <c r="L375" i="9"/>
  <c r="A359" i="9"/>
  <c r="K359" i="9"/>
  <c r="L359" i="9"/>
  <c r="A343" i="9"/>
  <c r="K343" i="9"/>
  <c r="L343" i="9"/>
  <c r="A327" i="9"/>
  <c r="K327" i="9"/>
  <c r="L327" i="9"/>
  <c r="A311" i="9"/>
  <c r="K311" i="9"/>
  <c r="L311" i="9"/>
  <c r="A295" i="9"/>
  <c r="K295" i="9"/>
  <c r="L295" i="9"/>
  <c r="A279" i="9"/>
  <c r="K279" i="9"/>
  <c r="L279" i="9"/>
  <c r="A263" i="9"/>
  <c r="K263" i="9"/>
  <c r="L263" i="9"/>
  <c r="A247" i="9"/>
  <c r="K247" i="9"/>
  <c r="L247" i="9"/>
  <c r="A223" i="9"/>
  <c r="K223" i="9"/>
  <c r="L223" i="9"/>
  <c r="I492" i="9"/>
  <c r="J492" i="9"/>
  <c r="I487" i="9"/>
  <c r="J487" i="9"/>
  <c r="I482" i="9"/>
  <c r="J482" i="9"/>
  <c r="J478" i="9"/>
  <c r="I478" i="9"/>
  <c r="J444" i="9"/>
  <c r="I444" i="9"/>
  <c r="I428" i="9"/>
  <c r="J428" i="9"/>
  <c r="I468" i="9"/>
  <c r="J468" i="9"/>
  <c r="J463" i="9"/>
  <c r="I463" i="9"/>
  <c r="I458" i="9"/>
  <c r="J458" i="9"/>
  <c r="J454" i="9"/>
  <c r="I454" i="9"/>
  <c r="I491" i="9"/>
  <c r="J491" i="9"/>
  <c r="I448" i="9"/>
  <c r="J448" i="9"/>
  <c r="I443" i="9"/>
  <c r="J443" i="9"/>
  <c r="J427" i="9"/>
  <c r="I427" i="9"/>
  <c r="I404" i="9"/>
  <c r="J404" i="9"/>
  <c r="I477" i="9"/>
  <c r="J477" i="9"/>
  <c r="I467" i="9"/>
  <c r="J467" i="9"/>
  <c r="I438" i="9"/>
  <c r="J438" i="9"/>
  <c r="I432" i="9"/>
  <c r="J432" i="9"/>
  <c r="I422" i="9"/>
  <c r="J422" i="9"/>
  <c r="I416" i="9"/>
  <c r="J416" i="9"/>
  <c r="J496" i="9"/>
  <c r="I496" i="9"/>
  <c r="I472" i="9"/>
  <c r="J472" i="9"/>
  <c r="I481" i="9"/>
  <c r="J481" i="9"/>
  <c r="I453" i="9"/>
  <c r="J453" i="9"/>
  <c r="I410" i="9"/>
  <c r="J410" i="9"/>
  <c r="J486" i="9"/>
  <c r="I486" i="9"/>
  <c r="I457" i="9"/>
  <c r="J457" i="9"/>
  <c r="I447" i="9"/>
  <c r="J447" i="9"/>
  <c r="I442" i="9"/>
  <c r="J442" i="9"/>
  <c r="J437" i="9"/>
  <c r="I437" i="9"/>
  <c r="J426" i="9"/>
  <c r="I426" i="9"/>
  <c r="I415" i="9"/>
  <c r="J415" i="9"/>
  <c r="J495" i="9"/>
  <c r="I495" i="9"/>
  <c r="I499" i="9"/>
  <c r="J499" i="9"/>
  <c r="J471" i="9"/>
  <c r="I471" i="9"/>
  <c r="I466" i="9"/>
  <c r="J466" i="9"/>
  <c r="I462" i="9"/>
  <c r="J462" i="9"/>
  <c r="I431" i="9"/>
  <c r="J431" i="9"/>
  <c r="I490" i="9"/>
  <c r="J490" i="9"/>
  <c r="I476" i="9"/>
  <c r="J476" i="9"/>
  <c r="J452" i="9"/>
  <c r="I452" i="9"/>
  <c r="I485" i="9"/>
  <c r="J485" i="9"/>
  <c r="J480" i="9"/>
  <c r="I480" i="9"/>
  <c r="J475" i="9"/>
  <c r="I475" i="9"/>
  <c r="I441" i="9"/>
  <c r="J441" i="9"/>
  <c r="I436" i="9"/>
  <c r="J436" i="9"/>
  <c r="J420" i="9"/>
  <c r="I420" i="9"/>
  <c r="I489" i="9"/>
  <c r="J489" i="9"/>
  <c r="J461" i="9"/>
  <c r="I461" i="9"/>
  <c r="I456" i="9"/>
  <c r="J456" i="9"/>
  <c r="I451" i="9"/>
  <c r="J451" i="9"/>
  <c r="I408" i="9"/>
  <c r="J408" i="9"/>
  <c r="I498" i="9"/>
  <c r="J498" i="9"/>
  <c r="I494" i="9"/>
  <c r="J494" i="9"/>
  <c r="I465" i="9"/>
  <c r="J465" i="9"/>
  <c r="J446" i="9"/>
  <c r="I446" i="9"/>
  <c r="J435" i="9"/>
  <c r="I435" i="9"/>
  <c r="I419" i="9"/>
  <c r="J419" i="9"/>
  <c r="I484" i="9"/>
  <c r="J484" i="9"/>
  <c r="I474" i="9"/>
  <c r="J474" i="9"/>
  <c r="I440" i="9"/>
  <c r="J440" i="9"/>
  <c r="I430" i="9"/>
  <c r="J430" i="9"/>
  <c r="I424" i="9"/>
  <c r="J424" i="9"/>
  <c r="I479" i="9"/>
  <c r="J479" i="9"/>
  <c r="I470" i="9"/>
  <c r="J470" i="9"/>
  <c r="I460" i="9"/>
  <c r="J460" i="9"/>
  <c r="I455" i="9"/>
  <c r="J455" i="9"/>
  <c r="I450" i="9"/>
  <c r="J450" i="9"/>
  <c r="I493" i="9"/>
  <c r="J493" i="9"/>
  <c r="J488" i="9"/>
  <c r="I488" i="9"/>
  <c r="I483" i="9"/>
  <c r="J483" i="9"/>
  <c r="I445" i="9"/>
  <c r="J445" i="9"/>
  <c r="J434" i="9"/>
  <c r="I434" i="9"/>
  <c r="J429" i="9"/>
  <c r="I429" i="9"/>
  <c r="J418" i="9"/>
  <c r="I418" i="9"/>
  <c r="I464" i="9"/>
  <c r="J464" i="9"/>
  <c r="J459" i="9"/>
  <c r="I459" i="9"/>
  <c r="I439" i="9"/>
  <c r="J439" i="9"/>
  <c r="I423" i="9"/>
  <c r="J423" i="9"/>
  <c r="J497" i="9"/>
  <c r="I497" i="9"/>
  <c r="J469" i="9"/>
  <c r="I469" i="9"/>
  <c r="I473" i="9"/>
  <c r="J473" i="9"/>
  <c r="I449" i="9"/>
  <c r="J449" i="9"/>
  <c r="J412" i="9"/>
  <c r="I412" i="9"/>
  <c r="I387" i="9"/>
  <c r="J387" i="9"/>
  <c r="J375" i="9"/>
  <c r="I375" i="9"/>
  <c r="I362" i="9"/>
  <c r="J362" i="9"/>
  <c r="J350" i="9"/>
  <c r="I350" i="9"/>
  <c r="J345" i="9"/>
  <c r="I345" i="9"/>
  <c r="J333" i="9"/>
  <c r="I333" i="9"/>
  <c r="I313" i="9"/>
  <c r="J313" i="9"/>
  <c r="I302" i="9"/>
  <c r="J302" i="9"/>
  <c r="I294" i="9"/>
  <c r="J294" i="9"/>
  <c r="J290" i="9"/>
  <c r="I290" i="9"/>
  <c r="I286" i="9"/>
  <c r="J286" i="9"/>
  <c r="I282" i="9"/>
  <c r="J282" i="9"/>
  <c r="I274" i="9"/>
  <c r="J274" i="9"/>
  <c r="I270" i="9"/>
  <c r="J270" i="9"/>
  <c r="J251" i="9"/>
  <c r="I251" i="9"/>
  <c r="I231" i="9"/>
  <c r="J231" i="9"/>
  <c r="I194" i="9"/>
  <c r="J194" i="9"/>
  <c r="J164" i="9"/>
  <c r="I164" i="9"/>
  <c r="I145" i="9"/>
  <c r="J145" i="9"/>
  <c r="I126" i="9"/>
  <c r="J126" i="9"/>
  <c r="I100" i="9"/>
  <c r="J100" i="9"/>
  <c r="J73" i="9"/>
  <c r="I73" i="9"/>
  <c r="I69" i="9"/>
  <c r="J69" i="9"/>
  <c r="I50" i="9"/>
  <c r="J50" i="9"/>
  <c r="I38" i="9"/>
  <c r="J38" i="9"/>
  <c r="J395" i="9"/>
  <c r="I395" i="9"/>
  <c r="I383" i="9"/>
  <c r="J383" i="9"/>
  <c r="I329" i="9"/>
  <c r="J329" i="9"/>
  <c r="I317" i="9"/>
  <c r="J317" i="9"/>
  <c r="I262" i="9"/>
  <c r="J262" i="9"/>
  <c r="I243" i="9"/>
  <c r="J243" i="9"/>
  <c r="I220" i="9"/>
  <c r="J220" i="9"/>
  <c r="J208" i="9"/>
  <c r="I208" i="9"/>
  <c r="I201" i="9"/>
  <c r="J201" i="9"/>
  <c r="I179" i="9"/>
  <c r="J179" i="9"/>
  <c r="I167" i="9"/>
  <c r="J167" i="9"/>
  <c r="I152" i="9"/>
  <c r="J152" i="9"/>
  <c r="I141" i="9"/>
  <c r="J141" i="9"/>
  <c r="J130" i="9"/>
  <c r="I130" i="9"/>
  <c r="I115" i="9"/>
  <c r="J115" i="9"/>
  <c r="J103" i="9"/>
  <c r="I103" i="9"/>
  <c r="I88" i="9"/>
  <c r="J88" i="9"/>
  <c r="J65" i="9"/>
  <c r="I65" i="9"/>
  <c r="I61" i="9"/>
  <c r="J61" i="9"/>
  <c r="I42" i="9"/>
  <c r="J42" i="9"/>
  <c r="I411" i="9"/>
  <c r="J411" i="9"/>
  <c r="J403" i="9"/>
  <c r="I403" i="9"/>
  <c r="I391" i="9"/>
  <c r="J391" i="9"/>
  <c r="I370" i="9"/>
  <c r="J370" i="9"/>
  <c r="J358" i="9"/>
  <c r="I358" i="9"/>
  <c r="I353" i="9"/>
  <c r="J353" i="9"/>
  <c r="I336" i="9"/>
  <c r="J336" i="9"/>
  <c r="I325" i="9"/>
  <c r="J325" i="9"/>
  <c r="I321" i="9"/>
  <c r="J321" i="9"/>
  <c r="J309" i="9"/>
  <c r="I309" i="9"/>
  <c r="I305" i="9"/>
  <c r="J305" i="9"/>
  <c r="J297" i="9"/>
  <c r="I297" i="9"/>
  <c r="J266" i="9"/>
  <c r="I266" i="9"/>
  <c r="J258" i="9"/>
  <c r="I258" i="9"/>
  <c r="I254" i="9"/>
  <c r="J254" i="9"/>
  <c r="I235" i="9"/>
  <c r="J235" i="9"/>
  <c r="I223" i="9"/>
  <c r="J223" i="9"/>
  <c r="I212" i="9"/>
  <c r="J212" i="9"/>
  <c r="I197" i="9"/>
  <c r="J197" i="9"/>
  <c r="I186" i="9"/>
  <c r="J186" i="9"/>
  <c r="J182" i="9"/>
  <c r="I182" i="9"/>
  <c r="J156" i="9"/>
  <c r="I156" i="9"/>
  <c r="I137" i="9"/>
  <c r="J137" i="9"/>
  <c r="I118" i="9"/>
  <c r="J118" i="9"/>
  <c r="I92" i="9"/>
  <c r="J92" i="9"/>
  <c r="I80" i="9"/>
  <c r="J80" i="9"/>
  <c r="I57" i="9"/>
  <c r="J57" i="9"/>
  <c r="J53" i="9"/>
  <c r="I53" i="9"/>
  <c r="I407" i="9"/>
  <c r="J407" i="9"/>
  <c r="I399" i="9"/>
  <c r="J399" i="9"/>
  <c r="I378" i="9"/>
  <c r="J378" i="9"/>
  <c r="I349" i="9"/>
  <c r="J349" i="9"/>
  <c r="I344" i="9"/>
  <c r="J344" i="9"/>
  <c r="I340" i="9"/>
  <c r="J340" i="9"/>
  <c r="J301" i="9"/>
  <c r="I301" i="9"/>
  <c r="I289" i="9"/>
  <c r="J289" i="9"/>
  <c r="J285" i="9"/>
  <c r="I285" i="9"/>
  <c r="J281" i="9"/>
  <c r="I281" i="9"/>
  <c r="I246" i="9"/>
  <c r="J246" i="9"/>
  <c r="I227" i="9"/>
  <c r="J227" i="9"/>
  <c r="J215" i="9"/>
  <c r="I215" i="9"/>
  <c r="I193" i="9"/>
  <c r="J193" i="9"/>
  <c r="I171" i="9"/>
  <c r="J171" i="9"/>
  <c r="I159" i="9"/>
  <c r="J159" i="9"/>
  <c r="I144" i="9"/>
  <c r="J144" i="9"/>
  <c r="I133" i="9"/>
  <c r="J133" i="9"/>
  <c r="J122" i="9"/>
  <c r="I122" i="9"/>
  <c r="I107" i="9"/>
  <c r="J107" i="9"/>
  <c r="J95" i="9"/>
  <c r="I95" i="9"/>
  <c r="I84" i="9"/>
  <c r="J84" i="9"/>
  <c r="I72" i="9"/>
  <c r="J72" i="9"/>
  <c r="I49" i="9"/>
  <c r="J49" i="9"/>
  <c r="J45" i="9"/>
  <c r="I45" i="9"/>
  <c r="J386" i="9"/>
  <c r="I386" i="9"/>
  <c r="I366" i="9"/>
  <c r="J366" i="9"/>
  <c r="I361" i="9"/>
  <c r="J361" i="9"/>
  <c r="I328" i="9"/>
  <c r="J328" i="9"/>
  <c r="I293" i="9"/>
  <c r="J293" i="9"/>
  <c r="I277" i="9"/>
  <c r="J277" i="9"/>
  <c r="I273" i="9"/>
  <c r="J273" i="9"/>
  <c r="I250" i="9"/>
  <c r="J250" i="9"/>
  <c r="I242" i="9"/>
  <c r="J242" i="9"/>
  <c r="I238" i="9"/>
  <c r="J238" i="9"/>
  <c r="I204" i="9"/>
  <c r="J204" i="9"/>
  <c r="I200" i="9"/>
  <c r="J200" i="9"/>
  <c r="I189" i="9"/>
  <c r="J189" i="9"/>
  <c r="I174" i="9"/>
  <c r="J174" i="9"/>
  <c r="I148" i="9"/>
  <c r="J148" i="9"/>
  <c r="I129" i="9"/>
  <c r="J129" i="9"/>
  <c r="I110" i="9"/>
  <c r="J110" i="9"/>
  <c r="I76" i="9"/>
  <c r="J76" i="9"/>
  <c r="I64" i="9"/>
  <c r="J64" i="9"/>
  <c r="I41" i="9"/>
  <c r="J41" i="9"/>
  <c r="I37" i="9"/>
  <c r="J37" i="9"/>
  <c r="J394" i="9"/>
  <c r="I394" i="9"/>
  <c r="I374" i="9"/>
  <c r="J374" i="9"/>
  <c r="I357" i="9"/>
  <c r="J357" i="9"/>
  <c r="I332" i="9"/>
  <c r="J332" i="9"/>
  <c r="I320" i="9"/>
  <c r="J320" i="9"/>
  <c r="I312" i="9"/>
  <c r="J312" i="9"/>
  <c r="I269" i="9"/>
  <c r="J269" i="9"/>
  <c r="I265" i="9"/>
  <c r="J265" i="9"/>
  <c r="I230" i="9"/>
  <c r="J230" i="9"/>
  <c r="J219" i="9"/>
  <c r="I219" i="9"/>
  <c r="J207" i="9"/>
  <c r="I207" i="9"/>
  <c r="I185" i="9"/>
  <c r="J185" i="9"/>
  <c r="I178" i="9"/>
  <c r="J178" i="9"/>
  <c r="I163" i="9"/>
  <c r="J163" i="9"/>
  <c r="I151" i="9"/>
  <c r="J151" i="9"/>
  <c r="I136" i="9"/>
  <c r="J136" i="9"/>
  <c r="I125" i="9"/>
  <c r="J125" i="9"/>
  <c r="I114" i="9"/>
  <c r="J114" i="9"/>
  <c r="J99" i="9"/>
  <c r="I99" i="9"/>
  <c r="J87" i="9"/>
  <c r="I87" i="9"/>
  <c r="I68" i="9"/>
  <c r="J68" i="9"/>
  <c r="J56" i="9"/>
  <c r="I56" i="9"/>
  <c r="I402" i="9"/>
  <c r="J402" i="9"/>
  <c r="I382" i="9"/>
  <c r="J382" i="9"/>
  <c r="J369" i="9"/>
  <c r="I369" i="9"/>
  <c r="J352" i="9"/>
  <c r="I352" i="9"/>
  <c r="I348" i="9"/>
  <c r="J348" i="9"/>
  <c r="J343" i="9"/>
  <c r="I343" i="9"/>
  <c r="I339" i="9"/>
  <c r="J339" i="9"/>
  <c r="J335" i="9"/>
  <c r="I335" i="9"/>
  <c r="J316" i="9"/>
  <c r="I316" i="9"/>
  <c r="I280" i="9"/>
  <c r="J280" i="9"/>
  <c r="I261" i="9"/>
  <c r="J261" i="9"/>
  <c r="I257" i="9"/>
  <c r="J257" i="9"/>
  <c r="I234" i="9"/>
  <c r="J234" i="9"/>
  <c r="I211" i="9"/>
  <c r="J211" i="9"/>
  <c r="I192" i="9"/>
  <c r="J192" i="9"/>
  <c r="I166" i="9"/>
  <c r="J166" i="9"/>
  <c r="J140" i="9"/>
  <c r="I140" i="9"/>
  <c r="J121" i="9"/>
  <c r="I121" i="9"/>
  <c r="I102" i="9"/>
  <c r="J102" i="9"/>
  <c r="J79" i="9"/>
  <c r="I79" i="9"/>
  <c r="I60" i="9"/>
  <c r="J60" i="9"/>
  <c r="J48" i="9"/>
  <c r="I48" i="9"/>
  <c r="I390" i="9"/>
  <c r="J390" i="9"/>
  <c r="J377" i="9"/>
  <c r="I377" i="9"/>
  <c r="I365" i="9"/>
  <c r="J365" i="9"/>
  <c r="J324" i="9"/>
  <c r="I324" i="9"/>
  <c r="I308" i="9"/>
  <c r="J308" i="9"/>
  <c r="I304" i="9"/>
  <c r="J304" i="9"/>
  <c r="I296" i="9"/>
  <c r="J296" i="9"/>
  <c r="I288" i="9"/>
  <c r="J288" i="9"/>
  <c r="I272" i="9"/>
  <c r="J272" i="9"/>
  <c r="I253" i="9"/>
  <c r="J253" i="9"/>
  <c r="J249" i="9"/>
  <c r="I249" i="9"/>
  <c r="I226" i="9"/>
  <c r="J226" i="9"/>
  <c r="I222" i="9"/>
  <c r="J222" i="9"/>
  <c r="I196" i="9"/>
  <c r="J196" i="9"/>
  <c r="J181" i="9"/>
  <c r="I181" i="9"/>
  <c r="I170" i="9"/>
  <c r="J170" i="9"/>
  <c r="I155" i="9"/>
  <c r="J155" i="9"/>
  <c r="I143" i="9"/>
  <c r="J143" i="9"/>
  <c r="I128" i="9"/>
  <c r="J128" i="9"/>
  <c r="I117" i="9"/>
  <c r="J117" i="9"/>
  <c r="I106" i="9"/>
  <c r="J106" i="9"/>
  <c r="I91" i="9"/>
  <c r="J91" i="9"/>
  <c r="J71" i="9"/>
  <c r="I71" i="9"/>
  <c r="I52" i="9"/>
  <c r="J52" i="9"/>
  <c r="I40" i="9"/>
  <c r="J40" i="9"/>
  <c r="I414" i="9"/>
  <c r="J414" i="9"/>
  <c r="I406" i="9"/>
  <c r="J406" i="9"/>
  <c r="I398" i="9"/>
  <c r="J398" i="9"/>
  <c r="I385" i="9"/>
  <c r="J385" i="9"/>
  <c r="I373" i="9"/>
  <c r="J373" i="9"/>
  <c r="J360" i="9"/>
  <c r="I360" i="9"/>
  <c r="I356" i="9"/>
  <c r="J356" i="9"/>
  <c r="I327" i="9"/>
  <c r="J327" i="9"/>
  <c r="I300" i="9"/>
  <c r="J300" i="9"/>
  <c r="J284" i="9"/>
  <c r="I284" i="9"/>
  <c r="I264" i="9"/>
  <c r="J264" i="9"/>
  <c r="I245" i="9"/>
  <c r="J245" i="9"/>
  <c r="J241" i="9"/>
  <c r="I241" i="9"/>
  <c r="I214" i="9"/>
  <c r="J214" i="9"/>
  <c r="I199" i="9"/>
  <c r="J199" i="9"/>
  <c r="I177" i="9"/>
  <c r="J177" i="9"/>
  <c r="I158" i="9"/>
  <c r="J158" i="9"/>
  <c r="I132" i="9"/>
  <c r="J132" i="9"/>
  <c r="J113" i="9"/>
  <c r="I113" i="9"/>
  <c r="I94" i="9"/>
  <c r="J94" i="9"/>
  <c r="I83" i="9"/>
  <c r="J83" i="9"/>
  <c r="I63" i="9"/>
  <c r="J63" i="9"/>
  <c r="I44" i="9"/>
  <c r="J44" i="9"/>
  <c r="I393" i="9"/>
  <c r="J393" i="9"/>
  <c r="I381" i="9"/>
  <c r="J381" i="9"/>
  <c r="I347" i="9"/>
  <c r="J347" i="9"/>
  <c r="I319" i="9"/>
  <c r="J319" i="9"/>
  <c r="I311" i="9"/>
  <c r="J311" i="9"/>
  <c r="J292" i="9"/>
  <c r="I292" i="9"/>
  <c r="I276" i="9"/>
  <c r="J276" i="9"/>
  <c r="I256" i="9"/>
  <c r="J256" i="9"/>
  <c r="I237" i="9"/>
  <c r="J237" i="9"/>
  <c r="I233" i="9"/>
  <c r="J233" i="9"/>
  <c r="I218" i="9"/>
  <c r="J218" i="9"/>
  <c r="J203" i="9"/>
  <c r="I203" i="9"/>
  <c r="I188" i="9"/>
  <c r="J188" i="9"/>
  <c r="I184" i="9"/>
  <c r="J184" i="9"/>
  <c r="J173" i="9"/>
  <c r="I173" i="9"/>
  <c r="I162" i="9"/>
  <c r="J162" i="9"/>
  <c r="J147" i="9"/>
  <c r="I147" i="9"/>
  <c r="I135" i="9"/>
  <c r="J135" i="9"/>
  <c r="I120" i="9"/>
  <c r="J120" i="9"/>
  <c r="I109" i="9"/>
  <c r="J109" i="9"/>
  <c r="I98" i="9"/>
  <c r="J98" i="9"/>
  <c r="I75" i="9"/>
  <c r="J75" i="9"/>
  <c r="I55" i="9"/>
  <c r="J55" i="9"/>
  <c r="I433" i="9"/>
  <c r="J433" i="9"/>
  <c r="I425" i="9"/>
  <c r="J425" i="9"/>
  <c r="I417" i="9"/>
  <c r="J417" i="9"/>
  <c r="J409" i="9"/>
  <c r="I409" i="9"/>
  <c r="J401" i="9"/>
  <c r="I401" i="9"/>
  <c r="I389" i="9"/>
  <c r="J389" i="9"/>
  <c r="I368" i="9"/>
  <c r="J368" i="9"/>
  <c r="I364" i="9"/>
  <c r="J364" i="9"/>
  <c r="I331" i="9"/>
  <c r="J331" i="9"/>
  <c r="I323" i="9"/>
  <c r="J323" i="9"/>
  <c r="I315" i="9"/>
  <c r="J315" i="9"/>
  <c r="J307" i="9"/>
  <c r="I307" i="9"/>
  <c r="I279" i="9"/>
  <c r="J279" i="9"/>
  <c r="I268" i="9"/>
  <c r="J268" i="9"/>
  <c r="I248" i="9"/>
  <c r="J248" i="9"/>
  <c r="I229" i="9"/>
  <c r="J229" i="9"/>
  <c r="I210" i="9"/>
  <c r="J210" i="9"/>
  <c r="I206" i="9"/>
  <c r="J206" i="9"/>
  <c r="I191" i="9"/>
  <c r="J191" i="9"/>
  <c r="I169" i="9"/>
  <c r="J169" i="9"/>
  <c r="I150" i="9"/>
  <c r="J150" i="9"/>
  <c r="I124" i="9"/>
  <c r="J124" i="9"/>
  <c r="I105" i="9"/>
  <c r="J105" i="9"/>
  <c r="J86" i="9"/>
  <c r="I86" i="9"/>
  <c r="I67" i="9"/>
  <c r="J67" i="9"/>
  <c r="I47" i="9"/>
  <c r="J47" i="9"/>
  <c r="J421" i="9"/>
  <c r="I421" i="9"/>
  <c r="I413" i="9"/>
  <c r="J413" i="9"/>
  <c r="I405" i="9"/>
  <c r="J405" i="9"/>
  <c r="I397" i="9"/>
  <c r="J397" i="9"/>
  <c r="I376" i="9"/>
  <c r="J376" i="9"/>
  <c r="I372" i="9"/>
  <c r="J372" i="9"/>
  <c r="I355" i="9"/>
  <c r="J355" i="9"/>
  <c r="I351" i="9"/>
  <c r="J351" i="9"/>
  <c r="I342" i="9"/>
  <c r="J342" i="9"/>
  <c r="I338" i="9"/>
  <c r="J338" i="9"/>
  <c r="I334" i="9"/>
  <c r="J334" i="9"/>
  <c r="I303" i="9"/>
  <c r="J303" i="9"/>
  <c r="I295" i="9"/>
  <c r="J295" i="9"/>
  <c r="I287" i="9"/>
  <c r="J287" i="9"/>
  <c r="I271" i="9"/>
  <c r="J271" i="9"/>
  <c r="I260" i="9"/>
  <c r="J260" i="9"/>
  <c r="J240" i="9"/>
  <c r="I240" i="9"/>
  <c r="I225" i="9"/>
  <c r="J225" i="9"/>
  <c r="I176" i="9"/>
  <c r="J176" i="9"/>
  <c r="I165" i="9"/>
  <c r="J165" i="9"/>
  <c r="I154" i="9"/>
  <c r="J154" i="9"/>
  <c r="J139" i="9"/>
  <c r="I139" i="9"/>
  <c r="I127" i="9"/>
  <c r="J127" i="9"/>
  <c r="J112" i="9"/>
  <c r="I112" i="9"/>
  <c r="I101" i="9"/>
  <c r="J101" i="9"/>
  <c r="J90" i="9"/>
  <c r="I90" i="9"/>
  <c r="J78" i="9"/>
  <c r="I78" i="9"/>
  <c r="I59" i="9"/>
  <c r="J59" i="9"/>
  <c r="J39" i="9"/>
  <c r="I39" i="9"/>
  <c r="J384" i="9"/>
  <c r="I384" i="9"/>
  <c r="I380" i="9"/>
  <c r="J380" i="9"/>
  <c r="I346" i="9"/>
  <c r="J346" i="9"/>
  <c r="I299" i="9"/>
  <c r="J299" i="9"/>
  <c r="I291" i="9"/>
  <c r="J291" i="9"/>
  <c r="I283" i="9"/>
  <c r="J283" i="9"/>
  <c r="I263" i="9"/>
  <c r="J263" i="9"/>
  <c r="I252" i="9"/>
  <c r="J252" i="9"/>
  <c r="J232" i="9"/>
  <c r="I232" i="9"/>
  <c r="I221" i="9"/>
  <c r="J221" i="9"/>
  <c r="I217" i="9"/>
  <c r="J217" i="9"/>
  <c r="I195" i="9"/>
  <c r="J195" i="9"/>
  <c r="I180" i="9"/>
  <c r="J180" i="9"/>
  <c r="I161" i="9"/>
  <c r="J161" i="9"/>
  <c r="I142" i="9"/>
  <c r="J142" i="9"/>
  <c r="I116" i="9"/>
  <c r="J116" i="9"/>
  <c r="J97" i="9"/>
  <c r="I97" i="9"/>
  <c r="J82" i="9"/>
  <c r="I82" i="9"/>
  <c r="J70" i="9"/>
  <c r="I70" i="9"/>
  <c r="I51" i="9"/>
  <c r="J51" i="9"/>
  <c r="J392" i="9"/>
  <c r="I392" i="9"/>
  <c r="I388" i="9"/>
  <c r="J388" i="9"/>
  <c r="I363" i="9"/>
  <c r="J363" i="9"/>
  <c r="J359" i="9"/>
  <c r="I359" i="9"/>
  <c r="J326" i="9"/>
  <c r="I326" i="9"/>
  <c r="I314" i="9"/>
  <c r="J314" i="9"/>
  <c r="J275" i="9"/>
  <c r="I275" i="9"/>
  <c r="I255" i="9"/>
  <c r="J255" i="9"/>
  <c r="I244" i="9"/>
  <c r="J244" i="9"/>
  <c r="I213" i="9"/>
  <c r="J213" i="9"/>
  <c r="I202" i="9"/>
  <c r="J202" i="9"/>
  <c r="J198" i="9"/>
  <c r="I198" i="9"/>
  <c r="I183" i="9"/>
  <c r="J183" i="9"/>
  <c r="I168" i="9"/>
  <c r="J168" i="9"/>
  <c r="I157" i="9"/>
  <c r="J157" i="9"/>
  <c r="I146" i="9"/>
  <c r="J146" i="9"/>
  <c r="J131" i="9"/>
  <c r="I131" i="9"/>
  <c r="I119" i="9"/>
  <c r="J119" i="9"/>
  <c r="J104" i="9"/>
  <c r="I104" i="9"/>
  <c r="I93" i="9"/>
  <c r="J93" i="9"/>
  <c r="I74" i="9"/>
  <c r="J74" i="9"/>
  <c r="J62" i="9"/>
  <c r="I62" i="9"/>
  <c r="I43" i="9"/>
  <c r="J43" i="9"/>
  <c r="I400" i="9"/>
  <c r="J400" i="9"/>
  <c r="I396" i="9"/>
  <c r="J396" i="9"/>
  <c r="J371" i="9"/>
  <c r="I371" i="9"/>
  <c r="I354" i="9"/>
  <c r="J354" i="9"/>
  <c r="J341" i="9"/>
  <c r="I341" i="9"/>
  <c r="I330" i="9"/>
  <c r="J330" i="9"/>
  <c r="I322" i="9"/>
  <c r="J322" i="9"/>
  <c r="J318" i="9"/>
  <c r="I318" i="9"/>
  <c r="I310" i="9"/>
  <c r="J310" i="9"/>
  <c r="I306" i="9"/>
  <c r="J306" i="9"/>
  <c r="I267" i="9"/>
  <c r="J267" i="9"/>
  <c r="I247" i="9"/>
  <c r="J247" i="9"/>
  <c r="I236" i="9"/>
  <c r="J236" i="9"/>
  <c r="J224" i="9"/>
  <c r="I224" i="9"/>
  <c r="I209" i="9"/>
  <c r="J209" i="9"/>
  <c r="I187" i="9"/>
  <c r="J187" i="9"/>
  <c r="I172" i="9"/>
  <c r="J172" i="9"/>
  <c r="I153" i="9"/>
  <c r="J153" i="9"/>
  <c r="I134" i="9"/>
  <c r="J134" i="9"/>
  <c r="J108" i="9"/>
  <c r="I108" i="9"/>
  <c r="I89" i="9"/>
  <c r="J89" i="9"/>
  <c r="J85" i="9"/>
  <c r="I85" i="9"/>
  <c r="I66" i="9"/>
  <c r="J66" i="9"/>
  <c r="I54" i="9"/>
  <c r="J54" i="9"/>
  <c r="I379" i="9"/>
  <c r="J379" i="9"/>
  <c r="J367" i="9"/>
  <c r="I367" i="9"/>
  <c r="I337" i="9"/>
  <c r="J337" i="9"/>
  <c r="J298" i="9"/>
  <c r="I298" i="9"/>
  <c r="I278" i="9"/>
  <c r="J278" i="9"/>
  <c r="I259" i="9"/>
  <c r="J259" i="9"/>
  <c r="I239" i="9"/>
  <c r="J239" i="9"/>
  <c r="I228" i="9"/>
  <c r="J228" i="9"/>
  <c r="I216" i="9"/>
  <c r="J216" i="9"/>
  <c r="I205" i="9"/>
  <c r="J205" i="9"/>
  <c r="J190" i="9"/>
  <c r="I190" i="9"/>
  <c r="I175" i="9"/>
  <c r="J175" i="9"/>
  <c r="I160" i="9"/>
  <c r="J160" i="9"/>
  <c r="I149" i="9"/>
  <c r="J149" i="9"/>
  <c r="J138" i="9"/>
  <c r="I138" i="9"/>
  <c r="I123" i="9"/>
  <c r="J123" i="9"/>
  <c r="J111" i="9"/>
  <c r="I111" i="9"/>
  <c r="J96" i="9"/>
  <c r="I96" i="9"/>
  <c r="I81" i="9"/>
  <c r="J81" i="9"/>
  <c r="I77" i="9"/>
  <c r="J77" i="9"/>
  <c r="I58" i="9"/>
  <c r="J58" i="9"/>
  <c r="J46" i="9"/>
  <c r="I46" i="9"/>
  <c r="J74" i="34" l="1"/>
  <c r="I241" i="25" s="1"/>
  <c r="H52" i="34"/>
  <c r="A7" i="32"/>
  <c r="C10" i="32"/>
  <c r="P10" i="32" s="1"/>
  <c r="R12" i="32"/>
  <c r="R13" i="32"/>
  <c r="R14" i="32"/>
  <c r="R15" i="32"/>
  <c r="R16" i="32"/>
  <c r="R17" i="32"/>
  <c r="R18" i="32"/>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51" i="32"/>
  <c r="R52" i="32"/>
  <c r="R53" i="32"/>
  <c r="R54" i="32"/>
  <c r="R55" i="32"/>
  <c r="R56" i="32"/>
  <c r="R57" i="32"/>
  <c r="R58" i="32"/>
  <c r="R59" i="32"/>
  <c r="R60" i="32"/>
  <c r="R61" i="32"/>
  <c r="R62" i="32"/>
  <c r="R63" i="32"/>
  <c r="R64" i="32"/>
  <c r="R65" i="32"/>
  <c r="R66" i="32"/>
  <c r="R67" i="32"/>
  <c r="R68" i="32"/>
  <c r="R69" i="32"/>
  <c r="R70" i="32"/>
  <c r="R71" i="32"/>
  <c r="R72" i="32"/>
  <c r="R73" i="32"/>
  <c r="R74" i="32"/>
  <c r="R75" i="32"/>
  <c r="R76" i="32"/>
  <c r="R77" i="32"/>
  <c r="R78" i="32"/>
  <c r="R79" i="32"/>
  <c r="R80" i="32"/>
  <c r="R81" i="32"/>
  <c r="R82" i="32"/>
  <c r="R83" i="32"/>
  <c r="R84" i="32"/>
  <c r="R85" i="32"/>
  <c r="R86" i="32"/>
  <c r="R87" i="32"/>
  <c r="R88" i="32"/>
  <c r="R89" i="32"/>
  <c r="R90" i="32"/>
  <c r="R91" i="32"/>
  <c r="R92" i="32"/>
  <c r="R93" i="32"/>
  <c r="R94" i="32"/>
  <c r="R95" i="32"/>
  <c r="R96" i="32"/>
  <c r="R97" i="32"/>
  <c r="R98" i="32"/>
  <c r="R99" i="32"/>
  <c r="R100" i="32"/>
  <c r="R101" i="32"/>
  <c r="R102" i="32"/>
  <c r="R103" i="32"/>
  <c r="R104" i="32"/>
  <c r="R105" i="32"/>
  <c r="R106" i="32"/>
  <c r="R107" i="32"/>
  <c r="R108" i="32"/>
  <c r="R109" i="32"/>
  <c r="R110" i="32"/>
  <c r="R111" i="32"/>
  <c r="R112" i="32"/>
  <c r="R113" i="32"/>
  <c r="R114" i="32"/>
  <c r="R115" i="32"/>
  <c r="R116" i="32"/>
  <c r="R117" i="32"/>
  <c r="R118" i="32"/>
  <c r="R119" i="32"/>
  <c r="R120" i="32"/>
  <c r="R121" i="32"/>
  <c r="R122" i="32"/>
  <c r="R123" i="32"/>
  <c r="R124" i="32"/>
  <c r="R125" i="32"/>
  <c r="R126" i="32"/>
  <c r="R127" i="32"/>
  <c r="R128" i="32"/>
  <c r="R129" i="32"/>
  <c r="R130" i="32"/>
  <c r="R131" i="32"/>
  <c r="R132" i="32"/>
  <c r="R133" i="32"/>
  <c r="R134" i="32"/>
  <c r="R135" i="32"/>
  <c r="R136" i="32"/>
  <c r="R137" i="32"/>
  <c r="R138" i="32"/>
  <c r="R139" i="32"/>
  <c r="R140" i="32"/>
  <c r="R141" i="32"/>
  <c r="R142" i="32"/>
  <c r="R143" i="32"/>
  <c r="R144" i="32"/>
  <c r="R145" i="32"/>
  <c r="R146" i="32"/>
  <c r="R147" i="32"/>
  <c r="R148" i="32"/>
  <c r="R149" i="32"/>
  <c r="R150" i="32"/>
  <c r="R151" i="32"/>
  <c r="R152" i="32"/>
  <c r="R153" i="32"/>
  <c r="R154" i="32"/>
  <c r="R155" i="32"/>
  <c r="R156" i="32"/>
  <c r="R157" i="32"/>
  <c r="R158" i="32"/>
  <c r="R159" i="32"/>
  <c r="R160" i="32"/>
  <c r="R161" i="32"/>
  <c r="R162" i="32"/>
  <c r="R163" i="32"/>
  <c r="R164" i="32"/>
  <c r="R165" i="32"/>
  <c r="R166" i="32"/>
  <c r="R167" i="32"/>
  <c r="R168" i="32"/>
  <c r="R169" i="32"/>
  <c r="R170" i="32"/>
  <c r="R171" i="32"/>
  <c r="R172" i="32"/>
  <c r="R173" i="32"/>
  <c r="R174" i="32"/>
  <c r="R175" i="32"/>
  <c r="R176" i="32"/>
  <c r="R177" i="32"/>
  <c r="R178" i="32"/>
  <c r="R179" i="32"/>
  <c r="R180" i="32"/>
  <c r="R181" i="32"/>
  <c r="R182" i="32"/>
  <c r="R183" i="32"/>
  <c r="R184" i="32"/>
  <c r="R185" i="32"/>
  <c r="R186" i="32"/>
  <c r="R187" i="32"/>
  <c r="R188" i="32"/>
  <c r="R189" i="32"/>
  <c r="R190" i="32"/>
  <c r="R191" i="32"/>
  <c r="R192" i="32"/>
  <c r="R193" i="32"/>
  <c r="R194" i="32"/>
  <c r="R195" i="32"/>
  <c r="R196" i="32"/>
  <c r="R197" i="32"/>
  <c r="R198" i="32"/>
  <c r="R199" i="32"/>
  <c r="R200" i="32"/>
  <c r="R201" i="32"/>
  <c r="R202" i="32"/>
  <c r="R203" i="32"/>
  <c r="R204" i="32"/>
  <c r="R205" i="32"/>
  <c r="R206" i="32"/>
  <c r="R207" i="32"/>
  <c r="R208" i="32"/>
  <c r="R209" i="32"/>
  <c r="R210" i="32"/>
  <c r="R211" i="32"/>
  <c r="R212" i="32"/>
  <c r="R213" i="32"/>
  <c r="R214" i="32"/>
  <c r="R215" i="32"/>
  <c r="R216" i="32"/>
  <c r="R217" i="32"/>
  <c r="R218" i="32"/>
  <c r="R219" i="32"/>
  <c r="R220" i="32"/>
  <c r="R221" i="32"/>
  <c r="R222" i="32"/>
  <c r="R223" i="32"/>
  <c r="R224" i="32"/>
  <c r="R225" i="32"/>
  <c r="R226" i="32"/>
  <c r="R227" i="32"/>
  <c r="R228" i="32"/>
  <c r="R229" i="32"/>
  <c r="R230" i="32"/>
  <c r="R231" i="32"/>
  <c r="R232" i="32"/>
  <c r="R233" i="32"/>
  <c r="R234" i="32"/>
  <c r="R235" i="32"/>
  <c r="R236" i="32"/>
  <c r="R237" i="32"/>
  <c r="R238" i="32"/>
  <c r="R239" i="32"/>
  <c r="R240" i="32"/>
  <c r="R241" i="32"/>
  <c r="R242" i="32"/>
  <c r="R243" i="32"/>
  <c r="R244" i="32"/>
  <c r="R245" i="32"/>
  <c r="R246" i="32"/>
  <c r="R247" i="32"/>
  <c r="R248" i="32"/>
  <c r="R249" i="32"/>
  <c r="R250" i="32"/>
  <c r="R251" i="32"/>
  <c r="R252" i="32"/>
  <c r="R253" i="32"/>
  <c r="R254" i="32"/>
  <c r="R255" i="32"/>
  <c r="R256" i="32"/>
  <c r="R257" i="32"/>
  <c r="R258" i="32"/>
  <c r="R259" i="32"/>
  <c r="R260" i="32"/>
  <c r="R261" i="32"/>
  <c r="R262" i="32"/>
  <c r="R263" i="32"/>
  <c r="R264" i="32"/>
  <c r="R265" i="32"/>
  <c r="R266" i="32"/>
  <c r="R267" i="32"/>
  <c r="R268" i="32"/>
  <c r="R269" i="32"/>
  <c r="R270" i="32"/>
  <c r="R271" i="32"/>
  <c r="R272" i="32"/>
  <c r="R273" i="32"/>
  <c r="R274" i="32"/>
  <c r="R275" i="32"/>
  <c r="R276" i="32"/>
  <c r="R277" i="32"/>
  <c r="R278" i="32"/>
  <c r="R279" i="32"/>
  <c r="R280" i="32"/>
  <c r="R281" i="32"/>
  <c r="R282" i="32"/>
  <c r="R283" i="32"/>
  <c r="R284" i="32"/>
  <c r="R285" i="32"/>
  <c r="R286" i="32"/>
  <c r="R287" i="32"/>
  <c r="R288" i="32"/>
  <c r="R289" i="32"/>
  <c r="R290" i="32"/>
  <c r="R291" i="32"/>
  <c r="R292" i="32"/>
  <c r="R293" i="32"/>
  <c r="R294" i="32"/>
  <c r="R295" i="32"/>
  <c r="R296" i="32"/>
  <c r="R297" i="32"/>
  <c r="R298" i="32"/>
  <c r="R299" i="32"/>
  <c r="R300" i="32"/>
  <c r="R301" i="32"/>
  <c r="R302" i="32"/>
  <c r="R303" i="32"/>
  <c r="R304" i="32"/>
  <c r="R305" i="32"/>
  <c r="R306" i="32"/>
  <c r="R307" i="32"/>
  <c r="R308" i="32"/>
  <c r="R309" i="32"/>
  <c r="R310" i="32"/>
  <c r="R311" i="32"/>
  <c r="R312" i="32"/>
  <c r="R313" i="32"/>
  <c r="R314" i="32"/>
  <c r="R315" i="32"/>
  <c r="R316" i="32"/>
  <c r="R317" i="32"/>
  <c r="R318" i="32"/>
  <c r="R319" i="32"/>
  <c r="R320" i="32"/>
  <c r="R321" i="32"/>
  <c r="R322" i="32"/>
  <c r="R323" i="32"/>
  <c r="R324" i="32"/>
  <c r="R325" i="32"/>
  <c r="R326" i="32"/>
  <c r="R327" i="32"/>
  <c r="R328" i="32"/>
  <c r="R329" i="32"/>
  <c r="R330" i="32"/>
  <c r="R331" i="32"/>
  <c r="R332" i="32"/>
  <c r="R333" i="32"/>
  <c r="R334" i="32"/>
  <c r="R335" i="32"/>
  <c r="R336" i="32"/>
  <c r="R337" i="32"/>
  <c r="R338" i="32"/>
  <c r="R339" i="32"/>
  <c r="R340" i="32"/>
  <c r="R341" i="32"/>
  <c r="R342" i="32"/>
  <c r="R343" i="32"/>
  <c r="R344" i="32"/>
  <c r="R345" i="32"/>
  <c r="R346" i="32"/>
  <c r="R347" i="32"/>
  <c r="R348" i="32"/>
  <c r="R349" i="32"/>
  <c r="R350" i="32"/>
  <c r="R351" i="32"/>
  <c r="R352" i="32"/>
  <c r="R353" i="32"/>
  <c r="R354" i="32"/>
  <c r="R355" i="32"/>
  <c r="R356" i="32"/>
  <c r="R357" i="32"/>
  <c r="R358" i="32"/>
  <c r="R359" i="32"/>
  <c r="R360" i="32"/>
  <c r="R361" i="32"/>
  <c r="R362" i="32"/>
  <c r="R363" i="32"/>
  <c r="R364" i="32"/>
  <c r="R365" i="32"/>
  <c r="R366" i="32"/>
  <c r="R367" i="32"/>
  <c r="R368" i="32"/>
  <c r="R369" i="32"/>
  <c r="R370" i="32"/>
  <c r="R371" i="32"/>
  <c r="R372" i="32"/>
  <c r="R373" i="32"/>
  <c r="R374" i="32"/>
  <c r="R375" i="32"/>
  <c r="R376" i="32"/>
  <c r="R377" i="32"/>
  <c r="R378" i="32"/>
  <c r="R379" i="32"/>
  <c r="R380" i="32"/>
  <c r="R381" i="32"/>
  <c r="R382" i="32"/>
  <c r="R383" i="32"/>
  <c r="R384" i="32"/>
  <c r="R385" i="32"/>
  <c r="R386" i="32"/>
  <c r="R387" i="32"/>
  <c r="R388" i="32"/>
  <c r="R389" i="32"/>
  <c r="R390" i="32"/>
  <c r="R391" i="32"/>
  <c r="R392" i="32"/>
  <c r="R393" i="32"/>
  <c r="R394" i="32"/>
  <c r="R395" i="32"/>
  <c r="R396" i="32"/>
  <c r="R397" i="32"/>
  <c r="R398" i="32"/>
  <c r="R399" i="32"/>
  <c r="R400" i="32"/>
  <c r="R401" i="32"/>
  <c r="R402" i="32"/>
  <c r="R403" i="32"/>
  <c r="R404" i="32"/>
  <c r="R405" i="32"/>
  <c r="R406" i="32"/>
  <c r="R407" i="32"/>
  <c r="R408" i="32"/>
  <c r="R409" i="32"/>
  <c r="R410" i="32"/>
  <c r="R411" i="32"/>
  <c r="R412" i="32"/>
  <c r="R413" i="32"/>
  <c r="R414" i="32"/>
  <c r="R415" i="32"/>
  <c r="R416" i="32"/>
  <c r="R417" i="32"/>
  <c r="R418" i="32"/>
  <c r="R419" i="32"/>
  <c r="R420" i="32"/>
  <c r="R421" i="32"/>
  <c r="R422" i="32"/>
  <c r="R423" i="32"/>
  <c r="R424" i="32"/>
  <c r="R425" i="32"/>
  <c r="R426" i="32"/>
  <c r="R427" i="32"/>
  <c r="R428" i="32"/>
  <c r="R429" i="32"/>
  <c r="R430" i="32"/>
  <c r="R431" i="32"/>
  <c r="R432" i="32"/>
  <c r="R433" i="32"/>
  <c r="R434" i="32"/>
  <c r="R435" i="32"/>
  <c r="R436" i="32"/>
  <c r="R437" i="32"/>
  <c r="R438" i="32"/>
  <c r="R439" i="32"/>
  <c r="R440" i="32"/>
  <c r="R441" i="32"/>
  <c r="R442" i="32"/>
  <c r="R443" i="32"/>
  <c r="R444" i="32"/>
  <c r="R445" i="32"/>
  <c r="R446" i="32"/>
  <c r="R447" i="32"/>
  <c r="R448" i="32"/>
  <c r="R449" i="32"/>
  <c r="R450" i="32"/>
  <c r="R451" i="32"/>
  <c r="R452" i="32"/>
  <c r="R453" i="32"/>
  <c r="R454" i="32"/>
  <c r="R455" i="32"/>
  <c r="R456" i="32"/>
  <c r="R457" i="32"/>
  <c r="R458" i="32"/>
  <c r="R459" i="32"/>
  <c r="R460" i="32"/>
  <c r="R461" i="32"/>
  <c r="R462" i="32"/>
  <c r="R463" i="32"/>
  <c r="R464" i="32"/>
  <c r="R465" i="32"/>
  <c r="R466" i="32"/>
  <c r="R467" i="32"/>
  <c r="R468" i="32"/>
  <c r="R469" i="32"/>
  <c r="R470" i="32"/>
  <c r="R471" i="32"/>
  <c r="R472" i="32"/>
  <c r="R473" i="32"/>
  <c r="R474" i="32"/>
  <c r="R475" i="32"/>
  <c r="R476" i="32"/>
  <c r="R477" i="32"/>
  <c r="R478" i="32"/>
  <c r="R479" i="32"/>
  <c r="R480" i="32"/>
  <c r="R481" i="32"/>
  <c r="R482" i="32"/>
  <c r="R483" i="32"/>
  <c r="R484" i="32"/>
  <c r="R485" i="32"/>
  <c r="R486" i="32"/>
  <c r="R487" i="32"/>
  <c r="R488" i="32"/>
  <c r="R489" i="32"/>
  <c r="R490" i="32"/>
  <c r="R491" i="32"/>
  <c r="R492" i="32"/>
  <c r="R493" i="32"/>
  <c r="R494" i="32"/>
  <c r="R495" i="32"/>
  <c r="R496" i="32"/>
  <c r="R497" i="32"/>
  <c r="R498" i="32"/>
  <c r="R499" i="32"/>
  <c r="R500" i="32"/>
  <c r="R501" i="32"/>
  <c r="R502" i="32"/>
  <c r="R503" i="32"/>
  <c r="R504" i="32"/>
  <c r="B10" i="32"/>
  <c r="N10" i="32" s="1"/>
  <c r="O10" i="32" s="1"/>
  <c r="A10" i="32"/>
  <c r="I433" i="25" l="1"/>
  <c r="I432" i="25"/>
  <c r="I431" i="25"/>
  <c r="I430" i="25"/>
  <c r="J7" i="9"/>
  <c r="I6" i="9"/>
  <c r="K7" i="9"/>
  <c r="J6" i="9"/>
  <c r="K9" i="9"/>
  <c r="L6" i="9"/>
  <c r="L7" i="9"/>
  <c r="I7" i="9"/>
  <c r="L9" i="9"/>
  <c r="L12" i="9"/>
  <c r="L11" i="9"/>
  <c r="K12" i="9"/>
  <c r="K11" i="9"/>
  <c r="I331" i="25"/>
  <c r="I332" i="25"/>
  <c r="I330" i="25"/>
  <c r="I329" i="25"/>
  <c r="R10" i="32"/>
  <c r="I23" i="25"/>
  <c r="H60" i="34"/>
  <c r="I22" i="25" s="1"/>
  <c r="H59" i="34"/>
  <c r="I21" i="25" s="1"/>
  <c r="H58" i="34"/>
  <c r="I20" i="25" s="1"/>
  <c r="G61" i="34"/>
  <c r="G60" i="34"/>
  <c r="G59" i="34"/>
  <c r="G58" i="34"/>
  <c r="B5" i="9"/>
  <c r="A5" i="9" s="1"/>
  <c r="M61" i="34"/>
  <c r="M60" i="34"/>
  <c r="M59" i="34"/>
  <c r="M58" i="34"/>
  <c r="F44" i="34"/>
  <c r="F43" i="34"/>
  <c r="F46" i="34"/>
  <c r="F47" i="34"/>
  <c r="F48" i="34"/>
  <c r="F49" i="34"/>
  <c r="J58" i="34"/>
  <c r="K58" i="34"/>
  <c r="J59" i="34"/>
  <c r="K59" i="34"/>
  <c r="J60" i="34"/>
  <c r="K60" i="34"/>
  <c r="J61" i="34"/>
  <c r="I24" i="25" s="1"/>
  <c r="J62" i="34"/>
  <c r="K62" i="34"/>
  <c r="L62" i="34"/>
  <c r="L63" i="34"/>
  <c r="L64" i="34"/>
  <c r="G70" i="34"/>
  <c r="I36" i="25" s="1"/>
  <c r="H70" i="34"/>
  <c r="I103" i="25" s="1"/>
  <c r="G71" i="34"/>
  <c r="I37" i="25" s="1"/>
  <c r="H71" i="34"/>
  <c r="I104" i="25" s="1"/>
  <c r="G72" i="34"/>
  <c r="I38" i="25" s="1"/>
  <c r="H72" i="34"/>
  <c r="I105" i="25" s="1"/>
  <c r="G73" i="34"/>
  <c r="I39" i="25" s="1"/>
  <c r="H73" i="34"/>
  <c r="I106" i="25" s="1"/>
  <c r="G74" i="34"/>
  <c r="I40" i="25" s="1"/>
  <c r="H74" i="34"/>
  <c r="I107" i="25" s="1"/>
  <c r="G75" i="34"/>
  <c r="I41" i="25" s="1"/>
  <c r="H75" i="34"/>
  <c r="I108" i="25" s="1"/>
  <c r="G76" i="34"/>
  <c r="I42" i="25" s="1"/>
  <c r="H76" i="34"/>
  <c r="I109" i="25" s="1"/>
  <c r="G77" i="34"/>
  <c r="I43" i="25" s="1"/>
  <c r="H77" i="34"/>
  <c r="I110" i="25" s="1"/>
  <c r="I77" i="34"/>
  <c r="I177" i="25" s="1"/>
  <c r="G78" i="34"/>
  <c r="I44" i="25" s="1"/>
  <c r="H78" i="34"/>
  <c r="I111" i="25" s="1"/>
  <c r="I78" i="34"/>
  <c r="I178" i="25" s="1"/>
  <c r="G79" i="34"/>
  <c r="I45" i="25" s="1"/>
  <c r="H79" i="34"/>
  <c r="I112" i="25" s="1"/>
  <c r="I79" i="34"/>
  <c r="I179" i="25" s="1"/>
  <c r="G80" i="34"/>
  <c r="I46" i="25" s="1"/>
  <c r="H80" i="34"/>
  <c r="I113" i="25" s="1"/>
  <c r="I80" i="34"/>
  <c r="I180" i="25" s="1"/>
  <c r="G81" i="34"/>
  <c r="I47" i="25" s="1"/>
  <c r="H81" i="34"/>
  <c r="I114" i="25" s="1"/>
  <c r="I81" i="34"/>
  <c r="I181" i="25" s="1"/>
  <c r="G82" i="34"/>
  <c r="I48" i="25" s="1"/>
  <c r="H82" i="34"/>
  <c r="I115" i="25" s="1"/>
  <c r="G83" i="34"/>
  <c r="I49" i="25" s="1"/>
  <c r="H83" i="34"/>
  <c r="I116" i="25" s="1"/>
  <c r="I83" i="34"/>
  <c r="I183" i="25" s="1"/>
  <c r="G84" i="34"/>
  <c r="I50" i="25" s="1"/>
  <c r="H84" i="34"/>
  <c r="I117" i="25" s="1"/>
  <c r="I84" i="34"/>
  <c r="I184" i="25" s="1"/>
  <c r="G85" i="34"/>
  <c r="I51" i="25" s="1"/>
  <c r="H85" i="34"/>
  <c r="I118" i="25" s="1"/>
  <c r="G86" i="34"/>
  <c r="I52" i="25" s="1"/>
  <c r="H86" i="34"/>
  <c r="I119" i="25" s="1"/>
  <c r="I86" i="34"/>
  <c r="I186" i="25" s="1"/>
  <c r="G87" i="34"/>
  <c r="I53" i="25" s="1"/>
  <c r="H87" i="34"/>
  <c r="I120" i="25" s="1"/>
  <c r="I87" i="34"/>
  <c r="I187" i="25" s="1"/>
  <c r="G88" i="34"/>
  <c r="I54" i="25" s="1"/>
  <c r="H88" i="34"/>
  <c r="I121" i="25" s="1"/>
  <c r="G89" i="34"/>
  <c r="I55" i="25" s="1"/>
  <c r="H89" i="34"/>
  <c r="I122" i="25" s="1"/>
  <c r="G90" i="34"/>
  <c r="I56" i="25" s="1"/>
  <c r="H90" i="34"/>
  <c r="I123" i="25" s="1"/>
  <c r="G91" i="34"/>
  <c r="I57" i="25" s="1"/>
  <c r="H91" i="34"/>
  <c r="I124" i="25" s="1"/>
  <c r="I91" i="34"/>
  <c r="I191" i="25" s="1"/>
  <c r="G92" i="34"/>
  <c r="I58" i="25" s="1"/>
  <c r="H92" i="34"/>
  <c r="I125" i="25" s="1"/>
  <c r="I92" i="34"/>
  <c r="I192" i="25" s="1"/>
  <c r="G93" i="34"/>
  <c r="I59" i="25" s="1"/>
  <c r="H93" i="34"/>
  <c r="I126" i="25" s="1"/>
  <c r="I93" i="34"/>
  <c r="I193" i="25" s="1"/>
  <c r="G94" i="34"/>
  <c r="I60" i="25" s="1"/>
  <c r="H94" i="34"/>
  <c r="I127" i="25" s="1"/>
  <c r="I94" i="34"/>
  <c r="I194" i="25" s="1"/>
  <c r="G95" i="34"/>
  <c r="I61" i="25" s="1"/>
  <c r="H95" i="34"/>
  <c r="I128" i="25" s="1"/>
  <c r="G96" i="34"/>
  <c r="I62" i="25" s="1"/>
  <c r="H96" i="34"/>
  <c r="I129" i="25" s="1"/>
  <c r="I96" i="34"/>
  <c r="I196" i="25" s="1"/>
  <c r="G97" i="34"/>
  <c r="I63" i="25" s="1"/>
  <c r="H97" i="34"/>
  <c r="I130" i="25" s="1"/>
  <c r="I97" i="34"/>
  <c r="I197" i="25" s="1"/>
  <c r="G98" i="34"/>
  <c r="I64" i="25" s="1"/>
  <c r="H98" i="34"/>
  <c r="I131" i="25" s="1"/>
  <c r="G99" i="34"/>
  <c r="I65" i="25" s="1"/>
  <c r="H99" i="34"/>
  <c r="I132" i="25" s="1"/>
  <c r="G100" i="34"/>
  <c r="I66" i="25" s="1"/>
  <c r="H100" i="34"/>
  <c r="I133" i="25" s="1"/>
  <c r="I100" i="34"/>
  <c r="I200" i="25" s="1"/>
  <c r="G101" i="34"/>
  <c r="I67" i="25" s="1"/>
  <c r="H101" i="34"/>
  <c r="I134" i="25" s="1"/>
  <c r="G102" i="34"/>
  <c r="I68" i="25" s="1"/>
  <c r="H102" i="34"/>
  <c r="I135" i="25" s="1"/>
  <c r="G103" i="34"/>
  <c r="I69" i="25" s="1"/>
  <c r="H103" i="34"/>
  <c r="I136" i="25" s="1"/>
  <c r="G104" i="34"/>
  <c r="I70" i="25" s="1"/>
  <c r="H104" i="34"/>
  <c r="I137" i="25" s="1"/>
  <c r="I104" i="34"/>
  <c r="I204" i="25" s="1"/>
  <c r="G105" i="34"/>
  <c r="I71" i="25" s="1"/>
  <c r="H105" i="34"/>
  <c r="I138" i="25" s="1"/>
  <c r="G106" i="34"/>
  <c r="I72" i="25" s="1"/>
  <c r="H106" i="34"/>
  <c r="I139" i="25" s="1"/>
  <c r="G107" i="34"/>
  <c r="I73" i="25" s="1"/>
  <c r="H107" i="34"/>
  <c r="I140" i="25" s="1"/>
  <c r="I107" i="34"/>
  <c r="I207" i="25" s="1"/>
  <c r="G108" i="34"/>
  <c r="I74" i="25" s="1"/>
  <c r="H108" i="34"/>
  <c r="I141" i="25" s="1"/>
  <c r="G109" i="34"/>
  <c r="I75" i="25" s="1"/>
  <c r="H109" i="34"/>
  <c r="I142" i="25" s="1"/>
  <c r="G110" i="34"/>
  <c r="I76" i="25" s="1"/>
  <c r="H110" i="34"/>
  <c r="I143" i="25" s="1"/>
  <c r="I110" i="34"/>
  <c r="I210" i="25" s="1"/>
  <c r="G111" i="34"/>
  <c r="I77" i="25" s="1"/>
  <c r="H111" i="34"/>
  <c r="I144" i="25" s="1"/>
  <c r="I111" i="34"/>
  <c r="I211" i="25" s="1"/>
  <c r="G112" i="34"/>
  <c r="I78" i="25" s="1"/>
  <c r="H112" i="34"/>
  <c r="I145" i="25" s="1"/>
  <c r="G113" i="34"/>
  <c r="I79" i="25" s="1"/>
  <c r="H113" i="34"/>
  <c r="I146" i="25" s="1"/>
  <c r="I113" i="34"/>
  <c r="I213" i="25" s="1"/>
  <c r="G114" i="34"/>
  <c r="I80" i="25" s="1"/>
  <c r="H114" i="34"/>
  <c r="I147" i="25" s="1"/>
  <c r="G115" i="34"/>
  <c r="I81" i="25" s="1"/>
  <c r="H115" i="34"/>
  <c r="I148" i="25" s="1"/>
  <c r="I115" i="34"/>
  <c r="I215" i="25" s="1"/>
  <c r="G116" i="34"/>
  <c r="I82" i="25" s="1"/>
  <c r="H116" i="34"/>
  <c r="I149" i="25" s="1"/>
  <c r="I116" i="34"/>
  <c r="I216" i="25" s="1"/>
  <c r="G117" i="34"/>
  <c r="I83" i="25" s="1"/>
  <c r="H117" i="34"/>
  <c r="I150" i="25" s="1"/>
  <c r="G118" i="34"/>
  <c r="I84" i="25" s="1"/>
  <c r="H118" i="34"/>
  <c r="I151" i="25" s="1"/>
  <c r="I118" i="34"/>
  <c r="I218" i="25" s="1"/>
  <c r="G119" i="34"/>
  <c r="I85" i="25" s="1"/>
  <c r="H119" i="34"/>
  <c r="I152" i="25" s="1"/>
  <c r="I119" i="34"/>
  <c r="I219" i="25" s="1"/>
  <c r="G120" i="34"/>
  <c r="I86" i="25" s="1"/>
  <c r="H120" i="34"/>
  <c r="I153" i="25" s="1"/>
  <c r="G121" i="34"/>
  <c r="I87" i="25" s="1"/>
  <c r="H121" i="34"/>
  <c r="I154" i="25" s="1"/>
  <c r="I121" i="34"/>
  <c r="I221" i="25" s="1"/>
  <c r="G122" i="34"/>
  <c r="I88" i="25" s="1"/>
  <c r="H122" i="34"/>
  <c r="I155" i="25" s="1"/>
  <c r="I122" i="34"/>
  <c r="I222" i="25" s="1"/>
  <c r="G123" i="34"/>
  <c r="I89" i="25" s="1"/>
  <c r="H123" i="34"/>
  <c r="I156" i="25" s="1"/>
  <c r="I123" i="34"/>
  <c r="I223" i="25" s="1"/>
  <c r="G124" i="34"/>
  <c r="I90" i="25" s="1"/>
  <c r="H124" i="34"/>
  <c r="I157" i="25" s="1"/>
  <c r="G125" i="34"/>
  <c r="I91" i="25" s="1"/>
  <c r="H125" i="34"/>
  <c r="I158" i="25" s="1"/>
  <c r="I125" i="34"/>
  <c r="I225" i="25" s="1"/>
  <c r="G126" i="34"/>
  <c r="I92" i="25" s="1"/>
  <c r="H126" i="34"/>
  <c r="I159" i="25" s="1"/>
  <c r="I126" i="34"/>
  <c r="I226" i="25" s="1"/>
  <c r="G128" i="34"/>
  <c r="I94" i="25" s="1"/>
  <c r="H128" i="34"/>
  <c r="I161" i="25" s="1"/>
  <c r="I128" i="34"/>
  <c r="I228" i="25" s="1"/>
  <c r="G129" i="34"/>
  <c r="I95" i="25" s="1"/>
  <c r="H129" i="34"/>
  <c r="I162" i="25" s="1"/>
  <c r="G130" i="34"/>
  <c r="I96" i="25" s="1"/>
  <c r="H130" i="34"/>
  <c r="I163" i="25" s="1"/>
  <c r="G132" i="34"/>
  <c r="I98" i="25" s="1"/>
  <c r="H132" i="34"/>
  <c r="I165" i="25" s="1"/>
  <c r="I132" i="34"/>
  <c r="I232" i="25" s="1"/>
  <c r="G133" i="34"/>
  <c r="I99" i="25" s="1"/>
  <c r="H133" i="34"/>
  <c r="I166" i="25" s="1"/>
  <c r="I133" i="34"/>
  <c r="I233" i="25" s="1"/>
  <c r="G134" i="34"/>
  <c r="I100" i="25" s="1"/>
  <c r="H134" i="34"/>
  <c r="I167" i="25" s="1"/>
  <c r="I134" i="34"/>
  <c r="I234" i="25" s="1"/>
  <c r="G136" i="34"/>
  <c r="I102" i="25" s="1"/>
  <c r="H136" i="34"/>
  <c r="I169" i="25" s="1"/>
  <c r="O29" i="33"/>
  <c r="P29" i="33" s="1"/>
  <c r="S23" i="33"/>
  <c r="P16" i="33"/>
  <c r="S16" i="33" s="1"/>
  <c r="N16" i="33"/>
  <c r="R9" i="33"/>
  <c r="S9" i="33" s="1"/>
  <c r="A7" i="31"/>
  <c r="I426" i="25"/>
  <c r="I422" i="25"/>
  <c r="C2" i="29"/>
  <c r="A253" i="20"/>
  <c r="B253" i="20"/>
  <c r="D253" i="20"/>
  <c r="E253" i="20" s="1"/>
  <c r="A254" i="20"/>
  <c r="B254" i="20"/>
  <c r="D254" i="20"/>
  <c r="E254" i="20" s="1"/>
  <c r="A255" i="20"/>
  <c r="B255" i="20"/>
  <c r="D255" i="20"/>
  <c r="E255" i="20" s="1"/>
  <c r="A256" i="20"/>
  <c r="B256" i="20"/>
  <c r="D256" i="20"/>
  <c r="E256" i="20" s="1"/>
  <c r="A257" i="20"/>
  <c r="B257" i="20"/>
  <c r="D257" i="20"/>
  <c r="E257" i="20" s="1"/>
  <c r="A258" i="20"/>
  <c r="B258" i="20"/>
  <c r="D258" i="20"/>
  <c r="E258" i="20" s="1"/>
  <c r="A259" i="20"/>
  <c r="B259" i="20"/>
  <c r="D259" i="20"/>
  <c r="E259" i="20" s="1"/>
  <c r="A260" i="20"/>
  <c r="B260" i="20"/>
  <c r="D260" i="20"/>
  <c r="E260" i="20" s="1"/>
  <c r="A261" i="20"/>
  <c r="B261" i="20"/>
  <c r="D261" i="20"/>
  <c r="E261" i="20" s="1"/>
  <c r="A262" i="20"/>
  <c r="B262" i="20"/>
  <c r="D262" i="20"/>
  <c r="E262" i="20" s="1"/>
  <c r="A263" i="20"/>
  <c r="B263" i="20"/>
  <c r="D263" i="20"/>
  <c r="E263" i="20" s="1"/>
  <c r="A264" i="20"/>
  <c r="B264" i="20"/>
  <c r="D264" i="20"/>
  <c r="E264" i="20" s="1"/>
  <c r="A265" i="20"/>
  <c r="B265" i="20"/>
  <c r="D265" i="20"/>
  <c r="E265" i="20" s="1"/>
  <c r="A266" i="20"/>
  <c r="B266" i="20"/>
  <c r="D266" i="20"/>
  <c r="E266" i="20" s="1"/>
  <c r="A267" i="20"/>
  <c r="B267" i="20"/>
  <c r="D267" i="20"/>
  <c r="E267" i="20" s="1"/>
  <c r="A268" i="20"/>
  <c r="B268" i="20"/>
  <c r="D268" i="20"/>
  <c r="E268" i="20" s="1"/>
  <c r="A269" i="20"/>
  <c r="B269" i="20"/>
  <c r="D269" i="20"/>
  <c r="E269" i="20" s="1"/>
  <c r="A270" i="20"/>
  <c r="B270" i="20"/>
  <c r="D270" i="20"/>
  <c r="E270" i="20" s="1"/>
  <c r="A271" i="20"/>
  <c r="B271" i="20"/>
  <c r="D271" i="20"/>
  <c r="E271" i="20" s="1"/>
  <c r="A272" i="20"/>
  <c r="B272" i="20"/>
  <c r="D272" i="20"/>
  <c r="E272" i="20" s="1"/>
  <c r="A273" i="20"/>
  <c r="B273" i="20"/>
  <c r="D273" i="20"/>
  <c r="E273" i="20" s="1"/>
  <c r="A274" i="20"/>
  <c r="B274" i="20"/>
  <c r="D274" i="20"/>
  <c r="E274" i="20" s="1"/>
  <c r="A275" i="20"/>
  <c r="B275" i="20"/>
  <c r="D275" i="20"/>
  <c r="E275" i="20" s="1"/>
  <c r="A276" i="20"/>
  <c r="B276" i="20"/>
  <c r="D276" i="20"/>
  <c r="E276" i="20" s="1"/>
  <c r="A277" i="20"/>
  <c r="B277" i="20"/>
  <c r="D277" i="20"/>
  <c r="E277" i="20" s="1"/>
  <c r="A278" i="20"/>
  <c r="B278" i="20"/>
  <c r="D278" i="20"/>
  <c r="E278" i="20" s="1"/>
  <c r="A279" i="20"/>
  <c r="B279" i="20"/>
  <c r="D279" i="20"/>
  <c r="E279" i="20" s="1"/>
  <c r="A280" i="20"/>
  <c r="B280" i="20"/>
  <c r="D280" i="20"/>
  <c r="E280" i="20" s="1"/>
  <c r="A281" i="20"/>
  <c r="B281" i="20"/>
  <c r="D281" i="20"/>
  <c r="E281" i="20" s="1"/>
  <c r="A282" i="20"/>
  <c r="B282" i="20"/>
  <c r="D282" i="20"/>
  <c r="E282" i="20" s="1"/>
  <c r="A283" i="20"/>
  <c r="B283" i="20"/>
  <c r="D283" i="20"/>
  <c r="E283" i="20" s="1"/>
  <c r="A284" i="20"/>
  <c r="B284" i="20"/>
  <c r="D284" i="20"/>
  <c r="E284" i="20" s="1"/>
  <c r="A285" i="20"/>
  <c r="B285" i="20"/>
  <c r="D285" i="20"/>
  <c r="E285" i="20" s="1"/>
  <c r="A286" i="20"/>
  <c r="B286" i="20"/>
  <c r="D286" i="20"/>
  <c r="E286" i="20" s="1"/>
  <c r="A287" i="20"/>
  <c r="B287" i="20"/>
  <c r="D287" i="20"/>
  <c r="E287" i="20" s="1"/>
  <c r="A288" i="20"/>
  <c r="B288" i="20"/>
  <c r="D288" i="20"/>
  <c r="E288" i="20" s="1"/>
  <c r="A289" i="20"/>
  <c r="B289" i="20"/>
  <c r="D289" i="20"/>
  <c r="E289" i="20" s="1"/>
  <c r="A290" i="20"/>
  <c r="B290" i="20"/>
  <c r="D290" i="20"/>
  <c r="E290" i="20" s="1"/>
  <c r="A291" i="20"/>
  <c r="B291" i="20"/>
  <c r="D291" i="20"/>
  <c r="E291" i="20" s="1"/>
  <c r="A292" i="20"/>
  <c r="B292" i="20"/>
  <c r="D292" i="20"/>
  <c r="E292" i="20" s="1"/>
  <c r="A293" i="20"/>
  <c r="B293" i="20"/>
  <c r="D293" i="20"/>
  <c r="E293" i="20" s="1"/>
  <c r="A294" i="20"/>
  <c r="B294" i="20"/>
  <c r="D294" i="20"/>
  <c r="E294" i="20" s="1"/>
  <c r="A295" i="20"/>
  <c r="B295" i="20"/>
  <c r="D295" i="20"/>
  <c r="E295" i="20" s="1"/>
  <c r="A296" i="20"/>
  <c r="B296" i="20"/>
  <c r="D296" i="20"/>
  <c r="E296" i="20" s="1"/>
  <c r="A297" i="20"/>
  <c r="B297" i="20"/>
  <c r="D297" i="20"/>
  <c r="E297" i="20" s="1"/>
  <c r="A298" i="20"/>
  <c r="B298" i="20"/>
  <c r="D298" i="20"/>
  <c r="E298" i="20" s="1"/>
  <c r="A299" i="20"/>
  <c r="B299" i="20"/>
  <c r="D299" i="20"/>
  <c r="E299" i="20" s="1"/>
  <c r="A300" i="20"/>
  <c r="B300" i="20"/>
  <c r="D300" i="20"/>
  <c r="E300" i="20" s="1"/>
  <c r="A301" i="20"/>
  <c r="B301" i="20"/>
  <c r="D301" i="20"/>
  <c r="E301" i="20" s="1"/>
  <c r="A302" i="20"/>
  <c r="B302" i="20"/>
  <c r="D302" i="20"/>
  <c r="E302" i="20" s="1"/>
  <c r="A303" i="20"/>
  <c r="B303" i="20"/>
  <c r="D303" i="20"/>
  <c r="E303" i="20" s="1"/>
  <c r="A304" i="20"/>
  <c r="B304" i="20"/>
  <c r="D304" i="20"/>
  <c r="E304" i="20" s="1"/>
  <c r="A305" i="20"/>
  <c r="B305" i="20"/>
  <c r="D305" i="20"/>
  <c r="E305" i="20" s="1"/>
  <c r="A306" i="20"/>
  <c r="B306" i="20"/>
  <c r="D306" i="20"/>
  <c r="E306" i="20" s="1"/>
  <c r="A307" i="20"/>
  <c r="B307" i="20"/>
  <c r="D307" i="20"/>
  <c r="E307" i="20" s="1"/>
  <c r="A308" i="20"/>
  <c r="B308" i="20"/>
  <c r="D308" i="20"/>
  <c r="E308" i="20" s="1"/>
  <c r="A309" i="20"/>
  <c r="B309" i="20"/>
  <c r="D309" i="20"/>
  <c r="E309" i="20" s="1"/>
  <c r="A310" i="20"/>
  <c r="B310" i="20"/>
  <c r="D310" i="20"/>
  <c r="E310" i="20" s="1"/>
  <c r="A311" i="20"/>
  <c r="B311" i="20"/>
  <c r="D311" i="20"/>
  <c r="E311" i="20" s="1"/>
  <c r="A312" i="20"/>
  <c r="B312" i="20"/>
  <c r="D312" i="20"/>
  <c r="E312" i="20" s="1"/>
  <c r="A313" i="20"/>
  <c r="B313" i="20"/>
  <c r="D313" i="20"/>
  <c r="E313" i="20" s="1"/>
  <c r="A314" i="20"/>
  <c r="B314" i="20"/>
  <c r="D314" i="20"/>
  <c r="E314" i="20" s="1"/>
  <c r="A315" i="20"/>
  <c r="B315" i="20"/>
  <c r="D315" i="20"/>
  <c r="E315" i="20" s="1"/>
  <c r="A316" i="20"/>
  <c r="B316" i="20"/>
  <c r="D316" i="20"/>
  <c r="E316" i="20" s="1"/>
  <c r="A317" i="20"/>
  <c r="B317" i="20"/>
  <c r="D317" i="20"/>
  <c r="E317" i="20" s="1"/>
  <c r="A318" i="20"/>
  <c r="B318" i="20"/>
  <c r="D318" i="20"/>
  <c r="E318" i="20" s="1"/>
  <c r="A319" i="20"/>
  <c r="B319" i="20"/>
  <c r="D319" i="20"/>
  <c r="E319" i="20" s="1"/>
  <c r="A320" i="20"/>
  <c r="B320" i="20"/>
  <c r="D320" i="20"/>
  <c r="E320" i="20" s="1"/>
  <c r="A321" i="20"/>
  <c r="B321" i="20"/>
  <c r="D321" i="20"/>
  <c r="E321" i="20" s="1"/>
  <c r="A322" i="20"/>
  <c r="B322" i="20"/>
  <c r="D322" i="20"/>
  <c r="E322" i="20" s="1"/>
  <c r="A323" i="20"/>
  <c r="B323" i="20"/>
  <c r="D323" i="20"/>
  <c r="E323" i="20" s="1"/>
  <c r="A324" i="20"/>
  <c r="B324" i="20"/>
  <c r="D324" i="20"/>
  <c r="E324" i="20" s="1"/>
  <c r="A325" i="20"/>
  <c r="B325" i="20"/>
  <c r="D325" i="20"/>
  <c r="E325" i="20" s="1"/>
  <c r="A326" i="20"/>
  <c r="B326" i="20"/>
  <c r="D326" i="20"/>
  <c r="E326" i="20" s="1"/>
  <c r="A327" i="20"/>
  <c r="B327" i="20"/>
  <c r="D327" i="20"/>
  <c r="E327" i="20" s="1"/>
  <c r="A328" i="20"/>
  <c r="B328" i="20"/>
  <c r="D328" i="20"/>
  <c r="E328" i="20" s="1"/>
  <c r="A329" i="20"/>
  <c r="B329" i="20"/>
  <c r="D329" i="20"/>
  <c r="E329" i="20" s="1"/>
  <c r="A330" i="20"/>
  <c r="B330" i="20"/>
  <c r="D330" i="20"/>
  <c r="E330" i="20" s="1"/>
  <c r="A331" i="20"/>
  <c r="B331" i="20"/>
  <c r="D331" i="20"/>
  <c r="E331" i="20" s="1"/>
  <c r="A332" i="20"/>
  <c r="B332" i="20"/>
  <c r="D332" i="20"/>
  <c r="E332" i="20" s="1"/>
  <c r="A333" i="20"/>
  <c r="B333" i="20"/>
  <c r="D333" i="20"/>
  <c r="E333" i="20" s="1"/>
  <c r="A334" i="20"/>
  <c r="B334" i="20"/>
  <c r="D334" i="20"/>
  <c r="E334" i="20" s="1"/>
  <c r="A335" i="20"/>
  <c r="B335" i="20"/>
  <c r="D335" i="20"/>
  <c r="E335" i="20" s="1"/>
  <c r="A336" i="20"/>
  <c r="B336" i="20"/>
  <c r="D336" i="20"/>
  <c r="E336" i="20" s="1"/>
  <c r="A337" i="20"/>
  <c r="B337" i="20"/>
  <c r="D337" i="20"/>
  <c r="E337" i="20" s="1"/>
  <c r="A338" i="20"/>
  <c r="B338" i="20"/>
  <c r="D338" i="20"/>
  <c r="E338" i="20" s="1"/>
  <c r="A339" i="20"/>
  <c r="B339" i="20"/>
  <c r="D339" i="20"/>
  <c r="E339" i="20" s="1"/>
  <c r="A340" i="20"/>
  <c r="B340" i="20"/>
  <c r="D340" i="20"/>
  <c r="E340" i="20" s="1"/>
  <c r="A341" i="20"/>
  <c r="B341" i="20"/>
  <c r="D341" i="20"/>
  <c r="E341" i="20" s="1"/>
  <c r="A342" i="20"/>
  <c r="B342" i="20"/>
  <c r="D342" i="20"/>
  <c r="E342" i="20" s="1"/>
  <c r="A343" i="20"/>
  <c r="B343" i="20"/>
  <c r="D343" i="20"/>
  <c r="E343" i="20" s="1"/>
  <c r="A344" i="20"/>
  <c r="B344" i="20"/>
  <c r="D344" i="20"/>
  <c r="E344" i="20" s="1"/>
  <c r="A345" i="20"/>
  <c r="B345" i="20"/>
  <c r="D345" i="20"/>
  <c r="E345" i="20" s="1"/>
  <c r="A346" i="20"/>
  <c r="B346" i="20"/>
  <c r="D346" i="20"/>
  <c r="E346" i="20" s="1"/>
  <c r="A347" i="20"/>
  <c r="B347" i="20"/>
  <c r="D347" i="20"/>
  <c r="E347" i="20" s="1"/>
  <c r="A348" i="20"/>
  <c r="B348" i="20"/>
  <c r="D348" i="20"/>
  <c r="E348" i="20" s="1"/>
  <c r="F348" i="20" s="1" a="1"/>
  <c r="F348" i="20" s="1"/>
  <c r="A349" i="20"/>
  <c r="B349" i="20"/>
  <c r="D349" i="20"/>
  <c r="E349" i="20" s="1"/>
  <c r="A350" i="20"/>
  <c r="B350" i="20"/>
  <c r="D350" i="20"/>
  <c r="E350" i="20" s="1"/>
  <c r="A351" i="20"/>
  <c r="B351" i="20"/>
  <c r="D351" i="20"/>
  <c r="E351" i="20" s="1"/>
  <c r="A352" i="20"/>
  <c r="B352" i="20"/>
  <c r="D352" i="20"/>
  <c r="E352" i="20" s="1"/>
  <c r="A353" i="20"/>
  <c r="B353" i="20"/>
  <c r="D353" i="20"/>
  <c r="E353" i="20" s="1"/>
  <c r="A354" i="20"/>
  <c r="B354" i="20"/>
  <c r="D354" i="20"/>
  <c r="E354" i="20" s="1"/>
  <c r="A355" i="20"/>
  <c r="B355" i="20"/>
  <c r="D355" i="20"/>
  <c r="E355" i="20" s="1"/>
  <c r="A356" i="20"/>
  <c r="B356" i="20"/>
  <c r="D356" i="20"/>
  <c r="E356" i="20" s="1"/>
  <c r="A357" i="20"/>
  <c r="B357" i="20"/>
  <c r="D357" i="20"/>
  <c r="E357" i="20" s="1"/>
  <c r="A358" i="20"/>
  <c r="B358" i="20"/>
  <c r="D358" i="20"/>
  <c r="E358" i="20" s="1"/>
  <c r="A359" i="20"/>
  <c r="B359" i="20"/>
  <c r="D359" i="20"/>
  <c r="E359" i="20" s="1"/>
  <c r="A360" i="20"/>
  <c r="B360" i="20"/>
  <c r="D360" i="20"/>
  <c r="E360" i="20" s="1"/>
  <c r="A361" i="20"/>
  <c r="B361" i="20"/>
  <c r="D361" i="20"/>
  <c r="E361" i="20" s="1"/>
  <c r="A362" i="20"/>
  <c r="B362" i="20"/>
  <c r="D362" i="20"/>
  <c r="E362" i="20" s="1"/>
  <c r="A363" i="20"/>
  <c r="B363" i="20"/>
  <c r="D363" i="20"/>
  <c r="E363" i="20" s="1"/>
  <c r="A364" i="20"/>
  <c r="B364" i="20"/>
  <c r="D364" i="20"/>
  <c r="E364" i="20" s="1"/>
  <c r="A365" i="20"/>
  <c r="B365" i="20"/>
  <c r="D365" i="20"/>
  <c r="E365" i="20" s="1"/>
  <c r="A366" i="20"/>
  <c r="B366" i="20"/>
  <c r="D366" i="20"/>
  <c r="E366" i="20" s="1"/>
  <c r="A367" i="20"/>
  <c r="B367" i="20"/>
  <c r="D367" i="20"/>
  <c r="E367" i="20" s="1"/>
  <c r="A368" i="20"/>
  <c r="B368" i="20"/>
  <c r="D368" i="20"/>
  <c r="E368" i="20" s="1"/>
  <c r="A369" i="20"/>
  <c r="B369" i="20"/>
  <c r="D369" i="20"/>
  <c r="E369" i="20" s="1"/>
  <c r="A370" i="20"/>
  <c r="B370" i="20"/>
  <c r="D370" i="20"/>
  <c r="E370" i="20" s="1"/>
  <c r="A371" i="20"/>
  <c r="B371" i="20"/>
  <c r="D371" i="20"/>
  <c r="E371" i="20" s="1"/>
  <c r="A372" i="20"/>
  <c r="B372" i="20"/>
  <c r="D372" i="20"/>
  <c r="E372" i="20" s="1"/>
  <c r="A373" i="20"/>
  <c r="B373" i="20"/>
  <c r="D373" i="20"/>
  <c r="E373" i="20" s="1"/>
  <c r="A374" i="20"/>
  <c r="B374" i="20"/>
  <c r="D374" i="20"/>
  <c r="E374" i="20" s="1"/>
  <c r="A375" i="20"/>
  <c r="B375" i="20"/>
  <c r="D375" i="20"/>
  <c r="E375" i="20" s="1"/>
  <c r="A376" i="20"/>
  <c r="B376" i="20"/>
  <c r="D376" i="20"/>
  <c r="E376" i="20" s="1"/>
  <c r="A377" i="20"/>
  <c r="B377" i="20"/>
  <c r="D377" i="20"/>
  <c r="E377" i="20" s="1"/>
  <c r="A378" i="20"/>
  <c r="B378" i="20"/>
  <c r="D378" i="20"/>
  <c r="E378" i="20" s="1"/>
  <c r="A379" i="20"/>
  <c r="B379" i="20"/>
  <c r="D379" i="20"/>
  <c r="E379" i="20" s="1"/>
  <c r="A380" i="20"/>
  <c r="B380" i="20"/>
  <c r="D380" i="20"/>
  <c r="E380" i="20" s="1"/>
  <c r="A381" i="20"/>
  <c r="B381" i="20"/>
  <c r="D381" i="20"/>
  <c r="E381" i="20" s="1"/>
  <c r="A382" i="20"/>
  <c r="B382" i="20"/>
  <c r="D382" i="20"/>
  <c r="E382" i="20" s="1"/>
  <c r="A383" i="20"/>
  <c r="B383" i="20"/>
  <c r="D383" i="20"/>
  <c r="E383" i="20" s="1"/>
  <c r="A384" i="20"/>
  <c r="B384" i="20"/>
  <c r="D384" i="20"/>
  <c r="E384" i="20" s="1"/>
  <c r="A385" i="20"/>
  <c r="B385" i="20"/>
  <c r="D385" i="20"/>
  <c r="E385" i="20" s="1"/>
  <c r="A386" i="20"/>
  <c r="B386" i="20"/>
  <c r="D386" i="20"/>
  <c r="E386" i="20" s="1"/>
  <c r="A387" i="20"/>
  <c r="B387" i="20"/>
  <c r="D387" i="20"/>
  <c r="E387" i="20" s="1"/>
  <c r="A388" i="20"/>
  <c r="B388" i="20"/>
  <c r="D388" i="20"/>
  <c r="E388" i="20" s="1"/>
  <c r="A389" i="20"/>
  <c r="B389" i="20"/>
  <c r="D389" i="20"/>
  <c r="E389" i="20" s="1"/>
  <c r="A390" i="20"/>
  <c r="B390" i="20"/>
  <c r="D390" i="20"/>
  <c r="E390" i="20" s="1"/>
  <c r="A391" i="20"/>
  <c r="B391" i="20"/>
  <c r="D391" i="20"/>
  <c r="E391" i="20" s="1"/>
  <c r="A392" i="20"/>
  <c r="B392" i="20"/>
  <c r="D392" i="20"/>
  <c r="E392" i="20" s="1"/>
  <c r="A393" i="20"/>
  <c r="B393" i="20"/>
  <c r="D393" i="20"/>
  <c r="E393" i="20" s="1"/>
  <c r="A394" i="20"/>
  <c r="B394" i="20"/>
  <c r="D394" i="20"/>
  <c r="E394" i="20" s="1"/>
  <c r="A395" i="20"/>
  <c r="B395" i="20"/>
  <c r="D395" i="20"/>
  <c r="E395" i="20" s="1"/>
  <c r="A396" i="20"/>
  <c r="B396" i="20"/>
  <c r="D396" i="20"/>
  <c r="E396" i="20" s="1"/>
  <c r="A397" i="20"/>
  <c r="B397" i="20"/>
  <c r="D397" i="20"/>
  <c r="E397" i="20" s="1"/>
  <c r="A398" i="20"/>
  <c r="B398" i="20"/>
  <c r="D398" i="20"/>
  <c r="E398" i="20" s="1"/>
  <c r="A399" i="20"/>
  <c r="B399" i="20"/>
  <c r="D399" i="20"/>
  <c r="E399" i="20" s="1"/>
  <c r="A400" i="20"/>
  <c r="B400" i="20"/>
  <c r="D400" i="20"/>
  <c r="E400" i="20" s="1"/>
  <c r="A401" i="20"/>
  <c r="B401" i="20"/>
  <c r="D401" i="20"/>
  <c r="E401" i="20" s="1"/>
  <c r="A402" i="20"/>
  <c r="B402" i="20"/>
  <c r="D402" i="20"/>
  <c r="E402" i="20" s="1"/>
  <c r="A403" i="20"/>
  <c r="B403" i="20"/>
  <c r="D403" i="20"/>
  <c r="E403" i="20" s="1"/>
  <c r="A404" i="20"/>
  <c r="B404" i="20"/>
  <c r="D404" i="20"/>
  <c r="E404" i="20" s="1"/>
  <c r="A405" i="20"/>
  <c r="B405" i="20"/>
  <c r="D405" i="20"/>
  <c r="E405" i="20" s="1"/>
  <c r="A406" i="20"/>
  <c r="B406" i="20"/>
  <c r="D406" i="20"/>
  <c r="E406" i="20" s="1"/>
  <c r="A407" i="20"/>
  <c r="B407" i="20"/>
  <c r="D407" i="20"/>
  <c r="E407" i="20" s="1"/>
  <c r="A408" i="20"/>
  <c r="B408" i="20"/>
  <c r="D408" i="20"/>
  <c r="E408" i="20" s="1"/>
  <c r="A409" i="20"/>
  <c r="B409" i="20"/>
  <c r="D409" i="20"/>
  <c r="E409" i="20" s="1"/>
  <c r="A410" i="20"/>
  <c r="B410" i="20"/>
  <c r="D410" i="20"/>
  <c r="E410" i="20" s="1"/>
  <c r="A411" i="20"/>
  <c r="B411" i="20"/>
  <c r="D411" i="20"/>
  <c r="E411" i="20" s="1"/>
  <c r="A412" i="20"/>
  <c r="B412" i="20"/>
  <c r="D412" i="20"/>
  <c r="E412" i="20" s="1"/>
  <c r="A413" i="20"/>
  <c r="B413" i="20"/>
  <c r="D413" i="20"/>
  <c r="E413" i="20" s="1"/>
  <c r="A414" i="20"/>
  <c r="B414" i="20"/>
  <c r="D414" i="20"/>
  <c r="E414" i="20" s="1"/>
  <c r="A415" i="20"/>
  <c r="B415" i="20"/>
  <c r="D415" i="20"/>
  <c r="E415" i="20" s="1"/>
  <c r="A416" i="20"/>
  <c r="B416" i="20"/>
  <c r="D416" i="20"/>
  <c r="E416" i="20" s="1"/>
  <c r="A417" i="20"/>
  <c r="B417" i="20"/>
  <c r="D417" i="20"/>
  <c r="E417" i="20" s="1"/>
  <c r="A418" i="20"/>
  <c r="B418" i="20"/>
  <c r="D418" i="20"/>
  <c r="E418" i="20" s="1"/>
  <c r="A419" i="20"/>
  <c r="B419" i="20"/>
  <c r="D419" i="20"/>
  <c r="E419" i="20" s="1"/>
  <c r="A420" i="20"/>
  <c r="B420" i="20"/>
  <c r="D420" i="20"/>
  <c r="E420" i="20" s="1"/>
  <c r="A421" i="20"/>
  <c r="B421" i="20"/>
  <c r="D421" i="20"/>
  <c r="E421" i="20" s="1"/>
  <c r="A422" i="20"/>
  <c r="B422" i="20"/>
  <c r="D422" i="20"/>
  <c r="E422" i="20" s="1"/>
  <c r="A423" i="20"/>
  <c r="B423" i="20"/>
  <c r="D423" i="20"/>
  <c r="E423" i="20" s="1"/>
  <c r="A424" i="20"/>
  <c r="B424" i="20"/>
  <c r="D424" i="20"/>
  <c r="E424" i="20" s="1"/>
  <c r="A425" i="20"/>
  <c r="B425" i="20"/>
  <c r="D425" i="20"/>
  <c r="E425" i="20" s="1"/>
  <c r="A426" i="20"/>
  <c r="B426" i="20"/>
  <c r="D426" i="20"/>
  <c r="E426" i="20" s="1"/>
  <c r="A427" i="20"/>
  <c r="B427" i="20"/>
  <c r="D427" i="20"/>
  <c r="E427" i="20" s="1"/>
  <c r="A428" i="20"/>
  <c r="B428" i="20"/>
  <c r="D428" i="20"/>
  <c r="E428" i="20" s="1"/>
  <c r="A429" i="20"/>
  <c r="B429" i="20"/>
  <c r="D429" i="20"/>
  <c r="E429" i="20" s="1"/>
  <c r="A430" i="20"/>
  <c r="B430" i="20"/>
  <c r="D430" i="20"/>
  <c r="E430" i="20" s="1"/>
  <c r="A431" i="20"/>
  <c r="B431" i="20"/>
  <c r="D431" i="20"/>
  <c r="E431" i="20" s="1"/>
  <c r="A432" i="20"/>
  <c r="B432" i="20"/>
  <c r="D432" i="20"/>
  <c r="E432" i="20" s="1"/>
  <c r="A433" i="20"/>
  <c r="B433" i="20"/>
  <c r="D433" i="20"/>
  <c r="E433" i="20" s="1"/>
  <c r="A434" i="20"/>
  <c r="B434" i="20"/>
  <c r="D434" i="20"/>
  <c r="E434" i="20" s="1"/>
  <c r="A435" i="20"/>
  <c r="B435" i="20"/>
  <c r="D435" i="20"/>
  <c r="E435" i="20" s="1"/>
  <c r="A436" i="20"/>
  <c r="B436" i="20"/>
  <c r="D436" i="20"/>
  <c r="E436" i="20" s="1"/>
  <c r="A437" i="20"/>
  <c r="B437" i="20"/>
  <c r="D437" i="20"/>
  <c r="E437" i="20" s="1"/>
  <c r="A438" i="20"/>
  <c r="B438" i="20"/>
  <c r="D438" i="20"/>
  <c r="E438" i="20" s="1"/>
  <c r="A439" i="20"/>
  <c r="B439" i="20"/>
  <c r="D439" i="20"/>
  <c r="E439" i="20" s="1"/>
  <c r="A440" i="20"/>
  <c r="B440" i="20"/>
  <c r="D440" i="20"/>
  <c r="E440" i="20" s="1"/>
  <c r="A441" i="20"/>
  <c r="B441" i="20"/>
  <c r="D441" i="20"/>
  <c r="E441" i="20" s="1"/>
  <c r="A442" i="20"/>
  <c r="B442" i="20"/>
  <c r="D442" i="20"/>
  <c r="E442" i="20" s="1"/>
  <c r="A443" i="20"/>
  <c r="B443" i="20"/>
  <c r="D443" i="20"/>
  <c r="E443" i="20" s="1"/>
  <c r="A444" i="20"/>
  <c r="B444" i="20"/>
  <c r="D444" i="20"/>
  <c r="E444" i="20" s="1"/>
  <c r="A445" i="20"/>
  <c r="B445" i="20"/>
  <c r="D445" i="20"/>
  <c r="E445" i="20" s="1"/>
  <c r="A446" i="20"/>
  <c r="B446" i="20"/>
  <c r="D446" i="20"/>
  <c r="E446" i="20" s="1"/>
  <c r="A447" i="20"/>
  <c r="B447" i="20"/>
  <c r="D447" i="20"/>
  <c r="E447" i="20" s="1"/>
  <c r="A448" i="20"/>
  <c r="B448" i="20"/>
  <c r="D448" i="20"/>
  <c r="E448" i="20" s="1"/>
  <c r="A449" i="20"/>
  <c r="B449" i="20"/>
  <c r="D449" i="20"/>
  <c r="E449" i="20" s="1"/>
  <c r="A450" i="20"/>
  <c r="B450" i="20"/>
  <c r="D450" i="20"/>
  <c r="E450" i="20" s="1"/>
  <c r="A451" i="20"/>
  <c r="B451" i="20"/>
  <c r="D451" i="20"/>
  <c r="E451" i="20" s="1"/>
  <c r="A452" i="20"/>
  <c r="B452" i="20"/>
  <c r="D452" i="20"/>
  <c r="E452" i="20" s="1"/>
  <c r="A453" i="20"/>
  <c r="B453" i="20"/>
  <c r="D453" i="20"/>
  <c r="E453" i="20" s="1"/>
  <c r="A454" i="20"/>
  <c r="B454" i="20"/>
  <c r="D454" i="20"/>
  <c r="E454" i="20" s="1"/>
  <c r="A455" i="20"/>
  <c r="B455" i="20"/>
  <c r="D455" i="20"/>
  <c r="E455" i="20" s="1"/>
  <c r="A456" i="20"/>
  <c r="B456" i="20"/>
  <c r="D456" i="20"/>
  <c r="E456" i="20" s="1"/>
  <c r="A457" i="20"/>
  <c r="B457" i="20"/>
  <c r="D457" i="20"/>
  <c r="E457" i="20" s="1"/>
  <c r="A458" i="20"/>
  <c r="B458" i="20"/>
  <c r="D458" i="20"/>
  <c r="E458" i="20" s="1"/>
  <c r="A459" i="20"/>
  <c r="B459" i="20"/>
  <c r="D459" i="20"/>
  <c r="E459" i="20" s="1"/>
  <c r="A460" i="20"/>
  <c r="B460" i="20"/>
  <c r="D460" i="20"/>
  <c r="E460" i="20" s="1"/>
  <c r="A461" i="20"/>
  <c r="B461" i="20"/>
  <c r="D461" i="20"/>
  <c r="E461" i="20" s="1"/>
  <c r="A462" i="20"/>
  <c r="B462" i="20"/>
  <c r="D462" i="20"/>
  <c r="E462" i="20" s="1"/>
  <c r="A463" i="20"/>
  <c r="B463" i="20"/>
  <c r="D463" i="20"/>
  <c r="E463" i="20" s="1"/>
  <c r="A464" i="20"/>
  <c r="B464" i="20"/>
  <c r="D464" i="20"/>
  <c r="E464" i="20" s="1"/>
  <c r="A465" i="20"/>
  <c r="B465" i="20"/>
  <c r="D465" i="20"/>
  <c r="E465" i="20" s="1"/>
  <c r="A466" i="20"/>
  <c r="B466" i="20"/>
  <c r="D466" i="20"/>
  <c r="E466" i="20" s="1"/>
  <c r="A467" i="20"/>
  <c r="B467" i="20"/>
  <c r="D467" i="20"/>
  <c r="E467" i="20" s="1"/>
  <c r="A468" i="20"/>
  <c r="B468" i="20"/>
  <c r="D468" i="20"/>
  <c r="E468" i="20" s="1"/>
  <c r="A469" i="20"/>
  <c r="B469" i="20"/>
  <c r="D469" i="20"/>
  <c r="E469" i="20" s="1"/>
  <c r="A470" i="20"/>
  <c r="B470" i="20"/>
  <c r="D470" i="20"/>
  <c r="E470" i="20" s="1"/>
  <c r="A471" i="20"/>
  <c r="B471" i="20"/>
  <c r="D471" i="20"/>
  <c r="E471" i="20" s="1"/>
  <c r="A472" i="20"/>
  <c r="B472" i="20"/>
  <c r="D472" i="20"/>
  <c r="E472" i="20" s="1"/>
  <c r="A473" i="20"/>
  <c r="B473" i="20"/>
  <c r="D473" i="20"/>
  <c r="E473" i="20" s="1"/>
  <c r="A474" i="20"/>
  <c r="B474" i="20"/>
  <c r="D474" i="20"/>
  <c r="E474" i="20" s="1"/>
  <c r="A475" i="20"/>
  <c r="B475" i="20"/>
  <c r="D475" i="20"/>
  <c r="E475" i="20" s="1"/>
  <c r="A476" i="20"/>
  <c r="B476" i="20"/>
  <c r="D476" i="20"/>
  <c r="E476" i="20" s="1"/>
  <c r="A477" i="20"/>
  <c r="B477" i="20"/>
  <c r="D477" i="20"/>
  <c r="E477" i="20" s="1"/>
  <c r="A478" i="20"/>
  <c r="B478" i="20"/>
  <c r="D478" i="20"/>
  <c r="E478" i="20" s="1"/>
  <c r="A479" i="20"/>
  <c r="B479" i="20"/>
  <c r="D479" i="20"/>
  <c r="E479" i="20" s="1"/>
  <c r="A480" i="20"/>
  <c r="B480" i="20"/>
  <c r="D480" i="20"/>
  <c r="E480" i="20" s="1"/>
  <c r="A481" i="20"/>
  <c r="B481" i="20"/>
  <c r="D481" i="20"/>
  <c r="E481" i="20" s="1"/>
  <c r="A482" i="20"/>
  <c r="B482" i="20"/>
  <c r="D482" i="20"/>
  <c r="E482" i="20" s="1"/>
  <c r="A483" i="20"/>
  <c r="B483" i="20"/>
  <c r="D483" i="20"/>
  <c r="E483" i="20" s="1"/>
  <c r="A484" i="20"/>
  <c r="B484" i="20"/>
  <c r="D484" i="20"/>
  <c r="E484" i="20" s="1"/>
  <c r="A485" i="20"/>
  <c r="B485" i="20"/>
  <c r="D485" i="20"/>
  <c r="E485" i="20" s="1"/>
  <c r="A486" i="20"/>
  <c r="B486" i="20"/>
  <c r="D486" i="20"/>
  <c r="E486" i="20" s="1"/>
  <c r="A487" i="20"/>
  <c r="B487" i="20"/>
  <c r="D487" i="20"/>
  <c r="E487" i="20" s="1"/>
  <c r="A488" i="20"/>
  <c r="B488" i="20"/>
  <c r="D488" i="20"/>
  <c r="E488" i="20" s="1"/>
  <c r="A489" i="20"/>
  <c r="B489" i="20"/>
  <c r="D489" i="20"/>
  <c r="E489" i="20" s="1"/>
  <c r="A490" i="20"/>
  <c r="B490" i="20"/>
  <c r="D490" i="20"/>
  <c r="E490" i="20" s="1"/>
  <c r="A491" i="20"/>
  <c r="B491" i="20"/>
  <c r="D491" i="20"/>
  <c r="E491" i="20" s="1"/>
  <c r="A492" i="20"/>
  <c r="B492" i="20"/>
  <c r="D492" i="20"/>
  <c r="E492" i="20" s="1"/>
  <c r="A493" i="20"/>
  <c r="B493" i="20"/>
  <c r="D493" i="20"/>
  <c r="E493" i="20" s="1"/>
  <c r="A494" i="20"/>
  <c r="B494" i="20"/>
  <c r="D494" i="20"/>
  <c r="E494" i="20" s="1"/>
  <c r="A495" i="20"/>
  <c r="B495" i="20"/>
  <c r="D495" i="20"/>
  <c r="E495" i="20" s="1"/>
  <c r="A496" i="20"/>
  <c r="B496" i="20"/>
  <c r="D496" i="20"/>
  <c r="E496" i="20" s="1"/>
  <c r="A497" i="20"/>
  <c r="B497" i="20"/>
  <c r="D497" i="20"/>
  <c r="E497" i="20" s="1"/>
  <c r="D5" i="20"/>
  <c r="E5" i="20" s="1"/>
  <c r="D6" i="20"/>
  <c r="E6" i="20" s="1"/>
  <c r="D7" i="20"/>
  <c r="E7" i="20" s="1"/>
  <c r="D8" i="20"/>
  <c r="E8" i="20" s="1"/>
  <c r="D9" i="20"/>
  <c r="E9" i="20" s="1"/>
  <c r="D10" i="20"/>
  <c r="E10" i="20" s="1"/>
  <c r="D11" i="20"/>
  <c r="E11" i="20" s="1"/>
  <c r="D12" i="20"/>
  <c r="E12" i="20" s="1"/>
  <c r="D13" i="20"/>
  <c r="E13" i="20" s="1"/>
  <c r="D14" i="20"/>
  <c r="E14" i="20" s="1"/>
  <c r="D15" i="20"/>
  <c r="E15" i="20" s="1"/>
  <c r="D16" i="20"/>
  <c r="E16" i="20" s="1"/>
  <c r="D17" i="20"/>
  <c r="E17" i="20" s="1"/>
  <c r="D18" i="20"/>
  <c r="E18" i="20" s="1"/>
  <c r="D19" i="20"/>
  <c r="E19" i="20" s="1"/>
  <c r="D20" i="20"/>
  <c r="E20" i="20" s="1"/>
  <c r="D21" i="20"/>
  <c r="E21" i="20" s="1"/>
  <c r="F21" i="20" s="1" a="1"/>
  <c r="F21" i="20" s="1"/>
  <c r="D22" i="20"/>
  <c r="E22" i="20" s="1"/>
  <c r="D23" i="20"/>
  <c r="E23" i="20" s="1"/>
  <c r="D24" i="20"/>
  <c r="E24" i="20" s="1"/>
  <c r="D25" i="20"/>
  <c r="E25" i="20" s="1"/>
  <c r="D26" i="20"/>
  <c r="E26" i="20" s="1"/>
  <c r="D27" i="20"/>
  <c r="E27" i="20" s="1"/>
  <c r="D28" i="20"/>
  <c r="E28" i="20" s="1"/>
  <c r="D29" i="20"/>
  <c r="E29" i="20" s="1"/>
  <c r="D30" i="20"/>
  <c r="E30" i="20" s="1"/>
  <c r="D31" i="20"/>
  <c r="E31" i="20" s="1"/>
  <c r="D32" i="20"/>
  <c r="E32" i="20" s="1"/>
  <c r="D33" i="20"/>
  <c r="E33" i="20" s="1"/>
  <c r="D34" i="20"/>
  <c r="E34" i="20" s="1"/>
  <c r="D35" i="20"/>
  <c r="E35" i="20" s="1"/>
  <c r="D36" i="20"/>
  <c r="D37" i="20"/>
  <c r="E37" i="20" s="1"/>
  <c r="F37" i="20" s="1" a="1"/>
  <c r="F37" i="20" s="1"/>
  <c r="D38" i="20"/>
  <c r="E38" i="20" s="1"/>
  <c r="D39" i="20"/>
  <c r="E39" i="20" s="1"/>
  <c r="D40" i="20"/>
  <c r="E40" i="20" s="1"/>
  <c r="D41" i="20"/>
  <c r="E41" i="20" s="1"/>
  <c r="D42" i="20"/>
  <c r="E42" i="20" s="1"/>
  <c r="D43" i="20"/>
  <c r="E43" i="20" s="1"/>
  <c r="D44" i="20"/>
  <c r="E44" i="20" s="1"/>
  <c r="D45" i="20"/>
  <c r="E45" i="20" s="1"/>
  <c r="D46" i="20"/>
  <c r="E46" i="20" s="1"/>
  <c r="D47" i="20"/>
  <c r="E47" i="20" s="1"/>
  <c r="D48" i="20"/>
  <c r="E48" i="20" s="1"/>
  <c r="D49" i="20"/>
  <c r="E49" i="20" s="1"/>
  <c r="D50" i="20"/>
  <c r="E50" i="20" s="1"/>
  <c r="D51" i="20"/>
  <c r="E51" i="20" s="1"/>
  <c r="D52" i="20"/>
  <c r="D53" i="20"/>
  <c r="E53" i="20" s="1"/>
  <c r="D54" i="20"/>
  <c r="E54" i="20" s="1"/>
  <c r="D55" i="20"/>
  <c r="E55" i="20" s="1"/>
  <c r="D56" i="20"/>
  <c r="E56" i="20" s="1"/>
  <c r="D57" i="20"/>
  <c r="E57" i="20" s="1"/>
  <c r="D58" i="20"/>
  <c r="E58" i="20" s="1"/>
  <c r="D59" i="20"/>
  <c r="E59" i="20" s="1"/>
  <c r="D60" i="20"/>
  <c r="E60" i="20" s="1"/>
  <c r="D61" i="20"/>
  <c r="E61" i="20" s="1"/>
  <c r="D62" i="20"/>
  <c r="D63" i="20"/>
  <c r="E63" i="20" s="1"/>
  <c r="D64" i="20"/>
  <c r="E64" i="20" s="1"/>
  <c r="D65" i="20"/>
  <c r="E65" i="20" s="1"/>
  <c r="D66" i="20"/>
  <c r="E66" i="20" s="1"/>
  <c r="D67" i="20"/>
  <c r="E67" i="20" s="1"/>
  <c r="D68" i="20"/>
  <c r="D69" i="20"/>
  <c r="E69" i="20" s="1"/>
  <c r="F69" i="20" s="1" a="1"/>
  <c r="F69" i="20" s="1"/>
  <c r="D70" i="20"/>
  <c r="E70" i="20" s="1"/>
  <c r="D71" i="20"/>
  <c r="E71" i="20" s="1"/>
  <c r="D72" i="20"/>
  <c r="E72" i="20" s="1"/>
  <c r="D73" i="20"/>
  <c r="E73" i="20" s="1"/>
  <c r="D74" i="20"/>
  <c r="E74" i="20" s="1"/>
  <c r="D75" i="20"/>
  <c r="E75" i="20" s="1"/>
  <c r="D76" i="20"/>
  <c r="E76" i="20" s="1"/>
  <c r="D77" i="20"/>
  <c r="E77" i="20" s="1"/>
  <c r="D78" i="20"/>
  <c r="E78" i="20" s="1"/>
  <c r="D79" i="20"/>
  <c r="E79" i="20" s="1"/>
  <c r="D80" i="20"/>
  <c r="E80" i="20" s="1"/>
  <c r="D81" i="20"/>
  <c r="E81" i="20" s="1"/>
  <c r="D82" i="20"/>
  <c r="E82" i="20" s="1"/>
  <c r="D83" i="20"/>
  <c r="E83" i="20" s="1"/>
  <c r="D84" i="20"/>
  <c r="D85" i="20"/>
  <c r="E85" i="20" s="1"/>
  <c r="D86" i="20"/>
  <c r="E86" i="20" s="1"/>
  <c r="D87" i="20"/>
  <c r="E87" i="20" s="1"/>
  <c r="D88" i="20"/>
  <c r="E88" i="20" s="1"/>
  <c r="D89" i="20"/>
  <c r="E89" i="20" s="1"/>
  <c r="D90" i="20"/>
  <c r="E90" i="20" s="1"/>
  <c r="D91" i="20"/>
  <c r="E91" i="20" s="1"/>
  <c r="D92" i="20"/>
  <c r="E92" i="20" s="1"/>
  <c r="D93" i="20"/>
  <c r="D94" i="20"/>
  <c r="E94" i="20" s="1"/>
  <c r="D95" i="20"/>
  <c r="E95" i="20" s="1"/>
  <c r="D96" i="20"/>
  <c r="E96" i="20" s="1"/>
  <c r="D97" i="20"/>
  <c r="E97" i="20" s="1"/>
  <c r="D98" i="20"/>
  <c r="E98" i="20" s="1"/>
  <c r="D99" i="20"/>
  <c r="E99" i="20" s="1"/>
  <c r="D100" i="20"/>
  <c r="D101" i="20"/>
  <c r="E101" i="20" s="1"/>
  <c r="D102" i="20"/>
  <c r="E102" i="20" s="1"/>
  <c r="D103" i="20"/>
  <c r="E103" i="20" s="1"/>
  <c r="D104" i="20"/>
  <c r="D105" i="20"/>
  <c r="E105" i="20" s="1"/>
  <c r="D106" i="20"/>
  <c r="E106" i="20" s="1"/>
  <c r="D107" i="20"/>
  <c r="E107" i="20" s="1"/>
  <c r="D108" i="20"/>
  <c r="E108" i="20" s="1"/>
  <c r="D109" i="20"/>
  <c r="E109" i="20" s="1"/>
  <c r="D110" i="20"/>
  <c r="D111" i="20"/>
  <c r="E111" i="20" s="1"/>
  <c r="D112" i="20"/>
  <c r="E112" i="20" s="1"/>
  <c r="D113" i="20"/>
  <c r="E113" i="20" s="1"/>
  <c r="D114" i="20"/>
  <c r="E114" i="20" s="1"/>
  <c r="F114" i="20" s="1" a="1"/>
  <c r="F114" i="20" s="1"/>
  <c r="D115" i="20"/>
  <c r="E115" i="20" s="1"/>
  <c r="D116" i="20"/>
  <c r="D117" i="20"/>
  <c r="E117" i="20" s="1"/>
  <c r="F117" i="20" s="1" a="1"/>
  <c r="F117" i="20" s="1"/>
  <c r="D118" i="20"/>
  <c r="E118" i="20" s="1"/>
  <c r="D119" i="20"/>
  <c r="E119" i="20" s="1"/>
  <c r="D120" i="20"/>
  <c r="E120" i="20" s="1"/>
  <c r="D121" i="20"/>
  <c r="E121" i="20" s="1"/>
  <c r="D122" i="20"/>
  <c r="E122" i="20" s="1"/>
  <c r="D123" i="20"/>
  <c r="E123" i="20" s="1"/>
  <c r="D124" i="20"/>
  <c r="E124" i="20" s="1"/>
  <c r="D125" i="20"/>
  <c r="E125" i="20" s="1"/>
  <c r="D126" i="20"/>
  <c r="E126" i="20" s="1"/>
  <c r="D127" i="20"/>
  <c r="E127" i="20" s="1"/>
  <c r="D128" i="20"/>
  <c r="E128" i="20" s="1"/>
  <c r="D129" i="20"/>
  <c r="E129" i="20" s="1"/>
  <c r="D130" i="20"/>
  <c r="E130" i="20" s="1"/>
  <c r="D131" i="20"/>
  <c r="E131" i="20" s="1"/>
  <c r="D132" i="20"/>
  <c r="D133" i="20"/>
  <c r="E133" i="20" s="1"/>
  <c r="D134" i="20"/>
  <c r="E134" i="20" s="1"/>
  <c r="D135" i="20"/>
  <c r="E135" i="20" s="1"/>
  <c r="D136" i="20"/>
  <c r="E136" i="20" s="1"/>
  <c r="D137" i="20"/>
  <c r="E137" i="20" s="1"/>
  <c r="D138" i="20"/>
  <c r="E138" i="20" s="1"/>
  <c r="D139" i="20"/>
  <c r="E139" i="20" s="1"/>
  <c r="D140" i="20"/>
  <c r="E140" i="20" s="1"/>
  <c r="D141" i="20"/>
  <c r="E141" i="20" s="1"/>
  <c r="D142" i="20"/>
  <c r="E142" i="20" s="1"/>
  <c r="D143" i="20"/>
  <c r="E143" i="20" s="1"/>
  <c r="D144" i="20"/>
  <c r="D145" i="20"/>
  <c r="E145" i="20" s="1"/>
  <c r="D146" i="20"/>
  <c r="E146" i="20" s="1"/>
  <c r="D147" i="20"/>
  <c r="E147" i="20" s="1"/>
  <c r="D148" i="20"/>
  <c r="D149" i="20"/>
  <c r="E149" i="20" s="1"/>
  <c r="F149" i="20" s="1" a="1"/>
  <c r="F149" i="20" s="1"/>
  <c r="D150" i="20"/>
  <c r="E150" i="20" s="1"/>
  <c r="D151" i="20"/>
  <c r="E151" i="20" s="1"/>
  <c r="D152" i="20"/>
  <c r="E152" i="20" s="1"/>
  <c r="D153" i="20"/>
  <c r="E153" i="20" s="1"/>
  <c r="D154" i="20"/>
  <c r="E154" i="20" s="1"/>
  <c r="D155" i="20"/>
  <c r="E155" i="20" s="1"/>
  <c r="D156" i="20"/>
  <c r="E156" i="20" s="1"/>
  <c r="D157" i="20"/>
  <c r="E157" i="20" s="1"/>
  <c r="D158" i="20"/>
  <c r="E158" i="20" s="1"/>
  <c r="D159" i="20"/>
  <c r="E159" i="20" s="1"/>
  <c r="D160" i="20"/>
  <c r="E160" i="20" s="1"/>
  <c r="D161" i="20"/>
  <c r="E161" i="20" s="1"/>
  <c r="D162" i="20"/>
  <c r="E162" i="20" s="1"/>
  <c r="F162" i="20" s="1" a="1"/>
  <c r="F162" i="20" s="1"/>
  <c r="D163" i="20"/>
  <c r="E163" i="20" s="1"/>
  <c r="D164" i="20"/>
  <c r="E164" i="20" s="1"/>
  <c r="D165" i="20"/>
  <c r="E165" i="20" s="1"/>
  <c r="D166" i="20"/>
  <c r="E166" i="20" s="1"/>
  <c r="D167" i="20"/>
  <c r="E167" i="20" s="1"/>
  <c r="D168" i="20"/>
  <c r="E168" i="20" s="1"/>
  <c r="D169" i="20"/>
  <c r="E169" i="20" s="1"/>
  <c r="D170" i="20"/>
  <c r="E170" i="20" s="1"/>
  <c r="D171" i="20"/>
  <c r="E171" i="20" s="1"/>
  <c r="D172" i="20"/>
  <c r="E172" i="20" s="1"/>
  <c r="F172" i="20" s="1" a="1"/>
  <c r="F172" i="20" s="1"/>
  <c r="D173" i="20"/>
  <c r="E173" i="20" s="1"/>
  <c r="D174" i="20"/>
  <c r="E174" i="20" s="1"/>
  <c r="D175" i="20"/>
  <c r="E175" i="20" s="1"/>
  <c r="D176" i="20"/>
  <c r="E176" i="20" s="1"/>
  <c r="D177" i="20"/>
  <c r="E177" i="20" s="1"/>
  <c r="D178" i="20"/>
  <c r="E178" i="20" s="1"/>
  <c r="D179" i="20"/>
  <c r="E179" i="20" s="1"/>
  <c r="D180" i="20"/>
  <c r="D181" i="20"/>
  <c r="E181" i="20" s="1"/>
  <c r="D182" i="20"/>
  <c r="E182" i="20" s="1"/>
  <c r="D183" i="20"/>
  <c r="E183" i="20" s="1"/>
  <c r="D184" i="20"/>
  <c r="E184" i="20" s="1"/>
  <c r="D185" i="20"/>
  <c r="E185" i="20" s="1"/>
  <c r="D186" i="20"/>
  <c r="E186" i="20" s="1"/>
  <c r="D187" i="20"/>
  <c r="E187" i="20" s="1"/>
  <c r="D188" i="20"/>
  <c r="E188" i="20" s="1"/>
  <c r="D189" i="20"/>
  <c r="E189" i="20" s="1"/>
  <c r="D190" i="20"/>
  <c r="E190" i="20" s="1"/>
  <c r="D191" i="20"/>
  <c r="E191" i="20" s="1"/>
  <c r="D192" i="20"/>
  <c r="E192" i="20" s="1"/>
  <c r="D193" i="20"/>
  <c r="E193" i="20" s="1"/>
  <c r="D194" i="20"/>
  <c r="E194" i="20" s="1"/>
  <c r="D195" i="20"/>
  <c r="E195" i="20" s="1"/>
  <c r="D196" i="20"/>
  <c r="E196" i="20" s="1"/>
  <c r="D197" i="20"/>
  <c r="E197" i="20" s="1"/>
  <c r="D198" i="20"/>
  <c r="E198" i="20" s="1"/>
  <c r="D199" i="20"/>
  <c r="E199" i="20" s="1"/>
  <c r="D200" i="20"/>
  <c r="E200" i="20" s="1"/>
  <c r="D201" i="20"/>
  <c r="E201" i="20" s="1"/>
  <c r="D202" i="20"/>
  <c r="E202" i="20" s="1"/>
  <c r="D203" i="20"/>
  <c r="E203" i="20" s="1"/>
  <c r="D204" i="20"/>
  <c r="E204" i="20" s="1"/>
  <c r="D205" i="20"/>
  <c r="E205" i="20" s="1"/>
  <c r="D206" i="20"/>
  <c r="D207" i="20"/>
  <c r="E207" i="20" s="1"/>
  <c r="D208" i="20"/>
  <c r="E208" i="20" s="1"/>
  <c r="D209" i="20"/>
  <c r="E209" i="20" s="1"/>
  <c r="D210" i="20"/>
  <c r="D211" i="20"/>
  <c r="E211" i="20" s="1"/>
  <c r="D212" i="20"/>
  <c r="E212" i="20" s="1"/>
  <c r="D213" i="20"/>
  <c r="E213" i="20" s="1"/>
  <c r="F213" i="20" s="1" a="1"/>
  <c r="F213" i="20" s="1"/>
  <c r="D214" i="20"/>
  <c r="E214" i="20" s="1"/>
  <c r="D215" i="20"/>
  <c r="E215" i="20" s="1"/>
  <c r="D216" i="20"/>
  <c r="E216" i="20" s="1"/>
  <c r="D217" i="20"/>
  <c r="E217" i="20" s="1"/>
  <c r="D218" i="20"/>
  <c r="E218" i="20" s="1"/>
  <c r="D219" i="20"/>
  <c r="E219" i="20" s="1"/>
  <c r="D220" i="20"/>
  <c r="E220" i="20" s="1"/>
  <c r="D221" i="20"/>
  <c r="E221" i="20" s="1"/>
  <c r="D222" i="20"/>
  <c r="E222" i="20" s="1"/>
  <c r="D223" i="20"/>
  <c r="E223" i="20" s="1"/>
  <c r="D224" i="20"/>
  <c r="E224" i="20" s="1"/>
  <c r="D225" i="20"/>
  <c r="E225" i="20" s="1"/>
  <c r="D226" i="20"/>
  <c r="E226" i="20" s="1"/>
  <c r="D227" i="20"/>
  <c r="E227" i="20" s="1"/>
  <c r="D228" i="20"/>
  <c r="E228" i="20" s="1"/>
  <c r="D229" i="20"/>
  <c r="E229" i="20" s="1"/>
  <c r="D230" i="20"/>
  <c r="E230" i="20" s="1"/>
  <c r="D231" i="20"/>
  <c r="E231" i="20" s="1"/>
  <c r="D232" i="20"/>
  <c r="E232" i="20" s="1"/>
  <c r="D233" i="20"/>
  <c r="E233" i="20" s="1"/>
  <c r="D234" i="20"/>
  <c r="E234" i="20" s="1"/>
  <c r="D235" i="20"/>
  <c r="E235" i="20" s="1"/>
  <c r="D236" i="20"/>
  <c r="E236" i="20" s="1"/>
  <c r="D237" i="20"/>
  <c r="E237" i="20" s="1"/>
  <c r="D238" i="20"/>
  <c r="E238" i="20" s="1"/>
  <c r="D239" i="20"/>
  <c r="E239" i="20" s="1"/>
  <c r="D240" i="20"/>
  <c r="E240" i="20" s="1"/>
  <c r="D241" i="20"/>
  <c r="E241" i="20" s="1"/>
  <c r="D242" i="20"/>
  <c r="E242" i="20" s="1"/>
  <c r="D243" i="20"/>
  <c r="E243" i="20" s="1"/>
  <c r="D244" i="20"/>
  <c r="E244" i="20" s="1"/>
  <c r="D245" i="20"/>
  <c r="E245" i="20" s="1"/>
  <c r="D246" i="20"/>
  <c r="E246" i="20" s="1"/>
  <c r="D247" i="20"/>
  <c r="E247" i="20" s="1"/>
  <c r="D248" i="20"/>
  <c r="E248" i="20" s="1"/>
  <c r="D249" i="20"/>
  <c r="E249" i="20" s="1"/>
  <c r="D250" i="20"/>
  <c r="E250" i="20" s="1"/>
  <c r="D251" i="20"/>
  <c r="E251" i="20" s="1"/>
  <c r="D252" i="20"/>
  <c r="E252" i="20" s="1"/>
  <c r="D4" i="20"/>
  <c r="E4" i="20" s="1"/>
  <c r="D3" i="20"/>
  <c r="E3" i="20" s="1"/>
  <c r="I7" i="25"/>
  <c r="I6" i="25"/>
  <c r="I5" i="25"/>
  <c r="I4" i="25"/>
  <c r="I3" i="25"/>
  <c r="I2" i="25"/>
  <c r="A4" i="20"/>
  <c r="B4" i="20"/>
  <c r="A5" i="20"/>
  <c r="B5" i="20"/>
  <c r="A6" i="20"/>
  <c r="B6" i="20"/>
  <c r="A7" i="20"/>
  <c r="B7" i="20"/>
  <c r="A8" i="20"/>
  <c r="B8" i="20"/>
  <c r="A9" i="20"/>
  <c r="B9" i="20"/>
  <c r="A10" i="20"/>
  <c r="B10" i="20"/>
  <c r="A11" i="20"/>
  <c r="B11" i="20"/>
  <c r="A12" i="20"/>
  <c r="B12" i="20"/>
  <c r="A13" i="20"/>
  <c r="B13" i="20"/>
  <c r="A14" i="20"/>
  <c r="B14" i="20"/>
  <c r="A15" i="20"/>
  <c r="B15" i="20"/>
  <c r="A16" i="20"/>
  <c r="B16" i="20"/>
  <c r="A17" i="20"/>
  <c r="B17" i="20"/>
  <c r="A18" i="20"/>
  <c r="B18" i="20"/>
  <c r="A19" i="20"/>
  <c r="B19" i="20"/>
  <c r="A20" i="20"/>
  <c r="B20" i="20"/>
  <c r="A21" i="20"/>
  <c r="B21" i="20"/>
  <c r="A22" i="20"/>
  <c r="B22" i="20"/>
  <c r="A23" i="20"/>
  <c r="B23" i="20"/>
  <c r="A24" i="20"/>
  <c r="B24" i="20"/>
  <c r="A25" i="20"/>
  <c r="B25" i="20"/>
  <c r="A26" i="20"/>
  <c r="B26" i="20"/>
  <c r="A27" i="20"/>
  <c r="B27" i="20"/>
  <c r="A28" i="20"/>
  <c r="B28" i="20"/>
  <c r="A29" i="20"/>
  <c r="B29" i="20"/>
  <c r="A30" i="20"/>
  <c r="B30" i="20"/>
  <c r="A31" i="20"/>
  <c r="B31" i="20"/>
  <c r="A32" i="20"/>
  <c r="B32" i="20"/>
  <c r="A33" i="20"/>
  <c r="B33" i="20"/>
  <c r="A34" i="20"/>
  <c r="B34" i="20"/>
  <c r="A35" i="20"/>
  <c r="B35" i="20"/>
  <c r="A36" i="20"/>
  <c r="B36" i="20"/>
  <c r="A37" i="20"/>
  <c r="B37" i="20"/>
  <c r="A38" i="20"/>
  <c r="B38" i="20"/>
  <c r="A39" i="20"/>
  <c r="B39" i="20"/>
  <c r="A40" i="20"/>
  <c r="B40" i="20"/>
  <c r="A41" i="20"/>
  <c r="B41" i="20"/>
  <c r="A42" i="20"/>
  <c r="B42" i="20"/>
  <c r="A43" i="20"/>
  <c r="B43" i="20"/>
  <c r="A44" i="20"/>
  <c r="B44" i="20"/>
  <c r="A45" i="20"/>
  <c r="B45" i="20"/>
  <c r="A46" i="20"/>
  <c r="B46" i="20"/>
  <c r="A47" i="20"/>
  <c r="B47" i="20"/>
  <c r="A48" i="20"/>
  <c r="B48" i="20"/>
  <c r="A49" i="20"/>
  <c r="B49" i="20"/>
  <c r="A50" i="20"/>
  <c r="B50" i="20"/>
  <c r="A51" i="20"/>
  <c r="B51" i="20"/>
  <c r="A52" i="20"/>
  <c r="B52" i="20"/>
  <c r="A53" i="20"/>
  <c r="B53" i="20"/>
  <c r="A54" i="20"/>
  <c r="B54" i="20"/>
  <c r="A55" i="20"/>
  <c r="B55" i="20"/>
  <c r="A56" i="20"/>
  <c r="B56" i="20"/>
  <c r="A57" i="20"/>
  <c r="B57" i="20"/>
  <c r="A58" i="20"/>
  <c r="B58" i="20"/>
  <c r="A59" i="20"/>
  <c r="B59" i="20"/>
  <c r="A60" i="20"/>
  <c r="B60" i="20"/>
  <c r="A61" i="20"/>
  <c r="B61" i="20"/>
  <c r="A62" i="20"/>
  <c r="B62" i="20"/>
  <c r="A63" i="20"/>
  <c r="B63" i="20"/>
  <c r="A64" i="20"/>
  <c r="B64" i="20"/>
  <c r="A65" i="20"/>
  <c r="B65" i="20"/>
  <c r="A66" i="20"/>
  <c r="B66" i="20"/>
  <c r="A67" i="20"/>
  <c r="B67" i="20"/>
  <c r="A68" i="20"/>
  <c r="B68" i="20"/>
  <c r="A69" i="20"/>
  <c r="B69" i="20"/>
  <c r="A70" i="20"/>
  <c r="B70" i="20"/>
  <c r="A71" i="20"/>
  <c r="B71" i="20"/>
  <c r="A72" i="20"/>
  <c r="B72" i="20"/>
  <c r="A73" i="20"/>
  <c r="B73" i="20"/>
  <c r="A74" i="20"/>
  <c r="B74" i="20"/>
  <c r="A75" i="20"/>
  <c r="B75" i="20"/>
  <c r="A76" i="20"/>
  <c r="B76" i="20"/>
  <c r="A77" i="20"/>
  <c r="B77" i="20"/>
  <c r="A78" i="20"/>
  <c r="B78" i="20"/>
  <c r="A79" i="20"/>
  <c r="B79" i="20"/>
  <c r="A80" i="20"/>
  <c r="B80" i="20"/>
  <c r="A81" i="20"/>
  <c r="B81" i="20"/>
  <c r="A82" i="20"/>
  <c r="B82" i="20"/>
  <c r="A83" i="20"/>
  <c r="B83" i="20"/>
  <c r="A84" i="20"/>
  <c r="B84" i="20"/>
  <c r="A85" i="20"/>
  <c r="B85" i="20"/>
  <c r="A86" i="20"/>
  <c r="B86" i="20"/>
  <c r="A87" i="20"/>
  <c r="B87" i="20"/>
  <c r="A88" i="20"/>
  <c r="B88" i="20"/>
  <c r="A89" i="20"/>
  <c r="B89" i="20"/>
  <c r="A90" i="20"/>
  <c r="B90" i="20"/>
  <c r="A91" i="20"/>
  <c r="B91" i="20"/>
  <c r="A92" i="20"/>
  <c r="B92" i="20"/>
  <c r="A93" i="20"/>
  <c r="B93" i="20"/>
  <c r="A94" i="20"/>
  <c r="B94" i="20"/>
  <c r="A95" i="20"/>
  <c r="B95" i="20"/>
  <c r="A96" i="20"/>
  <c r="B96" i="20"/>
  <c r="A97" i="20"/>
  <c r="B97" i="20"/>
  <c r="A98" i="20"/>
  <c r="B98" i="20"/>
  <c r="A99" i="20"/>
  <c r="B99" i="20"/>
  <c r="A100" i="20"/>
  <c r="B100" i="20"/>
  <c r="A101" i="20"/>
  <c r="B101" i="20"/>
  <c r="A102" i="20"/>
  <c r="B102" i="20"/>
  <c r="A103" i="20"/>
  <c r="B103" i="20"/>
  <c r="A104" i="20"/>
  <c r="B104" i="20"/>
  <c r="A105" i="20"/>
  <c r="B105" i="20"/>
  <c r="A106" i="20"/>
  <c r="B106" i="20"/>
  <c r="A107" i="20"/>
  <c r="B107" i="20"/>
  <c r="A108" i="20"/>
  <c r="B108" i="20"/>
  <c r="A109" i="20"/>
  <c r="B109" i="20"/>
  <c r="A110" i="20"/>
  <c r="B110" i="20"/>
  <c r="A111" i="20"/>
  <c r="B111" i="20"/>
  <c r="A112" i="20"/>
  <c r="B112" i="20"/>
  <c r="A113" i="20"/>
  <c r="B113" i="20"/>
  <c r="A114" i="20"/>
  <c r="B114" i="20"/>
  <c r="A115" i="20"/>
  <c r="B115" i="20"/>
  <c r="A116" i="20"/>
  <c r="B116" i="20"/>
  <c r="A117" i="20"/>
  <c r="B117" i="20"/>
  <c r="A118" i="20"/>
  <c r="B118" i="20"/>
  <c r="A119" i="20"/>
  <c r="B119" i="20"/>
  <c r="A120" i="20"/>
  <c r="B120" i="20"/>
  <c r="A121" i="20"/>
  <c r="B121" i="20"/>
  <c r="A122" i="20"/>
  <c r="B122" i="20"/>
  <c r="A123" i="20"/>
  <c r="B123" i="20"/>
  <c r="A124" i="20"/>
  <c r="B124" i="20"/>
  <c r="A125" i="20"/>
  <c r="B125" i="20"/>
  <c r="A126" i="20"/>
  <c r="B126" i="20"/>
  <c r="A127" i="20"/>
  <c r="B127" i="20"/>
  <c r="A128" i="20"/>
  <c r="B128" i="20"/>
  <c r="A129" i="20"/>
  <c r="B129" i="20"/>
  <c r="A130" i="20"/>
  <c r="B130" i="20"/>
  <c r="A131" i="20"/>
  <c r="B131" i="20"/>
  <c r="A132" i="20"/>
  <c r="B132" i="20"/>
  <c r="A133" i="20"/>
  <c r="B133" i="20"/>
  <c r="A134" i="20"/>
  <c r="B134" i="20"/>
  <c r="A135" i="20"/>
  <c r="B135" i="20"/>
  <c r="A136" i="20"/>
  <c r="B136" i="20"/>
  <c r="A137" i="20"/>
  <c r="B137" i="20"/>
  <c r="A138" i="20"/>
  <c r="B138" i="20"/>
  <c r="A139" i="20"/>
  <c r="B139" i="20"/>
  <c r="A140" i="20"/>
  <c r="B140" i="20"/>
  <c r="A141" i="20"/>
  <c r="B141" i="20"/>
  <c r="A142" i="20"/>
  <c r="B142" i="20"/>
  <c r="A143" i="20"/>
  <c r="B143" i="20"/>
  <c r="A144" i="20"/>
  <c r="B144" i="20"/>
  <c r="A145" i="20"/>
  <c r="B145" i="20"/>
  <c r="A146" i="20"/>
  <c r="B146" i="20"/>
  <c r="A147" i="20"/>
  <c r="B147" i="20"/>
  <c r="A148" i="20"/>
  <c r="B148" i="20"/>
  <c r="A149" i="20"/>
  <c r="B149" i="20"/>
  <c r="A150" i="20"/>
  <c r="B150" i="20"/>
  <c r="A151" i="20"/>
  <c r="B151" i="20"/>
  <c r="A152" i="20"/>
  <c r="B152" i="20"/>
  <c r="A153" i="20"/>
  <c r="B153" i="20"/>
  <c r="A154" i="20"/>
  <c r="B154" i="20"/>
  <c r="A155" i="20"/>
  <c r="B155" i="20"/>
  <c r="A156" i="20"/>
  <c r="B156" i="20"/>
  <c r="A157" i="20"/>
  <c r="B157" i="20"/>
  <c r="A158" i="20"/>
  <c r="B158" i="20"/>
  <c r="A159" i="20"/>
  <c r="B159" i="20"/>
  <c r="A160" i="20"/>
  <c r="B160" i="20"/>
  <c r="A161" i="20"/>
  <c r="B161" i="20"/>
  <c r="A162" i="20"/>
  <c r="B162" i="20"/>
  <c r="A163" i="20"/>
  <c r="B163" i="20"/>
  <c r="A164" i="20"/>
  <c r="B164" i="20"/>
  <c r="A165" i="20"/>
  <c r="B165" i="20"/>
  <c r="A166" i="20"/>
  <c r="B166" i="20"/>
  <c r="A167" i="20"/>
  <c r="B167" i="20"/>
  <c r="A168" i="20"/>
  <c r="B168" i="20"/>
  <c r="A169" i="20"/>
  <c r="B169" i="20"/>
  <c r="A170" i="20"/>
  <c r="B170" i="20"/>
  <c r="A171" i="20"/>
  <c r="B171" i="20"/>
  <c r="A172" i="20"/>
  <c r="B172" i="20"/>
  <c r="A173" i="20"/>
  <c r="B173" i="20"/>
  <c r="A174" i="20"/>
  <c r="B174" i="20"/>
  <c r="A175" i="20"/>
  <c r="B175" i="20"/>
  <c r="A176" i="20"/>
  <c r="B176" i="20"/>
  <c r="A177" i="20"/>
  <c r="B177" i="20"/>
  <c r="A178" i="20"/>
  <c r="B178" i="20"/>
  <c r="A179" i="20"/>
  <c r="B179" i="20"/>
  <c r="A180" i="20"/>
  <c r="B180" i="20"/>
  <c r="A181" i="20"/>
  <c r="B181" i="20"/>
  <c r="A182" i="20"/>
  <c r="B182" i="20"/>
  <c r="A183" i="20"/>
  <c r="B183" i="20"/>
  <c r="A184" i="20"/>
  <c r="B184" i="20"/>
  <c r="A185" i="20"/>
  <c r="B185" i="20"/>
  <c r="A186" i="20"/>
  <c r="B186" i="20"/>
  <c r="A187" i="20"/>
  <c r="B187" i="20"/>
  <c r="A188" i="20"/>
  <c r="B188" i="20"/>
  <c r="A189" i="20"/>
  <c r="B189" i="20"/>
  <c r="A190" i="20"/>
  <c r="B190" i="20"/>
  <c r="A191" i="20"/>
  <c r="B191" i="20"/>
  <c r="A192" i="20"/>
  <c r="B192" i="20"/>
  <c r="A193" i="20"/>
  <c r="B193" i="20"/>
  <c r="A194" i="20"/>
  <c r="B194" i="20"/>
  <c r="A195" i="20"/>
  <c r="B195" i="20"/>
  <c r="A196" i="20"/>
  <c r="B196" i="20"/>
  <c r="A197" i="20"/>
  <c r="B197" i="20"/>
  <c r="A198" i="20"/>
  <c r="B198" i="20"/>
  <c r="A199" i="20"/>
  <c r="B199" i="20"/>
  <c r="A200" i="20"/>
  <c r="B200" i="20"/>
  <c r="A201" i="20"/>
  <c r="B201" i="20"/>
  <c r="A202" i="20"/>
  <c r="B202" i="20"/>
  <c r="A203" i="20"/>
  <c r="B203" i="20"/>
  <c r="A204" i="20"/>
  <c r="B204" i="20"/>
  <c r="A205" i="20"/>
  <c r="B205" i="20"/>
  <c r="A206" i="20"/>
  <c r="B206" i="20"/>
  <c r="A207" i="20"/>
  <c r="B207" i="20"/>
  <c r="A208" i="20"/>
  <c r="B208" i="20"/>
  <c r="A209" i="20"/>
  <c r="B209" i="20"/>
  <c r="A210" i="20"/>
  <c r="B210" i="20"/>
  <c r="A211" i="20"/>
  <c r="B211" i="20"/>
  <c r="A212" i="20"/>
  <c r="B212" i="20"/>
  <c r="A213" i="20"/>
  <c r="B213" i="20"/>
  <c r="A214" i="20"/>
  <c r="B214" i="20"/>
  <c r="A215" i="20"/>
  <c r="B215" i="20"/>
  <c r="A216" i="20"/>
  <c r="B216" i="20"/>
  <c r="A217" i="20"/>
  <c r="B217" i="20"/>
  <c r="A218" i="20"/>
  <c r="B218" i="20"/>
  <c r="A219" i="20"/>
  <c r="B219" i="20"/>
  <c r="A220" i="20"/>
  <c r="B220" i="20"/>
  <c r="A221" i="20"/>
  <c r="B221" i="20"/>
  <c r="A222" i="20"/>
  <c r="B222" i="20"/>
  <c r="A223" i="20"/>
  <c r="B223" i="20"/>
  <c r="A224" i="20"/>
  <c r="B224" i="20"/>
  <c r="A225" i="20"/>
  <c r="B225" i="20"/>
  <c r="A226" i="20"/>
  <c r="B226" i="20"/>
  <c r="A227" i="20"/>
  <c r="B227" i="20"/>
  <c r="A228" i="20"/>
  <c r="B228" i="20"/>
  <c r="A229" i="20"/>
  <c r="B229" i="20"/>
  <c r="A230" i="20"/>
  <c r="B230" i="20"/>
  <c r="A231" i="20"/>
  <c r="B231" i="20"/>
  <c r="A232" i="20"/>
  <c r="B232" i="20"/>
  <c r="A233" i="20"/>
  <c r="B233" i="20"/>
  <c r="A234" i="20"/>
  <c r="B234" i="20"/>
  <c r="A235" i="20"/>
  <c r="B235" i="20"/>
  <c r="A236" i="20"/>
  <c r="B236" i="20"/>
  <c r="A237" i="20"/>
  <c r="B237" i="20"/>
  <c r="A238" i="20"/>
  <c r="B238" i="20"/>
  <c r="A239" i="20"/>
  <c r="B239" i="20"/>
  <c r="A240" i="20"/>
  <c r="B240" i="20"/>
  <c r="A241" i="20"/>
  <c r="B241" i="20"/>
  <c r="A242" i="20"/>
  <c r="B242" i="20"/>
  <c r="A243" i="20"/>
  <c r="B243" i="20"/>
  <c r="A244" i="20"/>
  <c r="B244" i="20"/>
  <c r="A245" i="20"/>
  <c r="B245" i="20"/>
  <c r="A246" i="20"/>
  <c r="B246" i="20"/>
  <c r="A247" i="20"/>
  <c r="B247" i="20"/>
  <c r="A248" i="20"/>
  <c r="B248" i="20"/>
  <c r="A249" i="20"/>
  <c r="B249" i="20"/>
  <c r="A250" i="20"/>
  <c r="B250" i="20"/>
  <c r="A251" i="20"/>
  <c r="B251" i="20"/>
  <c r="A252" i="20"/>
  <c r="B252" i="20"/>
  <c r="A3" i="20"/>
  <c r="B3" i="20"/>
  <c r="E36" i="20"/>
  <c r="E52" i="20"/>
  <c r="E62" i="20"/>
  <c r="E68" i="20"/>
  <c r="E84" i="20"/>
  <c r="E93" i="20"/>
  <c r="E100" i="20"/>
  <c r="E104" i="20"/>
  <c r="E110" i="20"/>
  <c r="E116" i="20"/>
  <c r="E132" i="20"/>
  <c r="E144" i="20"/>
  <c r="E148" i="20"/>
  <c r="E180" i="20"/>
  <c r="E206" i="20"/>
  <c r="E210" i="20"/>
  <c r="B3" i="21"/>
  <c r="B575" i="21" s="1"/>
  <c r="C256" i="9"/>
  <c r="U256" i="9" s="1"/>
  <c r="C265" i="9"/>
  <c r="U265" i="9" s="1"/>
  <c r="C270" i="9"/>
  <c r="U270" i="9" s="1"/>
  <c r="C296" i="9"/>
  <c r="U296" i="9" s="1"/>
  <c r="C315" i="9"/>
  <c r="U315" i="9" s="1"/>
  <c r="C321" i="9"/>
  <c r="U321" i="9" s="1"/>
  <c r="C341" i="9"/>
  <c r="U341" i="9" s="1"/>
  <c r="C352" i="9"/>
  <c r="U352" i="9" s="1"/>
  <c r="C393" i="9"/>
  <c r="U393" i="9" s="1"/>
  <c r="C416" i="9"/>
  <c r="U416" i="9" s="1"/>
  <c r="C440" i="9"/>
  <c r="U440" i="9" s="1"/>
  <c r="C451" i="9"/>
  <c r="U451" i="9" s="1"/>
  <c r="C469" i="9"/>
  <c r="U469" i="9" s="1"/>
  <c r="R5" i="9"/>
  <c r="S5" i="9" s="1"/>
  <c r="I35" i="25"/>
  <c r="C216" i="9"/>
  <c r="U216" i="9" s="1"/>
  <c r="C183" i="9"/>
  <c r="U183" i="9" s="1"/>
  <c r="U6" i="9"/>
  <c r="C62" i="9"/>
  <c r="U62" i="9" s="1"/>
  <c r="C236" i="9"/>
  <c r="U236" i="9" s="1"/>
  <c r="C99" i="9"/>
  <c r="U99" i="9" s="1"/>
  <c r="U11" i="9"/>
  <c r="C162" i="9"/>
  <c r="U162" i="9" s="1"/>
  <c r="C98" i="9"/>
  <c r="U98" i="9" s="1"/>
  <c r="C82" i="9"/>
  <c r="U82" i="9" s="1"/>
  <c r="C361" i="9"/>
  <c r="U361" i="9" s="1"/>
  <c r="C286" i="9"/>
  <c r="U286" i="9" s="1"/>
  <c r="C483" i="9"/>
  <c r="U483" i="9" s="1"/>
  <c r="C419" i="9"/>
  <c r="U419" i="9" s="1"/>
  <c r="C372" i="9"/>
  <c r="U372" i="9" s="1"/>
  <c r="C371" i="9"/>
  <c r="U371" i="9" s="1"/>
  <c r="C355" i="9"/>
  <c r="U355" i="9" s="1"/>
  <c r="C339" i="9"/>
  <c r="U339" i="9" s="1"/>
  <c r="C254" i="9"/>
  <c r="U254" i="9" s="1"/>
  <c r="C104" i="9"/>
  <c r="U104" i="9" s="1"/>
  <c r="C325" i="9"/>
  <c r="U325" i="9" s="1"/>
  <c r="C293" i="9"/>
  <c r="U293" i="9" s="1"/>
  <c r="C357" i="9"/>
  <c r="U357" i="9" s="1"/>
  <c r="C308" i="9"/>
  <c r="U308" i="9" s="1"/>
  <c r="C260" i="9"/>
  <c r="U260" i="9" s="1"/>
  <c r="C420" i="9"/>
  <c r="U420" i="9" s="1"/>
  <c r="C356" i="9"/>
  <c r="U356" i="9" s="1"/>
  <c r="C436" i="9"/>
  <c r="U436" i="9" s="1"/>
  <c r="C155" i="9"/>
  <c r="U155" i="9" s="1"/>
  <c r="C484" i="9"/>
  <c r="U484" i="9" s="1"/>
  <c r="C388" i="9"/>
  <c r="U388" i="9" s="1"/>
  <c r="C452" i="9"/>
  <c r="U452" i="9" s="1"/>
  <c r="C324" i="9"/>
  <c r="U324" i="9" s="1"/>
  <c r="C180" i="9"/>
  <c r="U180" i="9" s="1"/>
  <c r="U20" i="9"/>
  <c r="C323" i="9"/>
  <c r="U323" i="9" s="1"/>
  <c r="C259" i="9"/>
  <c r="U259" i="9" s="1"/>
  <c r="C292" i="9"/>
  <c r="U292" i="9" s="1"/>
  <c r="C300" i="9"/>
  <c r="U300" i="9" s="1"/>
  <c r="C364" i="9"/>
  <c r="U364" i="9" s="1"/>
  <c r="C314" i="9"/>
  <c r="U314" i="9" s="1"/>
  <c r="C404" i="9"/>
  <c r="U404" i="9" s="1"/>
  <c r="C307" i="9"/>
  <c r="U307" i="9" s="1"/>
  <c r="C412" i="9"/>
  <c r="U412" i="9" s="1"/>
  <c r="C276" i="9"/>
  <c r="U276" i="9" s="1"/>
  <c r="C340" i="9"/>
  <c r="U340" i="9" s="1"/>
  <c r="C396" i="9"/>
  <c r="U396" i="9" s="1"/>
  <c r="C244" i="9"/>
  <c r="U244" i="9" s="1"/>
  <c r="C403" i="9"/>
  <c r="U403" i="9" s="1"/>
  <c r="C316" i="9"/>
  <c r="U316" i="9" s="1"/>
  <c r="C297" i="9"/>
  <c r="U297" i="9" s="1"/>
  <c r="C291" i="9"/>
  <c r="U291" i="9" s="1"/>
  <c r="C499" i="9"/>
  <c r="U499" i="9" s="1"/>
  <c r="C435" i="9"/>
  <c r="U435" i="9" s="1"/>
  <c r="C468" i="9"/>
  <c r="U468" i="9" s="1"/>
  <c r="C277" i="9"/>
  <c r="U277" i="9" s="1"/>
  <c r="I34" i="25"/>
  <c r="K6" i="9" l="1"/>
  <c r="N121" i="31"/>
  <c r="P121" i="31" s="1"/>
  <c r="Q121" i="31" s="1"/>
  <c r="AB121" i="31" s="1"/>
  <c r="W121" i="31"/>
  <c r="N169" i="31"/>
  <c r="P169" i="31" s="1"/>
  <c r="Q169" i="31" s="1"/>
  <c r="AB169" i="31" s="1"/>
  <c r="W169" i="31"/>
  <c r="N220" i="31"/>
  <c r="P220" i="31" s="1"/>
  <c r="Q220" i="31" s="1"/>
  <c r="AB220" i="31" s="1"/>
  <c r="W220" i="31"/>
  <c r="N156" i="31"/>
  <c r="P156" i="31" s="1"/>
  <c r="Q156" i="31" s="1"/>
  <c r="AB156" i="31" s="1"/>
  <c r="W156" i="31"/>
  <c r="N124" i="31"/>
  <c r="P124" i="31" s="1"/>
  <c r="Q124" i="31" s="1"/>
  <c r="AB124" i="31" s="1"/>
  <c r="W124" i="31"/>
  <c r="N76" i="31"/>
  <c r="P76" i="31" s="1"/>
  <c r="Q76" i="31" s="1"/>
  <c r="AB76" i="31" s="1"/>
  <c r="W76" i="31"/>
  <c r="N44" i="31"/>
  <c r="P44" i="31" s="1"/>
  <c r="Q44" i="31" s="1"/>
  <c r="AB44" i="31" s="1"/>
  <c r="W44" i="31"/>
  <c r="N28" i="31"/>
  <c r="P28" i="31" s="1"/>
  <c r="Q28" i="31" s="1"/>
  <c r="W28" i="31"/>
  <c r="N355" i="31"/>
  <c r="P355" i="31" s="1"/>
  <c r="Q355" i="31" s="1"/>
  <c r="AB355" i="31" s="1"/>
  <c r="W355" i="31"/>
  <c r="N179" i="31"/>
  <c r="P179" i="31" s="1"/>
  <c r="Q179" i="31" s="1"/>
  <c r="AB179" i="31" s="1"/>
  <c r="W179" i="31"/>
  <c r="K8" i="9"/>
  <c r="L8" i="9"/>
  <c r="S30" i="33"/>
  <c r="S7" i="33" s="1"/>
  <c r="R11" i="32"/>
  <c r="R505" i="32" s="1"/>
  <c r="F188" i="20" a="1"/>
  <c r="F188" i="20" s="1"/>
  <c r="F217" i="20" a="1"/>
  <c r="F217" i="20" s="1"/>
  <c r="F153" i="20" a="1"/>
  <c r="F153" i="20" s="1"/>
  <c r="F440" i="20" a="1"/>
  <c r="F440" i="20" s="1"/>
  <c r="F408" i="20" a="1"/>
  <c r="F408" i="20" s="1"/>
  <c r="F360" i="20" a="1"/>
  <c r="F360" i="20" s="1"/>
  <c r="F328" i="20" a="1"/>
  <c r="F328" i="20" s="1"/>
  <c r="F296" i="20" a="1"/>
  <c r="F296" i="20" s="1"/>
  <c r="F280" i="20" a="1"/>
  <c r="F280" i="20" s="1"/>
  <c r="F264" i="20" a="1"/>
  <c r="F264" i="20" s="1"/>
  <c r="F176" i="20" a="1"/>
  <c r="F176" i="20" s="1"/>
  <c r="F220" i="20" a="1"/>
  <c r="F220" i="20" s="1"/>
  <c r="F105" i="20" a="1"/>
  <c r="F105" i="20" s="1"/>
  <c r="F234" i="20" a="1"/>
  <c r="F234" i="20" s="1"/>
  <c r="F186" i="20" a="1"/>
  <c r="F186" i="20" s="1"/>
  <c r="F122" i="20" a="1"/>
  <c r="F122" i="20" s="1"/>
  <c r="F483" i="20" a="1"/>
  <c r="F483" i="20" s="1"/>
  <c r="F104" i="20" a="1"/>
  <c r="F104" i="20" s="1"/>
  <c r="F41" i="20" a="1"/>
  <c r="F41" i="20" s="1"/>
  <c r="F472" i="20" a="1"/>
  <c r="F472" i="20" s="1"/>
  <c r="F424" i="20" a="1"/>
  <c r="F424" i="20" s="1"/>
  <c r="F344" i="20" a="1"/>
  <c r="F344" i="20" s="1"/>
  <c r="F312" i="20" a="1"/>
  <c r="F312" i="20" s="1"/>
  <c r="F212" i="20" a="1"/>
  <c r="F212" i="20" s="1"/>
  <c r="F160" i="20" a="1"/>
  <c r="F160" i="20" s="1"/>
  <c r="F100" i="20" a="1"/>
  <c r="F100" i="20" s="1"/>
  <c r="F50" i="20" a="1"/>
  <c r="F50" i="20" s="1"/>
  <c r="F248" i="20" a="1"/>
  <c r="F248" i="20" s="1"/>
  <c r="F232" i="20" a="1"/>
  <c r="F232" i="20" s="1"/>
  <c r="F216" i="20" a="1"/>
  <c r="F216" i="20" s="1"/>
  <c r="F200" i="20" a="1"/>
  <c r="F200" i="20" s="1"/>
  <c r="F184" i="20" a="1"/>
  <c r="F184" i="20" s="1"/>
  <c r="F152" i="20" a="1"/>
  <c r="F152" i="20" s="1"/>
  <c r="F120" i="20" a="1"/>
  <c r="F120" i="20" s="1"/>
  <c r="F88" i="20" a="1"/>
  <c r="F88" i="20" s="1"/>
  <c r="F56" i="20" a="1"/>
  <c r="F56" i="20" s="1"/>
  <c r="F40" i="20" a="1"/>
  <c r="F40" i="20" s="1"/>
  <c r="F24" i="20" a="1"/>
  <c r="F24" i="20" s="1"/>
  <c r="F493" i="20" a="1"/>
  <c r="F493" i="20" s="1"/>
  <c r="F477" i="20" a="1"/>
  <c r="F477" i="20" s="1"/>
  <c r="F461" i="20" a="1"/>
  <c r="F461" i="20" s="1"/>
  <c r="F445" i="20" a="1"/>
  <c r="F445" i="20" s="1"/>
  <c r="F429" i="20" a="1"/>
  <c r="F429" i="20" s="1"/>
  <c r="F413" i="20" a="1"/>
  <c r="F413" i="20" s="1"/>
  <c r="F397" i="20" a="1"/>
  <c r="F397" i="20" s="1"/>
  <c r="F381" i="20" a="1"/>
  <c r="F381" i="20" s="1"/>
  <c r="F365" i="20" a="1"/>
  <c r="F365" i="20" s="1"/>
  <c r="F349" i="20" a="1"/>
  <c r="F349" i="20" s="1"/>
  <c r="F333" i="20" a="1"/>
  <c r="F333" i="20" s="1"/>
  <c r="F317" i="20" a="1"/>
  <c r="F317" i="20" s="1"/>
  <c r="F301" i="20" a="1"/>
  <c r="F301" i="20" s="1"/>
  <c r="F285" i="20" a="1"/>
  <c r="F285" i="20" s="1"/>
  <c r="F269" i="20" a="1"/>
  <c r="F269" i="20" s="1"/>
  <c r="F253" i="20" a="1"/>
  <c r="F253" i="20" s="1"/>
  <c r="F204" i="20" a="1"/>
  <c r="F204" i="20" s="1"/>
  <c r="F57" i="20" a="1"/>
  <c r="F57" i="20" s="1"/>
  <c r="F74" i="20" a="1"/>
  <c r="F74" i="20" s="1"/>
  <c r="F169" i="20" a="1"/>
  <c r="F169" i="20" s="1"/>
  <c r="F488" i="20" a="1"/>
  <c r="F488" i="20" s="1"/>
  <c r="F456" i="20" a="1"/>
  <c r="F456" i="20" s="1"/>
  <c r="F392" i="20" a="1"/>
  <c r="F392" i="20" s="1"/>
  <c r="F376" i="20" a="1"/>
  <c r="F376" i="20" s="1"/>
  <c r="F210" i="20" a="1"/>
  <c r="F210" i="20" s="1"/>
  <c r="F148" i="20" a="1"/>
  <c r="F148" i="20" s="1"/>
  <c r="F98" i="20" a="1"/>
  <c r="F98" i="20" s="1"/>
  <c r="F36" i="20" a="1"/>
  <c r="F36" i="20" s="1"/>
  <c r="F247" i="20" a="1"/>
  <c r="F247" i="20" s="1"/>
  <c r="F231" i="20" a="1"/>
  <c r="F231" i="20" s="1"/>
  <c r="F215" i="20" a="1"/>
  <c r="F215" i="20" s="1"/>
  <c r="F199" i="20" a="1"/>
  <c r="F199" i="20" s="1"/>
  <c r="F183" i="20" a="1"/>
  <c r="F183" i="20" s="1"/>
  <c r="F167" i="20" a="1"/>
  <c r="F167" i="20" s="1"/>
  <c r="F151" i="20" a="1"/>
  <c r="F151" i="20" s="1"/>
  <c r="F135" i="20" a="1"/>
  <c r="F135" i="20" s="1"/>
  <c r="F119" i="20" a="1"/>
  <c r="F119" i="20" s="1"/>
  <c r="F103" i="20" a="1"/>
  <c r="F103" i="20" s="1"/>
  <c r="F87" i="20" a="1"/>
  <c r="F87" i="20" s="1"/>
  <c r="F71" i="20" a="1"/>
  <c r="F71" i="20" s="1"/>
  <c r="F55" i="20" a="1"/>
  <c r="F55" i="20" s="1"/>
  <c r="F39" i="20" a="1"/>
  <c r="F39" i="20" s="1"/>
  <c r="F23" i="20" a="1"/>
  <c r="F23" i="20" s="1"/>
  <c r="F482" i="20" a="1"/>
  <c r="F482" i="20" s="1"/>
  <c r="F466" i="20" a="1"/>
  <c r="F466" i="20" s="1"/>
  <c r="F450" i="20" a="1"/>
  <c r="F450" i="20" s="1"/>
  <c r="F434" i="20" a="1"/>
  <c r="F434" i="20" s="1"/>
  <c r="F418" i="20" a="1"/>
  <c r="F418" i="20" s="1"/>
  <c r="F402" i="20" a="1"/>
  <c r="F402" i="20" s="1"/>
  <c r="F386" i="20" a="1"/>
  <c r="F386" i="20" s="1"/>
  <c r="F370" i="20" a="1"/>
  <c r="F370" i="20" s="1"/>
  <c r="F354" i="20" a="1"/>
  <c r="F354" i="20" s="1"/>
  <c r="F338" i="20" a="1"/>
  <c r="F338" i="20" s="1"/>
  <c r="F322" i="20" a="1"/>
  <c r="F322" i="20" s="1"/>
  <c r="F306" i="20" a="1"/>
  <c r="F306" i="20" s="1"/>
  <c r="F290" i="20" a="1"/>
  <c r="F290" i="20" s="1"/>
  <c r="F274" i="20" a="1"/>
  <c r="F274" i="20" s="1"/>
  <c r="F258" i="20" a="1"/>
  <c r="F258" i="20" s="1"/>
  <c r="F110" i="20" a="1"/>
  <c r="F110" i="20" s="1"/>
  <c r="F164" i="20" a="1"/>
  <c r="F164" i="20" s="1"/>
  <c r="F218" i="20" a="1"/>
  <c r="F218" i="20" s="1"/>
  <c r="F170" i="20" a="1"/>
  <c r="F170" i="20" s="1"/>
  <c r="F138" i="20" a="1"/>
  <c r="F138" i="20" s="1"/>
  <c r="F90" i="20" a="1"/>
  <c r="F90" i="20" s="1"/>
  <c r="F42" i="20" a="1"/>
  <c r="F42" i="20" s="1"/>
  <c r="F52" i="20" a="1"/>
  <c r="F52" i="20" s="1"/>
  <c r="F208" i="20" a="1"/>
  <c r="F208" i="20" s="1"/>
  <c r="F146" i="20" a="1"/>
  <c r="F146" i="20" s="1"/>
  <c r="F93" i="20" a="1"/>
  <c r="F93" i="20" s="1"/>
  <c r="F34" i="20" a="1"/>
  <c r="F34" i="20" s="1"/>
  <c r="F246" i="20" a="1"/>
  <c r="F246" i="20" s="1"/>
  <c r="F230" i="20" a="1"/>
  <c r="F230" i="20" s="1"/>
  <c r="F214" i="20" a="1"/>
  <c r="F214" i="20" s="1"/>
  <c r="F198" i="20" a="1"/>
  <c r="F198" i="20" s="1"/>
  <c r="F182" i="20" a="1"/>
  <c r="F182" i="20" s="1"/>
  <c r="F166" i="20" a="1"/>
  <c r="F166" i="20" s="1"/>
  <c r="F150" i="20" a="1"/>
  <c r="F150" i="20" s="1"/>
  <c r="F134" i="20" a="1"/>
  <c r="F134" i="20" s="1"/>
  <c r="F118" i="20" a="1"/>
  <c r="F118" i="20" s="1"/>
  <c r="F102" i="20" a="1"/>
  <c r="F102" i="20" s="1"/>
  <c r="F86" i="20" a="1"/>
  <c r="F86" i="20" s="1"/>
  <c r="F70" i="20" a="1"/>
  <c r="F70" i="20" s="1"/>
  <c r="F54" i="20" a="1"/>
  <c r="F54" i="20" s="1"/>
  <c r="F38" i="20" a="1"/>
  <c r="F38" i="20" s="1"/>
  <c r="F22" i="20" a="1"/>
  <c r="F22" i="20" s="1"/>
  <c r="F487" i="20" a="1"/>
  <c r="F487" i="20" s="1"/>
  <c r="F471" i="20" a="1"/>
  <c r="F471" i="20" s="1"/>
  <c r="F455" i="20" a="1"/>
  <c r="F455" i="20" s="1"/>
  <c r="F439" i="20" a="1"/>
  <c r="F439" i="20" s="1"/>
  <c r="F423" i="20" a="1"/>
  <c r="F423" i="20" s="1"/>
  <c r="F407" i="20" a="1"/>
  <c r="F407" i="20" s="1"/>
  <c r="F391" i="20" a="1"/>
  <c r="F391" i="20" s="1"/>
  <c r="F375" i="20" a="1"/>
  <c r="F375" i="20" s="1"/>
  <c r="F359" i="20" a="1"/>
  <c r="F359" i="20" s="1"/>
  <c r="F343" i="20" a="1"/>
  <c r="F343" i="20" s="1"/>
  <c r="F327" i="20" a="1"/>
  <c r="F327" i="20" s="1"/>
  <c r="F311" i="20" a="1"/>
  <c r="F311" i="20" s="1"/>
  <c r="F295" i="20" a="1"/>
  <c r="F295" i="20" s="1"/>
  <c r="F279" i="20" a="1"/>
  <c r="F279" i="20" s="1"/>
  <c r="F263" i="20" a="1"/>
  <c r="F263" i="20" s="1"/>
  <c r="F133" i="20" a="1"/>
  <c r="F133" i="20" s="1"/>
  <c r="F492" i="20" a="1"/>
  <c r="F492" i="20" s="1"/>
  <c r="F476" i="20" a="1"/>
  <c r="F476" i="20" s="1"/>
  <c r="F460" i="20" a="1"/>
  <c r="F460" i="20" s="1"/>
  <c r="F444" i="20" a="1"/>
  <c r="F444" i="20" s="1"/>
  <c r="F428" i="20" a="1"/>
  <c r="F428" i="20" s="1"/>
  <c r="F412" i="20" a="1"/>
  <c r="F412" i="20" s="1"/>
  <c r="F396" i="20" a="1"/>
  <c r="F396" i="20" s="1"/>
  <c r="F380" i="20" a="1"/>
  <c r="F380" i="20" s="1"/>
  <c r="F364" i="20" a="1"/>
  <c r="F364" i="20" s="1"/>
  <c r="F332" i="20" a="1"/>
  <c r="F332" i="20" s="1"/>
  <c r="F316" i="20" a="1"/>
  <c r="F316" i="20" s="1"/>
  <c r="F300" i="20" a="1"/>
  <c r="F300" i="20" s="1"/>
  <c r="F284" i="20" a="1"/>
  <c r="F284" i="20" s="1"/>
  <c r="F268" i="20" a="1"/>
  <c r="F268" i="20" s="1"/>
  <c r="F206" i="20" a="1"/>
  <c r="F206" i="20" s="1"/>
  <c r="F197" i="20" a="1"/>
  <c r="F197" i="20" s="1"/>
  <c r="F53" i="20" a="1"/>
  <c r="F53" i="20" s="1"/>
  <c r="F205" i="20" a="1"/>
  <c r="F205" i="20" s="1"/>
  <c r="F137" i="20" a="1"/>
  <c r="F137" i="20" s="1"/>
  <c r="F84" i="20" a="1"/>
  <c r="F84" i="20" s="1"/>
  <c r="F25" i="20" a="1"/>
  <c r="F25" i="20" s="1"/>
  <c r="F497" i="20" a="1"/>
  <c r="F497" i="20" s="1"/>
  <c r="F481" i="20" a="1"/>
  <c r="F481" i="20" s="1"/>
  <c r="F465" i="20" a="1"/>
  <c r="F465" i="20" s="1"/>
  <c r="F449" i="20" a="1"/>
  <c r="F449" i="20" s="1"/>
  <c r="F433" i="20" a="1"/>
  <c r="F433" i="20" s="1"/>
  <c r="F417" i="20" a="1"/>
  <c r="F417" i="20" s="1"/>
  <c r="F401" i="20" a="1"/>
  <c r="F401" i="20" s="1"/>
  <c r="F385" i="20" a="1"/>
  <c r="F385" i="20" s="1"/>
  <c r="F369" i="20" a="1"/>
  <c r="F369" i="20" s="1"/>
  <c r="F353" i="20" a="1"/>
  <c r="F353" i="20" s="1"/>
  <c r="F337" i="20" a="1"/>
  <c r="F337" i="20" s="1"/>
  <c r="F321" i="20" a="1"/>
  <c r="F321" i="20" s="1"/>
  <c r="F305" i="20" a="1"/>
  <c r="F305" i="20" s="1"/>
  <c r="F289" i="20" a="1"/>
  <c r="F289" i="20" s="1"/>
  <c r="F273" i="20" a="1"/>
  <c r="F273" i="20" s="1"/>
  <c r="F257" i="20" a="1"/>
  <c r="F257" i="20" s="1"/>
  <c r="F144" i="20" a="1"/>
  <c r="F144" i="20" s="1"/>
  <c r="F101" i="20" a="1"/>
  <c r="F101" i="20" s="1"/>
  <c r="F136" i="20" a="1"/>
  <c r="F136" i="20" s="1"/>
  <c r="F82" i="20" a="1"/>
  <c r="F82" i="20" s="1"/>
  <c r="F20" i="20" a="1"/>
  <c r="F20" i="20" s="1"/>
  <c r="F243" i="20" a="1"/>
  <c r="F243" i="20" s="1"/>
  <c r="F227" i="20" a="1"/>
  <c r="F227" i="20" s="1"/>
  <c r="F211" i="20" a="1"/>
  <c r="F211" i="20" s="1"/>
  <c r="F195" i="20" a="1"/>
  <c r="F195" i="20" s="1"/>
  <c r="F179" i="20" a="1"/>
  <c r="F179" i="20" s="1"/>
  <c r="F163" i="20" a="1"/>
  <c r="F163" i="20" s="1"/>
  <c r="F147" i="20" a="1"/>
  <c r="F147" i="20" s="1"/>
  <c r="F131" i="20" a="1"/>
  <c r="F131" i="20" s="1"/>
  <c r="F115" i="20" a="1"/>
  <c r="F115" i="20" s="1"/>
  <c r="F99" i="20" a="1"/>
  <c r="F99" i="20" s="1"/>
  <c r="F83" i="20" a="1"/>
  <c r="F83" i="20" s="1"/>
  <c r="F67" i="20" a="1"/>
  <c r="F67" i="20" s="1"/>
  <c r="F51" i="20" a="1"/>
  <c r="F51" i="20" s="1"/>
  <c r="F35" i="20" a="1"/>
  <c r="F35" i="20" s="1"/>
  <c r="F486" i="20" a="1"/>
  <c r="F486" i="20" s="1"/>
  <c r="F470" i="20" a="1"/>
  <c r="F470" i="20" s="1"/>
  <c r="F454" i="20" a="1"/>
  <c r="F454" i="20" s="1"/>
  <c r="F438" i="20" a="1"/>
  <c r="F438" i="20" s="1"/>
  <c r="F422" i="20" a="1"/>
  <c r="F422" i="20" s="1"/>
  <c r="F406" i="20" a="1"/>
  <c r="F406" i="20" s="1"/>
  <c r="F390" i="20" a="1"/>
  <c r="F390" i="20" s="1"/>
  <c r="F374" i="20" a="1"/>
  <c r="F374" i="20" s="1"/>
  <c r="F358" i="20" a="1"/>
  <c r="F358" i="20" s="1"/>
  <c r="F342" i="20" a="1"/>
  <c r="F342" i="20" s="1"/>
  <c r="F326" i="20" a="1"/>
  <c r="F326" i="20" s="1"/>
  <c r="F310" i="20" a="1"/>
  <c r="F310" i="20" s="1"/>
  <c r="F294" i="20" a="1"/>
  <c r="F294" i="20" s="1"/>
  <c r="F278" i="20" a="1"/>
  <c r="F278" i="20" s="1"/>
  <c r="F262" i="20" a="1"/>
  <c r="F262" i="20" s="1"/>
  <c r="F249" i="20" a="1"/>
  <c r="F249" i="20" s="1"/>
  <c r="F196" i="20" a="1"/>
  <c r="F196" i="20" s="1"/>
  <c r="F132" i="20" a="1"/>
  <c r="F132" i="20" s="1"/>
  <c r="F80" i="20" a="1"/>
  <c r="F80" i="20" s="1"/>
  <c r="F491" i="20" a="1"/>
  <c r="F491" i="20" s="1"/>
  <c r="F475" i="20" a="1"/>
  <c r="F475" i="20" s="1"/>
  <c r="F459" i="20" a="1"/>
  <c r="F459" i="20" s="1"/>
  <c r="F443" i="20" a="1"/>
  <c r="F443" i="20" s="1"/>
  <c r="F427" i="20" a="1"/>
  <c r="F427" i="20" s="1"/>
  <c r="F411" i="20" a="1"/>
  <c r="F411" i="20" s="1"/>
  <c r="F395" i="20" a="1"/>
  <c r="F395" i="20" s="1"/>
  <c r="F379" i="20" a="1"/>
  <c r="F379" i="20" s="1"/>
  <c r="F363" i="20" a="1"/>
  <c r="F363" i="20" s="1"/>
  <c r="F347" i="20" a="1"/>
  <c r="F347" i="20" s="1"/>
  <c r="F331" i="20" a="1"/>
  <c r="F331" i="20" s="1"/>
  <c r="F315" i="20" a="1"/>
  <c r="F315" i="20" s="1"/>
  <c r="F299" i="20" a="1"/>
  <c r="F299" i="20" s="1"/>
  <c r="F283" i="20" a="1"/>
  <c r="F283" i="20" s="1"/>
  <c r="F267" i="20" a="1"/>
  <c r="F267" i="20" s="1"/>
  <c r="F244" i="20" a="1"/>
  <c r="F244" i="20" s="1"/>
  <c r="F77" i="20" a="1"/>
  <c r="F77" i="20" s="1"/>
  <c r="F241" i="20" a="1"/>
  <c r="F241" i="20" s="1"/>
  <c r="F225" i="20" a="1"/>
  <c r="F225" i="20" s="1"/>
  <c r="F209" i="20" a="1"/>
  <c r="F209" i="20" s="1"/>
  <c r="F193" i="20" a="1"/>
  <c r="F193" i="20" s="1"/>
  <c r="F177" i="20" a="1"/>
  <c r="F177" i="20" s="1"/>
  <c r="F161" i="20" a="1"/>
  <c r="F161" i="20" s="1"/>
  <c r="F145" i="20" a="1"/>
  <c r="F145" i="20" s="1"/>
  <c r="F129" i="20" a="1"/>
  <c r="F129" i="20" s="1"/>
  <c r="F113" i="20" a="1"/>
  <c r="F113" i="20" s="1"/>
  <c r="F97" i="20" a="1"/>
  <c r="F97" i="20" s="1"/>
  <c r="F81" i="20" a="1"/>
  <c r="F81" i="20" s="1"/>
  <c r="F65" i="20" a="1"/>
  <c r="F65" i="20" s="1"/>
  <c r="F49" i="20" a="1"/>
  <c r="F49" i="20" s="1"/>
  <c r="F33" i="20" a="1"/>
  <c r="F33" i="20" s="1"/>
  <c r="F496" i="20" a="1"/>
  <c r="F496" i="20" s="1"/>
  <c r="F480" i="20" a="1"/>
  <c r="F480" i="20" s="1"/>
  <c r="F464" i="20" a="1"/>
  <c r="F464" i="20" s="1"/>
  <c r="F448" i="20" a="1"/>
  <c r="F448" i="20" s="1"/>
  <c r="F432" i="20" a="1"/>
  <c r="F432" i="20" s="1"/>
  <c r="F416" i="20" a="1"/>
  <c r="F416" i="20" s="1"/>
  <c r="F400" i="20" a="1"/>
  <c r="F400" i="20" s="1"/>
  <c r="F384" i="20" a="1"/>
  <c r="F384" i="20" s="1"/>
  <c r="F368" i="20" a="1"/>
  <c r="F368" i="20" s="1"/>
  <c r="F352" i="20" a="1"/>
  <c r="F352" i="20" s="1"/>
  <c r="F336" i="20" a="1"/>
  <c r="F336" i="20" s="1"/>
  <c r="F320" i="20" a="1"/>
  <c r="F320" i="20" s="1"/>
  <c r="F304" i="20" a="1"/>
  <c r="F304" i="20" s="1"/>
  <c r="F288" i="20" a="1"/>
  <c r="F288" i="20" s="1"/>
  <c r="F272" i="20" a="1"/>
  <c r="F272" i="20" s="1"/>
  <c r="F256" i="20" a="1"/>
  <c r="F256" i="20" s="1"/>
  <c r="F181" i="20" a="1"/>
  <c r="F181" i="20" s="1"/>
  <c r="F192" i="20" a="1"/>
  <c r="F192" i="20" s="1"/>
  <c r="F73" i="20" a="1"/>
  <c r="F73" i="20" s="1"/>
  <c r="F64" i="20" a="1"/>
  <c r="F64" i="20" s="1"/>
  <c r="F485" i="20" a="1"/>
  <c r="F485" i="20" s="1"/>
  <c r="F421" i="20" a="1"/>
  <c r="F421" i="20" s="1"/>
  <c r="F341" i="20" a="1"/>
  <c r="F341" i="20" s="1"/>
  <c r="F309" i="20" a="1"/>
  <c r="F309" i="20" s="1"/>
  <c r="F277" i="20" a="1"/>
  <c r="F277" i="20" s="1"/>
  <c r="F261" i="20" a="1"/>
  <c r="F261" i="20" s="1"/>
  <c r="F242" i="20" a="1"/>
  <c r="F242" i="20" s="1"/>
  <c r="F96" i="20" a="1"/>
  <c r="F96" i="20" s="1"/>
  <c r="F48" i="20" a="1"/>
  <c r="F48" i="20" s="1"/>
  <c r="F469" i="20" a="1"/>
  <c r="F469" i="20" s="1"/>
  <c r="F437" i="20" a="1"/>
  <c r="F437" i="20" s="1"/>
  <c r="F389" i="20" a="1"/>
  <c r="F389" i="20" s="1"/>
  <c r="F357" i="20" a="1"/>
  <c r="F357" i="20" s="1"/>
  <c r="F325" i="20" a="1"/>
  <c r="F325" i="20" s="1"/>
  <c r="F185" i="20" a="1"/>
  <c r="F185" i="20" s="1"/>
  <c r="F72" i="20" a="1"/>
  <c r="F72" i="20" s="1"/>
  <c r="F239" i="20" a="1"/>
  <c r="F239" i="20" s="1"/>
  <c r="F223" i="20" a="1"/>
  <c r="F223" i="20" s="1"/>
  <c r="F207" i="20" a="1"/>
  <c r="F207" i="20" s="1"/>
  <c r="F191" i="20" a="1"/>
  <c r="F191" i="20" s="1"/>
  <c r="F175" i="20" a="1"/>
  <c r="F175" i="20" s="1"/>
  <c r="F159" i="20" a="1"/>
  <c r="F159" i="20" s="1"/>
  <c r="F143" i="20" a="1"/>
  <c r="F143" i="20" s="1"/>
  <c r="F127" i="20" a="1"/>
  <c r="F127" i="20" s="1"/>
  <c r="F111" i="20" a="1"/>
  <c r="F111" i="20" s="1"/>
  <c r="F95" i="20" a="1"/>
  <c r="F95" i="20" s="1"/>
  <c r="F79" i="20" a="1"/>
  <c r="F79" i="20" s="1"/>
  <c r="F63" i="20" a="1"/>
  <c r="F63" i="20" s="1"/>
  <c r="F47" i="20" a="1"/>
  <c r="F47" i="20" s="1"/>
  <c r="F31" i="20" a="1"/>
  <c r="F31" i="20" s="1"/>
  <c r="F490" i="20" a="1"/>
  <c r="F490" i="20" s="1"/>
  <c r="F474" i="20" a="1"/>
  <c r="F474" i="20" s="1"/>
  <c r="F458" i="20" a="1"/>
  <c r="F458" i="20" s="1"/>
  <c r="F442" i="20" a="1"/>
  <c r="F442" i="20" s="1"/>
  <c r="F426" i="20" a="1"/>
  <c r="F426" i="20" s="1"/>
  <c r="F410" i="20" a="1"/>
  <c r="F410" i="20" s="1"/>
  <c r="F394" i="20" a="1"/>
  <c r="F394" i="20" s="1"/>
  <c r="F378" i="20" a="1"/>
  <c r="F378" i="20" s="1"/>
  <c r="F362" i="20" a="1"/>
  <c r="F362" i="20" s="1"/>
  <c r="F346" i="20" a="1"/>
  <c r="F346" i="20" s="1"/>
  <c r="F330" i="20" a="1"/>
  <c r="F330" i="20" s="1"/>
  <c r="F314" i="20" a="1"/>
  <c r="F314" i="20" s="1"/>
  <c r="F298" i="20" a="1"/>
  <c r="F298" i="20" s="1"/>
  <c r="F282" i="20" a="1"/>
  <c r="F282" i="20" s="1"/>
  <c r="F266" i="20" a="1"/>
  <c r="F266" i="20" s="1"/>
  <c r="F32" i="20" a="1"/>
  <c r="F32" i="20" s="1"/>
  <c r="F245" i="20" a="1"/>
  <c r="F245" i="20" s="1"/>
  <c r="F229" i="20" a="1"/>
  <c r="F229" i="20" s="1"/>
  <c r="F165" i="20" a="1"/>
  <c r="F165" i="20" s="1"/>
  <c r="F85" i="20" a="1"/>
  <c r="F85" i="20" s="1"/>
  <c r="F201" i="20" a="1"/>
  <c r="F201" i="20" s="1"/>
  <c r="F194" i="20" a="1"/>
  <c r="F194" i="20" s="1"/>
  <c r="F128" i="20" a="1"/>
  <c r="F128" i="20" s="1"/>
  <c r="F240" i="20" a="1"/>
  <c r="F240" i="20" s="1"/>
  <c r="F112" i="20" a="1"/>
  <c r="F112" i="20" s="1"/>
  <c r="F453" i="20" a="1"/>
  <c r="F453" i="20" s="1"/>
  <c r="F405" i="20" a="1"/>
  <c r="F405" i="20" s="1"/>
  <c r="F373" i="20" a="1"/>
  <c r="F373" i="20" s="1"/>
  <c r="F293" i="20" a="1"/>
  <c r="F293" i="20" s="1"/>
  <c r="F237" i="20" a="1"/>
  <c r="F237" i="20" s="1"/>
  <c r="F121" i="20" a="1"/>
  <c r="F121" i="20" s="1"/>
  <c r="F233" i="20" a="1"/>
  <c r="F233" i="20" s="1"/>
  <c r="F180" i="20" a="1"/>
  <c r="F180" i="20" s="1"/>
  <c r="F116" i="20" a="1"/>
  <c r="F116" i="20" s="1"/>
  <c r="F68" i="20" a="1"/>
  <c r="F68" i="20" s="1"/>
  <c r="F238" i="20" a="1"/>
  <c r="F238" i="20" s="1"/>
  <c r="F222" i="20" a="1"/>
  <c r="F222" i="20" s="1"/>
  <c r="F190" i="20" a="1"/>
  <c r="F190" i="20" s="1"/>
  <c r="F174" i="20" a="1"/>
  <c r="F174" i="20" s="1"/>
  <c r="F158" i="20" a="1"/>
  <c r="F158" i="20" s="1"/>
  <c r="F142" i="20" a="1"/>
  <c r="F142" i="20" s="1"/>
  <c r="F126" i="20" a="1"/>
  <c r="F126" i="20" s="1"/>
  <c r="F94" i="20" a="1"/>
  <c r="F94" i="20" s="1"/>
  <c r="F78" i="20" a="1"/>
  <c r="F78" i="20" s="1"/>
  <c r="F46" i="20" a="1"/>
  <c r="F46" i="20" s="1"/>
  <c r="F30" i="20" a="1"/>
  <c r="F30" i="20" s="1"/>
  <c r="F495" i="20" a="1"/>
  <c r="F495" i="20" s="1"/>
  <c r="F479" i="20" a="1"/>
  <c r="F479" i="20" s="1"/>
  <c r="F463" i="20" a="1"/>
  <c r="F463" i="20" s="1"/>
  <c r="F447" i="20" a="1"/>
  <c r="F447" i="20" s="1"/>
  <c r="F431" i="20" a="1"/>
  <c r="F431" i="20" s="1"/>
  <c r="F415" i="20" a="1"/>
  <c r="F415" i="20" s="1"/>
  <c r="F399" i="20" a="1"/>
  <c r="F399" i="20" s="1"/>
  <c r="F383" i="20" a="1"/>
  <c r="F383" i="20" s="1"/>
  <c r="F367" i="20" a="1"/>
  <c r="F367" i="20" s="1"/>
  <c r="F351" i="20" a="1"/>
  <c r="F351" i="20" s="1"/>
  <c r="F335" i="20" a="1"/>
  <c r="F335" i="20" s="1"/>
  <c r="F319" i="20" a="1"/>
  <c r="F319" i="20" s="1"/>
  <c r="F303" i="20" a="1"/>
  <c r="F303" i="20" s="1"/>
  <c r="F287" i="20" a="1"/>
  <c r="F287" i="20" s="1"/>
  <c r="F271" i="20" a="1"/>
  <c r="F271" i="20" s="1"/>
  <c r="F255" i="20" a="1"/>
  <c r="F255" i="20" s="1"/>
  <c r="F89" i="20" a="1"/>
  <c r="F89" i="20" s="1"/>
  <c r="F130" i="20" a="1"/>
  <c r="F130" i="20" s="1"/>
  <c r="F228" i="20" a="1"/>
  <c r="F228" i="20" s="1"/>
  <c r="F178" i="20" a="1"/>
  <c r="F178" i="20" s="1"/>
  <c r="F66" i="20" a="1"/>
  <c r="F66" i="20" s="1"/>
  <c r="F189" i="20" a="1"/>
  <c r="F189" i="20" s="1"/>
  <c r="F173" i="20" a="1"/>
  <c r="F173" i="20" s="1"/>
  <c r="F157" i="20" a="1"/>
  <c r="F157" i="20" s="1"/>
  <c r="F141" i="20" a="1"/>
  <c r="F141" i="20" s="1"/>
  <c r="F125" i="20" a="1"/>
  <c r="F125" i="20" s="1"/>
  <c r="F45" i="20" a="1"/>
  <c r="F45" i="20" s="1"/>
  <c r="F29" i="20" a="1"/>
  <c r="F29" i="20" s="1"/>
  <c r="F484" i="20" a="1"/>
  <c r="F484" i="20" s="1"/>
  <c r="F468" i="20" a="1"/>
  <c r="F468" i="20" s="1"/>
  <c r="F452" i="20" a="1"/>
  <c r="F452" i="20" s="1"/>
  <c r="F436" i="20" a="1"/>
  <c r="F436" i="20" s="1"/>
  <c r="F420" i="20" a="1"/>
  <c r="F420" i="20" s="1"/>
  <c r="F404" i="20" a="1"/>
  <c r="F404" i="20" s="1"/>
  <c r="F388" i="20" a="1"/>
  <c r="F388" i="20" s="1"/>
  <c r="F372" i="20" a="1"/>
  <c r="F372" i="20" s="1"/>
  <c r="F356" i="20" a="1"/>
  <c r="F356" i="20" s="1"/>
  <c r="F340" i="20" a="1"/>
  <c r="F340" i="20" s="1"/>
  <c r="F324" i="20" a="1"/>
  <c r="F324" i="20" s="1"/>
  <c r="F308" i="20" a="1"/>
  <c r="F308" i="20" s="1"/>
  <c r="F292" i="20" a="1"/>
  <c r="F292" i="20" s="1"/>
  <c r="F276" i="20" a="1"/>
  <c r="F276" i="20" s="1"/>
  <c r="F260" i="20" a="1"/>
  <c r="F260" i="20" s="1"/>
  <c r="F156" i="20" a="1"/>
  <c r="F156" i="20" s="1"/>
  <c r="F140" i="20" a="1"/>
  <c r="F140" i="20" s="1"/>
  <c r="F124" i="20" a="1"/>
  <c r="F124" i="20" s="1"/>
  <c r="F108" i="20" a="1"/>
  <c r="F108" i="20" s="1"/>
  <c r="F92" i="20" a="1"/>
  <c r="F92" i="20" s="1"/>
  <c r="F76" i="20" a="1"/>
  <c r="F76" i="20" s="1"/>
  <c r="F60" i="20" a="1"/>
  <c r="F60" i="20" s="1"/>
  <c r="F44" i="20" a="1"/>
  <c r="F44" i="20" s="1"/>
  <c r="F28" i="20" a="1"/>
  <c r="F28" i="20" s="1"/>
  <c r="F489" i="20" a="1"/>
  <c r="F489" i="20" s="1"/>
  <c r="F473" i="20" a="1"/>
  <c r="F473" i="20" s="1"/>
  <c r="F457" i="20" a="1"/>
  <c r="F457" i="20" s="1"/>
  <c r="F441" i="20" a="1"/>
  <c r="F441" i="20" s="1"/>
  <c r="F425" i="20" a="1"/>
  <c r="F425" i="20" s="1"/>
  <c r="F409" i="20" a="1"/>
  <c r="F409" i="20" s="1"/>
  <c r="F393" i="20" a="1"/>
  <c r="F393" i="20" s="1"/>
  <c r="F377" i="20" a="1"/>
  <c r="F377" i="20" s="1"/>
  <c r="F361" i="20" a="1"/>
  <c r="F361" i="20" s="1"/>
  <c r="F345" i="20" a="1"/>
  <c r="F345" i="20" s="1"/>
  <c r="F329" i="20" a="1"/>
  <c r="F329" i="20" s="1"/>
  <c r="F313" i="20" a="1"/>
  <c r="F313" i="20" s="1"/>
  <c r="F297" i="20" a="1"/>
  <c r="F297" i="20" s="1"/>
  <c r="F281" i="20" a="1"/>
  <c r="F281" i="20" s="1"/>
  <c r="F265" i="20" a="1"/>
  <c r="F265" i="20" s="1"/>
  <c r="F62" i="20" a="1"/>
  <c r="F62" i="20" s="1"/>
  <c r="F252" i="20" a="1"/>
  <c r="F252" i="20" s="1"/>
  <c r="F224" i="20" a="1"/>
  <c r="F224" i="20" s="1"/>
  <c r="F168" i="20" a="1"/>
  <c r="F168" i="20" s="1"/>
  <c r="F109" i="20" a="1"/>
  <c r="F109" i="20" s="1"/>
  <c r="F61" i="20" a="1"/>
  <c r="F61" i="20" s="1"/>
  <c r="F251" i="20" a="1"/>
  <c r="F251" i="20" s="1"/>
  <c r="F235" i="20" a="1"/>
  <c r="F235" i="20" s="1"/>
  <c r="F219" i="20" a="1"/>
  <c r="F219" i="20" s="1"/>
  <c r="F203" i="20" a="1"/>
  <c r="F203" i="20" s="1"/>
  <c r="F187" i="20" a="1"/>
  <c r="F187" i="20" s="1"/>
  <c r="F171" i="20" a="1"/>
  <c r="F171" i="20" s="1"/>
  <c r="F155" i="20" a="1"/>
  <c r="F155" i="20" s="1"/>
  <c r="F139" i="20" a="1"/>
  <c r="F139" i="20" s="1"/>
  <c r="F123" i="20" a="1"/>
  <c r="F123" i="20" s="1"/>
  <c r="F107" i="20" a="1"/>
  <c r="F107" i="20" s="1"/>
  <c r="F91" i="20" a="1"/>
  <c r="F91" i="20" s="1"/>
  <c r="F75" i="20" a="1"/>
  <c r="F75" i="20" s="1"/>
  <c r="F59" i="20" a="1"/>
  <c r="F59" i="20" s="1"/>
  <c r="F43" i="20" a="1"/>
  <c r="F43" i="20" s="1"/>
  <c r="F27" i="20" a="1"/>
  <c r="F27" i="20" s="1"/>
  <c r="F494" i="20" a="1"/>
  <c r="F494" i="20" s="1"/>
  <c r="F478" i="20" a="1"/>
  <c r="F478" i="20" s="1"/>
  <c r="F462" i="20" a="1"/>
  <c r="F462" i="20" s="1"/>
  <c r="F446" i="20" a="1"/>
  <c r="F446" i="20" s="1"/>
  <c r="F430" i="20" a="1"/>
  <c r="F430" i="20" s="1"/>
  <c r="F414" i="20" a="1"/>
  <c r="F414" i="20" s="1"/>
  <c r="F398" i="20" a="1"/>
  <c r="F398" i="20" s="1"/>
  <c r="F382" i="20" a="1"/>
  <c r="F382" i="20" s="1"/>
  <c r="F366" i="20" a="1"/>
  <c r="F366" i="20" s="1"/>
  <c r="F350" i="20" a="1"/>
  <c r="F350" i="20" s="1"/>
  <c r="F334" i="20" a="1"/>
  <c r="F334" i="20" s="1"/>
  <c r="F318" i="20" a="1"/>
  <c r="F318" i="20" s="1"/>
  <c r="F302" i="20" a="1"/>
  <c r="F302" i="20" s="1"/>
  <c r="F286" i="20" a="1"/>
  <c r="F286" i="20" s="1"/>
  <c r="F270" i="20" a="1"/>
  <c r="F270" i="20" s="1"/>
  <c r="F254" i="20" a="1"/>
  <c r="F254" i="20" s="1"/>
  <c r="F226" i="20" a="1"/>
  <c r="F226" i="20" s="1"/>
  <c r="F236" i="20" a="1"/>
  <c r="F236" i="20" s="1"/>
  <c r="F221" i="20" a="1"/>
  <c r="F221" i="20" s="1"/>
  <c r="F250" i="20" a="1"/>
  <c r="F250" i="20" s="1"/>
  <c r="F202" i="20" a="1"/>
  <c r="F202" i="20" s="1"/>
  <c r="F154" i="20" a="1"/>
  <c r="F154" i="20" s="1"/>
  <c r="F106" i="20" a="1"/>
  <c r="F106" i="20" s="1"/>
  <c r="F58" i="20" a="1"/>
  <c r="F58" i="20" s="1"/>
  <c r="F26" i="20" a="1"/>
  <c r="F26" i="20" s="1"/>
  <c r="F467" i="20" a="1"/>
  <c r="F467" i="20" s="1"/>
  <c r="F451" i="20" a="1"/>
  <c r="F451" i="20" s="1"/>
  <c r="F435" i="20" a="1"/>
  <c r="F435" i="20" s="1"/>
  <c r="F419" i="20" a="1"/>
  <c r="F419" i="20" s="1"/>
  <c r="F403" i="20" a="1"/>
  <c r="F403" i="20" s="1"/>
  <c r="F387" i="20" a="1"/>
  <c r="F387" i="20" s="1"/>
  <c r="F371" i="20" a="1"/>
  <c r="F371" i="20" s="1"/>
  <c r="F355" i="20" a="1"/>
  <c r="F355" i="20" s="1"/>
  <c r="F339" i="20" a="1"/>
  <c r="F339" i="20" s="1"/>
  <c r="F323" i="20" a="1"/>
  <c r="F323" i="20" s="1"/>
  <c r="F307" i="20" a="1"/>
  <c r="F307" i="20" s="1"/>
  <c r="F291" i="20" a="1"/>
  <c r="F291" i="20" s="1"/>
  <c r="F275" i="20" a="1"/>
  <c r="F275" i="20" s="1"/>
  <c r="F259" i="20" a="1"/>
  <c r="F259" i="20" s="1"/>
  <c r="B613" i="21"/>
  <c r="K5" i="9"/>
  <c r="L5" i="9"/>
  <c r="E71" i="9"/>
  <c r="I5" i="9"/>
  <c r="J5" i="9"/>
  <c r="E164" i="9"/>
  <c r="C473" i="9"/>
  <c r="U473" i="9" s="1"/>
  <c r="C272" i="9"/>
  <c r="U272" i="9" s="1"/>
  <c r="C377" i="9"/>
  <c r="U377" i="9" s="1"/>
  <c r="C232" i="9"/>
  <c r="U232" i="9" s="1"/>
  <c r="C137" i="9"/>
  <c r="U137" i="9" s="1"/>
  <c r="C453" i="9"/>
  <c r="U453" i="9" s="1"/>
  <c r="C313" i="9"/>
  <c r="U313" i="9" s="1"/>
  <c r="C421" i="9"/>
  <c r="U421" i="9" s="1"/>
  <c r="U26" i="9"/>
  <c r="C275" i="9"/>
  <c r="U275" i="9" s="1"/>
  <c r="C405" i="9"/>
  <c r="U405" i="9" s="1"/>
  <c r="C261" i="9"/>
  <c r="U261" i="9" s="1"/>
  <c r="C373" i="9"/>
  <c r="U373" i="9" s="1"/>
  <c r="C389" i="9"/>
  <c r="U389" i="9" s="1"/>
  <c r="C309" i="9"/>
  <c r="U309" i="9" s="1"/>
  <c r="C52" i="9"/>
  <c r="U52" i="9" s="1"/>
  <c r="C437" i="9"/>
  <c r="U437" i="9" s="1"/>
  <c r="C133" i="9"/>
  <c r="U133" i="9" s="1"/>
  <c r="C485" i="9"/>
  <c r="U485" i="9" s="1"/>
  <c r="C385" i="9"/>
  <c r="U385" i="9" s="1"/>
  <c r="C92" i="9"/>
  <c r="U92" i="9" s="1"/>
  <c r="C302" i="9"/>
  <c r="U302" i="9" s="1"/>
  <c r="C382" i="9"/>
  <c r="U382" i="9" s="1"/>
  <c r="C430" i="9"/>
  <c r="U430" i="9" s="1"/>
  <c r="C226" i="9"/>
  <c r="U226" i="9" s="1"/>
  <c r="C257" i="9"/>
  <c r="U257" i="9" s="1"/>
  <c r="C289" i="9"/>
  <c r="U289" i="9" s="1"/>
  <c r="C414" i="9"/>
  <c r="U414" i="9" s="1"/>
  <c r="C304" i="9"/>
  <c r="U304" i="9" s="1"/>
  <c r="C417" i="9"/>
  <c r="U417" i="9" s="1"/>
  <c r="C398" i="9"/>
  <c r="U398" i="9" s="1"/>
  <c r="C144" i="9"/>
  <c r="U144" i="9" s="1"/>
  <c r="U33" i="9"/>
  <c r="C353" i="9"/>
  <c r="U353" i="9" s="1"/>
  <c r="C401" i="9"/>
  <c r="U401" i="9" s="1"/>
  <c r="C449" i="9"/>
  <c r="U449" i="9" s="1"/>
  <c r="C334" i="9"/>
  <c r="U334" i="9" s="1"/>
  <c r="C433" i="9"/>
  <c r="U433" i="9" s="1"/>
  <c r="C273" i="9"/>
  <c r="U273" i="9" s="1"/>
  <c r="C201" i="9"/>
  <c r="U201" i="9" s="1"/>
  <c r="C241" i="9"/>
  <c r="U241" i="9" s="1"/>
  <c r="C446" i="9"/>
  <c r="U446" i="9" s="1"/>
  <c r="C478" i="9"/>
  <c r="U478" i="9" s="1"/>
  <c r="C350" i="9"/>
  <c r="U350" i="9" s="1"/>
  <c r="C366" i="9"/>
  <c r="U366" i="9" s="1"/>
  <c r="U25" i="9"/>
  <c r="D135" i="9"/>
  <c r="D250" i="9"/>
  <c r="D37" i="9"/>
  <c r="D50" i="9"/>
  <c r="D178" i="9"/>
  <c r="D67" i="9"/>
  <c r="D195" i="9"/>
  <c r="D76" i="9"/>
  <c r="D204" i="9"/>
  <c r="D93" i="9"/>
  <c r="D221" i="9"/>
  <c r="D110" i="9"/>
  <c r="D238" i="9"/>
  <c r="D127" i="9"/>
  <c r="D241" i="9"/>
  <c r="D144" i="9"/>
  <c r="D201" i="9"/>
  <c r="D497" i="9"/>
  <c r="D481" i="9"/>
  <c r="C465" i="9"/>
  <c r="U465" i="9" s="1"/>
  <c r="D465" i="9"/>
  <c r="D449" i="9"/>
  <c r="D433" i="9"/>
  <c r="D417" i="9"/>
  <c r="D401" i="9"/>
  <c r="D385" i="9"/>
  <c r="D369" i="9"/>
  <c r="D353" i="9"/>
  <c r="D337" i="9"/>
  <c r="D321" i="9"/>
  <c r="D305" i="9"/>
  <c r="D289" i="9"/>
  <c r="D273" i="9"/>
  <c r="D257" i="9"/>
  <c r="D101" i="9"/>
  <c r="C209" i="9"/>
  <c r="U209" i="9" s="1"/>
  <c r="D209" i="9"/>
  <c r="D480" i="9"/>
  <c r="D464" i="9"/>
  <c r="C448" i="9"/>
  <c r="U448" i="9" s="1"/>
  <c r="D448" i="9"/>
  <c r="D432" i="9"/>
  <c r="D416" i="9"/>
  <c r="D400" i="9"/>
  <c r="D384" i="9"/>
  <c r="D368" i="9"/>
  <c r="D352" i="9"/>
  <c r="C336" i="9"/>
  <c r="U336" i="9" s="1"/>
  <c r="D336" i="9"/>
  <c r="D320" i="9"/>
  <c r="D304" i="9"/>
  <c r="C288" i="9"/>
  <c r="U288" i="9" s="1"/>
  <c r="D288" i="9"/>
  <c r="D272" i="9"/>
  <c r="D256" i="9"/>
  <c r="D58" i="9"/>
  <c r="D194" i="9"/>
  <c r="D109" i="9"/>
  <c r="D143" i="9"/>
  <c r="C49" i="9"/>
  <c r="U49" i="9" s="1"/>
  <c r="D49" i="9"/>
  <c r="D479" i="9"/>
  <c r="D303" i="9"/>
  <c r="D84" i="9"/>
  <c r="D152" i="9"/>
  <c r="D66" i="9"/>
  <c r="D220" i="9"/>
  <c r="D160" i="9"/>
  <c r="D495" i="9"/>
  <c r="D431" i="9"/>
  <c r="D399" i="9"/>
  <c r="D383" i="9"/>
  <c r="D367" i="9"/>
  <c r="D351" i="9"/>
  <c r="D335" i="9"/>
  <c r="D319" i="9"/>
  <c r="D287" i="9"/>
  <c r="D271" i="9"/>
  <c r="D255" i="9"/>
  <c r="D74" i="9"/>
  <c r="D202" i="9"/>
  <c r="D91" i="9"/>
  <c r="D219" i="9"/>
  <c r="D100" i="9"/>
  <c r="D228" i="9"/>
  <c r="D117" i="9"/>
  <c r="D245" i="9"/>
  <c r="D134" i="9"/>
  <c r="D145" i="9"/>
  <c r="D151" i="9"/>
  <c r="D40" i="9"/>
  <c r="D168" i="9"/>
  <c r="D57" i="9"/>
  <c r="D249" i="9"/>
  <c r="D494" i="9"/>
  <c r="D478" i="9"/>
  <c r="D462" i="9"/>
  <c r="D446" i="9"/>
  <c r="D430" i="9"/>
  <c r="D414" i="9"/>
  <c r="D398" i="9"/>
  <c r="D382" i="9"/>
  <c r="D366" i="9"/>
  <c r="D350" i="9"/>
  <c r="D334" i="9"/>
  <c r="D318" i="9"/>
  <c r="D302" i="9"/>
  <c r="D286" i="9"/>
  <c r="D270" i="9"/>
  <c r="H501" i="9"/>
  <c r="D501" i="9"/>
  <c r="G501" i="9"/>
  <c r="D246" i="9"/>
  <c r="D211" i="9"/>
  <c r="D126" i="9"/>
  <c r="D217" i="9"/>
  <c r="D415" i="9"/>
  <c r="C143" i="9"/>
  <c r="U143" i="9" s="1"/>
  <c r="D82" i="9"/>
  <c r="D210" i="9"/>
  <c r="D99" i="9"/>
  <c r="D227" i="9"/>
  <c r="D108" i="9"/>
  <c r="D236" i="9"/>
  <c r="D125" i="9"/>
  <c r="D253" i="9"/>
  <c r="D142" i="9"/>
  <c r="D233" i="9"/>
  <c r="D159" i="9"/>
  <c r="D48" i="9"/>
  <c r="D176" i="9"/>
  <c r="D65" i="9"/>
  <c r="D493" i="9"/>
  <c r="D477" i="9"/>
  <c r="D461" i="9"/>
  <c r="D445" i="9"/>
  <c r="D429" i="9"/>
  <c r="D413" i="9"/>
  <c r="D397" i="9"/>
  <c r="D381" i="9"/>
  <c r="D365" i="9"/>
  <c r="D349" i="9"/>
  <c r="D333" i="9"/>
  <c r="D317" i="9"/>
  <c r="D301" i="9"/>
  <c r="D285" i="9"/>
  <c r="D269" i="9"/>
  <c r="H500" i="9"/>
  <c r="G500" i="9"/>
  <c r="D500" i="9"/>
  <c r="D118" i="9"/>
  <c r="D92" i="9"/>
  <c r="D447" i="9"/>
  <c r="C109" i="9"/>
  <c r="U109" i="9" s="1"/>
  <c r="U16" i="9"/>
  <c r="D90" i="9"/>
  <c r="D218" i="9"/>
  <c r="D107" i="9"/>
  <c r="C235" i="9"/>
  <c r="U235" i="9" s="1"/>
  <c r="D235" i="9"/>
  <c r="D116" i="9"/>
  <c r="D244" i="9"/>
  <c r="D133" i="9"/>
  <c r="D105" i="9"/>
  <c r="D150" i="9"/>
  <c r="D39" i="9"/>
  <c r="D167" i="9"/>
  <c r="D56" i="9"/>
  <c r="D184" i="9"/>
  <c r="C73" i="9"/>
  <c r="U73" i="9" s="1"/>
  <c r="D73" i="9"/>
  <c r="D492" i="9"/>
  <c r="D476" i="9"/>
  <c r="D460" i="9"/>
  <c r="D444" i="9"/>
  <c r="D428" i="9"/>
  <c r="D412" i="9"/>
  <c r="D396" i="9"/>
  <c r="D380" i="9"/>
  <c r="D364" i="9"/>
  <c r="D348" i="9"/>
  <c r="C332" i="9"/>
  <c r="U332" i="9" s="1"/>
  <c r="D332" i="9"/>
  <c r="D316" i="9"/>
  <c r="D300" i="9"/>
  <c r="D284" i="9"/>
  <c r="D268" i="9"/>
  <c r="D212" i="9"/>
  <c r="D83" i="9"/>
  <c r="D237" i="9"/>
  <c r="D463" i="9"/>
  <c r="C41" i="9"/>
  <c r="U41" i="9" s="1"/>
  <c r="C101" i="9"/>
  <c r="U101" i="9" s="1"/>
  <c r="D98" i="9"/>
  <c r="D226" i="9"/>
  <c r="D115" i="9"/>
  <c r="D243" i="9"/>
  <c r="D124" i="9"/>
  <c r="C252" i="9"/>
  <c r="U252" i="9" s="1"/>
  <c r="D252" i="9"/>
  <c r="D141" i="9"/>
  <c r="D158" i="9"/>
  <c r="D47" i="9"/>
  <c r="D175" i="9"/>
  <c r="D64" i="9"/>
  <c r="D192" i="9"/>
  <c r="D81" i="9"/>
  <c r="D491" i="9"/>
  <c r="C475" i="9"/>
  <c r="U475" i="9" s="1"/>
  <c r="D475" i="9"/>
  <c r="D459" i="9"/>
  <c r="D443" i="9"/>
  <c r="D427" i="9"/>
  <c r="D411" i="9"/>
  <c r="D395" i="9"/>
  <c r="D379" i="9"/>
  <c r="C363" i="9"/>
  <c r="U363" i="9" s="1"/>
  <c r="D363" i="9"/>
  <c r="D347" i="9"/>
  <c r="D331" i="9"/>
  <c r="D315" i="9"/>
  <c r="D299" i="9"/>
  <c r="D283" i="9"/>
  <c r="D267" i="9"/>
  <c r="D234" i="9"/>
  <c r="D123" i="9"/>
  <c r="D132" i="9"/>
  <c r="D149" i="9"/>
  <c r="D166" i="9"/>
  <c r="D55" i="9"/>
  <c r="D183" i="9"/>
  <c r="C72" i="9"/>
  <c r="U72" i="9" s="1"/>
  <c r="D72" i="9"/>
  <c r="C200" i="9"/>
  <c r="U200" i="9" s="1"/>
  <c r="D200" i="9"/>
  <c r="D89" i="9"/>
  <c r="D490" i="9"/>
  <c r="D474" i="9"/>
  <c r="D458" i="9"/>
  <c r="D442" i="9"/>
  <c r="D426" i="9"/>
  <c r="D410" i="9"/>
  <c r="D394" i="9"/>
  <c r="D378" i="9"/>
  <c r="D362" i="9"/>
  <c r="D346" i="9"/>
  <c r="D330" i="9"/>
  <c r="D314" i="9"/>
  <c r="D298" i="9"/>
  <c r="D282" i="9"/>
  <c r="D266" i="9"/>
  <c r="D75" i="9"/>
  <c r="D106" i="9"/>
  <c r="D251" i="9"/>
  <c r="D38" i="9"/>
  <c r="C149" i="9"/>
  <c r="U149" i="9" s="1"/>
  <c r="D114" i="9"/>
  <c r="D242" i="9"/>
  <c r="D131" i="9"/>
  <c r="D129" i="9"/>
  <c r="D140" i="9"/>
  <c r="D157" i="9"/>
  <c r="D46" i="9"/>
  <c r="D174" i="9"/>
  <c r="C63" i="9"/>
  <c r="U63" i="9" s="1"/>
  <c r="D63" i="9"/>
  <c r="D191" i="9"/>
  <c r="D80" i="9"/>
  <c r="D208" i="9"/>
  <c r="D97" i="9"/>
  <c r="D489" i="9"/>
  <c r="D473" i="9"/>
  <c r="C457" i="9"/>
  <c r="U457" i="9" s="1"/>
  <c r="D457" i="9"/>
  <c r="D441" i="9"/>
  <c r="C425" i="9"/>
  <c r="U425" i="9" s="1"/>
  <c r="D425" i="9"/>
  <c r="C409" i="9"/>
  <c r="U409" i="9" s="1"/>
  <c r="D409" i="9"/>
  <c r="D393" i="9"/>
  <c r="D377" i="9"/>
  <c r="D361" i="9"/>
  <c r="D345" i="9"/>
  <c r="D329" i="9"/>
  <c r="D313" i="9"/>
  <c r="D297" i="9"/>
  <c r="D281" i="9"/>
  <c r="D265" i="9"/>
  <c r="D229" i="9"/>
  <c r="D225" i="9"/>
  <c r="D165" i="9"/>
  <c r="D71" i="9"/>
  <c r="D199" i="9"/>
  <c r="D88" i="9"/>
  <c r="D216" i="9"/>
  <c r="D113" i="9"/>
  <c r="D488" i="9"/>
  <c r="D472" i="9"/>
  <c r="D424" i="9"/>
  <c r="D392" i="9"/>
  <c r="D376" i="9"/>
  <c r="D360" i="9"/>
  <c r="D344" i="9"/>
  <c r="D328" i="9"/>
  <c r="D312" i="9"/>
  <c r="D296" i="9"/>
  <c r="C280" i="9"/>
  <c r="U280" i="9" s="1"/>
  <c r="D280" i="9"/>
  <c r="D264" i="9"/>
  <c r="C182" i="9"/>
  <c r="U182" i="9" s="1"/>
  <c r="U23" i="9"/>
  <c r="D130" i="9"/>
  <c r="D161" i="9"/>
  <c r="D147" i="9"/>
  <c r="C156" i="9"/>
  <c r="U156" i="9" s="1"/>
  <c r="D156" i="9"/>
  <c r="D45" i="9"/>
  <c r="D173" i="9"/>
  <c r="D62" i="9"/>
  <c r="D190" i="9"/>
  <c r="D79" i="9"/>
  <c r="D207" i="9"/>
  <c r="D96" i="9"/>
  <c r="D224" i="9"/>
  <c r="D121" i="9"/>
  <c r="D487" i="9"/>
  <c r="C471" i="9"/>
  <c r="U471" i="9" s="1"/>
  <c r="D471" i="9"/>
  <c r="D455" i="9"/>
  <c r="D439" i="9"/>
  <c r="D423" i="9"/>
  <c r="D407" i="9"/>
  <c r="D391" i="9"/>
  <c r="D375" i="9"/>
  <c r="D359" i="9"/>
  <c r="D343" i="9"/>
  <c r="D327" i="9"/>
  <c r="D311" i="9"/>
  <c r="D295" i="9"/>
  <c r="D279" i="9"/>
  <c r="D263" i="9"/>
  <c r="U15" i="9"/>
  <c r="D148" i="9"/>
  <c r="D5" i="9"/>
  <c r="D138" i="9"/>
  <c r="D155" i="9"/>
  <c r="D164" i="9"/>
  <c r="C53" i="9"/>
  <c r="U53" i="9" s="1"/>
  <c r="D53" i="9"/>
  <c r="D181" i="9"/>
  <c r="D70" i="9"/>
  <c r="D198" i="9"/>
  <c r="C87" i="9"/>
  <c r="U87" i="9" s="1"/>
  <c r="D87" i="9"/>
  <c r="C215" i="9"/>
  <c r="U215" i="9" s="1"/>
  <c r="D215" i="9"/>
  <c r="D104" i="9"/>
  <c r="D232" i="9"/>
  <c r="D137" i="9"/>
  <c r="D486" i="9"/>
  <c r="D470" i="9"/>
  <c r="D454" i="9"/>
  <c r="D438" i="9"/>
  <c r="D422" i="9"/>
  <c r="D406" i="9"/>
  <c r="D390" i="9"/>
  <c r="D374" i="9"/>
  <c r="D358" i="9"/>
  <c r="D342" i="9"/>
  <c r="D326" i="9"/>
  <c r="D310" i="9"/>
  <c r="D294" i="9"/>
  <c r="D278" i="9"/>
  <c r="D262" i="9"/>
  <c r="D496" i="9"/>
  <c r="D122" i="9"/>
  <c r="D182" i="9"/>
  <c r="D456" i="9"/>
  <c r="C497" i="9"/>
  <c r="U497" i="9" s="1"/>
  <c r="D146" i="9"/>
  <c r="D163" i="9"/>
  <c r="D44" i="9"/>
  <c r="D172" i="9"/>
  <c r="D61" i="9"/>
  <c r="D189" i="9"/>
  <c r="D78" i="9"/>
  <c r="D206" i="9"/>
  <c r="D95" i="9"/>
  <c r="D223" i="9"/>
  <c r="D112" i="9"/>
  <c r="D240" i="9"/>
  <c r="D169" i="9"/>
  <c r="D485" i="9"/>
  <c r="D469" i="9"/>
  <c r="D453" i="9"/>
  <c r="D437" i="9"/>
  <c r="D421" i="9"/>
  <c r="D405" i="9"/>
  <c r="D389" i="9"/>
  <c r="D373" i="9"/>
  <c r="D357" i="9"/>
  <c r="D341" i="9"/>
  <c r="D325" i="9"/>
  <c r="D309" i="9"/>
  <c r="D293" i="9"/>
  <c r="D277" i="9"/>
  <c r="D261" i="9"/>
  <c r="D54" i="9"/>
  <c r="D440" i="9"/>
  <c r="D154" i="9"/>
  <c r="D43" i="9"/>
  <c r="D171" i="9"/>
  <c r="D52" i="9"/>
  <c r="D180" i="9"/>
  <c r="D69" i="9"/>
  <c r="D197" i="9"/>
  <c r="D86" i="9"/>
  <c r="D214" i="9"/>
  <c r="D103" i="9"/>
  <c r="D231" i="9"/>
  <c r="D120" i="9"/>
  <c r="D248" i="9"/>
  <c r="D177" i="9"/>
  <c r="D254" i="9"/>
  <c r="D484" i="9"/>
  <c r="D468" i="9"/>
  <c r="D452" i="9"/>
  <c r="D436" i="9"/>
  <c r="D420" i="9"/>
  <c r="D404" i="9"/>
  <c r="D388" i="9"/>
  <c r="D372" i="9"/>
  <c r="D356" i="9"/>
  <c r="D340" i="9"/>
  <c r="D324" i="9"/>
  <c r="D308" i="9"/>
  <c r="D292" i="9"/>
  <c r="D276" i="9"/>
  <c r="D260" i="9"/>
  <c r="D203" i="9"/>
  <c r="D41" i="9"/>
  <c r="D139" i="9"/>
  <c r="D408" i="9"/>
  <c r="U7" i="9"/>
  <c r="C376" i="9"/>
  <c r="U376" i="9" s="1"/>
  <c r="D162" i="9"/>
  <c r="D51" i="9"/>
  <c r="C179" i="9"/>
  <c r="U179" i="9" s="1"/>
  <c r="D179" i="9"/>
  <c r="D60" i="9"/>
  <c r="D188" i="9"/>
  <c r="D77" i="9"/>
  <c r="D205" i="9"/>
  <c r="D94" i="9"/>
  <c r="D222" i="9"/>
  <c r="D111" i="9"/>
  <c r="D239" i="9"/>
  <c r="D128" i="9"/>
  <c r="D185" i="9"/>
  <c r="D499" i="9"/>
  <c r="D483" i="9"/>
  <c r="D467" i="9"/>
  <c r="D451" i="9"/>
  <c r="D435" i="9"/>
  <c r="D419" i="9"/>
  <c r="D403" i="9"/>
  <c r="C387" i="9"/>
  <c r="U387" i="9" s="1"/>
  <c r="D387" i="9"/>
  <c r="D371" i="9"/>
  <c r="D355" i="9"/>
  <c r="D339" i="9"/>
  <c r="D323" i="9"/>
  <c r="D307" i="9"/>
  <c r="D291" i="9"/>
  <c r="D275" i="9"/>
  <c r="D259" i="9"/>
  <c r="D186" i="9"/>
  <c r="C480" i="9"/>
  <c r="U480" i="9" s="1"/>
  <c r="C496" i="9"/>
  <c r="U496" i="9" s="1"/>
  <c r="C165" i="9"/>
  <c r="U165" i="9" s="1"/>
  <c r="C71" i="9"/>
  <c r="U71" i="9" s="1"/>
  <c r="C328" i="9"/>
  <c r="U328" i="9" s="1"/>
  <c r="D42" i="9"/>
  <c r="D170" i="9"/>
  <c r="D59" i="9"/>
  <c r="D187" i="9"/>
  <c r="D68" i="9"/>
  <c r="D196" i="9"/>
  <c r="D85" i="9"/>
  <c r="D213" i="9"/>
  <c r="D102" i="9"/>
  <c r="D230" i="9"/>
  <c r="D119" i="9"/>
  <c r="D247" i="9"/>
  <c r="D153" i="9"/>
  <c r="D136" i="9"/>
  <c r="D193" i="9"/>
  <c r="D498" i="9"/>
  <c r="D482" i="9"/>
  <c r="D466" i="9"/>
  <c r="D450" i="9"/>
  <c r="D434" i="9"/>
  <c r="C418" i="9"/>
  <c r="U418" i="9" s="1"/>
  <c r="D418" i="9"/>
  <c r="D402" i="9"/>
  <c r="D386" i="9"/>
  <c r="D370" i="9"/>
  <c r="D354" i="9"/>
  <c r="D338" i="9"/>
  <c r="D322" i="9"/>
  <c r="D306" i="9"/>
  <c r="D290" i="9"/>
  <c r="D274" i="9"/>
  <c r="D258" i="9"/>
  <c r="E54" i="34"/>
  <c r="B1265" i="21"/>
  <c r="B933" i="21"/>
  <c r="B975" i="21"/>
  <c r="B454" i="21"/>
  <c r="B382" i="21"/>
  <c r="B364" i="21"/>
  <c r="B342" i="21"/>
  <c r="B285" i="21"/>
  <c r="B238" i="21"/>
  <c r="B479" i="21"/>
  <c r="B649" i="21"/>
  <c r="B927" i="21"/>
  <c r="B538" i="21"/>
  <c r="B1168" i="21"/>
  <c r="B1022" i="21"/>
  <c r="B265" i="21"/>
  <c r="B708" i="21"/>
  <c r="B757" i="21"/>
  <c r="B516" i="21"/>
  <c r="B1062" i="21"/>
  <c r="B731" i="21"/>
  <c r="B606" i="21"/>
  <c r="B816" i="21"/>
  <c r="B703" i="21"/>
  <c r="B279" i="21"/>
  <c r="B835" i="21"/>
  <c r="B879" i="21"/>
  <c r="B192" i="21"/>
  <c r="B1096" i="21"/>
  <c r="B869" i="21"/>
  <c r="B198" i="21"/>
  <c r="B1176" i="21"/>
  <c r="B249" i="21"/>
  <c r="B620" i="21"/>
  <c r="B206" i="21"/>
  <c r="B1138" i="21"/>
  <c r="B1217" i="21"/>
  <c r="B906" i="21"/>
  <c r="B302" i="21"/>
  <c r="B211" i="21"/>
  <c r="B315" i="21"/>
  <c r="B556" i="21"/>
  <c r="B92" i="21"/>
  <c r="B1183" i="21"/>
  <c r="B706" i="21"/>
  <c r="B314" i="21"/>
  <c r="B197" i="21"/>
  <c r="B950" i="21"/>
  <c r="B409" i="21"/>
  <c r="B337" i="21"/>
  <c r="B526" i="21"/>
  <c r="B468" i="21"/>
  <c r="B666" i="21"/>
  <c r="B73" i="21"/>
  <c r="B236" i="21"/>
  <c r="B1006" i="21"/>
  <c r="B542" i="21"/>
  <c r="B410" i="21"/>
  <c r="B549" i="21"/>
  <c r="B443" i="21"/>
  <c r="B626" i="21"/>
  <c r="B240" i="21"/>
  <c r="B428" i="21"/>
  <c r="B1046" i="21"/>
  <c r="B629" i="21"/>
  <c r="B630" i="21"/>
  <c r="B681" i="21"/>
  <c r="B299" i="21"/>
  <c r="B45" i="21"/>
  <c r="B1108" i="21"/>
  <c r="B518" i="21"/>
  <c r="B806" i="21"/>
  <c r="B716" i="21"/>
  <c r="B727" i="21"/>
  <c r="B740" i="21"/>
  <c r="B177" i="21"/>
  <c r="B609" i="21"/>
  <c r="B1147" i="21"/>
  <c r="B623" i="21"/>
  <c r="B943" i="21"/>
  <c r="B769" i="21"/>
  <c r="B770" i="21"/>
  <c r="B854" i="21"/>
  <c r="B116" i="21"/>
  <c r="B268" i="21"/>
  <c r="B938" i="21"/>
  <c r="B725" i="21"/>
  <c r="B959" i="21"/>
  <c r="B797" i="21"/>
  <c r="B780" i="21"/>
  <c r="B909" i="21"/>
  <c r="B1129" i="21"/>
  <c r="B1249" i="21"/>
  <c r="B857" i="21"/>
  <c r="B767" i="21"/>
  <c r="B1055" i="21"/>
  <c r="B934" i="21"/>
  <c r="B871" i="21"/>
  <c r="B1001" i="21"/>
  <c r="B683" i="21"/>
  <c r="B728" i="21"/>
  <c r="B787" i="21"/>
  <c r="B1008" i="21"/>
  <c r="B951" i="21"/>
  <c r="B908" i="21"/>
  <c r="B1033" i="21"/>
  <c r="B563" i="21"/>
  <c r="B552" i="21"/>
  <c r="B814" i="21"/>
  <c r="B1032" i="21"/>
  <c r="B960" i="21"/>
  <c r="B952" i="21"/>
  <c r="B1041" i="21"/>
  <c r="B491" i="21"/>
  <c r="B420" i="21"/>
  <c r="B823" i="21"/>
  <c r="B37" i="21"/>
  <c r="B1113" i="21"/>
  <c r="B1177" i="21"/>
  <c r="B1057" i="21"/>
  <c r="B245" i="21"/>
  <c r="B365" i="21"/>
  <c r="C85" i="9"/>
  <c r="U85" i="9" s="1"/>
  <c r="C248" i="9"/>
  <c r="U248" i="9" s="1"/>
  <c r="C219" i="9"/>
  <c r="U219" i="9" s="1"/>
  <c r="C56" i="9"/>
  <c r="U56" i="9" s="1"/>
  <c r="C58" i="9"/>
  <c r="U58" i="9" s="1"/>
  <c r="U28" i="9"/>
  <c r="C185" i="9"/>
  <c r="U185" i="9" s="1"/>
  <c r="C434" i="9"/>
  <c r="U434" i="9" s="1"/>
  <c r="C65" i="9"/>
  <c r="U65" i="9" s="1"/>
  <c r="U14" i="9"/>
  <c r="C151" i="9"/>
  <c r="U151" i="9" s="1"/>
  <c r="C311" i="9"/>
  <c r="U311" i="9" s="1"/>
  <c r="C488" i="9"/>
  <c r="U488" i="9" s="1"/>
  <c r="C375" i="9"/>
  <c r="U375" i="9" s="1"/>
  <c r="C263" i="9"/>
  <c r="U263" i="9" s="1"/>
  <c r="C368" i="9"/>
  <c r="U368" i="9" s="1"/>
  <c r="C264" i="9"/>
  <c r="U264" i="9" s="1"/>
  <c r="C327" i="9"/>
  <c r="U327" i="9" s="1"/>
  <c r="C439" i="9"/>
  <c r="U439" i="9" s="1"/>
  <c r="C117" i="9"/>
  <c r="U117" i="9" s="1"/>
  <c r="C100" i="9"/>
  <c r="U100" i="9" s="1"/>
  <c r="U13" i="9"/>
  <c r="C408" i="9"/>
  <c r="U408" i="9" s="1"/>
  <c r="C487" i="9"/>
  <c r="U487" i="9" s="1"/>
  <c r="C177" i="9"/>
  <c r="U177" i="9" s="1"/>
  <c r="C391" i="9"/>
  <c r="U391" i="9" s="1"/>
  <c r="C455" i="9"/>
  <c r="U455" i="9" s="1"/>
  <c r="C472" i="9"/>
  <c r="U472" i="9" s="1"/>
  <c r="C279" i="9"/>
  <c r="U279" i="9" s="1"/>
  <c r="C295" i="9"/>
  <c r="U295" i="9" s="1"/>
  <c r="C128" i="9"/>
  <c r="U128" i="9" s="1"/>
  <c r="C423" i="9"/>
  <c r="U423" i="9" s="1"/>
  <c r="C359" i="9"/>
  <c r="U359" i="9" s="1"/>
  <c r="C407" i="9"/>
  <c r="U407" i="9" s="1"/>
  <c r="C129" i="9"/>
  <c r="U129" i="9" s="1"/>
  <c r="C447" i="9"/>
  <c r="U447" i="9" s="1"/>
  <c r="C168" i="9"/>
  <c r="U168" i="9" s="1"/>
  <c r="C443" i="9"/>
  <c r="U443" i="9" s="1"/>
  <c r="C40" i="9"/>
  <c r="U40" i="9" s="1"/>
  <c r="C51" i="9"/>
  <c r="U51" i="9" s="1"/>
  <c r="C415" i="9"/>
  <c r="U415" i="9" s="1"/>
  <c r="C267" i="9"/>
  <c r="U267" i="9" s="1"/>
  <c r="C491" i="9"/>
  <c r="U491" i="9" s="1"/>
  <c r="C395" i="9"/>
  <c r="U395" i="9" s="1"/>
  <c r="C249" i="9"/>
  <c r="U249" i="9" s="1"/>
  <c r="C479" i="9"/>
  <c r="U479" i="9" s="1"/>
  <c r="C459" i="9"/>
  <c r="U459" i="9" s="1"/>
  <c r="C206" i="9"/>
  <c r="U206" i="9" s="1"/>
  <c r="C379" i="9"/>
  <c r="U379" i="9" s="1"/>
  <c r="C411" i="9"/>
  <c r="U411" i="9" s="1"/>
  <c r="C399" i="9"/>
  <c r="U399" i="9" s="1"/>
  <c r="C242" i="9"/>
  <c r="U242" i="9" s="1"/>
  <c r="U29" i="9"/>
  <c r="C331" i="9"/>
  <c r="U331" i="9" s="1"/>
  <c r="C38" i="9"/>
  <c r="U38" i="9" s="1"/>
  <c r="C95" i="9"/>
  <c r="U95" i="9" s="1"/>
  <c r="C303" i="9"/>
  <c r="U303" i="9" s="1"/>
  <c r="C81" i="9"/>
  <c r="U81" i="9" s="1"/>
  <c r="C255" i="9"/>
  <c r="U255" i="9" s="1"/>
  <c r="C319" i="9"/>
  <c r="U319" i="9" s="1"/>
  <c r="C44" i="9"/>
  <c r="U44" i="9" s="1"/>
  <c r="C89" i="9"/>
  <c r="U89" i="9" s="1"/>
  <c r="C367" i="9"/>
  <c r="U367" i="9" s="1"/>
  <c r="C431" i="9"/>
  <c r="U431" i="9" s="1"/>
  <c r="C57" i="9"/>
  <c r="U57" i="9" s="1"/>
  <c r="C495" i="9"/>
  <c r="U495" i="9" s="1"/>
  <c r="C347" i="9"/>
  <c r="U347" i="9" s="1"/>
  <c r="C463" i="9"/>
  <c r="U463" i="9" s="1"/>
  <c r="C271" i="9"/>
  <c r="U271" i="9" s="1"/>
  <c r="C383" i="9"/>
  <c r="U383" i="9" s="1"/>
  <c r="U18" i="9"/>
  <c r="C351" i="9"/>
  <c r="U351" i="9" s="1"/>
  <c r="C48" i="9"/>
  <c r="U48" i="9" s="1"/>
  <c r="A2" i="25"/>
  <c r="I19" i="25"/>
  <c r="I18" i="25"/>
  <c r="I33" i="25"/>
  <c r="I17" i="25"/>
  <c r="C338" i="9"/>
  <c r="U338" i="9" s="1"/>
  <c r="C370" i="9"/>
  <c r="U370" i="9" s="1"/>
  <c r="C107" i="9"/>
  <c r="U107" i="9" s="1"/>
  <c r="C450" i="9"/>
  <c r="U450" i="9" s="1"/>
  <c r="C253" i="9"/>
  <c r="U253" i="9" s="1"/>
  <c r="C402" i="9"/>
  <c r="U402" i="9" s="1"/>
  <c r="U32" i="9"/>
  <c r="C274" i="9"/>
  <c r="U274" i="9" s="1"/>
  <c r="C498" i="9"/>
  <c r="U498" i="9" s="1"/>
  <c r="C482" i="9"/>
  <c r="U482" i="9" s="1"/>
  <c r="C290" i="9"/>
  <c r="U290" i="9" s="1"/>
  <c r="C160" i="9"/>
  <c r="U160" i="9" s="1"/>
  <c r="C354" i="9"/>
  <c r="U354" i="9" s="1"/>
  <c r="C306" i="9"/>
  <c r="U306" i="9" s="1"/>
  <c r="C125" i="9"/>
  <c r="U125" i="9" s="1"/>
  <c r="C217" i="9"/>
  <c r="U217" i="9" s="1"/>
  <c r="C466" i="9"/>
  <c r="U466" i="9" s="1"/>
  <c r="C142" i="9"/>
  <c r="U142" i="9" s="1"/>
  <c r="C118" i="9"/>
  <c r="U118" i="9" s="1"/>
  <c r="C390" i="9"/>
  <c r="U390" i="9" s="1"/>
  <c r="C467" i="9"/>
  <c r="U467" i="9" s="1"/>
  <c r="C262" i="9"/>
  <c r="U262" i="9" s="1"/>
  <c r="C135" i="9"/>
  <c r="U135" i="9" s="1"/>
  <c r="C194" i="9"/>
  <c r="U194" i="9" s="1"/>
  <c r="C326" i="9"/>
  <c r="U326" i="9" s="1"/>
  <c r="C212" i="9"/>
  <c r="U212" i="9" s="1"/>
  <c r="C83" i="9"/>
  <c r="U83" i="9" s="1"/>
  <c r="C406" i="9"/>
  <c r="U406" i="9" s="1"/>
  <c r="C486" i="9"/>
  <c r="U486" i="9" s="1"/>
  <c r="C454" i="9"/>
  <c r="U454" i="9" s="1"/>
  <c r="C358" i="9"/>
  <c r="U358" i="9" s="1"/>
  <c r="C310" i="9"/>
  <c r="U310" i="9" s="1"/>
  <c r="C193" i="9"/>
  <c r="U193" i="9" s="1"/>
  <c r="C136" i="9"/>
  <c r="U136" i="9" s="1"/>
  <c r="C374" i="9"/>
  <c r="U374" i="9" s="1"/>
  <c r="C342" i="9"/>
  <c r="U342" i="9" s="1"/>
  <c r="U17" i="9"/>
  <c r="C278" i="9"/>
  <c r="U278" i="9" s="1"/>
  <c r="C229" i="9"/>
  <c r="U229" i="9" s="1"/>
  <c r="C470" i="9"/>
  <c r="U470" i="9" s="1"/>
  <c r="C294" i="9"/>
  <c r="U294" i="9" s="1"/>
  <c r="C246" i="9"/>
  <c r="U246" i="9" s="1"/>
  <c r="U8" i="9"/>
  <c r="C146" i="9"/>
  <c r="U146" i="9" s="1"/>
  <c r="C208" i="9"/>
  <c r="U208" i="9" s="1"/>
  <c r="C80" i="9"/>
  <c r="U80" i="9" s="1"/>
  <c r="C97" i="9"/>
  <c r="U97" i="9" s="1"/>
  <c r="U19" i="9"/>
  <c r="C282" i="9"/>
  <c r="U282" i="9" s="1"/>
  <c r="C394" i="9"/>
  <c r="U394" i="9" s="1"/>
  <c r="C362" i="9"/>
  <c r="U362" i="9" s="1"/>
  <c r="C222" i="9"/>
  <c r="U222" i="9" s="1"/>
  <c r="C188" i="9"/>
  <c r="U188" i="9" s="1"/>
  <c r="C266" i="9"/>
  <c r="U266" i="9" s="1"/>
  <c r="U9" i="9"/>
  <c r="C59" i="9"/>
  <c r="U59" i="9" s="1"/>
  <c r="C442" i="9"/>
  <c r="U442" i="9" s="1"/>
  <c r="C490" i="9"/>
  <c r="U490" i="9" s="1"/>
  <c r="C474" i="9"/>
  <c r="U474" i="9" s="1"/>
  <c r="C50" i="9"/>
  <c r="U50" i="9" s="1"/>
  <c r="C346" i="9"/>
  <c r="U346" i="9" s="1"/>
  <c r="C298" i="9"/>
  <c r="U298" i="9" s="1"/>
  <c r="C378" i="9"/>
  <c r="U378" i="9" s="1"/>
  <c r="C94" i="9"/>
  <c r="U94" i="9" s="1"/>
  <c r="C458" i="9"/>
  <c r="U458" i="9" s="1"/>
  <c r="U24" i="9"/>
  <c r="C74" i="9"/>
  <c r="U74" i="9" s="1"/>
  <c r="U21" i="9"/>
  <c r="C301" i="9"/>
  <c r="U301" i="9" s="1"/>
  <c r="C121" i="9"/>
  <c r="U121" i="9" s="1"/>
  <c r="C224" i="9"/>
  <c r="U224" i="9" s="1"/>
  <c r="C413" i="9"/>
  <c r="U413" i="9" s="1"/>
  <c r="C429" i="9"/>
  <c r="U429" i="9" s="1"/>
  <c r="C119" i="9"/>
  <c r="U119" i="9" s="1"/>
  <c r="C349" i="9"/>
  <c r="U349" i="9" s="1"/>
  <c r="U31" i="9"/>
  <c r="C317" i="9"/>
  <c r="U317" i="9" s="1"/>
  <c r="C225" i="9"/>
  <c r="U225" i="9" s="1"/>
  <c r="C130" i="9"/>
  <c r="U130" i="9" s="1"/>
  <c r="C397" i="9"/>
  <c r="U397" i="9" s="1"/>
  <c r="C269" i="9"/>
  <c r="U269" i="9" s="1"/>
  <c r="C174" i="9"/>
  <c r="U174" i="9" s="1"/>
  <c r="C139" i="9"/>
  <c r="U139" i="9" s="1"/>
  <c r="C381" i="9"/>
  <c r="U381" i="9" s="1"/>
  <c r="C46" i="9"/>
  <c r="U46" i="9" s="1"/>
  <c r="C493" i="9"/>
  <c r="U493" i="9" s="1"/>
  <c r="C333" i="9"/>
  <c r="U333" i="9" s="1"/>
  <c r="C285" i="9"/>
  <c r="U285" i="9" s="1"/>
  <c r="C445" i="9"/>
  <c r="U445" i="9" s="1"/>
  <c r="C365" i="9"/>
  <c r="U365" i="9" s="1"/>
  <c r="C461" i="9"/>
  <c r="U461" i="9" s="1"/>
  <c r="C477" i="9"/>
  <c r="U477" i="9" s="1"/>
  <c r="C96" i="9"/>
  <c r="U96" i="9" s="1"/>
  <c r="C37" i="9"/>
  <c r="U37" i="9" s="1"/>
  <c r="C460" i="9"/>
  <c r="U460" i="9" s="1"/>
  <c r="C380" i="9"/>
  <c r="U380" i="9" s="1"/>
  <c r="C240" i="9"/>
  <c r="U240" i="9" s="1"/>
  <c r="I31" i="25"/>
  <c r="C268" i="9"/>
  <c r="U268" i="9" s="1"/>
  <c r="U36" i="9"/>
  <c r="C207" i="9"/>
  <c r="U207" i="9" s="1"/>
  <c r="C45" i="9"/>
  <c r="U45" i="9" s="1"/>
  <c r="C492" i="9"/>
  <c r="U492" i="9" s="1"/>
  <c r="C348" i="9"/>
  <c r="U348" i="9" s="1"/>
  <c r="I11" i="25"/>
  <c r="I30" i="25"/>
  <c r="C444" i="9"/>
  <c r="U444" i="9" s="1"/>
  <c r="C284" i="9"/>
  <c r="U284" i="9" s="1"/>
  <c r="C428" i="9"/>
  <c r="U428" i="9" s="1"/>
  <c r="C476" i="9"/>
  <c r="U476" i="9" s="1"/>
  <c r="I32" i="25"/>
  <c r="C112" i="9"/>
  <c r="U112" i="9" s="1"/>
  <c r="C79" i="9"/>
  <c r="U79" i="9" s="1"/>
  <c r="I14" i="25"/>
  <c r="C190" i="9"/>
  <c r="U190" i="9" s="1"/>
  <c r="I16" i="25"/>
  <c r="B294" i="21"/>
  <c r="B1182" i="21"/>
  <c r="B1031" i="21"/>
  <c r="B881" i="21"/>
  <c r="B993" i="21"/>
  <c r="B747" i="21"/>
  <c r="B440" i="21"/>
  <c r="B72" i="21"/>
  <c r="B167" i="21"/>
  <c r="B146" i="21"/>
  <c r="B605" i="21"/>
  <c r="B966" i="21"/>
  <c r="B1281" i="21"/>
  <c r="B788" i="21"/>
  <c r="B363" i="21"/>
  <c r="B935" i="21"/>
  <c r="B809" i="21"/>
  <c r="B484" i="21"/>
  <c r="B603" i="21"/>
  <c r="B22" i="21"/>
  <c r="B35" i="21"/>
  <c r="B1219" i="21"/>
  <c r="B714" i="21"/>
  <c r="B1014" i="21"/>
  <c r="B100" i="21"/>
  <c r="B825" i="21"/>
  <c r="B461" i="21"/>
  <c r="B1114" i="21"/>
  <c r="B863" i="21"/>
  <c r="B452" i="21"/>
  <c r="B523" i="21"/>
  <c r="B625" i="21"/>
  <c r="B1103" i="21"/>
  <c r="B837" i="21"/>
  <c r="B735" i="21"/>
  <c r="B1038" i="21"/>
  <c r="B237" i="21"/>
  <c r="B916" i="21"/>
  <c r="B502" i="21"/>
  <c r="B165" i="21"/>
  <c r="B918" i="21"/>
  <c r="B370" i="21"/>
  <c r="B433" i="21"/>
  <c r="B561" i="21"/>
  <c r="B274" i="21"/>
  <c r="B994" i="21"/>
  <c r="B686" i="21"/>
  <c r="B94" i="21"/>
  <c r="B805" i="21"/>
  <c r="B834" i="21"/>
  <c r="B519" i="21"/>
  <c r="B1063" i="21"/>
  <c r="B759" i="21"/>
  <c r="B503" i="21"/>
  <c r="B1009" i="21"/>
  <c r="B246" i="21"/>
  <c r="B1064" i="21"/>
  <c r="B1185" i="21"/>
  <c r="B33" i="21"/>
  <c r="B408" i="21"/>
  <c r="B887" i="21"/>
  <c r="B1023" i="21"/>
  <c r="B692" i="21"/>
  <c r="B1224" i="21"/>
  <c r="B853" i="21"/>
  <c r="B631" i="21"/>
  <c r="B636" i="21"/>
  <c r="B1065" i="21"/>
  <c r="B594" i="21"/>
  <c r="B438" i="21"/>
  <c r="B1292" i="21"/>
  <c r="B512" i="21"/>
  <c r="B1142" i="21"/>
  <c r="B463" i="21"/>
  <c r="B341" i="21"/>
  <c r="B1209" i="21"/>
  <c r="B472" i="21"/>
  <c r="B1110" i="21"/>
  <c r="B695" i="21"/>
  <c r="B1256" i="21"/>
  <c r="B569" i="21"/>
  <c r="B185" i="21"/>
  <c r="B200" i="21"/>
  <c r="B599" i="21"/>
  <c r="B691" i="21"/>
  <c r="B650" i="21"/>
  <c r="B126" i="21"/>
  <c r="B1143" i="21"/>
  <c r="B1276" i="21"/>
  <c r="B547" i="21"/>
  <c r="B450" i="21"/>
  <c r="B768" i="21"/>
  <c r="B266" i="21"/>
  <c r="B151" i="21"/>
  <c r="B230" i="21"/>
  <c r="B1098" i="21"/>
  <c r="B19" i="21"/>
  <c r="B1285" i="21"/>
  <c r="B1275" i="21"/>
  <c r="B722" i="21"/>
  <c r="B219" i="21"/>
  <c r="B896" i="21"/>
  <c r="B1263" i="21"/>
  <c r="B1237" i="21"/>
  <c r="B1267" i="21"/>
  <c r="B756" i="21"/>
  <c r="B112" i="21"/>
  <c r="B591" i="21"/>
  <c r="B1228" i="21"/>
  <c r="B978" i="21"/>
  <c r="B380" i="21"/>
  <c r="B84" i="21"/>
  <c r="B1094" i="21"/>
  <c r="B239" i="21"/>
  <c r="B511" i="21"/>
  <c r="B458" i="21"/>
  <c r="B108" i="21"/>
  <c r="B1289" i="21"/>
  <c r="B161" i="21"/>
  <c r="B199" i="21"/>
  <c r="B574" i="21"/>
  <c r="B394" i="21"/>
  <c r="B696" i="21"/>
  <c r="B1120" i="21"/>
  <c r="B106" i="21"/>
  <c r="B1189" i="21"/>
  <c r="B1068" i="21"/>
  <c r="B1139" i="21"/>
  <c r="B621" i="21"/>
  <c r="B802" i="21"/>
  <c r="B646" i="21"/>
  <c r="B958" i="21"/>
  <c r="B984" i="21"/>
  <c r="B663" i="21"/>
  <c r="B976" i="21"/>
  <c r="B693" i="21"/>
  <c r="B1240" i="21"/>
  <c r="B818" i="21"/>
  <c r="B572" i="21"/>
  <c r="B1280" i="21"/>
  <c r="B332" i="21"/>
  <c r="B404" i="21"/>
  <c r="B357" i="21"/>
  <c r="B680" i="21"/>
  <c r="B147" i="21"/>
  <c r="B74" i="21"/>
  <c r="B1109" i="21"/>
  <c r="B423" i="21"/>
  <c r="B1107" i="21"/>
  <c r="B838" i="21"/>
  <c r="B182" i="21"/>
  <c r="B1024" i="21"/>
  <c r="B705" i="21"/>
  <c r="B54" i="21"/>
  <c r="B827" i="21"/>
  <c r="B564" i="21"/>
  <c r="B1170" i="21"/>
  <c r="B270" i="21"/>
  <c r="B358" i="21"/>
  <c r="B339" i="21"/>
  <c r="B640" i="21"/>
  <c r="B107" i="21"/>
  <c r="B58" i="21"/>
  <c r="B1069" i="21"/>
  <c r="B407" i="21"/>
  <c r="B180" i="21"/>
  <c r="B956" i="21"/>
  <c r="B328" i="21"/>
  <c r="B281" i="21"/>
  <c r="B632" i="21"/>
  <c r="B67" i="21"/>
  <c r="B10" i="21"/>
  <c r="B288" i="21"/>
  <c r="B367" i="21"/>
  <c r="B213" i="21"/>
  <c r="B1043" i="21"/>
  <c r="B445" i="21"/>
  <c r="B1222" i="21"/>
  <c r="B256" i="21"/>
  <c r="B359" i="21"/>
  <c r="B418" i="21"/>
  <c r="B839" i="21"/>
  <c r="B811" i="21"/>
  <c r="B1200" i="21"/>
  <c r="B810" i="21"/>
  <c r="B469" i="21"/>
  <c r="B936" i="21"/>
  <c r="B253" i="21"/>
  <c r="B1071" i="21"/>
  <c r="B153" i="21"/>
  <c r="B32" i="21"/>
  <c r="B103" i="21"/>
  <c r="B883" i="21"/>
  <c r="B822" i="21"/>
  <c r="B559" i="21"/>
  <c r="B915" i="21"/>
  <c r="B1007" i="21"/>
  <c r="B565" i="21"/>
  <c r="B1047" i="21"/>
  <c r="B607" i="21"/>
  <c r="B968" i="21"/>
  <c r="B718" i="21"/>
  <c r="B644" i="21"/>
  <c r="B193" i="21"/>
  <c r="B475" i="21"/>
  <c r="B530" i="21"/>
  <c r="B489" i="21"/>
  <c r="B752" i="21"/>
  <c r="B1248" i="21"/>
  <c r="B186" i="21"/>
  <c r="B1253" i="21"/>
  <c r="B1148" i="21"/>
  <c r="B1195" i="21"/>
  <c r="B1010" i="21"/>
  <c r="B1264" i="21"/>
  <c r="C158" i="9"/>
  <c r="U158" i="9" s="1"/>
  <c r="C386" i="9"/>
  <c r="U386" i="9" s="1"/>
  <c r="C164" i="9"/>
  <c r="U164" i="9" s="1"/>
  <c r="C113" i="9"/>
  <c r="U113" i="9" s="1"/>
  <c r="C258" i="9"/>
  <c r="U258" i="9" s="1"/>
  <c r="C213" i="9"/>
  <c r="U213" i="9" s="1"/>
  <c r="C305" i="9"/>
  <c r="U305" i="9" s="1"/>
  <c r="C106" i="9"/>
  <c r="U106" i="9" s="1"/>
  <c r="C489" i="9"/>
  <c r="U489" i="9" s="1"/>
  <c r="C426" i="9"/>
  <c r="U426" i="9" s="1"/>
  <c r="C410" i="9"/>
  <c r="U410" i="9" s="1"/>
  <c r="C39" i="9"/>
  <c r="U39" i="9" s="1"/>
  <c r="C456" i="9"/>
  <c r="U456" i="9" s="1"/>
  <c r="C111" i="9"/>
  <c r="U111" i="9" s="1"/>
  <c r="U10" i="9"/>
  <c r="C344" i="9"/>
  <c r="U344" i="9" s="1"/>
  <c r="C464" i="9"/>
  <c r="U464" i="9" s="1"/>
  <c r="C432" i="9"/>
  <c r="U432" i="9" s="1"/>
  <c r="U27" i="9"/>
  <c r="C67" i="9"/>
  <c r="U67" i="9" s="1"/>
  <c r="C176" i="9"/>
  <c r="U176" i="9" s="1"/>
  <c r="C462" i="9"/>
  <c r="U462" i="9" s="1"/>
  <c r="C198" i="9"/>
  <c r="U198" i="9" s="1"/>
  <c r="C192" i="9"/>
  <c r="U192" i="9" s="1"/>
  <c r="C384" i="9"/>
  <c r="U384" i="9" s="1"/>
  <c r="C320" i="9"/>
  <c r="U320" i="9" s="1"/>
  <c r="C76" i="9"/>
  <c r="U76" i="9" s="1"/>
  <c r="C77" i="9"/>
  <c r="U77" i="9" s="1"/>
  <c r="C205" i="9"/>
  <c r="U205" i="9" s="1"/>
  <c r="C204" i="9"/>
  <c r="U204" i="9" s="1"/>
  <c r="C318" i="9"/>
  <c r="U318" i="9" s="1"/>
  <c r="C114" i="9"/>
  <c r="U114" i="9" s="1"/>
  <c r="C238" i="9"/>
  <c r="U238" i="9" s="1"/>
  <c r="C251" i="9"/>
  <c r="U251" i="9" s="1"/>
  <c r="C126" i="9"/>
  <c r="U126" i="9" s="1"/>
  <c r="C330" i="9"/>
  <c r="U330" i="9" s="1"/>
  <c r="C153" i="9"/>
  <c r="U153" i="9" s="1"/>
  <c r="C127" i="9"/>
  <c r="U127" i="9" s="1"/>
  <c r="C60" i="9"/>
  <c r="U60" i="9" s="1"/>
  <c r="C243" i="9"/>
  <c r="U243" i="9" s="1"/>
  <c r="C171" i="9"/>
  <c r="U171" i="9" s="1"/>
  <c r="C173" i="9"/>
  <c r="U173" i="9" s="1"/>
  <c r="C123" i="9"/>
  <c r="U123" i="9" s="1"/>
  <c r="C69" i="9"/>
  <c r="U69" i="9" s="1"/>
  <c r="C108" i="9"/>
  <c r="U108" i="9" s="1"/>
  <c r="C163" i="9"/>
  <c r="U163" i="9" s="1"/>
  <c r="C102" i="9"/>
  <c r="U102" i="9" s="1"/>
  <c r="C481" i="9"/>
  <c r="U481" i="9" s="1"/>
  <c r="C422" i="9"/>
  <c r="U422" i="9" s="1"/>
  <c r="C494" i="9"/>
  <c r="U494" i="9" s="1"/>
  <c r="C360" i="9"/>
  <c r="U360" i="9" s="1"/>
  <c r="C66" i="9"/>
  <c r="U66" i="9" s="1"/>
  <c r="C400" i="9"/>
  <c r="U400" i="9" s="1"/>
  <c r="C427" i="9"/>
  <c r="U427" i="9" s="1"/>
  <c r="C140" i="9"/>
  <c r="U140" i="9" s="1"/>
  <c r="C5" i="9"/>
  <c r="U5" i="9" s="1"/>
  <c r="C169" i="9"/>
  <c r="U169" i="9" s="1"/>
  <c r="C230" i="9"/>
  <c r="U230" i="9" s="1"/>
  <c r="C424" i="9"/>
  <c r="U424" i="9" s="1"/>
  <c r="C154" i="9"/>
  <c r="U154" i="9" s="1"/>
  <c r="C221" i="9"/>
  <c r="U221" i="9" s="1"/>
  <c r="C55" i="9"/>
  <c r="U55" i="9" s="1"/>
  <c r="U35" i="9"/>
  <c r="C172" i="9"/>
  <c r="U172" i="9" s="1"/>
  <c r="C159" i="9"/>
  <c r="U159" i="9" s="1"/>
  <c r="C170" i="9"/>
  <c r="U170" i="9" s="1"/>
  <c r="C237" i="9"/>
  <c r="U237" i="9" s="1"/>
  <c r="C167" i="9"/>
  <c r="U167" i="9" s="1"/>
  <c r="C147" i="9"/>
  <c r="U147" i="9" s="1"/>
  <c r="C141" i="9"/>
  <c r="U141" i="9" s="1"/>
  <c r="C245" i="9"/>
  <c r="U245" i="9" s="1"/>
  <c r="C175" i="9"/>
  <c r="U175" i="9" s="1"/>
  <c r="C61" i="9"/>
  <c r="U61" i="9" s="1"/>
  <c r="C105" i="9"/>
  <c r="U105" i="9" s="1"/>
  <c r="C134" i="9"/>
  <c r="U134" i="9" s="1"/>
  <c r="C191" i="9"/>
  <c r="U191" i="9" s="1"/>
  <c r="C90" i="9"/>
  <c r="U90" i="9" s="1"/>
  <c r="C202" i="9"/>
  <c r="U202" i="9" s="1"/>
  <c r="C199" i="9"/>
  <c r="U199" i="9" s="1"/>
  <c r="C210" i="9"/>
  <c r="U210" i="9" s="1"/>
  <c r="C75" i="9"/>
  <c r="U75" i="9" s="1"/>
  <c r="C150" i="9"/>
  <c r="U150" i="9" s="1"/>
  <c r="C220" i="9"/>
  <c r="U220" i="9" s="1"/>
  <c r="C91" i="9"/>
  <c r="U91" i="9" s="1"/>
  <c r="C187" i="9"/>
  <c r="U187" i="9" s="1"/>
  <c r="C228" i="9"/>
  <c r="U228" i="9" s="1"/>
  <c r="C181" i="9"/>
  <c r="U181" i="9" s="1"/>
  <c r="C54" i="9"/>
  <c r="U54" i="9" s="1"/>
  <c r="C195" i="9"/>
  <c r="U195" i="9" s="1"/>
  <c r="C124" i="9"/>
  <c r="U124" i="9" s="1"/>
  <c r="C189" i="9"/>
  <c r="U189" i="9" s="1"/>
  <c r="C145" i="9"/>
  <c r="U145" i="9" s="1"/>
  <c r="C223" i="9"/>
  <c r="U223" i="9" s="1"/>
  <c r="C132" i="9"/>
  <c r="U132" i="9" s="1"/>
  <c r="C93" i="9"/>
  <c r="U93" i="9" s="1"/>
  <c r="C70" i="9"/>
  <c r="U70" i="9" s="1"/>
  <c r="C231" i="9"/>
  <c r="U231" i="9" s="1"/>
  <c r="U34" i="9"/>
  <c r="C122" i="9"/>
  <c r="U122" i="9" s="1"/>
  <c r="C78" i="9"/>
  <c r="U78" i="9" s="1"/>
  <c r="C239" i="9"/>
  <c r="U239" i="9" s="1"/>
  <c r="C42" i="9"/>
  <c r="U42" i="9" s="1"/>
  <c r="C250" i="9"/>
  <c r="U250" i="9" s="1"/>
  <c r="C148" i="9"/>
  <c r="U148" i="9" s="1"/>
  <c r="C86" i="9"/>
  <c r="U86" i="9" s="1"/>
  <c r="C138" i="9"/>
  <c r="U138" i="9" s="1"/>
  <c r="C161" i="9"/>
  <c r="U161" i="9" s="1"/>
  <c r="C227" i="9"/>
  <c r="U227" i="9" s="1"/>
  <c r="C68" i="9"/>
  <c r="U68" i="9" s="1"/>
  <c r="C283" i="9"/>
  <c r="U283" i="9" s="1"/>
  <c r="U30" i="9"/>
  <c r="C369" i="9"/>
  <c r="U369" i="9" s="1"/>
  <c r="C287" i="9"/>
  <c r="U287" i="9" s="1"/>
  <c r="C345" i="9"/>
  <c r="U345" i="9" s="1"/>
  <c r="C335" i="9"/>
  <c r="U335" i="9" s="1"/>
  <c r="C178" i="9"/>
  <c r="U178" i="9" s="1"/>
  <c r="C322" i="9"/>
  <c r="U322" i="9" s="1"/>
  <c r="C131" i="9"/>
  <c r="U131" i="9" s="1"/>
  <c r="C116" i="9"/>
  <c r="U116" i="9" s="1"/>
  <c r="C110" i="9"/>
  <c r="U110" i="9" s="1"/>
  <c r="C64" i="9"/>
  <c r="U64" i="9" s="1"/>
  <c r="C438" i="9"/>
  <c r="U438" i="9" s="1"/>
  <c r="C234" i="9"/>
  <c r="U234" i="9" s="1"/>
  <c r="C47" i="9"/>
  <c r="U47" i="9" s="1"/>
  <c r="C43" i="9"/>
  <c r="U43" i="9" s="1"/>
  <c r="C299" i="9"/>
  <c r="U299" i="9" s="1"/>
  <c r="I29" i="25"/>
  <c r="C197" i="9"/>
  <c r="U197" i="9" s="1"/>
  <c r="C184" i="9"/>
  <c r="U184" i="9" s="1"/>
  <c r="I15" i="25"/>
  <c r="C233" i="9"/>
  <c r="U233" i="9" s="1"/>
  <c r="C214" i="9"/>
  <c r="U214" i="9" s="1"/>
  <c r="C88" i="9"/>
  <c r="U88" i="9" s="1"/>
  <c r="C152" i="9"/>
  <c r="U152" i="9" s="1"/>
  <c r="C157" i="9"/>
  <c r="U157" i="9" s="1"/>
  <c r="I13" i="25"/>
  <c r="C186" i="9"/>
  <c r="U186" i="9" s="1"/>
  <c r="C120" i="9"/>
  <c r="U120" i="9" s="1"/>
  <c r="C196" i="9"/>
  <c r="U196" i="9" s="1"/>
  <c r="C203" i="9"/>
  <c r="U203" i="9" s="1"/>
  <c r="C218" i="9"/>
  <c r="U218" i="9" s="1"/>
  <c r="U12" i="9"/>
  <c r="C392" i="9"/>
  <c r="U392" i="9" s="1"/>
  <c r="C103" i="9"/>
  <c r="U103" i="9" s="1"/>
  <c r="C441" i="9"/>
  <c r="U441" i="9" s="1"/>
  <c r="C312" i="9"/>
  <c r="U312" i="9" s="1"/>
  <c r="C281" i="9"/>
  <c r="U281" i="9" s="1"/>
  <c r="C84" i="9"/>
  <c r="U84" i="9" s="1"/>
  <c r="C247" i="9"/>
  <c r="U247" i="9" s="1"/>
  <c r="C115" i="9"/>
  <c r="U115" i="9" s="1"/>
  <c r="C329" i="9"/>
  <c r="U329" i="9" s="1"/>
  <c r="C337" i="9"/>
  <c r="U337" i="9" s="1"/>
  <c r="C211" i="9"/>
  <c r="U211" i="9" s="1"/>
  <c r="C343" i="9"/>
  <c r="U343" i="9" s="1"/>
  <c r="C166" i="9"/>
  <c r="U166" i="9" s="1"/>
  <c r="U22" i="9"/>
  <c r="C501" i="9"/>
  <c r="U501" i="9" s="1"/>
  <c r="C500" i="9"/>
  <c r="U500" i="9" s="1"/>
  <c r="B495" i="21"/>
  <c r="B878" i="21"/>
  <c r="B852" i="21"/>
  <c r="B362" i="21"/>
  <c r="B843" i="21"/>
  <c r="B276" i="21"/>
  <c r="B826" i="21"/>
  <c r="B344" i="21"/>
  <c r="B891" i="21"/>
  <c r="B524" i="21"/>
  <c r="B1234" i="21"/>
  <c r="B424" i="21"/>
  <c r="B578" i="21"/>
  <c r="B1104" i="21"/>
  <c r="B1290" i="21"/>
  <c r="B560" i="21"/>
  <c r="B155" i="21"/>
  <c r="B194" i="21"/>
  <c r="B81" i="21"/>
  <c r="B120" i="21"/>
  <c r="B287" i="21"/>
  <c r="B118" i="21"/>
  <c r="B78" i="21"/>
  <c r="B373" i="21"/>
  <c r="B133" i="21"/>
  <c r="B386" i="21"/>
  <c r="B481" i="21"/>
  <c r="B888" i="21"/>
  <c r="B374" i="21"/>
  <c r="B1271" i="21"/>
  <c r="B18" i="21"/>
  <c r="B1197" i="21"/>
  <c r="B1236" i="21"/>
  <c r="B111" i="21"/>
  <c r="B670" i="21"/>
  <c r="B1061" i="21"/>
  <c r="B973" i="21"/>
  <c r="B333" i="21"/>
  <c r="B611" i="21"/>
  <c r="B1274" i="21"/>
  <c r="B321" i="21"/>
  <c r="B421" i="21"/>
  <c r="B808" i="21"/>
  <c r="B267" i="21"/>
  <c r="B1191" i="21"/>
  <c r="B1230" i="21"/>
  <c r="B1117" i="21"/>
  <c r="B1156" i="21"/>
  <c r="B23" i="21"/>
  <c r="B801" i="21"/>
  <c r="B453" i="21"/>
  <c r="B354" i="21"/>
  <c r="B847" i="21"/>
  <c r="B142" i="21"/>
  <c r="B582" i="21"/>
  <c r="B796" i="21"/>
  <c r="B942" i="21"/>
  <c r="B779" i="21"/>
  <c r="B926" i="21"/>
  <c r="B336" i="21"/>
  <c r="B678" i="21"/>
  <c r="B898" i="21"/>
  <c r="B1056" i="21"/>
  <c r="B436" i="21"/>
  <c r="B738" i="21"/>
  <c r="B917" i="21"/>
  <c r="B277" i="21"/>
  <c r="B694" i="21"/>
  <c r="B900" i="21"/>
  <c r="B652" i="21"/>
  <c r="B476" i="21"/>
  <c r="B209" i="21"/>
  <c r="B739" i="21"/>
  <c r="B483" i="21"/>
  <c r="B110" i="21"/>
  <c r="B586" i="21"/>
  <c r="B308" i="21"/>
  <c r="B617" i="21"/>
  <c r="B348" i="21"/>
  <c r="B1080" i="21"/>
  <c r="B688" i="21"/>
  <c r="B429" i="21"/>
  <c r="B1266" i="21"/>
  <c r="B27" i="21"/>
  <c r="B322" i="21"/>
  <c r="B66" i="21"/>
  <c r="B1102" i="21"/>
  <c r="B1245" i="21"/>
  <c r="B248" i="21"/>
  <c r="B1284" i="21"/>
  <c r="B415" i="21"/>
  <c r="B159" i="21"/>
  <c r="B1187" i="21"/>
  <c r="B573" i="21"/>
  <c r="B946" i="21"/>
  <c r="B997" i="21"/>
  <c r="B534" i="21"/>
  <c r="B551" i="21"/>
  <c r="B711" i="21"/>
  <c r="B13" i="21"/>
  <c r="B638" i="21"/>
  <c r="B931" i="21"/>
  <c r="B996" i="21"/>
  <c r="B301" i="21"/>
  <c r="B662" i="21"/>
  <c r="B833" i="21"/>
  <c r="B974" i="21"/>
  <c r="B870" i="21"/>
  <c r="B1048" i="21"/>
  <c r="B435" i="21"/>
  <c r="B726" i="21"/>
  <c r="B967" i="21"/>
  <c r="B1282" i="21"/>
  <c r="B525" i="21"/>
  <c r="B789" i="21"/>
  <c r="B992" i="21"/>
  <c r="B390" i="21"/>
  <c r="B750" i="21"/>
  <c r="B953" i="21"/>
  <c r="B612" i="21"/>
  <c r="B434" i="21"/>
  <c r="B93" i="21"/>
  <c r="B675" i="21"/>
  <c r="B414" i="21"/>
  <c r="B1233" i="21"/>
  <c r="B522" i="21"/>
  <c r="B205" i="21"/>
  <c r="B553" i="21"/>
  <c r="B254" i="21"/>
  <c r="B880" i="21"/>
  <c r="B624" i="21"/>
  <c r="B356" i="21"/>
  <c r="B1097" i="21"/>
  <c r="B1255" i="21"/>
  <c r="B258" i="21"/>
  <c r="B1294" i="21"/>
  <c r="B145" i="21"/>
  <c r="B1181" i="21"/>
  <c r="B184" i="21"/>
  <c r="B1220" i="21"/>
  <c r="B351" i="21"/>
  <c r="B71" i="21"/>
  <c r="B1091" i="21"/>
  <c r="B719" i="21"/>
  <c r="B1018" i="21"/>
  <c r="B980" i="21"/>
  <c r="B893" i="21"/>
  <c r="B930" i="21"/>
  <c r="B804" i="21"/>
  <c r="B334" i="21"/>
  <c r="B677" i="21"/>
  <c r="B842" i="21"/>
  <c r="B982" i="21"/>
  <c r="B889" i="21"/>
  <c r="B1112" i="21"/>
  <c r="B455" i="21"/>
  <c r="B737" i="21"/>
  <c r="B983" i="21"/>
  <c r="B53" i="21"/>
  <c r="B543" i="21"/>
  <c r="B798" i="21"/>
  <c r="B1016" i="21"/>
  <c r="B417" i="21"/>
  <c r="B761" i="21"/>
  <c r="B961" i="21"/>
  <c r="B604" i="21"/>
  <c r="B416" i="21"/>
  <c r="B70" i="21"/>
  <c r="B651" i="21"/>
  <c r="B387" i="21"/>
  <c r="B1169" i="21"/>
  <c r="B498" i="21"/>
  <c r="B150" i="21"/>
  <c r="B529" i="21"/>
  <c r="B217" i="21"/>
  <c r="B856" i="21"/>
  <c r="B600" i="21"/>
  <c r="B329" i="21"/>
  <c r="B195" i="21"/>
  <c r="B1231" i="21"/>
  <c r="B234" i="21"/>
  <c r="B1270" i="21"/>
  <c r="B121" i="21"/>
  <c r="B1157" i="21"/>
  <c r="B160" i="21"/>
  <c r="B1196" i="21"/>
  <c r="B327" i="21"/>
  <c r="B55" i="21"/>
  <c r="B1075" i="21"/>
  <c r="B730" i="21"/>
  <c r="B1026" i="21"/>
  <c r="B1021" i="21"/>
  <c r="B981" i="21"/>
  <c r="B963" i="21"/>
  <c r="B905" i="21"/>
  <c r="B355" i="21"/>
  <c r="B689" i="21"/>
  <c r="B851" i="21"/>
  <c r="B990" i="21"/>
  <c r="B907" i="21"/>
  <c r="B1160" i="21"/>
  <c r="B478" i="21"/>
  <c r="B748" i="21"/>
  <c r="B999" i="21"/>
  <c r="B101" i="21"/>
  <c r="B566" i="21"/>
  <c r="B807" i="21"/>
  <c r="B1040" i="21"/>
  <c r="B462" i="21"/>
  <c r="B772" i="21"/>
  <c r="B969" i="21"/>
  <c r="B596" i="21"/>
  <c r="B388" i="21"/>
  <c r="B29" i="21"/>
  <c r="B635" i="21"/>
  <c r="B369" i="21"/>
  <c r="B1128" i="21"/>
  <c r="B482" i="21"/>
  <c r="B109" i="21"/>
  <c r="B513" i="21"/>
  <c r="B188" i="21"/>
  <c r="B840" i="21"/>
  <c r="B584" i="21"/>
  <c r="B305" i="21"/>
  <c r="B179" i="21"/>
  <c r="B1215" i="21"/>
  <c r="B218" i="21"/>
  <c r="B1254" i="21"/>
  <c r="B105" i="21"/>
  <c r="B1141" i="21"/>
  <c r="B144" i="21"/>
  <c r="B1180" i="21"/>
  <c r="B311" i="21"/>
  <c r="B39" i="21"/>
  <c r="B1067" i="21"/>
  <c r="B741" i="21"/>
  <c r="B1089" i="21"/>
  <c r="B1044" i="21"/>
  <c r="B141" i="21"/>
  <c r="B988" i="21"/>
  <c r="B1052" i="21"/>
  <c r="B381" i="21"/>
  <c r="B702" i="21"/>
  <c r="B860" i="21"/>
  <c r="B998" i="21"/>
  <c r="B925" i="21"/>
  <c r="B1218" i="21"/>
  <c r="B501" i="21"/>
  <c r="B758" i="21"/>
  <c r="B1015" i="21"/>
  <c r="B164" i="21"/>
  <c r="B589" i="21"/>
  <c r="B817" i="21"/>
  <c r="B4" i="21"/>
  <c r="B485" i="21"/>
  <c r="B781" i="21"/>
  <c r="B985" i="21"/>
  <c r="B580" i="21"/>
  <c r="B379" i="21"/>
  <c r="B6" i="21"/>
  <c r="B619" i="21"/>
  <c r="B350" i="21"/>
  <c r="B1082" i="21"/>
  <c r="B466" i="21"/>
  <c r="B68" i="21"/>
  <c r="B497" i="21"/>
  <c r="B149" i="21"/>
  <c r="B824" i="21"/>
  <c r="B568" i="21"/>
  <c r="B278" i="21"/>
  <c r="B163" i="21"/>
  <c r="B1199" i="21"/>
  <c r="B202" i="21"/>
  <c r="B1238" i="21"/>
  <c r="B89" i="21"/>
  <c r="B1125" i="21"/>
  <c r="B128" i="21"/>
  <c r="B1164" i="21"/>
  <c r="B295" i="21"/>
  <c r="B31" i="21"/>
  <c r="B1130" i="21"/>
  <c r="B791" i="21"/>
  <c r="B1242" i="21"/>
  <c r="B124" i="21"/>
  <c r="B289" i="21"/>
  <c r="B875" i="21"/>
  <c r="B77" i="21"/>
  <c r="B1194" i="21"/>
  <c r="B753" i="21"/>
  <c r="B353" i="21"/>
  <c r="B1154" i="21"/>
  <c r="B477" i="21"/>
  <c r="B746" i="21"/>
  <c r="B897" i="21"/>
  <c r="B1030" i="21"/>
  <c r="B991" i="21"/>
  <c r="B158" i="21"/>
  <c r="B583" i="21"/>
  <c r="B815" i="21"/>
  <c r="B944" i="21"/>
  <c r="B313" i="21"/>
  <c r="B665" i="21"/>
  <c r="B862" i="21"/>
  <c r="B1288" i="21"/>
  <c r="B590" i="21"/>
  <c r="B845" i="21"/>
  <c r="B1025" i="21"/>
  <c r="B548" i="21"/>
  <c r="B324" i="21"/>
  <c r="B1152" i="21"/>
  <c r="B555" i="21"/>
  <c r="B259" i="21"/>
  <c r="B658" i="21"/>
  <c r="B395" i="21"/>
  <c r="B1186" i="21"/>
  <c r="B430" i="21"/>
  <c r="B1272" i="21"/>
  <c r="B760" i="21"/>
  <c r="B504" i="21"/>
  <c r="B166" i="21"/>
  <c r="B99" i="21"/>
  <c r="B1135" i="21"/>
  <c r="B138" i="21"/>
  <c r="B1174" i="21"/>
  <c r="B25" i="21"/>
  <c r="B320" i="21"/>
  <c r="B64" i="21"/>
  <c r="B1100" i="21"/>
  <c r="B231" i="21"/>
  <c r="B1259" i="21"/>
  <c r="B316" i="21"/>
  <c r="B855" i="21"/>
  <c r="B671" i="21"/>
  <c r="B765" i="21"/>
  <c r="B894" i="21"/>
  <c r="B700" i="21"/>
  <c r="B517" i="21"/>
  <c r="B496" i="21"/>
  <c r="B148" i="21"/>
  <c r="B91" i="21"/>
  <c r="B1127" i="21"/>
  <c r="B130" i="21"/>
  <c r="B1166" i="21"/>
  <c r="B17" i="21"/>
  <c r="B312" i="21"/>
  <c r="B56" i="21"/>
  <c r="B1092" i="21"/>
  <c r="B223" i="21"/>
  <c r="B1235" i="21"/>
  <c r="B371" i="21"/>
  <c r="B874" i="21"/>
  <c r="B701" i="21"/>
  <c r="B793" i="21"/>
  <c r="B955" i="21"/>
  <c r="B820" i="21"/>
  <c r="B877" i="21"/>
  <c r="B1012" i="21"/>
  <c r="B971" i="21"/>
  <c r="B14" i="21"/>
  <c r="B36" i="21"/>
  <c r="B541" i="21"/>
  <c r="B778" i="21"/>
  <c r="B924" i="21"/>
  <c r="B1054" i="21"/>
  <c r="B1039" i="21"/>
  <c r="B275" i="21"/>
  <c r="B647" i="21"/>
  <c r="B861" i="21"/>
  <c r="B1000" i="21"/>
  <c r="B389" i="21"/>
  <c r="B717" i="21"/>
  <c r="B890" i="21"/>
  <c r="B212" i="21"/>
  <c r="B653" i="21"/>
  <c r="B873" i="21"/>
  <c r="B1049" i="21"/>
  <c r="B508" i="21"/>
  <c r="B273" i="21"/>
  <c r="B763" i="21"/>
  <c r="B507" i="21"/>
  <c r="B174" i="21"/>
  <c r="B610" i="21"/>
  <c r="B340" i="21"/>
  <c r="B641" i="21"/>
  <c r="B376" i="21"/>
  <c r="B1144" i="21"/>
  <c r="B712" i="21"/>
  <c r="B456" i="21"/>
  <c r="B38" i="21"/>
  <c r="B51" i="21"/>
  <c r="B1087" i="21"/>
  <c r="B90" i="21"/>
  <c r="B1126" i="21"/>
  <c r="B1269" i="21"/>
  <c r="B272" i="21"/>
  <c r="B16" i="21"/>
  <c r="B439" i="21"/>
  <c r="B183" i="21"/>
  <c r="B1203" i="21"/>
  <c r="B444" i="21"/>
  <c r="B892" i="21"/>
  <c r="B859" i="21"/>
  <c r="B262" i="21"/>
  <c r="B1037" i="21"/>
  <c r="B196" i="21"/>
  <c r="B947" i="21"/>
  <c r="B1153" i="21"/>
  <c r="B868" i="21"/>
  <c r="B972" i="21"/>
  <c r="B1035" i="21"/>
  <c r="B1027" i="21"/>
  <c r="B30" i="21"/>
  <c r="B261" i="21"/>
  <c r="B1004" i="21"/>
  <c r="B300" i="21"/>
  <c r="B510" i="21"/>
  <c r="B326" i="21"/>
  <c r="B1036" i="21"/>
  <c r="B867" i="21"/>
  <c r="B821" i="21"/>
  <c r="B921" i="21"/>
  <c r="B95" i="21"/>
  <c r="B1131" i="21"/>
  <c r="B614" i="21"/>
  <c r="B954" i="21"/>
  <c r="B885" i="21"/>
  <c r="B813" i="21"/>
  <c r="B795" i="21"/>
  <c r="B401" i="21"/>
  <c r="B581" i="21"/>
  <c r="B657" i="21"/>
  <c r="B803" i="21"/>
  <c r="B598" i="21"/>
  <c r="B850" i="21"/>
  <c r="B775" i="21"/>
  <c r="B1137" i="21"/>
  <c r="B830" i="21"/>
  <c r="B923" i="21"/>
  <c r="B1011" i="21"/>
  <c r="B140" i="21"/>
  <c r="B227" i="21"/>
  <c r="B979" i="21"/>
  <c r="B446" i="21"/>
  <c r="B986" i="21"/>
  <c r="B846" i="21"/>
  <c r="B684" i="21"/>
  <c r="B345" i="21"/>
  <c r="B1099" i="21"/>
  <c r="B1227" i="21"/>
  <c r="B63" i="21"/>
  <c r="B191" i="21"/>
  <c r="B319" i="21"/>
  <c r="B447" i="21"/>
  <c r="B1188" i="21"/>
  <c r="B24" i="21"/>
  <c r="B152" i="21"/>
  <c r="B280" i="21"/>
  <c r="B1149" i="21"/>
  <c r="B1277" i="21"/>
  <c r="B113" i="21"/>
  <c r="B1134" i="21"/>
  <c r="B1262" i="21"/>
  <c r="B98" i="21"/>
  <c r="B226" i="21"/>
  <c r="B1095" i="21"/>
  <c r="B1223" i="21"/>
  <c r="B59" i="21"/>
  <c r="B187" i="21"/>
  <c r="B61" i="21"/>
  <c r="B317" i="21"/>
  <c r="B464" i="21"/>
  <c r="B592" i="21"/>
  <c r="B720" i="21"/>
  <c r="B848" i="21"/>
  <c r="B1162" i="21"/>
  <c r="B204" i="21"/>
  <c r="B385" i="21"/>
  <c r="B521" i="21"/>
  <c r="B1081" i="21"/>
  <c r="B132" i="21"/>
  <c r="B349" i="21"/>
  <c r="B490" i="21"/>
  <c r="B618" i="21"/>
  <c r="B1146" i="21"/>
  <c r="B190" i="21"/>
  <c r="B378" i="21"/>
  <c r="B515" i="21"/>
  <c r="B643" i="21"/>
  <c r="B771" i="21"/>
  <c r="B1051" i="21"/>
  <c r="B1005" i="21"/>
  <c r="B745" i="21"/>
  <c r="B639" i="21"/>
  <c r="B831" i="21"/>
  <c r="B766" i="21"/>
  <c r="B858" i="21"/>
  <c r="B949" i="21"/>
  <c r="B1003" i="21"/>
  <c r="B1258" i="21"/>
  <c r="B932" i="21"/>
  <c r="B325" i="21"/>
  <c r="B970" i="21"/>
  <c r="B828" i="21"/>
  <c r="B654" i="21"/>
  <c r="B286" i="21"/>
  <c r="B1115" i="21"/>
  <c r="B1243" i="21"/>
  <c r="B79" i="21"/>
  <c r="B207" i="21"/>
  <c r="B335" i="21"/>
  <c r="B1076" i="21"/>
  <c r="B1204" i="21"/>
  <c r="B40" i="21"/>
  <c r="B168" i="21"/>
  <c r="B296" i="21"/>
  <c r="B1165" i="21"/>
  <c r="B1293" i="21"/>
  <c r="B129" i="21"/>
  <c r="B1150" i="21"/>
  <c r="B1278" i="21"/>
  <c r="B114" i="21"/>
  <c r="B242" i="21"/>
  <c r="B1111" i="21"/>
  <c r="B1239" i="21"/>
  <c r="B75" i="21"/>
  <c r="B203" i="21"/>
  <c r="B102" i="21"/>
  <c r="B338" i="21"/>
  <c r="B480" i="21"/>
  <c r="B608" i="21"/>
  <c r="B736" i="21"/>
  <c r="B864" i="21"/>
  <c r="B1208" i="21"/>
  <c r="B229" i="21"/>
  <c r="B403" i="21"/>
  <c r="B537" i="21"/>
  <c r="B1122" i="21"/>
  <c r="B173" i="21"/>
  <c r="B368" i="21"/>
  <c r="B506" i="21"/>
  <c r="B634" i="21"/>
  <c r="B1192" i="21"/>
  <c r="B220" i="21"/>
  <c r="B396" i="21"/>
  <c r="B531" i="21"/>
  <c r="B659" i="21"/>
  <c r="B1088" i="21"/>
  <c r="B134" i="21"/>
  <c r="B352" i="21"/>
  <c r="B492" i="21"/>
  <c r="B785" i="21"/>
  <c r="B914" i="21"/>
  <c r="B687" i="21"/>
  <c r="B494" i="21"/>
  <c r="B713" i="21"/>
  <c r="B724" i="21"/>
  <c r="B829" i="21"/>
  <c r="B922" i="21"/>
  <c r="B866" i="21"/>
  <c r="B1090" i="21"/>
  <c r="B911" i="21"/>
  <c r="B225" i="21"/>
  <c r="B962" i="21"/>
  <c r="B819" i="21"/>
  <c r="B637" i="21"/>
  <c r="B251" i="21"/>
  <c r="B1123" i="21"/>
  <c r="B1251" i="21"/>
  <c r="B87" i="21"/>
  <c r="B215" i="21"/>
  <c r="B343" i="21"/>
  <c r="B1084" i="21"/>
  <c r="B1212" i="21"/>
  <c r="B48" i="21"/>
  <c r="B176" i="21"/>
  <c r="B304" i="21"/>
  <c r="B1173" i="21"/>
  <c r="B9" i="21"/>
  <c r="B137" i="21"/>
  <c r="B1158" i="21"/>
  <c r="B1286" i="21"/>
  <c r="B122" i="21"/>
  <c r="B250" i="21"/>
  <c r="B1119" i="21"/>
  <c r="B1247" i="21"/>
  <c r="B83" i="21"/>
  <c r="B1074" i="21"/>
  <c r="B125" i="21"/>
  <c r="B347" i="21"/>
  <c r="B488" i="21"/>
  <c r="B616" i="21"/>
  <c r="B744" i="21"/>
  <c r="B872" i="21"/>
  <c r="B1226" i="21"/>
  <c r="B243" i="21"/>
  <c r="B412" i="21"/>
  <c r="B545" i="21"/>
  <c r="B1145" i="21"/>
  <c r="B189" i="21"/>
  <c r="B377" i="21"/>
  <c r="B514" i="21"/>
  <c r="B642" i="21"/>
  <c r="B1210" i="21"/>
  <c r="B233" i="21"/>
  <c r="B405" i="21"/>
  <c r="B539" i="21"/>
  <c r="B667" i="21"/>
  <c r="B1106" i="21"/>
  <c r="B157" i="21"/>
  <c r="B361" i="21"/>
  <c r="B500" i="21"/>
  <c r="B628" i="21"/>
  <c r="B977" i="21"/>
  <c r="B836" i="21"/>
  <c r="B669" i="21"/>
  <c r="B742" i="21"/>
  <c r="B903" i="21"/>
  <c r="B697" i="21"/>
  <c r="B76" i="21"/>
  <c r="B940" i="21"/>
  <c r="B1053" i="21"/>
  <c r="B471" i="21"/>
  <c r="B685" i="21"/>
  <c r="B794" i="21"/>
  <c r="B734" i="21"/>
  <c r="B957" i="21"/>
  <c r="B812" i="21"/>
  <c r="B1058" i="21"/>
  <c r="B929" i="21"/>
  <c r="B782" i="21"/>
  <c r="B550" i="21"/>
  <c r="B60" i="21"/>
  <c r="B1155" i="21"/>
  <c r="B1283" i="21"/>
  <c r="B119" i="21"/>
  <c r="B247" i="21"/>
  <c r="B375" i="21"/>
  <c r="B1116" i="21"/>
  <c r="B1244" i="21"/>
  <c r="B80" i="21"/>
  <c r="B208" i="21"/>
  <c r="B1077" i="21"/>
  <c r="B1205" i="21"/>
  <c r="B41" i="21"/>
  <c r="B169" i="21"/>
  <c r="B1190" i="21"/>
  <c r="B26" i="21"/>
  <c r="B154" i="21"/>
  <c r="B282" i="21"/>
  <c r="B1151" i="21"/>
  <c r="B1279" i="21"/>
  <c r="B115" i="21"/>
  <c r="B1161" i="21"/>
  <c r="B201" i="21"/>
  <c r="B384" i="21"/>
  <c r="B520" i="21"/>
  <c r="B648" i="21"/>
  <c r="B776" i="21"/>
  <c r="B904" i="21"/>
  <c r="B21" i="21"/>
  <c r="B293" i="21"/>
  <c r="B449" i="21"/>
  <c r="B577" i="21"/>
  <c r="B1232" i="21"/>
  <c r="B244" i="21"/>
  <c r="B413" i="21"/>
  <c r="B546" i="21"/>
  <c r="B674" i="21"/>
  <c r="B5" i="21"/>
  <c r="B284" i="21"/>
  <c r="B442" i="21"/>
  <c r="B571" i="21"/>
  <c r="B699" i="21"/>
  <c r="B1193" i="21"/>
  <c r="B221" i="21"/>
  <c r="B397" i="21"/>
  <c r="B532" i="21"/>
  <c r="B660" i="21"/>
  <c r="B945" i="21"/>
  <c r="B799" i="21"/>
  <c r="B995" i="21"/>
  <c r="B557" i="21"/>
  <c r="B597" i="21"/>
  <c r="B1073" i="21"/>
  <c r="B777" i="21"/>
  <c r="B1136" i="21"/>
  <c r="B400" i="21"/>
  <c r="B615" i="21"/>
  <c r="B754" i="21"/>
  <c r="B710" i="21"/>
  <c r="B939" i="21"/>
  <c r="B786" i="21"/>
  <c r="B1050" i="21"/>
  <c r="B919" i="21"/>
  <c r="B773" i="21"/>
  <c r="B527" i="21"/>
  <c r="B12" i="21"/>
  <c r="B1163" i="21"/>
  <c r="B1291" i="21"/>
  <c r="B127" i="21"/>
  <c r="B255" i="21"/>
  <c r="B383" i="21"/>
  <c r="B1124" i="21"/>
  <c r="B1252" i="21"/>
  <c r="B88" i="21"/>
  <c r="B216" i="21"/>
  <c r="B1085" i="21"/>
  <c r="B1213" i="21"/>
  <c r="B49" i="21"/>
  <c r="B1070" i="21"/>
  <c r="B1198" i="21"/>
  <c r="B34" i="21"/>
  <c r="B162" i="21"/>
  <c r="B290" i="21"/>
  <c r="B1159" i="21"/>
  <c r="B1287" i="21"/>
  <c r="B123" i="21"/>
  <c r="B1184" i="21"/>
  <c r="B214" i="21"/>
  <c r="B393" i="21"/>
  <c r="B528" i="21"/>
  <c r="B656" i="21"/>
  <c r="B784" i="21"/>
  <c r="B912" i="21"/>
  <c r="B44" i="21"/>
  <c r="B307" i="21"/>
  <c r="B457" i="21"/>
  <c r="B585" i="21"/>
  <c r="B1250" i="21"/>
  <c r="B257" i="21"/>
  <c r="B422" i="21"/>
  <c r="B554" i="21"/>
  <c r="B682" i="21"/>
  <c r="B28" i="21"/>
  <c r="B297" i="21"/>
  <c r="B451" i="21"/>
  <c r="B579" i="21"/>
  <c r="B707" i="21"/>
  <c r="B1216" i="21"/>
  <c r="B235" i="21"/>
  <c r="B406" i="21"/>
  <c r="B540" i="21"/>
  <c r="B668" i="21"/>
  <c r="B937" i="21"/>
  <c r="B790" i="21"/>
  <c r="B567" i="21"/>
  <c r="B117" i="21"/>
  <c r="B899" i="21"/>
  <c r="B749" i="21"/>
  <c r="B732" i="21"/>
  <c r="B902" i="21"/>
  <c r="B487" i="21"/>
  <c r="B1028" i="21"/>
  <c r="B645" i="21"/>
  <c r="B1045" i="21"/>
  <c r="B291" i="21"/>
  <c r="B535" i="21"/>
  <c r="B721" i="21"/>
  <c r="B673" i="21"/>
  <c r="B913" i="21"/>
  <c r="B764" i="21"/>
  <c r="B1042" i="21"/>
  <c r="B910" i="21"/>
  <c r="B762" i="21"/>
  <c r="B509" i="21"/>
  <c r="B1241" i="21"/>
  <c r="B1171" i="21"/>
  <c r="B7" i="21"/>
  <c r="B135" i="21"/>
  <c r="B263" i="21"/>
  <c r="B391" i="21"/>
  <c r="B1132" i="21"/>
  <c r="B1260" i="21"/>
  <c r="B96" i="21"/>
  <c r="B224" i="21"/>
  <c r="B1093" i="21"/>
  <c r="B1221" i="21"/>
  <c r="B57" i="21"/>
  <c r="B1078" i="21"/>
  <c r="B1206" i="21"/>
  <c r="B42" i="21"/>
  <c r="B170" i="21"/>
  <c r="B298" i="21"/>
  <c r="B1167" i="21"/>
  <c r="B1295" i="21"/>
  <c r="B131" i="21"/>
  <c r="B1202" i="21"/>
  <c r="B228" i="21"/>
  <c r="B402" i="21"/>
  <c r="B536" i="21"/>
  <c r="B664" i="21"/>
  <c r="B792" i="21"/>
  <c r="B920" i="21"/>
  <c r="B62" i="21"/>
  <c r="B318" i="21"/>
  <c r="B465" i="21"/>
  <c r="B593" i="21"/>
  <c r="B1273" i="21"/>
  <c r="B269" i="21"/>
  <c r="B432" i="21"/>
  <c r="B562" i="21"/>
  <c r="B690" i="21"/>
  <c r="B46" i="21"/>
  <c r="B309" i="21"/>
  <c r="B459" i="21"/>
  <c r="B587" i="21"/>
  <c r="B715" i="21"/>
  <c r="B427" i="21"/>
  <c r="B533" i="21"/>
  <c r="B346" i="21"/>
  <c r="B1060" i="21"/>
  <c r="B222" i="21"/>
  <c r="B1013" i="21"/>
  <c r="B181" i="21"/>
  <c r="B470" i="21"/>
  <c r="B676" i="21"/>
  <c r="B622" i="21"/>
  <c r="B886" i="21"/>
  <c r="B733" i="21"/>
  <c r="B1034" i="21"/>
  <c r="B901" i="21"/>
  <c r="B751" i="21"/>
  <c r="B486" i="21"/>
  <c r="B1178" i="21"/>
  <c r="B1179" i="21"/>
  <c r="B15" i="21"/>
  <c r="B143" i="21"/>
  <c r="B271" i="21"/>
  <c r="B399" i="21"/>
  <c r="B1140" i="21"/>
  <c r="B1268" i="21"/>
  <c r="B104" i="21"/>
  <c r="B232" i="21"/>
  <c r="B1101" i="21"/>
  <c r="B1229" i="21"/>
  <c r="B65" i="21"/>
  <c r="B1086" i="21"/>
  <c r="B1214" i="21"/>
  <c r="B50" i="21"/>
  <c r="B178" i="21"/>
  <c r="B306" i="21"/>
  <c r="B1175" i="21"/>
  <c r="B11" i="21"/>
  <c r="B139" i="21"/>
  <c r="B1225" i="21"/>
  <c r="B241" i="21"/>
  <c r="B411" i="21"/>
  <c r="B544" i="21"/>
  <c r="B672" i="21"/>
  <c r="B800" i="21"/>
  <c r="B928" i="21"/>
  <c r="B85" i="21"/>
  <c r="B330" i="21"/>
  <c r="B473" i="21"/>
  <c r="B601" i="21"/>
  <c r="B1296" i="21"/>
  <c r="B283" i="21"/>
  <c r="B441" i="21"/>
  <c r="B570" i="21"/>
  <c r="B698" i="21"/>
  <c r="B69" i="21"/>
  <c r="B323" i="21"/>
  <c r="B467" i="21"/>
  <c r="B595" i="21"/>
  <c r="B723" i="21"/>
  <c r="B1257" i="21"/>
  <c r="B260" i="21"/>
  <c r="B425" i="21"/>
  <c r="B419" i="21"/>
  <c r="B1019" i="21"/>
  <c r="B964" i="21"/>
  <c r="B876" i="21"/>
  <c r="B493" i="21"/>
  <c r="B895" i="21"/>
  <c r="B987" i="21"/>
  <c r="B1201" i="21"/>
  <c r="B372" i="21"/>
  <c r="B398" i="21"/>
  <c r="B1020" i="21"/>
  <c r="B558" i="21"/>
  <c r="B1002" i="21"/>
  <c r="B865" i="21"/>
  <c r="B709" i="21"/>
  <c r="B392" i="21"/>
  <c r="B1083" i="21"/>
  <c r="B1211" i="21"/>
  <c r="B47" i="21"/>
  <c r="B175" i="21"/>
  <c r="B303" i="21"/>
  <c r="B431" i="21"/>
  <c r="B1172" i="21"/>
  <c r="B8" i="21"/>
  <c r="B136" i="21"/>
  <c r="B264" i="21"/>
  <c r="B1133" i="21"/>
  <c r="B1261" i="21"/>
  <c r="B97" i="21"/>
  <c r="B1118" i="21"/>
  <c r="B1246" i="21"/>
  <c r="B82" i="21"/>
  <c r="B210" i="21"/>
  <c r="B1079" i="21"/>
  <c r="B1207" i="21"/>
  <c r="B43" i="21"/>
  <c r="B171" i="21"/>
  <c r="B20" i="21"/>
  <c r="B292" i="21"/>
  <c r="B448" i="21"/>
  <c r="B576" i="21"/>
  <c r="B704" i="21"/>
  <c r="B832" i="21"/>
  <c r="B1121" i="21"/>
  <c r="B172" i="21"/>
  <c r="B366" i="21"/>
  <c r="B505" i="21"/>
  <c r="B633" i="21"/>
  <c r="B86" i="21"/>
  <c r="B331" i="21"/>
  <c r="B474" i="21"/>
  <c r="B602" i="21"/>
  <c r="B1105" i="21"/>
  <c r="B156" i="21"/>
  <c r="B360" i="21"/>
  <c r="B499" i="21"/>
  <c r="B627" i="21"/>
  <c r="B755" i="21"/>
  <c r="B52" i="21"/>
  <c r="B310" i="21"/>
  <c r="B460" i="21"/>
  <c r="B588" i="21"/>
  <c r="B1017" i="21"/>
  <c r="B882" i="21"/>
  <c r="B729" i="21"/>
  <c r="B437" i="21"/>
  <c r="B1066" i="21"/>
  <c r="B844" i="21"/>
  <c r="B679" i="21"/>
  <c r="B989" i="21"/>
  <c r="B743" i="21"/>
  <c r="B655" i="21"/>
  <c r="B948" i="21"/>
  <c r="B1029" i="21"/>
  <c r="B661" i="21"/>
  <c r="B426" i="21"/>
  <c r="B965" i="21"/>
  <c r="B783" i="21"/>
  <c r="B841" i="21"/>
  <c r="B1072" i="21"/>
  <c r="B849" i="21"/>
  <c r="B774" i="21"/>
  <c r="B252" i="21"/>
  <c r="B884" i="21"/>
  <c r="B1059" i="21"/>
  <c r="B941" i="21"/>
  <c r="N266" i="31" l="1"/>
  <c r="P266" i="31" s="1"/>
  <c r="Q266" i="31" s="1"/>
  <c r="W266" i="31"/>
  <c r="N394" i="31"/>
  <c r="P394" i="31" s="1"/>
  <c r="Q394" i="31" s="1"/>
  <c r="W394" i="31"/>
  <c r="N113" i="31"/>
  <c r="P113" i="31" s="1"/>
  <c r="Q113" i="31" s="1"/>
  <c r="W113" i="31"/>
  <c r="N277" i="31"/>
  <c r="P277" i="31" s="1"/>
  <c r="Q277" i="31" s="1"/>
  <c r="AB277" i="31" s="1"/>
  <c r="W277" i="31"/>
  <c r="N405" i="31"/>
  <c r="P405" i="31" s="1"/>
  <c r="Q405" i="31" s="1"/>
  <c r="W405" i="31"/>
  <c r="N50" i="31"/>
  <c r="P50" i="31" s="1"/>
  <c r="Q50" i="31" s="1"/>
  <c r="AB50" i="31" s="1"/>
  <c r="W50" i="31"/>
  <c r="N178" i="31"/>
  <c r="P178" i="31" s="1"/>
  <c r="Q178" i="31" s="1"/>
  <c r="AB178" i="31" s="1"/>
  <c r="W178" i="31"/>
  <c r="N175" i="31"/>
  <c r="P175" i="31" s="1"/>
  <c r="Q175" i="31" s="1"/>
  <c r="AB175" i="31" s="1"/>
  <c r="W175" i="31"/>
  <c r="N336" i="31"/>
  <c r="P336" i="31" s="1"/>
  <c r="Q336" i="31" s="1"/>
  <c r="W336" i="31"/>
  <c r="N464" i="31"/>
  <c r="P464" i="31" s="1"/>
  <c r="Q464" i="31" s="1"/>
  <c r="AB464" i="31" s="1"/>
  <c r="W464" i="31"/>
  <c r="N115" i="31"/>
  <c r="P115" i="31" s="1"/>
  <c r="Q115" i="31" s="1"/>
  <c r="W115" i="31"/>
  <c r="N331" i="31"/>
  <c r="P331" i="31" s="1"/>
  <c r="Q331" i="31" s="1"/>
  <c r="AB331" i="31" s="1"/>
  <c r="W331" i="31"/>
  <c r="N459" i="31"/>
  <c r="P459" i="31" s="1"/>
  <c r="Q459" i="31" s="1"/>
  <c r="W459" i="31"/>
  <c r="N180" i="31"/>
  <c r="P180" i="31" s="1"/>
  <c r="Q180" i="31" s="1"/>
  <c r="W180" i="31"/>
  <c r="N278" i="31"/>
  <c r="P278" i="31" s="1"/>
  <c r="Q278" i="31" s="1"/>
  <c r="W278" i="31"/>
  <c r="N406" i="31"/>
  <c r="P406" i="31" s="1"/>
  <c r="Q406" i="31" s="1"/>
  <c r="AB406" i="31" s="1"/>
  <c r="W406" i="31"/>
  <c r="N53" i="31"/>
  <c r="P53" i="31" s="1"/>
  <c r="Q53" i="31" s="1"/>
  <c r="W53" i="31"/>
  <c r="N229" i="31"/>
  <c r="P229" i="31" s="1"/>
  <c r="Q229" i="31" s="1"/>
  <c r="AB229" i="31" s="1"/>
  <c r="W229" i="31"/>
  <c r="N300" i="31"/>
  <c r="P300" i="31" s="1"/>
  <c r="Q300" i="31" s="1"/>
  <c r="AB300" i="31" s="1"/>
  <c r="W300" i="31"/>
  <c r="N208" i="31"/>
  <c r="P208" i="31" s="1"/>
  <c r="Q208" i="31" s="1"/>
  <c r="AB208" i="31" s="1"/>
  <c r="W208" i="31"/>
  <c r="N305" i="31"/>
  <c r="P305" i="31" s="1"/>
  <c r="Q305" i="31" s="1"/>
  <c r="W305" i="31"/>
  <c r="N433" i="31"/>
  <c r="P433" i="31" s="1"/>
  <c r="Q433" i="31" s="1"/>
  <c r="AB433" i="31" s="1"/>
  <c r="W433" i="31"/>
  <c r="N86" i="31"/>
  <c r="P86" i="31" s="1"/>
  <c r="Q86" i="31" s="1"/>
  <c r="W86" i="31"/>
  <c r="N214" i="31"/>
  <c r="P214" i="31" s="1"/>
  <c r="Q214" i="31" s="1"/>
  <c r="AB214" i="31" s="1"/>
  <c r="W214" i="31"/>
  <c r="N444" i="31"/>
  <c r="P444" i="31" s="1"/>
  <c r="Q444" i="31" s="1"/>
  <c r="W444" i="31"/>
  <c r="N348" i="31"/>
  <c r="P348" i="31" s="1"/>
  <c r="Q348" i="31" s="1"/>
  <c r="AB348" i="31" s="1"/>
  <c r="W348" i="31"/>
  <c r="N279" i="31"/>
  <c r="P279" i="31" s="1"/>
  <c r="Q279" i="31" s="1"/>
  <c r="W279" i="31"/>
  <c r="N407" i="31"/>
  <c r="P407" i="31" s="1"/>
  <c r="Q407" i="31" s="1"/>
  <c r="AB407" i="31" s="1"/>
  <c r="W407" i="31"/>
  <c r="N56" i="31"/>
  <c r="P56" i="31" s="1"/>
  <c r="Q56" i="31" s="1"/>
  <c r="W56" i="31"/>
  <c r="N184" i="31"/>
  <c r="P184" i="31" s="1"/>
  <c r="Q184" i="31" s="1"/>
  <c r="W184" i="31"/>
  <c r="N290" i="31"/>
  <c r="P290" i="31" s="1"/>
  <c r="Q290" i="31" s="1"/>
  <c r="W290" i="31"/>
  <c r="N418" i="31"/>
  <c r="P418" i="31" s="1"/>
  <c r="Q418" i="31" s="1"/>
  <c r="AB418" i="31" s="1"/>
  <c r="W418" i="31"/>
  <c r="N203" i="31"/>
  <c r="P203" i="31" s="1"/>
  <c r="Q203" i="31" s="1"/>
  <c r="W203" i="31"/>
  <c r="N365" i="31"/>
  <c r="P365" i="31" s="1"/>
  <c r="Q365" i="31" s="1"/>
  <c r="AB365" i="31" s="1"/>
  <c r="W365" i="31"/>
  <c r="N493" i="31"/>
  <c r="P493" i="31" s="1"/>
  <c r="Q493" i="31" s="1"/>
  <c r="W493" i="31"/>
  <c r="N154" i="31"/>
  <c r="P154" i="31" s="1"/>
  <c r="Q154" i="31" s="1"/>
  <c r="AB154" i="31" s="1"/>
  <c r="W154" i="31"/>
  <c r="N89" i="31"/>
  <c r="P89" i="31" s="1"/>
  <c r="Q89" i="31" s="1"/>
  <c r="W89" i="31"/>
  <c r="N328" i="31"/>
  <c r="P328" i="31" s="1"/>
  <c r="Q328" i="31" s="1"/>
  <c r="W328" i="31"/>
  <c r="N456" i="31"/>
  <c r="P456" i="31" s="1"/>
  <c r="Q456" i="31" s="1"/>
  <c r="AB456" i="31" s="1"/>
  <c r="W456" i="31"/>
  <c r="N60" i="31"/>
  <c r="P60" i="31" s="1"/>
  <c r="Q60" i="31" s="1"/>
  <c r="AB60" i="31" s="1"/>
  <c r="W60" i="31"/>
  <c r="N371" i="31"/>
  <c r="P371" i="31" s="1"/>
  <c r="Q371" i="31" s="1"/>
  <c r="W371" i="31"/>
  <c r="N499" i="31"/>
  <c r="P499" i="31" s="1"/>
  <c r="Q499" i="31" s="1"/>
  <c r="W499" i="31"/>
  <c r="N366" i="31"/>
  <c r="P366" i="31" s="1"/>
  <c r="Q366" i="31" s="1"/>
  <c r="W366" i="31"/>
  <c r="N494" i="31"/>
  <c r="P494" i="31" s="1"/>
  <c r="Q494" i="31" s="1"/>
  <c r="AB494" i="31" s="1"/>
  <c r="W494" i="31"/>
  <c r="N141" i="31"/>
  <c r="P141" i="31" s="1"/>
  <c r="Q141" i="31" s="1"/>
  <c r="W141" i="31"/>
  <c r="N41" i="31"/>
  <c r="P41" i="31" s="1"/>
  <c r="Q41" i="31" s="1"/>
  <c r="W41" i="31"/>
  <c r="N177" i="31"/>
  <c r="P177" i="31" s="1"/>
  <c r="Q177" i="31" s="1"/>
  <c r="W177" i="31"/>
  <c r="N329" i="31"/>
  <c r="P329" i="31" s="1"/>
  <c r="Q329" i="31" s="1"/>
  <c r="AB329" i="31" s="1"/>
  <c r="W329" i="31"/>
  <c r="N457" i="31"/>
  <c r="P457" i="31" s="1"/>
  <c r="Q457" i="31" s="1"/>
  <c r="W457" i="31"/>
  <c r="N110" i="31"/>
  <c r="P110" i="31" s="1"/>
  <c r="Q110" i="31" s="1"/>
  <c r="W110" i="31"/>
  <c r="N238" i="31"/>
  <c r="P238" i="31" s="1"/>
  <c r="Q238" i="31" s="1"/>
  <c r="AB238" i="31" s="1"/>
  <c r="W238" i="31"/>
  <c r="N463" i="31"/>
  <c r="P463" i="31" s="1"/>
  <c r="Q463" i="31" s="1"/>
  <c r="AB463" i="31" s="1"/>
  <c r="W463" i="31"/>
  <c r="N292" i="31"/>
  <c r="P292" i="31" s="1"/>
  <c r="Q292" i="31" s="1"/>
  <c r="AB292" i="31" s="1"/>
  <c r="W292" i="31"/>
  <c r="N420" i="31"/>
  <c r="P420" i="31" s="1"/>
  <c r="Q420" i="31" s="1"/>
  <c r="AB420" i="31" s="1"/>
  <c r="W420" i="31"/>
  <c r="N63" i="31"/>
  <c r="P63" i="31" s="1"/>
  <c r="Q63" i="31" s="1"/>
  <c r="W63" i="31"/>
  <c r="N255" i="31"/>
  <c r="P255" i="31" s="1"/>
  <c r="Q255" i="31" s="1"/>
  <c r="AB255" i="31" s="1"/>
  <c r="W255" i="31"/>
  <c r="N479" i="31"/>
  <c r="P479" i="31" s="1"/>
  <c r="Q479" i="31" s="1"/>
  <c r="AB479" i="31" s="1"/>
  <c r="W479" i="31"/>
  <c r="N227" i="31"/>
  <c r="P227" i="31" s="1"/>
  <c r="Q227" i="31" s="1"/>
  <c r="AB227" i="31" s="1"/>
  <c r="W227" i="31"/>
  <c r="N447" i="31"/>
  <c r="P447" i="31" s="1"/>
  <c r="Q447" i="31" s="1"/>
  <c r="AB447" i="31" s="1"/>
  <c r="W447" i="31"/>
  <c r="N282" i="31"/>
  <c r="P282" i="31" s="1"/>
  <c r="Q282" i="31" s="1"/>
  <c r="AB282" i="31" s="1"/>
  <c r="W282" i="31"/>
  <c r="N410" i="31"/>
  <c r="P410" i="31" s="1"/>
  <c r="Q410" i="31" s="1"/>
  <c r="AB410" i="31" s="1"/>
  <c r="W410" i="31"/>
  <c r="N161" i="31"/>
  <c r="P161" i="31" s="1"/>
  <c r="Q161" i="31" s="1"/>
  <c r="AB161" i="31" s="1"/>
  <c r="W161" i="31"/>
  <c r="N293" i="31"/>
  <c r="P293" i="31" s="1"/>
  <c r="Q293" i="31" s="1"/>
  <c r="W293" i="31"/>
  <c r="N421" i="31"/>
  <c r="P421" i="31" s="1"/>
  <c r="Q421" i="31" s="1"/>
  <c r="AB421" i="31" s="1"/>
  <c r="W421" i="31"/>
  <c r="N66" i="31"/>
  <c r="P66" i="31" s="1"/>
  <c r="Q66" i="31" s="1"/>
  <c r="AB66" i="31" s="1"/>
  <c r="W66" i="31"/>
  <c r="N194" i="31"/>
  <c r="P194" i="31" s="1"/>
  <c r="Q194" i="31" s="1"/>
  <c r="AB194" i="31" s="1"/>
  <c r="W194" i="31"/>
  <c r="N231" i="31"/>
  <c r="P231" i="31" s="1"/>
  <c r="Q231" i="31" s="1"/>
  <c r="W231" i="31"/>
  <c r="N352" i="31"/>
  <c r="P352" i="31" s="1"/>
  <c r="Q352" i="31" s="1"/>
  <c r="AB352" i="31" s="1"/>
  <c r="W352" i="31"/>
  <c r="N480" i="31"/>
  <c r="P480" i="31" s="1"/>
  <c r="Q480" i="31" s="1"/>
  <c r="AB480" i="31" s="1"/>
  <c r="W480" i="31"/>
  <c r="N131" i="31"/>
  <c r="P131" i="31" s="1"/>
  <c r="Q131" i="31" s="1"/>
  <c r="AB131" i="31" s="1"/>
  <c r="W131" i="31"/>
  <c r="N347" i="31"/>
  <c r="P347" i="31" s="1"/>
  <c r="Q347" i="31" s="1"/>
  <c r="W347" i="31"/>
  <c r="N475" i="31"/>
  <c r="P475" i="31" s="1"/>
  <c r="Q475" i="31" s="1"/>
  <c r="AB475" i="31" s="1"/>
  <c r="W475" i="31"/>
  <c r="N196" i="31"/>
  <c r="P196" i="31" s="1"/>
  <c r="Q196" i="31" s="1"/>
  <c r="AB196" i="31" s="1"/>
  <c r="W196" i="31"/>
  <c r="N294" i="31"/>
  <c r="P294" i="31" s="1"/>
  <c r="Q294" i="31" s="1"/>
  <c r="AB294" i="31" s="1"/>
  <c r="W294" i="31"/>
  <c r="N422" i="31"/>
  <c r="P422" i="31" s="1"/>
  <c r="Q422" i="31" s="1"/>
  <c r="AB422" i="31" s="1"/>
  <c r="W422" i="31"/>
  <c r="N85" i="31"/>
  <c r="P85" i="31" s="1"/>
  <c r="Q85" i="31" s="1"/>
  <c r="AB85" i="31" s="1"/>
  <c r="W85" i="31"/>
  <c r="N245" i="31"/>
  <c r="P245" i="31" s="1"/>
  <c r="Q245" i="31" s="1"/>
  <c r="W245" i="31"/>
  <c r="N380" i="31"/>
  <c r="P380" i="31" s="1"/>
  <c r="Q380" i="31" s="1"/>
  <c r="AB380" i="31" s="1"/>
  <c r="W380" i="31"/>
  <c r="N92" i="31"/>
  <c r="P92" i="31" s="1"/>
  <c r="Q92" i="31" s="1"/>
  <c r="AB92" i="31" s="1"/>
  <c r="W92" i="31"/>
  <c r="N321" i="31"/>
  <c r="P321" i="31" s="1"/>
  <c r="Q321" i="31" s="1"/>
  <c r="AB321" i="31" s="1"/>
  <c r="W321" i="31"/>
  <c r="N449" i="31"/>
  <c r="P449" i="31" s="1"/>
  <c r="Q449" i="31" s="1"/>
  <c r="W449" i="31"/>
  <c r="N102" i="31"/>
  <c r="P102" i="31" s="1"/>
  <c r="Q102" i="31" s="1"/>
  <c r="AB102" i="31" s="1"/>
  <c r="W102" i="31"/>
  <c r="N230" i="31"/>
  <c r="P230" i="31" s="1"/>
  <c r="Q230" i="31" s="1"/>
  <c r="AB230" i="31" s="1"/>
  <c r="W230" i="31"/>
  <c r="N476" i="31"/>
  <c r="P476" i="31" s="1"/>
  <c r="Q476" i="31" s="1"/>
  <c r="AB476" i="31" s="1"/>
  <c r="W476" i="31"/>
  <c r="N428" i="31"/>
  <c r="P428" i="31" s="1"/>
  <c r="Q428" i="31" s="1"/>
  <c r="W428" i="31"/>
  <c r="N295" i="31"/>
  <c r="P295" i="31" s="1"/>
  <c r="Q295" i="31" s="1"/>
  <c r="AB295" i="31" s="1"/>
  <c r="W295" i="31"/>
  <c r="N423" i="31"/>
  <c r="P423" i="31" s="1"/>
  <c r="Q423" i="31" s="1"/>
  <c r="W423" i="31"/>
  <c r="N72" i="31"/>
  <c r="P72" i="31" s="1"/>
  <c r="Q72" i="31" s="1"/>
  <c r="AB72" i="31" s="1"/>
  <c r="W72" i="31"/>
  <c r="N200" i="31"/>
  <c r="P200" i="31" s="1"/>
  <c r="Q200" i="31" s="1"/>
  <c r="AB200" i="31" s="1"/>
  <c r="W200" i="31"/>
  <c r="N306" i="31"/>
  <c r="P306" i="31" s="1"/>
  <c r="Q306" i="31" s="1"/>
  <c r="AB306" i="31" s="1"/>
  <c r="W306" i="31"/>
  <c r="N434" i="31"/>
  <c r="P434" i="31" s="1"/>
  <c r="Q434" i="31" s="1"/>
  <c r="AB434" i="31" s="1"/>
  <c r="W434" i="31"/>
  <c r="N256" i="31"/>
  <c r="P256" i="31" s="1"/>
  <c r="Q256" i="31" s="1"/>
  <c r="AB256" i="31" s="1"/>
  <c r="W256" i="31"/>
  <c r="N381" i="31"/>
  <c r="P381" i="31" s="1"/>
  <c r="Q381" i="31" s="1"/>
  <c r="AB381" i="31" s="1"/>
  <c r="W381" i="31"/>
  <c r="N42" i="31"/>
  <c r="P42" i="31" s="1"/>
  <c r="Q42" i="31" s="1"/>
  <c r="AB42" i="31" s="1"/>
  <c r="W42" i="31"/>
  <c r="N170" i="31"/>
  <c r="P170" i="31" s="1"/>
  <c r="Q170" i="31" s="1"/>
  <c r="AB170" i="31" s="1"/>
  <c r="W170" i="31"/>
  <c r="N143" i="31"/>
  <c r="P143" i="31" s="1"/>
  <c r="Q143" i="31" s="1"/>
  <c r="AB143" i="31" s="1"/>
  <c r="W143" i="31"/>
  <c r="N344" i="31"/>
  <c r="P344" i="31" s="1"/>
  <c r="Q344" i="31" s="1"/>
  <c r="AB344" i="31" s="1"/>
  <c r="W344" i="31"/>
  <c r="N472" i="31"/>
  <c r="P472" i="31" s="1"/>
  <c r="Q472" i="31" s="1"/>
  <c r="AB472" i="31" s="1"/>
  <c r="W472" i="31"/>
  <c r="N204" i="31"/>
  <c r="P204" i="31" s="1"/>
  <c r="Q204" i="31" s="1"/>
  <c r="AB204" i="31" s="1"/>
  <c r="W204" i="31"/>
  <c r="N387" i="31"/>
  <c r="P387" i="31" s="1"/>
  <c r="Q387" i="31" s="1"/>
  <c r="AB387" i="31" s="1"/>
  <c r="W387" i="31"/>
  <c r="N140" i="31"/>
  <c r="P140" i="31" s="1"/>
  <c r="Q140" i="31" s="1"/>
  <c r="AB140" i="31" s="1"/>
  <c r="W140" i="31"/>
  <c r="N382" i="31"/>
  <c r="P382" i="31" s="1"/>
  <c r="Q382" i="31" s="1"/>
  <c r="AB382" i="31" s="1"/>
  <c r="W382" i="31"/>
  <c r="N29" i="31"/>
  <c r="P29" i="31" s="1"/>
  <c r="Q29" i="31" s="1"/>
  <c r="W29" i="31"/>
  <c r="N157" i="31"/>
  <c r="P157" i="31" s="1"/>
  <c r="Q157" i="31" s="1"/>
  <c r="AB157" i="31" s="1"/>
  <c r="W157" i="31"/>
  <c r="N100" i="31"/>
  <c r="P100" i="31" s="1"/>
  <c r="Q100" i="31" s="1"/>
  <c r="AB100" i="31" s="1"/>
  <c r="W100" i="31"/>
  <c r="N225" i="31"/>
  <c r="P225" i="31" s="1"/>
  <c r="Q225" i="31" s="1"/>
  <c r="AB225" i="31" s="1"/>
  <c r="W225" i="31"/>
  <c r="N345" i="31"/>
  <c r="P345" i="31" s="1"/>
  <c r="Q345" i="31" s="1"/>
  <c r="AB345" i="31" s="1"/>
  <c r="W345" i="31"/>
  <c r="N473" i="31"/>
  <c r="P473" i="31" s="1"/>
  <c r="Q473" i="31" s="1"/>
  <c r="AB473" i="31" s="1"/>
  <c r="W473" i="31"/>
  <c r="N126" i="31"/>
  <c r="P126" i="31" s="1"/>
  <c r="Q126" i="31" s="1"/>
  <c r="AB126" i="31" s="1"/>
  <c r="W126" i="31"/>
  <c r="N254" i="31"/>
  <c r="P254" i="31" s="1"/>
  <c r="Q254" i="31" s="1"/>
  <c r="W254" i="31"/>
  <c r="N495" i="31"/>
  <c r="P495" i="31" s="1"/>
  <c r="Q495" i="31" s="1"/>
  <c r="AB495" i="31" s="1"/>
  <c r="W495" i="31"/>
  <c r="N308" i="31"/>
  <c r="P308" i="31" s="1"/>
  <c r="Q308" i="31" s="1"/>
  <c r="AB308" i="31" s="1"/>
  <c r="W308" i="31"/>
  <c r="N436" i="31"/>
  <c r="P436" i="31" s="1"/>
  <c r="Q436" i="31" s="1"/>
  <c r="W436" i="31"/>
  <c r="N95" i="31"/>
  <c r="P95" i="31" s="1"/>
  <c r="Q95" i="31" s="1"/>
  <c r="AB95" i="31" s="1"/>
  <c r="W95" i="31"/>
  <c r="N57" i="31"/>
  <c r="P57" i="31" s="1"/>
  <c r="Q57" i="31" s="1"/>
  <c r="W57" i="31"/>
  <c r="N48" i="31"/>
  <c r="P48" i="31" s="1"/>
  <c r="Q48" i="31" s="1"/>
  <c r="AB48" i="31" s="1"/>
  <c r="W48" i="31"/>
  <c r="N183" i="31"/>
  <c r="P183" i="31" s="1"/>
  <c r="Q183" i="31" s="1"/>
  <c r="W183" i="31"/>
  <c r="N160" i="31"/>
  <c r="P160" i="31" s="1"/>
  <c r="Q160" i="31" s="1"/>
  <c r="W160" i="31"/>
  <c r="N298" i="31"/>
  <c r="P298" i="31" s="1"/>
  <c r="Q298" i="31" s="1"/>
  <c r="AB298" i="31" s="1"/>
  <c r="W298" i="31"/>
  <c r="N426" i="31"/>
  <c r="P426" i="31" s="1"/>
  <c r="Q426" i="31" s="1"/>
  <c r="AB426" i="31" s="1"/>
  <c r="W426" i="31"/>
  <c r="N209" i="31"/>
  <c r="P209" i="31" s="1"/>
  <c r="Q209" i="31" s="1"/>
  <c r="AB209" i="31" s="1"/>
  <c r="W209" i="31"/>
  <c r="N309" i="31"/>
  <c r="P309" i="31" s="1"/>
  <c r="Q309" i="31" s="1"/>
  <c r="AB309" i="31" s="1"/>
  <c r="W309" i="31"/>
  <c r="N437" i="31"/>
  <c r="P437" i="31" s="1"/>
  <c r="Q437" i="31" s="1"/>
  <c r="AB437" i="31" s="1"/>
  <c r="W437" i="31"/>
  <c r="N82" i="31"/>
  <c r="P82" i="31" s="1"/>
  <c r="Q82" i="31" s="1"/>
  <c r="AB82" i="31" s="1"/>
  <c r="W82" i="31"/>
  <c r="N210" i="31"/>
  <c r="P210" i="31" s="1"/>
  <c r="Q210" i="31" s="1"/>
  <c r="W210" i="31"/>
  <c r="N259" i="31"/>
  <c r="P259" i="31" s="1"/>
  <c r="Q259" i="31" s="1"/>
  <c r="AB259" i="31" s="1"/>
  <c r="W259" i="31"/>
  <c r="N368" i="31"/>
  <c r="P368" i="31" s="1"/>
  <c r="Q368" i="31" s="1"/>
  <c r="AB368" i="31" s="1"/>
  <c r="W368" i="31"/>
  <c r="N496" i="31"/>
  <c r="P496" i="31" s="1"/>
  <c r="Q496" i="31" s="1"/>
  <c r="AB496" i="31" s="1"/>
  <c r="W496" i="31"/>
  <c r="N147" i="31"/>
  <c r="P147" i="31" s="1"/>
  <c r="Q147" i="31" s="1"/>
  <c r="AB147" i="31" s="1"/>
  <c r="W147" i="31"/>
  <c r="N363" i="31"/>
  <c r="P363" i="31" s="1"/>
  <c r="Q363" i="31" s="1"/>
  <c r="AB363" i="31" s="1"/>
  <c r="W363" i="31"/>
  <c r="N491" i="31"/>
  <c r="P491" i="31" s="1"/>
  <c r="Q491" i="31" s="1"/>
  <c r="AB491" i="31" s="1"/>
  <c r="W491" i="31"/>
  <c r="N73" i="31"/>
  <c r="P73" i="31" s="1"/>
  <c r="Q73" i="31" s="1"/>
  <c r="AB73" i="31" s="1"/>
  <c r="W73" i="31"/>
  <c r="N310" i="31"/>
  <c r="P310" i="31" s="1"/>
  <c r="Q310" i="31" s="1"/>
  <c r="AB310" i="31" s="1"/>
  <c r="W310" i="31"/>
  <c r="N438" i="31"/>
  <c r="P438" i="31" s="1"/>
  <c r="Q438" i="31" s="1"/>
  <c r="W438" i="31"/>
  <c r="N101" i="31"/>
  <c r="P101" i="31" s="1"/>
  <c r="Q101" i="31" s="1"/>
  <c r="AB101" i="31" s="1"/>
  <c r="W101" i="31"/>
  <c r="N75" i="31"/>
  <c r="P75" i="31" s="1"/>
  <c r="Q75" i="31" s="1"/>
  <c r="AB75" i="31" s="1"/>
  <c r="W75" i="31"/>
  <c r="N412" i="31"/>
  <c r="P412" i="31" s="1"/>
  <c r="Q412" i="31" s="1"/>
  <c r="W412" i="31"/>
  <c r="N172" i="31"/>
  <c r="P172" i="31" s="1"/>
  <c r="Q172" i="31" s="1"/>
  <c r="AB172" i="31" s="1"/>
  <c r="W172" i="31"/>
  <c r="N337" i="31"/>
  <c r="P337" i="31" s="1"/>
  <c r="Q337" i="31" s="1"/>
  <c r="W337" i="31"/>
  <c r="N465" i="31"/>
  <c r="P465" i="31" s="1"/>
  <c r="Q465" i="31" s="1"/>
  <c r="AB465" i="31" s="1"/>
  <c r="W465" i="31"/>
  <c r="N118" i="31"/>
  <c r="P118" i="31" s="1"/>
  <c r="Q118" i="31" s="1"/>
  <c r="W118" i="31"/>
  <c r="N246" i="31"/>
  <c r="P246" i="31" s="1"/>
  <c r="Q246" i="31" s="1"/>
  <c r="W246" i="31"/>
  <c r="N55" i="31"/>
  <c r="P55" i="31" s="1"/>
  <c r="Q55" i="31" s="1"/>
  <c r="AB55" i="31" s="1"/>
  <c r="W55" i="31"/>
  <c r="N492" i="31"/>
  <c r="P492" i="31" s="1"/>
  <c r="Q492" i="31" s="1"/>
  <c r="AB492" i="31" s="1"/>
  <c r="W492" i="31"/>
  <c r="N311" i="31"/>
  <c r="P311" i="31" s="1"/>
  <c r="Q311" i="31" s="1"/>
  <c r="AB311" i="31" s="1"/>
  <c r="W311" i="31"/>
  <c r="N439" i="31"/>
  <c r="P439" i="31" s="1"/>
  <c r="Q439" i="31" s="1"/>
  <c r="W439" i="31"/>
  <c r="N88" i="31"/>
  <c r="P88" i="31" s="1"/>
  <c r="Q88" i="31" s="1"/>
  <c r="AB88" i="31" s="1"/>
  <c r="W88" i="31"/>
  <c r="N216" i="31"/>
  <c r="P216" i="31" s="1"/>
  <c r="Q216" i="31" s="1"/>
  <c r="AB216" i="31" s="1"/>
  <c r="W216" i="31"/>
  <c r="N322" i="31"/>
  <c r="P322" i="31" s="1"/>
  <c r="Q322" i="31" s="1"/>
  <c r="W322" i="31"/>
  <c r="N450" i="31"/>
  <c r="P450" i="31" s="1"/>
  <c r="Q450" i="31" s="1"/>
  <c r="AB450" i="31" s="1"/>
  <c r="W450" i="31"/>
  <c r="N269" i="31"/>
  <c r="P269" i="31" s="1"/>
  <c r="Q269" i="31" s="1"/>
  <c r="W269" i="31"/>
  <c r="N397" i="31"/>
  <c r="P397" i="31" s="1"/>
  <c r="Q397" i="31" s="1"/>
  <c r="AB397" i="31" s="1"/>
  <c r="W397" i="31"/>
  <c r="N58" i="31"/>
  <c r="P58" i="31" s="1"/>
  <c r="Q58" i="31" s="1"/>
  <c r="W58" i="31"/>
  <c r="N186" i="31"/>
  <c r="P186" i="31" s="1"/>
  <c r="Q186" i="31" s="1"/>
  <c r="AB186" i="31" s="1"/>
  <c r="W186" i="31"/>
  <c r="N108" i="31"/>
  <c r="P108" i="31" s="1"/>
  <c r="Q108" i="31" s="1"/>
  <c r="AB108" i="31" s="1"/>
  <c r="W108" i="31"/>
  <c r="N360" i="31"/>
  <c r="P360" i="31" s="1"/>
  <c r="Q360" i="31" s="1"/>
  <c r="AB360" i="31" s="1"/>
  <c r="W360" i="31"/>
  <c r="N488" i="31"/>
  <c r="P488" i="31" s="1"/>
  <c r="Q488" i="31" s="1"/>
  <c r="AB488" i="31" s="1"/>
  <c r="W488" i="31"/>
  <c r="N213" i="31"/>
  <c r="P213" i="31" s="1"/>
  <c r="Q213" i="31" s="1"/>
  <c r="AB213" i="31" s="1"/>
  <c r="W213" i="31"/>
  <c r="N403" i="31"/>
  <c r="P403" i="31" s="1"/>
  <c r="Q403" i="31" s="1"/>
  <c r="W403" i="31"/>
  <c r="N270" i="31"/>
  <c r="P270" i="31" s="1"/>
  <c r="Q270" i="31" s="1"/>
  <c r="AB270" i="31" s="1"/>
  <c r="W270" i="31"/>
  <c r="N398" i="31"/>
  <c r="P398" i="31" s="1"/>
  <c r="Q398" i="31" s="1"/>
  <c r="AB398" i="31" s="1"/>
  <c r="W398" i="31"/>
  <c r="N45" i="31"/>
  <c r="P45" i="31" s="1"/>
  <c r="Q45" i="31" s="1"/>
  <c r="W45" i="31"/>
  <c r="N173" i="31"/>
  <c r="P173" i="31" s="1"/>
  <c r="Q173" i="31" s="1"/>
  <c r="AB173" i="31" s="1"/>
  <c r="W173" i="31"/>
  <c r="N153" i="31"/>
  <c r="P153" i="31" s="1"/>
  <c r="Q153" i="31" s="1"/>
  <c r="AB153" i="31" s="1"/>
  <c r="W153" i="31"/>
  <c r="N171" i="31"/>
  <c r="P171" i="31" s="1"/>
  <c r="Q171" i="31" s="1"/>
  <c r="W171" i="31"/>
  <c r="N361" i="31"/>
  <c r="P361" i="31" s="1"/>
  <c r="Q361" i="31" s="1"/>
  <c r="AB361" i="31" s="1"/>
  <c r="W361" i="31"/>
  <c r="N489" i="31"/>
  <c r="P489" i="31" s="1"/>
  <c r="Q489" i="31" s="1"/>
  <c r="AB489" i="31" s="1"/>
  <c r="W489" i="31"/>
  <c r="N142" i="31"/>
  <c r="P142" i="31" s="1"/>
  <c r="Q142" i="31" s="1"/>
  <c r="AB142" i="31" s="1"/>
  <c r="W142" i="31"/>
  <c r="N43" i="31"/>
  <c r="P43" i="31" s="1"/>
  <c r="Q43" i="31" s="1"/>
  <c r="W43" i="31"/>
  <c r="N176" i="31"/>
  <c r="P176" i="31" s="1"/>
  <c r="Q176" i="31" s="1"/>
  <c r="W176" i="31"/>
  <c r="N324" i="31"/>
  <c r="P324" i="31" s="1"/>
  <c r="Q324" i="31" s="1"/>
  <c r="AB324" i="31" s="1"/>
  <c r="W324" i="31"/>
  <c r="N452" i="31"/>
  <c r="P452" i="31" s="1"/>
  <c r="Q452" i="31" s="1"/>
  <c r="AB452" i="31" s="1"/>
  <c r="W452" i="31"/>
  <c r="N127" i="31"/>
  <c r="P127" i="31" s="1"/>
  <c r="Q127" i="31" s="1"/>
  <c r="AB127" i="31" s="1"/>
  <c r="W127" i="31"/>
  <c r="N107" i="31"/>
  <c r="P107" i="31" s="1"/>
  <c r="Q107" i="31" s="1"/>
  <c r="AB107" i="31" s="1"/>
  <c r="W107" i="31"/>
  <c r="N111" i="31"/>
  <c r="P111" i="31" s="1"/>
  <c r="Q111" i="31" s="1"/>
  <c r="AB111" i="31" s="1"/>
  <c r="W111" i="31"/>
  <c r="N271" i="31"/>
  <c r="P271" i="31" s="1"/>
  <c r="Q271" i="31" s="1"/>
  <c r="AB271" i="31" s="1"/>
  <c r="W271" i="31"/>
  <c r="N224" i="31"/>
  <c r="P224" i="31" s="1"/>
  <c r="Q224" i="31" s="1"/>
  <c r="W224" i="31"/>
  <c r="N314" i="31"/>
  <c r="P314" i="31" s="1"/>
  <c r="Q314" i="31" s="1"/>
  <c r="AB314" i="31" s="1"/>
  <c r="W314" i="31"/>
  <c r="N442" i="31"/>
  <c r="P442" i="31" s="1"/>
  <c r="Q442" i="31" s="1"/>
  <c r="W442" i="31"/>
  <c r="N257" i="31"/>
  <c r="P257" i="31" s="1"/>
  <c r="Q257" i="31" s="1"/>
  <c r="AB257" i="31" s="1"/>
  <c r="W257" i="31"/>
  <c r="N325" i="31"/>
  <c r="P325" i="31" s="1"/>
  <c r="Q325" i="31" s="1"/>
  <c r="W325" i="31"/>
  <c r="N453" i="31"/>
  <c r="P453" i="31" s="1"/>
  <c r="Q453" i="31" s="1"/>
  <c r="W453" i="31"/>
  <c r="N98" i="31"/>
  <c r="P98" i="31" s="1"/>
  <c r="Q98" i="31" s="1"/>
  <c r="AB98" i="31" s="1"/>
  <c r="W98" i="31"/>
  <c r="N226" i="31"/>
  <c r="P226" i="31" s="1"/>
  <c r="Q226" i="31" s="1"/>
  <c r="AB226" i="31" s="1"/>
  <c r="W226" i="31"/>
  <c r="N69" i="31"/>
  <c r="P69" i="31" s="1"/>
  <c r="Q69" i="31" s="1"/>
  <c r="W69" i="31"/>
  <c r="N384" i="31"/>
  <c r="P384" i="31" s="1"/>
  <c r="Q384" i="31" s="1"/>
  <c r="AB384" i="31" s="1"/>
  <c r="W384" i="31"/>
  <c r="N35" i="31"/>
  <c r="P35" i="31" s="1"/>
  <c r="Q35" i="31" s="1"/>
  <c r="W35" i="31"/>
  <c r="N163" i="31"/>
  <c r="P163" i="31" s="1"/>
  <c r="Q163" i="31" s="1"/>
  <c r="AB163" i="31" s="1"/>
  <c r="W163" i="31"/>
  <c r="N379" i="31"/>
  <c r="P379" i="31" s="1"/>
  <c r="Q379" i="31" s="1"/>
  <c r="AB379" i="31" s="1"/>
  <c r="W379" i="31"/>
  <c r="N36" i="31"/>
  <c r="P36" i="31" s="1"/>
  <c r="Q36" i="31" s="1"/>
  <c r="W36" i="31"/>
  <c r="N185" i="31"/>
  <c r="P185" i="31" s="1"/>
  <c r="Q185" i="31" s="1"/>
  <c r="AB185" i="31" s="1"/>
  <c r="W185" i="31"/>
  <c r="N326" i="31"/>
  <c r="P326" i="31" s="1"/>
  <c r="Q326" i="31" s="1"/>
  <c r="AB326" i="31" s="1"/>
  <c r="W326" i="31"/>
  <c r="N454" i="31"/>
  <c r="P454" i="31" s="1"/>
  <c r="Q454" i="31" s="1"/>
  <c r="W454" i="31"/>
  <c r="N133" i="31"/>
  <c r="P133" i="31" s="1"/>
  <c r="Q133" i="31" s="1"/>
  <c r="AB133" i="31" s="1"/>
  <c r="W133" i="31"/>
  <c r="N123" i="31"/>
  <c r="P123" i="31" s="1"/>
  <c r="Q123" i="31" s="1"/>
  <c r="AB123" i="31" s="1"/>
  <c r="W123" i="31"/>
  <c r="N460" i="31"/>
  <c r="P460" i="31" s="1"/>
  <c r="Q460" i="31" s="1"/>
  <c r="AB460" i="31" s="1"/>
  <c r="W460" i="31"/>
  <c r="N236" i="31"/>
  <c r="P236" i="31" s="1"/>
  <c r="Q236" i="31" s="1"/>
  <c r="W236" i="31"/>
  <c r="N353" i="31"/>
  <c r="P353" i="31" s="1"/>
  <c r="Q353" i="31" s="1"/>
  <c r="W353" i="31"/>
  <c r="N481" i="31"/>
  <c r="P481" i="31" s="1"/>
  <c r="Q481" i="31" s="1"/>
  <c r="W481" i="31"/>
  <c r="N134" i="31"/>
  <c r="P134" i="31" s="1"/>
  <c r="Q134" i="31" s="1"/>
  <c r="AB134" i="31" s="1"/>
  <c r="W134" i="31"/>
  <c r="N79" i="31"/>
  <c r="P79" i="31" s="1"/>
  <c r="Q79" i="31" s="1"/>
  <c r="W79" i="31"/>
  <c r="N103" i="31"/>
  <c r="P103" i="31" s="1"/>
  <c r="Q103" i="31" s="1"/>
  <c r="AB103" i="31" s="1"/>
  <c r="W103" i="31"/>
  <c r="N71" i="31"/>
  <c r="P71" i="31" s="1"/>
  <c r="Q71" i="31" s="1"/>
  <c r="AB71" i="31" s="1"/>
  <c r="W71" i="31"/>
  <c r="N327" i="31"/>
  <c r="P327" i="31" s="1"/>
  <c r="Q327" i="31" s="1"/>
  <c r="AB327" i="31" s="1"/>
  <c r="W327" i="31"/>
  <c r="N455" i="31"/>
  <c r="P455" i="31" s="1"/>
  <c r="Q455" i="31" s="1"/>
  <c r="AB455" i="31" s="1"/>
  <c r="W455" i="31"/>
  <c r="N104" i="31"/>
  <c r="P104" i="31" s="1"/>
  <c r="Q104" i="31" s="1"/>
  <c r="AB104" i="31" s="1"/>
  <c r="W104" i="31"/>
  <c r="N232" i="31"/>
  <c r="P232" i="31" s="1"/>
  <c r="Q232" i="31" s="1"/>
  <c r="W232" i="31"/>
  <c r="N338" i="31"/>
  <c r="P338" i="31" s="1"/>
  <c r="Q338" i="31" s="1"/>
  <c r="AB338" i="31" s="1"/>
  <c r="W338" i="31"/>
  <c r="N466" i="31"/>
  <c r="P466" i="31" s="1"/>
  <c r="Q466" i="31" s="1"/>
  <c r="AB466" i="31" s="1"/>
  <c r="W466" i="31"/>
  <c r="N285" i="31"/>
  <c r="P285" i="31" s="1"/>
  <c r="Q285" i="31" s="1"/>
  <c r="AB285" i="31" s="1"/>
  <c r="W285" i="31"/>
  <c r="N413" i="31"/>
  <c r="P413" i="31" s="1"/>
  <c r="Q413" i="31" s="1"/>
  <c r="AB413" i="31" s="1"/>
  <c r="W413" i="31"/>
  <c r="N74" i="31"/>
  <c r="P74" i="31" s="1"/>
  <c r="Q74" i="31" s="1"/>
  <c r="AB74" i="31" s="1"/>
  <c r="W74" i="31"/>
  <c r="N202" i="31"/>
  <c r="P202" i="31" s="1"/>
  <c r="Q202" i="31" s="1"/>
  <c r="AB202" i="31" s="1"/>
  <c r="W202" i="31"/>
  <c r="N151" i="31"/>
  <c r="P151" i="31" s="1"/>
  <c r="Q151" i="31" s="1"/>
  <c r="AB151" i="31" s="1"/>
  <c r="W151" i="31"/>
  <c r="N376" i="31"/>
  <c r="P376" i="31" s="1"/>
  <c r="Q376" i="31" s="1"/>
  <c r="AB376" i="31" s="1"/>
  <c r="W376" i="31"/>
  <c r="N504" i="31"/>
  <c r="P504" i="31" s="1"/>
  <c r="Q504" i="31" s="1"/>
  <c r="AB504" i="31" s="1"/>
  <c r="W504" i="31"/>
  <c r="N275" i="31"/>
  <c r="P275" i="31" s="1"/>
  <c r="Q275" i="31" s="1"/>
  <c r="AB275" i="31" s="1"/>
  <c r="W275" i="31"/>
  <c r="N419" i="31"/>
  <c r="P419" i="31" s="1"/>
  <c r="Q419" i="31" s="1"/>
  <c r="W419" i="31"/>
  <c r="N286" i="31"/>
  <c r="P286" i="31" s="1"/>
  <c r="Q286" i="31" s="1"/>
  <c r="AB286" i="31" s="1"/>
  <c r="W286" i="31"/>
  <c r="N414" i="31"/>
  <c r="P414" i="31" s="1"/>
  <c r="Q414" i="31" s="1"/>
  <c r="AB414" i="31" s="1"/>
  <c r="W414" i="31"/>
  <c r="N61" i="31"/>
  <c r="P61" i="31" s="1"/>
  <c r="Q61" i="31" s="1"/>
  <c r="AB61" i="31" s="1"/>
  <c r="W61" i="31"/>
  <c r="N189" i="31"/>
  <c r="P189" i="31" s="1"/>
  <c r="Q189" i="31" s="1"/>
  <c r="W189" i="31"/>
  <c r="N215" i="31"/>
  <c r="P215" i="31" s="1"/>
  <c r="Q215" i="31" s="1"/>
  <c r="AB215" i="31" s="1"/>
  <c r="W215" i="31"/>
  <c r="N117" i="31"/>
  <c r="P117" i="31" s="1"/>
  <c r="Q117" i="31" s="1"/>
  <c r="AB117" i="31" s="1"/>
  <c r="W117" i="31"/>
  <c r="N377" i="31"/>
  <c r="P377" i="31" s="1"/>
  <c r="Q377" i="31" s="1"/>
  <c r="W377" i="31"/>
  <c r="N30" i="31"/>
  <c r="P30" i="31" s="1"/>
  <c r="Q30" i="31" s="1"/>
  <c r="W30" i="31"/>
  <c r="N158" i="31"/>
  <c r="P158" i="31" s="1"/>
  <c r="Q158" i="31" s="1"/>
  <c r="AB158" i="31" s="1"/>
  <c r="W158" i="31"/>
  <c r="N105" i="31"/>
  <c r="P105" i="31" s="1"/>
  <c r="Q105" i="31" s="1"/>
  <c r="AB105" i="31" s="1"/>
  <c r="W105" i="31"/>
  <c r="N81" i="31"/>
  <c r="P81" i="31" s="1"/>
  <c r="Q81" i="31" s="1"/>
  <c r="W81" i="31"/>
  <c r="N340" i="31"/>
  <c r="P340" i="31" s="1"/>
  <c r="Q340" i="31" s="1"/>
  <c r="AB340" i="31" s="1"/>
  <c r="W340" i="31"/>
  <c r="N468" i="31"/>
  <c r="P468" i="31" s="1"/>
  <c r="Q468" i="31" s="1"/>
  <c r="W468" i="31"/>
  <c r="N159" i="31"/>
  <c r="P159" i="31" s="1"/>
  <c r="Q159" i="31" s="1"/>
  <c r="AB159" i="31" s="1"/>
  <c r="W159" i="31"/>
  <c r="N167" i="31"/>
  <c r="P167" i="31" s="1"/>
  <c r="Q167" i="31" s="1"/>
  <c r="AB167" i="31" s="1"/>
  <c r="W167" i="31"/>
  <c r="N490" i="31"/>
  <c r="P490" i="31" s="1"/>
  <c r="Q490" i="31" s="1"/>
  <c r="W490" i="31"/>
  <c r="N287" i="31"/>
  <c r="P287" i="31" s="1"/>
  <c r="Q287" i="31" s="1"/>
  <c r="AB287" i="31" s="1"/>
  <c r="W287" i="31"/>
  <c r="N195" i="31"/>
  <c r="P195" i="31" s="1"/>
  <c r="Q195" i="31" s="1"/>
  <c r="AB195" i="31" s="1"/>
  <c r="W195" i="31"/>
  <c r="N330" i="31"/>
  <c r="P330" i="31" s="1"/>
  <c r="Q330" i="31" s="1"/>
  <c r="AB330" i="31" s="1"/>
  <c r="W330" i="31"/>
  <c r="N458" i="31"/>
  <c r="P458" i="31" s="1"/>
  <c r="Q458" i="31" s="1"/>
  <c r="AB458" i="31" s="1"/>
  <c r="W458" i="31"/>
  <c r="N228" i="31"/>
  <c r="P228" i="31" s="1"/>
  <c r="Q228" i="31" s="1"/>
  <c r="AB228" i="31" s="1"/>
  <c r="W228" i="31"/>
  <c r="N341" i="31"/>
  <c r="P341" i="31" s="1"/>
  <c r="Q341" i="31" s="1"/>
  <c r="AB341" i="31" s="1"/>
  <c r="W341" i="31"/>
  <c r="N469" i="31"/>
  <c r="P469" i="31" s="1"/>
  <c r="Q469" i="31" s="1"/>
  <c r="W469" i="31"/>
  <c r="N114" i="31"/>
  <c r="P114" i="31" s="1"/>
  <c r="Q114" i="31" s="1"/>
  <c r="W114" i="31"/>
  <c r="N242" i="31"/>
  <c r="P242" i="31" s="1"/>
  <c r="Q242" i="31" s="1"/>
  <c r="W242" i="31"/>
  <c r="N272" i="31"/>
  <c r="P272" i="31" s="1"/>
  <c r="Q272" i="31" s="1"/>
  <c r="AB272" i="31" s="1"/>
  <c r="W272" i="31"/>
  <c r="N400" i="31"/>
  <c r="P400" i="31" s="1"/>
  <c r="Q400" i="31" s="1"/>
  <c r="AB400" i="31" s="1"/>
  <c r="W400" i="31"/>
  <c r="N51" i="31"/>
  <c r="P51" i="31" s="1"/>
  <c r="Q51" i="31" s="1"/>
  <c r="W51" i="31"/>
  <c r="N267" i="31"/>
  <c r="P267" i="31" s="1"/>
  <c r="Q267" i="31" s="1"/>
  <c r="AB267" i="31" s="1"/>
  <c r="W267" i="31"/>
  <c r="N395" i="31"/>
  <c r="P395" i="31" s="1"/>
  <c r="Q395" i="31" s="1"/>
  <c r="AB395" i="31" s="1"/>
  <c r="W395" i="31"/>
  <c r="N52" i="31"/>
  <c r="P52" i="31" s="1"/>
  <c r="Q52" i="31" s="1"/>
  <c r="AB52" i="31" s="1"/>
  <c r="W52" i="31"/>
  <c r="N235" i="31"/>
  <c r="P235" i="31" s="1"/>
  <c r="Q235" i="31" s="1"/>
  <c r="AB235" i="31" s="1"/>
  <c r="W235" i="31"/>
  <c r="N342" i="31"/>
  <c r="P342" i="31" s="1"/>
  <c r="Q342" i="31" s="1"/>
  <c r="W342" i="31"/>
  <c r="N470" i="31"/>
  <c r="P470" i="31" s="1"/>
  <c r="Q470" i="31" s="1"/>
  <c r="AB470" i="31" s="1"/>
  <c r="W470" i="31"/>
  <c r="N149" i="31"/>
  <c r="P149" i="31" s="1"/>
  <c r="Q149" i="31" s="1"/>
  <c r="W149" i="31"/>
  <c r="N187" i="31"/>
  <c r="P187" i="31" s="1"/>
  <c r="Q187" i="31" s="1"/>
  <c r="W187" i="31"/>
  <c r="N119" i="31"/>
  <c r="P119" i="31" s="1"/>
  <c r="Q119" i="31" s="1"/>
  <c r="AB119" i="31" s="1"/>
  <c r="W119" i="31"/>
  <c r="N252" i="31"/>
  <c r="P252" i="31" s="1"/>
  <c r="Q252" i="31" s="1"/>
  <c r="AB252" i="31" s="1"/>
  <c r="W252" i="31"/>
  <c r="N369" i="31"/>
  <c r="P369" i="31" s="1"/>
  <c r="Q369" i="31" s="1"/>
  <c r="AB369" i="31" s="1"/>
  <c r="W369" i="31"/>
  <c r="N497" i="31"/>
  <c r="P497" i="31" s="1"/>
  <c r="Q497" i="31" s="1"/>
  <c r="AB497" i="31" s="1"/>
  <c r="W497" i="31"/>
  <c r="N150" i="31"/>
  <c r="P150" i="31" s="1"/>
  <c r="Q150" i="31" s="1"/>
  <c r="AB150" i="31" s="1"/>
  <c r="W150" i="31"/>
  <c r="N192" i="31"/>
  <c r="P192" i="31" s="1"/>
  <c r="Q192" i="31" s="1"/>
  <c r="AB192" i="31" s="1"/>
  <c r="W192" i="31"/>
  <c r="N249" i="31"/>
  <c r="P249" i="31" s="1"/>
  <c r="Q249" i="31" s="1"/>
  <c r="AB249" i="31" s="1"/>
  <c r="W249" i="31"/>
  <c r="N80" i="31"/>
  <c r="P80" i="31" s="1"/>
  <c r="Q80" i="31" s="1"/>
  <c r="AB80" i="31" s="1"/>
  <c r="W80" i="31"/>
  <c r="N343" i="31"/>
  <c r="P343" i="31" s="1"/>
  <c r="Q343" i="31" s="1"/>
  <c r="AB343" i="31" s="1"/>
  <c r="W343" i="31"/>
  <c r="N471" i="31"/>
  <c r="P471" i="31" s="1"/>
  <c r="Q471" i="31" s="1"/>
  <c r="AB471" i="31" s="1"/>
  <c r="W471" i="31"/>
  <c r="N120" i="31"/>
  <c r="P120" i="31" s="1"/>
  <c r="Q120" i="31" s="1"/>
  <c r="AB120" i="31" s="1"/>
  <c r="W120" i="31"/>
  <c r="N248" i="31"/>
  <c r="P248" i="31" s="1"/>
  <c r="Q248" i="31" s="1"/>
  <c r="AB248" i="31" s="1"/>
  <c r="W248" i="31"/>
  <c r="N354" i="31"/>
  <c r="P354" i="31" s="1"/>
  <c r="Q354" i="31" s="1"/>
  <c r="W354" i="31"/>
  <c r="N482" i="31"/>
  <c r="P482" i="31" s="1"/>
  <c r="Q482" i="31" s="1"/>
  <c r="AB482" i="31" s="1"/>
  <c r="W482" i="31"/>
  <c r="N301" i="31"/>
  <c r="P301" i="31" s="1"/>
  <c r="Q301" i="31" s="1"/>
  <c r="AB301" i="31" s="1"/>
  <c r="W301" i="31"/>
  <c r="N429" i="31"/>
  <c r="P429" i="31" s="1"/>
  <c r="Q429" i="31" s="1"/>
  <c r="AB429" i="31" s="1"/>
  <c r="W429" i="31"/>
  <c r="N90" i="31"/>
  <c r="P90" i="31" s="1"/>
  <c r="Q90" i="31" s="1"/>
  <c r="AB90" i="31" s="1"/>
  <c r="W90" i="31"/>
  <c r="N218" i="31"/>
  <c r="P218" i="31" s="1"/>
  <c r="Q218" i="31" s="1"/>
  <c r="AB218" i="31" s="1"/>
  <c r="W218" i="31"/>
  <c r="N264" i="31"/>
  <c r="P264" i="31" s="1"/>
  <c r="Q264" i="31" s="1"/>
  <c r="W264" i="31"/>
  <c r="N392" i="31"/>
  <c r="P392" i="31" s="1"/>
  <c r="Q392" i="31" s="1"/>
  <c r="AB392" i="31" s="1"/>
  <c r="W392" i="31"/>
  <c r="N32" i="31"/>
  <c r="P32" i="31" s="1"/>
  <c r="Q32" i="31" s="1"/>
  <c r="W32" i="31"/>
  <c r="N291" i="31"/>
  <c r="P291" i="31" s="1"/>
  <c r="Q291" i="31" s="1"/>
  <c r="AB291" i="31" s="1"/>
  <c r="W291" i="31"/>
  <c r="N435" i="31"/>
  <c r="P435" i="31" s="1"/>
  <c r="Q435" i="31" s="1"/>
  <c r="AB435" i="31" s="1"/>
  <c r="W435" i="31"/>
  <c r="N302" i="31"/>
  <c r="P302" i="31" s="1"/>
  <c r="Q302" i="31" s="1"/>
  <c r="AB302" i="31" s="1"/>
  <c r="W302" i="31"/>
  <c r="N430" i="31"/>
  <c r="P430" i="31" s="1"/>
  <c r="Q430" i="31" s="1"/>
  <c r="W430" i="31"/>
  <c r="N77" i="31"/>
  <c r="P77" i="31" s="1"/>
  <c r="Q77" i="31" s="1"/>
  <c r="AB77" i="31" s="1"/>
  <c r="W77" i="31"/>
  <c r="N205" i="31"/>
  <c r="P205" i="31" s="1"/>
  <c r="Q205" i="31" s="1"/>
  <c r="W205" i="31"/>
  <c r="N59" i="31"/>
  <c r="P59" i="31" s="1"/>
  <c r="Q59" i="31" s="1"/>
  <c r="AB59" i="31" s="1"/>
  <c r="W59" i="31"/>
  <c r="N265" i="31"/>
  <c r="P265" i="31" s="1"/>
  <c r="Q265" i="31" s="1"/>
  <c r="AB265" i="31" s="1"/>
  <c r="W265" i="31"/>
  <c r="N393" i="31"/>
  <c r="P393" i="31" s="1"/>
  <c r="Q393" i="31" s="1"/>
  <c r="AB393" i="31" s="1"/>
  <c r="W393" i="31"/>
  <c r="N46" i="31"/>
  <c r="P46" i="31" s="1"/>
  <c r="Q46" i="31" s="1"/>
  <c r="AB46" i="31" s="1"/>
  <c r="W46" i="31"/>
  <c r="N174" i="31"/>
  <c r="P174" i="31" s="1"/>
  <c r="Q174" i="31" s="1"/>
  <c r="AB174" i="31" s="1"/>
  <c r="W174" i="31"/>
  <c r="N155" i="31"/>
  <c r="P155" i="31" s="1"/>
  <c r="Q155" i="31" s="1"/>
  <c r="AB155" i="31" s="1"/>
  <c r="W155" i="31"/>
  <c r="N64" i="31"/>
  <c r="P64" i="31" s="1"/>
  <c r="Q64" i="31" s="1"/>
  <c r="AB64" i="31" s="1"/>
  <c r="W64" i="31"/>
  <c r="N356" i="31"/>
  <c r="P356" i="31" s="1"/>
  <c r="Q356" i="31" s="1"/>
  <c r="AB356" i="31" s="1"/>
  <c r="W356" i="31"/>
  <c r="N484" i="31"/>
  <c r="P484" i="31" s="1"/>
  <c r="Q484" i="31" s="1"/>
  <c r="AB484" i="31" s="1"/>
  <c r="W484" i="31"/>
  <c r="N191" i="31"/>
  <c r="P191" i="31" s="1"/>
  <c r="Q191" i="31" s="1"/>
  <c r="AB191" i="31" s="1"/>
  <c r="W191" i="31"/>
  <c r="N219" i="31"/>
  <c r="P219" i="31" s="1"/>
  <c r="Q219" i="31" s="1"/>
  <c r="AB219" i="31" s="1"/>
  <c r="W219" i="31"/>
  <c r="N129" i="31"/>
  <c r="P129" i="31" s="1"/>
  <c r="Q129" i="31" s="1"/>
  <c r="W129" i="31"/>
  <c r="N303" i="31"/>
  <c r="P303" i="31" s="1"/>
  <c r="Q303" i="31" s="1"/>
  <c r="W303" i="31"/>
  <c r="N346" i="31"/>
  <c r="P346" i="31" s="1"/>
  <c r="Q346" i="31" s="1"/>
  <c r="W346" i="31"/>
  <c r="N474" i="31"/>
  <c r="P474" i="31" s="1"/>
  <c r="Q474" i="31" s="1"/>
  <c r="AB474" i="31" s="1"/>
  <c r="W474" i="31"/>
  <c r="N243" i="31"/>
  <c r="P243" i="31" s="1"/>
  <c r="Q243" i="31" s="1"/>
  <c r="AB243" i="31" s="1"/>
  <c r="W243" i="31"/>
  <c r="N357" i="31"/>
  <c r="P357" i="31" s="1"/>
  <c r="Q357" i="31" s="1"/>
  <c r="W357" i="31"/>
  <c r="N485" i="31"/>
  <c r="P485" i="31" s="1"/>
  <c r="Q485" i="31" s="1"/>
  <c r="AB485" i="31" s="1"/>
  <c r="W485" i="31"/>
  <c r="N130" i="31"/>
  <c r="P130" i="31" s="1"/>
  <c r="Q130" i="31" s="1"/>
  <c r="AB130" i="31" s="1"/>
  <c r="W130" i="31"/>
  <c r="N258" i="31"/>
  <c r="P258" i="31" s="1"/>
  <c r="Q258" i="31" s="1"/>
  <c r="AB258" i="31" s="1"/>
  <c r="W258" i="31"/>
  <c r="N288" i="31"/>
  <c r="P288" i="31" s="1"/>
  <c r="Q288" i="31" s="1"/>
  <c r="AB288" i="31" s="1"/>
  <c r="W288" i="31"/>
  <c r="N416" i="31"/>
  <c r="P416" i="31" s="1"/>
  <c r="Q416" i="31" s="1"/>
  <c r="AB416" i="31" s="1"/>
  <c r="W416" i="31"/>
  <c r="N67" i="31"/>
  <c r="P67" i="31" s="1"/>
  <c r="Q67" i="31" s="1"/>
  <c r="AB67" i="31" s="1"/>
  <c r="W67" i="31"/>
  <c r="N283" i="31"/>
  <c r="P283" i="31" s="1"/>
  <c r="Q283" i="31" s="1"/>
  <c r="AB283" i="31" s="1"/>
  <c r="W283" i="31"/>
  <c r="N411" i="31"/>
  <c r="P411" i="31" s="1"/>
  <c r="Q411" i="31" s="1"/>
  <c r="AB411" i="31" s="1"/>
  <c r="W411" i="31"/>
  <c r="N132" i="31"/>
  <c r="P132" i="31" s="1"/>
  <c r="Q132" i="31" s="1"/>
  <c r="AB132" i="31" s="1"/>
  <c r="W132" i="31"/>
  <c r="N137" i="31"/>
  <c r="P137" i="31" s="1"/>
  <c r="Q137" i="31" s="1"/>
  <c r="AB137" i="31" s="1"/>
  <c r="W137" i="31"/>
  <c r="N358" i="31"/>
  <c r="P358" i="31" s="1"/>
  <c r="Q358" i="31" s="1"/>
  <c r="AB358" i="31" s="1"/>
  <c r="W358" i="31"/>
  <c r="N486" i="31"/>
  <c r="P486" i="31" s="1"/>
  <c r="Q486" i="31" s="1"/>
  <c r="AB486" i="31" s="1"/>
  <c r="W486" i="31"/>
  <c r="N165" i="31"/>
  <c r="P165" i="31" s="1"/>
  <c r="Q165" i="31" s="1"/>
  <c r="AB165" i="31" s="1"/>
  <c r="W165" i="31"/>
  <c r="N240" i="31"/>
  <c r="P240" i="31" s="1"/>
  <c r="Q240" i="31" s="1"/>
  <c r="AB240" i="31" s="1"/>
  <c r="W240" i="31"/>
  <c r="N247" i="31"/>
  <c r="P247" i="31" s="1"/>
  <c r="Q247" i="31" s="1"/>
  <c r="AB247" i="31" s="1"/>
  <c r="W247" i="31"/>
  <c r="N39" i="31"/>
  <c r="P39" i="31" s="1"/>
  <c r="Q39" i="31" s="1"/>
  <c r="W39" i="31"/>
  <c r="N385" i="31"/>
  <c r="P385" i="31" s="1"/>
  <c r="Q385" i="31" s="1"/>
  <c r="AB385" i="31" s="1"/>
  <c r="W385" i="31"/>
  <c r="N38" i="31"/>
  <c r="P38" i="31" s="1"/>
  <c r="Q38" i="31" s="1"/>
  <c r="W38" i="31"/>
  <c r="N166" i="31"/>
  <c r="P166" i="31" s="1"/>
  <c r="Q166" i="31" s="1"/>
  <c r="AB166" i="31" s="1"/>
  <c r="W166" i="31"/>
  <c r="N332" i="31"/>
  <c r="P332" i="31" s="1"/>
  <c r="Q332" i="31" s="1"/>
  <c r="AB332" i="31" s="1"/>
  <c r="W332" i="31"/>
  <c r="N268" i="31"/>
  <c r="P268" i="31" s="1"/>
  <c r="Q268" i="31" s="1"/>
  <c r="AB268" i="31" s="1"/>
  <c r="W268" i="31"/>
  <c r="N199" i="31"/>
  <c r="P199" i="31" s="1"/>
  <c r="Q199" i="31" s="1"/>
  <c r="AB199" i="31" s="1"/>
  <c r="W199" i="31"/>
  <c r="N359" i="31"/>
  <c r="P359" i="31" s="1"/>
  <c r="Q359" i="31" s="1"/>
  <c r="AB359" i="31" s="1"/>
  <c r="W359" i="31"/>
  <c r="N487" i="31"/>
  <c r="P487" i="31" s="1"/>
  <c r="Q487" i="31" s="1"/>
  <c r="AB487" i="31" s="1"/>
  <c r="W487" i="31"/>
  <c r="N136" i="31"/>
  <c r="P136" i="31" s="1"/>
  <c r="Q136" i="31" s="1"/>
  <c r="AB136" i="31" s="1"/>
  <c r="W136" i="31"/>
  <c r="N84" i="31"/>
  <c r="P84" i="31" s="1"/>
  <c r="Q84" i="31" s="1"/>
  <c r="AB84" i="31" s="1"/>
  <c r="W84" i="31"/>
  <c r="N370" i="31"/>
  <c r="P370" i="31" s="1"/>
  <c r="Q370" i="31" s="1"/>
  <c r="AB370" i="31" s="1"/>
  <c r="W370" i="31"/>
  <c r="N498" i="31"/>
  <c r="P498" i="31" s="1"/>
  <c r="Q498" i="31" s="1"/>
  <c r="AB498" i="31" s="1"/>
  <c r="W498" i="31"/>
  <c r="N317" i="31"/>
  <c r="P317" i="31" s="1"/>
  <c r="Q317" i="31" s="1"/>
  <c r="AB317" i="31" s="1"/>
  <c r="W317" i="31"/>
  <c r="N445" i="31"/>
  <c r="P445" i="31" s="1"/>
  <c r="Q445" i="31" s="1"/>
  <c r="AB445" i="31" s="1"/>
  <c r="W445" i="31"/>
  <c r="N106" i="31"/>
  <c r="P106" i="31" s="1"/>
  <c r="Q106" i="31" s="1"/>
  <c r="AB106" i="31" s="1"/>
  <c r="W106" i="31"/>
  <c r="N234" i="31"/>
  <c r="P234" i="31" s="1"/>
  <c r="Q234" i="31" s="1"/>
  <c r="AB234" i="31" s="1"/>
  <c r="W234" i="31"/>
  <c r="N280" i="31"/>
  <c r="P280" i="31" s="1"/>
  <c r="Q280" i="31" s="1"/>
  <c r="AB280" i="31" s="1"/>
  <c r="W280" i="31"/>
  <c r="N408" i="31"/>
  <c r="P408" i="31" s="1"/>
  <c r="Q408" i="31" s="1"/>
  <c r="AB408" i="31" s="1"/>
  <c r="W408" i="31"/>
  <c r="N91" i="31"/>
  <c r="P91" i="31" s="1"/>
  <c r="Q91" i="31" s="1"/>
  <c r="AB91" i="31" s="1"/>
  <c r="W91" i="31"/>
  <c r="N307" i="31"/>
  <c r="P307" i="31" s="1"/>
  <c r="Q307" i="31" s="1"/>
  <c r="AB307" i="31" s="1"/>
  <c r="W307" i="31"/>
  <c r="N451" i="31"/>
  <c r="P451" i="31" s="1"/>
  <c r="Q451" i="31" s="1"/>
  <c r="AB451" i="31" s="1"/>
  <c r="W451" i="31"/>
  <c r="N318" i="31"/>
  <c r="P318" i="31" s="1"/>
  <c r="Q318" i="31" s="1"/>
  <c r="AB318" i="31" s="1"/>
  <c r="W318" i="31"/>
  <c r="N446" i="31"/>
  <c r="P446" i="31" s="1"/>
  <c r="Q446" i="31" s="1"/>
  <c r="AB446" i="31" s="1"/>
  <c r="W446" i="31"/>
  <c r="N93" i="31"/>
  <c r="P93" i="31" s="1"/>
  <c r="Q93" i="31" s="1"/>
  <c r="AB93" i="31" s="1"/>
  <c r="W93" i="31"/>
  <c r="N221" i="31"/>
  <c r="P221" i="31" s="1"/>
  <c r="Q221" i="31" s="1"/>
  <c r="AB221" i="31" s="1"/>
  <c r="W221" i="31"/>
  <c r="N49" i="31"/>
  <c r="P49" i="31" s="1"/>
  <c r="Q49" i="31" s="1"/>
  <c r="AB49" i="31" s="1"/>
  <c r="W49" i="31"/>
  <c r="N281" i="31"/>
  <c r="P281" i="31" s="1"/>
  <c r="Q281" i="31" s="1"/>
  <c r="AB281" i="31" s="1"/>
  <c r="W281" i="31"/>
  <c r="N409" i="31"/>
  <c r="P409" i="31" s="1"/>
  <c r="Q409" i="31" s="1"/>
  <c r="AB409" i="31" s="1"/>
  <c r="W409" i="31"/>
  <c r="N62" i="31"/>
  <c r="P62" i="31" s="1"/>
  <c r="Q62" i="31" s="1"/>
  <c r="AB62" i="31" s="1"/>
  <c r="W62" i="31"/>
  <c r="N190" i="31"/>
  <c r="P190" i="31" s="1"/>
  <c r="Q190" i="31" s="1"/>
  <c r="AB190" i="31" s="1"/>
  <c r="W190" i="31"/>
  <c r="N217" i="31"/>
  <c r="P217" i="31" s="1"/>
  <c r="Q217" i="31" s="1"/>
  <c r="AB217" i="31" s="1"/>
  <c r="W217" i="31"/>
  <c r="N211" i="31"/>
  <c r="P211" i="31" s="1"/>
  <c r="Q211" i="31" s="1"/>
  <c r="AB211" i="31" s="1"/>
  <c r="W211" i="31"/>
  <c r="N372" i="31"/>
  <c r="P372" i="31" s="1"/>
  <c r="Q372" i="31" s="1"/>
  <c r="AB372" i="31" s="1"/>
  <c r="W372" i="31"/>
  <c r="N500" i="31"/>
  <c r="P500" i="31" s="1"/>
  <c r="Q500" i="31" s="1"/>
  <c r="AB500" i="31" s="1"/>
  <c r="W500" i="31"/>
  <c r="N207" i="31"/>
  <c r="P207" i="31" s="1"/>
  <c r="Q207" i="31" s="1"/>
  <c r="AB207" i="31" s="1"/>
  <c r="W207" i="31"/>
  <c r="N319" i="31"/>
  <c r="P319" i="31" s="1"/>
  <c r="Q319" i="31" s="1"/>
  <c r="AB319" i="31" s="1"/>
  <c r="W319" i="31"/>
  <c r="N193" i="31"/>
  <c r="P193" i="31" s="1"/>
  <c r="Q193" i="31" s="1"/>
  <c r="AB193" i="31" s="1"/>
  <c r="W193" i="31"/>
  <c r="N335" i="31"/>
  <c r="P335" i="31" s="1"/>
  <c r="Q335" i="31" s="1"/>
  <c r="AB335" i="31" s="1"/>
  <c r="W335" i="31"/>
  <c r="N362" i="31"/>
  <c r="P362" i="31" s="1"/>
  <c r="Q362" i="31" s="1"/>
  <c r="AB362" i="31" s="1"/>
  <c r="W362" i="31"/>
  <c r="N33" i="31"/>
  <c r="P33" i="31" s="1"/>
  <c r="Q33" i="31" s="1"/>
  <c r="W33" i="31"/>
  <c r="N233" i="31"/>
  <c r="P233" i="31" s="1"/>
  <c r="Q233" i="31" s="1"/>
  <c r="AB233" i="31" s="1"/>
  <c r="W233" i="31"/>
  <c r="N373" i="31"/>
  <c r="P373" i="31" s="1"/>
  <c r="Q373" i="31" s="1"/>
  <c r="AB373" i="31" s="1"/>
  <c r="W373" i="31"/>
  <c r="N501" i="31"/>
  <c r="P501" i="31" s="1"/>
  <c r="Q501" i="31" s="1"/>
  <c r="AB501" i="31" s="1"/>
  <c r="W501" i="31"/>
  <c r="N146" i="31"/>
  <c r="P146" i="31" s="1"/>
  <c r="Q146" i="31" s="1"/>
  <c r="AB146" i="31" s="1"/>
  <c r="W146" i="31"/>
  <c r="N68" i="31"/>
  <c r="P68" i="31" s="1"/>
  <c r="Q68" i="31" s="1"/>
  <c r="AB68" i="31" s="1"/>
  <c r="W68" i="31"/>
  <c r="N304" i="31"/>
  <c r="P304" i="31" s="1"/>
  <c r="Q304" i="31" s="1"/>
  <c r="AB304" i="31" s="1"/>
  <c r="W304" i="31"/>
  <c r="N432" i="31"/>
  <c r="P432" i="31" s="1"/>
  <c r="Q432" i="31" s="1"/>
  <c r="AB432" i="31" s="1"/>
  <c r="W432" i="31"/>
  <c r="N83" i="31"/>
  <c r="P83" i="31" s="1"/>
  <c r="Q83" i="31" s="1"/>
  <c r="AB83" i="31" s="1"/>
  <c r="W83" i="31"/>
  <c r="N299" i="31"/>
  <c r="P299" i="31" s="1"/>
  <c r="Q299" i="31" s="1"/>
  <c r="AB299" i="31" s="1"/>
  <c r="W299" i="31"/>
  <c r="N427" i="31"/>
  <c r="P427" i="31" s="1"/>
  <c r="Q427" i="31" s="1"/>
  <c r="AB427" i="31" s="1"/>
  <c r="W427" i="31"/>
  <c r="N148" i="31"/>
  <c r="P148" i="31" s="1"/>
  <c r="Q148" i="31" s="1"/>
  <c r="AB148" i="31" s="1"/>
  <c r="W148" i="31"/>
  <c r="N96" i="31"/>
  <c r="P96" i="31" s="1"/>
  <c r="Q96" i="31" s="1"/>
  <c r="AB96" i="31" s="1"/>
  <c r="W96" i="31"/>
  <c r="N374" i="31"/>
  <c r="P374" i="31" s="1"/>
  <c r="Q374" i="31" s="1"/>
  <c r="AB374" i="31" s="1"/>
  <c r="W374" i="31"/>
  <c r="N502" i="31"/>
  <c r="P502" i="31" s="1"/>
  <c r="Q502" i="31" s="1"/>
  <c r="AB502" i="31" s="1"/>
  <c r="W502" i="31"/>
  <c r="N181" i="31"/>
  <c r="P181" i="31" s="1"/>
  <c r="Q181" i="31" s="1"/>
  <c r="AB181" i="31" s="1"/>
  <c r="W181" i="31"/>
  <c r="N128" i="31"/>
  <c r="P128" i="31" s="1"/>
  <c r="Q128" i="31" s="1"/>
  <c r="AB128" i="31" s="1"/>
  <c r="W128" i="31"/>
  <c r="N135" i="31"/>
  <c r="P135" i="31" s="1"/>
  <c r="Q135" i="31" s="1"/>
  <c r="AB135" i="31" s="1"/>
  <c r="W135" i="31"/>
  <c r="N273" i="31"/>
  <c r="P273" i="31" s="1"/>
  <c r="Q273" i="31" s="1"/>
  <c r="AB273" i="31" s="1"/>
  <c r="W273" i="31"/>
  <c r="N401" i="31"/>
  <c r="P401" i="31" s="1"/>
  <c r="Q401" i="31" s="1"/>
  <c r="AB401" i="31" s="1"/>
  <c r="W401" i="31"/>
  <c r="N54" i="31"/>
  <c r="P54" i="31" s="1"/>
  <c r="Q54" i="31" s="1"/>
  <c r="AB54" i="31" s="1"/>
  <c r="W54" i="31"/>
  <c r="N182" i="31"/>
  <c r="P182" i="31" s="1"/>
  <c r="Q182" i="31" s="1"/>
  <c r="AB182" i="31" s="1"/>
  <c r="W182" i="31"/>
  <c r="N364" i="31"/>
  <c r="P364" i="31" s="1"/>
  <c r="Q364" i="31" s="1"/>
  <c r="AB364" i="31" s="1"/>
  <c r="W364" i="31"/>
  <c r="N284" i="31"/>
  <c r="P284" i="31" s="1"/>
  <c r="Q284" i="31" s="1"/>
  <c r="AB284" i="31" s="1"/>
  <c r="W284" i="31"/>
  <c r="N188" i="31"/>
  <c r="P188" i="31" s="1"/>
  <c r="Q188" i="31" s="1"/>
  <c r="AB188" i="31" s="1"/>
  <c r="W188" i="31"/>
  <c r="N375" i="31"/>
  <c r="P375" i="31" s="1"/>
  <c r="Q375" i="31" s="1"/>
  <c r="AB375" i="31" s="1"/>
  <c r="W375" i="31"/>
  <c r="N503" i="31"/>
  <c r="P503" i="31" s="1"/>
  <c r="Q503" i="31" s="1"/>
  <c r="AB503" i="31" s="1"/>
  <c r="W503" i="31"/>
  <c r="N152" i="31"/>
  <c r="P152" i="31" s="1"/>
  <c r="Q152" i="31" s="1"/>
  <c r="AB152" i="31" s="1"/>
  <c r="W152" i="31"/>
  <c r="N251" i="31"/>
  <c r="P251" i="31" s="1"/>
  <c r="Q251" i="31" s="1"/>
  <c r="AB251" i="31" s="1"/>
  <c r="W251" i="31"/>
  <c r="N386" i="31"/>
  <c r="P386" i="31" s="1"/>
  <c r="Q386" i="31" s="1"/>
  <c r="AB386" i="31" s="1"/>
  <c r="W386" i="31"/>
  <c r="N87" i="31"/>
  <c r="P87" i="31" s="1"/>
  <c r="Q87" i="31" s="1"/>
  <c r="AB87" i="31" s="1"/>
  <c r="W87" i="31"/>
  <c r="N333" i="31"/>
  <c r="P333" i="31" s="1"/>
  <c r="Q333" i="31" s="1"/>
  <c r="AB333" i="31" s="1"/>
  <c r="W333" i="31"/>
  <c r="N461" i="31"/>
  <c r="P461" i="31" s="1"/>
  <c r="Q461" i="31" s="1"/>
  <c r="AB461" i="31" s="1"/>
  <c r="W461" i="31"/>
  <c r="N122" i="31"/>
  <c r="P122" i="31" s="1"/>
  <c r="Q122" i="31" s="1"/>
  <c r="AB122" i="31" s="1"/>
  <c r="W122" i="31"/>
  <c r="N250" i="31"/>
  <c r="P250" i="31" s="1"/>
  <c r="Q250" i="31" s="1"/>
  <c r="AB250" i="31" s="1"/>
  <c r="W250" i="31"/>
  <c r="N296" i="31"/>
  <c r="P296" i="31" s="1"/>
  <c r="Q296" i="31" s="1"/>
  <c r="AB296" i="31" s="1"/>
  <c r="W296" i="31"/>
  <c r="N424" i="31"/>
  <c r="P424" i="31" s="1"/>
  <c r="Q424" i="31" s="1"/>
  <c r="AB424" i="31" s="1"/>
  <c r="W424" i="31"/>
  <c r="N144" i="31"/>
  <c r="P144" i="31" s="1"/>
  <c r="Q144" i="31" s="1"/>
  <c r="AB144" i="31" s="1"/>
  <c r="W144" i="31"/>
  <c r="N323" i="31"/>
  <c r="P323" i="31" s="1"/>
  <c r="Q323" i="31" s="1"/>
  <c r="AB323" i="31" s="1"/>
  <c r="W323" i="31"/>
  <c r="N467" i="31"/>
  <c r="P467" i="31" s="1"/>
  <c r="Q467" i="31" s="1"/>
  <c r="AB467" i="31" s="1"/>
  <c r="W467" i="31"/>
  <c r="N334" i="31"/>
  <c r="P334" i="31" s="1"/>
  <c r="Q334" i="31" s="1"/>
  <c r="AB334" i="31" s="1"/>
  <c r="W334" i="31"/>
  <c r="N462" i="31"/>
  <c r="P462" i="31" s="1"/>
  <c r="Q462" i="31" s="1"/>
  <c r="AB462" i="31" s="1"/>
  <c r="W462" i="31"/>
  <c r="N109" i="31"/>
  <c r="P109" i="31" s="1"/>
  <c r="Q109" i="31" s="1"/>
  <c r="AB109" i="31" s="1"/>
  <c r="W109" i="31"/>
  <c r="N237" i="31"/>
  <c r="P237" i="31" s="1"/>
  <c r="Q237" i="31" s="1"/>
  <c r="AB237" i="31" s="1"/>
  <c r="W237" i="31"/>
  <c r="N97" i="31"/>
  <c r="P97" i="31" s="1"/>
  <c r="Q97" i="31" s="1"/>
  <c r="AB97" i="31" s="1"/>
  <c r="W97" i="31"/>
  <c r="N297" i="31"/>
  <c r="P297" i="31" s="1"/>
  <c r="Q297" i="31" s="1"/>
  <c r="AB297" i="31" s="1"/>
  <c r="W297" i="31"/>
  <c r="N425" i="31"/>
  <c r="P425" i="31" s="1"/>
  <c r="Q425" i="31" s="1"/>
  <c r="AB425" i="31" s="1"/>
  <c r="W425" i="31"/>
  <c r="N78" i="31"/>
  <c r="P78" i="31" s="1"/>
  <c r="Q78" i="31" s="1"/>
  <c r="AB78" i="31" s="1"/>
  <c r="W78" i="31"/>
  <c r="N206" i="31"/>
  <c r="P206" i="31" s="1"/>
  <c r="Q206" i="31" s="1"/>
  <c r="AB206" i="31" s="1"/>
  <c r="W206" i="31"/>
  <c r="N383" i="31"/>
  <c r="P383" i="31" s="1"/>
  <c r="Q383" i="31" s="1"/>
  <c r="AB383" i="31" s="1"/>
  <c r="W383" i="31"/>
  <c r="N260" i="31"/>
  <c r="P260" i="31" s="1"/>
  <c r="Q260" i="31" s="1"/>
  <c r="AB260" i="31" s="1"/>
  <c r="W260" i="31"/>
  <c r="N388" i="31"/>
  <c r="P388" i="31" s="1"/>
  <c r="Q388" i="31" s="1"/>
  <c r="AB388" i="31" s="1"/>
  <c r="W388" i="31"/>
  <c r="N31" i="31"/>
  <c r="P31" i="31" s="1"/>
  <c r="Q31" i="31" s="1"/>
  <c r="W31" i="31"/>
  <c r="N223" i="31"/>
  <c r="P223" i="31" s="1"/>
  <c r="Q223" i="31" s="1"/>
  <c r="AB223" i="31" s="1"/>
  <c r="W223" i="31"/>
  <c r="N351" i="31"/>
  <c r="P351" i="31" s="1"/>
  <c r="Q351" i="31" s="1"/>
  <c r="AB351" i="31" s="1"/>
  <c r="W351" i="31"/>
  <c r="N241" i="31"/>
  <c r="P241" i="31" s="1"/>
  <c r="Q241" i="31" s="1"/>
  <c r="AB241" i="31" s="1"/>
  <c r="W241" i="31"/>
  <c r="N367" i="31"/>
  <c r="P367" i="31" s="1"/>
  <c r="Q367" i="31" s="1"/>
  <c r="AB367" i="31" s="1"/>
  <c r="W367" i="31"/>
  <c r="N378" i="31"/>
  <c r="P378" i="31" s="1"/>
  <c r="Q378" i="31" s="1"/>
  <c r="AB378" i="31" s="1"/>
  <c r="W378" i="31"/>
  <c r="N65" i="31"/>
  <c r="P65" i="31" s="1"/>
  <c r="Q65" i="31" s="1"/>
  <c r="AB65" i="31" s="1"/>
  <c r="W65" i="31"/>
  <c r="N261" i="31"/>
  <c r="P261" i="31" s="1"/>
  <c r="Q261" i="31" s="1"/>
  <c r="AB261" i="31" s="1"/>
  <c r="W261" i="31"/>
  <c r="N389" i="31"/>
  <c r="P389" i="31" s="1"/>
  <c r="Q389" i="31" s="1"/>
  <c r="AB389" i="31" s="1"/>
  <c r="W389" i="31"/>
  <c r="N34" i="31"/>
  <c r="P34" i="31" s="1"/>
  <c r="Q34" i="31" s="1"/>
  <c r="W34" i="31"/>
  <c r="N162" i="31"/>
  <c r="P162" i="31" s="1"/>
  <c r="Q162" i="31" s="1"/>
  <c r="AB162" i="31" s="1"/>
  <c r="W162" i="31"/>
  <c r="N116" i="31"/>
  <c r="P116" i="31" s="1"/>
  <c r="Q116" i="31" s="1"/>
  <c r="AB116" i="31" s="1"/>
  <c r="W116" i="31"/>
  <c r="N320" i="31"/>
  <c r="P320" i="31" s="1"/>
  <c r="Q320" i="31" s="1"/>
  <c r="AB320" i="31" s="1"/>
  <c r="W320" i="31"/>
  <c r="N448" i="31"/>
  <c r="P448" i="31" s="1"/>
  <c r="Q448" i="31" s="1"/>
  <c r="AB448" i="31" s="1"/>
  <c r="W448" i="31"/>
  <c r="N99" i="31"/>
  <c r="P99" i="31" s="1"/>
  <c r="Q99" i="31" s="1"/>
  <c r="AB99" i="31" s="1"/>
  <c r="W99" i="31"/>
  <c r="N315" i="31"/>
  <c r="P315" i="31" s="1"/>
  <c r="Q315" i="31" s="1"/>
  <c r="AB315" i="31" s="1"/>
  <c r="W315" i="31"/>
  <c r="N443" i="31"/>
  <c r="P443" i="31" s="1"/>
  <c r="Q443" i="31" s="1"/>
  <c r="AB443" i="31" s="1"/>
  <c r="W443" i="31"/>
  <c r="N164" i="31"/>
  <c r="P164" i="31" s="1"/>
  <c r="Q164" i="31" s="1"/>
  <c r="AB164" i="31" s="1"/>
  <c r="W164" i="31"/>
  <c r="N262" i="31"/>
  <c r="P262" i="31" s="1"/>
  <c r="Q262" i="31" s="1"/>
  <c r="AB262" i="31" s="1"/>
  <c r="W262" i="31"/>
  <c r="N390" i="31"/>
  <c r="P390" i="31" s="1"/>
  <c r="Q390" i="31" s="1"/>
  <c r="AB390" i="31" s="1"/>
  <c r="W390" i="31"/>
  <c r="N37" i="31"/>
  <c r="P37" i="31" s="1"/>
  <c r="Q37" i="31" s="1"/>
  <c r="W37" i="31"/>
  <c r="N197" i="31"/>
  <c r="P197" i="31" s="1"/>
  <c r="Q197" i="31" s="1"/>
  <c r="AB197" i="31" s="1"/>
  <c r="W197" i="31"/>
  <c r="N244" i="31"/>
  <c r="P244" i="31" s="1"/>
  <c r="Q244" i="31" s="1"/>
  <c r="AB244" i="31" s="1"/>
  <c r="W244" i="31"/>
  <c r="N201" i="31"/>
  <c r="P201" i="31" s="1"/>
  <c r="Q201" i="31" s="1"/>
  <c r="AB201" i="31" s="1"/>
  <c r="W201" i="31"/>
  <c r="N289" i="31"/>
  <c r="P289" i="31" s="1"/>
  <c r="Q289" i="31" s="1"/>
  <c r="AB289" i="31" s="1"/>
  <c r="W289" i="31"/>
  <c r="N417" i="31"/>
  <c r="P417" i="31" s="1"/>
  <c r="Q417" i="31" s="1"/>
  <c r="AB417" i="31" s="1"/>
  <c r="W417" i="31"/>
  <c r="N70" i="31"/>
  <c r="P70" i="31" s="1"/>
  <c r="Q70" i="31" s="1"/>
  <c r="AB70" i="31" s="1"/>
  <c r="W70" i="31"/>
  <c r="N198" i="31"/>
  <c r="P198" i="31" s="1"/>
  <c r="Q198" i="31" s="1"/>
  <c r="AB198" i="31" s="1"/>
  <c r="W198" i="31"/>
  <c r="N396" i="31"/>
  <c r="P396" i="31" s="1"/>
  <c r="Q396" i="31" s="1"/>
  <c r="AB396" i="31" s="1"/>
  <c r="W396" i="31"/>
  <c r="N316" i="31"/>
  <c r="P316" i="31" s="1"/>
  <c r="Q316" i="31" s="1"/>
  <c r="AB316" i="31" s="1"/>
  <c r="W316" i="31"/>
  <c r="N263" i="31"/>
  <c r="P263" i="31" s="1"/>
  <c r="Q263" i="31" s="1"/>
  <c r="AB263" i="31" s="1"/>
  <c r="W263" i="31"/>
  <c r="N391" i="31"/>
  <c r="P391" i="31" s="1"/>
  <c r="Q391" i="31" s="1"/>
  <c r="AB391" i="31" s="1"/>
  <c r="W391" i="31"/>
  <c r="N40" i="31"/>
  <c r="P40" i="31" s="1"/>
  <c r="Q40" i="31" s="1"/>
  <c r="W40" i="31"/>
  <c r="N168" i="31"/>
  <c r="P168" i="31" s="1"/>
  <c r="Q168" i="31" s="1"/>
  <c r="AB168" i="31" s="1"/>
  <c r="W168" i="31"/>
  <c r="N274" i="31"/>
  <c r="P274" i="31" s="1"/>
  <c r="Q274" i="31" s="1"/>
  <c r="AB274" i="31" s="1"/>
  <c r="W274" i="31"/>
  <c r="N402" i="31"/>
  <c r="P402" i="31" s="1"/>
  <c r="Q402" i="31" s="1"/>
  <c r="AB402" i="31" s="1"/>
  <c r="W402" i="31"/>
  <c r="N139" i="31"/>
  <c r="P139" i="31" s="1"/>
  <c r="Q139" i="31" s="1"/>
  <c r="AB139" i="31" s="1"/>
  <c r="W139" i="31"/>
  <c r="N349" i="31"/>
  <c r="P349" i="31" s="1"/>
  <c r="Q349" i="31" s="1"/>
  <c r="AB349" i="31" s="1"/>
  <c r="W349" i="31"/>
  <c r="N477" i="31"/>
  <c r="P477" i="31" s="1"/>
  <c r="Q477" i="31" s="1"/>
  <c r="AB477" i="31" s="1"/>
  <c r="W477" i="31"/>
  <c r="N138" i="31"/>
  <c r="P138" i="31" s="1"/>
  <c r="Q138" i="31" s="1"/>
  <c r="AB138" i="31" s="1"/>
  <c r="W138" i="31"/>
  <c r="N27" i="31"/>
  <c r="P27" i="31" s="1"/>
  <c r="Q27" i="31" s="1"/>
  <c r="W27" i="31"/>
  <c r="N312" i="31"/>
  <c r="P312" i="31" s="1"/>
  <c r="Q312" i="31" s="1"/>
  <c r="AB312" i="31" s="1"/>
  <c r="W312" i="31"/>
  <c r="N440" i="31"/>
  <c r="P440" i="31" s="1"/>
  <c r="Q440" i="31" s="1"/>
  <c r="AB440" i="31" s="1"/>
  <c r="W440" i="31"/>
  <c r="N212" i="31"/>
  <c r="P212" i="31" s="1"/>
  <c r="Q212" i="31" s="1"/>
  <c r="AB212" i="31" s="1"/>
  <c r="W212" i="31"/>
  <c r="N339" i="31"/>
  <c r="P339" i="31" s="1"/>
  <c r="Q339" i="31" s="1"/>
  <c r="AB339" i="31" s="1"/>
  <c r="W339" i="31"/>
  <c r="N483" i="31"/>
  <c r="P483" i="31" s="1"/>
  <c r="Q483" i="31" s="1"/>
  <c r="AB483" i="31" s="1"/>
  <c r="W483" i="31"/>
  <c r="N350" i="31"/>
  <c r="P350" i="31" s="1"/>
  <c r="Q350" i="31" s="1"/>
  <c r="AB350" i="31" s="1"/>
  <c r="W350" i="31"/>
  <c r="N478" i="31"/>
  <c r="P478" i="31" s="1"/>
  <c r="Q478" i="31" s="1"/>
  <c r="AB478" i="31" s="1"/>
  <c r="W478" i="31"/>
  <c r="N125" i="31"/>
  <c r="P125" i="31" s="1"/>
  <c r="Q125" i="31" s="1"/>
  <c r="AB125" i="31" s="1"/>
  <c r="W125" i="31"/>
  <c r="N253" i="31"/>
  <c r="P253" i="31" s="1"/>
  <c r="Q253" i="31" s="1"/>
  <c r="AB253" i="31" s="1"/>
  <c r="W253" i="31"/>
  <c r="N145" i="31"/>
  <c r="P145" i="31" s="1"/>
  <c r="Q145" i="31" s="1"/>
  <c r="AB145" i="31" s="1"/>
  <c r="W145" i="31"/>
  <c r="N313" i="31"/>
  <c r="P313" i="31" s="1"/>
  <c r="Q313" i="31" s="1"/>
  <c r="AB313" i="31" s="1"/>
  <c r="W313" i="31"/>
  <c r="N441" i="31"/>
  <c r="P441" i="31" s="1"/>
  <c r="Q441" i="31" s="1"/>
  <c r="AB441" i="31" s="1"/>
  <c r="W441" i="31"/>
  <c r="N94" i="31"/>
  <c r="P94" i="31" s="1"/>
  <c r="Q94" i="31" s="1"/>
  <c r="AB94" i="31" s="1"/>
  <c r="W94" i="31"/>
  <c r="N222" i="31"/>
  <c r="P222" i="31" s="1"/>
  <c r="Q222" i="31" s="1"/>
  <c r="AB222" i="31" s="1"/>
  <c r="W222" i="31"/>
  <c r="N399" i="31"/>
  <c r="P399" i="31" s="1"/>
  <c r="Q399" i="31" s="1"/>
  <c r="AB399" i="31" s="1"/>
  <c r="W399" i="31"/>
  <c r="N276" i="31"/>
  <c r="P276" i="31" s="1"/>
  <c r="Q276" i="31" s="1"/>
  <c r="AB276" i="31" s="1"/>
  <c r="W276" i="31"/>
  <c r="N404" i="31"/>
  <c r="P404" i="31" s="1"/>
  <c r="Q404" i="31" s="1"/>
  <c r="AB404" i="31" s="1"/>
  <c r="W404" i="31"/>
  <c r="N47" i="31"/>
  <c r="P47" i="31" s="1"/>
  <c r="Q47" i="31" s="1"/>
  <c r="AB47" i="31" s="1"/>
  <c r="W47" i="31"/>
  <c r="N239" i="31"/>
  <c r="P239" i="31" s="1"/>
  <c r="Q239" i="31" s="1"/>
  <c r="AB239" i="31" s="1"/>
  <c r="W239" i="31"/>
  <c r="N431" i="31"/>
  <c r="P431" i="31" s="1"/>
  <c r="Q431" i="31" s="1"/>
  <c r="AB431" i="31" s="1"/>
  <c r="W431" i="31"/>
  <c r="N112" i="31"/>
  <c r="P112" i="31" s="1"/>
  <c r="Q112" i="31" s="1"/>
  <c r="AB112" i="31" s="1"/>
  <c r="W112" i="31"/>
  <c r="N415" i="31"/>
  <c r="P415" i="31" s="1"/>
  <c r="Q415" i="31" s="1"/>
  <c r="AB415" i="31" s="1"/>
  <c r="W415" i="31"/>
  <c r="AB453" i="31"/>
  <c r="AB353" i="31"/>
  <c r="AB419" i="31"/>
  <c r="AB189" i="31"/>
  <c r="AB490" i="31"/>
  <c r="AB469" i="31"/>
  <c r="AB149" i="31"/>
  <c r="AB264" i="31"/>
  <c r="AB129" i="31"/>
  <c r="AB438" i="31"/>
  <c r="AB346" i="31"/>
  <c r="AB439" i="31"/>
  <c r="AB176" i="31"/>
  <c r="AB278" i="31"/>
  <c r="AB86" i="31"/>
  <c r="AB290" i="31"/>
  <c r="AB177" i="31"/>
  <c r="AB63" i="31"/>
  <c r="E174" i="9"/>
  <c r="E151" i="9"/>
  <c r="E215" i="9"/>
  <c r="E39" i="9"/>
  <c r="E23" i="9"/>
  <c r="E350" i="9"/>
  <c r="E119" i="9"/>
  <c r="E116" i="9"/>
  <c r="AB337" i="31"/>
  <c r="AB322" i="31"/>
  <c r="AB442" i="31"/>
  <c r="AB325" i="31"/>
  <c r="AB69" i="31"/>
  <c r="AB454" i="31"/>
  <c r="AB236" i="31"/>
  <c r="AB481" i="31"/>
  <c r="AB79" i="31"/>
  <c r="AB232" i="31"/>
  <c r="AB377" i="31"/>
  <c r="AB81" i="31"/>
  <c r="AB468" i="31"/>
  <c r="AB246" i="31"/>
  <c r="AB114" i="31"/>
  <c r="AB242" i="31"/>
  <c r="AB51" i="31"/>
  <c r="AB342" i="31"/>
  <c r="AB187" i="31"/>
  <c r="AB354" i="31"/>
  <c r="AB430" i="31"/>
  <c r="AB205" i="31"/>
  <c r="AB303" i="31"/>
  <c r="AB412" i="31"/>
  <c r="AB58" i="31"/>
  <c r="AB403" i="31"/>
  <c r="AB357" i="31"/>
  <c r="AB210" i="31"/>
  <c r="AB269" i="31"/>
  <c r="AB45" i="31"/>
  <c r="AB43" i="31"/>
  <c r="AB224" i="31"/>
  <c r="AB171" i="31"/>
  <c r="AB266" i="31"/>
  <c r="AB394" i="31"/>
  <c r="AB113" i="31"/>
  <c r="AB405" i="31"/>
  <c r="AB336" i="31"/>
  <c r="AB115" i="31"/>
  <c r="AB459" i="31"/>
  <c r="AB180" i="31"/>
  <c r="AB53" i="31"/>
  <c r="AB305" i="31"/>
  <c r="AB444" i="31"/>
  <c r="AB279" i="31"/>
  <c r="AB56" i="31"/>
  <c r="AB184" i="31"/>
  <c r="AB203" i="31"/>
  <c r="AB493" i="31"/>
  <c r="AB89" i="31"/>
  <c r="AB328" i="31"/>
  <c r="AB371" i="31"/>
  <c r="AB499" i="31"/>
  <c r="AB366" i="31"/>
  <c r="AB141" i="31"/>
  <c r="AB457" i="31"/>
  <c r="AB110" i="31"/>
  <c r="AB118" i="31"/>
  <c r="AB293" i="31"/>
  <c r="AB231" i="31"/>
  <c r="AB347" i="31"/>
  <c r="AB245" i="31"/>
  <c r="AB449" i="31"/>
  <c r="AB428" i="31"/>
  <c r="AB423" i="31"/>
  <c r="AB254" i="31"/>
  <c r="AB436" i="31"/>
  <c r="AB57" i="31"/>
  <c r="AB183" i="31"/>
  <c r="AB160" i="31"/>
  <c r="I106" i="34"/>
  <c r="I206" i="25" s="1"/>
  <c r="R8" i="32"/>
  <c r="H164" i="9"/>
  <c r="E325" i="9"/>
  <c r="G148" i="34"/>
  <c r="I326" i="25" s="1"/>
  <c r="N59" i="34"/>
  <c r="N61" i="34"/>
  <c r="N58" i="34"/>
  <c r="G119" i="9"/>
  <c r="G39" i="9"/>
  <c r="B1297" i="21"/>
  <c r="B1298" i="21" s="1"/>
  <c r="F5" i="20" s="1" a="1"/>
  <c r="F5" i="20" s="1"/>
  <c r="I12" i="25"/>
  <c r="G116" i="9"/>
  <c r="G71" i="9"/>
  <c r="G151" i="9"/>
  <c r="G215" i="9"/>
  <c r="W12" i="31" l="1"/>
  <c r="N12" i="31" s="1"/>
  <c r="I103" i="34" s="1"/>
  <c r="I203" i="25" s="1"/>
  <c r="E235" i="9"/>
  <c r="E320" i="9"/>
  <c r="E496" i="9"/>
  <c r="E244" i="9"/>
  <c r="E407" i="9"/>
  <c r="E352" i="9"/>
  <c r="E238" i="9"/>
  <c r="E278" i="9"/>
  <c r="E388" i="9"/>
  <c r="E422" i="9"/>
  <c r="E390" i="9"/>
  <c r="E36" i="9"/>
  <c r="E34" i="9"/>
  <c r="E375" i="9"/>
  <c r="E35" i="9"/>
  <c r="E30" i="9"/>
  <c r="E32" i="9"/>
  <c r="E33" i="9"/>
  <c r="E31" i="9"/>
  <c r="E26" i="9"/>
  <c r="E29" i="9"/>
  <c r="E22" i="9"/>
  <c r="E27" i="9"/>
  <c r="E24" i="9"/>
  <c r="E28" i="9"/>
  <c r="E25" i="9"/>
  <c r="G23" i="9"/>
  <c r="E182" i="9"/>
  <c r="E358" i="9"/>
  <c r="E480" i="9"/>
  <c r="E448" i="9"/>
  <c r="G182" i="9"/>
  <c r="E341" i="9"/>
  <c r="E307" i="9"/>
  <c r="E256" i="9"/>
  <c r="E60" i="9"/>
  <c r="E67" i="9"/>
  <c r="E257" i="9"/>
  <c r="E288" i="9"/>
  <c r="E51" i="9"/>
  <c r="E241" i="9"/>
  <c r="E94" i="9"/>
  <c r="E324" i="9"/>
  <c r="E108" i="9"/>
  <c r="E126" i="9"/>
  <c r="E204" i="9"/>
  <c r="E289" i="9"/>
  <c r="E384" i="9"/>
  <c r="E386" i="9"/>
  <c r="E308" i="9"/>
  <c r="E401" i="9"/>
  <c r="E110" i="9"/>
  <c r="E416" i="9"/>
  <c r="G257" i="9"/>
  <c r="G174" i="9"/>
  <c r="G241" i="9"/>
  <c r="G358" i="9"/>
  <c r="G164" i="9"/>
  <c r="G480" i="9"/>
  <c r="H67" i="9"/>
  <c r="H174" i="9"/>
  <c r="H480" i="9"/>
  <c r="H204" i="9"/>
  <c r="H350" i="9"/>
  <c r="H320" i="9"/>
  <c r="H119" i="9"/>
  <c r="H39" i="9"/>
  <c r="AD44" i="37"/>
  <c r="G307" i="9"/>
  <c r="E46" i="9"/>
  <c r="E184" i="9"/>
  <c r="E420" i="9"/>
  <c r="E454" i="9"/>
  <c r="E123" i="9"/>
  <c r="E131" i="9"/>
  <c r="E262" i="9"/>
  <c r="E438" i="9"/>
  <c r="G320" i="9"/>
  <c r="E70" i="9"/>
  <c r="E195" i="9"/>
  <c r="E295" i="9"/>
  <c r="E326" i="9"/>
  <c r="E179" i="9"/>
  <c r="E310" i="9"/>
  <c r="E368" i="9"/>
  <c r="G289" i="9"/>
  <c r="G325" i="9"/>
  <c r="G244" i="9"/>
  <c r="G341" i="9"/>
  <c r="G204" i="9"/>
  <c r="E342" i="9"/>
  <c r="E336" i="9"/>
  <c r="E223" i="9"/>
  <c r="E156" i="9"/>
  <c r="E356" i="9"/>
  <c r="E484" i="9"/>
  <c r="E472" i="9"/>
  <c r="E227" i="9"/>
  <c r="E147" i="9"/>
  <c r="E99" i="9"/>
  <c r="E228" i="9"/>
  <c r="E406" i="9"/>
  <c r="E486" i="9"/>
  <c r="E464" i="9"/>
  <c r="E455" i="9"/>
  <c r="E62" i="9"/>
  <c r="E142" i="9"/>
  <c r="E118" i="9"/>
  <c r="E56" i="9"/>
  <c r="E400" i="9"/>
  <c r="E372" i="9"/>
  <c r="E239" i="9"/>
  <c r="E272" i="9"/>
  <c r="E163" i="9"/>
  <c r="E252" i="9"/>
  <c r="E243" i="9"/>
  <c r="E210" i="9"/>
  <c r="E115" i="9"/>
  <c r="E112" i="9"/>
  <c r="E432" i="9"/>
  <c r="E470" i="9"/>
  <c r="G350" i="9"/>
  <c r="E374" i="9"/>
  <c r="E211" i="9"/>
  <c r="E294" i="9"/>
  <c r="E304" i="9"/>
  <c r="E158" i="9"/>
  <c r="E83" i="9"/>
  <c r="E78" i="9"/>
  <c r="E166" i="9"/>
  <c r="E95" i="9"/>
  <c r="E424" i="9"/>
  <c r="E161" i="9"/>
  <c r="E404" i="9"/>
  <c r="E72" i="9"/>
  <c r="E148" i="9"/>
  <c r="E152" i="9"/>
  <c r="E296" i="9"/>
  <c r="E276" i="9"/>
  <c r="E488" i="9"/>
  <c r="E168" i="9"/>
  <c r="E359" i="9"/>
  <c r="E449" i="9"/>
  <c r="E44" i="9"/>
  <c r="E360" i="9"/>
  <c r="E40" i="9"/>
  <c r="E440" i="9"/>
  <c r="E177" i="9"/>
  <c r="E321" i="9"/>
  <c r="E216" i="9"/>
  <c r="E198" i="9"/>
  <c r="E456" i="9"/>
  <c r="E312" i="9"/>
  <c r="E49" i="9"/>
  <c r="E180" i="9"/>
  <c r="E88" i="9"/>
  <c r="E50" i="9"/>
  <c r="E328" i="9"/>
  <c r="E391" i="9"/>
  <c r="E465" i="9"/>
  <c r="E292" i="9"/>
  <c r="E376" i="9"/>
  <c r="E82" i="9"/>
  <c r="E193" i="9"/>
  <c r="E337" i="9"/>
  <c r="E92" i="9"/>
  <c r="E251" i="9"/>
  <c r="E113" i="9"/>
  <c r="E439" i="9"/>
  <c r="E65" i="9"/>
  <c r="E230" i="9"/>
  <c r="E232" i="9"/>
  <c r="E98" i="9"/>
  <c r="E209" i="9"/>
  <c r="E481" i="9"/>
  <c r="E436" i="9"/>
  <c r="E104" i="9"/>
  <c r="E74" i="9"/>
  <c r="E273" i="9"/>
  <c r="E81" i="9"/>
  <c r="E353" i="9"/>
  <c r="E392" i="9"/>
  <c r="E129" i="9"/>
  <c r="E344" i="9"/>
  <c r="E497" i="9"/>
  <c r="E132" i="9"/>
  <c r="E140" i="9"/>
  <c r="E264" i="9"/>
  <c r="E417" i="9"/>
  <c r="E134" i="9"/>
  <c r="E369" i="9"/>
  <c r="E452" i="9"/>
  <c r="E248" i="9"/>
  <c r="E187" i="9"/>
  <c r="E471" i="9"/>
  <c r="E91" i="9"/>
  <c r="E120" i="9"/>
  <c r="E145" i="9"/>
  <c r="E225" i="9"/>
  <c r="E468" i="9"/>
  <c r="E172" i="9"/>
  <c r="E408" i="9"/>
  <c r="E433" i="9"/>
  <c r="E260" i="9"/>
  <c r="E97" i="9"/>
  <c r="E340" i="9"/>
  <c r="E280" i="9"/>
  <c r="E305" i="9"/>
  <c r="E54" i="9"/>
  <c r="E385" i="9"/>
  <c r="E220" i="9"/>
  <c r="E136" i="9"/>
  <c r="E327" i="9"/>
  <c r="E68" i="9"/>
  <c r="E200" i="9"/>
  <c r="E162" i="9"/>
  <c r="E85" i="9"/>
  <c r="E254" i="9"/>
  <c r="E319" i="9"/>
  <c r="E354" i="9"/>
  <c r="E355" i="9"/>
  <c r="E331" i="9"/>
  <c r="E105" i="9"/>
  <c r="E364" i="9"/>
  <c r="E426" i="9"/>
  <c r="E149" i="9"/>
  <c r="E207" i="9"/>
  <c r="E283" i="9"/>
  <c r="E57" i="9"/>
  <c r="E316" i="9"/>
  <c r="E351" i="9"/>
  <c r="E154" i="9"/>
  <c r="E493" i="9"/>
  <c r="E205" i="9"/>
  <c r="E171" i="9"/>
  <c r="E194" i="9"/>
  <c r="E155" i="9"/>
  <c r="E103" i="9"/>
  <c r="E170" i="9"/>
  <c r="E377" i="9"/>
  <c r="E247" i="9"/>
  <c r="E234" i="9"/>
  <c r="E429" i="9"/>
  <c r="E435" i="9"/>
  <c r="E253" i="9"/>
  <c r="E457" i="9"/>
  <c r="E87" i="9"/>
  <c r="E59" i="9"/>
  <c r="E258" i="9"/>
  <c r="E463" i="9"/>
  <c r="E365" i="9"/>
  <c r="E77" i="9"/>
  <c r="E38" i="9"/>
  <c r="E263" i="9"/>
  <c r="E178" i="9"/>
  <c r="E181" i="9"/>
  <c r="E173" i="9"/>
  <c r="E135" i="9"/>
  <c r="E114" i="9"/>
  <c r="E42" i="9"/>
  <c r="E301" i="9"/>
  <c r="E362" i="9"/>
  <c r="E125" i="9"/>
  <c r="E329" i="9"/>
  <c r="E96" i="9"/>
  <c r="E150" i="9"/>
  <c r="E311" i="9"/>
  <c r="E335" i="9"/>
  <c r="E79" i="9"/>
  <c r="E437" i="9"/>
  <c r="E137" i="9"/>
  <c r="E396" i="9"/>
  <c r="E43" i="9"/>
  <c r="E53" i="9"/>
  <c r="E45" i="9"/>
  <c r="E382" i="9"/>
  <c r="E160" i="9"/>
  <c r="E399" i="9"/>
  <c r="E434" i="9"/>
  <c r="E236" i="9"/>
  <c r="E357" i="9"/>
  <c r="E462" i="9"/>
  <c r="E169" i="9"/>
  <c r="E428" i="9"/>
  <c r="E76" i="9"/>
  <c r="E498" i="9"/>
  <c r="E309" i="9"/>
  <c r="E409" i="9"/>
  <c r="E268" i="9"/>
  <c r="E52" i="9"/>
  <c r="E461" i="9"/>
  <c r="E405" i="9"/>
  <c r="E199" i="9"/>
  <c r="E143" i="9"/>
  <c r="E271" i="9"/>
  <c r="E306" i="9"/>
  <c r="E346" i="9"/>
  <c r="E133" i="9"/>
  <c r="E318" i="9"/>
  <c r="E395" i="9"/>
  <c r="E41" i="9"/>
  <c r="E300" i="9"/>
  <c r="E100" i="9"/>
  <c r="E370" i="9"/>
  <c r="E281" i="9"/>
  <c r="E130" i="9"/>
  <c r="E90" i="9"/>
  <c r="E333" i="9"/>
  <c r="E277" i="9"/>
  <c r="E467" i="9"/>
  <c r="E443" i="9"/>
  <c r="E394" i="9"/>
  <c r="E487" i="9"/>
  <c r="E218" i="9"/>
  <c r="E413" i="9"/>
  <c r="E139" i="9"/>
  <c r="E267" i="9"/>
  <c r="E441" i="9"/>
  <c r="E203" i="9"/>
  <c r="E153" i="9"/>
  <c r="E183" i="9"/>
  <c r="E414" i="9"/>
  <c r="E192" i="9"/>
  <c r="E431" i="9"/>
  <c r="E466" i="9"/>
  <c r="E339" i="9"/>
  <c r="E315" i="9"/>
  <c r="E217" i="9"/>
  <c r="E476" i="9"/>
  <c r="E285" i="9"/>
  <c r="E419" i="9"/>
  <c r="E237" i="9"/>
  <c r="E313" i="9"/>
  <c r="E240" i="9"/>
  <c r="E279" i="9"/>
  <c r="E270" i="9"/>
  <c r="E303" i="9"/>
  <c r="E338" i="9"/>
  <c r="E442" i="9"/>
  <c r="E138" i="9"/>
  <c r="E111" i="9"/>
  <c r="E89" i="9"/>
  <c r="E348" i="9"/>
  <c r="E383" i="9"/>
  <c r="E418" i="9"/>
  <c r="E330" i="9"/>
  <c r="E291" i="9"/>
  <c r="E109" i="9"/>
  <c r="E446" i="9"/>
  <c r="E80" i="9"/>
  <c r="E425" i="9"/>
  <c r="E412" i="9"/>
  <c r="E499" i="9"/>
  <c r="E175" i="9"/>
  <c r="E490" i="9"/>
  <c r="E75" i="9"/>
  <c r="E222" i="9"/>
  <c r="E165" i="9"/>
  <c r="E157" i="9"/>
  <c r="E489" i="9"/>
  <c r="E231" i="9"/>
  <c r="E255" i="9"/>
  <c r="E290" i="9"/>
  <c r="E188" i="9"/>
  <c r="E245" i="9"/>
  <c r="E469" i="9"/>
  <c r="E302" i="9"/>
  <c r="E379" i="9"/>
  <c r="E297" i="9"/>
  <c r="E284" i="9"/>
  <c r="E371" i="9"/>
  <c r="E475" i="9"/>
  <c r="E249" i="9"/>
  <c r="E474" i="9"/>
  <c r="E37" i="9"/>
  <c r="E361" i="9"/>
  <c r="E144" i="9"/>
  <c r="E378" i="9"/>
  <c r="E423" i="9"/>
  <c r="E314" i="9"/>
  <c r="E117" i="9"/>
  <c r="E86" i="9"/>
  <c r="E64" i="9"/>
  <c r="E430" i="9"/>
  <c r="E196" i="9"/>
  <c r="E219" i="9"/>
  <c r="E146" i="9"/>
  <c r="E347" i="9"/>
  <c r="E121" i="9"/>
  <c r="E380" i="9"/>
  <c r="E250" i="9"/>
  <c r="E445" i="9"/>
  <c r="E389" i="9"/>
  <c r="E494" i="9"/>
  <c r="E127" i="9"/>
  <c r="E201" i="9"/>
  <c r="E460" i="9"/>
  <c r="E202" i="9"/>
  <c r="E397" i="9"/>
  <c r="E403" i="9"/>
  <c r="E221" i="9"/>
  <c r="E286" i="9"/>
  <c r="E224" i="9"/>
  <c r="E266" i="9"/>
  <c r="E197" i="9"/>
  <c r="E226" i="9"/>
  <c r="E393" i="9"/>
  <c r="E58" i="9"/>
  <c r="E317" i="9"/>
  <c r="E261" i="9"/>
  <c r="E366" i="9"/>
  <c r="E427" i="9"/>
  <c r="E73" i="9"/>
  <c r="E332" i="9"/>
  <c r="E495" i="9"/>
  <c r="E269" i="9"/>
  <c r="E298" i="9"/>
  <c r="E275" i="9"/>
  <c r="E93" i="9"/>
  <c r="E48" i="9"/>
  <c r="E106" i="9"/>
  <c r="E69" i="9"/>
  <c r="E189" i="9"/>
  <c r="E265" i="9"/>
  <c r="E242" i="9"/>
  <c r="E415" i="9"/>
  <c r="E450" i="9"/>
  <c r="E55" i="9"/>
  <c r="E299" i="9"/>
  <c r="E473" i="9"/>
  <c r="E167" i="9"/>
  <c r="E367" i="9"/>
  <c r="E402" i="9"/>
  <c r="E124" i="9"/>
  <c r="E229" i="9"/>
  <c r="E453" i="9"/>
  <c r="F7" i="20" a="1"/>
  <c r="F7" i="20" s="1"/>
  <c r="W14" i="31" s="1"/>
  <c r="F9" i="20" a="1"/>
  <c r="F9" i="20" s="1"/>
  <c r="F14" i="20" a="1"/>
  <c r="F14" i="20" s="1"/>
  <c r="F15" i="20" a="1"/>
  <c r="F15" i="20" s="1"/>
  <c r="F8" i="20" a="1"/>
  <c r="F8" i="20" s="1"/>
  <c r="F6" i="20" a="1"/>
  <c r="F6" i="20" s="1"/>
  <c r="W13" i="31" s="1"/>
  <c r="F19" i="20" a="1"/>
  <c r="F19" i="20" s="1"/>
  <c r="F16" i="20" a="1"/>
  <c r="F16" i="20" s="1"/>
  <c r="F11" i="20" a="1"/>
  <c r="F11" i="20" s="1"/>
  <c r="F10" i="20" a="1"/>
  <c r="F10" i="20" s="1"/>
  <c r="F3" i="20" a="1"/>
  <c r="F3" i="20" s="1"/>
  <c r="F13" i="20" a="1"/>
  <c r="F13" i="20" s="1"/>
  <c r="F18" i="20" a="1"/>
  <c r="F18" i="20" s="1"/>
  <c r="F17" i="20" a="1"/>
  <c r="F17" i="20" s="1"/>
  <c r="F4" i="20" a="1"/>
  <c r="F4" i="20" s="1"/>
  <c r="W11" i="31" s="1"/>
  <c r="F12" i="20" a="1"/>
  <c r="F12" i="20" s="1"/>
  <c r="E190" i="9"/>
  <c r="E387" i="9"/>
  <c r="E191" i="9"/>
  <c r="E102" i="9"/>
  <c r="E477" i="9"/>
  <c r="E61" i="9"/>
  <c r="E398" i="9"/>
  <c r="E176" i="9"/>
  <c r="E287" i="9"/>
  <c r="E322" i="9"/>
  <c r="E451" i="9"/>
  <c r="E63" i="9"/>
  <c r="E345" i="9"/>
  <c r="E128" i="9"/>
  <c r="E206" i="9"/>
  <c r="E274" i="9"/>
  <c r="E214" i="9"/>
  <c r="E101" i="9"/>
  <c r="E282" i="9"/>
  <c r="E259" i="9"/>
  <c r="E491" i="9"/>
  <c r="E122" i="9"/>
  <c r="E349" i="9"/>
  <c r="E421" i="9"/>
  <c r="E208" i="9"/>
  <c r="E159" i="9"/>
  <c r="E458" i="9"/>
  <c r="E66" i="9"/>
  <c r="E410" i="9"/>
  <c r="E323" i="9"/>
  <c r="E141" i="9"/>
  <c r="E478" i="9"/>
  <c r="E47" i="9"/>
  <c r="E212" i="9"/>
  <c r="E343" i="9"/>
  <c r="E186" i="9"/>
  <c r="E381" i="9"/>
  <c r="E485" i="9"/>
  <c r="E213" i="9"/>
  <c r="E363" i="9"/>
  <c r="E447" i="9"/>
  <c r="E482" i="9"/>
  <c r="E293" i="9"/>
  <c r="E483" i="9"/>
  <c r="E459" i="9"/>
  <c r="E233" i="9"/>
  <c r="E492" i="9"/>
  <c r="E107" i="9"/>
  <c r="E84" i="9"/>
  <c r="E373" i="9"/>
  <c r="E334" i="9"/>
  <c r="E411" i="9"/>
  <c r="E185" i="9"/>
  <c r="E444" i="9"/>
  <c r="E479" i="9"/>
  <c r="E246" i="9"/>
  <c r="G386" i="9"/>
  <c r="I85" i="34" l="1"/>
  <c r="I185" i="25" s="1"/>
  <c r="P12" i="31"/>
  <c r="E7" i="9"/>
  <c r="W10" i="31"/>
  <c r="N10" i="31" s="1"/>
  <c r="N23" i="31"/>
  <c r="P23" i="31" s="1"/>
  <c r="Q23" i="31" s="1"/>
  <c r="W23" i="31"/>
  <c r="N11" i="31"/>
  <c r="I72" i="34" s="1"/>
  <c r="I172" i="25" s="1"/>
  <c r="N24" i="31"/>
  <c r="P24" i="31" s="1"/>
  <c r="Q24" i="31" s="1"/>
  <c r="W24" i="31"/>
  <c r="N25" i="31"/>
  <c r="P25" i="31" s="1"/>
  <c r="Q25" i="31" s="1"/>
  <c r="W25" i="31"/>
  <c r="W15" i="31"/>
  <c r="N15" i="31" s="1"/>
  <c r="I101" i="34" s="1"/>
  <c r="I201" i="25" s="1"/>
  <c r="N26" i="31"/>
  <c r="P26" i="31" s="1"/>
  <c r="Q26" i="31" s="1"/>
  <c r="W26" i="31"/>
  <c r="N13" i="31"/>
  <c r="I90" i="34" s="1"/>
  <c r="I190" i="25" s="1"/>
  <c r="N20" i="31"/>
  <c r="P20" i="31" s="1"/>
  <c r="Q20" i="31" s="1"/>
  <c r="W20" i="31"/>
  <c r="N22" i="31"/>
  <c r="P22" i="31" s="1"/>
  <c r="Q22" i="31" s="1"/>
  <c r="W22" i="31"/>
  <c r="N21" i="31"/>
  <c r="P21" i="31" s="1"/>
  <c r="Q21" i="31" s="1"/>
  <c r="W21" i="31"/>
  <c r="W17" i="31"/>
  <c r="N17" i="31" s="1"/>
  <c r="I75" i="34" s="1"/>
  <c r="I175" i="25" s="1"/>
  <c r="W16" i="31"/>
  <c r="N16" i="31" s="1"/>
  <c r="P16" i="31" s="1"/>
  <c r="Q16" i="31" s="1"/>
  <c r="N14" i="31"/>
  <c r="N18" i="31"/>
  <c r="P18" i="31" s="1"/>
  <c r="Q18" i="31" s="1"/>
  <c r="W18" i="31"/>
  <c r="N19" i="31"/>
  <c r="P19" i="31" s="1"/>
  <c r="Q19" i="31" s="1"/>
  <c r="W19" i="31"/>
  <c r="H23" i="9"/>
  <c r="AB28" i="31"/>
  <c r="AD28" i="37" s="1"/>
  <c r="G30" i="9"/>
  <c r="G31" i="9"/>
  <c r="G35" i="9"/>
  <c r="G33" i="9"/>
  <c r="G34" i="9"/>
  <c r="G32" i="9"/>
  <c r="G36" i="9"/>
  <c r="G27" i="9"/>
  <c r="G25" i="9"/>
  <c r="G22" i="9"/>
  <c r="G28" i="9"/>
  <c r="G29" i="9"/>
  <c r="G24" i="9"/>
  <c r="G26" i="9"/>
  <c r="I109" i="34"/>
  <c r="I209" i="25" s="1"/>
  <c r="H358" i="9"/>
  <c r="G67" i="9"/>
  <c r="G352" i="9"/>
  <c r="H352" i="9"/>
  <c r="G448" i="9"/>
  <c r="H244" i="9"/>
  <c r="H448" i="9"/>
  <c r="AD72" i="37"/>
  <c r="G235" i="9"/>
  <c r="G278" i="9"/>
  <c r="G324" i="9"/>
  <c r="I76" i="34"/>
  <c r="I176" i="25" s="1"/>
  <c r="G308" i="9"/>
  <c r="H307" i="9"/>
  <c r="G384" i="9"/>
  <c r="G238" i="9"/>
  <c r="H401" i="9"/>
  <c r="H388" i="9"/>
  <c r="H386" i="9"/>
  <c r="H341" i="9"/>
  <c r="H278" i="9"/>
  <c r="H60" i="9"/>
  <c r="AD65" i="37"/>
  <c r="H215" i="9"/>
  <c r="H324" i="9"/>
  <c r="H308" i="9"/>
  <c r="H384" i="9"/>
  <c r="H116" i="9"/>
  <c r="H71" i="9"/>
  <c r="AD76" i="37"/>
  <c r="H151" i="9"/>
  <c r="H257" i="9"/>
  <c r="H288" i="9"/>
  <c r="G401" i="9"/>
  <c r="H241" i="9"/>
  <c r="H289" i="9"/>
  <c r="H182" i="9"/>
  <c r="H126" i="9"/>
  <c r="G126" i="9"/>
  <c r="G60" i="9"/>
  <c r="G407" i="9"/>
  <c r="G416" i="9"/>
  <c r="G390" i="9"/>
  <c r="G46" i="9"/>
  <c r="G375" i="9"/>
  <c r="G110" i="9"/>
  <c r="G51" i="9"/>
  <c r="G454" i="9"/>
  <c r="G94" i="9"/>
  <c r="G420" i="9"/>
  <c r="G184" i="9"/>
  <c r="G195" i="9"/>
  <c r="G70" i="9"/>
  <c r="G496" i="9"/>
  <c r="G368" i="9"/>
  <c r="G438" i="9"/>
  <c r="G310" i="9"/>
  <c r="G262" i="9"/>
  <c r="G388" i="9"/>
  <c r="G179" i="9"/>
  <c r="G131" i="9"/>
  <c r="G108" i="9"/>
  <c r="G326" i="9"/>
  <c r="G422" i="9"/>
  <c r="G123" i="9"/>
  <c r="G295" i="9"/>
  <c r="G288" i="9"/>
  <c r="G256" i="9"/>
  <c r="G115" i="9"/>
  <c r="G472" i="9"/>
  <c r="G294" i="9"/>
  <c r="G372" i="9"/>
  <c r="G484" i="9"/>
  <c r="G211" i="9"/>
  <c r="G210" i="9"/>
  <c r="G400" i="9"/>
  <c r="G486" i="9"/>
  <c r="G356" i="9"/>
  <c r="G464" i="9"/>
  <c r="G374" i="9"/>
  <c r="G56" i="9"/>
  <c r="G406" i="9"/>
  <c r="G156" i="9"/>
  <c r="G78" i="9"/>
  <c r="G243" i="9"/>
  <c r="G118" i="9"/>
  <c r="G228" i="9"/>
  <c r="G83" i="9"/>
  <c r="G252" i="9"/>
  <c r="G142" i="9"/>
  <c r="G99" i="9"/>
  <c r="G223" i="9"/>
  <c r="G470" i="9"/>
  <c r="G304" i="9"/>
  <c r="G158" i="9"/>
  <c r="G163" i="9"/>
  <c r="G62" i="9"/>
  <c r="G147" i="9"/>
  <c r="G336" i="9"/>
  <c r="G239" i="9"/>
  <c r="G432" i="9"/>
  <c r="G272" i="9"/>
  <c r="G455" i="9"/>
  <c r="G227" i="9"/>
  <c r="G342" i="9"/>
  <c r="G112" i="9"/>
  <c r="G68" i="9"/>
  <c r="G225" i="9"/>
  <c r="G369" i="9"/>
  <c r="G129" i="9"/>
  <c r="G481" i="9"/>
  <c r="G251" i="9"/>
  <c r="G391" i="9"/>
  <c r="G198" i="9"/>
  <c r="G449" i="9"/>
  <c r="G152" i="9"/>
  <c r="G327" i="9"/>
  <c r="G340" i="9"/>
  <c r="G145" i="9"/>
  <c r="G134" i="9"/>
  <c r="G392" i="9"/>
  <c r="G209" i="9"/>
  <c r="G92" i="9"/>
  <c r="G328" i="9"/>
  <c r="G216" i="9"/>
  <c r="G359" i="9"/>
  <c r="G148" i="9"/>
  <c r="G136" i="9"/>
  <c r="G97" i="9"/>
  <c r="G120" i="9"/>
  <c r="G417" i="9"/>
  <c r="G353" i="9"/>
  <c r="G98" i="9"/>
  <c r="G337" i="9"/>
  <c r="G50" i="9"/>
  <c r="G321" i="9"/>
  <c r="G72" i="9"/>
  <c r="G220" i="9"/>
  <c r="G260" i="9"/>
  <c r="G91" i="9"/>
  <c r="G264" i="9"/>
  <c r="G81" i="9"/>
  <c r="G232" i="9"/>
  <c r="G193" i="9"/>
  <c r="G88" i="9"/>
  <c r="G177" i="9"/>
  <c r="G168" i="9"/>
  <c r="G404" i="9"/>
  <c r="G385" i="9"/>
  <c r="G433" i="9"/>
  <c r="G471" i="9"/>
  <c r="G140" i="9"/>
  <c r="G273" i="9"/>
  <c r="G230" i="9"/>
  <c r="G82" i="9"/>
  <c r="G180" i="9"/>
  <c r="G440" i="9"/>
  <c r="G488" i="9"/>
  <c r="G161" i="9"/>
  <c r="G54" i="9"/>
  <c r="G408" i="9"/>
  <c r="G187" i="9"/>
  <c r="G132" i="9"/>
  <c r="G74" i="9"/>
  <c r="G65" i="9"/>
  <c r="G376" i="9"/>
  <c r="G49" i="9"/>
  <c r="G40" i="9"/>
  <c r="G276" i="9"/>
  <c r="G424" i="9"/>
  <c r="G305" i="9"/>
  <c r="G172" i="9"/>
  <c r="G248" i="9"/>
  <c r="G497" i="9"/>
  <c r="G104" i="9"/>
  <c r="G439" i="9"/>
  <c r="G292" i="9"/>
  <c r="G312" i="9"/>
  <c r="G360" i="9"/>
  <c r="G95" i="9"/>
  <c r="G200" i="9"/>
  <c r="G280" i="9"/>
  <c r="G468" i="9"/>
  <c r="G452" i="9"/>
  <c r="G344" i="9"/>
  <c r="G436" i="9"/>
  <c r="G113" i="9"/>
  <c r="G465" i="9"/>
  <c r="G456" i="9"/>
  <c r="G44" i="9"/>
  <c r="G296" i="9"/>
  <c r="G166" i="9"/>
  <c r="G63" i="9"/>
  <c r="G102" i="9"/>
  <c r="G367" i="9"/>
  <c r="G265" i="9"/>
  <c r="G298" i="9"/>
  <c r="G317" i="9"/>
  <c r="G286" i="9"/>
  <c r="G494" i="9"/>
  <c r="G219" i="9"/>
  <c r="G378" i="9"/>
  <c r="G371" i="9"/>
  <c r="G290" i="9"/>
  <c r="G490" i="9"/>
  <c r="G291" i="9"/>
  <c r="G442" i="9"/>
  <c r="G313" i="9"/>
  <c r="G339" i="9"/>
  <c r="G441" i="9"/>
  <c r="G467" i="9"/>
  <c r="G300" i="9"/>
  <c r="G143" i="9"/>
  <c r="G498" i="9"/>
  <c r="G434" i="9"/>
  <c r="G137" i="9"/>
  <c r="G125" i="9"/>
  <c r="G178" i="9"/>
  <c r="G87" i="9"/>
  <c r="G170" i="9"/>
  <c r="G351" i="9"/>
  <c r="G105" i="9"/>
  <c r="G479" i="9"/>
  <c r="G293" i="9"/>
  <c r="G282" i="9"/>
  <c r="G492" i="9"/>
  <c r="G343" i="9"/>
  <c r="G451" i="9"/>
  <c r="G191" i="9"/>
  <c r="G167" i="9"/>
  <c r="G189" i="9"/>
  <c r="G269" i="9"/>
  <c r="G58" i="9"/>
  <c r="G221" i="9"/>
  <c r="G389" i="9"/>
  <c r="G196" i="9"/>
  <c r="G144" i="9"/>
  <c r="G284" i="9"/>
  <c r="G255" i="9"/>
  <c r="G175" i="9"/>
  <c r="G330" i="9"/>
  <c r="G338" i="9"/>
  <c r="G237" i="9"/>
  <c r="G466" i="9"/>
  <c r="G267" i="9"/>
  <c r="G277" i="9"/>
  <c r="G41" i="9"/>
  <c r="G199" i="9"/>
  <c r="G76" i="9"/>
  <c r="G399" i="9"/>
  <c r="G437" i="9"/>
  <c r="G362" i="9"/>
  <c r="G263" i="9"/>
  <c r="G457" i="9"/>
  <c r="G103" i="9"/>
  <c r="G316" i="9"/>
  <c r="G331" i="9"/>
  <c r="G213" i="9"/>
  <c r="G458" i="9"/>
  <c r="G212" i="9"/>
  <c r="G141" i="9"/>
  <c r="G334" i="9"/>
  <c r="G373" i="9"/>
  <c r="G482" i="9"/>
  <c r="G159" i="9"/>
  <c r="G101" i="9"/>
  <c r="G322" i="9"/>
  <c r="G387" i="9"/>
  <c r="G473" i="9"/>
  <c r="G69" i="9"/>
  <c r="G495" i="9"/>
  <c r="G403" i="9"/>
  <c r="G445" i="9"/>
  <c r="G430" i="9"/>
  <c r="G361" i="9"/>
  <c r="G297" i="9"/>
  <c r="G231" i="9"/>
  <c r="G499" i="9"/>
  <c r="G418" i="9"/>
  <c r="G303" i="9"/>
  <c r="G419" i="9"/>
  <c r="G431" i="9"/>
  <c r="G139" i="9"/>
  <c r="G333" i="9"/>
  <c r="G395" i="9"/>
  <c r="G405" i="9"/>
  <c r="G428" i="9"/>
  <c r="G160" i="9"/>
  <c r="G79" i="9"/>
  <c r="G301" i="9"/>
  <c r="G38" i="9"/>
  <c r="G253" i="9"/>
  <c r="G155" i="9"/>
  <c r="G57" i="9"/>
  <c r="G355" i="9"/>
  <c r="G84" i="9"/>
  <c r="G447" i="9"/>
  <c r="G47" i="9"/>
  <c r="G208" i="9"/>
  <c r="G214" i="9"/>
  <c r="G287" i="9"/>
  <c r="G190" i="9"/>
  <c r="G299" i="9"/>
  <c r="G106" i="9"/>
  <c r="G332" i="9"/>
  <c r="G393" i="9"/>
  <c r="G397" i="9"/>
  <c r="G250" i="9"/>
  <c r="G64" i="9"/>
  <c r="G379" i="9"/>
  <c r="G489" i="9"/>
  <c r="G412" i="9"/>
  <c r="G383" i="9"/>
  <c r="G285" i="9"/>
  <c r="G192" i="9"/>
  <c r="G413" i="9"/>
  <c r="G90" i="9"/>
  <c r="G318" i="9"/>
  <c r="G461" i="9"/>
  <c r="G169" i="9"/>
  <c r="G382" i="9"/>
  <c r="G335" i="9"/>
  <c r="G42" i="9"/>
  <c r="G77" i="9"/>
  <c r="G435" i="9"/>
  <c r="G194" i="9"/>
  <c r="G283" i="9"/>
  <c r="G354" i="9"/>
  <c r="G349" i="9"/>
  <c r="G246" i="9"/>
  <c r="G107" i="9"/>
  <c r="G363" i="9"/>
  <c r="G478" i="9"/>
  <c r="G421" i="9"/>
  <c r="G274" i="9"/>
  <c r="G176" i="9"/>
  <c r="G453" i="9"/>
  <c r="G55" i="9"/>
  <c r="G48" i="9"/>
  <c r="G73" i="9"/>
  <c r="G226" i="9"/>
  <c r="G202" i="9"/>
  <c r="G380" i="9"/>
  <c r="G86" i="9"/>
  <c r="G37" i="9"/>
  <c r="G302" i="9"/>
  <c r="G157" i="9"/>
  <c r="G425" i="9"/>
  <c r="G348" i="9"/>
  <c r="G270" i="9"/>
  <c r="G414" i="9"/>
  <c r="G218" i="9"/>
  <c r="G130" i="9"/>
  <c r="G133" i="9"/>
  <c r="G52" i="9"/>
  <c r="G45" i="9"/>
  <c r="G311" i="9"/>
  <c r="G114" i="9"/>
  <c r="G365" i="9"/>
  <c r="G429" i="9"/>
  <c r="G171" i="9"/>
  <c r="G207" i="9"/>
  <c r="G319" i="9"/>
  <c r="G206" i="9"/>
  <c r="G398" i="9"/>
  <c r="G229" i="9"/>
  <c r="G450" i="9"/>
  <c r="G427" i="9"/>
  <c r="G197" i="9"/>
  <c r="G460" i="9"/>
  <c r="G121" i="9"/>
  <c r="G117" i="9"/>
  <c r="G474" i="9"/>
  <c r="G469" i="9"/>
  <c r="G165" i="9"/>
  <c r="G80" i="9"/>
  <c r="G89" i="9"/>
  <c r="G279" i="9"/>
  <c r="G476" i="9"/>
  <c r="G183" i="9"/>
  <c r="G487" i="9"/>
  <c r="G281" i="9"/>
  <c r="G346" i="9"/>
  <c r="G268" i="9"/>
  <c r="G462" i="9"/>
  <c r="G53" i="9"/>
  <c r="G150" i="9"/>
  <c r="G135" i="9"/>
  <c r="G463" i="9"/>
  <c r="G234" i="9"/>
  <c r="G205" i="9"/>
  <c r="G149" i="9"/>
  <c r="G254" i="9"/>
  <c r="G233" i="9"/>
  <c r="G444" i="9"/>
  <c r="G323" i="9"/>
  <c r="G122" i="9"/>
  <c r="G128" i="9"/>
  <c r="G61" i="9"/>
  <c r="G124" i="9"/>
  <c r="G415" i="9"/>
  <c r="G93" i="9"/>
  <c r="G366" i="9"/>
  <c r="G266" i="9"/>
  <c r="G201" i="9"/>
  <c r="G347" i="9"/>
  <c r="G314" i="9"/>
  <c r="G249" i="9"/>
  <c r="G245" i="9"/>
  <c r="G222" i="9"/>
  <c r="G446" i="9"/>
  <c r="G111" i="9"/>
  <c r="G217" i="9"/>
  <c r="G153" i="9"/>
  <c r="G394" i="9"/>
  <c r="G370" i="9"/>
  <c r="G306" i="9"/>
  <c r="G409" i="9"/>
  <c r="G357" i="9"/>
  <c r="G43" i="9"/>
  <c r="G96" i="9"/>
  <c r="G173" i="9"/>
  <c r="G258" i="9"/>
  <c r="G247" i="9"/>
  <c r="G493" i="9"/>
  <c r="G426" i="9"/>
  <c r="G85" i="9"/>
  <c r="G485" i="9"/>
  <c r="G185" i="9"/>
  <c r="G459" i="9"/>
  <c r="G381" i="9"/>
  <c r="G410" i="9"/>
  <c r="G491" i="9"/>
  <c r="G402" i="9"/>
  <c r="G242" i="9"/>
  <c r="G275" i="9"/>
  <c r="G261" i="9"/>
  <c r="G224" i="9"/>
  <c r="G127" i="9"/>
  <c r="G146" i="9"/>
  <c r="G423" i="9"/>
  <c r="G475" i="9"/>
  <c r="G188" i="9"/>
  <c r="G75" i="9"/>
  <c r="G109" i="9"/>
  <c r="G138" i="9"/>
  <c r="G240" i="9"/>
  <c r="G315" i="9"/>
  <c r="G203" i="9"/>
  <c r="G443" i="9"/>
  <c r="G100" i="9"/>
  <c r="G271" i="9"/>
  <c r="G309" i="9"/>
  <c r="G236" i="9"/>
  <c r="G396" i="9"/>
  <c r="G329" i="9"/>
  <c r="G181" i="9"/>
  <c r="G59" i="9"/>
  <c r="G377" i="9"/>
  <c r="G154" i="9"/>
  <c r="G364" i="9"/>
  <c r="G162" i="9"/>
  <c r="G345" i="9"/>
  <c r="G477" i="9"/>
  <c r="G411" i="9"/>
  <c r="G483" i="9"/>
  <c r="G186" i="9"/>
  <c r="G66" i="9"/>
  <c r="G259" i="9"/>
  <c r="I124" i="34"/>
  <c r="I224" i="25" s="1"/>
  <c r="I112" i="34"/>
  <c r="I212" i="25" s="1"/>
  <c r="I114" i="34"/>
  <c r="I214" i="25" s="1"/>
  <c r="I117" i="34"/>
  <c r="I217" i="25" s="1"/>
  <c r="I136" i="34"/>
  <c r="I236" i="25" s="1"/>
  <c r="I89" i="34"/>
  <c r="I189" i="25" s="1"/>
  <c r="G149" i="34"/>
  <c r="I327" i="25" s="1"/>
  <c r="I82" i="34"/>
  <c r="I182" i="25" s="1"/>
  <c r="I99" i="34"/>
  <c r="I199" i="25" s="1"/>
  <c r="I120" i="34"/>
  <c r="I220" i="25" s="1"/>
  <c r="I98" i="34"/>
  <c r="I198" i="25" s="1"/>
  <c r="I129" i="34"/>
  <c r="I229" i="25" s="1"/>
  <c r="I70" i="34"/>
  <c r="I170" i="25" s="1"/>
  <c r="G141" i="34" l="1"/>
  <c r="I319" i="25" s="1"/>
  <c r="Q12" i="31"/>
  <c r="P15" i="31"/>
  <c r="Q15" i="31" s="1"/>
  <c r="AB15" i="31" s="1"/>
  <c r="G145" i="34"/>
  <c r="I323" i="25" s="1"/>
  <c r="P17" i="31"/>
  <c r="Q17" i="31" s="1"/>
  <c r="G143" i="34"/>
  <c r="I321" i="25" s="1"/>
  <c r="P14" i="31"/>
  <c r="Q14" i="31" s="1"/>
  <c r="AB14" i="31" s="1"/>
  <c r="I73" i="34"/>
  <c r="I173" i="25" s="1"/>
  <c r="G146" i="34"/>
  <c r="I324" i="25" s="1"/>
  <c r="E8" i="9"/>
  <c r="P13" i="31"/>
  <c r="Q13" i="31" s="1"/>
  <c r="AB13" i="31" s="1"/>
  <c r="I105" i="34"/>
  <c r="I205" i="25" s="1"/>
  <c r="E9" i="9"/>
  <c r="E6" i="9"/>
  <c r="G144" i="34"/>
  <c r="I322" i="25" s="1"/>
  <c r="I74" i="34"/>
  <c r="I174" i="25" s="1"/>
  <c r="O503" i="31"/>
  <c r="F498" i="9" s="1"/>
  <c r="O499" i="31"/>
  <c r="F494" i="9" s="1"/>
  <c r="O495" i="31"/>
  <c r="F490" i="9" s="1"/>
  <c r="O491" i="31"/>
  <c r="F486" i="9" s="1"/>
  <c r="O487" i="31"/>
  <c r="F482" i="9" s="1"/>
  <c r="O483" i="31"/>
  <c r="F478" i="9" s="1"/>
  <c r="O479" i="31"/>
  <c r="F474" i="9" s="1"/>
  <c r="O475" i="31"/>
  <c r="F470" i="9" s="1"/>
  <c r="O471" i="31"/>
  <c r="F466" i="9" s="1"/>
  <c r="O467" i="31"/>
  <c r="F462" i="9" s="1"/>
  <c r="O463" i="31"/>
  <c r="F458" i="9" s="1"/>
  <c r="O504" i="31"/>
  <c r="F499" i="9" s="1"/>
  <c r="O500" i="31"/>
  <c r="F495" i="9" s="1"/>
  <c r="O496" i="31"/>
  <c r="F491" i="9" s="1"/>
  <c r="O492" i="31"/>
  <c r="F487" i="9" s="1"/>
  <c r="O488" i="31"/>
  <c r="F483" i="9" s="1"/>
  <c r="O484" i="31"/>
  <c r="F479" i="9" s="1"/>
  <c r="O480" i="31"/>
  <c r="F475" i="9" s="1"/>
  <c r="O476" i="31"/>
  <c r="F471" i="9" s="1"/>
  <c r="O472" i="31"/>
  <c r="F467" i="9" s="1"/>
  <c r="O468" i="31"/>
  <c r="F463" i="9" s="1"/>
  <c r="O464" i="31"/>
  <c r="F459" i="9" s="1"/>
  <c r="O460" i="31"/>
  <c r="F455" i="9" s="1"/>
  <c r="O456" i="31"/>
  <c r="F451" i="9" s="1"/>
  <c r="O452" i="31"/>
  <c r="F447" i="9" s="1"/>
  <c r="O448" i="31"/>
  <c r="F443" i="9" s="1"/>
  <c r="O444" i="31"/>
  <c r="F439" i="9" s="1"/>
  <c r="O440" i="31"/>
  <c r="F435" i="9" s="1"/>
  <c r="O501" i="31"/>
  <c r="F496" i="9" s="1"/>
  <c r="O497" i="31"/>
  <c r="F492" i="9" s="1"/>
  <c r="O493" i="31"/>
  <c r="F488" i="9" s="1"/>
  <c r="O489" i="31"/>
  <c r="F484" i="9" s="1"/>
  <c r="O485" i="31"/>
  <c r="F480" i="9" s="1"/>
  <c r="O481" i="31"/>
  <c r="F476" i="9" s="1"/>
  <c r="O477" i="31"/>
  <c r="F472" i="9" s="1"/>
  <c r="O473" i="31"/>
  <c r="F468" i="9" s="1"/>
  <c r="O469" i="31"/>
  <c r="F464" i="9" s="1"/>
  <c r="O465" i="31"/>
  <c r="F460" i="9" s="1"/>
  <c r="O482" i="31"/>
  <c r="F477" i="9" s="1"/>
  <c r="O439" i="31"/>
  <c r="F434" i="9" s="1"/>
  <c r="O436" i="31"/>
  <c r="F431" i="9" s="1"/>
  <c r="O432" i="31"/>
  <c r="F427" i="9" s="1"/>
  <c r="O428" i="31"/>
  <c r="F423" i="9" s="1"/>
  <c r="O424" i="31"/>
  <c r="F419" i="9" s="1"/>
  <c r="O420" i="31"/>
  <c r="F415" i="9" s="1"/>
  <c r="O416" i="31"/>
  <c r="F411" i="9" s="1"/>
  <c r="O498" i="31"/>
  <c r="F493" i="9" s="1"/>
  <c r="O461" i="31"/>
  <c r="F456" i="9" s="1"/>
  <c r="O459" i="31"/>
  <c r="F454" i="9" s="1"/>
  <c r="O454" i="31"/>
  <c r="F449" i="9" s="1"/>
  <c r="O449" i="31"/>
  <c r="F444" i="9" s="1"/>
  <c r="O474" i="31"/>
  <c r="F469" i="9" s="1"/>
  <c r="O447" i="31"/>
  <c r="F442" i="9" s="1"/>
  <c r="O442" i="31"/>
  <c r="F437" i="9" s="1"/>
  <c r="O490" i="31"/>
  <c r="F485" i="9" s="1"/>
  <c r="O478" i="31"/>
  <c r="F473" i="9" s="1"/>
  <c r="O470" i="31"/>
  <c r="F465" i="9" s="1"/>
  <c r="O457" i="31"/>
  <c r="F452" i="9" s="1"/>
  <c r="O502" i="31"/>
  <c r="F497" i="9" s="1"/>
  <c r="O466" i="31"/>
  <c r="F461" i="9" s="1"/>
  <c r="O455" i="31"/>
  <c r="F450" i="9" s="1"/>
  <c r="O450" i="31"/>
  <c r="F445" i="9" s="1"/>
  <c r="O445" i="31"/>
  <c r="F440" i="9" s="1"/>
  <c r="O434" i="31"/>
  <c r="F429" i="9" s="1"/>
  <c r="O430" i="31"/>
  <c r="F425" i="9" s="1"/>
  <c r="O426" i="31"/>
  <c r="F421" i="9" s="1"/>
  <c r="O422" i="31"/>
  <c r="F417" i="9" s="1"/>
  <c r="O418" i="31"/>
  <c r="F413" i="9" s="1"/>
  <c r="O414" i="31"/>
  <c r="F409" i="9" s="1"/>
  <c r="O410" i="31"/>
  <c r="F405" i="9" s="1"/>
  <c r="O406" i="31"/>
  <c r="F401" i="9" s="1"/>
  <c r="O402" i="31"/>
  <c r="F397" i="9" s="1"/>
  <c r="O398" i="31"/>
  <c r="F393" i="9" s="1"/>
  <c r="O486" i="31"/>
  <c r="F481" i="9" s="1"/>
  <c r="O462" i="31"/>
  <c r="F457" i="9" s="1"/>
  <c r="O443" i="31"/>
  <c r="F438" i="9" s="1"/>
  <c r="O438" i="31"/>
  <c r="F433" i="9" s="1"/>
  <c r="O451" i="31"/>
  <c r="F446" i="9" s="1"/>
  <c r="O446" i="31"/>
  <c r="F441" i="9" s="1"/>
  <c r="O441" i="31"/>
  <c r="F436" i="9" s="1"/>
  <c r="O397" i="31"/>
  <c r="F392" i="9" s="1"/>
  <c r="O417" i="31"/>
  <c r="F412" i="9" s="1"/>
  <c r="O412" i="31"/>
  <c r="F407" i="9" s="1"/>
  <c r="O407" i="31"/>
  <c r="F402" i="9" s="1"/>
  <c r="O394" i="31"/>
  <c r="F389" i="9" s="1"/>
  <c r="O390" i="31"/>
  <c r="F385" i="9" s="1"/>
  <c r="O386" i="31"/>
  <c r="F381" i="9" s="1"/>
  <c r="O382" i="31"/>
  <c r="F377" i="9" s="1"/>
  <c r="O378" i="31"/>
  <c r="F373" i="9" s="1"/>
  <c r="O374" i="31"/>
  <c r="F369" i="9" s="1"/>
  <c r="O370" i="31"/>
  <c r="F365" i="9" s="1"/>
  <c r="O366" i="31"/>
  <c r="F361" i="9" s="1"/>
  <c r="O362" i="31"/>
  <c r="F357" i="9" s="1"/>
  <c r="O358" i="31"/>
  <c r="F353" i="9" s="1"/>
  <c r="O354" i="31"/>
  <c r="F349" i="9" s="1"/>
  <c r="O350" i="31"/>
  <c r="F345" i="9" s="1"/>
  <c r="O458" i="31"/>
  <c r="F453" i="9" s="1"/>
  <c r="O431" i="31"/>
  <c r="F426" i="9" s="1"/>
  <c r="O427" i="31"/>
  <c r="F422" i="9" s="1"/>
  <c r="O423" i="31"/>
  <c r="F418" i="9" s="1"/>
  <c r="O405" i="31"/>
  <c r="F400" i="9" s="1"/>
  <c r="O400" i="31"/>
  <c r="F395" i="9" s="1"/>
  <c r="O437" i="31"/>
  <c r="F432" i="9" s="1"/>
  <c r="O419" i="31"/>
  <c r="F414" i="9" s="1"/>
  <c r="O395" i="31"/>
  <c r="F390" i="9" s="1"/>
  <c r="O391" i="31"/>
  <c r="F386" i="9" s="1"/>
  <c r="O387" i="31"/>
  <c r="F382" i="9" s="1"/>
  <c r="O383" i="31"/>
  <c r="F378" i="9" s="1"/>
  <c r="O379" i="31"/>
  <c r="F374" i="9" s="1"/>
  <c r="O375" i="31"/>
  <c r="F370" i="9" s="1"/>
  <c r="O371" i="31"/>
  <c r="F366" i="9" s="1"/>
  <c r="O367" i="31"/>
  <c r="F362" i="9" s="1"/>
  <c r="O363" i="31"/>
  <c r="F358" i="9" s="1"/>
  <c r="O359" i="31"/>
  <c r="F354" i="9" s="1"/>
  <c r="O355" i="31"/>
  <c r="F350" i="9" s="1"/>
  <c r="O351" i="31"/>
  <c r="F346" i="9" s="1"/>
  <c r="O347" i="31"/>
  <c r="F342" i="9" s="1"/>
  <c r="O343" i="31"/>
  <c r="F338" i="9" s="1"/>
  <c r="O339" i="31"/>
  <c r="F334" i="9" s="1"/>
  <c r="O335" i="31"/>
  <c r="F330" i="9" s="1"/>
  <c r="O331" i="31"/>
  <c r="F326" i="9" s="1"/>
  <c r="O327" i="31"/>
  <c r="F322" i="9" s="1"/>
  <c r="O323" i="31"/>
  <c r="F318" i="9" s="1"/>
  <c r="O319" i="31"/>
  <c r="F314" i="9" s="1"/>
  <c r="O315" i="31"/>
  <c r="F310" i="9" s="1"/>
  <c r="O311" i="31"/>
  <c r="F306" i="9" s="1"/>
  <c r="O307" i="31"/>
  <c r="F302" i="9" s="1"/>
  <c r="O303" i="31"/>
  <c r="F298" i="9" s="1"/>
  <c r="O435" i="31"/>
  <c r="F430" i="9" s="1"/>
  <c r="O408" i="31"/>
  <c r="F403" i="9" s="1"/>
  <c r="O403" i="31"/>
  <c r="F398" i="9" s="1"/>
  <c r="O413" i="31"/>
  <c r="F408" i="9" s="1"/>
  <c r="O401" i="31"/>
  <c r="F396" i="9" s="1"/>
  <c r="O396" i="31"/>
  <c r="F391" i="9" s="1"/>
  <c r="O392" i="31"/>
  <c r="F387" i="9" s="1"/>
  <c r="O388" i="31"/>
  <c r="F383" i="9" s="1"/>
  <c r="O384" i="31"/>
  <c r="F379" i="9" s="1"/>
  <c r="O380" i="31"/>
  <c r="F375" i="9" s="1"/>
  <c r="O376" i="31"/>
  <c r="F371" i="9" s="1"/>
  <c r="O372" i="31"/>
  <c r="F367" i="9" s="1"/>
  <c r="O368" i="31"/>
  <c r="F363" i="9" s="1"/>
  <c r="O364" i="31"/>
  <c r="F359" i="9" s="1"/>
  <c r="O360" i="31"/>
  <c r="F355" i="9" s="1"/>
  <c r="O494" i="31"/>
  <c r="F489" i="9" s="1"/>
  <c r="O453" i="31"/>
  <c r="F448" i="9" s="1"/>
  <c r="O433" i="31"/>
  <c r="F428" i="9" s="1"/>
  <c r="O429" i="31"/>
  <c r="F424" i="9" s="1"/>
  <c r="O425" i="31"/>
  <c r="F420" i="9" s="1"/>
  <c r="O421" i="31"/>
  <c r="F416" i="9" s="1"/>
  <c r="O415" i="31"/>
  <c r="F410" i="9" s="1"/>
  <c r="O411" i="31"/>
  <c r="F406" i="9" s="1"/>
  <c r="O389" i="31"/>
  <c r="F384" i="9" s="1"/>
  <c r="O356" i="31"/>
  <c r="F351" i="9" s="1"/>
  <c r="O352" i="31"/>
  <c r="F347" i="9" s="1"/>
  <c r="O348" i="31"/>
  <c r="F343" i="9" s="1"/>
  <c r="O344" i="31"/>
  <c r="F339" i="9" s="1"/>
  <c r="O369" i="31"/>
  <c r="F364" i="9" s="1"/>
  <c r="O342" i="31"/>
  <c r="F337" i="9" s="1"/>
  <c r="O337" i="31"/>
  <c r="F332" i="9" s="1"/>
  <c r="O332" i="31"/>
  <c r="F327" i="9" s="1"/>
  <c r="O310" i="31"/>
  <c r="F305" i="9" s="1"/>
  <c r="O305" i="31"/>
  <c r="F300" i="9" s="1"/>
  <c r="O299" i="31"/>
  <c r="F294" i="9" s="1"/>
  <c r="O404" i="31"/>
  <c r="F399" i="9" s="1"/>
  <c r="O381" i="31"/>
  <c r="F376" i="9" s="1"/>
  <c r="O330" i="31"/>
  <c r="F325" i="9" s="1"/>
  <c r="O325" i="31"/>
  <c r="F320" i="9" s="1"/>
  <c r="O320" i="31"/>
  <c r="F315" i="9" s="1"/>
  <c r="O393" i="31"/>
  <c r="F388" i="9" s="1"/>
  <c r="O345" i="31"/>
  <c r="F340" i="9" s="1"/>
  <c r="O340" i="31"/>
  <c r="F335" i="9" s="1"/>
  <c r="O318" i="31"/>
  <c r="F313" i="9" s="1"/>
  <c r="O313" i="31"/>
  <c r="F308" i="9" s="1"/>
  <c r="O308" i="31"/>
  <c r="F303" i="9" s="1"/>
  <c r="O300" i="31"/>
  <c r="F295" i="9" s="1"/>
  <c r="O296" i="31"/>
  <c r="F291" i="9" s="1"/>
  <c r="O292" i="31"/>
  <c r="F287" i="9" s="1"/>
  <c r="O373" i="31"/>
  <c r="F368" i="9" s="1"/>
  <c r="O357" i="31"/>
  <c r="F352" i="9" s="1"/>
  <c r="O353" i="31"/>
  <c r="F348" i="9" s="1"/>
  <c r="O349" i="31"/>
  <c r="F344" i="9" s="1"/>
  <c r="O338" i="31"/>
  <c r="F333" i="9" s="1"/>
  <c r="O333" i="31"/>
  <c r="F328" i="9" s="1"/>
  <c r="O328" i="31"/>
  <c r="F323" i="9" s="1"/>
  <c r="O385" i="31"/>
  <c r="F380" i="9" s="1"/>
  <c r="O326" i="31"/>
  <c r="F321" i="9" s="1"/>
  <c r="O321" i="31"/>
  <c r="F316" i="9" s="1"/>
  <c r="O316" i="31"/>
  <c r="F311" i="9" s="1"/>
  <c r="O301" i="31"/>
  <c r="F296" i="9" s="1"/>
  <c r="O409" i="31"/>
  <c r="F404" i="9" s="1"/>
  <c r="O399" i="31"/>
  <c r="F394" i="9" s="1"/>
  <c r="O377" i="31"/>
  <c r="F372" i="9" s="1"/>
  <c r="O361" i="31"/>
  <c r="F356" i="9" s="1"/>
  <c r="O334" i="31"/>
  <c r="F329" i="9" s="1"/>
  <c r="O329" i="31"/>
  <c r="F324" i="9" s="1"/>
  <c r="O324" i="31"/>
  <c r="F319" i="9" s="1"/>
  <c r="O302" i="31"/>
  <c r="F297" i="9" s="1"/>
  <c r="O298" i="31"/>
  <c r="F293" i="9" s="1"/>
  <c r="O294" i="31"/>
  <c r="F289" i="9" s="1"/>
  <c r="O290" i="31"/>
  <c r="F285" i="9" s="1"/>
  <c r="O286" i="31"/>
  <c r="F281" i="9" s="1"/>
  <c r="O306" i="31"/>
  <c r="F301" i="9" s="1"/>
  <c r="O304" i="31"/>
  <c r="F299" i="9" s="1"/>
  <c r="O291" i="31"/>
  <c r="F286" i="9" s="1"/>
  <c r="O346" i="31"/>
  <c r="F341" i="9" s="1"/>
  <c r="O293" i="31"/>
  <c r="F288" i="9" s="1"/>
  <c r="O289" i="31"/>
  <c r="F284" i="9" s="1"/>
  <c r="O314" i="31"/>
  <c r="F309" i="9" s="1"/>
  <c r="O295" i="31"/>
  <c r="F290" i="9" s="1"/>
  <c r="O284" i="31"/>
  <c r="F279" i="9" s="1"/>
  <c r="O280" i="31"/>
  <c r="F275" i="9" s="1"/>
  <c r="O276" i="31"/>
  <c r="F271" i="9" s="1"/>
  <c r="O272" i="31"/>
  <c r="F267" i="9" s="1"/>
  <c r="O268" i="31"/>
  <c r="F263" i="9" s="1"/>
  <c r="O264" i="31"/>
  <c r="F259" i="9" s="1"/>
  <c r="O260" i="31"/>
  <c r="F255" i="9" s="1"/>
  <c r="O256" i="31"/>
  <c r="F251" i="9" s="1"/>
  <c r="O252" i="31"/>
  <c r="F247" i="9" s="1"/>
  <c r="O248" i="31"/>
  <c r="F243" i="9" s="1"/>
  <c r="O244" i="31"/>
  <c r="F239" i="9" s="1"/>
  <c r="O240" i="31"/>
  <c r="F235" i="9" s="1"/>
  <c r="O236" i="31"/>
  <c r="F231" i="9" s="1"/>
  <c r="O341" i="31"/>
  <c r="F336" i="9" s="1"/>
  <c r="O312" i="31"/>
  <c r="F307" i="9" s="1"/>
  <c r="O297" i="31"/>
  <c r="F292" i="9" s="1"/>
  <c r="O287" i="31"/>
  <c r="F282" i="9" s="1"/>
  <c r="O309" i="31"/>
  <c r="F304" i="9" s="1"/>
  <c r="O285" i="31"/>
  <c r="F280" i="9" s="1"/>
  <c r="O281" i="31"/>
  <c r="F276" i="9" s="1"/>
  <c r="O277" i="31"/>
  <c r="F272" i="9" s="1"/>
  <c r="O273" i="31"/>
  <c r="F268" i="9" s="1"/>
  <c r="O269" i="31"/>
  <c r="F264" i="9" s="1"/>
  <c r="O265" i="31"/>
  <c r="F260" i="9" s="1"/>
  <c r="O261" i="31"/>
  <c r="F256" i="9" s="1"/>
  <c r="O257" i="31"/>
  <c r="F252" i="9" s="1"/>
  <c r="O253" i="31"/>
  <c r="F248" i="9" s="1"/>
  <c r="O249" i="31"/>
  <c r="F244" i="9" s="1"/>
  <c r="O322" i="31"/>
  <c r="F317" i="9" s="1"/>
  <c r="O336" i="31"/>
  <c r="F331" i="9" s="1"/>
  <c r="O317" i="31"/>
  <c r="F312" i="9" s="1"/>
  <c r="O279" i="31"/>
  <c r="F274" i="9" s="1"/>
  <c r="O274" i="31"/>
  <c r="F269" i="9" s="1"/>
  <c r="O262" i="31"/>
  <c r="F257" i="9" s="1"/>
  <c r="O259" i="31"/>
  <c r="F254" i="9" s="1"/>
  <c r="O250" i="31"/>
  <c r="F245" i="9" s="1"/>
  <c r="O239" i="31"/>
  <c r="F234" i="9" s="1"/>
  <c r="O234" i="31"/>
  <c r="F229" i="9" s="1"/>
  <c r="O230" i="31"/>
  <c r="F225" i="9" s="1"/>
  <c r="O226" i="31"/>
  <c r="F221" i="9" s="1"/>
  <c r="O222" i="31"/>
  <c r="F217" i="9" s="1"/>
  <c r="O218" i="31"/>
  <c r="F213" i="9" s="1"/>
  <c r="O214" i="31"/>
  <c r="F209" i="9" s="1"/>
  <c r="O210" i="31"/>
  <c r="F205" i="9" s="1"/>
  <c r="O206" i="31"/>
  <c r="F201" i="9" s="1"/>
  <c r="O202" i="31"/>
  <c r="F197" i="9" s="1"/>
  <c r="O198" i="31"/>
  <c r="F193" i="9" s="1"/>
  <c r="O194" i="31"/>
  <c r="F189" i="9" s="1"/>
  <c r="O190" i="31"/>
  <c r="F185" i="9" s="1"/>
  <c r="O288" i="31"/>
  <c r="F283" i="9" s="1"/>
  <c r="O271" i="31"/>
  <c r="F266" i="9" s="1"/>
  <c r="O266" i="31"/>
  <c r="F261" i="9" s="1"/>
  <c r="O254" i="31"/>
  <c r="F249" i="9" s="1"/>
  <c r="O247" i="31"/>
  <c r="F242" i="9" s="1"/>
  <c r="O242" i="31"/>
  <c r="F237" i="9" s="1"/>
  <c r="O237" i="31"/>
  <c r="F232" i="9" s="1"/>
  <c r="O231" i="31"/>
  <c r="F226" i="9" s="1"/>
  <c r="O227" i="31"/>
  <c r="F222" i="9" s="1"/>
  <c r="O223" i="31"/>
  <c r="F218" i="9" s="1"/>
  <c r="O219" i="31"/>
  <c r="F214" i="9" s="1"/>
  <c r="O215" i="31"/>
  <c r="F210" i="9" s="1"/>
  <c r="O211" i="31"/>
  <c r="F206" i="9" s="1"/>
  <c r="O207" i="31"/>
  <c r="F202" i="9" s="1"/>
  <c r="O203" i="31"/>
  <c r="F198" i="9" s="1"/>
  <c r="O199" i="31"/>
  <c r="F194" i="9" s="1"/>
  <c r="O195" i="31"/>
  <c r="F190" i="9" s="1"/>
  <c r="O191" i="31"/>
  <c r="F186" i="9" s="1"/>
  <c r="O187" i="31"/>
  <c r="F182" i="9" s="1"/>
  <c r="O183" i="31"/>
  <c r="F178" i="9" s="1"/>
  <c r="O179" i="31"/>
  <c r="F174" i="9" s="1"/>
  <c r="O175" i="31"/>
  <c r="F170" i="9" s="1"/>
  <c r="O171" i="31"/>
  <c r="F166" i="9" s="1"/>
  <c r="O167" i="31"/>
  <c r="F162" i="9" s="1"/>
  <c r="O283" i="31"/>
  <c r="F278" i="9" s="1"/>
  <c r="O278" i="31"/>
  <c r="F273" i="9" s="1"/>
  <c r="O235" i="31"/>
  <c r="F230" i="9" s="1"/>
  <c r="O365" i="31"/>
  <c r="F360" i="9" s="1"/>
  <c r="O263" i="31"/>
  <c r="F258" i="9" s="1"/>
  <c r="O258" i="31"/>
  <c r="F253" i="9" s="1"/>
  <c r="O251" i="31"/>
  <c r="F246" i="9" s="1"/>
  <c r="O245" i="31"/>
  <c r="F240" i="9" s="1"/>
  <c r="O232" i="31"/>
  <c r="F227" i="9" s="1"/>
  <c r="O228" i="31"/>
  <c r="F223" i="9" s="1"/>
  <c r="O224" i="31"/>
  <c r="F219" i="9" s="1"/>
  <c r="O220" i="31"/>
  <c r="F215" i="9" s="1"/>
  <c r="O216" i="31"/>
  <c r="F211" i="9" s="1"/>
  <c r="O212" i="31"/>
  <c r="F207" i="9" s="1"/>
  <c r="O208" i="31"/>
  <c r="F203" i="9" s="1"/>
  <c r="O204" i="31"/>
  <c r="F199" i="9" s="1"/>
  <c r="O200" i="31"/>
  <c r="F195" i="9" s="1"/>
  <c r="O196" i="31"/>
  <c r="F191" i="9" s="1"/>
  <c r="O192" i="31"/>
  <c r="F187" i="9" s="1"/>
  <c r="O188" i="31"/>
  <c r="F183" i="9" s="1"/>
  <c r="O184" i="31"/>
  <c r="F179" i="9" s="1"/>
  <c r="O180" i="31"/>
  <c r="F175" i="9" s="1"/>
  <c r="O176" i="31"/>
  <c r="F171" i="9" s="1"/>
  <c r="O172" i="31"/>
  <c r="F167" i="9" s="1"/>
  <c r="O168" i="31"/>
  <c r="F163" i="9" s="1"/>
  <c r="O164" i="31"/>
  <c r="F159" i="9" s="1"/>
  <c r="O160" i="31"/>
  <c r="F155" i="9" s="1"/>
  <c r="O156" i="31"/>
  <c r="F151" i="9" s="1"/>
  <c r="O152" i="31"/>
  <c r="F147" i="9" s="1"/>
  <c r="O148" i="31"/>
  <c r="F143" i="9" s="1"/>
  <c r="O144" i="31"/>
  <c r="F139" i="9" s="1"/>
  <c r="O140" i="31"/>
  <c r="F135" i="9" s="1"/>
  <c r="O136" i="31"/>
  <c r="F131" i="9" s="1"/>
  <c r="O132" i="31"/>
  <c r="F127" i="9" s="1"/>
  <c r="O128" i="31"/>
  <c r="F123" i="9" s="1"/>
  <c r="O275" i="31"/>
  <c r="F270" i="9" s="1"/>
  <c r="O270" i="31"/>
  <c r="F265" i="9" s="1"/>
  <c r="O243" i="31"/>
  <c r="F238" i="9" s="1"/>
  <c r="O238" i="31"/>
  <c r="F233" i="9" s="1"/>
  <c r="O267" i="31"/>
  <c r="F262" i="9" s="1"/>
  <c r="O246" i="31"/>
  <c r="F241" i="9" s="1"/>
  <c r="O241" i="31"/>
  <c r="F236" i="9" s="1"/>
  <c r="O225" i="31"/>
  <c r="F220" i="9" s="1"/>
  <c r="O186" i="31"/>
  <c r="F181" i="9" s="1"/>
  <c r="O177" i="31"/>
  <c r="F172" i="9" s="1"/>
  <c r="O170" i="31"/>
  <c r="F165" i="9" s="1"/>
  <c r="O155" i="31"/>
  <c r="F150" i="9" s="1"/>
  <c r="O150" i="31"/>
  <c r="F145" i="9" s="1"/>
  <c r="O145" i="31"/>
  <c r="F140" i="9" s="1"/>
  <c r="O201" i="31"/>
  <c r="F196" i="9" s="1"/>
  <c r="O143" i="31"/>
  <c r="F138" i="9" s="1"/>
  <c r="O138" i="31"/>
  <c r="F133" i="9" s="1"/>
  <c r="O181" i="31"/>
  <c r="F176" i="9" s="1"/>
  <c r="O174" i="31"/>
  <c r="F169" i="9" s="1"/>
  <c r="O165" i="31"/>
  <c r="F160" i="9" s="1"/>
  <c r="O163" i="31"/>
  <c r="F158" i="9" s="1"/>
  <c r="O158" i="31"/>
  <c r="F153" i="9" s="1"/>
  <c r="O153" i="31"/>
  <c r="F148" i="9" s="1"/>
  <c r="O131" i="31"/>
  <c r="F126" i="9" s="1"/>
  <c r="O229" i="31"/>
  <c r="F224" i="9" s="1"/>
  <c r="O151" i="31"/>
  <c r="F146" i="9" s="1"/>
  <c r="O146" i="31"/>
  <c r="F141" i="9" s="1"/>
  <c r="O141" i="31"/>
  <c r="F136" i="9" s="1"/>
  <c r="O185" i="31"/>
  <c r="F180" i="9" s="1"/>
  <c r="O178" i="31"/>
  <c r="F173" i="9" s="1"/>
  <c r="O169" i="31"/>
  <c r="F164" i="9" s="1"/>
  <c r="O161" i="31"/>
  <c r="F156" i="9" s="1"/>
  <c r="O139" i="31"/>
  <c r="F134" i="9" s="1"/>
  <c r="O134" i="31"/>
  <c r="F129" i="9" s="1"/>
  <c r="O129" i="31"/>
  <c r="F124" i="9" s="1"/>
  <c r="O221" i="31"/>
  <c r="F216" i="9" s="1"/>
  <c r="O217" i="31"/>
  <c r="F212" i="9" s="1"/>
  <c r="O213" i="31"/>
  <c r="F208" i="9" s="1"/>
  <c r="O209" i="31"/>
  <c r="F204" i="9" s="1"/>
  <c r="O193" i="31"/>
  <c r="F188" i="9" s="1"/>
  <c r="O159" i="31"/>
  <c r="F154" i="9" s="1"/>
  <c r="O154" i="31"/>
  <c r="F149" i="9" s="1"/>
  <c r="O149" i="31"/>
  <c r="F144" i="9" s="1"/>
  <c r="O127" i="31"/>
  <c r="F122" i="9" s="1"/>
  <c r="O123" i="31"/>
  <c r="F118" i="9" s="1"/>
  <c r="O119" i="31"/>
  <c r="F114" i="9" s="1"/>
  <c r="O115" i="31"/>
  <c r="F110" i="9" s="1"/>
  <c r="O233" i="31"/>
  <c r="F228" i="9" s="1"/>
  <c r="O205" i="31"/>
  <c r="F200" i="9" s="1"/>
  <c r="O197" i="31"/>
  <c r="F192" i="9" s="1"/>
  <c r="O189" i="31"/>
  <c r="F184" i="9" s="1"/>
  <c r="O182" i="31"/>
  <c r="F177" i="9" s="1"/>
  <c r="O173" i="31"/>
  <c r="F168" i="9" s="1"/>
  <c r="O166" i="31"/>
  <c r="F161" i="9" s="1"/>
  <c r="O147" i="31"/>
  <c r="F142" i="9" s="1"/>
  <c r="O142" i="31"/>
  <c r="F137" i="9" s="1"/>
  <c r="O137" i="31"/>
  <c r="F132" i="9" s="1"/>
  <c r="O121" i="31"/>
  <c r="F116" i="9" s="1"/>
  <c r="O118" i="31"/>
  <c r="F113" i="9" s="1"/>
  <c r="O112" i="31"/>
  <c r="F107" i="9" s="1"/>
  <c r="O126" i="31"/>
  <c r="F121" i="9" s="1"/>
  <c r="O109" i="31"/>
  <c r="F104" i="9" s="1"/>
  <c r="O105" i="31"/>
  <c r="F100" i="9" s="1"/>
  <c r="O101" i="31"/>
  <c r="F96" i="9" s="1"/>
  <c r="O97" i="31"/>
  <c r="F92" i="9" s="1"/>
  <c r="O93" i="31"/>
  <c r="F88" i="9" s="1"/>
  <c r="O89" i="31"/>
  <c r="F84" i="9" s="1"/>
  <c r="O85" i="31"/>
  <c r="F80" i="9" s="1"/>
  <c r="O81" i="31"/>
  <c r="F76" i="9" s="1"/>
  <c r="O77" i="31"/>
  <c r="F72" i="9" s="1"/>
  <c r="O73" i="31"/>
  <c r="F68" i="9" s="1"/>
  <c r="O69" i="31"/>
  <c r="F64" i="9" s="1"/>
  <c r="O65" i="31"/>
  <c r="F60" i="9" s="1"/>
  <c r="O61" i="31"/>
  <c r="F56" i="9" s="1"/>
  <c r="O57" i="31"/>
  <c r="F52" i="9" s="1"/>
  <c r="O53" i="31"/>
  <c r="F48" i="9" s="1"/>
  <c r="O49" i="31"/>
  <c r="F44" i="9" s="1"/>
  <c r="O45" i="31"/>
  <c r="F40" i="9" s="1"/>
  <c r="O41" i="31"/>
  <c r="F36" i="9" s="1"/>
  <c r="O37" i="31"/>
  <c r="F32" i="9" s="1"/>
  <c r="O33" i="31"/>
  <c r="F28" i="9" s="1"/>
  <c r="O29" i="31"/>
  <c r="F24" i="9" s="1"/>
  <c r="O25" i="31"/>
  <c r="F20" i="9" s="1"/>
  <c r="O21" i="31"/>
  <c r="F16" i="9" s="1"/>
  <c r="O17" i="31"/>
  <c r="F12" i="9" s="1"/>
  <c r="O13" i="31"/>
  <c r="F8" i="9" s="1"/>
  <c r="O120" i="31"/>
  <c r="F115" i="9" s="1"/>
  <c r="O162" i="31"/>
  <c r="F157" i="9" s="1"/>
  <c r="O122" i="31"/>
  <c r="F117" i="9" s="1"/>
  <c r="O113" i="31"/>
  <c r="F108" i="9" s="1"/>
  <c r="O110" i="31"/>
  <c r="F105" i="9" s="1"/>
  <c r="O106" i="31"/>
  <c r="F101" i="9" s="1"/>
  <c r="O102" i="31"/>
  <c r="F97" i="9" s="1"/>
  <c r="O98" i="31"/>
  <c r="F93" i="9" s="1"/>
  <c r="O94" i="31"/>
  <c r="F89" i="9" s="1"/>
  <c r="O90" i="31"/>
  <c r="F85" i="9" s="1"/>
  <c r="O86" i="31"/>
  <c r="F81" i="9" s="1"/>
  <c r="O82" i="31"/>
  <c r="F77" i="9" s="1"/>
  <c r="O78" i="31"/>
  <c r="F73" i="9" s="1"/>
  <c r="O74" i="31"/>
  <c r="F69" i="9" s="1"/>
  <c r="O70" i="31"/>
  <c r="F65" i="9" s="1"/>
  <c r="O66" i="31"/>
  <c r="F61" i="9" s="1"/>
  <c r="O62" i="31"/>
  <c r="F57" i="9" s="1"/>
  <c r="O58" i="31"/>
  <c r="F53" i="9" s="1"/>
  <c r="O54" i="31"/>
  <c r="F49" i="9" s="1"/>
  <c r="O50" i="31"/>
  <c r="F45" i="9" s="1"/>
  <c r="O46" i="31"/>
  <c r="F41" i="9" s="1"/>
  <c r="O42" i="31"/>
  <c r="F37" i="9" s="1"/>
  <c r="O38" i="31"/>
  <c r="F33" i="9" s="1"/>
  <c r="O34" i="31"/>
  <c r="F29" i="9" s="1"/>
  <c r="O30" i="31"/>
  <c r="F25" i="9" s="1"/>
  <c r="O26" i="31"/>
  <c r="F21" i="9" s="1"/>
  <c r="O22" i="31"/>
  <c r="F17" i="9" s="1"/>
  <c r="O18" i="31"/>
  <c r="F13" i="9" s="1"/>
  <c r="O14" i="31"/>
  <c r="F9" i="9" s="1"/>
  <c r="O282" i="31"/>
  <c r="F277" i="9" s="1"/>
  <c r="O255" i="31"/>
  <c r="F250" i="9" s="1"/>
  <c r="O130" i="31"/>
  <c r="F125" i="9" s="1"/>
  <c r="O125" i="31"/>
  <c r="F120" i="9" s="1"/>
  <c r="O157" i="31"/>
  <c r="F152" i="9" s="1"/>
  <c r="O133" i="31"/>
  <c r="F128" i="9" s="1"/>
  <c r="O117" i="31"/>
  <c r="F112" i="9" s="1"/>
  <c r="O111" i="31"/>
  <c r="F106" i="9" s="1"/>
  <c r="O107" i="31"/>
  <c r="F102" i="9" s="1"/>
  <c r="O103" i="31"/>
  <c r="F98" i="9" s="1"/>
  <c r="O99" i="31"/>
  <c r="F94" i="9" s="1"/>
  <c r="O95" i="31"/>
  <c r="F90" i="9" s="1"/>
  <c r="O91" i="31"/>
  <c r="F86" i="9" s="1"/>
  <c r="O87" i="31"/>
  <c r="F82" i="9" s="1"/>
  <c r="O83" i="31"/>
  <c r="F78" i="9" s="1"/>
  <c r="O79" i="31"/>
  <c r="F74" i="9" s="1"/>
  <c r="O75" i="31"/>
  <c r="F70" i="9" s="1"/>
  <c r="O71" i="31"/>
  <c r="F66" i="9" s="1"/>
  <c r="O67" i="31"/>
  <c r="F62" i="9" s="1"/>
  <c r="O63" i="31"/>
  <c r="F58" i="9" s="1"/>
  <c r="O59" i="31"/>
  <c r="F54" i="9" s="1"/>
  <c r="O55" i="31"/>
  <c r="F50" i="9" s="1"/>
  <c r="O51" i="31"/>
  <c r="F46" i="9" s="1"/>
  <c r="O47" i="31"/>
  <c r="F42" i="9" s="1"/>
  <c r="O43" i="31"/>
  <c r="F38" i="9" s="1"/>
  <c r="O39" i="31"/>
  <c r="F34" i="9" s="1"/>
  <c r="O35" i="31"/>
  <c r="F30" i="9" s="1"/>
  <c r="O31" i="31"/>
  <c r="F26" i="9" s="1"/>
  <c r="O27" i="31"/>
  <c r="F22" i="9" s="1"/>
  <c r="O23" i="31"/>
  <c r="F18" i="9" s="1"/>
  <c r="O19" i="31"/>
  <c r="F14" i="9" s="1"/>
  <c r="O15" i="31"/>
  <c r="F10" i="9" s="1"/>
  <c r="O11" i="31"/>
  <c r="F6" i="9" s="1"/>
  <c r="O124" i="31"/>
  <c r="F119" i="9" s="1"/>
  <c r="O114" i="31"/>
  <c r="F109" i="9" s="1"/>
  <c r="O96" i="31"/>
  <c r="F91" i="9" s="1"/>
  <c r="O40" i="31"/>
  <c r="F35" i="9" s="1"/>
  <c r="O104" i="31"/>
  <c r="F99" i="9" s="1"/>
  <c r="O108" i="31"/>
  <c r="F103" i="9" s="1"/>
  <c r="O76" i="31"/>
  <c r="F71" i="9" s="1"/>
  <c r="O64" i="31"/>
  <c r="F59" i="9" s="1"/>
  <c r="O60" i="31"/>
  <c r="F55" i="9" s="1"/>
  <c r="O88" i="31"/>
  <c r="F83" i="9" s="1"/>
  <c r="O48" i="31"/>
  <c r="F43" i="9" s="1"/>
  <c r="O32" i="31"/>
  <c r="F27" i="9" s="1"/>
  <c r="O16" i="31"/>
  <c r="F11" i="9" s="1"/>
  <c r="P11" i="31"/>
  <c r="Q11" i="31" s="1"/>
  <c r="AB11" i="31" s="1"/>
  <c r="O100" i="31"/>
  <c r="F95" i="9" s="1"/>
  <c r="O68" i="31"/>
  <c r="F63" i="9" s="1"/>
  <c r="O24" i="31"/>
  <c r="F19" i="9" s="1"/>
  <c r="O80" i="31"/>
  <c r="F75" i="9" s="1"/>
  <c r="O56" i="31"/>
  <c r="F51" i="9" s="1"/>
  <c r="O36" i="31"/>
  <c r="F31" i="9" s="1"/>
  <c r="O20" i="31"/>
  <c r="F15" i="9" s="1"/>
  <c r="O116" i="31"/>
  <c r="F111" i="9" s="1"/>
  <c r="O92" i="31"/>
  <c r="F87" i="9" s="1"/>
  <c r="O44" i="31"/>
  <c r="F39" i="9" s="1"/>
  <c r="O72" i="31"/>
  <c r="F67" i="9" s="1"/>
  <c r="O135" i="31"/>
  <c r="F130" i="9" s="1"/>
  <c r="O84" i="31"/>
  <c r="F79" i="9" s="1"/>
  <c r="O52" i="31"/>
  <c r="F47" i="9" s="1"/>
  <c r="O28" i="31"/>
  <c r="F23" i="9" s="1"/>
  <c r="O12" i="31"/>
  <c r="F7" i="9" s="1"/>
  <c r="H33" i="9"/>
  <c r="AB38" i="31"/>
  <c r="AD38" i="37" s="1"/>
  <c r="H24" i="9"/>
  <c r="AB29" i="31"/>
  <c r="H22" i="9"/>
  <c r="AB27" i="31"/>
  <c r="AD27" i="37" s="1"/>
  <c r="H36" i="9"/>
  <c r="AB41" i="31"/>
  <c r="AD41" i="37" s="1"/>
  <c r="H35" i="9"/>
  <c r="AB40" i="31"/>
  <c r="AD40" i="37" s="1"/>
  <c r="H29" i="9"/>
  <c r="AB34" i="31"/>
  <c r="AD34" i="37" s="1"/>
  <c r="H25" i="9"/>
  <c r="AB30" i="31"/>
  <c r="AD30" i="37" s="1"/>
  <c r="H32" i="9"/>
  <c r="AB37" i="31"/>
  <c r="AD37" i="37" s="1"/>
  <c r="H26" i="9"/>
  <c r="AB31" i="31"/>
  <c r="AD31" i="37" s="1"/>
  <c r="H31" i="9"/>
  <c r="AB36" i="31"/>
  <c r="AD36" i="37" s="1"/>
  <c r="H28" i="9"/>
  <c r="AB33" i="31"/>
  <c r="AD33" i="37" s="1"/>
  <c r="H34" i="9"/>
  <c r="AB39" i="31"/>
  <c r="AD39" i="37" s="1"/>
  <c r="H27" i="9"/>
  <c r="AB32" i="31"/>
  <c r="AD32" i="37" s="1"/>
  <c r="H30" i="9"/>
  <c r="AB35" i="31"/>
  <c r="AD35" i="37" s="1"/>
  <c r="E10" i="9"/>
  <c r="AB16" i="31"/>
  <c r="E11" i="9"/>
  <c r="O10" i="31"/>
  <c r="F5" i="9" s="1"/>
  <c r="P10" i="31"/>
  <c r="Q10" i="31" s="1"/>
  <c r="AB10" i="31" s="1"/>
  <c r="E12" i="9"/>
  <c r="E13" i="9"/>
  <c r="E19" i="9"/>
  <c r="E16" i="9"/>
  <c r="E21" i="9"/>
  <c r="E17" i="9"/>
  <c r="E18" i="9"/>
  <c r="G142" i="34"/>
  <c r="I320" i="25" s="1"/>
  <c r="E15" i="9"/>
  <c r="E14" i="9"/>
  <c r="E20" i="9"/>
  <c r="L58" i="34"/>
  <c r="I25" i="25" s="1"/>
  <c r="I71" i="34"/>
  <c r="I171" i="25" s="1"/>
  <c r="I102" i="34"/>
  <c r="I202" i="25" s="1"/>
  <c r="I88" i="34"/>
  <c r="I188" i="25" s="1"/>
  <c r="L59" i="34"/>
  <c r="I26" i="25" s="1"/>
  <c r="I130" i="34"/>
  <c r="I230" i="25" s="1"/>
  <c r="E5" i="9"/>
  <c r="L60" i="34"/>
  <c r="I27" i="25" s="1"/>
  <c r="I95" i="34"/>
  <c r="I195" i="25" s="1"/>
  <c r="H235" i="9"/>
  <c r="L61" i="34"/>
  <c r="I28" i="25" s="1"/>
  <c r="I108" i="34"/>
  <c r="I208" i="25" s="1"/>
  <c r="H238" i="9"/>
  <c r="H365" i="9"/>
  <c r="H361" i="9"/>
  <c r="H141" i="9"/>
  <c r="H263" i="9"/>
  <c r="H191" i="9"/>
  <c r="H143" i="9"/>
  <c r="H490" i="9"/>
  <c r="H298" i="9"/>
  <c r="H134" i="9"/>
  <c r="H251" i="9"/>
  <c r="H112" i="9"/>
  <c r="H336" i="9"/>
  <c r="H156" i="9"/>
  <c r="H400" i="9"/>
  <c r="H115" i="9"/>
  <c r="H195" i="9"/>
  <c r="H46" i="9"/>
  <c r="AD51" i="37"/>
  <c r="H109" i="9"/>
  <c r="H66" i="9"/>
  <c r="AD71" i="37"/>
  <c r="H275" i="9"/>
  <c r="H185" i="9"/>
  <c r="H96" i="9"/>
  <c r="AD101" i="37"/>
  <c r="H217" i="9"/>
  <c r="H347" i="9"/>
  <c r="H128" i="9"/>
  <c r="H234" i="9"/>
  <c r="H281" i="9"/>
  <c r="H469" i="9"/>
  <c r="H450" i="9"/>
  <c r="H218" i="9"/>
  <c r="H37" i="9"/>
  <c r="AD42" i="37"/>
  <c r="H453" i="9"/>
  <c r="H349" i="9"/>
  <c r="H382" i="9"/>
  <c r="H397" i="9"/>
  <c r="H208" i="9"/>
  <c r="H38" i="9"/>
  <c r="AD43" i="37"/>
  <c r="H139" i="9"/>
  <c r="H387" i="9"/>
  <c r="H300" i="9"/>
  <c r="H456" i="9"/>
  <c r="H200" i="9"/>
  <c r="H497" i="9"/>
  <c r="H376" i="9"/>
  <c r="H488" i="9"/>
  <c r="H433" i="9"/>
  <c r="H81" i="9"/>
  <c r="AD86" i="37"/>
  <c r="H50" i="9"/>
  <c r="AD55" i="37"/>
  <c r="H179" i="9"/>
  <c r="H309" i="9"/>
  <c r="H154" i="9"/>
  <c r="H271" i="9"/>
  <c r="H75" i="9"/>
  <c r="AD80" i="37"/>
  <c r="H354" i="9"/>
  <c r="H301" i="9"/>
  <c r="H212" i="9"/>
  <c r="H362" i="9"/>
  <c r="H466" i="9"/>
  <c r="H196" i="9"/>
  <c r="H451" i="9"/>
  <c r="H170" i="9"/>
  <c r="H290" i="9"/>
  <c r="H265" i="9"/>
  <c r="H148" i="9"/>
  <c r="H145" i="9"/>
  <c r="H481" i="9"/>
  <c r="H342" i="9"/>
  <c r="H147" i="9"/>
  <c r="H142" i="9"/>
  <c r="H406" i="9"/>
  <c r="H210" i="9"/>
  <c r="H256" i="9"/>
  <c r="H184" i="9"/>
  <c r="H390" i="9"/>
  <c r="H186" i="9"/>
  <c r="H485" i="9"/>
  <c r="H43" i="9"/>
  <c r="AD48" i="37"/>
  <c r="H201" i="9"/>
  <c r="H122" i="9"/>
  <c r="H463" i="9"/>
  <c r="H487" i="9"/>
  <c r="H474" i="9"/>
  <c r="H229" i="9"/>
  <c r="H114" i="9"/>
  <c r="H414" i="9"/>
  <c r="H86" i="9"/>
  <c r="AD91" i="37"/>
  <c r="H176" i="9"/>
  <c r="H169" i="9"/>
  <c r="H383" i="9"/>
  <c r="H393" i="9"/>
  <c r="H47" i="9"/>
  <c r="AD52" i="37"/>
  <c r="H431" i="9"/>
  <c r="H430" i="9"/>
  <c r="H322" i="9"/>
  <c r="H465" i="9"/>
  <c r="H95" i="9"/>
  <c r="AD100" i="37"/>
  <c r="H248" i="9"/>
  <c r="H65" i="9"/>
  <c r="AD70" i="37"/>
  <c r="H440" i="9"/>
  <c r="H385" i="9"/>
  <c r="H264" i="9"/>
  <c r="H337" i="9"/>
  <c r="H340" i="9"/>
  <c r="H252" i="9"/>
  <c r="H377" i="9"/>
  <c r="H100" i="9"/>
  <c r="AD105" i="37"/>
  <c r="H188" i="9"/>
  <c r="H242" i="9"/>
  <c r="H380" i="9"/>
  <c r="H332" i="9"/>
  <c r="H458" i="9"/>
  <c r="H437" i="9"/>
  <c r="H237" i="9"/>
  <c r="H389" i="9"/>
  <c r="H343" i="9"/>
  <c r="H87" i="9"/>
  <c r="AD92" i="37"/>
  <c r="H467" i="9"/>
  <c r="H371" i="9"/>
  <c r="H367" i="9"/>
  <c r="H98" i="9"/>
  <c r="AD103" i="37"/>
  <c r="H359" i="9"/>
  <c r="H129" i="9"/>
  <c r="H227" i="9"/>
  <c r="H62" i="9"/>
  <c r="AD67" i="37"/>
  <c r="H56" i="9"/>
  <c r="AD61" i="37"/>
  <c r="H211" i="9"/>
  <c r="H262" i="9"/>
  <c r="H420" i="9"/>
  <c r="H416" i="9"/>
  <c r="H483" i="9"/>
  <c r="H85" i="9"/>
  <c r="AD90" i="37"/>
  <c r="H357" i="9"/>
  <c r="H111" i="9"/>
  <c r="H266" i="9"/>
  <c r="H323" i="9"/>
  <c r="H135" i="9"/>
  <c r="H183" i="9"/>
  <c r="H117" i="9"/>
  <c r="H398" i="9"/>
  <c r="H311" i="9"/>
  <c r="H274" i="9"/>
  <c r="H283" i="9"/>
  <c r="H461" i="9"/>
  <c r="H412" i="9"/>
  <c r="H447" i="9"/>
  <c r="H79" i="9"/>
  <c r="AD84" i="37"/>
  <c r="H419" i="9"/>
  <c r="H445" i="9"/>
  <c r="H101" i="9"/>
  <c r="AD106" i="37"/>
  <c r="H113" i="9"/>
  <c r="H172" i="9"/>
  <c r="H74" i="9"/>
  <c r="AD79" i="37"/>
  <c r="H180" i="9"/>
  <c r="H404" i="9"/>
  <c r="H91" i="9"/>
  <c r="AD96" i="37"/>
  <c r="H295" i="9"/>
  <c r="H59" i="9"/>
  <c r="AD64" i="37"/>
  <c r="H443" i="9"/>
  <c r="H475" i="9"/>
  <c r="H402" i="9"/>
  <c r="H213" i="9"/>
  <c r="H399" i="9"/>
  <c r="H338" i="9"/>
  <c r="H221" i="9"/>
  <c r="H492" i="9"/>
  <c r="H178" i="9"/>
  <c r="H441" i="9"/>
  <c r="H378" i="9"/>
  <c r="H102" i="9"/>
  <c r="AD107" i="37"/>
  <c r="H216" i="9"/>
  <c r="H327" i="9"/>
  <c r="H369" i="9"/>
  <c r="H455" i="9"/>
  <c r="H163" i="9"/>
  <c r="H83" i="9"/>
  <c r="AD88" i="37"/>
  <c r="H484" i="9"/>
  <c r="H310" i="9"/>
  <c r="H94" i="9"/>
  <c r="AD99" i="37"/>
  <c r="H407" i="9"/>
  <c r="H411" i="9"/>
  <c r="H426" i="9"/>
  <c r="H409" i="9"/>
  <c r="H446" i="9"/>
  <c r="H366" i="9"/>
  <c r="H444" i="9"/>
  <c r="H150" i="9"/>
  <c r="H476" i="9"/>
  <c r="H121" i="9"/>
  <c r="H206" i="9"/>
  <c r="H45" i="9"/>
  <c r="AD50" i="37"/>
  <c r="H270" i="9"/>
  <c r="H202" i="9"/>
  <c r="H421" i="9"/>
  <c r="H194" i="9"/>
  <c r="H318" i="9"/>
  <c r="H489" i="9"/>
  <c r="H106" i="9"/>
  <c r="H84" i="9"/>
  <c r="AD89" i="37"/>
  <c r="H160" i="9"/>
  <c r="H303" i="9"/>
  <c r="H403" i="9"/>
  <c r="H436" i="9"/>
  <c r="H360" i="9"/>
  <c r="H305" i="9"/>
  <c r="H132" i="9"/>
  <c r="H82" i="9"/>
  <c r="AD87" i="37"/>
  <c r="H168" i="9"/>
  <c r="H260" i="9"/>
  <c r="H353" i="9"/>
  <c r="H123" i="9"/>
  <c r="H181" i="9"/>
  <c r="H203" i="9"/>
  <c r="H423" i="9"/>
  <c r="H348" i="9"/>
  <c r="H299" i="9"/>
  <c r="H159" i="9"/>
  <c r="H331" i="9"/>
  <c r="H76" i="9"/>
  <c r="AD81" i="37"/>
  <c r="H330" i="9"/>
  <c r="H58" i="9"/>
  <c r="AD63" i="37"/>
  <c r="H282" i="9"/>
  <c r="H125" i="9"/>
  <c r="H339" i="9"/>
  <c r="H219" i="9"/>
  <c r="H63" i="9"/>
  <c r="AD68" i="37"/>
  <c r="H328" i="9"/>
  <c r="H152" i="9"/>
  <c r="H225" i="9"/>
  <c r="H272" i="9"/>
  <c r="H158" i="9"/>
  <c r="H228" i="9"/>
  <c r="H374" i="9"/>
  <c r="H438" i="9"/>
  <c r="H454" i="9"/>
  <c r="H329" i="9"/>
  <c r="H491" i="9"/>
  <c r="H493" i="9"/>
  <c r="H306" i="9"/>
  <c r="H222" i="9"/>
  <c r="H93" i="9"/>
  <c r="AD98" i="37"/>
  <c r="H233" i="9"/>
  <c r="H53" i="9"/>
  <c r="AD58" i="37"/>
  <c r="H279" i="9"/>
  <c r="H460" i="9"/>
  <c r="H319" i="9"/>
  <c r="H226" i="9"/>
  <c r="H478" i="9"/>
  <c r="H435" i="9"/>
  <c r="H90" i="9"/>
  <c r="AD95" i="37"/>
  <c r="H379" i="9"/>
  <c r="H355" i="9"/>
  <c r="H428" i="9"/>
  <c r="H418" i="9"/>
  <c r="H344" i="9"/>
  <c r="H312" i="9"/>
  <c r="H424" i="9"/>
  <c r="H187" i="9"/>
  <c r="H230" i="9"/>
  <c r="H177" i="9"/>
  <c r="H220" i="9"/>
  <c r="H417" i="9"/>
  <c r="H422" i="9"/>
  <c r="H477" i="9"/>
  <c r="H315" i="9"/>
  <c r="H146" i="9"/>
  <c r="H370" i="9"/>
  <c r="H482" i="9"/>
  <c r="H316" i="9"/>
  <c r="H199" i="9"/>
  <c r="H175" i="9"/>
  <c r="H269" i="9"/>
  <c r="H293" i="9"/>
  <c r="H137" i="9"/>
  <c r="H313" i="9"/>
  <c r="H494" i="9"/>
  <c r="H92" i="9"/>
  <c r="AD97" i="37"/>
  <c r="H449" i="9"/>
  <c r="H304" i="9"/>
  <c r="H118" i="9"/>
  <c r="H464" i="9"/>
  <c r="H372" i="9"/>
  <c r="H368" i="9"/>
  <c r="H51" i="9"/>
  <c r="AD56" i="37"/>
  <c r="H345" i="9"/>
  <c r="H396" i="9"/>
  <c r="H410" i="9"/>
  <c r="H247" i="9"/>
  <c r="H245" i="9"/>
  <c r="H415" i="9"/>
  <c r="H254" i="9"/>
  <c r="H462" i="9"/>
  <c r="H89" i="9"/>
  <c r="AD94" i="37"/>
  <c r="H197" i="9"/>
  <c r="H207" i="9"/>
  <c r="H52" i="9"/>
  <c r="AD57" i="37"/>
  <c r="H425" i="9"/>
  <c r="H73" i="9"/>
  <c r="AD78" i="37"/>
  <c r="H363" i="9"/>
  <c r="H77" i="9"/>
  <c r="AD82" i="37"/>
  <c r="H413" i="9"/>
  <c r="H190" i="9"/>
  <c r="H57" i="9"/>
  <c r="AD62" i="37"/>
  <c r="H405" i="9"/>
  <c r="H499" i="9"/>
  <c r="H495" i="9"/>
  <c r="H373" i="9"/>
  <c r="H166" i="9"/>
  <c r="H452" i="9"/>
  <c r="H292" i="9"/>
  <c r="H276" i="9"/>
  <c r="H408" i="9"/>
  <c r="H273" i="9"/>
  <c r="H88" i="9"/>
  <c r="AD93" i="37"/>
  <c r="H72" i="9"/>
  <c r="AD77" i="37"/>
  <c r="H120" i="9"/>
  <c r="H326" i="9"/>
  <c r="H325" i="9"/>
  <c r="H240" i="9"/>
  <c r="H127" i="9"/>
  <c r="H381" i="9"/>
  <c r="H107" i="9"/>
  <c r="H103" i="9"/>
  <c r="AD108" i="37"/>
  <c r="H41" i="9"/>
  <c r="AD46" i="37"/>
  <c r="H255" i="9"/>
  <c r="H189" i="9"/>
  <c r="H479" i="9"/>
  <c r="H434" i="9"/>
  <c r="H442" i="9"/>
  <c r="H286" i="9"/>
  <c r="H209" i="9"/>
  <c r="H198" i="9"/>
  <c r="H68" i="9"/>
  <c r="AD73" i="37"/>
  <c r="H432" i="9"/>
  <c r="H470" i="9"/>
  <c r="H243" i="9"/>
  <c r="H356" i="9"/>
  <c r="H294" i="9"/>
  <c r="H496" i="9"/>
  <c r="H110" i="9"/>
  <c r="H258" i="9"/>
  <c r="H394" i="9"/>
  <c r="H249" i="9"/>
  <c r="H124" i="9"/>
  <c r="H149" i="9"/>
  <c r="H268" i="9"/>
  <c r="H80" i="9"/>
  <c r="AD85" i="37"/>
  <c r="H427" i="9"/>
  <c r="H171" i="9"/>
  <c r="H133" i="9"/>
  <c r="H157" i="9"/>
  <c r="H48" i="9"/>
  <c r="AD53" i="37"/>
  <c r="H42" i="9"/>
  <c r="AD47" i="37"/>
  <c r="H192" i="9"/>
  <c r="H64" i="9"/>
  <c r="AD69" i="37"/>
  <c r="H287" i="9"/>
  <c r="H155" i="9"/>
  <c r="H395" i="9"/>
  <c r="H231" i="9"/>
  <c r="H69" i="9"/>
  <c r="AD74" i="37"/>
  <c r="H296" i="9"/>
  <c r="H468" i="9"/>
  <c r="H439" i="9"/>
  <c r="H40" i="9"/>
  <c r="AD45" i="37"/>
  <c r="H54" i="9"/>
  <c r="AD59" i="37"/>
  <c r="H140" i="9"/>
  <c r="H193" i="9"/>
  <c r="AD29" i="37"/>
  <c r="H97" i="9"/>
  <c r="AD102" i="37"/>
  <c r="H108" i="9"/>
  <c r="H162" i="9"/>
  <c r="H236" i="9"/>
  <c r="H138" i="9"/>
  <c r="H224" i="9"/>
  <c r="H314" i="9"/>
  <c r="H334" i="9"/>
  <c r="H457" i="9"/>
  <c r="H277" i="9"/>
  <c r="H284" i="9"/>
  <c r="H167" i="9"/>
  <c r="H105" i="9"/>
  <c r="H498" i="9"/>
  <c r="H291" i="9"/>
  <c r="H317" i="9"/>
  <c r="H321" i="9"/>
  <c r="H392" i="9"/>
  <c r="H391" i="9"/>
  <c r="H239" i="9"/>
  <c r="H223" i="9"/>
  <c r="H78" i="9"/>
  <c r="AD83" i="37"/>
  <c r="H486" i="9"/>
  <c r="H472" i="9"/>
  <c r="H70" i="9"/>
  <c r="AD75" i="37"/>
  <c r="H375" i="9"/>
  <c r="H259" i="9"/>
  <c r="H364" i="9"/>
  <c r="H261" i="9"/>
  <c r="H459" i="9"/>
  <c r="H173" i="9"/>
  <c r="H153" i="9"/>
  <c r="H61" i="9"/>
  <c r="AD66" i="37"/>
  <c r="H205" i="9"/>
  <c r="H346" i="9"/>
  <c r="H165" i="9"/>
  <c r="H429" i="9"/>
  <c r="H130" i="9"/>
  <c r="H302" i="9"/>
  <c r="H55" i="9"/>
  <c r="AD60" i="37"/>
  <c r="H246" i="9"/>
  <c r="H335" i="9"/>
  <c r="H285" i="9"/>
  <c r="H250" i="9"/>
  <c r="H214" i="9"/>
  <c r="H253" i="9"/>
  <c r="H333" i="9"/>
  <c r="H297" i="9"/>
  <c r="H473" i="9"/>
  <c r="H267" i="9"/>
  <c r="H144" i="9"/>
  <c r="H351" i="9"/>
  <c r="H44" i="9"/>
  <c r="AD49" i="37"/>
  <c r="H280" i="9"/>
  <c r="H104" i="9"/>
  <c r="H49" i="9"/>
  <c r="AD54" i="37"/>
  <c r="H161" i="9"/>
  <c r="H471" i="9"/>
  <c r="H232" i="9"/>
  <c r="H136" i="9"/>
  <c r="H99" i="9"/>
  <c r="AD104" i="37"/>
  <c r="H131" i="9"/>
  <c r="G7" i="9" l="1"/>
  <c r="AB12" i="31"/>
  <c r="AD12" i="37" s="1"/>
  <c r="H7" i="9"/>
  <c r="G5" i="9"/>
  <c r="AD10" i="37"/>
  <c r="G15" i="9"/>
  <c r="H6" i="9"/>
  <c r="G6" i="9"/>
  <c r="H11" i="9"/>
  <c r="G11" i="9"/>
  <c r="G18" i="9"/>
  <c r="G19" i="9"/>
  <c r="G20" i="9"/>
  <c r="G17" i="9"/>
  <c r="G13" i="9"/>
  <c r="G16" i="9"/>
  <c r="H10" i="9"/>
  <c r="G10" i="9"/>
  <c r="G14" i="9"/>
  <c r="G21" i="9"/>
  <c r="G12" i="9"/>
  <c r="H9" i="9"/>
  <c r="G9" i="9"/>
  <c r="H8" i="9"/>
  <c r="G8" i="9"/>
  <c r="T4" i="9"/>
  <c r="AD15" i="37"/>
  <c r="AD16" i="37"/>
  <c r="H21" i="9" l="1"/>
  <c r="AB26" i="31"/>
  <c r="AD26" i="37" s="1"/>
  <c r="H14" i="9"/>
  <c r="AB19" i="31"/>
  <c r="AD19" i="37" s="1"/>
  <c r="H20" i="9"/>
  <c r="AB25" i="31"/>
  <c r="AD25" i="37" s="1"/>
  <c r="H18" i="9"/>
  <c r="AB23" i="31"/>
  <c r="AD23" i="37" s="1"/>
  <c r="H17" i="9"/>
  <c r="AB22" i="31"/>
  <c r="AD22" i="37" s="1"/>
  <c r="H16" i="9"/>
  <c r="AB21" i="31"/>
  <c r="AD21" i="37" s="1"/>
  <c r="H19" i="9"/>
  <c r="AB24" i="31"/>
  <c r="AD24" i="37" s="1"/>
  <c r="H15" i="9"/>
  <c r="AB20" i="31"/>
  <c r="AD20" i="37" s="1"/>
  <c r="H13" i="9"/>
  <c r="AB18" i="31"/>
  <c r="AD18" i="37" s="1"/>
  <c r="H12" i="9"/>
  <c r="AB17" i="31"/>
  <c r="AD17" i="37" s="1"/>
  <c r="H5" i="9"/>
  <c r="AD11" i="37"/>
  <c r="AD13" i="37"/>
  <c r="AD14" i="37"/>
  <c r="AB505" i="31" l="1"/>
  <c r="AB8" i="31" s="1"/>
  <c r="G13" i="3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Immendörfer, Andrea [KEA-BW]</author>
  </authors>
  <commentList>
    <comment ref="B8" authorId="0" shapeId="0" xr:uid="{201D6534-0570-47E6-8E32-78516CBFACAC}">
      <text>
        <r>
          <rPr>
            <sz val="9"/>
            <color indexed="81"/>
            <rFont val="Segoe UI"/>
            <family val="2"/>
          </rPr>
          <t xml:space="preserve">Landkreise können hier Postleitzahlen einzelner Liegenschaften eintragen, um eine genauere Bereinigung zu erreichen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Immendörfer, Andrea [KEA-BW]</author>
  </authors>
  <commentList>
    <comment ref="H7" authorId="0" shapeId="0" xr:uid="{D411F4CF-751C-4D15-9E8C-7E12A3E57C34}">
      <text>
        <r>
          <rPr>
            <sz val="9"/>
            <color indexed="81"/>
            <rFont val="Segoe UI"/>
            <family val="2"/>
          </rPr>
          <t xml:space="preserve">Wenn Sie freiwillig den eigenerzeugten, selbstverbrauchten Strom angeben, dann hier nur eingekaufter Strom, sonst wie im Vorjahr hier die Summe eingekauft + eigenerzeugt)
</t>
        </r>
      </text>
    </comment>
    <comment ref="L7" authorId="0" shapeId="0" xr:uid="{3F04DFAB-EE30-4289-9202-DB437819E36F}">
      <text>
        <r>
          <rPr>
            <b/>
            <sz val="9"/>
            <color indexed="81"/>
            <rFont val="Segoe UI"/>
            <family val="2"/>
          </rPr>
          <t>Schätzung genügt</t>
        </r>
        <r>
          <rPr>
            <sz val="9"/>
            <color indexed="81"/>
            <rFont val="Segoe UI"/>
            <family val="2"/>
          </rPr>
          <t xml:space="preserve">
</t>
        </r>
      </text>
    </comment>
    <comment ref="M7" authorId="0" shapeId="0" xr:uid="{DF62D129-F696-4133-B500-C50CE88C2879}">
      <text>
        <r>
          <rPr>
            <sz val="9"/>
            <color indexed="81"/>
            <rFont val="Segoe UI"/>
            <family val="2"/>
          </rPr>
          <t xml:space="preserve">Ein Lichtpunkt in der Straßenbeleuchtung ist eine Leuchte (nicht: eine Lampe oder ein Leuchtmittel)
</t>
        </r>
      </text>
    </comment>
    <comment ref="D12" authorId="0" shapeId="0" xr:uid="{68114A2E-555A-405F-891C-7F4B0197F260}">
      <text>
        <r>
          <rPr>
            <sz val="9"/>
            <color indexed="81"/>
            <rFont val="Segoe UI"/>
            <family val="2"/>
          </rPr>
          <t xml:space="preserve">alle Anlagen, die der Trinkwasserversorgung bis zum Hausanschluss dienen, also Brunnen, Filteranlagen, Pumpstationen etc., die sich auf der Gemarkung der Gemeinde befinden; NICHT Fernleitungen
</t>
        </r>
      </text>
    </comment>
    <comment ref="H14" authorId="0" shapeId="0" xr:uid="{745F9B34-8D4A-42D2-AF88-19A7D53CEA6E}">
      <text>
        <r>
          <rPr>
            <sz val="9"/>
            <color indexed="81"/>
            <rFont val="Segoe UI"/>
            <family val="2"/>
          </rPr>
          <t xml:space="preserve">Wenn Sie freiwillig den eigenerzeugten, selbstverbrauchten Strom angeben, dann hier nur eingekaufter Strom, sonst wie im Vorjahr hier die Summe eingekauft + eigenerzeugt)
</t>
        </r>
      </text>
    </comment>
    <comment ref="M14" authorId="0" shapeId="0" xr:uid="{98245091-D12E-4474-AED3-3B6A4A12BE95}">
      <text>
        <r>
          <rPr>
            <sz val="9"/>
            <color indexed="81"/>
            <rFont val="Segoe UI"/>
            <family val="2"/>
          </rPr>
          <t xml:space="preserve">Abgabemenge, nicht Fördermenge, und nicht Wasserverbrauch der Liegenschaften !
</t>
        </r>
      </text>
    </comment>
    <comment ref="H21" authorId="0" shapeId="0" xr:uid="{800C9758-BC60-4578-A16D-0A1013B9B3A6}">
      <text>
        <r>
          <rPr>
            <sz val="9"/>
            <color indexed="81"/>
            <rFont val="Segoe UI"/>
            <family val="2"/>
          </rPr>
          <t xml:space="preserve">Wenn Sie freiwillig den eigenerzeugten, selbstverbrauchten Strom angeben, dann hier nur eingekaufter Strom, sonst wie im Vorjahr hier die Summe eingekauft + eigenerzeugt)
</t>
        </r>
      </text>
    </comment>
    <comment ref="M21" authorId="0" shapeId="0" xr:uid="{0875AC3B-89B7-4EB5-A177-3741ECB4664D}">
      <text>
        <r>
          <rPr>
            <sz val="9"/>
            <color indexed="81"/>
            <rFont val="Segoe UI"/>
            <family val="2"/>
          </rPr>
          <t xml:space="preserve">
Einwohnerwert (EW) 
= gängige Bezugsgrößen in der Ab
wasserwirtschaft 
= Einwohnerzahl (EZ) +  gewerbliches Abwasser umgerechnet in einwohneräquivalente (Einwohnergleichwert (EGW)).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<sst xmlns="http://schemas.openxmlformats.org/spreadsheetml/2006/main" count="17729" uniqueCount="2026">
  <si>
    <t>Allgemeine Angaben zur Kommune</t>
  </si>
  <si>
    <t>Zusatzinformationen</t>
  </si>
  <si>
    <t>Bundesland</t>
  </si>
  <si>
    <t>Baden-Württemberg</t>
  </si>
  <si>
    <t>Hat die Kommune Nahwärmenetze?</t>
  </si>
  <si>
    <t>Karlsruhe, Stadt</t>
  </si>
  <si>
    <t xml:space="preserve">Haben Sie für ihre Nichtwohngebäude Energieausweise? </t>
  </si>
  <si>
    <t>Landkreis</t>
  </si>
  <si>
    <t>Karlsruhe</t>
  </si>
  <si>
    <t>Hat Ihre Kommune Nichtwohngebäude (Kat. 1), die in kommunale Betriebe oder Beteiligungsgesellschaften ausgelagert wurden?</t>
  </si>
  <si>
    <t>Gebietskörperschaft</t>
  </si>
  <si>
    <t>Stadt</t>
  </si>
  <si>
    <t>PLZ</t>
  </si>
  <si>
    <t>Einwohnerzahl laut statistischen Landesamt</t>
  </si>
  <si>
    <t>Hat ihre Kommune Bäder (Kat. 4), die in kommunale Betriebe oder Beteiligungsgesellschaften ausgelagert wurden?</t>
  </si>
  <si>
    <t>Berichtsjahr</t>
  </si>
  <si>
    <t>Wünschen Sie weitere Beratung beim KEM? (förderbar über Förderprogramm Klimaschutz-Plus)</t>
  </si>
  <si>
    <t>Zeit [h]</t>
  </si>
  <si>
    <t>Sie müssen für jedes Excel-Blatt eine Angabe der benötigten Arbeitszeit machen, also behalten Sie bitte die Uhr im Blick.</t>
  </si>
  <si>
    <t>Ja, alle Angaben sind vollständig und korrekt</t>
  </si>
  <si>
    <t>Zeit zum Erfassen der Flächen [in h]:</t>
  </si>
  <si>
    <t>Zeit zum Ausfüllen von "Angaben zum Wärmeverbrauch" benötigt [in h]:</t>
  </si>
  <si>
    <r>
      <t xml:space="preserve">Daten für Liegenschaften der Kategorie 1-4 </t>
    </r>
    <r>
      <rPr>
        <i/>
        <sz val="14"/>
        <color theme="1"/>
        <rFont val="Calibri"/>
        <family val="2"/>
        <scheme val="minor"/>
      </rPr>
      <t>(Reihenfolge beliebig)</t>
    </r>
  </si>
  <si>
    <t>Angaben zum Wärmeverbrauch</t>
  </si>
  <si>
    <t>Ausblenden</t>
  </si>
  <si>
    <t>eindeutige Gebäudebezeichnung</t>
  </si>
  <si>
    <t>Bauwerkzuordnung</t>
  </si>
  <si>
    <t>Bemerkung / Besonderheiten (freiwillige Angabe)</t>
  </si>
  <si>
    <t>Schwimm-beckenfläche</t>
  </si>
  <si>
    <t>Energieträger</t>
  </si>
  <si>
    <t>Warmwasserbereitung</t>
  </si>
  <si>
    <t>Anteil [%]</t>
  </si>
  <si>
    <t>Abrechnungszeitraum laut Rechnung</t>
  </si>
  <si>
    <t>Wärmeverbrauch</t>
  </si>
  <si>
    <t xml:space="preserve">bereinigter Wärmeverbrauch </t>
  </si>
  <si>
    <t>Anteil am Gesamtverbrauch</t>
  </si>
  <si>
    <t>Verbrauchs-kennwert</t>
  </si>
  <si>
    <t>Abweichung Vergleichswert</t>
  </si>
  <si>
    <t>Zuornung-KSG NR</t>
  </si>
  <si>
    <t>Wärme die bereinigt werden muss</t>
  </si>
  <si>
    <t>unbereinigter Wärmeanteil (WW)</t>
  </si>
  <si>
    <t>% zentral heizung</t>
  </si>
  <si>
    <t>Abrechmonat zuordnen</t>
  </si>
  <si>
    <t>Gesamtverbrauch bereinigt</t>
  </si>
  <si>
    <t>Zeitbereinigung</t>
  </si>
  <si>
    <t>Tage</t>
  </si>
  <si>
    <t>Überall Flächen eingetragen</t>
  </si>
  <si>
    <t>[m²]</t>
  </si>
  <si>
    <r>
      <t>[m</t>
    </r>
    <r>
      <rPr>
        <vertAlign val="superscript"/>
        <sz val="11"/>
        <color theme="1"/>
        <rFont val="Calibri"/>
        <family val="2"/>
        <scheme val="minor"/>
      </rPr>
      <t>2</t>
    </r>
    <r>
      <rPr>
        <sz val="11"/>
        <color theme="1"/>
        <rFont val="Calibri"/>
        <family val="2"/>
        <scheme val="minor"/>
      </rPr>
      <t>]</t>
    </r>
  </si>
  <si>
    <t xml:space="preserve"> Art</t>
  </si>
  <si>
    <t>von</t>
  </si>
  <si>
    <t>bis</t>
  </si>
  <si>
    <t>[kWh]</t>
  </si>
  <si>
    <t>[kWh/a]</t>
  </si>
  <si>
    <t>[%]</t>
  </si>
  <si>
    <r>
      <t>[kWh/m</t>
    </r>
    <r>
      <rPr>
        <vertAlign val="superscript"/>
        <sz val="11"/>
        <color theme="1"/>
        <rFont val="Calibri"/>
        <family val="2"/>
        <scheme val="minor"/>
      </rPr>
      <t>2</t>
    </r>
    <r>
      <rPr>
        <sz val="11"/>
        <color theme="1"/>
        <rFont val="Calibri"/>
        <family val="2"/>
        <scheme val="minor"/>
      </rPr>
      <t>*a]</t>
    </r>
  </si>
  <si>
    <t xml:space="preserve">Bildung - Grundschule </t>
  </si>
  <si>
    <t>Fernwärme</t>
  </si>
  <si>
    <t>kein Warmwasser</t>
  </si>
  <si>
    <t>Rechenzentrum</t>
  </si>
  <si>
    <t>Solarwärme</t>
  </si>
  <si>
    <t>Zeit zum Ausfüllen von "Angaben zum Stromverbrauch" benötigt [in h]:</t>
  </si>
  <si>
    <t>Daten für Liegenschaften der Kategorie 1-4</t>
  </si>
  <si>
    <t>Angaben zum Stromverbrauch</t>
  </si>
  <si>
    <t xml:space="preserve"> eindeutige Liegenschaftsnummer</t>
  </si>
  <si>
    <t>Abrechnungszeitraum laut Rechung</t>
  </si>
  <si>
    <t>Verbrauch laut Rechnung</t>
  </si>
  <si>
    <t>Stromtarif</t>
  </si>
  <si>
    <t>erneuerbarer Energieträger</t>
  </si>
  <si>
    <t>Eigenerzeugter selbstverbrauchter Strom</t>
  </si>
  <si>
    <t>Abweichung Vergleichswerte</t>
  </si>
  <si>
    <t>1 wenn Geb Eigenstrom erzeugt</t>
  </si>
  <si>
    <t xml:space="preserve">von </t>
  </si>
  <si>
    <t>[Ja/Nein]</t>
  </si>
  <si>
    <t>Normalstrom</t>
  </si>
  <si>
    <t>Ja</t>
  </si>
  <si>
    <t>Photovoltaik</t>
  </si>
  <si>
    <t>Zeit zum Ausfüllen von "Angaben zur Straßenbeleuchtung" benötigt [in h]:</t>
  </si>
  <si>
    <t>Infrastrukturbezeichnung</t>
  </si>
  <si>
    <t>Zuordnung</t>
  </si>
  <si>
    <t xml:space="preserve">Bemerkung / Besonderheiten </t>
  </si>
  <si>
    <t>Abrechnungszeitraum Strom laut Rechnung</t>
  </si>
  <si>
    <t>Länge des beleuchteten Straßenzugs</t>
  </si>
  <si>
    <t>Anzahl der Beleuchtungspunkte (Bp)</t>
  </si>
  <si>
    <t>Stromverbrauch Kennwert km</t>
  </si>
  <si>
    <t>NGF</t>
  </si>
  <si>
    <t>KSG Klasse</t>
  </si>
  <si>
    <t>Jahr Strom Straßenbeleuchtung</t>
  </si>
  <si>
    <t>eingetragen?</t>
  </si>
  <si>
    <t>Abschlusscheck</t>
  </si>
  <si>
    <t>kolletiver Zeitcheck</t>
  </si>
  <si>
    <t>(freiwillige Angabe)</t>
  </si>
  <si>
    <t>Von</t>
  </si>
  <si>
    <t>Bis</t>
  </si>
  <si>
    <t>[km]</t>
  </si>
  <si>
    <t>[kWh/a*km]</t>
  </si>
  <si>
    <t>[kWh/a*Bp]</t>
  </si>
  <si>
    <t>[kWh/a*E]</t>
  </si>
  <si>
    <t>Straßenbeleuchtung</t>
  </si>
  <si>
    <t>Zeit zum Ausfüllen von "Angaben zur Wasserversorgung" benötigt [in h]:</t>
  </si>
  <si>
    <t>Angeschlossene Einwohner</t>
  </si>
  <si>
    <t>bereitgestellte Wassermenge im Jahr</t>
  </si>
  <si>
    <t>Kenngröße bereitgestelltes Wasser pro Einwohner und Jahr</t>
  </si>
  <si>
    <t>Kenngröße Stromverbrauch pro m³ Wasser</t>
  </si>
  <si>
    <t>Jahr Strom Versorgung</t>
  </si>
  <si>
    <t>[Anzahl]</t>
  </si>
  <si>
    <r>
      <t>[m</t>
    </r>
    <r>
      <rPr>
        <vertAlign val="superscript"/>
        <sz val="11"/>
        <color theme="1"/>
        <rFont val="Calibri"/>
        <family val="2"/>
        <scheme val="minor"/>
      </rPr>
      <t>3</t>
    </r>
    <r>
      <rPr>
        <sz val="11"/>
        <color theme="1"/>
        <rFont val="Calibri"/>
        <family val="2"/>
        <scheme val="minor"/>
      </rPr>
      <t>]</t>
    </r>
  </si>
  <si>
    <r>
      <t>[m</t>
    </r>
    <r>
      <rPr>
        <vertAlign val="superscript"/>
        <sz val="11"/>
        <color theme="1"/>
        <rFont val="Calibri"/>
        <family val="2"/>
        <scheme val="minor"/>
      </rPr>
      <t>3</t>
    </r>
    <r>
      <rPr>
        <sz val="11"/>
        <color theme="1"/>
        <rFont val="Calibri"/>
        <family val="2"/>
        <scheme val="minor"/>
      </rPr>
      <t>/(E*a)]</t>
    </r>
  </si>
  <si>
    <t>[kWh/m³]</t>
  </si>
  <si>
    <t>Wasserversorgungsanlage</t>
  </si>
  <si>
    <t>Zeit zum Ausfüllen von "Angaben zur Kläranlagen" benötigt [in h]:</t>
  </si>
  <si>
    <t>Größenklasse</t>
  </si>
  <si>
    <t>Einwohnerwert für Ihre Kommune</t>
  </si>
  <si>
    <t>Kenngröße Stromverbrauch</t>
  </si>
  <si>
    <t>Jahr Stromverbrauch Kläranlage</t>
  </si>
  <si>
    <t>[EW]</t>
  </si>
  <si>
    <t>[E]</t>
  </si>
  <si>
    <t>[kWh/(EW*a)]</t>
  </si>
  <si>
    <t>Kläranlage</t>
  </si>
  <si>
    <t>4: 10.001 - 100.000 Einwohner</t>
  </si>
  <si>
    <t>Abwasser - sonstiges</t>
  </si>
  <si>
    <t>Gebäude</t>
  </si>
  <si>
    <t>Priorisierter Wärme-verbrauch</t>
  </si>
  <si>
    <t>Stromverbrauch</t>
  </si>
  <si>
    <t>Wasserverbrauch</t>
  </si>
  <si>
    <t>Liegschafts-nummer</t>
  </si>
  <si>
    <t>Gebäudebezeichnung</t>
  </si>
  <si>
    <t>bereinigter Verbrauch [kWh]</t>
  </si>
  <si>
    <t>Anteil am Ges.verbrauch[%]</t>
  </si>
  <si>
    <r>
      <t>Verbrauchskennwerte [kWh/m</t>
    </r>
    <r>
      <rPr>
        <vertAlign val="superscript"/>
        <sz val="11"/>
        <color theme="1"/>
        <rFont val="Calibri"/>
        <family val="2"/>
        <scheme val="minor"/>
      </rPr>
      <t>2</t>
    </r>
    <r>
      <rPr>
        <sz val="11"/>
        <color theme="1"/>
        <rFont val="Calibri"/>
        <family val="2"/>
        <scheme val="minor"/>
      </rPr>
      <t>*a]</t>
    </r>
  </si>
  <si>
    <t>Verbrauchskennwerte [kWh/m2*a]</t>
  </si>
  <si>
    <t>bereinigter Verbrauch</t>
  </si>
  <si>
    <t>Anteil am Gesamtverbauch</t>
  </si>
  <si>
    <t xml:space="preserve">Verbrauchskennwerte </t>
  </si>
  <si>
    <t>Priorisieren?</t>
  </si>
  <si>
    <t xml:space="preserve"> [m³]</t>
  </si>
  <si>
    <t>[L/m2*a]</t>
  </si>
  <si>
    <t>KSG</t>
  </si>
  <si>
    <t>Nein</t>
  </si>
  <si>
    <t xml:space="preserve">Teilaufgabe </t>
  </si>
  <si>
    <t>Erfüllt?</t>
  </si>
  <si>
    <t>Überall Flächen eingetragen?</t>
  </si>
  <si>
    <t>Schritt 2a</t>
  </si>
  <si>
    <t>Schritt 3</t>
  </si>
  <si>
    <t>Schritt 1-3</t>
  </si>
  <si>
    <t>Link zum Upload</t>
  </si>
  <si>
    <t>Energiestatistik der Kommune</t>
  </si>
  <si>
    <t>Name Kommune</t>
  </si>
  <si>
    <t>Regionalschüssel</t>
  </si>
  <si>
    <t>Einwohnerzahl</t>
  </si>
  <si>
    <t>Summe der eingetragenen Gebäude</t>
  </si>
  <si>
    <t>Anteil der Gebäude mit Eigenstromerzeugung</t>
  </si>
  <si>
    <t>Summe</t>
  </si>
  <si>
    <t>Wärme</t>
  </si>
  <si>
    <t>Strom</t>
  </si>
  <si>
    <t>Wasser</t>
  </si>
  <si>
    <t>Quellen gemeldet</t>
  </si>
  <si>
    <t>Bezugsgröße 1</t>
  </si>
  <si>
    <t>Bezugsgröße 2</t>
  </si>
  <si>
    <t xml:space="preserve">Verbrauch / Durchsatz (zeitbereinigt) </t>
  </si>
  <si>
    <t>[Stück]</t>
  </si>
  <si>
    <t xml:space="preserve"> Einheit</t>
  </si>
  <si>
    <t>Einheit</t>
  </si>
  <si>
    <t>[MWh/a]</t>
  </si>
  <si>
    <t>[m³/a]</t>
  </si>
  <si>
    <t>1. Nichtwohngebäude</t>
  </si>
  <si>
    <t>m² (NGF)</t>
  </si>
  <si>
    <t>2. Wohn-, Alten-, Pflegeheime</t>
  </si>
  <si>
    <t>3. Sportplätze</t>
  </si>
  <si>
    <t>k.A.</t>
  </si>
  <si>
    <t>4. Hallen- und Freibäder</t>
  </si>
  <si>
    <t>m² (Becken)</t>
  </si>
  <si>
    <t>5. Straßenbeleuchtung</t>
  </si>
  <si>
    <t>km Str.länge</t>
  </si>
  <si>
    <t>6. Anlagen zur Wasserversorgung, -aufbereitung</t>
  </si>
  <si>
    <t>m³ Wasser</t>
  </si>
  <si>
    <t>Einwohner</t>
  </si>
  <si>
    <t>7. Kläranlagen</t>
  </si>
  <si>
    <t>Einwohnerwert</t>
  </si>
  <si>
    <t>---</t>
  </si>
  <si>
    <t>Überblick über die Gebäudekategorien</t>
  </si>
  <si>
    <t>Fläche (NGF)</t>
  </si>
  <si>
    <t>Verbrauch (Witterungs- und Zeitbereinigt)</t>
  </si>
  <si>
    <t>Stück</t>
  </si>
  <si>
    <t>Verwaltungsgebäude, nur beheizt</t>
  </si>
  <si>
    <t>Verwaltungsgebäude, temperiert und belüftet</t>
  </si>
  <si>
    <t>Verwaltungsgebäude, mit Vollklimaanlage</t>
  </si>
  <si>
    <t>Bildung - Haupt-/ Realschule</t>
  </si>
  <si>
    <t>Bildung - Gymnasium/ Gesamtschule</t>
  </si>
  <si>
    <t>Bildung - Schule mit Sporthalle</t>
  </si>
  <si>
    <t>Bildung - Schule mit Schwimmhalle/ Therapiebecken</t>
  </si>
  <si>
    <t>Bildung - Internatschule</t>
  </si>
  <si>
    <t>Bildung - Berufsbildende Schule</t>
  </si>
  <si>
    <t>Bildung - Sonderschule / Förderschule</t>
  </si>
  <si>
    <t>Bildung - Kindertagesstätte, Kindergarten</t>
  </si>
  <si>
    <t>Bildung - Weiterbildungseinrichtung (einschl. Musikschule, VHS…)</t>
  </si>
  <si>
    <t>Wohn/ Verpfleg. - Altenheime/ Pflegeheime</t>
  </si>
  <si>
    <t xml:space="preserve">Wohn/ Verpfleg. - Flüchtlingsunterkünfte </t>
  </si>
  <si>
    <t>Wohn/ Verpfleg. - Obdachlosenunterkünfte</t>
  </si>
  <si>
    <t xml:space="preserve">Wohn/ Verpfleg. - sonst. Gemeinschaftsunterkünfte </t>
  </si>
  <si>
    <t>Wohn/ Verpfleg. - Wohngebäude (allgemein)</t>
  </si>
  <si>
    <t>Wohn/ Verpfleg. - Jugendzentrum</t>
  </si>
  <si>
    <t>Wohn/ Verpfleg. - Seniorenzentren/ Tagesstätte</t>
  </si>
  <si>
    <t>Wohn/ Verpfleg. - sonst. Betreuungs- oder Verpflegungseinrichtung</t>
  </si>
  <si>
    <t>Wohn/ Verpfleg. - Hotel/Pension</t>
  </si>
  <si>
    <t>Wohn/ Verpfleg. - Schullandheim, Jugendherberge</t>
  </si>
  <si>
    <t>Wohn/ Verpfleg. - Kantine/Mensa</t>
  </si>
  <si>
    <t>Sport - Sportplatz</t>
  </si>
  <si>
    <t>Sport - Stadium / Arena</t>
  </si>
  <si>
    <t>Sport - Gebäude f. Sportplatz + Freibad (Umkleide, Tribüne etc.)</t>
  </si>
  <si>
    <t>Sport - Sporthalle &lt; 1000 m2</t>
  </si>
  <si>
    <t>Sport - Sporthalle &gt; 1000 m2</t>
  </si>
  <si>
    <t>Sport - Eissporthallen</t>
  </si>
  <si>
    <t>Sport - Tennishallen</t>
  </si>
  <si>
    <t>Bad - Hallenbad 251 - 500 m² Beckenoberfläche</t>
  </si>
  <si>
    <t>Bad - Hallenbad ≤ 250 m² Beckenoberfläche</t>
  </si>
  <si>
    <t>Bad - Hallenbad &gt; 500 m² Beckenoberfläche</t>
  </si>
  <si>
    <t>Bad - Hallenfreibäder</t>
  </si>
  <si>
    <t>Bad - Spaß-, Freizeitbad</t>
  </si>
  <si>
    <t>Bad - Thermalbad</t>
  </si>
  <si>
    <t>Bad - Freibad &lt; 1000 m2 Beckenfläche</t>
  </si>
  <si>
    <t>Bad - Freibad 1000-2000 m2 Beckenfläche</t>
  </si>
  <si>
    <t>Bad - Freibad &gt;2000 m2 Beckenfläche</t>
  </si>
  <si>
    <t>Kultur - Sakralbau/ Kapelle/Gedenkstätte</t>
  </si>
  <si>
    <t>Kultur - Ausstellungsgebäude, Museum</t>
  </si>
  <si>
    <t>Kultur - Bibliotheksgebäude</t>
  </si>
  <si>
    <t>Kultur - Veranstaltungsgebäude</t>
  </si>
  <si>
    <t>Kultur - Opernhaus, Theater</t>
  </si>
  <si>
    <t>Kultur - Stadthalle, Saalbau</t>
  </si>
  <si>
    <t>Kultur - Gemeinschaftshaus</t>
  </si>
  <si>
    <t>Kultur - Baudenkmal: Burgen, Schlösser…</t>
  </si>
  <si>
    <t>Kultur - Baudenkmal unbeheizt</t>
  </si>
  <si>
    <t>Versch. - Bauhof</t>
  </si>
  <si>
    <t>Versch. - Straßenmeisterei</t>
  </si>
  <si>
    <t>Versch. - Lagerhalle, Lager</t>
  </si>
  <si>
    <t>Versch. - Feuerwache</t>
  </si>
  <si>
    <t>Versch. - Feuerwehrgerätehaus</t>
  </si>
  <si>
    <t>Versch. - Gebäude des Gesundheitswesens</t>
  </si>
  <si>
    <t>Versch. - Medizinisches Versorgungszentrum</t>
  </si>
  <si>
    <t>Versch. - Krematorium</t>
  </si>
  <si>
    <t>Versch. - Leichenhaus</t>
  </si>
  <si>
    <t>Versch. - Bunker</t>
  </si>
  <si>
    <t>Versch. - Parkhaus, Tiefgarage</t>
  </si>
  <si>
    <t>Versch. - WC-Anlage</t>
  </si>
  <si>
    <t>Versch. - Gebäude für Tierhaltung</t>
  </si>
  <si>
    <t>Versch. - Backhaus</t>
  </si>
  <si>
    <t xml:space="preserve">Sonstiges </t>
  </si>
  <si>
    <t>Überblick Verbrauch nach Energieträger Kat. 1-4</t>
  </si>
  <si>
    <t>Verbrauch</t>
  </si>
  <si>
    <t>bereinigt</t>
  </si>
  <si>
    <t>Erdgas</t>
  </si>
  <si>
    <t>Flüssiggas</t>
  </si>
  <si>
    <t>Heizöl</t>
  </si>
  <si>
    <t>Heizstrom</t>
  </si>
  <si>
    <t>Biomasse -Holz</t>
  </si>
  <si>
    <t>Kohlen</t>
  </si>
  <si>
    <t>Sonstige</t>
  </si>
  <si>
    <t>Wärmepumpenstrom</t>
  </si>
  <si>
    <t>Allgemeinstrom Kat. 1-4 (Schritt 2b)</t>
  </si>
  <si>
    <t>Größenklassen Kläranlage</t>
  </si>
  <si>
    <t>Kg pro tag</t>
  </si>
  <si>
    <t>Körperschaftsgebiet ehemals</t>
  </si>
  <si>
    <t>Relevant</t>
  </si>
  <si>
    <t>Energieträger Strom</t>
  </si>
  <si>
    <t>Energieträger Wärme</t>
  </si>
  <si>
    <t>Erzeugungsart</t>
  </si>
  <si>
    <t>Zuordnung Infrastruktur</t>
  </si>
  <si>
    <t>zentral</t>
  </si>
  <si>
    <t>dezentral</t>
  </si>
  <si>
    <t>Abgabenkontrolle</t>
  </si>
  <si>
    <t>Abrech Klima</t>
  </si>
  <si>
    <t>Abrech Klima 2</t>
  </si>
  <si>
    <t>Regionsname</t>
  </si>
  <si>
    <t>1: &lt;1.000 Einwohner</t>
  </si>
  <si>
    <t>&lt;60 kg/d</t>
  </si>
  <si>
    <t>-</t>
  </si>
  <si>
    <t>Alb-Donau-Kreis</t>
  </si>
  <si>
    <t>KWK-Gas</t>
  </si>
  <si>
    <t>Aach, Stadt</t>
  </si>
  <si>
    <t>2: 1.000 - 5.000 Einwohner</t>
  </si>
  <si>
    <t>60 - 300 kg/d</t>
  </si>
  <si>
    <t>Stadt &gt; 100.000EW</t>
  </si>
  <si>
    <t>Baden-Baden</t>
  </si>
  <si>
    <t>KWK-Strom</t>
  </si>
  <si>
    <t>KWK-Biomasse</t>
  </si>
  <si>
    <t>Angaben unvollständig</t>
  </si>
  <si>
    <t>Aalen, Stadt</t>
  </si>
  <si>
    <t>3: 5.001 - 10.000 Einwohner</t>
  </si>
  <si>
    <t>300 - 600 kg/d</t>
  </si>
  <si>
    <t>Stadt 50.000-100.000EW</t>
  </si>
  <si>
    <t>Biberach</t>
  </si>
  <si>
    <t>Lokaler Strom</t>
  </si>
  <si>
    <t>Abstatt</t>
  </si>
  <si>
    <t>600 -6000 kg/d</t>
  </si>
  <si>
    <t>Stadt 20.000-50.000EW</t>
  </si>
  <si>
    <t>Böblingen</t>
  </si>
  <si>
    <t>Ökostrom OK- Power-Label</t>
  </si>
  <si>
    <t>Wind</t>
  </si>
  <si>
    <t>Abtsgmünd</t>
  </si>
  <si>
    <t>5: &gt;100.000 Einwohner</t>
  </si>
  <si>
    <t>&gt;6000Kg/d</t>
  </si>
  <si>
    <t>Stadt 10.000-20.000EW</t>
  </si>
  <si>
    <t>Bodenseekreis</t>
  </si>
  <si>
    <t>Okostrom OK-Power-Label-Plus</t>
  </si>
  <si>
    <t>sonstiges</t>
  </si>
  <si>
    <t>Achberg</t>
  </si>
  <si>
    <t>Gemeinde / Stadt 5.000-10.000EW</t>
  </si>
  <si>
    <t>Breisgau-Hochschwarzwald</t>
  </si>
  <si>
    <t>Ökostrom Grüner Strom-Label</t>
  </si>
  <si>
    <t>Achern, Stadt</t>
  </si>
  <si>
    <t>Gemeinde / Stadt unter 5.000EW</t>
  </si>
  <si>
    <t>Calw</t>
  </si>
  <si>
    <t>Ökostrom sonstige Labels</t>
  </si>
  <si>
    <t>Achstetten</t>
  </si>
  <si>
    <t>Emmendingen</t>
  </si>
  <si>
    <t>Ökostrom aus Neuanlagen nicht älter als 3 Jahre</t>
  </si>
  <si>
    <t>Adelberg</t>
  </si>
  <si>
    <t>Körperschaftsgebiet</t>
  </si>
  <si>
    <t>Enzkreis</t>
  </si>
  <si>
    <t>Adelmannsfelden</t>
  </si>
  <si>
    <t>Gemeinde</t>
  </si>
  <si>
    <t>Esslingen</t>
  </si>
  <si>
    <t>Adelsheim, Stadt</t>
  </si>
  <si>
    <t>Freiburg im Breisgau</t>
  </si>
  <si>
    <t>Affalterbach</t>
  </si>
  <si>
    <t>Freudenstadt</t>
  </si>
  <si>
    <t>unbeheizt</t>
  </si>
  <si>
    <t>Aglasterhausen</t>
  </si>
  <si>
    <t>Göppingen</t>
  </si>
  <si>
    <t>Ahorn</t>
  </si>
  <si>
    <t>Heidelberg</t>
  </si>
  <si>
    <t>Aichelberg</t>
  </si>
  <si>
    <t>Heidenheim</t>
  </si>
  <si>
    <t>Aichhalden</t>
  </si>
  <si>
    <t>Heilbronn</t>
  </si>
  <si>
    <t>Aichstetten</t>
  </si>
  <si>
    <t>Heilbronn (Stadtkreis)</t>
  </si>
  <si>
    <t>Aichtal, Stadt</t>
  </si>
  <si>
    <t>Hohenlohekreis</t>
  </si>
  <si>
    <t>Aichwald</t>
  </si>
  <si>
    <t>Aidlingen</t>
  </si>
  <si>
    <t>Karlsruhe (Stadtkreis)</t>
  </si>
  <si>
    <t>Aitern</t>
  </si>
  <si>
    <t>Konstanz</t>
  </si>
  <si>
    <t>Aitrach</t>
  </si>
  <si>
    <t>Lörrach</t>
  </si>
  <si>
    <t>Albbruck</t>
  </si>
  <si>
    <t>Ludwigsburg</t>
  </si>
  <si>
    <t>Albershausen</t>
  </si>
  <si>
    <t>Main-Tauber-Kreis</t>
  </si>
  <si>
    <t>Albstadt, Stadt</t>
  </si>
  <si>
    <t>Neckar-Odenwald-Kreis</t>
  </si>
  <si>
    <t>Aldingen</t>
  </si>
  <si>
    <t>Mannheim (Stadtkreis)</t>
  </si>
  <si>
    <t>Alfdorf</t>
  </si>
  <si>
    <t>Ortenaukreis</t>
  </si>
  <si>
    <t>Allensbach</t>
  </si>
  <si>
    <t>Ostalbkreis</t>
  </si>
  <si>
    <t>Alleshausen</t>
  </si>
  <si>
    <t>Pforzheim (Stadtkreis)</t>
  </si>
  <si>
    <t>Allmannsweiler</t>
  </si>
  <si>
    <t>Rastatt</t>
  </si>
  <si>
    <t>Allmendingen</t>
  </si>
  <si>
    <t>Ravensburg</t>
  </si>
  <si>
    <t>Allmersbach im Tal</t>
  </si>
  <si>
    <t>Rems-Murr-Kreis</t>
  </si>
  <si>
    <t>Alpirsbach, Stadt</t>
  </si>
  <si>
    <t>Reutlingen</t>
  </si>
  <si>
    <t>Altbach</t>
  </si>
  <si>
    <t>Rhein-Neckar-Kreis</t>
  </si>
  <si>
    <t>Altdorf_BB</t>
  </si>
  <si>
    <t>Rottweil</t>
  </si>
  <si>
    <t>Altdorf_ES</t>
  </si>
  <si>
    <t>Schwäbisch Hall</t>
  </si>
  <si>
    <t>Altenriet</t>
  </si>
  <si>
    <t>Schwarzwald-Baar-Kreis</t>
  </si>
  <si>
    <t>Altensteig, Stadt</t>
  </si>
  <si>
    <t>Sigmaringen</t>
  </si>
  <si>
    <t>Altheim (Alb)</t>
  </si>
  <si>
    <t>Stuttgart (Landeshauptstadt)</t>
  </si>
  <si>
    <t>Altheim_BC</t>
  </si>
  <si>
    <t>Tübingen</t>
  </si>
  <si>
    <t>Altheim_UL</t>
  </si>
  <si>
    <t>Tuttlingen</t>
  </si>
  <si>
    <t>Althengstett</t>
  </si>
  <si>
    <t>Ulm (Stadtkreis)</t>
  </si>
  <si>
    <t>Althütte</t>
  </si>
  <si>
    <t>Waldshut</t>
  </si>
  <si>
    <t>Altlußheim</t>
  </si>
  <si>
    <t>Zollernalbkreis</t>
  </si>
  <si>
    <t>Altshausen</t>
  </si>
  <si>
    <t>Ammerbuch</t>
  </si>
  <si>
    <t>Amstetten</t>
  </si>
  <si>
    <t>Amtzell</t>
  </si>
  <si>
    <t>Angelbachtal</t>
  </si>
  <si>
    <t>Appenweier</t>
  </si>
  <si>
    <t>Argenbühl</t>
  </si>
  <si>
    <t>Aspach</t>
  </si>
  <si>
    <t>Asperg, Stadt</t>
  </si>
  <si>
    <t>Assamstadt</t>
  </si>
  <si>
    <t>Asselfingen</t>
  </si>
  <si>
    <t>Attenweiler</t>
  </si>
  <si>
    <t>Au</t>
  </si>
  <si>
    <t>Au am Rhein</t>
  </si>
  <si>
    <t>Auenwald</t>
  </si>
  <si>
    <t>Auggen</t>
  </si>
  <si>
    <t>Aulendorf, Stadt</t>
  </si>
  <si>
    <t>Backnang, Stadt</t>
  </si>
  <si>
    <t>Bad Bellingen</t>
  </si>
  <si>
    <t>Bad Boll</t>
  </si>
  <si>
    <t>Bad Buchau, Stadt</t>
  </si>
  <si>
    <t>Bad Ditzenbach</t>
  </si>
  <si>
    <t>Bad Dürrheim, Stadt</t>
  </si>
  <si>
    <t>Bad Friedrichshall, Stadt</t>
  </si>
  <si>
    <t>Bad Herrenalb, Stadt</t>
  </si>
  <si>
    <t>Bad Krozingen, Stadt</t>
  </si>
  <si>
    <t>Bad Liebenzell, Stadt</t>
  </si>
  <si>
    <t>Bad Mergentheim, Stadt</t>
  </si>
  <si>
    <t>Bad Peterstal-Griesbach</t>
  </si>
  <si>
    <t>Bad Rappenau, Stadt</t>
  </si>
  <si>
    <t>Bad Rippoldsau-Schapbach</t>
  </si>
  <si>
    <t>Bad Säckingen, Stadt</t>
  </si>
  <si>
    <t>Bad Saulgau, Stadt</t>
  </si>
  <si>
    <t>Bad Schönborn</t>
  </si>
  <si>
    <t>Bad Schussenried, Stadt</t>
  </si>
  <si>
    <t>Bad Teinach-Zavelstein, Stadt</t>
  </si>
  <si>
    <t>Bad Überkingen</t>
  </si>
  <si>
    <t>Bad Urach, Stadt</t>
  </si>
  <si>
    <t>Bad Waldsee, Stadt</t>
  </si>
  <si>
    <t>Bad Wildbad, Stadt</t>
  </si>
  <si>
    <t>Bad Wimpfen, Stadt</t>
  </si>
  <si>
    <t>Bad Wurzach, Stadt</t>
  </si>
  <si>
    <t>Baden-Baden, Stadt</t>
  </si>
  <si>
    <t>Badenweiler</t>
  </si>
  <si>
    <t>Bahlingen am Kaiserstuhl</t>
  </si>
  <si>
    <t>Baienfurt</t>
  </si>
  <si>
    <t>Baiersbronn</t>
  </si>
  <si>
    <t>Baindt</t>
  </si>
  <si>
    <t>Balgheim</t>
  </si>
  <si>
    <t>Balingen, Stadt</t>
  </si>
  <si>
    <t>Ballendorf</t>
  </si>
  <si>
    <t>Ballrechten-Dottingen</t>
  </si>
  <si>
    <t>Baltmannsweiler</t>
  </si>
  <si>
    <t>Balzheim</t>
  </si>
  <si>
    <t>Bammental</t>
  </si>
  <si>
    <t>Bärenthal</t>
  </si>
  <si>
    <t>Bartholomä</t>
  </si>
  <si>
    <t>Beilstein, Stadt</t>
  </si>
  <si>
    <t>Beimerstetten</t>
  </si>
  <si>
    <t>Bempflingen</t>
  </si>
  <si>
    <t>Benningen am Neckar</t>
  </si>
  <si>
    <t>Berg</t>
  </si>
  <si>
    <t>Bergatreute</t>
  </si>
  <si>
    <t>Berghaupten</t>
  </si>
  <si>
    <t>Berghülen</t>
  </si>
  <si>
    <t>Berglen</t>
  </si>
  <si>
    <t>Berkheim</t>
  </si>
  <si>
    <t>Bermatingen</t>
  </si>
  <si>
    <t>Bernau im Schwarzwald</t>
  </si>
  <si>
    <t>Bernstadt</t>
  </si>
  <si>
    <t>Besigheim, Stadt</t>
  </si>
  <si>
    <t>Betzenweiler</t>
  </si>
  <si>
    <t>Beuren</t>
  </si>
  <si>
    <t>Beuron</t>
  </si>
  <si>
    <t>Biberach an der Riß, Stadt</t>
  </si>
  <si>
    <t>Biederbach</t>
  </si>
  <si>
    <t>Bietigheim</t>
  </si>
  <si>
    <t>Bietigheim-Bissingen, Stadt</t>
  </si>
  <si>
    <t>Billigheim</t>
  </si>
  <si>
    <t>Binau</t>
  </si>
  <si>
    <t>Bingen</t>
  </si>
  <si>
    <t>Binzen</t>
  </si>
  <si>
    <t>Birenbach</t>
  </si>
  <si>
    <t>Birkenfeld</t>
  </si>
  <si>
    <t>Bischweier</t>
  </si>
  <si>
    <t>Bisingen</t>
  </si>
  <si>
    <t>Bissingen an der Teck</t>
  </si>
  <si>
    <t>Bitz</t>
  </si>
  <si>
    <t>Blaubeuren, Stadt</t>
  </si>
  <si>
    <t>Blaufelden</t>
  </si>
  <si>
    <t>Blaustein</t>
  </si>
  <si>
    <t>Blumberg, Stadt</t>
  </si>
  <si>
    <t>Böbingen an der Rems</t>
  </si>
  <si>
    <t>Böblingen, Stadt</t>
  </si>
  <si>
    <t>Bodelshausen</t>
  </si>
  <si>
    <t>Bodman-Ludwigshafen</t>
  </si>
  <si>
    <t>Bodnegg</t>
  </si>
  <si>
    <t>Böhmenkirch</t>
  </si>
  <si>
    <t>Böllen</t>
  </si>
  <si>
    <t>Bollschweil</t>
  </si>
  <si>
    <t>Boms</t>
  </si>
  <si>
    <t>Bondorf</t>
  </si>
  <si>
    <t>Bonndorf im Schwarzwald, Stadt</t>
  </si>
  <si>
    <t>Bönnigheim, Stadt</t>
  </si>
  <si>
    <t>Bopfingen, Stadt</t>
  </si>
  <si>
    <t>Börslingen</t>
  </si>
  <si>
    <t>Börtlingen</t>
  </si>
  <si>
    <t>Bösingen</t>
  </si>
  <si>
    <t>Böttingen</t>
  </si>
  <si>
    <t>Bötzingen</t>
  </si>
  <si>
    <t>Boxberg, Stadt</t>
  </si>
  <si>
    <t>Brackenheim, Stadt</t>
  </si>
  <si>
    <t>Bräunlingen, Stadt</t>
  </si>
  <si>
    <t>Braunsbach</t>
  </si>
  <si>
    <t>Breisach am Rhein, Stadt</t>
  </si>
  <si>
    <t>Breitingen</t>
  </si>
  <si>
    <t>Breitnau</t>
  </si>
  <si>
    <t>Bretten, Stadt</t>
  </si>
  <si>
    <t>Bretzfeld</t>
  </si>
  <si>
    <t>Brigachtal</t>
  </si>
  <si>
    <t>Bruchsal, Stadt</t>
  </si>
  <si>
    <t>Brühl</t>
  </si>
  <si>
    <t>Bubsheim</t>
  </si>
  <si>
    <t>Buchen (Odenwald), Stadt</t>
  </si>
  <si>
    <t>Buchenbach</t>
  </si>
  <si>
    <t>Buchheim</t>
  </si>
  <si>
    <t>Buggingen</t>
  </si>
  <si>
    <t>Bühl, Stadt</t>
  </si>
  <si>
    <t>Bühlertal</t>
  </si>
  <si>
    <t>Bühlertann</t>
  </si>
  <si>
    <t>Bühlerzell</t>
  </si>
  <si>
    <t>Burgrieden</t>
  </si>
  <si>
    <t>Burgstetten</t>
  </si>
  <si>
    <t>Burladingen, Stadt</t>
  </si>
  <si>
    <t>Büsingen am Hochrhein</t>
  </si>
  <si>
    <t>Calw, Stadt</t>
  </si>
  <si>
    <t>Cleebronn</t>
  </si>
  <si>
    <t>Crailsheim, Stadt</t>
  </si>
  <si>
    <t>Creglingen, Stadt</t>
  </si>
  <si>
    <t>Dachsberg (Südschwarzwald)</t>
  </si>
  <si>
    <t>Daisendorf</t>
  </si>
  <si>
    <t>Dauchingen</t>
  </si>
  <si>
    <t>Dautmergen</t>
  </si>
  <si>
    <t>Deckenpfronn</t>
  </si>
  <si>
    <t>Deggenhausertal</t>
  </si>
  <si>
    <t>Deggingen</t>
  </si>
  <si>
    <t>Deilingen</t>
  </si>
  <si>
    <t>Deißlingen</t>
  </si>
  <si>
    <t>Deizisau</t>
  </si>
  <si>
    <t>Denkendorf</t>
  </si>
  <si>
    <t>Denkingen</t>
  </si>
  <si>
    <t>Denzlingen</t>
  </si>
  <si>
    <t>Dettenhausen</t>
  </si>
  <si>
    <t>Dettenheim</t>
  </si>
  <si>
    <t>Dettighofen</t>
  </si>
  <si>
    <t>Dettingen an der Erms</t>
  </si>
  <si>
    <t>Dettingen an der Iller</t>
  </si>
  <si>
    <t>Dettingen unter Teck</t>
  </si>
  <si>
    <t>Dielheim</t>
  </si>
  <si>
    <t>Dietenheim, Stadt</t>
  </si>
  <si>
    <t>Dietingen</t>
  </si>
  <si>
    <t>Dischingen</t>
  </si>
  <si>
    <t>Ditzingen, Stadt</t>
  </si>
  <si>
    <t>Dobel</t>
  </si>
  <si>
    <t>Dogern</t>
  </si>
  <si>
    <t>Donaueschingen, Stadt</t>
  </si>
  <si>
    <t>Donzdorf, Stadt</t>
  </si>
  <si>
    <t>Dormettingen</t>
  </si>
  <si>
    <t>Dornhan, Stadt</t>
  </si>
  <si>
    <t>Dornstadt</t>
  </si>
  <si>
    <t>Dornstetten, Stadt</t>
  </si>
  <si>
    <t>Dörzbach</t>
  </si>
  <si>
    <t>Dossenheim</t>
  </si>
  <si>
    <t>Dotternhausen</t>
  </si>
  <si>
    <t>Drackenstein</t>
  </si>
  <si>
    <t>Dunningen</t>
  </si>
  <si>
    <t>Durbach</t>
  </si>
  <si>
    <t>Dürbheim</t>
  </si>
  <si>
    <t>Durchhausen</t>
  </si>
  <si>
    <t>Durlangen</t>
  </si>
  <si>
    <t>Dürmentingen</t>
  </si>
  <si>
    <t>Durmersheim</t>
  </si>
  <si>
    <t>Dürnau_BC</t>
  </si>
  <si>
    <t>Dürnau_GP</t>
  </si>
  <si>
    <t>Dußlingen</t>
  </si>
  <si>
    <t>Ebenweiler</t>
  </si>
  <si>
    <t>Eberbach, Stadt</t>
  </si>
  <si>
    <t>Eberdingen</t>
  </si>
  <si>
    <t>Eberhardzell</t>
  </si>
  <si>
    <t>Ebersbach an der Fils, Stadt</t>
  </si>
  <si>
    <t>Ebersbach-Musbach</t>
  </si>
  <si>
    <t>Eberstadt</t>
  </si>
  <si>
    <t>Ebhausen</t>
  </si>
  <si>
    <t>Ebringen</t>
  </si>
  <si>
    <t>Edingen-Neckarhausen</t>
  </si>
  <si>
    <t>Efringen-Kirchen</t>
  </si>
  <si>
    <t>Egenhausen</t>
  </si>
  <si>
    <t>Egesheim</t>
  </si>
  <si>
    <t>Eggenstein-Leopoldshafen</t>
  </si>
  <si>
    <t>Eggingen</t>
  </si>
  <si>
    <t>Ehingen (Donau), Stadt</t>
  </si>
  <si>
    <t>Ehningen</t>
  </si>
  <si>
    <t>Ehrenkirchen</t>
  </si>
  <si>
    <t>Eichstegen</t>
  </si>
  <si>
    <t>Eichstetten am Kaiserstuhl</t>
  </si>
  <si>
    <t>Eigeltingen</t>
  </si>
  <si>
    <t>Eimeldingen</t>
  </si>
  <si>
    <t>Eisenbach (Hochschwarzwald)</t>
  </si>
  <si>
    <t>Eisingen</t>
  </si>
  <si>
    <t>Eislingen/Fils, Stadt</t>
  </si>
  <si>
    <t>Elchesheim-Illingen</t>
  </si>
  <si>
    <t>Ellenberg</t>
  </si>
  <si>
    <t>Ellhofen</t>
  </si>
  <si>
    <t>Ellwangen (Jagst), Stadt</t>
  </si>
  <si>
    <t>Elzach, Stadt</t>
  </si>
  <si>
    <t>Elztal</t>
  </si>
  <si>
    <t>Emeringen</t>
  </si>
  <si>
    <t>Emerkingen</t>
  </si>
  <si>
    <t>Emmendingen, Stadt</t>
  </si>
  <si>
    <t>Emmingen-Liptingen</t>
  </si>
  <si>
    <t>Empfingen</t>
  </si>
  <si>
    <t>Endingen am Kaiserstuhl, Stadt</t>
  </si>
  <si>
    <t>Engelsbrand</t>
  </si>
  <si>
    <t>Engen, Stadt</t>
  </si>
  <si>
    <t>Engstingen</t>
  </si>
  <si>
    <t>Eningen unter Achalm</t>
  </si>
  <si>
    <t>Enzklösterle</t>
  </si>
  <si>
    <t>Epfenbach</t>
  </si>
  <si>
    <t>Epfendorf</t>
  </si>
  <si>
    <t>Eppelheim, Stadt</t>
  </si>
  <si>
    <t>Eppingen, Stadt</t>
  </si>
  <si>
    <t>Erbach, Stadt</t>
  </si>
  <si>
    <t>Erdmannhausen</t>
  </si>
  <si>
    <t>Eriskirch</t>
  </si>
  <si>
    <t>Erkenbrechtsweiler</t>
  </si>
  <si>
    <t>Erlenbach</t>
  </si>
  <si>
    <t>Erlenmoos</t>
  </si>
  <si>
    <t>Erligheim</t>
  </si>
  <si>
    <t>Erolzheim</t>
  </si>
  <si>
    <t>Ertingen</t>
  </si>
  <si>
    <t>Eschach</t>
  </si>
  <si>
    <t>Eschbach</t>
  </si>
  <si>
    <t>Eschbronn</t>
  </si>
  <si>
    <t>Eschelbronn</t>
  </si>
  <si>
    <t>Eschenbach</t>
  </si>
  <si>
    <t>Essingen</t>
  </si>
  <si>
    <t>Esslingen am Neckar, Stadt</t>
  </si>
  <si>
    <t>Ettenheim, Stadt</t>
  </si>
  <si>
    <t>Ettlingen, Stadt</t>
  </si>
  <si>
    <t>Eutingen im Gäu</t>
  </si>
  <si>
    <t>Fahrenbach</t>
  </si>
  <si>
    <t>Feldberg (Schwarzwald)</t>
  </si>
  <si>
    <t>Fellbach, Stadt</t>
  </si>
  <si>
    <t>Fichtenau</t>
  </si>
  <si>
    <t>Fichtenberg</t>
  </si>
  <si>
    <t>Filderstadt, Stadt</t>
  </si>
  <si>
    <t>Fischerbach</t>
  </si>
  <si>
    <t>Fischingen</t>
  </si>
  <si>
    <t>Flein</t>
  </si>
  <si>
    <t>Fleischwangen</t>
  </si>
  <si>
    <t>Fluorn-Winzeln</t>
  </si>
  <si>
    <t>Forbach</t>
  </si>
  <si>
    <t>Forchheim</t>
  </si>
  <si>
    <t>Forchtenberg, Stadt</t>
  </si>
  <si>
    <t>Forst</t>
  </si>
  <si>
    <t>Frankenhardt</t>
  </si>
  <si>
    <t>Freiamt</t>
  </si>
  <si>
    <t>Freiberg am Neckar, Stadt</t>
  </si>
  <si>
    <t>Freiburg im Breisgau, Stadt</t>
  </si>
  <si>
    <t>Freudenberg, Stadt</t>
  </si>
  <si>
    <t>Freudenstadt, Stadt</t>
  </si>
  <si>
    <t>Freudental</t>
  </si>
  <si>
    <t>Frickenhausen</t>
  </si>
  <si>
    <t>Frickingen</t>
  </si>
  <si>
    <t>Fridingen an der Donau, Stadt</t>
  </si>
  <si>
    <t>Friedenweiler</t>
  </si>
  <si>
    <t>Friedrichshafen, Stadt</t>
  </si>
  <si>
    <t>Friesenheim</t>
  </si>
  <si>
    <t>Friolzheim</t>
  </si>
  <si>
    <t>Frittlingen</t>
  </si>
  <si>
    <t>Fröhnd</t>
  </si>
  <si>
    <t>Fronreute</t>
  </si>
  <si>
    <t>Furtwangen im Schwarzwald, Stadt</t>
  </si>
  <si>
    <t>Gaggenau, Stadt</t>
  </si>
  <si>
    <t>Gaiberg</t>
  </si>
  <si>
    <t>Gaienhofen</t>
  </si>
  <si>
    <t>Gaildorf, Stadt</t>
  </si>
  <si>
    <t>Gailingen am Hochrhein</t>
  </si>
  <si>
    <t>Gammelshausen</t>
  </si>
  <si>
    <t>Gammertingen, Stadt</t>
  </si>
  <si>
    <t>Gärtringen</t>
  </si>
  <si>
    <t>Gäufelden</t>
  </si>
  <si>
    <t>Gechingen</t>
  </si>
  <si>
    <t>Geisingen, Stadt</t>
  </si>
  <si>
    <t>Geislingen an der Steige, Stadt</t>
  </si>
  <si>
    <t>Geislingen, Stadt</t>
  </si>
  <si>
    <t>Gemmingen</t>
  </si>
  <si>
    <t>Gemmrigheim</t>
  </si>
  <si>
    <t>Gengenbach, Stadt</t>
  </si>
  <si>
    <t>Gerabronn, Stadt</t>
  </si>
  <si>
    <t>Gerlingen, Stadt</t>
  </si>
  <si>
    <t>Gernsbach, Stadt</t>
  </si>
  <si>
    <t>Gerstetten</t>
  </si>
  <si>
    <t>Giengen an der Brenz, Stadt</t>
  </si>
  <si>
    <t>Gingen an der Fils</t>
  </si>
  <si>
    <t>Glatten</t>
  </si>
  <si>
    <t>Glottertal</t>
  </si>
  <si>
    <t>Göggingen</t>
  </si>
  <si>
    <t>Gomadingen</t>
  </si>
  <si>
    <t>Gomaringen</t>
  </si>
  <si>
    <t>Gondelsheim</t>
  </si>
  <si>
    <t>Göppingen, Stadt</t>
  </si>
  <si>
    <t>Görwihl</t>
  </si>
  <si>
    <t>Gosheim</t>
  </si>
  <si>
    <t>Gottenheim</t>
  </si>
  <si>
    <t>Gottmadingen</t>
  </si>
  <si>
    <t>Graben-Neudorf</t>
  </si>
  <si>
    <t>Grabenstetten</t>
  </si>
  <si>
    <t>Grafenau</t>
  </si>
  <si>
    <t>Grafenberg</t>
  </si>
  <si>
    <t>Grafenhausen</t>
  </si>
  <si>
    <t>Grenzach-Wyhlen</t>
  </si>
  <si>
    <t>Griesingen</t>
  </si>
  <si>
    <t>Grömbach</t>
  </si>
  <si>
    <t>Großbettlingen</t>
  </si>
  <si>
    <t>Großbottwar, Stadt</t>
  </si>
  <si>
    <t>Grosselfingen</t>
  </si>
  <si>
    <t>Großerlach</t>
  </si>
  <si>
    <t>Großrinderfeld</t>
  </si>
  <si>
    <t>Gruibingen</t>
  </si>
  <si>
    <t>Grundsheim</t>
  </si>
  <si>
    <t>Grünkraut</t>
  </si>
  <si>
    <t>Grünsfeld, Stadt</t>
  </si>
  <si>
    <t>Gschwend</t>
  </si>
  <si>
    <t>Guggenhausen</t>
  </si>
  <si>
    <t>Güglingen, Stadt</t>
  </si>
  <si>
    <t>Gundelfingen</t>
  </si>
  <si>
    <t>Gundelsheim, Stadt</t>
  </si>
  <si>
    <t>Gunningen</t>
  </si>
  <si>
    <t>Gutach (Schwarzwaldbahn)</t>
  </si>
  <si>
    <t>Gutach im Breisgau</t>
  </si>
  <si>
    <t>Gütenbach</t>
  </si>
  <si>
    <t>Gutenzell-Hürbel</t>
  </si>
  <si>
    <t>Häg-Ehrsberg</t>
  </si>
  <si>
    <t>Hagnau am Bodensee</t>
  </si>
  <si>
    <t>Haigerloch, Stadt</t>
  </si>
  <si>
    <t>Haiterbach, Stadt</t>
  </si>
  <si>
    <t>Hambrücken</t>
  </si>
  <si>
    <t>Hardheim</t>
  </si>
  <si>
    <t>Hardt</t>
  </si>
  <si>
    <t>Hardthausen am Kocher</t>
  </si>
  <si>
    <t>Hartheim</t>
  </si>
  <si>
    <t>Hasel</t>
  </si>
  <si>
    <t>Haslach im Kinzigtal, Stadt</t>
  </si>
  <si>
    <t>Haßmersheim</t>
  </si>
  <si>
    <t>Hattenhofen</t>
  </si>
  <si>
    <t>Hausach, Stadt</t>
  </si>
  <si>
    <t>Hausen am Bussen</t>
  </si>
  <si>
    <t>Hausen am Tann</t>
  </si>
  <si>
    <t>Hausen im Wiesental</t>
  </si>
  <si>
    <t>Hausen ob Verena</t>
  </si>
  <si>
    <t>Häusern</t>
  </si>
  <si>
    <t>Hayingen, Stadt</t>
  </si>
  <si>
    <t>Hechingen, Stadt</t>
  </si>
  <si>
    <t>Heddesbach</t>
  </si>
  <si>
    <t>Heddesheim</t>
  </si>
  <si>
    <t>Heidelberg, Stadt</t>
  </si>
  <si>
    <t>Heidenheim an der Brenz, Stadt</t>
  </si>
  <si>
    <t>Heilbronn, Stadt</t>
  </si>
  <si>
    <t>Heiligenberg</t>
  </si>
  <si>
    <t>Heiligkreuzsteinach</t>
  </si>
  <si>
    <t>Heimsheim, Stadt</t>
  </si>
  <si>
    <t>Heiningen</t>
  </si>
  <si>
    <t>Heitersheim, Stadt</t>
  </si>
  <si>
    <t>Helmstadt-Bargen</t>
  </si>
  <si>
    <t>Hemmingen</t>
  </si>
  <si>
    <t>Hemsbach, Stadt</t>
  </si>
  <si>
    <t>Herbertingen</t>
  </si>
  <si>
    <t>Herbolzheim, Stadt</t>
  </si>
  <si>
    <t>Herbrechtingen, Stadt</t>
  </si>
  <si>
    <t>Herdwangen-Schönach</t>
  </si>
  <si>
    <t>Hermaringen</t>
  </si>
  <si>
    <t>Heroldstatt</t>
  </si>
  <si>
    <t>Herrenberg, Stadt</t>
  </si>
  <si>
    <t>Herrischried</t>
  </si>
  <si>
    <t>Hessigheim</t>
  </si>
  <si>
    <t>Hettingen, Stadt</t>
  </si>
  <si>
    <t>Heubach, Stadt</t>
  </si>
  <si>
    <t>Heuchlingen</t>
  </si>
  <si>
    <t>Heuweiler</t>
  </si>
  <si>
    <t>Hildrizhausen</t>
  </si>
  <si>
    <t>Hilzingen</t>
  </si>
  <si>
    <t>Hinterzarten</t>
  </si>
  <si>
    <t>Hirrlingen</t>
  </si>
  <si>
    <t>Hirschberg an der Bergstraße</t>
  </si>
  <si>
    <t>Hochdorf_BC</t>
  </si>
  <si>
    <t>Hochdorf_ES</t>
  </si>
  <si>
    <t>Höchenschwand</t>
  </si>
  <si>
    <t>Hockenheim, Stadt</t>
  </si>
  <si>
    <t>Höfen an der Enz</t>
  </si>
  <si>
    <t>Hofstetten</t>
  </si>
  <si>
    <t>Hohberg</t>
  </si>
  <si>
    <t>Hohenfels</t>
  </si>
  <si>
    <t>Hohenstadt</t>
  </si>
  <si>
    <t>Hohenstein</t>
  </si>
  <si>
    <t>Hohentengen</t>
  </si>
  <si>
    <t>Hohentengen am Hochrhein</t>
  </si>
  <si>
    <t>Holzgerlingen, Stadt</t>
  </si>
  <si>
    <t>Holzkirch</t>
  </si>
  <si>
    <t>Holzmaden</t>
  </si>
  <si>
    <t>Höpfingen</t>
  </si>
  <si>
    <t>Horb am Neckar, Stadt</t>
  </si>
  <si>
    <t>Horben</t>
  </si>
  <si>
    <t>Horgenzell</t>
  </si>
  <si>
    <t>Hornberg, Stadt</t>
  </si>
  <si>
    <t>Hoßkirch</t>
  </si>
  <si>
    <t>Hüffenhardt</t>
  </si>
  <si>
    <t>Hüfingen, Stadt</t>
  </si>
  <si>
    <t>Hügelsheim</t>
  </si>
  <si>
    <t>Hülben</t>
  </si>
  <si>
    <t>Hüttisheim</t>
  </si>
  <si>
    <t>Hüttlingen</t>
  </si>
  <si>
    <t>Ibach</t>
  </si>
  <si>
    <t>Iffezheim</t>
  </si>
  <si>
    <t>Igersheim</t>
  </si>
  <si>
    <t>Iggingen</t>
  </si>
  <si>
    <t>Ihringen</t>
  </si>
  <si>
    <t>Illerkirchberg</t>
  </si>
  <si>
    <t>Illerrieden</t>
  </si>
  <si>
    <t>Illingen</t>
  </si>
  <si>
    <t>Illmensee</t>
  </si>
  <si>
    <t>Ilsfeld</t>
  </si>
  <si>
    <t>Ilshofen, Stadt</t>
  </si>
  <si>
    <t>Ilvesheim</t>
  </si>
  <si>
    <t>Immendingen</t>
  </si>
  <si>
    <t>Immenstaad am Bodensee</t>
  </si>
  <si>
    <t>Ingelfingen, Stadt</t>
  </si>
  <si>
    <t>Ingersheim</t>
  </si>
  <si>
    <t>Ingoldingen</t>
  </si>
  <si>
    <t>Inzigkofen</t>
  </si>
  <si>
    <t>Inzlingen</t>
  </si>
  <si>
    <t>Irndorf</t>
  </si>
  <si>
    <t>Isny im Allgäu, Stadt</t>
  </si>
  <si>
    <t>Ispringen</t>
  </si>
  <si>
    <t>Ittlingen</t>
  </si>
  <si>
    <t>Jagsthausen</t>
  </si>
  <si>
    <t>Jagstzell</t>
  </si>
  <si>
    <t>Jestetten</t>
  </si>
  <si>
    <t>Jettingen</t>
  </si>
  <si>
    <t>Jungingen</t>
  </si>
  <si>
    <t>Kaisersbach</t>
  </si>
  <si>
    <t>Kämpfelbach</t>
  </si>
  <si>
    <t>Kandern, Stadt</t>
  </si>
  <si>
    <t>Kanzach</t>
  </si>
  <si>
    <t>Kappel-Grafenhausen</t>
  </si>
  <si>
    <t>Kappelrodeck</t>
  </si>
  <si>
    <t>Karlsbad</t>
  </si>
  <si>
    <t>Karlsdorf-Neuthard</t>
  </si>
  <si>
    <t>Kehl, Stadt</t>
  </si>
  <si>
    <t>Keltern</t>
  </si>
  <si>
    <t>Kenzingen, Stadt</t>
  </si>
  <si>
    <t>Kernen im Remstal</t>
  </si>
  <si>
    <t>Ketsch</t>
  </si>
  <si>
    <t>Kieselbronn</t>
  </si>
  <si>
    <t>Kippenheim</t>
  </si>
  <si>
    <t>Kirchardt</t>
  </si>
  <si>
    <t>Kirchberg an der Iller</t>
  </si>
  <si>
    <t>Kirchberg an der Jagst, Stadt</t>
  </si>
  <si>
    <t>Kirchberg an der Murr</t>
  </si>
  <si>
    <t>Kirchdorf an der Iller</t>
  </si>
  <si>
    <t>Kirchentellinsfurt</t>
  </si>
  <si>
    <t>Kirchheim am Neckar</t>
  </si>
  <si>
    <t>Kirchheim am Ries</t>
  </si>
  <si>
    <t>Kirchheim unter Teck, Stadt</t>
  </si>
  <si>
    <t>Kirchzarten</t>
  </si>
  <si>
    <t>Kißlegg</t>
  </si>
  <si>
    <t>Kleines Wiesental</t>
  </si>
  <si>
    <t>Klettgau</t>
  </si>
  <si>
    <t>Knittlingen, Stadt</t>
  </si>
  <si>
    <t>Kohlberg</t>
  </si>
  <si>
    <t>Kolbingen</t>
  </si>
  <si>
    <t>Köngen</t>
  </si>
  <si>
    <t>Königheim</t>
  </si>
  <si>
    <t>Königsbach-Stein</t>
  </si>
  <si>
    <t>Königsbronn</t>
  </si>
  <si>
    <t>Königseggwald</t>
  </si>
  <si>
    <t>Königsfeld im Schwarzwald</t>
  </si>
  <si>
    <t>Königsheim</t>
  </si>
  <si>
    <t>Konstanz, Universitätsstadt</t>
  </si>
  <si>
    <t>Korb</t>
  </si>
  <si>
    <t>Korntal-Münchingen, Stadt</t>
  </si>
  <si>
    <t>Kornwestheim, Stadt</t>
  </si>
  <si>
    <t>Kraichtal, Stadt</t>
  </si>
  <si>
    <t>Krauchenwies</t>
  </si>
  <si>
    <t>Krautheim, Stadt</t>
  </si>
  <si>
    <t>Kreßberg</t>
  </si>
  <si>
    <t>Kressbronn am Bodensee</t>
  </si>
  <si>
    <t>Kronau</t>
  </si>
  <si>
    <t>Kuchen</t>
  </si>
  <si>
    <t>Külsheim, Stadt</t>
  </si>
  <si>
    <t>Künzelsau, Stadt</t>
  </si>
  <si>
    <t>Kupferzell</t>
  </si>
  <si>
    <t>Kuppenheim, Stadt</t>
  </si>
  <si>
    <t>Kürnbach</t>
  </si>
  <si>
    <t>Küssaberg</t>
  </si>
  <si>
    <t>Kusterdingen</t>
  </si>
  <si>
    <t>Ladenburg, Stadt</t>
  </si>
  <si>
    <t>Lahr/Schwarzwald, Stadt</t>
  </si>
  <si>
    <t>Laichingen, Stadt</t>
  </si>
  <si>
    <t>Langenargen</t>
  </si>
  <si>
    <t>Langenau, Stadt</t>
  </si>
  <si>
    <t>Langenbrettach</t>
  </si>
  <si>
    <t>Langenburg, Stadt</t>
  </si>
  <si>
    <t>Langenenslingen</t>
  </si>
  <si>
    <t>Lauchheim, Stadt</t>
  </si>
  <si>
    <t>Lauchringen</t>
  </si>
  <si>
    <t>Lauda-Königshofen, Stadt</t>
  </si>
  <si>
    <t>Laudenbach</t>
  </si>
  <si>
    <t>Lauf</t>
  </si>
  <si>
    <t>Laufenburg (Baden), Stadt</t>
  </si>
  <si>
    <t>Lauffen am Neckar, Stadt</t>
  </si>
  <si>
    <t>Laupheim, Stadt</t>
  </si>
  <si>
    <t>Lautenbach</t>
  </si>
  <si>
    <t>Lauterach</t>
  </si>
  <si>
    <t>Lauterbach</t>
  </si>
  <si>
    <t>Lauterstein, Stadt</t>
  </si>
  <si>
    <t>Lehrensteinsfeld</t>
  </si>
  <si>
    <t>Leibertingen</t>
  </si>
  <si>
    <t>Leimen, Stadt</t>
  </si>
  <si>
    <t>Leinfelden-Echterdingen, Stadt</t>
  </si>
  <si>
    <t>Leingarten</t>
  </si>
  <si>
    <t>Leinzell</t>
  </si>
  <si>
    <t>Lenningen</t>
  </si>
  <si>
    <t>Lenzkirch</t>
  </si>
  <si>
    <t>Leonberg, Stadt</t>
  </si>
  <si>
    <t>Leutenbach</t>
  </si>
  <si>
    <t>Leutkirch im Allgäu, Stadt</t>
  </si>
  <si>
    <t>Lichtenau, Stadt</t>
  </si>
  <si>
    <t>Lichtenstein</t>
  </si>
  <si>
    <t>Lichtenwald</t>
  </si>
  <si>
    <t>Limbach</t>
  </si>
  <si>
    <t>Linkenheim-Hochstetten</t>
  </si>
  <si>
    <t>LKR Alb-Donau-Kreis</t>
  </si>
  <si>
    <t>LKR Biberach</t>
  </si>
  <si>
    <t>LKR Böblingen</t>
  </si>
  <si>
    <t>LKR Bodenseekreis</t>
  </si>
  <si>
    <t>LKR Breisgau-Hochschwarzwald</t>
  </si>
  <si>
    <t>LKR Calw</t>
  </si>
  <si>
    <t>LKR Emmendingen</t>
  </si>
  <si>
    <t>LKR Enzkreis</t>
  </si>
  <si>
    <t>LKR Esslingen</t>
  </si>
  <si>
    <t>LKR Freudenstadt</t>
  </si>
  <si>
    <t>LKR Göppingen</t>
  </si>
  <si>
    <t>LKR Heidenheim</t>
  </si>
  <si>
    <t>LKR Heilbronn</t>
  </si>
  <si>
    <t>LKR Hohenlohekreis</t>
  </si>
  <si>
    <t>LKR Karlsruhe</t>
  </si>
  <si>
    <t>LKR Konstanz</t>
  </si>
  <si>
    <t>LKR Lörrach</t>
  </si>
  <si>
    <t>LKR Ludwigsburg</t>
  </si>
  <si>
    <t>LKR Main-Tauber-Kreis</t>
  </si>
  <si>
    <t>LKR Neckar-Odenwald-Kreis</t>
  </si>
  <si>
    <t>LKR Ortenaukreis</t>
  </si>
  <si>
    <t>LKR Ostalbkreis</t>
  </si>
  <si>
    <t>LKR Rastatt</t>
  </si>
  <si>
    <t>LKR Ravensburg</t>
  </si>
  <si>
    <t>LKR Rems-Murr-Kreis</t>
  </si>
  <si>
    <t>LKR Reutlingen</t>
  </si>
  <si>
    <t>LKR Rhein-Neckar-Kreis</t>
  </si>
  <si>
    <t>LKR Rottweil</t>
  </si>
  <si>
    <t>LKR Schwäbisch Hall</t>
  </si>
  <si>
    <t>LKR Schwarzwald-Baar-Kreis</t>
  </si>
  <si>
    <t>LKR Sigmaringen</t>
  </si>
  <si>
    <t>LKR Tübingen</t>
  </si>
  <si>
    <t>LKR Tuttlingen</t>
  </si>
  <si>
    <t>LKR Waldshut</t>
  </si>
  <si>
    <t>LKR Zollernalbkreis</t>
  </si>
  <si>
    <t>Lobbach</t>
  </si>
  <si>
    <t>Löchgau</t>
  </si>
  <si>
    <t>Loffenau</t>
  </si>
  <si>
    <t>Löffingen, Stadt</t>
  </si>
  <si>
    <t>Lonsee</t>
  </si>
  <si>
    <t>Lorch, Stadt</t>
  </si>
  <si>
    <t>Lörrach, Stadt</t>
  </si>
  <si>
    <t>Loßburg</t>
  </si>
  <si>
    <t>Lottstetten</t>
  </si>
  <si>
    <t>Löwenstein, Stadt</t>
  </si>
  <si>
    <t>Ludwigsburg, Stadt</t>
  </si>
  <si>
    <t>Magstadt</t>
  </si>
  <si>
    <t>Mahlberg, Stadt</t>
  </si>
  <si>
    <t>Mahlstetten</t>
  </si>
  <si>
    <t>Mainhardt</t>
  </si>
  <si>
    <t>Malsburg-Marzell</t>
  </si>
  <si>
    <t>Malsch_HD</t>
  </si>
  <si>
    <t>Malsch_KA</t>
  </si>
  <si>
    <t>Malterdingen</t>
  </si>
  <si>
    <t>Mannheim, Universitätsstadt</t>
  </si>
  <si>
    <t>Marbach am Neckar, Stadt</t>
  </si>
  <si>
    <t>March</t>
  </si>
  <si>
    <t>Markdorf, Stadt</t>
  </si>
  <si>
    <t>Markgröningen, Stadt</t>
  </si>
  <si>
    <t>Marxzell</t>
  </si>
  <si>
    <t>Maselheim</t>
  </si>
  <si>
    <t>Massenbachhausen</t>
  </si>
  <si>
    <t>Mauer</t>
  </si>
  <si>
    <t>Maulbronn, Stadt</t>
  </si>
  <si>
    <t>Maulburg</t>
  </si>
  <si>
    <t>Meckenbeuren</t>
  </si>
  <si>
    <t>Meckesheim</t>
  </si>
  <si>
    <t>Meersburg, Stadt</t>
  </si>
  <si>
    <t>Mehrstetten</t>
  </si>
  <si>
    <t>Meißenheim</t>
  </si>
  <si>
    <t>Mengen, Stadt</t>
  </si>
  <si>
    <t>Merdingen</t>
  </si>
  <si>
    <t>Merklingen</t>
  </si>
  <si>
    <t>Merzhausen</t>
  </si>
  <si>
    <t>Meßkirch, Stadt</t>
  </si>
  <si>
    <t>Meßstetten, Stadt</t>
  </si>
  <si>
    <t>Metzingen, Stadt</t>
  </si>
  <si>
    <t>Michelbach an der Bilz</t>
  </si>
  <si>
    <t>Michelfeld</t>
  </si>
  <si>
    <t>Mietingen</t>
  </si>
  <si>
    <t>Mittelbiberach</t>
  </si>
  <si>
    <t>Möckmühl, Stadt</t>
  </si>
  <si>
    <t>Mögglingen</t>
  </si>
  <si>
    <t>Möglingen</t>
  </si>
  <si>
    <t>Mönchweiler</t>
  </si>
  <si>
    <t>Mönsheim</t>
  </si>
  <si>
    <t>Moos</t>
  </si>
  <si>
    <t>Moosburg</t>
  </si>
  <si>
    <t>Mosbach, Stadt</t>
  </si>
  <si>
    <t>Mössingen, Stadt</t>
  </si>
  <si>
    <t>Mötzingen</t>
  </si>
  <si>
    <t>Mudau</t>
  </si>
  <si>
    <t>Muggensturm</t>
  </si>
  <si>
    <t>Mühlacker, Stadt</t>
  </si>
  <si>
    <t>Mühlenbach</t>
  </si>
  <si>
    <t>Mühlhausen</t>
  </si>
  <si>
    <t>Mühlhausen im Täle</t>
  </si>
  <si>
    <t>Mühlhausen-Ehingen</t>
  </si>
  <si>
    <t>Mühlheim an der Donau, Stadt</t>
  </si>
  <si>
    <t>Mühlingen</t>
  </si>
  <si>
    <t>Mulfingen</t>
  </si>
  <si>
    <t>Müllheim, Stadt</t>
  </si>
  <si>
    <t>Mundelsheim</t>
  </si>
  <si>
    <t>Munderkingen, Stadt</t>
  </si>
  <si>
    <t>Münsingen, Stadt</t>
  </si>
  <si>
    <t>Münstertal/Schwarzwald</t>
  </si>
  <si>
    <t>Murg</t>
  </si>
  <si>
    <t>Murr</t>
  </si>
  <si>
    <t>Murrhardt, Stadt</t>
  </si>
  <si>
    <t>Mutlangen</t>
  </si>
  <si>
    <t>Nagold, Stadt</t>
  </si>
  <si>
    <t>Nattheim</t>
  </si>
  <si>
    <t>Neckarbischofsheim, Stadt</t>
  </si>
  <si>
    <t>Neckargemünd, Stadt</t>
  </si>
  <si>
    <t>Neckargerach</t>
  </si>
  <si>
    <t>Neckarsulm, Stadt</t>
  </si>
  <si>
    <t>Neckartailfingen</t>
  </si>
  <si>
    <t>Neckartenzlingen</t>
  </si>
  <si>
    <t>Neckarwestheim</t>
  </si>
  <si>
    <t>Neckarzimmern</t>
  </si>
  <si>
    <t>Neenstetten</t>
  </si>
  <si>
    <t>Nehren</t>
  </si>
  <si>
    <t>Neidenstein</t>
  </si>
  <si>
    <t>Neidlingen</t>
  </si>
  <si>
    <t>Nellingen</t>
  </si>
  <si>
    <t>Nerenstetten</t>
  </si>
  <si>
    <t>Neresheim, Stadt</t>
  </si>
  <si>
    <t>Neubulach, Stadt</t>
  </si>
  <si>
    <t>Neudenau, Stadt</t>
  </si>
  <si>
    <t>Neuenburg am Rhein, Stadt</t>
  </si>
  <si>
    <t>Neuenbürg, Stadt</t>
  </si>
  <si>
    <t>Neuenstadt am Kocher, Stadt</t>
  </si>
  <si>
    <t>Neuenstein, Stadt</t>
  </si>
  <si>
    <t>Neuffen, Stadt</t>
  </si>
  <si>
    <t>Neufra</t>
  </si>
  <si>
    <t>Neuhausen</t>
  </si>
  <si>
    <t>Neuhausen auf den Fildern</t>
  </si>
  <si>
    <t>Neuhausen ob Eck</t>
  </si>
  <si>
    <t>Neukirch</t>
  </si>
  <si>
    <t>Neuler</t>
  </si>
  <si>
    <t>Neulingen</t>
  </si>
  <si>
    <t>Neulußheim</t>
  </si>
  <si>
    <t>Neunkirchen</t>
  </si>
  <si>
    <t>Neuried</t>
  </si>
  <si>
    <t>Neustetten</t>
  </si>
  <si>
    <t>Neuweiler</t>
  </si>
  <si>
    <t>Niedereschach</t>
  </si>
  <si>
    <t>Niedernhall, Stadt</t>
  </si>
  <si>
    <t>Niederstetten, Stadt</t>
  </si>
  <si>
    <t>Niederstotzingen, Stadt</t>
  </si>
  <si>
    <t>Niefern-Öschelbronn</t>
  </si>
  <si>
    <t>Nordheim</t>
  </si>
  <si>
    <t>Nordrach</t>
  </si>
  <si>
    <t>Notzingen</t>
  </si>
  <si>
    <t>Nufringen</t>
  </si>
  <si>
    <t>Nürtingen, Stadt</t>
  </si>
  <si>
    <t>Nusplingen</t>
  </si>
  <si>
    <t>Nußloch</t>
  </si>
  <si>
    <t>Oberboihingen</t>
  </si>
  <si>
    <t>Oberderdingen</t>
  </si>
  <si>
    <t>Oberdischingen</t>
  </si>
  <si>
    <t>Obergröningen</t>
  </si>
  <si>
    <t>Oberharmersbach</t>
  </si>
  <si>
    <t>Oberhausen-Rheinhausen</t>
  </si>
  <si>
    <t>Oberkirch, Stadt</t>
  </si>
  <si>
    <t>Oberkochen, Stadt</t>
  </si>
  <si>
    <t>Obermarchtal</t>
  </si>
  <si>
    <t>Oberndorf am Neckar, Stadt</t>
  </si>
  <si>
    <t>Obernheim</t>
  </si>
  <si>
    <t>Oberreichenbach</t>
  </si>
  <si>
    <t>Oberried</t>
  </si>
  <si>
    <t>Oberriexingen, Stadt</t>
  </si>
  <si>
    <t>Oberrot</t>
  </si>
  <si>
    <t>Obersontheim</t>
  </si>
  <si>
    <t>Oberstadion</t>
  </si>
  <si>
    <t>Oberstenfeld</t>
  </si>
  <si>
    <t>Obersulm</t>
  </si>
  <si>
    <t>Oberteuringen</t>
  </si>
  <si>
    <t>Oberwolfach</t>
  </si>
  <si>
    <t>Obrigheim</t>
  </si>
  <si>
    <t>Ochsenhausen, Stadt</t>
  </si>
  <si>
    <t>Oedheim</t>
  </si>
  <si>
    <t>Offenau</t>
  </si>
  <si>
    <t>Offenburg, Stadt</t>
  </si>
  <si>
    <t>Ofterdingen</t>
  </si>
  <si>
    <t>Oftersheim</t>
  </si>
  <si>
    <t>Oggelshausen</t>
  </si>
  <si>
    <t>Ohlsbach</t>
  </si>
  <si>
    <t>Ohmden</t>
  </si>
  <si>
    <t>Öhningen</t>
  </si>
  <si>
    <t>Öhringen, Stadt</t>
  </si>
  <si>
    <t>Ölbronn-Dürrn</t>
  </si>
  <si>
    <t>Öllingen</t>
  </si>
  <si>
    <t>Öpfingen</t>
  </si>
  <si>
    <t>Oppenau, Stadt</t>
  </si>
  <si>
    <t>Oppenweiler</t>
  </si>
  <si>
    <t>Orsingen-Nenzingen</t>
  </si>
  <si>
    <t>Ortenberg</t>
  </si>
  <si>
    <t>Ostelsheim</t>
  </si>
  <si>
    <t>Osterburken, Stadt</t>
  </si>
  <si>
    <t>Ostfildern, Stadt</t>
  </si>
  <si>
    <t>Ostrach</t>
  </si>
  <si>
    <t>Östringen, Stadt</t>
  </si>
  <si>
    <t>Ötigheim</t>
  </si>
  <si>
    <t>Ötisheim</t>
  </si>
  <si>
    <t>Ottenbach</t>
  </si>
  <si>
    <t>Ottenhöfen im Schwarzwald</t>
  </si>
  <si>
    <t>Ottersweier</t>
  </si>
  <si>
    <t>Owen, Stadt</t>
  </si>
  <si>
    <t>Owingen</t>
  </si>
  <si>
    <t>Pfaffenhofen</t>
  </si>
  <si>
    <t>Pfaffenweiler</t>
  </si>
  <si>
    <t>Pfalzgrafenweiler</t>
  </si>
  <si>
    <t>Pfedelbach</t>
  </si>
  <si>
    <t>Pfinztal</t>
  </si>
  <si>
    <t>Pforzheim, Stadt</t>
  </si>
  <si>
    <t>Pfronstetten</t>
  </si>
  <si>
    <t>Pfullendorf, Stadt</t>
  </si>
  <si>
    <t>Pfullingen, Stadt</t>
  </si>
  <si>
    <t>Philippsburg, Stadt</t>
  </si>
  <si>
    <t>Plankstadt</t>
  </si>
  <si>
    <t>Pleidelsheim</t>
  </si>
  <si>
    <t>Pliezhausen</t>
  </si>
  <si>
    <t>Plochingen, Stadt</t>
  </si>
  <si>
    <t>Plüderhausen</t>
  </si>
  <si>
    <t>Radolfzell am Bodensee, Stadt</t>
  </si>
  <si>
    <t>Rainau</t>
  </si>
  <si>
    <t>Rammingen</t>
  </si>
  <si>
    <t>Rangendingen</t>
  </si>
  <si>
    <t>Rastatt, Stadt</t>
  </si>
  <si>
    <t>Ratshausen</t>
  </si>
  <si>
    <t>Rauenberg, Stadt</t>
  </si>
  <si>
    <t>Ravensburg, Stadt</t>
  </si>
  <si>
    <t>Ravenstein, Stadt</t>
  </si>
  <si>
    <t>Rechberghausen</t>
  </si>
  <si>
    <t>Rechtenstein</t>
  </si>
  <si>
    <t>Reichartshausen</t>
  </si>
  <si>
    <t>Reichenau</t>
  </si>
  <si>
    <t>Reichenbach am Heuberg</t>
  </si>
  <si>
    <t>Reichenbach an der Fils</t>
  </si>
  <si>
    <t>Reilingen</t>
  </si>
  <si>
    <t>Remchingen</t>
  </si>
  <si>
    <t>Remseck am Neckar, Stadt</t>
  </si>
  <si>
    <t>Remshalden</t>
  </si>
  <si>
    <t>Renchen, Stadt</t>
  </si>
  <si>
    <t>Renningen, Stadt</t>
  </si>
  <si>
    <t>Renquishausen</t>
  </si>
  <si>
    <t>Reute</t>
  </si>
  <si>
    <t>Reutlingen, Stadt</t>
  </si>
  <si>
    <t>Rheinau, Stadt</t>
  </si>
  <si>
    <t>Rheinfelden (Baden), Stadt</t>
  </si>
  <si>
    <t>Rheinhausen</t>
  </si>
  <si>
    <t>Rheinmünster</t>
  </si>
  <si>
    <t>Rheinstetten, Stadt</t>
  </si>
  <si>
    <t>Rickenbach</t>
  </si>
  <si>
    <t>Riederich</t>
  </si>
  <si>
    <t>Riedhausen</t>
  </si>
  <si>
    <t>Riedlingen, Stadt</t>
  </si>
  <si>
    <t>Riegel am Kaiserstuhl</t>
  </si>
  <si>
    <t>Rielasingen-Worblingen</t>
  </si>
  <si>
    <t>Riesbürg</t>
  </si>
  <si>
    <t>Rietheim-Weilheim</t>
  </si>
  <si>
    <t>Ringsheim</t>
  </si>
  <si>
    <t>Rohrdorf</t>
  </si>
  <si>
    <t>Roigheim</t>
  </si>
  <si>
    <t>Römerstein</t>
  </si>
  <si>
    <t>Rosenberg</t>
  </si>
  <si>
    <t>Rosenberg (Baden)</t>
  </si>
  <si>
    <t>Rosenfeld, Stadt</t>
  </si>
  <si>
    <t>Rosengarten</t>
  </si>
  <si>
    <t>Rot am See</t>
  </si>
  <si>
    <t>Rot an der Rot</t>
  </si>
  <si>
    <t>Rottenacker</t>
  </si>
  <si>
    <t>Rottenburg am Neckar, Stadt</t>
  </si>
  <si>
    <t>Rottweil, Stadt</t>
  </si>
  <si>
    <t>Rudersberg</t>
  </si>
  <si>
    <t>Rümmingen</t>
  </si>
  <si>
    <t>Ruppertshofen</t>
  </si>
  <si>
    <t>Rust</t>
  </si>
  <si>
    <t>Rutesheim, Stadt</t>
  </si>
  <si>
    <t>Sachsenheim, Stadt</t>
  </si>
  <si>
    <t>Salach</t>
  </si>
  <si>
    <t>Salem</t>
  </si>
  <si>
    <t>Sandhausen</t>
  </si>
  <si>
    <t>Sasbach</t>
  </si>
  <si>
    <t>Sasbach am Kaiserstuhl</t>
  </si>
  <si>
    <t>Sasbachwalden</t>
  </si>
  <si>
    <t>Satteldorf</t>
  </si>
  <si>
    <t>Sauldorf</t>
  </si>
  <si>
    <t>Schallbach</t>
  </si>
  <si>
    <t>Schallstadt</t>
  </si>
  <si>
    <t>Schechingen</t>
  </si>
  <si>
    <t>Scheer, Stadt</t>
  </si>
  <si>
    <t>Schefflenz</t>
  </si>
  <si>
    <t>Schelklingen, Stadt</t>
  </si>
  <si>
    <t>Schemmerhofen</t>
  </si>
  <si>
    <t>Schenkenzell</t>
  </si>
  <si>
    <t>Schiltach, Stadt</t>
  </si>
  <si>
    <t>Schlaitdorf</t>
  </si>
  <si>
    <t>Schlat</t>
  </si>
  <si>
    <t>Schliengen</t>
  </si>
  <si>
    <t>Schlier</t>
  </si>
  <si>
    <t>Schlierbach</t>
  </si>
  <si>
    <t>Schluchsee</t>
  </si>
  <si>
    <t>Schnürpflingen</t>
  </si>
  <si>
    <t>Schömberg, Stadt</t>
  </si>
  <si>
    <t>Schömberg_CW</t>
  </si>
  <si>
    <t>Schonach im Schwarzwald</t>
  </si>
  <si>
    <t>Schönaich</t>
  </si>
  <si>
    <t>Schönau im Schwarzwald, Stadt</t>
  </si>
  <si>
    <t>Schönau, Stadt</t>
  </si>
  <si>
    <t>Schönbrunn</t>
  </si>
  <si>
    <t>Schönenberg</t>
  </si>
  <si>
    <t>Schöntal</t>
  </si>
  <si>
    <t>Schönwald im Schwarzwald</t>
  </si>
  <si>
    <t>Schopfheim, Stadt</t>
  </si>
  <si>
    <t>Schopfloch</t>
  </si>
  <si>
    <t>Schorndorf, Stadt</t>
  </si>
  <si>
    <t>Schramberg, Stadt</t>
  </si>
  <si>
    <t>Schriesheim, Stadt</t>
  </si>
  <si>
    <t>Schrozberg, Stadt</t>
  </si>
  <si>
    <t>Schuttertal</t>
  </si>
  <si>
    <t>Schutterwald</t>
  </si>
  <si>
    <t>Schwäbisch Gmünd, Stadt</t>
  </si>
  <si>
    <t>Schwäbisch Hall, Stadt</t>
  </si>
  <si>
    <t>Schwaigern, Stadt</t>
  </si>
  <si>
    <t>Schwaikheim</t>
  </si>
  <si>
    <t>Schwanau</t>
  </si>
  <si>
    <t>Schwarzach</t>
  </si>
  <si>
    <t>Schwendi</t>
  </si>
  <si>
    <t>Schwenningen</t>
  </si>
  <si>
    <t>Schwetzingen, Stadt</t>
  </si>
  <si>
    <t>Schwieberdingen</t>
  </si>
  <si>
    <t>Schwörstadt</t>
  </si>
  <si>
    <t>Seckach</t>
  </si>
  <si>
    <t>Seebach</t>
  </si>
  <si>
    <t>Seekirch</t>
  </si>
  <si>
    <t>Seelbach</t>
  </si>
  <si>
    <t>Seewald</t>
  </si>
  <si>
    <t>Seitingen-Oberflacht</t>
  </si>
  <si>
    <t>Sersheim</t>
  </si>
  <si>
    <t>Setzingen</t>
  </si>
  <si>
    <t>Sexau</t>
  </si>
  <si>
    <t>Siegelsbach</t>
  </si>
  <si>
    <t>Sigmaringen, Stadt</t>
  </si>
  <si>
    <t>Sigmaringendorf</t>
  </si>
  <si>
    <t>Simmersfeld</t>
  </si>
  <si>
    <t>Simmozheim</t>
  </si>
  <si>
    <t>Simonswald</t>
  </si>
  <si>
    <t>Sindelfingen, Stadt</t>
  </si>
  <si>
    <t>Singen (Hohentwiel), Stadt</t>
  </si>
  <si>
    <t>Sinsheim, Stadt</t>
  </si>
  <si>
    <t>Sinzheim</t>
  </si>
  <si>
    <t>Sipplingen</t>
  </si>
  <si>
    <t>SKR Baden-Baden</t>
  </si>
  <si>
    <t>SKR Freiburg im Breisgau</t>
  </si>
  <si>
    <t>SKR Heidelberg</t>
  </si>
  <si>
    <t>SKR Heilbronn</t>
  </si>
  <si>
    <t>SKR Karlsruhe</t>
  </si>
  <si>
    <t>SKR Mannheim</t>
  </si>
  <si>
    <t>SKR Pforzheim</t>
  </si>
  <si>
    <t>SKR Stuttgart</t>
  </si>
  <si>
    <t>SKR Ulm</t>
  </si>
  <si>
    <t>Sölden</t>
  </si>
  <si>
    <t>Sonnenbühl</t>
  </si>
  <si>
    <t>Sontheim an der Brenz</t>
  </si>
  <si>
    <t>Spaichingen, Stadt</t>
  </si>
  <si>
    <t>Spechbach</t>
  </si>
  <si>
    <t>Spiegelberg</t>
  </si>
  <si>
    <t>Spraitbach</t>
  </si>
  <si>
    <t>St. Blasien, Stadt</t>
  </si>
  <si>
    <t>St. Georgen im Schwarzwald, Stadt</t>
  </si>
  <si>
    <t>St. Johann</t>
  </si>
  <si>
    <t>St. Leon-Rot</t>
  </si>
  <si>
    <t>St. Märgen</t>
  </si>
  <si>
    <t>St. Peter</t>
  </si>
  <si>
    <t>Staig</t>
  </si>
  <si>
    <t>Starzach</t>
  </si>
  <si>
    <t>Staufen im Breisgau, Stadt</t>
  </si>
  <si>
    <t>Stegen</t>
  </si>
  <si>
    <t>Steinach</t>
  </si>
  <si>
    <t>Steinen</t>
  </si>
  <si>
    <t>Steinenbronn</t>
  </si>
  <si>
    <t>Steinhausen an der Rottum</t>
  </si>
  <si>
    <t>Steinheim am Albuch</t>
  </si>
  <si>
    <t>Steinheim an der Murr, Stadt</t>
  </si>
  <si>
    <t>Steinmauern</t>
  </si>
  <si>
    <t>Steißlingen</t>
  </si>
  <si>
    <t>Sternenfels</t>
  </si>
  <si>
    <t>Stetten</t>
  </si>
  <si>
    <t>Stetten am kalten Markt</t>
  </si>
  <si>
    <t>Stimpfach</t>
  </si>
  <si>
    <t>Stockach, Stadt</t>
  </si>
  <si>
    <t>Stödtlen</t>
  </si>
  <si>
    <t>Straßberg</t>
  </si>
  <si>
    <t>Straubenhardt</t>
  </si>
  <si>
    <t>Stühlingen, Stadt</t>
  </si>
  <si>
    <t>Stutensee, Stadt</t>
  </si>
  <si>
    <t>Stuttgart, Landeshauptstadt</t>
  </si>
  <si>
    <t>Sulz am Neckar, Stadt</t>
  </si>
  <si>
    <t>Sulzbach an der Murr</t>
  </si>
  <si>
    <t>Sulzbach-Laufen</t>
  </si>
  <si>
    <t>Sulzburg, Stadt</t>
  </si>
  <si>
    <t>Sulzfeld</t>
  </si>
  <si>
    <t>Süßen, Stadt</t>
  </si>
  <si>
    <t>Täferrot</t>
  </si>
  <si>
    <t>Tamm</t>
  </si>
  <si>
    <t>Tannhausen</t>
  </si>
  <si>
    <t>Tannheim</t>
  </si>
  <si>
    <t>Tauberbischofsheim, Stadt</t>
  </si>
  <si>
    <t>Tengen, Stadt</t>
  </si>
  <si>
    <t>Teningen</t>
  </si>
  <si>
    <t>Tettnang, Stadt</t>
  </si>
  <si>
    <t>Tiefenbach</t>
  </si>
  <si>
    <t>Tiefenbronn</t>
  </si>
  <si>
    <t>Titisee-Neustadt, Stadt</t>
  </si>
  <si>
    <t>Todtmoos</t>
  </si>
  <si>
    <t>Todtnau, Stadt</t>
  </si>
  <si>
    <t>Triberg im Schwarzwald, Stadt</t>
  </si>
  <si>
    <t>Trochtelfingen, Stadt</t>
  </si>
  <si>
    <t>Trossingen, Stadt</t>
  </si>
  <si>
    <t>Tübingen, Universitätsstadt</t>
  </si>
  <si>
    <t>Tunau</t>
  </si>
  <si>
    <t>Tuningen</t>
  </si>
  <si>
    <t>Tuttlingen, Stadt</t>
  </si>
  <si>
    <t>Überlingen, Stadt</t>
  </si>
  <si>
    <t>Ubstadt-Weiher</t>
  </si>
  <si>
    <t>Uhingen, Stadt</t>
  </si>
  <si>
    <t>Uhldingen-Mühlhofen</t>
  </si>
  <si>
    <t>Ühlingen-Birkendorf</t>
  </si>
  <si>
    <t>Ulm, Universitätsstadt</t>
  </si>
  <si>
    <t>Umkirch</t>
  </si>
  <si>
    <t>Ummendorf</t>
  </si>
  <si>
    <t>Unlingen</t>
  </si>
  <si>
    <t>Untereisesheim</t>
  </si>
  <si>
    <t>Unterensingen</t>
  </si>
  <si>
    <t>Untergruppenbach</t>
  </si>
  <si>
    <t>Unterkirnach</t>
  </si>
  <si>
    <t>Untermarchtal</t>
  </si>
  <si>
    <t>Untermünkheim</t>
  </si>
  <si>
    <t>Unterreichenbach</t>
  </si>
  <si>
    <t>Unterschneidheim</t>
  </si>
  <si>
    <t>Unterstadion</t>
  </si>
  <si>
    <t>Unterwachingen</t>
  </si>
  <si>
    <t>Unterwaldhausen</t>
  </si>
  <si>
    <t>Urbach</t>
  </si>
  <si>
    <t>Uttenweiler</t>
  </si>
  <si>
    <t>Utzenfeld</t>
  </si>
  <si>
    <t>Vaihingen an der Enz, Stadt</t>
  </si>
  <si>
    <t>Vellberg, Stadt</t>
  </si>
  <si>
    <t>Veringenstadt, Stadt</t>
  </si>
  <si>
    <t>Villingendorf</t>
  </si>
  <si>
    <t>Villingen-Schwenningen, Stadt</t>
  </si>
  <si>
    <t>Vogt</t>
  </si>
  <si>
    <t>Vogtsburg im Kaiserstuhl, Stadt</t>
  </si>
  <si>
    <t>Vöhrenbach, Stadt</t>
  </si>
  <si>
    <t>Vöhringen</t>
  </si>
  <si>
    <t>Volkertshausen</t>
  </si>
  <si>
    <t>Vörstetten</t>
  </si>
  <si>
    <t>Waghäusel, Stadt</t>
  </si>
  <si>
    <t>Waiblingen, Stadt</t>
  </si>
  <si>
    <t>Waibstadt, Stadt</t>
  </si>
  <si>
    <t>Wain</t>
  </si>
  <si>
    <t>Wald</t>
  </si>
  <si>
    <t>Waldachtal</t>
  </si>
  <si>
    <t>Waldbronn</t>
  </si>
  <si>
    <t>Waldbrunn</t>
  </si>
  <si>
    <t>Waldburg</t>
  </si>
  <si>
    <t>Walddorfhäslach</t>
  </si>
  <si>
    <t>Waldenbuch, Stadt</t>
  </si>
  <si>
    <t>Waldenburg, Stadt</t>
  </si>
  <si>
    <t>Waldkirch, Stadt</t>
  </si>
  <si>
    <t>Waldshut-Tiengen, Stadt</t>
  </si>
  <si>
    <t>Waldstetten</t>
  </si>
  <si>
    <t>Walheim</t>
  </si>
  <si>
    <t>Walldorf, Stadt</t>
  </si>
  <si>
    <t>Walldürn, Stadt</t>
  </si>
  <si>
    <t>Wallhausen</t>
  </si>
  <si>
    <t>Walzbachtal</t>
  </si>
  <si>
    <t>Wangen</t>
  </si>
  <si>
    <t>Wangen im Allgäu, Stadt</t>
  </si>
  <si>
    <t>Wannweil</t>
  </si>
  <si>
    <t>Warthausen</t>
  </si>
  <si>
    <t>Wäschenbeuren</t>
  </si>
  <si>
    <t>Wehingen</t>
  </si>
  <si>
    <t>Wehr, Stadt</t>
  </si>
  <si>
    <t>Weidenstetten</t>
  </si>
  <si>
    <t>Weikersheim, Stadt</t>
  </si>
  <si>
    <t>Weil am Rhein, Stadt</t>
  </si>
  <si>
    <t>Weil der Stadt, Stadt</t>
  </si>
  <si>
    <t>Weil im Schönbuch</t>
  </si>
  <si>
    <t>Weilen unter den Rinnen</t>
  </si>
  <si>
    <t>Weilheim</t>
  </si>
  <si>
    <t>Weilheim an der Teck, Stadt</t>
  </si>
  <si>
    <t>Weingarten (Baden)</t>
  </si>
  <si>
    <t>Weingarten, Stadt</t>
  </si>
  <si>
    <t>Weinheim, Stadt</t>
  </si>
  <si>
    <t>Weinsberg, Stadt</t>
  </si>
  <si>
    <t>Weinstadt, Stadt</t>
  </si>
  <si>
    <t>Weisenbach</t>
  </si>
  <si>
    <t>Weissach</t>
  </si>
  <si>
    <t>Weissach im Tal</t>
  </si>
  <si>
    <t>Weißbach</t>
  </si>
  <si>
    <t>Weisweil</t>
  </si>
  <si>
    <t>Wellendingen</t>
  </si>
  <si>
    <t>Welzheim, Stadt</t>
  </si>
  <si>
    <t>Wembach</t>
  </si>
  <si>
    <t>Wendlingen am Neckar, Stadt</t>
  </si>
  <si>
    <t>Werbach</t>
  </si>
  <si>
    <t>Wernau (Neckar), Stadt</t>
  </si>
  <si>
    <t>Wertheim, Stadt</t>
  </si>
  <si>
    <t>Westerheim</t>
  </si>
  <si>
    <t>Westerstetten</t>
  </si>
  <si>
    <t>Westhausen</t>
  </si>
  <si>
    <t>Widdern, Stadt</t>
  </si>
  <si>
    <t>Wieden</t>
  </si>
  <si>
    <t>Wiernsheim</t>
  </si>
  <si>
    <t>Wiesenbach</t>
  </si>
  <si>
    <t>Wiesensteig, Stadt</t>
  </si>
  <si>
    <t>Wiesloch, Stadt</t>
  </si>
  <si>
    <t>Wildberg, Stadt</t>
  </si>
  <si>
    <t>Wilhelmsdorf</t>
  </si>
  <si>
    <t>Wilhelmsfeld</t>
  </si>
  <si>
    <t>Willstätt</t>
  </si>
  <si>
    <t>Wimsheim</t>
  </si>
  <si>
    <t>Winden im Elztal</t>
  </si>
  <si>
    <t>Winnenden, Stadt</t>
  </si>
  <si>
    <t>Winterbach</t>
  </si>
  <si>
    <t>Winterlingen</t>
  </si>
  <si>
    <t>Wittighausen</t>
  </si>
  <si>
    <t>Wittlingen</t>
  </si>
  <si>
    <t>Wittnau</t>
  </si>
  <si>
    <t>Wolfach, Stadt</t>
  </si>
  <si>
    <t>Wolfegg</t>
  </si>
  <si>
    <t>Wolfschlugen</t>
  </si>
  <si>
    <t>Wolpertshausen</t>
  </si>
  <si>
    <t>Wolpertswende</t>
  </si>
  <si>
    <t>Wörnersberg</t>
  </si>
  <si>
    <t>Wört</t>
  </si>
  <si>
    <t>Wurmberg</t>
  </si>
  <si>
    <t>Wurmlingen</t>
  </si>
  <si>
    <t>Wüstenrot</t>
  </si>
  <si>
    <t>Wutach</t>
  </si>
  <si>
    <t>Wutöschingen</t>
  </si>
  <si>
    <t>Wyhl am Kaiserstuhl</t>
  </si>
  <si>
    <t>Zaberfeld</t>
  </si>
  <si>
    <t>Zaisenhausen</t>
  </si>
  <si>
    <t>Zell am Harmersbach, Stadt</t>
  </si>
  <si>
    <t>Zell im Wiesental, Stadt</t>
  </si>
  <si>
    <t>Zell unter Aichelberg</t>
  </si>
  <si>
    <t>Zimmern ob Rottweil</t>
  </si>
  <si>
    <t>Zimmern unter der Burg</t>
  </si>
  <si>
    <t>Zuzenhausen</t>
  </si>
  <si>
    <t>Zweiflingen</t>
  </si>
  <si>
    <t>Zwiefalten</t>
  </si>
  <si>
    <t>Zwingenberg</t>
  </si>
  <si>
    <t>Ziffernach
BWZK^{9}</t>
  </si>
  <si>
    <t>Gebäudekategorie</t>
  </si>
  <si>
    <t>Vergleichswerte</t>
  </si>
  <si>
    <t>Vergleichswerte2</t>
  </si>
  <si>
    <t>Anteil Warm Wasser bzw. anteil der NICHT Witterungsbereinigt wird in %</t>
  </si>
  <si>
    <t>Wärme^{10}</t>
  </si>
  <si>
    <t xml:space="preserve">Wasser </t>
  </si>
  <si>
    <t>Gebäude aus BWZK, für die es EnEV-benchmarks gibt</t>
  </si>
  <si>
    <t>Evtl. sinvolle Zusatzkategorien aus BWZK (keine Benchmarks, bzw. über Hauptgruppe hergeleitet)</t>
  </si>
  <si>
    <t>[kWh/(m_{NGF}^{2} ∙a)]</t>
  </si>
  <si>
    <t>[l/(m²·a)]</t>
  </si>
  <si>
    <t>Benchmark genommen von folgender Prio-Tool-Kategorie (umgerechnet von BGF auf NGF)</t>
  </si>
  <si>
    <t>1</t>
  </si>
  <si>
    <t>2</t>
  </si>
  <si>
    <t>6</t>
  </si>
  <si>
    <t>Büro, Verwaltung…</t>
  </si>
  <si>
    <t>9.1</t>
  </si>
  <si>
    <t>06. Büro - Bürogeb. 100-3.000 m²</t>
  </si>
  <si>
    <t>9.2</t>
  </si>
  <si>
    <t>07. Büro - Bürogeb. 500-4.000 m²</t>
  </si>
  <si>
    <t>9.3</t>
  </si>
  <si>
    <t>08. Büro - Bürogeb. 4.000-20.000 m²</t>
  </si>
  <si>
    <t>1350</t>
  </si>
  <si>
    <t>03. Büro - Rechenzentren</t>
  </si>
  <si>
    <t>Bildung</t>
  </si>
  <si>
    <t>KEA</t>
  </si>
  <si>
    <t>10. Schulen - Grundschule/Hauptschule</t>
  </si>
  <si>
    <t>11. Schulen - Gymnasium/Gesamtschulen</t>
  </si>
  <si>
    <t>VDI-Richtwert</t>
  </si>
  <si>
    <t>4130</t>
  </si>
  <si>
    <t>40. Gemeinschaft - Gemeinschaftsunterkünfte</t>
  </si>
  <si>
    <t>4200</t>
  </si>
  <si>
    <t>12. Schulen - Berufsschulen</t>
  </si>
  <si>
    <t>4300</t>
  </si>
  <si>
    <t>13. Schulen - Sonderschulen</t>
  </si>
  <si>
    <t>4400</t>
  </si>
  <si>
    <t>Mittelwert 14. Schulen - Musikschulen/ 15. Schulen - Volkshochschulen</t>
  </si>
  <si>
    <t>4500</t>
  </si>
  <si>
    <t>Mittelwert 19. Schulen - Kindergärten + 20. Schulen - Kindertagesstätten</t>
  </si>
  <si>
    <t>Wohnheime (= KSG Kategorie 2) + Verpflegungseinrichtungen</t>
  </si>
  <si>
    <t>39. Gemeinschaft - Altenwohnheime</t>
  </si>
  <si>
    <t>Wärme: EnEv 2014, Verbraucherzentrale, Strom: UBA 2020</t>
  </si>
  <si>
    <t>44. Gemeinschaft - Wohngebäude</t>
  </si>
  <si>
    <t>Benchmark abgeleitet von 6600</t>
  </si>
  <si>
    <t>42. Gemeinschaft - Jugendzentren</t>
  </si>
  <si>
    <t>38. Gemeinschaft - Altentagesstätten, Altenzentren</t>
  </si>
  <si>
    <t>6300bis
6600</t>
  </si>
  <si>
    <t>1.1</t>
  </si>
  <si>
    <t>50. Tourismus - Hotel</t>
  </si>
  <si>
    <t>41. Gemeinschaft - Jugend- Erholungs- Kinderheim, Jugendherberge</t>
  </si>
  <si>
    <t>2.3</t>
  </si>
  <si>
    <t>49. Tourismus - Gasthof, Gastronomiebetrieb</t>
  </si>
  <si>
    <t>Sportbauten</t>
  </si>
  <si>
    <t>Wie 5000</t>
  </si>
  <si>
    <t>21. Sport - Sportbauten</t>
  </si>
  <si>
    <t>5300</t>
  </si>
  <si>
    <t>22. Sport - Sportplatzgebäude</t>
  </si>
  <si>
    <t>5.1/ KEA</t>
  </si>
  <si>
    <t>23. Sport - Turnhallen/Sporthallen</t>
  </si>
  <si>
    <t>28. Bad - Hallenbäder 251 - 500 m² Beckenoberfläche</t>
  </si>
  <si>
    <t>29. Bad - Hallenbäder ≤ 250 m² Beckenoberfläche</t>
  </si>
  <si>
    <t>31. Bad - Hallenfreibäder</t>
  </si>
  <si>
    <t>26. Bad - Freizeitbäder</t>
  </si>
  <si>
    <t>* die Wärmeenergie wird zwar zu 100% für Warmwassergenutzt, dieses ist aber in diesem Fall komplett Witterungsabhängig (Warmer Sommer = wenig warmwasser benötigt)</t>
  </si>
  <si>
    <t>25. Bad - Freibäder beheizt</t>
  </si>
  <si>
    <t>VDI</t>
  </si>
  <si>
    <t xml:space="preserve">Kultur </t>
  </si>
  <si>
    <t>32. Kultur - Bibliotheksgebäude</t>
  </si>
  <si>
    <t>9120</t>
  </si>
  <si>
    <t>36. Kultur - Museum</t>
  </si>
  <si>
    <t>9130</t>
  </si>
  <si>
    <t>9140</t>
  </si>
  <si>
    <t>37. Kultur - Stadthallen &amp; Saalbauten</t>
  </si>
  <si>
    <t>3.2</t>
  </si>
  <si>
    <t>3.3</t>
  </si>
  <si>
    <t>9150</t>
  </si>
  <si>
    <t>wie Museum</t>
  </si>
  <si>
    <t>33. Kultur - Bürger- &amp; Dorfgemeinschaftshäuser</t>
  </si>
  <si>
    <t>Sonstiges</t>
  </si>
  <si>
    <t>Wie 7700</t>
  </si>
  <si>
    <t>52. Sonstiges - Bauhöfe</t>
  </si>
  <si>
    <t>wie 7000</t>
  </si>
  <si>
    <t>53. Sonstiges - Feuerwehren</t>
  </si>
  <si>
    <t>55. Sonstiges - Geb. f. öffentl. Bereitschaftsdienste</t>
  </si>
  <si>
    <t>54. Sonstiges - Friedhofsanlagen</t>
  </si>
  <si>
    <t>VDI 3807</t>
  </si>
  <si>
    <t>51. Tourismus - Parkgaragen</t>
  </si>
  <si>
    <t>Wasseraufbereitung</t>
  </si>
  <si>
    <t>kWh/m3</t>
  </si>
  <si>
    <t>kW/E</t>
  </si>
  <si>
    <t>Kläranlagen</t>
  </si>
  <si>
    <t>Größe 1</t>
  </si>
  <si>
    <t>Größe 2</t>
  </si>
  <si>
    <t>Größe 3</t>
  </si>
  <si>
    <t>Größe 4</t>
  </si>
  <si>
    <t>Größe 5</t>
  </si>
  <si>
    <t>Straßenbeleuchtung durchschnitt für BW als Benchmark für 2020</t>
  </si>
  <si>
    <t>&lt;1.000 Einwohner</t>
  </si>
  <si>
    <t>[kWh/(E*a)]</t>
  </si>
  <si>
    <t>kWh/a*km</t>
  </si>
  <si>
    <t>1.000 - 5.000 Einwohner</t>
  </si>
  <si>
    <t>Stromerzeugung</t>
  </si>
  <si>
    <t>k.A</t>
  </si>
  <si>
    <t>5.001 - 10.000 Einwohner</t>
  </si>
  <si>
    <t>10.001 - 100.000 Einwohner</t>
  </si>
  <si>
    <t>&gt;100.000 Einwohner</t>
  </si>
  <si>
    <t>Für späteren Nachtrag von Benchmarksvorgesehen</t>
  </si>
  <si>
    <t>Abrechnungsbeginn</t>
  </si>
  <si>
    <t>Spalte des Datums in Matrix</t>
  </si>
  <si>
    <t>Umrechnungsfaktor</t>
  </si>
  <si>
    <t>Zeitraum</t>
  </si>
  <si>
    <t>31.12.2020</t>
  </si>
  <si>
    <t>31.01.2021</t>
  </si>
  <si>
    <t>29.02.2021</t>
  </si>
  <si>
    <t>31.03.2021</t>
  </si>
  <si>
    <t>30.04.2021</t>
  </si>
  <si>
    <t>31.05.2021</t>
  </si>
  <si>
    <t>30.06.2021</t>
  </si>
  <si>
    <t>31.07.2021</t>
  </si>
  <si>
    <t>31.08.2021</t>
  </si>
  <si>
    <t>30.09.2021</t>
  </si>
  <si>
    <t>31.10.2021</t>
  </si>
  <si>
    <t>30.09.2022</t>
  </si>
  <si>
    <t>31.10.2022</t>
  </si>
  <si>
    <t>30.11.2022</t>
  </si>
  <si>
    <t>31.12.2022</t>
  </si>
  <si>
    <t>31.01.2023</t>
  </si>
  <si>
    <t>29.02.2023</t>
  </si>
  <si>
    <t>31.03.2023</t>
  </si>
  <si>
    <t>30.04.2023</t>
  </si>
  <si>
    <t>31.05.2023</t>
  </si>
  <si>
    <t>30.06.2023</t>
  </si>
  <si>
    <t>31.07.2023</t>
  </si>
  <si>
    <t>31.08.2023</t>
  </si>
  <si>
    <t>30.09.2023</t>
  </si>
  <si>
    <t>31.10.2023</t>
  </si>
  <si>
    <t>30.11.2023</t>
  </si>
  <si>
    <t>31.12.2023</t>
  </si>
  <si>
    <t>31.01.2024</t>
  </si>
  <si>
    <t>29.02.2024</t>
  </si>
  <si>
    <t>31.03.2024</t>
  </si>
  <si>
    <t>30.04.2024</t>
  </si>
  <si>
    <t>31.05.2024</t>
  </si>
  <si>
    <t>30.06.2024</t>
  </si>
  <si>
    <t>Postleitzahl</t>
  </si>
  <si>
    <t>Kleinster</t>
  </si>
  <si>
    <t>Zeilennummer</t>
  </si>
  <si>
    <t>Regionalschlüssel</t>
  </si>
  <si>
    <t>Region</t>
  </si>
  <si>
    <t>Merkmal</t>
  </si>
  <si>
    <t>Attribut</t>
  </si>
  <si>
    <t>Sektor</t>
  </si>
  <si>
    <t>Zeit</t>
  </si>
  <si>
    <t>Wert</t>
  </si>
  <si>
    <t>Energiedaten</t>
  </si>
  <si>
    <t>h</t>
  </si>
  <si>
    <t>Anzahl</t>
  </si>
  <si>
    <t>%</t>
  </si>
  <si>
    <t>Anzahl Gebäude</t>
  </si>
  <si>
    <t>m²</t>
  </si>
  <si>
    <t xml:space="preserve">Beckenfläche </t>
  </si>
  <si>
    <t>MWh/a</t>
  </si>
  <si>
    <t>Stromverbrauch (zeitbereinigt)</t>
  </si>
  <si>
    <t>Statt 0 ist das Feld leer, wenn kein Eintrag</t>
  </si>
  <si>
    <t>kWh/a</t>
  </si>
  <si>
    <t>Kläranlage 1</t>
  </si>
  <si>
    <t>Kläranlage 2</t>
  </si>
  <si>
    <t>Kläranlage 3</t>
  </si>
  <si>
    <t>Kläranlage 4</t>
  </si>
  <si>
    <t>Kläranlage 5</t>
  </si>
  <si>
    <t>Unbereinigte Wärmeverbräcueh für KSG Klassen, Gebäudekategorien und Energieträgern</t>
  </si>
  <si>
    <t>km</t>
  </si>
  <si>
    <t>Bereitgestellte Wassermenge</t>
  </si>
  <si>
    <t>m³/a</t>
  </si>
  <si>
    <t>Anzahl Kläranlage</t>
  </si>
  <si>
    <t>Art der Berichterstattung</t>
  </si>
  <si>
    <t>NGF (obligatorisch)</t>
  </si>
  <si>
    <t>Kommunennamen und PLZ eingetragen?</t>
  </si>
  <si>
    <t>Schritt 1</t>
  </si>
  <si>
    <t>Falls ein Zähler mehrere Gebäude bedient, Energie nach Fläche aufgeteilt?</t>
  </si>
  <si>
    <t>Schritt 2b</t>
  </si>
  <si>
    <t>Städte/Gemeinden &lt; 5.000 EW</t>
  </si>
  <si>
    <t>Städte ab 50.000 EW</t>
  </si>
  <si>
    <t>Städte/Gemeinden ab 5.000 EW</t>
  </si>
  <si>
    <t>Städte/Gemeinden ab 20.000 EW</t>
  </si>
  <si>
    <t>Städte/Gemeinden &lt; 1.000 EW</t>
  </si>
  <si>
    <t>Städte ab 100.000 EW</t>
  </si>
  <si>
    <t>unbeheizt?</t>
  </si>
  <si>
    <t>Versch. - Krankenhäuser und Kliniken</t>
  </si>
  <si>
    <t>Quelle: Leitfaden Energieffizienz für Krankenhäuser</t>
  </si>
  <si>
    <t>Automatischer Abschlusscheck</t>
  </si>
  <si>
    <t>Ist die Datei korrrekt benannt?</t>
  </si>
  <si>
    <r>
      <t xml:space="preserve">Sind alle Angaben </t>
    </r>
    <r>
      <rPr>
        <b/>
        <sz val="11"/>
        <color theme="1"/>
        <rFont val="Calibri"/>
        <family val="2"/>
        <scheme val="minor"/>
      </rPr>
      <t>vollständig</t>
    </r>
    <r>
      <rPr>
        <sz val="11"/>
        <color theme="1"/>
        <rFont val="Calibri"/>
        <family val="2"/>
        <scheme val="minor"/>
      </rPr>
      <t xml:space="preserve"> und </t>
    </r>
    <r>
      <rPr>
        <b/>
        <sz val="11"/>
        <color theme="1"/>
        <rFont val="Calibri"/>
        <family val="2"/>
        <scheme val="minor"/>
      </rPr>
      <t>korrekt</t>
    </r>
    <r>
      <rPr>
        <sz val="11"/>
        <color theme="1"/>
        <rFont val="Calibri"/>
        <family val="2"/>
        <scheme val="minor"/>
      </rPr>
      <t>?</t>
    </r>
  </si>
  <si>
    <t>Umrechnung von der Verbrauchseinheit auf Kilowattstunden für verschiedene Energieträger</t>
  </si>
  <si>
    <t>2.</t>
  </si>
  <si>
    <t>Berechnung des Öl- oder Pelletverbrauchs  an Hand der durchgeführten Betankungen (Kein Ölmengenzähler vorhanden)</t>
  </si>
  <si>
    <t xml:space="preserve">Heizwert in kWh/ </t>
  </si>
  <si>
    <t>Schauen Sie sich die letzten 3-5 Betankungsmengen an.</t>
  </si>
  <si>
    <t>Standardeinheit</t>
  </si>
  <si>
    <r>
      <t xml:space="preserve">Wichtig ist es Betankungen zu finden, bei denen Tank vollständig gefüllt wurde. </t>
    </r>
    <r>
      <rPr>
        <sz val="11"/>
        <color theme="1"/>
        <rFont val="Calibri"/>
        <family val="2"/>
        <scheme val="minor"/>
      </rPr>
      <t>Hilfreich dabei ist die</t>
    </r>
  </si>
  <si>
    <t>Heizöl leicht</t>
  </si>
  <si>
    <t>Liter</t>
  </si>
  <si>
    <r>
      <t xml:space="preserve">Kenntnis der </t>
    </r>
    <r>
      <rPr>
        <u/>
        <sz val="11"/>
        <color theme="1"/>
        <rFont val="Calibri"/>
        <family val="2"/>
        <scheme val="minor"/>
      </rPr>
      <t>Tankkapazität.</t>
    </r>
    <r>
      <rPr>
        <sz val="11"/>
        <color theme="1"/>
        <rFont val="Calibri"/>
        <family val="2"/>
        <scheme val="minor"/>
      </rPr>
      <t xml:space="preserve"> Ungerade Mengen deuten auf eine Vollbetankung hin.</t>
    </r>
  </si>
  <si>
    <t>Heizöl schwer</t>
  </si>
  <si>
    <r>
      <t xml:space="preserve">Wichtig ist, dass auf der Rechnung des Versorgers </t>
    </r>
    <r>
      <rPr>
        <u/>
        <sz val="11"/>
        <color theme="1"/>
        <rFont val="Calibri"/>
        <family val="2"/>
        <scheme val="minor"/>
      </rPr>
      <t>nur die Menge für eine Liegenschaft</t>
    </r>
  </si>
  <si>
    <t>kg</t>
  </si>
  <si>
    <t>Erdgas (gemittelt L und H)</t>
  </si>
  <si>
    <r>
      <t>m</t>
    </r>
    <r>
      <rPr>
        <vertAlign val="superscript"/>
        <sz val="11"/>
        <color theme="1"/>
        <rFont val="Calibri"/>
        <family val="2"/>
      </rPr>
      <t>3</t>
    </r>
  </si>
  <si>
    <t xml:space="preserve">  für exakte kWh siehe Gasrechnung</t>
  </si>
  <si>
    <t>Steinkohle</t>
  </si>
  <si>
    <t>1. Beispiel: Grundschule mit Ölheizung und einem Öltank mit 8.000 Litern Fassungsvermögen.</t>
  </si>
  <si>
    <t>INHALTE:</t>
  </si>
  <si>
    <t>Braunkohle</t>
  </si>
  <si>
    <t>Ottokraftstoffe</t>
  </si>
  <si>
    <t>Betankung am</t>
  </si>
  <si>
    <t>gelieferte Ölmenge</t>
  </si>
  <si>
    <t>Dieselkraftstoffe</t>
  </si>
  <si>
    <t>Biomasse Holz</t>
  </si>
  <si>
    <t>Pellets</t>
  </si>
  <si>
    <t>Biogas</t>
  </si>
  <si>
    <t xml:space="preserve">                                                                                                                                                                                                                                                                                                                                                                                                                                                                                                                                                                                                                                                                                                                                                                                                                                                                                                                                                                                                                                                                                                                                                                                                                                                                                                                                                                                                                                                                                                                                                                                                                                                                                                                                                                                                                                                                                                                                                                                                                                                                                                                                                                                                                                                                                                                                                                                                                                                                                                                                                                                                                                                                                                                                                                                                                                                                                                                                                                                                                                                                               </t>
  </si>
  <si>
    <t>Biodiesel</t>
  </si>
  <si>
    <t>Wasserstoff</t>
  </si>
  <si>
    <t>kWh</t>
  </si>
  <si>
    <t>Berechnung</t>
  </si>
  <si>
    <t xml:space="preserve">Verbrauch </t>
  </si>
  <si>
    <t>Fernwärme/ Fernkälte</t>
  </si>
  <si>
    <t>01.6.19 - 01.09.20</t>
  </si>
  <si>
    <t xml:space="preserve">--&gt; Am 1.06.2019 war der Tank  also voll, danach wurden  </t>
  </si>
  <si>
    <r>
      <rPr>
        <b/>
        <u/>
        <sz val="11"/>
        <color theme="1"/>
        <rFont val="Calibri"/>
        <family val="2"/>
      </rPr>
      <t>Beispiel</t>
    </r>
    <r>
      <rPr>
        <sz val="11"/>
        <color theme="1"/>
        <rFont val="Calibri"/>
        <family val="2"/>
      </rPr>
      <t>: Sie haben in Ihrer Grundschule im Jahr 2020 8,5 Tonnen Holzpellets verbraucht.</t>
    </r>
  </si>
  <si>
    <t xml:space="preserve">Der Verbrauch in Kliowattstunden (kWh) ist also: </t>
  </si>
  <si>
    <r>
      <rPr>
        <b/>
        <u/>
        <sz val="11"/>
        <color theme="1"/>
        <rFont val="Calibri"/>
        <family val="2"/>
        <scheme val="minor"/>
      </rPr>
      <t>Verbrauch in kWh:</t>
    </r>
    <r>
      <rPr>
        <u/>
        <sz val="11"/>
        <color theme="1"/>
        <rFont val="Calibri"/>
        <family val="2"/>
        <scheme val="minor"/>
      </rPr>
      <t xml:space="preserve"> </t>
    </r>
    <r>
      <rPr>
        <sz val="11"/>
        <color theme="1"/>
        <rFont val="Calibri"/>
        <family val="2"/>
        <scheme val="minor"/>
      </rPr>
      <t xml:space="preserve">Sie multiplizieren den Verbrauch in </t>
    </r>
    <r>
      <rPr>
        <u/>
        <sz val="11"/>
        <color theme="1"/>
        <rFont val="Calibri"/>
        <family val="2"/>
        <scheme val="minor"/>
      </rPr>
      <t>Litern mal 9,94 KWh/L</t>
    </r>
    <r>
      <rPr>
        <sz val="11"/>
        <color theme="1"/>
        <rFont val="Calibri"/>
        <family val="2"/>
        <scheme val="minor"/>
      </rPr>
      <t xml:space="preserve"> und erhalten den Verbrauch </t>
    </r>
  </si>
  <si>
    <t>8.500 kg * 5 kWh/kg = 42.500 kWh bzw. 42,5 MWh</t>
  </si>
  <si>
    <r>
      <rPr>
        <sz val="11"/>
        <color theme="1"/>
        <rFont val="Calibri"/>
        <family val="2"/>
        <scheme val="minor"/>
      </rPr>
      <t xml:space="preserve">                                in Kilowattstunden (kWh).</t>
    </r>
    <r>
      <rPr>
        <i/>
        <sz val="11"/>
        <color theme="4"/>
        <rFont val="Calibri"/>
        <family val="2"/>
        <scheme val="minor"/>
      </rPr>
      <t xml:space="preserve"> </t>
    </r>
  </si>
  <si>
    <t>4.</t>
  </si>
  <si>
    <t>2. Beispiel: Grundschule siehe oben. Sie finden in der Rechnungen nur "glatte" Betankungsmengen.</t>
  </si>
  <si>
    <r>
      <rPr>
        <b/>
        <sz val="11"/>
        <color theme="1"/>
        <rFont val="Calibri"/>
        <family val="2"/>
        <scheme val="minor"/>
      </rPr>
      <t xml:space="preserve">Beipiel: </t>
    </r>
    <r>
      <rPr>
        <sz val="11"/>
        <color theme="1"/>
        <rFont val="Calibri"/>
        <family val="2"/>
        <scheme val="minor"/>
      </rPr>
      <t xml:space="preserve">Wärmeversorgungsanlage bestehend aus einem </t>
    </r>
    <r>
      <rPr>
        <u/>
        <sz val="11"/>
        <color theme="1"/>
        <rFont val="Calibri"/>
        <family val="2"/>
        <scheme val="minor"/>
      </rPr>
      <t>Gaskeseel und einem Gas-BHKW</t>
    </r>
    <r>
      <rPr>
        <sz val="11"/>
        <color theme="1"/>
        <rFont val="Calibri"/>
        <family val="2"/>
        <scheme val="minor"/>
      </rPr>
      <t xml:space="preserve">, </t>
    </r>
  </si>
  <si>
    <t>gemeinsamer Gaszähler, kein Gasunterzähler für das BHKW und keine Wärmemengenzähler</t>
  </si>
  <si>
    <t>für die durch Kessel und BHKW erzeugte Wärme.</t>
  </si>
  <si>
    <t>Beispiel 1: Betriebsstunden bekannt</t>
  </si>
  <si>
    <t xml:space="preserve">                  Gesamtverbrauch laut Rechnung für das Jahr 2020 beträgt 223.000 kWh. </t>
  </si>
  <si>
    <t xml:space="preserve">                  Betriebsstunden des BHKW (evtl. laut Wartungsprotokoll) 1.000 Stunden.</t>
  </si>
  <si>
    <r>
      <t xml:space="preserve">                  Berechnung des Gasverbrauchs für das BHKW über die </t>
    </r>
    <r>
      <rPr>
        <sz val="11"/>
        <color rgb="FF000000"/>
        <rFont val="Calibri"/>
        <family val="2"/>
        <scheme val="minor"/>
      </rPr>
      <t>Betriebsstunden und die Brennstoffleistung</t>
    </r>
  </si>
  <si>
    <t>Betriebsstunden BKHW</t>
  </si>
  <si>
    <t>Brennstoffleistung</t>
  </si>
  <si>
    <t>kW</t>
  </si>
  <si>
    <t>Gasverbrauch</t>
  </si>
  <si>
    <t>1000*22</t>
  </si>
  <si>
    <t>Der Gasverbrauch für das BHKW betrug also 22.000 kWh.</t>
  </si>
  <si>
    <t>Das BHKW erzeugt Strom und Wärme. Uns interessiert der Gasanteil, der für die Wärmeerzeugung benötigt wurde.</t>
  </si>
  <si>
    <t>Dieser ergibt sich überschlägig aus dem Verhältnis der thermischen zur Brennstoff Leistung des BHKW.</t>
  </si>
  <si>
    <t>Die Leistungen können dem Typenschild oder den technischen Unterlagen entnommen werden.</t>
  </si>
  <si>
    <t>Summe 2018 - 2020</t>
  </si>
  <si>
    <t>Mittelwert</t>
  </si>
  <si>
    <t>Thermische Leistung</t>
  </si>
  <si>
    <t>12 kW</t>
  </si>
  <si>
    <t>Brennstoff Leistung</t>
  </si>
  <si>
    <t>22 kW</t>
  </si>
  <si>
    <r>
      <rPr>
        <b/>
        <u/>
        <sz val="11"/>
        <color theme="1"/>
        <rFont val="Calibri"/>
        <family val="2"/>
        <scheme val="minor"/>
      </rPr>
      <t>Verbrauch in kWh</t>
    </r>
    <r>
      <rPr>
        <sz val="11"/>
        <color theme="1"/>
        <rFont val="Calibri"/>
        <family val="2"/>
        <scheme val="minor"/>
      </rPr>
      <t xml:space="preserve">: Sie multiplizieren den so ermittelten Verbrauch in </t>
    </r>
    <r>
      <rPr>
        <u/>
        <sz val="11"/>
        <color theme="1"/>
        <rFont val="Calibri"/>
        <family val="2"/>
        <scheme val="minor"/>
      </rPr>
      <t>Litern mal 9,94 KWh/l.</t>
    </r>
  </si>
  <si>
    <t>Verhältnis</t>
  </si>
  <si>
    <t xml:space="preserve">                               So erhalten Sie den Verbrauch in Kliowattstunden (kWh).</t>
  </si>
  <si>
    <t>Tragen Sie diesen Mittelwert und den Verbrauchszeitraum 1.1. - 31.12.2020 in das Erfassungstool ein.</t>
  </si>
  <si>
    <t>Beispiel 2: Unbekannte Betriebsstundenzahl</t>
  </si>
  <si>
    <t>Die erzeugte Strommenge (Eigenverbrauch + Einspeisung ins Netz) wird gemessen.</t>
  </si>
  <si>
    <t>Die Betriebsstundenzahl ist nicht bekannt.</t>
  </si>
  <si>
    <t>Erzeugte Strommenge</t>
  </si>
  <si>
    <t>Elektrische Leistung</t>
  </si>
  <si>
    <t>Berechnete Betriebsstunden</t>
  </si>
  <si>
    <t>8000/8=1000</t>
  </si>
  <si>
    <t>Std.</t>
  </si>
  <si>
    <t>Weitere Berechnung siehe Beispiel 1</t>
  </si>
  <si>
    <t>Berechnung Flächen - wenn keine thermisch konditionierte Nettoraumfläche bzw. Nettogrundfläche vorhanden</t>
  </si>
  <si>
    <t>Aufteilung, wenn mehrere Gebäude an einem Zähler, ohne Unterzähler</t>
  </si>
  <si>
    <t xml:space="preserve">Entnehmen Sie die Außenmaße des Gebäudes einem Lageplan oder messen Sie vor Ort auf. </t>
  </si>
  <si>
    <t>(gelb = eingabe, grün = wird berechnet)</t>
  </si>
  <si>
    <t>Die so ermittelte Grundfläche multiplizieren Sie mit der Anzahl der thermisch konditionierten Geschosse und addieren konditionierte Flächen in teilweise konditionierten Geschossen. Die so ermittelte Bruttogesamtfläche multiplizieren Sie mit 0,9. (gelb = eingabe, grün = wird berechnet)</t>
  </si>
  <si>
    <r>
      <t>Fläche (m</t>
    </r>
    <r>
      <rPr>
        <vertAlign val="superscript"/>
        <sz val="11"/>
        <color theme="1"/>
        <rFont val="Calibri"/>
        <family val="2"/>
        <scheme val="minor"/>
      </rPr>
      <t>2</t>
    </r>
    <r>
      <rPr>
        <sz val="11"/>
        <color theme="1"/>
        <rFont val="Calibri"/>
        <family val="2"/>
        <scheme val="minor"/>
      </rPr>
      <t>)</t>
    </r>
  </si>
  <si>
    <t>Verbrauch pro Gebäude</t>
  </si>
  <si>
    <t>Gebäude 1</t>
  </si>
  <si>
    <t xml:space="preserve">Grundfläche </t>
  </si>
  <si>
    <t>Anzahl Stockwerke</t>
  </si>
  <si>
    <t xml:space="preserve">zusätzliche konditionierte Flächen aus </t>
  </si>
  <si>
    <t>Gebäude 2</t>
  </si>
  <si>
    <t>thermisch konditioniert</t>
  </si>
  <si>
    <t>teilweise konditionierten Stockwerken</t>
  </si>
  <si>
    <t>Gebäude 3</t>
  </si>
  <si>
    <t>(</t>
  </si>
  <si>
    <t>x</t>
  </si>
  <si>
    <t>+</t>
  </si>
  <si>
    <t>Gebäude 4</t>
  </si>
  <si>
    <t>=</t>
  </si>
  <si>
    <t xml:space="preserve"> </t>
  </si>
  <si>
    <t xml:space="preserve">Gesamtverbrauch </t>
  </si>
  <si>
    <t>7.</t>
  </si>
  <si>
    <t>Übersicht über die Bauwerkstypen, die unter Kategorie 1 fallen:</t>
  </si>
  <si>
    <t>Versch. - Öffentliche Plätze</t>
  </si>
  <si>
    <t>Eingeführt 2021</t>
  </si>
  <si>
    <t>Kat 1 - Nichtwohngebäude</t>
  </si>
  <si>
    <t xml:space="preserve">Kat 2 - Wohn-, Alten-, und Pflegeheime oder </t>
  </si>
  <si>
    <t>ähnliche Einrichtungen</t>
  </si>
  <si>
    <t>Kat 3- Sportplätze</t>
  </si>
  <si>
    <t>Kat 4 - Hallen- und Freibäder</t>
  </si>
  <si>
    <t>Kat 5 - Straßenbeleuchtung</t>
  </si>
  <si>
    <t xml:space="preserve">Kat 6 - Anlagen zur Wasserversorgung und </t>
  </si>
  <si>
    <t>Kat 7 - Kläranlagen</t>
  </si>
  <si>
    <t>Bad - Hallenbad &lt;= 250 m² Beckenoberfläche</t>
  </si>
  <si>
    <t>[1]</t>
  </si>
  <si>
    <t>Alle Liegenschaften</t>
  </si>
  <si>
    <t>Nahwärmenetze vorhanden?</t>
  </si>
  <si>
    <t>Energieausweise vorhanden?</t>
  </si>
  <si>
    <t>Ausgelagerte Bäder vorhanden?</t>
  </si>
  <si>
    <t>Weitere Beratung erwünscht EM über KRL?</t>
  </si>
  <si>
    <t>Ausgelagerte Nichtwohngebäude vorhanden?</t>
  </si>
  <si>
    <t>Eigenerzeugter selbstverbrauchter Strom (zeitbereinigt)</t>
  </si>
  <si>
    <t>Wärmeverbrauch (witterungs- und zeitbereinigt)</t>
  </si>
  <si>
    <t>Wärmeverbrauch (unbereinigt)</t>
  </si>
  <si>
    <t>Beleuchtete Straßenlänge</t>
  </si>
  <si>
    <t>Sport - Sporthalle &lt; 1000 m²</t>
  </si>
  <si>
    <t>Sport - Sporthalle &gt; 1000 m²</t>
  </si>
  <si>
    <t>Bad - Freibad &lt; 1000 m² Beckenfläche</t>
  </si>
  <si>
    <t>Bad - Freibad 1000-2000 m² Beckenfläche</t>
  </si>
  <si>
    <t>Bad - Freibad &gt;2000 m² Beckenfläche</t>
  </si>
  <si>
    <t>Zeit zum Ausfüllen von "Eigenstromerzeugung" 
benötigt [in h]:</t>
  </si>
  <si>
    <t>Summe Wasser-
versorgungsanlagen</t>
  </si>
  <si>
    <t>Stromverbrauch-
kennwert Bp</t>
  </si>
  <si>
    <t>Anteil LED der Beleuchtungspunkte (freiwillige Angabe)</t>
  </si>
  <si>
    <t>Stromverbrauch-
kennwert Einwohner</t>
  </si>
  <si>
    <t>Beleuchtungspunkte</t>
  </si>
  <si>
    <t>Anteil an LED</t>
  </si>
  <si>
    <t xml:space="preserve">            Vielen Dank !</t>
  </si>
  <si>
    <t xml:space="preserve">            Hochladen auf Kom.EMS: </t>
  </si>
  <si>
    <t>Verbrauch (Witterungsbereinigt)</t>
  </si>
  <si>
    <t>Berechnung Gasverbrauch für Wärme aus BHKW ohne Wärmemengenzähler</t>
  </si>
  <si>
    <t>1,35</t>
  </si>
  <si>
    <t>1,31</t>
  </si>
  <si>
    <t>1,3</t>
  </si>
  <si>
    <t>1,23</t>
  </si>
  <si>
    <t>1,19</t>
  </si>
  <si>
    <t>1,2</t>
  </si>
  <si>
    <t>1,37</t>
  </si>
  <si>
    <t>1,33</t>
  </si>
  <si>
    <t>1,32</t>
  </si>
  <si>
    <t>1,24</t>
  </si>
  <si>
    <t>1,21</t>
  </si>
  <si>
    <t>1,29</t>
  </si>
  <si>
    <t>1,28</t>
  </si>
  <si>
    <t>1,17</t>
  </si>
  <si>
    <t>1,36</t>
  </si>
  <si>
    <t>1,34</t>
  </si>
  <si>
    <t>1,22</t>
  </si>
  <si>
    <t>1,18</t>
  </si>
  <si>
    <t>1,27</t>
  </si>
  <si>
    <t>1,16</t>
  </si>
  <si>
    <t>1,25</t>
  </si>
  <si>
    <t>1,15</t>
  </si>
  <si>
    <t>1,26</t>
  </si>
  <si>
    <t>1,14</t>
  </si>
  <si>
    <t>1,12</t>
  </si>
  <si>
    <t>1,1</t>
  </si>
  <si>
    <t>1,07</t>
  </si>
  <si>
    <t>1,08</t>
  </si>
  <si>
    <t>1,13</t>
  </si>
  <si>
    <t>1,11</t>
  </si>
  <si>
    <t>1,09</t>
  </si>
  <si>
    <t>1,05</t>
  </si>
  <si>
    <t>1,03</t>
  </si>
  <si>
    <t>1,04</t>
  </si>
  <si>
    <t>1,06</t>
  </si>
  <si>
    <t>1,02</t>
  </si>
  <si>
    <t>1,01</t>
  </si>
  <si>
    <t>0,96</t>
  </si>
  <si>
    <t>0,94</t>
  </si>
  <si>
    <t>0,95</t>
  </si>
  <si>
    <t>0,98</t>
  </si>
  <si>
    <t>0,92</t>
  </si>
  <si>
    <t>0,93</t>
  </si>
  <si>
    <t>0,99</t>
  </si>
  <si>
    <t>0,97</t>
  </si>
  <si>
    <t>0,91</t>
  </si>
  <si>
    <t>0,89</t>
  </si>
  <si>
    <t>0,87</t>
  </si>
  <si>
    <t>0,85</t>
  </si>
  <si>
    <t>0,88</t>
  </si>
  <si>
    <t>0,86</t>
  </si>
  <si>
    <t>0,9</t>
  </si>
  <si>
    <t>0,84</t>
  </si>
  <si>
    <t>0,83</t>
  </si>
  <si>
    <t>0,81</t>
  </si>
  <si>
    <t>0,79</t>
  </si>
  <si>
    <t>0,82</t>
  </si>
  <si>
    <t>0,8</t>
  </si>
  <si>
    <t>0,78</t>
  </si>
  <si>
    <t>0,75</t>
  </si>
  <si>
    <t>0,72</t>
  </si>
  <si>
    <t>0,71</t>
  </si>
  <si>
    <t>0,73</t>
  </si>
  <si>
    <t>0,77</t>
  </si>
  <si>
    <t>Eigenstrom-
erzeugung?</t>
  </si>
  <si>
    <t>Abrechnungszeitraum 
selbsterzeugter Strom</t>
  </si>
  <si>
    <t>Daten für Kategorien 5 - Straßenbeleuchtung</t>
  </si>
  <si>
    <t>Daten für Kategorien 6 - Wasserversorgung</t>
  </si>
  <si>
    <r>
      <rPr>
        <b/>
        <sz val="12"/>
        <color rgb="FFC00000"/>
        <rFont val="Calibri"/>
        <family val="2"/>
        <scheme val="minor"/>
      </rPr>
      <t xml:space="preserve">Abschlusscheck: </t>
    </r>
    <r>
      <rPr>
        <sz val="12"/>
        <color rgb="FFC00000"/>
        <rFont val="Calibri"/>
        <family val="2"/>
        <scheme val="minor"/>
      </rPr>
      <t>Überprüfen Sie hier bitte, ob alle benötigten Angaben gemacht wurden.</t>
    </r>
  </si>
  <si>
    <t>Warmwasser-
bereitung</t>
  </si>
  <si>
    <t>8.</t>
  </si>
  <si>
    <t>Aufteilung bei Stromheizung ohne Unterzähler</t>
  </si>
  <si>
    <t>Gesamtverbrauch Strom</t>
  </si>
  <si>
    <t>Anteil des Heizstroms am Gesamtverbrauch:</t>
  </si>
  <si>
    <r>
      <rPr>
        <sz val="11"/>
        <color theme="1"/>
        <rFont val="Calibri"/>
        <family val="2"/>
        <scheme val="minor"/>
      </rPr>
      <t>)</t>
    </r>
    <r>
      <rPr>
        <b/>
        <sz val="11"/>
        <color theme="1"/>
        <rFont val="Calibri"/>
        <family val="2"/>
        <scheme val="minor"/>
      </rPr>
      <t xml:space="preserve">   x   0,9</t>
    </r>
  </si>
  <si>
    <t>Einzutragen als</t>
  </si>
  <si>
    <t xml:space="preserve">Stromverbrauch </t>
  </si>
  <si>
    <t>10. FAQs</t>
  </si>
  <si>
    <t>9. Vorbereitungsformular - Kat.-1-4</t>
  </si>
  <si>
    <t>Vorbereitungsformular - Kat.-1-4</t>
  </si>
  <si>
    <t>9.</t>
  </si>
  <si>
    <r>
      <t xml:space="preserve">%   </t>
    </r>
    <r>
      <rPr>
        <i/>
        <sz val="11"/>
        <color theme="1"/>
        <rFont val="Calibri"/>
        <family val="2"/>
        <scheme val="minor"/>
      </rPr>
      <t>(Vgl. FAQ 9.2</t>
    </r>
  </si>
  <si>
    <t xml:space="preserve">       kann überschrieben werden)</t>
  </si>
  <si>
    <t xml:space="preserve">D.h. 54,5 % des Gaseinsatzes werden zur Wärmeerzeugung verwendet. </t>
  </si>
  <si>
    <r>
      <t xml:space="preserve">Das sind im Beispiel </t>
    </r>
    <r>
      <rPr>
        <b/>
        <sz val="11"/>
        <color theme="1"/>
        <rFont val="Calibri"/>
        <family val="2"/>
        <scheme val="minor"/>
      </rPr>
      <t>22.000*0,545 = 12.000 kWh</t>
    </r>
  </si>
  <si>
    <r>
      <t xml:space="preserve">Im Umkehrschluss bedeutet dies, dass </t>
    </r>
    <r>
      <rPr>
        <b/>
        <sz val="11"/>
        <color theme="1"/>
        <rFont val="Calibri"/>
        <family val="2"/>
        <scheme val="minor"/>
      </rPr>
      <t>10.000 kWh für die Stromerzeugung</t>
    </r>
    <r>
      <rPr>
        <sz val="11"/>
        <color theme="1"/>
        <rFont val="Calibri"/>
        <family val="2"/>
        <scheme val="minor"/>
      </rPr>
      <t xml:space="preserve"> eingesetzt wurden. </t>
    </r>
  </si>
  <si>
    <r>
      <t xml:space="preserve">Ins Erfassungstool sind also einzutragen: </t>
    </r>
    <r>
      <rPr>
        <b/>
        <sz val="11"/>
        <color theme="1"/>
        <rFont val="Calibri"/>
        <family val="2"/>
        <scheme val="minor"/>
      </rPr>
      <t>223.000 - 10.000 = 213.000 kWh.</t>
    </r>
  </si>
  <si>
    <t xml:space="preserve">Diese müssen vom Gesamtgasverbrauch abgezogen werden. </t>
  </si>
  <si>
    <t>3.</t>
  </si>
  <si>
    <t>5.</t>
  </si>
  <si>
    <t>6.</t>
  </si>
  <si>
    <t>1. Die 7 Kategorien des Klimaschutzgesetz</t>
  </si>
  <si>
    <t>1. Die 7 Kategorien des KSG</t>
  </si>
  <si>
    <t>2. Umrechnung Energieträger</t>
  </si>
  <si>
    <t>3. Berechnung Flächen</t>
  </si>
  <si>
    <t>4. Aufteilung Stromheizung ohne Unterzähler</t>
  </si>
  <si>
    <t>5. Aufteilung Verbräuche</t>
  </si>
  <si>
    <t>7. Öl-/ Pelletverbrauch</t>
  </si>
  <si>
    <t>6. Wärmemenge von BHKW</t>
  </si>
  <si>
    <t>8. Gebäudekategorien Nichtwohngebäude</t>
  </si>
  <si>
    <t>eindeutige Liegenschafts-
nummer (obligatorisch)</t>
  </si>
  <si>
    <r>
      <t>[m</t>
    </r>
    <r>
      <rPr>
        <vertAlign val="superscript"/>
        <sz val="10"/>
        <color theme="1"/>
        <rFont val="Calibri"/>
        <family val="2"/>
        <scheme val="minor"/>
      </rPr>
      <t>2</t>
    </r>
    <r>
      <rPr>
        <sz val="10"/>
        <color theme="1"/>
        <rFont val="Calibri"/>
        <family val="2"/>
        <scheme val="minor"/>
      </rPr>
      <t>]</t>
    </r>
  </si>
  <si>
    <t>Überall Strom eingetragen?</t>
  </si>
  <si>
    <t>Abwasser ohne Kläranlage</t>
  </si>
  <si>
    <t>Stadtkreis</t>
  </si>
  <si>
    <t>Zeitbedarf Profil bei Kom.EMS anlegen</t>
  </si>
  <si>
    <t>Zeitbedarf Erstellung einer Gebäudeliste</t>
  </si>
  <si>
    <t>Zeitbedarf Erfassen der Flächen</t>
  </si>
  <si>
    <t>Zeitbedarf Angaben zum Wärmeverbrauch</t>
  </si>
  <si>
    <t>Zeitbedarf Angaben zum Stromverbrauch</t>
  </si>
  <si>
    <t>Zeitbedarf Angaben zur Eigenerzeugung</t>
  </si>
  <si>
    <t>Zeitbedarf Angaben zur Straßenbeleuchtung</t>
  </si>
  <si>
    <t>Zeitbedarf Angaben zur Wasserversorgung</t>
  </si>
  <si>
    <t>Zeitbedarf Angaben zur Kläranlagen</t>
  </si>
  <si>
    <t>Beckenfläche</t>
  </si>
  <si>
    <t>Holz</t>
  </si>
  <si>
    <t>Kläranlage Größenklasse 1</t>
  </si>
  <si>
    <t>Kläranlage Größenklasse 2</t>
  </si>
  <si>
    <t>Kläranlage Größenklasse 3</t>
  </si>
  <si>
    <t>Kläranlage Größenklasse 4</t>
  </si>
  <si>
    <t>Kläranlage Größenklasse 5</t>
  </si>
  <si>
    <t>Weitere Beratung erwünscht? - KEM</t>
  </si>
  <si>
    <t>Mit KEM = 1, Ohne KEM = 0</t>
  </si>
  <si>
    <t>Einwohner insgesamt</t>
  </si>
  <si>
    <t xml:space="preserve"> angegeben ist, nicht die Gesamtmenge für mehre Liegenschaften.</t>
  </si>
  <si>
    <r>
      <t xml:space="preserve">     </t>
    </r>
    <r>
      <rPr>
        <b/>
        <i/>
        <sz val="11"/>
        <color theme="4"/>
        <rFont val="Calibri"/>
        <family val="2"/>
        <scheme val="minor"/>
      </rPr>
      <t xml:space="preserve">6000l + 4210 l </t>
    </r>
    <r>
      <rPr>
        <i/>
        <sz val="11"/>
        <color theme="4"/>
        <rFont val="Calibri"/>
        <family val="2"/>
        <scheme val="minor"/>
      </rPr>
      <t>verbraucht, denn am 01.09.2020 war er wieder voll</t>
    </r>
  </si>
  <si>
    <t>Stromverbrauch für Kategorien 7 - Kläranlagen</t>
  </si>
  <si>
    <t>Stromverbrauch (gesamt oder nur Rechnung*)</t>
  </si>
  <si>
    <t>Stromverbrauchverbrauch (gesamt oder nur Rechnung*)</t>
  </si>
  <si>
    <t>*freiwillig* Abrechnungszeitraum 
selbsterzeugter Strom</t>
  </si>
  <si>
    <t>*freiwillig*
Abrechnungszeitraum 
selbsterzeugter Strom</t>
  </si>
  <si>
    <t>Eigenerzeugter selbstverbrauchter Strom (*freiw.*)</t>
  </si>
  <si>
    <t xml:space="preserve">     Angaben zur Straßenbeleuchtung</t>
  </si>
  <si>
    <t xml:space="preserve">     Angaben zur Wasserversorgung</t>
  </si>
  <si>
    <t xml:space="preserve">     Angabe zu Kläranlagen</t>
  </si>
  <si>
    <r>
      <t xml:space="preserve">Zeit benötigt, um Profil bei Kom.EMS anzulegen:
</t>
    </r>
    <r>
      <rPr>
        <i/>
        <sz val="11"/>
        <color theme="4"/>
        <rFont val="Calibri"/>
        <family val="2"/>
        <scheme val="minor"/>
      </rPr>
      <t>(nur im Jahr der Registrierung!)</t>
    </r>
  </si>
  <si>
    <t>Name Kläranlage</t>
  </si>
  <si>
    <t>Liegenschaftsnummer</t>
  </si>
  <si>
    <t>LKR Alb-Donau-Kreis Verwaltung</t>
  </si>
  <si>
    <t>Landkreis-Verwaltungen</t>
  </si>
  <si>
    <t>LKR Biberach Verwaltung</t>
  </si>
  <si>
    <t>LKR Böblingen Verwaltung</t>
  </si>
  <si>
    <t>LKR Bodenseekreis Verwaltung</t>
  </si>
  <si>
    <t>LKR Breisgau-Hochschwarzwald Verwaltung</t>
  </si>
  <si>
    <t>LKR Calw Verwaltung</t>
  </si>
  <si>
    <t>LKR Emmendingen Verwaltung</t>
  </si>
  <si>
    <t>LKR Enzkreis Verwaltung</t>
  </si>
  <si>
    <t>LKR Esslingen Verwaltung</t>
  </si>
  <si>
    <t>LKR Freudenstadt Verwaltung</t>
  </si>
  <si>
    <t>LKR Göppingen Verwaltung</t>
  </si>
  <si>
    <t>LKR Heidenheim Verwaltung</t>
  </si>
  <si>
    <t>LKR Heilbronn Verwaltung</t>
  </si>
  <si>
    <t>LKR Hohenlohekreis Verwaltung</t>
  </si>
  <si>
    <t>LKR Karlsruhe Verwaltung</t>
  </si>
  <si>
    <t>LKR Konstanz Verwaltung</t>
  </si>
  <si>
    <t>LKR Lörrach Verwaltung</t>
  </si>
  <si>
    <t>LKR Ludwigsburg Verwaltung</t>
  </si>
  <si>
    <t>LKR Main-Tauber-Kreis Verwaltung</t>
  </si>
  <si>
    <t>LKR Neckar-Odenwald-Kreis Verwaltung</t>
  </si>
  <si>
    <t>LKR Ortenaukreis Verwaltung</t>
  </si>
  <si>
    <t>LKR Ostalbkreis Verwaltung</t>
  </si>
  <si>
    <t>LKR Rastatt Verwaltung</t>
  </si>
  <si>
    <t>LKR Ravensburg Verwaltung</t>
  </si>
  <si>
    <t>LKR Rems-Murr-Kreis Verwaltung</t>
  </si>
  <si>
    <t>LKR Reutlingen Verwaltung</t>
  </si>
  <si>
    <t>LKR Rhein-Neckar-Kreis Verwaltung</t>
  </si>
  <si>
    <t>LKR Rottweil Verwaltung</t>
  </si>
  <si>
    <t>LKR Schwäbisch Hall Verwaltung</t>
  </si>
  <si>
    <t>LKR Schwarzwald-Baar-Kreis Verwaltung</t>
  </si>
  <si>
    <t>LKR Sigmaringen Verwaltung</t>
  </si>
  <si>
    <t>LKR Tübingen Verwaltung</t>
  </si>
  <si>
    <t>LKR Tuttlingen Verwaltung</t>
  </si>
  <si>
    <t>LKR Waldshut Verwaltung</t>
  </si>
  <si>
    <t>LKR Zollernalbkreis Verwaltung</t>
  </si>
  <si>
    <t>Talheim_TUT</t>
  </si>
  <si>
    <t>Talheim_HN</t>
  </si>
  <si>
    <t>Alle Zeitangaben fürs Ausfüllen eingetragen ?</t>
  </si>
  <si>
    <t>zur korrigieren in :</t>
  </si>
  <si>
    <t xml:space="preserve">Schritt 2a, 2b, 3 jeweils hinter den Eingabeblöcken </t>
  </si>
  <si>
    <t>Landkreis (oder Stadtkreis)</t>
  </si>
  <si>
    <t>Gesamtstrom-verbrauch</t>
  </si>
  <si>
    <r>
      <t xml:space="preserve">Daten für Liegenschaften der Kategorie 1-4 </t>
    </r>
    <r>
      <rPr>
        <i/>
        <sz val="14"/>
        <color theme="0"/>
        <rFont val="Calibri"/>
        <family val="2"/>
        <scheme val="minor"/>
      </rPr>
      <t>(Reihenfolge beliebig)</t>
    </r>
  </si>
  <si>
    <t>Summe 
Straßenbeleuchtung</t>
  </si>
  <si>
    <t>Freiwillig: Andere 
Abwasserverbräuche</t>
  </si>
  <si>
    <t>Überall Wärme eingetragen, 
bzw. "unbeheizt" ausgewählt?</t>
  </si>
  <si>
    <t>Hier ist Ihre aktive Bestätigung über Drop-Down-Menü erforderlich:</t>
  </si>
  <si>
    <t>Biomasse - Holz</t>
  </si>
  <si>
    <t>Zusatzinformation</t>
  </si>
  <si>
    <t xml:space="preserve">                              Schätzen Sie anhand von diesen Verbrauch in kWh den Verbrauch für ein Jahr ab und tragen Sie diesen in das </t>
  </si>
  <si>
    <t xml:space="preserve">                              Erfassungstool ein. (z.B. durch umrechnung auf 12 Monate oder 365 Tage)</t>
  </si>
  <si>
    <t>Priorisierung fürs Energiemanagement nach Kom.EMS</t>
  </si>
  <si>
    <t xml:space="preserve">NUR LAND-KREISE </t>
  </si>
  <si>
    <t>Postleit-zahl</t>
  </si>
  <si>
    <r>
      <t xml:space="preserve"> eindeutige Liegenschafts-
nummer </t>
    </r>
    <r>
      <rPr>
        <sz val="11"/>
        <rFont val="Calibri"/>
        <family val="2"/>
        <scheme val="minor"/>
      </rPr>
      <t>(obligatorisch)</t>
    </r>
  </si>
  <si>
    <t>Daten eingereicht am:</t>
  </si>
  <si>
    <t>Name der Kommune / des Landkreis</t>
  </si>
  <si>
    <t>* bei Landkreisverwaltungen automatisch grün   ** kann gelb bleiben, wenn überprüft und korrekt</t>
  </si>
  <si>
    <t>Wasserversorgung eingetragen ? *</t>
  </si>
  <si>
    <t>Kläranlagen eingetragen ? *</t>
  </si>
  <si>
    <t>Straßenbeleuchtung eingetragen ? *</t>
  </si>
  <si>
    <t>Größenordnungswarnung aufgetreten? **</t>
  </si>
  <si>
    <t>Bauwerks-zuordnung</t>
  </si>
  <si>
    <t>Alle Nichtwohngebäude eingetragen, auch ausgelagerte? (s. FAQs)</t>
  </si>
  <si>
    <t>Wenn vorhanden, alle Bäder eingetragen, auch ausgelagerte? (s. FAQs)</t>
  </si>
  <si>
    <t>v.3.03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</si>
</sst>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0.00_-;\-* #,##0.00_-;_-* &quot;-&quot;??_-;_-@_-"/>
    <numFmt numFmtId="164" formatCode="[$-407]mmmm\ yy;@"/>
    <numFmt numFmtId="165" formatCode="00000"/>
    <numFmt numFmtId="166" formatCode="[$-407]d/\ mmm/\ yy;@"/>
    <numFmt numFmtId="167" formatCode="0.0"/>
    <numFmt numFmtId="168" formatCode="#,##0.0"/>
    <numFmt numFmtId="169" formatCode="0.0%"/>
    <numFmt numFmtId="170" formatCode="#\ ##0"/>
    <numFmt numFmtId="171" formatCode="????0;\-???0"/>
    <numFmt numFmtId="172" formatCode="0.000"/>
  </numFmts>
  <fonts count="59" x14ac:knownFonts="1">
    <font>
      <sz val="11"/>
      <color theme="1"/>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vertAlign val="superscript"/>
      <sz val="11"/>
      <color theme="1"/>
      <name val="Calibri"/>
      <family val="2"/>
      <scheme val="minor"/>
    </font>
    <font>
      <b/>
      <sz val="14"/>
      <color theme="0"/>
      <name val="Calibri"/>
      <family val="2"/>
      <scheme val="minor"/>
    </font>
    <font>
      <sz val="11"/>
      <name val="Calibri"/>
      <family val="2"/>
      <scheme val="minor"/>
    </font>
    <font>
      <sz val="11"/>
      <color theme="1"/>
      <name val="Calibri"/>
      <family val="2"/>
      <scheme val="minor"/>
    </font>
    <font>
      <sz val="22"/>
      <color theme="0"/>
      <name val="Calibri"/>
      <family val="2"/>
      <scheme val="minor"/>
    </font>
    <font>
      <sz val="22"/>
      <color theme="1"/>
      <name val="Calibri"/>
      <family val="2"/>
      <scheme val="minor"/>
    </font>
    <font>
      <sz val="8"/>
      <name val="Calibri"/>
      <family val="2"/>
      <scheme val="minor"/>
    </font>
    <font>
      <b/>
      <sz val="16"/>
      <color theme="1"/>
      <name val="Calibri"/>
      <family val="2"/>
      <scheme val="minor"/>
    </font>
    <font>
      <sz val="20"/>
      <color theme="0"/>
      <name val="Calibri"/>
      <family val="2"/>
      <scheme val="minor"/>
    </font>
    <font>
      <sz val="8"/>
      <color theme="1"/>
      <name val="Tahoma"/>
      <family val="2"/>
    </font>
    <font>
      <sz val="8"/>
      <name val="Tahoma"/>
      <family val="2"/>
    </font>
    <font>
      <b/>
      <sz val="8"/>
      <name val="Tahoma"/>
      <family val="2"/>
    </font>
    <font>
      <sz val="8"/>
      <color indexed="12"/>
      <name val="Tahoma"/>
      <family val="2"/>
    </font>
    <font>
      <sz val="10"/>
      <name val="Arial"/>
      <family val="2"/>
    </font>
    <font>
      <sz val="8"/>
      <name val="Arial"/>
      <family val="2"/>
    </font>
    <font>
      <b/>
      <sz val="18"/>
      <color theme="0"/>
      <name val="Calibri"/>
      <family val="2"/>
      <scheme val="minor"/>
    </font>
    <font>
      <b/>
      <sz val="16"/>
      <color theme="0"/>
      <name val="Calibri"/>
      <family val="2"/>
      <scheme val="minor"/>
    </font>
    <font>
      <b/>
      <sz val="24"/>
      <color theme="0"/>
      <name val="Calibri"/>
      <family val="2"/>
      <scheme val="minor"/>
    </font>
    <font>
      <sz val="24"/>
      <color theme="0"/>
      <name val="Calibri"/>
      <family val="2"/>
      <scheme val="minor"/>
    </font>
    <font>
      <sz val="16"/>
      <color theme="1"/>
      <name val="Calibri"/>
      <family val="2"/>
      <scheme val="minor"/>
    </font>
    <font>
      <i/>
      <sz val="14"/>
      <color theme="1"/>
      <name val="Calibri"/>
      <family val="2"/>
      <scheme val="minor"/>
    </font>
    <font>
      <b/>
      <sz val="10"/>
      <color theme="1"/>
      <name val="Calibri"/>
      <family val="2"/>
      <scheme val="minor"/>
    </font>
    <font>
      <u/>
      <sz val="11"/>
      <color theme="10"/>
      <name val="Calibri"/>
      <family val="2"/>
      <scheme val="minor"/>
    </font>
    <font>
      <b/>
      <sz val="11"/>
      <color theme="0"/>
      <name val="Calibri"/>
      <family val="2"/>
      <scheme val="minor"/>
    </font>
    <font>
      <i/>
      <sz val="11"/>
      <color theme="1"/>
      <name val="Calibri"/>
      <family val="2"/>
      <scheme val="minor"/>
    </font>
    <font>
      <b/>
      <sz val="11"/>
      <color theme="1"/>
      <name val="Calibri"/>
      <family val="2"/>
    </font>
    <font>
      <sz val="11"/>
      <color theme="1"/>
      <name val="Calibri"/>
      <family val="2"/>
    </font>
    <font>
      <u/>
      <sz val="11"/>
      <color theme="1"/>
      <name val="Calibri"/>
      <family val="2"/>
      <scheme val="minor"/>
    </font>
    <font>
      <vertAlign val="superscript"/>
      <sz val="11"/>
      <color theme="1"/>
      <name val="Calibri"/>
      <family val="2"/>
    </font>
    <font>
      <i/>
      <sz val="11"/>
      <color theme="4"/>
      <name val="Calibri"/>
      <family val="2"/>
      <scheme val="minor"/>
    </font>
    <font>
      <b/>
      <u/>
      <sz val="11"/>
      <color theme="1"/>
      <name val="Calibri"/>
      <family val="2"/>
    </font>
    <font>
      <b/>
      <i/>
      <sz val="11"/>
      <color theme="4"/>
      <name val="Calibri"/>
      <family val="2"/>
      <scheme val="minor"/>
    </font>
    <font>
      <b/>
      <u/>
      <sz val="11"/>
      <color theme="1"/>
      <name val="Calibri"/>
      <family val="2"/>
      <scheme val="minor"/>
    </font>
    <font>
      <sz val="11"/>
      <color rgb="FF000000"/>
      <name val="Calibri"/>
      <family val="2"/>
      <scheme val="minor"/>
    </font>
    <font>
      <b/>
      <sz val="10"/>
      <name val="Arial"/>
      <family val="2"/>
    </font>
    <font>
      <sz val="11"/>
      <color rgb="FFC00000"/>
      <name val="Calibri"/>
      <family val="2"/>
      <scheme val="minor"/>
    </font>
    <font>
      <sz val="11"/>
      <color rgb="FFFF0000"/>
      <name val="Calibri"/>
      <family val="2"/>
      <scheme val="minor"/>
    </font>
    <font>
      <sz val="9"/>
      <color indexed="81"/>
      <name val="Segoe UI"/>
      <family val="2"/>
    </font>
    <font>
      <b/>
      <sz val="9"/>
      <color indexed="81"/>
      <name val="Segoe UI"/>
      <family val="2"/>
    </font>
    <font>
      <b/>
      <sz val="12"/>
      <color rgb="FFC00000"/>
      <name val="Calibri"/>
      <family val="2"/>
      <scheme val="minor"/>
    </font>
    <font>
      <sz val="12"/>
      <color rgb="FFC00000"/>
      <name val="Calibri"/>
      <family val="2"/>
      <scheme val="minor"/>
    </font>
    <font>
      <sz val="10"/>
      <color theme="1"/>
      <name val="Calibri"/>
      <family val="2"/>
      <scheme val="minor"/>
    </font>
    <font>
      <vertAlign val="superscript"/>
      <sz val="10"/>
      <color theme="1"/>
      <name val="Calibri"/>
      <family val="2"/>
      <scheme val="minor"/>
    </font>
    <font>
      <sz val="11"/>
      <color theme="0" tint="-0.34998626667073579"/>
      <name val="Calibri"/>
      <family val="2"/>
      <scheme val="minor"/>
    </font>
    <font>
      <b/>
      <sz val="11"/>
      <color rgb="FFC00000"/>
      <name val="Calibri"/>
      <family val="2"/>
      <scheme val="minor"/>
    </font>
    <font>
      <i/>
      <sz val="11"/>
      <color rgb="FFC00000"/>
      <name val="Calibri"/>
      <family val="2"/>
      <scheme val="minor"/>
    </font>
    <font>
      <sz val="14"/>
      <color theme="0"/>
      <name val="Calibri"/>
      <family val="2"/>
      <scheme val="minor"/>
    </font>
    <font>
      <sz val="18"/>
      <color theme="0"/>
      <name val="Calibri"/>
      <family val="2"/>
      <scheme val="minor"/>
    </font>
    <font>
      <i/>
      <sz val="14"/>
      <color theme="0"/>
      <name val="Calibri"/>
      <family val="2"/>
      <scheme val="minor"/>
    </font>
    <font>
      <b/>
      <i/>
      <sz val="11"/>
      <color theme="1"/>
      <name val="Calibri"/>
      <family val="2"/>
      <scheme val="minor"/>
    </font>
    <font>
      <sz val="11"/>
      <color rgb="FFFFFF00"/>
      <name val="Calibri"/>
      <family val="2"/>
      <scheme val="minor"/>
    </font>
    <font>
      <b/>
      <sz val="14"/>
      <color rgb="FFFFFF00"/>
      <name val="Calibri"/>
      <family val="2"/>
      <scheme val="minor"/>
    </font>
    <font>
      <b/>
      <sz val="22"/>
      <color theme="1"/>
      <name val="Calibri"/>
      <family val="2"/>
      <scheme val="minor"/>
    </font>
    <font>
      <b/>
      <sz val="22"/>
      <color theme="0"/>
      <name val="Calibri"/>
      <family val="2"/>
      <scheme val="minor"/>
    </font>
    <font>
      <b/>
      <sz val="14"/>
      <color theme="9" tint="-0.499984740745262"/>
      <name val="Calibri"/>
      <family val="2"/>
      <scheme val="minor"/>
    </font>
  </fonts>
  <fills count="57">
    <fill>
      <patternFill patternType="none"/>
    </fill>
    <fill>
      <patternFill patternType="gray125"/>
    </fill>
    <fill>
      <patternFill patternType="solid">
        <fgColor theme="9"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C00000"/>
        <bgColor indexed="64"/>
      </patternFill>
    </fill>
    <fill>
      <patternFill patternType="solid">
        <fgColor rgb="FFFF8B8B"/>
        <bgColor indexed="64"/>
      </patternFill>
    </fill>
    <fill>
      <patternFill patternType="solid">
        <fgColor rgb="FFFFC5C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5" tint="-0.249977111117893"/>
        <bgColor indexed="64"/>
      </patternFill>
    </fill>
    <fill>
      <patternFill patternType="solid">
        <fgColor rgb="FFFFCC00"/>
        <bgColor indexed="64"/>
      </patternFill>
    </fill>
    <fill>
      <patternFill patternType="solid">
        <fgColor rgb="FFFFD833"/>
        <bgColor indexed="64"/>
      </patternFill>
    </fill>
    <fill>
      <patternFill patternType="solid">
        <fgColor rgb="FFFFE05D"/>
        <bgColor indexed="64"/>
      </patternFill>
    </fill>
    <fill>
      <patternFill patternType="solid">
        <fgColor rgb="FFFB7D7D"/>
        <bgColor indexed="64"/>
      </patternFill>
    </fill>
    <fill>
      <patternFill patternType="lightVertical">
        <fgColor rgb="FFDDDDDD"/>
        <bgColor indexed="43"/>
      </patternFill>
    </fill>
    <fill>
      <patternFill patternType="solid">
        <fgColor indexed="43"/>
        <bgColor indexed="64"/>
      </patternFill>
    </fill>
    <fill>
      <patternFill patternType="solid">
        <fgColor indexed="22"/>
        <bgColor indexed="64"/>
      </patternFill>
    </fill>
    <fill>
      <patternFill patternType="solid">
        <fgColor theme="0" tint="-0.14999847407452621"/>
        <bgColor indexed="64"/>
      </patternFill>
    </fill>
    <fill>
      <patternFill patternType="solid">
        <fgColor rgb="FFFF5050"/>
        <bgColor indexed="64"/>
      </patternFill>
    </fill>
    <fill>
      <patternFill patternType="solid">
        <fgColor rgb="FFFFEA8F"/>
        <bgColor indexed="64"/>
      </patternFill>
    </fill>
    <fill>
      <patternFill patternType="solid">
        <fgColor rgb="FF0070C0"/>
        <bgColor indexed="64"/>
      </patternFill>
    </fill>
    <fill>
      <patternFill patternType="solid">
        <fgColor theme="7" tint="0.39997558519241921"/>
        <bgColor indexed="64"/>
      </patternFill>
    </fill>
    <fill>
      <patternFill patternType="solid">
        <fgColor rgb="FFFF0000"/>
        <bgColor indexed="64"/>
      </patternFill>
    </fill>
    <fill>
      <patternFill patternType="solid">
        <fgColor rgb="FFFFE500"/>
        <bgColor indexed="64"/>
      </patternFill>
    </fill>
    <fill>
      <patternFill patternType="solid">
        <fgColor rgb="FFFFFF00"/>
        <bgColor indexed="64"/>
      </patternFill>
    </fill>
    <fill>
      <patternFill patternType="solid">
        <fgColor rgb="FFCC0000"/>
        <bgColor indexed="64"/>
      </patternFill>
    </fill>
    <fill>
      <patternFill patternType="solid">
        <fgColor theme="8" tint="-0.249977111117893"/>
        <bgColor indexed="64"/>
      </patternFill>
    </fill>
    <fill>
      <patternFill patternType="solid">
        <fgColor rgb="FFF56565"/>
        <bgColor indexed="64"/>
      </patternFill>
    </fill>
    <fill>
      <patternFill patternType="solid">
        <fgColor rgb="FFF2C70E"/>
        <bgColor indexed="64"/>
      </patternFill>
    </fill>
    <fill>
      <patternFill patternType="solid">
        <fgColor theme="2" tint="-0.249977111117893"/>
        <bgColor indexed="64"/>
      </patternFill>
    </fill>
    <fill>
      <patternFill patternType="solid">
        <fgColor theme="9"/>
        <bgColor indexed="64"/>
      </patternFill>
    </fill>
    <fill>
      <patternFill patternType="solid">
        <fgColor rgb="FFFFC000"/>
        <bgColor indexed="64"/>
      </patternFill>
    </fill>
    <fill>
      <patternFill patternType="solid">
        <fgColor rgb="FFFFFFCC"/>
        <bgColor indexed="64"/>
      </patternFill>
    </fill>
    <fill>
      <patternFill patternType="solid">
        <fgColor theme="0"/>
        <bgColor indexed="64"/>
      </patternFill>
    </fill>
    <fill>
      <patternFill patternType="solid">
        <fgColor rgb="FFFFFF99"/>
        <bgColor indexed="64"/>
      </patternFill>
    </fill>
    <fill>
      <patternFill patternType="solid">
        <fgColor rgb="FFFFE800"/>
        <bgColor indexed="64"/>
      </patternFill>
    </fill>
    <fill>
      <patternFill patternType="solid">
        <fgColor theme="4" tint="0.79998168889431442"/>
        <bgColor indexed="64"/>
      </patternFill>
    </fill>
    <fill>
      <patternFill patternType="solid">
        <fgColor rgb="FF996633"/>
        <bgColor indexed="64"/>
      </patternFill>
    </fill>
    <fill>
      <patternFill patternType="solid">
        <fgColor rgb="FFDDB033"/>
        <bgColor indexed="64"/>
      </patternFill>
    </fill>
    <fill>
      <patternFill patternType="solid">
        <fgColor rgb="FF006600"/>
        <bgColor indexed="64"/>
      </patternFill>
    </fill>
    <fill>
      <patternFill patternType="solid">
        <fgColor theme="5" tint="-0.499984740745262"/>
        <bgColor indexed="64"/>
      </patternFill>
    </fill>
    <fill>
      <patternFill patternType="solid">
        <fgColor rgb="FFFF7C80"/>
        <bgColor indexed="64"/>
      </patternFill>
    </fill>
    <fill>
      <patternFill patternType="solid">
        <fgColor theme="8" tint="0.39997558519241921"/>
        <bgColor indexed="64"/>
      </patternFill>
    </fill>
    <fill>
      <patternFill patternType="solid">
        <fgColor theme="4"/>
        <bgColor indexed="64"/>
      </patternFill>
    </fill>
    <fill>
      <patternFill patternType="solid">
        <fgColor rgb="FFAD7339"/>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rgb="FFE1BA4B"/>
        <bgColor indexed="64"/>
      </patternFill>
    </fill>
    <fill>
      <patternFill patternType="solid">
        <fgColor rgb="FF336600"/>
        <bgColor indexed="64"/>
      </patternFill>
    </fill>
    <fill>
      <patternFill patternType="solid">
        <fgColor rgb="FFD9D78D"/>
        <bgColor indexed="64"/>
      </patternFill>
    </fill>
  </fills>
  <borders count="146">
    <border>
      <left/>
      <right/>
      <top/>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hair">
        <color indexed="64"/>
      </right>
      <top/>
      <bottom style="medium">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bottom/>
      <diagonal/>
    </border>
    <border>
      <left style="medium">
        <color indexed="64"/>
      </left>
      <right style="hair">
        <color indexed="64"/>
      </right>
      <top/>
      <bottom style="hair">
        <color indexed="64"/>
      </bottom>
      <diagonal/>
    </border>
    <border>
      <left style="hair">
        <color indexed="64"/>
      </left>
      <right style="medium">
        <color indexed="64"/>
      </right>
      <top/>
      <bottom style="medium">
        <color indexed="64"/>
      </bottom>
      <diagonal/>
    </border>
    <border>
      <left style="hair">
        <color indexed="64"/>
      </left>
      <right style="medium">
        <color indexed="64"/>
      </right>
      <top style="hair">
        <color indexed="64"/>
      </top>
      <bottom style="hair">
        <color indexed="64"/>
      </bottom>
      <diagonal/>
    </border>
    <border>
      <left/>
      <right/>
      <top style="hair">
        <color indexed="64"/>
      </top>
      <bottom style="hair">
        <color indexed="64"/>
      </bottom>
      <diagonal/>
    </border>
    <border>
      <left style="medium">
        <color indexed="64"/>
      </left>
      <right/>
      <top/>
      <bottom style="medium">
        <color indexed="64"/>
      </bottom>
      <diagonal/>
    </border>
    <border>
      <left style="medium">
        <color indexed="64"/>
      </left>
      <right style="medium">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style="medium">
        <color indexed="64"/>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hair">
        <color indexed="64"/>
      </bottom>
      <diagonal/>
    </border>
    <border>
      <left style="thin">
        <color indexed="64"/>
      </left>
      <right style="hair">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auto="1"/>
      </right>
      <top/>
      <bottom style="hair">
        <color auto="1"/>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medium">
        <color indexed="64"/>
      </left>
      <right style="hair">
        <color indexed="64"/>
      </right>
      <top/>
      <bottom/>
      <diagonal/>
    </border>
    <border>
      <left/>
      <right style="hair">
        <color indexed="64"/>
      </right>
      <top/>
      <bottom/>
      <diagonal/>
    </border>
    <border>
      <left/>
      <right style="hair">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style="medium">
        <color indexed="64"/>
      </bottom>
      <diagonal/>
    </border>
    <border>
      <left style="thin">
        <color indexed="64"/>
      </left>
      <right style="hair">
        <color indexed="64"/>
      </right>
      <top/>
      <bottom/>
      <diagonal/>
    </border>
    <border>
      <left style="hair">
        <color indexed="64"/>
      </left>
      <right style="medium">
        <color indexed="64"/>
      </right>
      <top/>
      <bottom/>
      <diagonal/>
    </border>
    <border>
      <left style="thin">
        <color rgb="FFC0C0C0"/>
      </left>
      <right style="thin">
        <color rgb="FFC0C0C0"/>
      </right>
      <top style="thin">
        <color rgb="FFC0C0C0"/>
      </top>
      <bottom style="thin">
        <color rgb="FFC0C0C0"/>
      </bottom>
      <diagonal/>
    </border>
    <border>
      <left style="thin">
        <color rgb="FFEAEAEA"/>
      </left>
      <right style="thin">
        <color rgb="FFEAEAEA"/>
      </right>
      <top style="thin">
        <color rgb="FFEAEAEA"/>
      </top>
      <bottom style="thin">
        <color rgb="FFEAEAEA"/>
      </bottom>
      <diagonal/>
    </border>
    <border>
      <left/>
      <right style="thin">
        <color indexed="64"/>
      </right>
      <top style="thin">
        <color indexed="64"/>
      </top>
      <bottom style="thin">
        <color indexed="64"/>
      </bottom>
      <diagonal/>
    </border>
    <border>
      <left/>
      <right/>
      <top/>
      <bottom style="thin">
        <color indexed="64"/>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top style="hair">
        <color auto="1"/>
      </top>
      <bottom style="medium">
        <color auto="1"/>
      </bottom>
      <diagonal/>
    </border>
    <border>
      <left/>
      <right style="hair">
        <color auto="1"/>
      </right>
      <top style="hair">
        <color auto="1"/>
      </top>
      <bottom style="medium">
        <color auto="1"/>
      </bottom>
      <diagonal/>
    </border>
    <border>
      <left style="medium">
        <color indexed="64"/>
      </left>
      <right style="hair">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hair">
        <color indexed="64"/>
      </left>
      <right/>
      <top/>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right/>
      <top style="medium">
        <color indexed="64"/>
      </top>
      <bottom style="medium">
        <color indexed="64"/>
      </bottom>
      <diagonal/>
    </border>
    <border>
      <left style="hair">
        <color indexed="64"/>
      </left>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hair">
        <color indexed="64"/>
      </right>
      <top/>
      <bottom style="hair">
        <color indexed="64"/>
      </bottom>
      <diagonal/>
    </border>
    <border>
      <left style="thin">
        <color indexed="64"/>
      </left>
      <right/>
      <top/>
      <bottom style="hair">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style="hair">
        <color auto="1"/>
      </top>
      <bottom style="medium">
        <color indexed="64"/>
      </bottom>
      <diagonal/>
    </border>
    <border>
      <left style="hair">
        <color indexed="64"/>
      </left>
      <right style="medium">
        <color indexed="64"/>
      </right>
      <top style="hair">
        <color auto="1"/>
      </top>
      <bottom/>
      <diagonal/>
    </border>
    <border>
      <left style="medium">
        <color auto="1"/>
      </left>
      <right style="hair">
        <color auto="1"/>
      </right>
      <top style="hair">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hair">
        <color auto="1"/>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medium">
        <color indexed="64"/>
      </top>
      <bottom style="hair">
        <color indexed="64"/>
      </bottom>
      <diagonal/>
    </border>
    <border>
      <left/>
      <right style="medium">
        <color indexed="64"/>
      </right>
      <top style="hair">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hair">
        <color indexed="64"/>
      </top>
      <bottom/>
      <diagonal/>
    </border>
    <border>
      <left style="hair">
        <color indexed="64"/>
      </left>
      <right/>
      <top style="medium">
        <color indexed="64"/>
      </top>
      <bottom style="hair">
        <color indexed="64"/>
      </bottom>
      <diagonal/>
    </border>
    <border>
      <left style="thick">
        <color rgb="FFCC0000"/>
      </left>
      <right style="thick">
        <color rgb="FFCC0000"/>
      </right>
      <top style="thick">
        <color rgb="FFCC0000"/>
      </top>
      <bottom/>
      <diagonal/>
    </border>
    <border>
      <left style="thick">
        <color rgb="FFCC0000"/>
      </left>
      <right style="thick">
        <color rgb="FFCC0000"/>
      </right>
      <top/>
      <bottom/>
      <diagonal/>
    </border>
    <border>
      <left style="medium">
        <color indexed="64"/>
      </left>
      <right style="thin">
        <color indexed="64"/>
      </right>
      <top style="hair">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top/>
      <bottom style="double">
        <color indexed="64"/>
      </bottom>
      <diagonal/>
    </border>
    <border>
      <left/>
      <right style="thin">
        <color indexed="64"/>
      </right>
      <top/>
      <bottom style="medium">
        <color indexed="64"/>
      </bottom>
      <diagonal/>
    </border>
    <border>
      <left style="thin">
        <color indexed="64"/>
      </left>
      <right style="hair">
        <color indexed="64"/>
      </right>
      <top style="medium">
        <color indexed="64"/>
      </top>
      <bottom/>
      <diagonal/>
    </border>
    <border>
      <left/>
      <right/>
      <top style="hair">
        <color indexed="64"/>
      </top>
      <bottom/>
      <diagonal/>
    </border>
    <border>
      <left style="hair">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theme="1"/>
      </left>
      <right style="thin">
        <color theme="1"/>
      </right>
      <top style="thin">
        <color theme="1"/>
      </top>
      <bottom style="thin">
        <color theme="1"/>
      </bottom>
      <diagonal/>
    </border>
    <border>
      <left/>
      <right style="medium">
        <color indexed="64"/>
      </right>
      <top/>
      <bottom style="thin">
        <color indexed="64"/>
      </bottom>
      <diagonal/>
    </border>
    <border>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dotted">
        <color indexed="64"/>
      </right>
      <top style="thin">
        <color indexed="64"/>
      </top>
      <bottom style="thin">
        <color indexed="64"/>
      </bottom>
      <diagonal/>
    </border>
  </borders>
  <cellStyleXfs count="13">
    <xf numFmtId="0" fontId="0" fillId="0" borderId="0"/>
    <xf numFmtId="9" fontId="7" fillId="0" borderId="0" applyFont="0" applyFill="0" applyBorder="0" applyAlignment="0" applyProtection="0"/>
    <xf numFmtId="0" fontId="13" fillId="0" borderId="0">
      <alignment vertical="top"/>
    </xf>
    <xf numFmtId="9" fontId="13" fillId="0" borderId="0" applyFont="0" applyFill="0" applyBorder="0" applyAlignment="0" applyProtection="0"/>
    <xf numFmtId="0" fontId="14" fillId="0" borderId="62">
      <alignment vertical="center" wrapText="1"/>
    </xf>
    <xf numFmtId="0" fontId="16" fillId="21" borderId="62">
      <alignment horizontal="center" vertical="center" wrapText="1" shrinkToFit="1"/>
      <protection locked="0"/>
    </xf>
    <xf numFmtId="0" fontId="16" fillId="22" borderId="62">
      <alignment vertical="top" wrapText="1" shrinkToFit="1"/>
      <protection locked="0"/>
    </xf>
    <xf numFmtId="0" fontId="15" fillId="23" borderId="63">
      <alignment horizontal="left" vertical="top" wrapText="1"/>
    </xf>
    <xf numFmtId="0" fontId="17" fillId="0" borderId="0"/>
    <xf numFmtId="0" fontId="17" fillId="0" borderId="0"/>
    <xf numFmtId="43" fontId="7" fillId="0" borderId="0" applyFont="0" applyFill="0" applyBorder="0" applyAlignment="0" applyProtection="0"/>
    <xf numFmtId="0" fontId="26" fillId="0" borderId="0" applyNumberFormat="0" applyFill="0" applyBorder="0" applyAlignment="0" applyProtection="0"/>
    <xf numFmtId="43" fontId="7" fillId="0" borderId="0" applyFont="0" applyFill="0" applyBorder="0" applyAlignment="0" applyProtection="0"/>
  </cellStyleXfs>
  <cellXfs count="889">
    <xf numFmtId="0" fontId="0" fillId="0" borderId="0" xfId="0"/>
    <xf numFmtId="0" fontId="0" fillId="4" borderId="4" xfId="0" applyFill="1" applyBorder="1"/>
    <xf numFmtId="0" fontId="0" fillId="4" borderId="6" xfId="0" applyFill="1" applyBorder="1"/>
    <xf numFmtId="0" fontId="0" fillId="0" borderId="7" xfId="0" applyBorder="1"/>
    <xf numFmtId="0" fontId="0" fillId="4" borderId="8" xfId="0" applyFill="1" applyBorder="1"/>
    <xf numFmtId="0" fontId="0" fillId="2" borderId="0" xfId="0" applyFill="1"/>
    <xf numFmtId="164" fontId="0" fillId="0" borderId="0" xfId="0" applyNumberFormat="1"/>
    <xf numFmtId="0" fontId="0" fillId="11" borderId="16" xfId="0" applyFill="1" applyBorder="1" applyAlignment="1">
      <alignment horizontal="center" vertical="center"/>
    </xf>
    <xf numFmtId="0" fontId="0" fillId="0" borderId="11" xfId="0" applyBorder="1"/>
    <xf numFmtId="0" fontId="0" fillId="0" borderId="42" xfId="0" applyBorder="1"/>
    <xf numFmtId="0" fontId="0" fillId="0" borderId="49" xfId="0" applyBorder="1"/>
    <xf numFmtId="0" fontId="0" fillId="11" borderId="59" xfId="0" applyFill="1" applyBorder="1" applyAlignment="1">
      <alignment horizontal="center" vertical="center" wrapText="1"/>
    </xf>
    <xf numFmtId="0" fontId="5" fillId="5" borderId="36" xfId="0" applyFont="1" applyFill="1" applyBorder="1" applyAlignment="1">
      <alignment horizontal="center" vertical="center"/>
    </xf>
    <xf numFmtId="0" fontId="0" fillId="0" borderId="6" xfId="0" applyBorder="1"/>
    <xf numFmtId="0" fontId="0" fillId="13" borderId="0" xfId="0" applyFill="1" applyAlignment="1">
      <alignment horizontal="center" vertical="center" wrapText="1"/>
    </xf>
    <xf numFmtId="0" fontId="0" fillId="15" borderId="0" xfId="0" applyFill="1"/>
    <xf numFmtId="0" fontId="0" fillId="0" borderId="31" xfId="0" applyBorder="1"/>
    <xf numFmtId="0" fontId="0" fillId="0" borderId="22" xfId="0" applyBorder="1" applyAlignment="1">
      <alignment horizontal="center" vertical="center" wrapText="1"/>
    </xf>
    <xf numFmtId="0" fontId="0" fillId="0" borderId="19" xfId="0" applyBorder="1" applyAlignment="1">
      <alignment horizontal="center" vertical="center" wrapText="1"/>
    </xf>
    <xf numFmtId="0" fontId="0" fillId="15" borderId="32" xfId="0" applyFill="1" applyBorder="1" applyAlignment="1">
      <alignment horizontal="right"/>
    </xf>
    <xf numFmtId="0" fontId="0" fillId="15" borderId="44" xfId="0" applyFill="1" applyBorder="1" applyAlignment="1">
      <alignment horizontal="right"/>
    </xf>
    <xf numFmtId="0" fontId="0" fillId="24" borderId="12" xfId="0" applyFill="1" applyBorder="1"/>
    <xf numFmtId="0" fontId="0" fillId="24" borderId="28" xfId="0" applyFill="1" applyBorder="1"/>
    <xf numFmtId="0" fontId="0" fillId="0" borderId="12" xfId="0" applyBorder="1"/>
    <xf numFmtId="0" fontId="0" fillId="0" borderId="13" xfId="0" applyBorder="1"/>
    <xf numFmtId="0" fontId="18" fillId="0" borderId="64" xfId="8" applyFont="1" applyBorder="1" applyAlignment="1" applyProtection="1">
      <alignment horizontal="center" vertical="center"/>
      <protection hidden="1"/>
    </xf>
    <xf numFmtId="14" fontId="18" fillId="0" borderId="49" xfId="8" applyNumberFormat="1" applyFont="1" applyBorder="1" applyAlignment="1" applyProtection="1">
      <alignment horizontal="center" vertical="center"/>
      <protection hidden="1"/>
    </xf>
    <xf numFmtId="0" fontId="18" fillId="0" borderId="0" xfId="8" applyFont="1" applyAlignment="1" applyProtection="1">
      <alignment horizontal="center" vertical="center"/>
      <protection hidden="1"/>
    </xf>
    <xf numFmtId="0" fontId="17" fillId="0" borderId="64" xfId="8" applyBorder="1" applyAlignment="1">
      <alignment horizontal="center"/>
    </xf>
    <xf numFmtId="0" fontId="17" fillId="0" borderId="0" xfId="8" applyAlignment="1" applyProtection="1">
      <alignment horizontal="left" vertical="top" wrapText="1"/>
      <protection hidden="1"/>
    </xf>
    <xf numFmtId="0" fontId="18" fillId="0" borderId="0" xfId="8" applyFont="1" applyAlignment="1" applyProtection="1">
      <alignment vertical="center"/>
      <protection hidden="1"/>
    </xf>
    <xf numFmtId="165" fontId="18" fillId="0" borderId="49" xfId="8" applyNumberFormat="1" applyFont="1" applyBorder="1" applyAlignment="1">
      <alignment horizontal="center" vertical="center"/>
    </xf>
    <xf numFmtId="0" fontId="17" fillId="0" borderId="0" xfId="8"/>
    <xf numFmtId="2" fontId="18" fillId="0" borderId="0" xfId="8" applyNumberFormat="1" applyFont="1" applyAlignment="1" applyProtection="1">
      <alignment vertical="center"/>
      <protection hidden="1"/>
    </xf>
    <xf numFmtId="0" fontId="18" fillId="0" borderId="49" xfId="8" applyFont="1" applyBorder="1" applyAlignment="1" applyProtection="1">
      <alignment horizontal="center" vertical="center"/>
      <protection hidden="1"/>
    </xf>
    <xf numFmtId="0" fontId="1" fillId="0" borderId="0" xfId="0" applyFont="1"/>
    <xf numFmtId="14" fontId="0" fillId="0" borderId="0" xfId="0" applyNumberFormat="1"/>
    <xf numFmtId="9" fontId="0" fillId="0" borderId="0" xfId="0" applyNumberFormat="1" applyAlignment="1">
      <alignment horizontal="center" vertical="center"/>
    </xf>
    <xf numFmtId="10" fontId="0" fillId="0" borderId="11" xfId="0" applyNumberFormat="1" applyBorder="1"/>
    <xf numFmtId="10" fontId="0" fillId="0" borderId="25" xfId="0" applyNumberFormat="1" applyBorder="1"/>
    <xf numFmtId="0" fontId="0" fillId="0" borderId="28" xfId="0" applyBorder="1"/>
    <xf numFmtId="0" fontId="0" fillId="0" borderId="66" xfId="0" applyBorder="1"/>
    <xf numFmtId="10" fontId="0" fillId="0" borderId="67" xfId="0" applyNumberFormat="1" applyBorder="1"/>
    <xf numFmtId="0" fontId="0" fillId="4" borderId="33" xfId="0" applyFill="1" applyBorder="1" applyAlignment="1">
      <alignment horizontal="center" vertical="center"/>
    </xf>
    <xf numFmtId="0" fontId="0" fillId="4" borderId="2" xfId="0" applyFill="1" applyBorder="1"/>
    <xf numFmtId="0" fontId="0" fillId="11" borderId="55" xfId="0" applyFill="1" applyBorder="1" applyAlignment="1">
      <alignment horizontal="center" vertical="center" wrapText="1"/>
    </xf>
    <xf numFmtId="0" fontId="0" fillId="0" borderId="16" xfId="0" applyBorder="1" applyAlignment="1">
      <alignment horizontal="center" vertical="center"/>
    </xf>
    <xf numFmtId="0" fontId="0" fillId="0" borderId="3" xfId="0" applyBorder="1" applyAlignment="1">
      <alignment horizontal="center" vertical="center"/>
    </xf>
    <xf numFmtId="0" fontId="0" fillId="0" borderId="18" xfId="0" applyBorder="1" applyAlignment="1">
      <alignment horizontal="center" vertical="center"/>
    </xf>
    <xf numFmtId="0" fontId="0" fillId="0" borderId="4" xfId="0" applyBorder="1" applyAlignment="1">
      <alignment horizontal="center" vertical="center"/>
    </xf>
    <xf numFmtId="0" fontId="0" fillId="0" borderId="23" xfId="0" applyBorder="1" applyAlignment="1">
      <alignment horizontal="center" vertical="center" wrapText="1"/>
    </xf>
    <xf numFmtId="0" fontId="0" fillId="0" borderId="32" xfId="0" applyBorder="1" applyAlignment="1">
      <alignment horizontal="center" vertical="center" wrapText="1"/>
    </xf>
    <xf numFmtId="0" fontId="0" fillId="0" borderId="8" xfId="0" applyBorder="1"/>
    <xf numFmtId="0" fontId="0" fillId="11" borderId="4" xfId="0" applyFill="1" applyBorder="1" applyAlignment="1">
      <alignment horizontal="center" vertical="center"/>
    </xf>
    <xf numFmtId="0" fontId="0" fillId="0" borderId="51" xfId="0" applyBorder="1" applyProtection="1">
      <protection locked="0"/>
    </xf>
    <xf numFmtId="0" fontId="0" fillId="0" borderId="11" xfId="0" applyBorder="1" applyProtection="1">
      <protection locked="0"/>
    </xf>
    <xf numFmtId="0" fontId="0" fillId="0" borderId="26" xfId="0" applyBorder="1" applyAlignment="1" applyProtection="1">
      <alignment horizontal="center" vertical="center"/>
      <protection locked="0"/>
    </xf>
    <xf numFmtId="0" fontId="0" fillId="4" borderId="0" xfId="0" applyFill="1"/>
    <xf numFmtId="166" fontId="0" fillId="0" borderId="22" xfId="0" applyNumberFormat="1" applyBorder="1" applyProtection="1">
      <protection locked="0"/>
    </xf>
    <xf numFmtId="166" fontId="0" fillId="0" borderId="58" xfId="0" applyNumberFormat="1" applyBorder="1" applyProtection="1">
      <protection locked="0"/>
    </xf>
    <xf numFmtId="166" fontId="0" fillId="0" borderId="45" xfId="0" applyNumberFormat="1" applyBorder="1" applyProtection="1">
      <protection locked="0"/>
    </xf>
    <xf numFmtId="166" fontId="0" fillId="0" borderId="11" xfId="0" applyNumberFormat="1" applyBorder="1" applyProtection="1">
      <protection locked="0"/>
    </xf>
    <xf numFmtId="166" fontId="0" fillId="0" borderId="51" xfId="0" applyNumberFormat="1" applyBorder="1" applyProtection="1">
      <protection locked="0"/>
    </xf>
    <xf numFmtId="166" fontId="0" fillId="0" borderId="53" xfId="0" applyNumberFormat="1" applyBorder="1" applyProtection="1">
      <protection locked="0"/>
    </xf>
    <xf numFmtId="166" fontId="0" fillId="0" borderId="47" xfId="0" applyNumberFormat="1" applyBorder="1" applyProtection="1">
      <protection locked="0"/>
    </xf>
    <xf numFmtId="166" fontId="0" fillId="0" borderId="43" xfId="0" applyNumberFormat="1" applyBorder="1" applyProtection="1">
      <protection locked="0"/>
    </xf>
    <xf numFmtId="10" fontId="0" fillId="0" borderId="44" xfId="0" applyNumberFormat="1" applyBorder="1"/>
    <xf numFmtId="10" fontId="0" fillId="0" borderId="41" xfId="0" applyNumberFormat="1" applyBorder="1"/>
    <xf numFmtId="0" fontId="1" fillId="0" borderId="0" xfId="0" applyFont="1" applyAlignment="1">
      <alignment horizontal="center"/>
    </xf>
    <xf numFmtId="0" fontId="0" fillId="0" borderId="0" xfId="0" applyAlignment="1">
      <alignment horizontal="right"/>
    </xf>
    <xf numFmtId="14" fontId="0" fillId="3" borderId="1" xfId="0" applyNumberFormat="1" applyFill="1" applyBorder="1" applyProtection="1">
      <protection locked="0"/>
    </xf>
    <xf numFmtId="49" fontId="0" fillId="3" borderId="11" xfId="0" applyNumberFormat="1" applyFill="1" applyBorder="1" applyProtection="1">
      <protection locked="0"/>
    </xf>
    <xf numFmtId="0" fontId="0" fillId="0" borderId="45" xfId="0" applyBorder="1" applyAlignment="1">
      <alignment horizontal="left"/>
    </xf>
    <xf numFmtId="0" fontId="0" fillId="0" borderId="26" xfId="0" applyBorder="1" applyAlignment="1">
      <alignment horizontal="left"/>
    </xf>
    <xf numFmtId="0" fontId="0" fillId="0" borderId="46" xfId="0" applyBorder="1" applyAlignment="1">
      <alignment horizontal="left"/>
    </xf>
    <xf numFmtId="0" fontId="0" fillId="0" borderId="74" xfId="0" applyBorder="1" applyAlignment="1">
      <alignment horizontal="left"/>
    </xf>
    <xf numFmtId="0" fontId="0" fillId="0" borderId="0" xfId="0" applyAlignment="1">
      <alignment horizontal="center" vertical="center"/>
    </xf>
    <xf numFmtId="0" fontId="0" fillId="0" borderId="0" xfId="0" applyAlignment="1">
      <alignment horizontal="left" vertical="center"/>
    </xf>
    <xf numFmtId="0" fontId="0" fillId="2" borderId="1" xfId="0" applyFill="1" applyBorder="1"/>
    <xf numFmtId="0" fontId="0" fillId="0" borderId="44" xfId="0" applyBorder="1" applyAlignment="1">
      <alignment horizontal="center" vertical="center"/>
    </xf>
    <xf numFmtId="0" fontId="0" fillId="0" borderId="31" xfId="0" applyBorder="1" applyAlignment="1">
      <alignment horizontal="center" vertical="center" wrapText="1"/>
    </xf>
    <xf numFmtId="0" fontId="5" fillId="5" borderId="37" xfId="0" applyFont="1" applyFill="1" applyBorder="1" applyAlignment="1">
      <alignment vertical="center"/>
    </xf>
    <xf numFmtId="0" fontId="3" fillId="17" borderId="36" xfId="0" applyFont="1" applyFill="1" applyBorder="1" applyAlignment="1">
      <alignment vertical="center"/>
    </xf>
    <xf numFmtId="0" fontId="0" fillId="0" borderId="28" xfId="0" applyBorder="1" applyAlignment="1">
      <alignment horizontal="center" vertical="center" wrapText="1"/>
    </xf>
    <xf numFmtId="0" fontId="0" fillId="0" borderId="32" xfId="0" applyBorder="1" applyAlignment="1">
      <alignment horizontal="left"/>
    </xf>
    <xf numFmtId="0" fontId="0" fillId="0" borderId="5" xfId="0" applyBorder="1"/>
    <xf numFmtId="0" fontId="0" fillId="0" borderId="12" xfId="0" applyBorder="1" applyAlignment="1">
      <alignment horizontal="left"/>
    </xf>
    <xf numFmtId="0" fontId="0" fillId="0" borderId="68" xfId="0" applyBorder="1" applyAlignment="1">
      <alignment horizontal="left"/>
    </xf>
    <xf numFmtId="0" fontId="0" fillId="15" borderId="48" xfId="0" applyFill="1" applyBorder="1" applyAlignment="1">
      <alignment horizontal="right"/>
    </xf>
    <xf numFmtId="0" fontId="0" fillId="15" borderId="89" xfId="0" applyFill="1" applyBorder="1" applyAlignment="1">
      <alignment horizontal="right"/>
    </xf>
    <xf numFmtId="0" fontId="0" fillId="0" borderId="45" xfId="0" applyBorder="1"/>
    <xf numFmtId="0" fontId="0" fillId="0" borderId="59" xfId="0" applyBorder="1" applyAlignment="1">
      <alignment horizontal="center" vertical="center"/>
    </xf>
    <xf numFmtId="0" fontId="0" fillId="0" borderId="79" xfId="0" applyBorder="1" applyAlignment="1">
      <alignment horizontal="center" vertical="center"/>
    </xf>
    <xf numFmtId="0" fontId="0" fillId="0" borderId="91" xfId="0" applyBorder="1" applyAlignment="1">
      <alignment horizontal="center" vertical="center"/>
    </xf>
    <xf numFmtId="0" fontId="0" fillId="15" borderId="43" xfId="0" applyFill="1" applyBorder="1" applyAlignment="1">
      <alignment horizontal="right"/>
    </xf>
    <xf numFmtId="0" fontId="0" fillId="30" borderId="0" xfId="0" applyFill="1"/>
    <xf numFmtId="166" fontId="0" fillId="0" borderId="42" xfId="0" applyNumberFormat="1" applyBorder="1" applyProtection="1">
      <protection locked="0"/>
    </xf>
    <xf numFmtId="0" fontId="0" fillId="0" borderId="68" xfId="0" applyBorder="1"/>
    <xf numFmtId="0" fontId="0" fillId="0" borderId="73" xfId="0" applyBorder="1"/>
    <xf numFmtId="0" fontId="0" fillId="0" borderId="97" xfId="0" applyBorder="1" applyAlignment="1">
      <alignment horizontal="center" vertical="center"/>
    </xf>
    <xf numFmtId="2" fontId="0" fillId="0" borderId="0" xfId="0" applyNumberFormat="1"/>
    <xf numFmtId="9" fontId="0" fillId="0" borderId="25" xfId="0" applyNumberFormat="1" applyBorder="1"/>
    <xf numFmtId="0" fontId="25" fillId="0" borderId="0" xfId="0" applyFont="1"/>
    <xf numFmtId="0" fontId="2" fillId="0" borderId="0" xfId="0" applyFont="1"/>
    <xf numFmtId="0" fontId="0" fillId="11" borderId="17" xfId="0" applyFill="1" applyBorder="1" applyAlignment="1">
      <alignment horizontal="center" vertical="center" wrapText="1"/>
    </xf>
    <xf numFmtId="0" fontId="0" fillId="5" borderId="0" xfId="0" applyFill="1"/>
    <xf numFmtId="166" fontId="0" fillId="0" borderId="91" xfId="0" applyNumberFormat="1" applyBorder="1" applyProtection="1">
      <protection locked="0"/>
    </xf>
    <xf numFmtId="166" fontId="0" fillId="0" borderId="67" xfId="0" applyNumberFormat="1" applyBorder="1" applyProtection="1">
      <protection locked="0"/>
    </xf>
    <xf numFmtId="166" fontId="6" fillId="0" borderId="11" xfId="0" applyNumberFormat="1" applyFont="1" applyBorder="1" applyProtection="1">
      <protection locked="0"/>
    </xf>
    <xf numFmtId="0" fontId="0" fillId="0" borderId="44" xfId="0" applyBorder="1" applyAlignment="1">
      <alignment horizontal="left"/>
    </xf>
    <xf numFmtId="0" fontId="11" fillId="30" borderId="0" xfId="0" applyFont="1" applyFill="1"/>
    <xf numFmtId="0" fontId="0" fillId="3" borderId="5" xfId="0" applyFill="1" applyBorder="1" applyAlignment="1" applyProtection="1">
      <alignment horizontal="left"/>
      <protection locked="0"/>
    </xf>
    <xf numFmtId="3" fontId="0" fillId="0" borderId="48" xfId="0" applyNumberFormat="1" applyBorder="1"/>
    <xf numFmtId="3" fontId="0" fillId="0" borderId="43" xfId="0" applyNumberFormat="1" applyBorder="1"/>
    <xf numFmtId="3" fontId="0" fillId="0" borderId="11" xfId="0" applyNumberFormat="1" applyBorder="1"/>
    <xf numFmtId="3" fontId="0" fillId="0" borderId="50" xfId="0" applyNumberFormat="1" applyBorder="1"/>
    <xf numFmtId="0" fontId="0" fillId="3" borderId="33" xfId="0" applyFill="1" applyBorder="1" applyAlignment="1" applyProtection="1">
      <alignment horizontal="center" vertical="center"/>
      <protection locked="0"/>
    </xf>
    <xf numFmtId="0" fontId="0" fillId="3" borderId="25" xfId="0" applyFill="1" applyBorder="1" applyAlignment="1" applyProtection="1">
      <alignment horizontal="center" vertical="center"/>
      <protection locked="0"/>
    </xf>
    <xf numFmtId="0" fontId="0" fillId="0" borderId="0" xfId="1" applyNumberFormat="1" applyFont="1"/>
    <xf numFmtId="9" fontId="0" fillId="0" borderId="93" xfId="0" applyNumberFormat="1" applyBorder="1"/>
    <xf numFmtId="0" fontId="0" fillId="31" borderId="0" xfId="0" applyFill="1" applyAlignment="1">
      <alignment horizontal="left" vertical="center" wrapText="1"/>
    </xf>
    <xf numFmtId="0" fontId="0" fillId="31" borderId="0" xfId="0" applyFill="1"/>
    <xf numFmtId="0" fontId="0" fillId="4" borderId="8" xfId="0" applyFill="1" applyBorder="1" applyAlignment="1">
      <alignment horizontal="left" vertical="center"/>
    </xf>
    <xf numFmtId="0" fontId="0" fillId="4" borderId="6" xfId="0" applyFill="1" applyBorder="1" applyAlignment="1">
      <alignment horizontal="left" vertical="center"/>
    </xf>
    <xf numFmtId="0" fontId="0" fillId="0" borderId="42"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22" xfId="0" applyBorder="1"/>
    <xf numFmtId="0" fontId="0" fillId="0" borderId="61" xfId="0" applyBorder="1"/>
    <xf numFmtId="0" fontId="0" fillId="0" borderId="110" xfId="0" applyBorder="1" applyAlignment="1" applyProtection="1">
      <alignment horizontal="center" vertical="center"/>
      <protection locked="0"/>
    </xf>
    <xf numFmtId="0" fontId="0" fillId="0" borderId="76" xfId="0" applyBorder="1" applyProtection="1">
      <protection locked="0"/>
    </xf>
    <xf numFmtId="0" fontId="0" fillId="0" borderId="40" xfId="0" applyBorder="1" applyProtection="1">
      <protection locked="0"/>
    </xf>
    <xf numFmtId="3" fontId="0" fillId="0" borderId="33" xfId="0" applyNumberFormat="1" applyBorder="1" applyProtection="1">
      <protection locked="0"/>
    </xf>
    <xf numFmtId="3" fontId="0" fillId="0" borderId="25" xfId="0" applyNumberFormat="1" applyBorder="1" applyProtection="1">
      <protection locked="0"/>
    </xf>
    <xf numFmtId="167" fontId="0" fillId="0" borderId="11" xfId="0" applyNumberFormat="1" applyBorder="1"/>
    <xf numFmtId="1" fontId="0" fillId="0" borderId="11" xfId="0" applyNumberFormat="1" applyBorder="1"/>
    <xf numFmtId="1" fontId="0" fillId="0" borderId="67" xfId="0" applyNumberFormat="1" applyBorder="1"/>
    <xf numFmtId="0" fontId="0" fillId="0" borderId="114" xfId="0" applyBorder="1" applyProtection="1">
      <protection locked="0"/>
    </xf>
    <xf numFmtId="3" fontId="0" fillId="0" borderId="39" xfId="0" applyNumberFormat="1" applyBorder="1" applyAlignment="1" applyProtection="1">
      <alignment horizontal="right" vertical="center"/>
      <protection locked="0"/>
    </xf>
    <xf numFmtId="167" fontId="0" fillId="0" borderId="67" xfId="0" applyNumberFormat="1" applyBorder="1"/>
    <xf numFmtId="9" fontId="0" fillId="0" borderId="7" xfId="0" applyNumberFormat="1" applyBorder="1"/>
    <xf numFmtId="9" fontId="0" fillId="0" borderId="5" xfId="0" applyNumberFormat="1" applyBorder="1"/>
    <xf numFmtId="0" fontId="0" fillId="11" borderId="79" xfId="0" applyFill="1" applyBorder="1" applyAlignment="1">
      <alignment horizontal="center" vertical="center"/>
    </xf>
    <xf numFmtId="3" fontId="0" fillId="0" borderId="6" xfId="0" applyNumberFormat="1" applyBorder="1"/>
    <xf numFmtId="3" fontId="0" fillId="0" borderId="67" xfId="0" applyNumberFormat="1" applyBorder="1"/>
    <xf numFmtId="3" fontId="0" fillId="0" borderId="66" xfId="0" applyNumberFormat="1" applyBorder="1"/>
    <xf numFmtId="168" fontId="0" fillId="0" borderId="11" xfId="0" applyNumberFormat="1" applyBorder="1"/>
    <xf numFmtId="3" fontId="0" fillId="0" borderId="37" xfId="0" applyNumberFormat="1" applyBorder="1" applyProtection="1">
      <protection locked="0"/>
    </xf>
    <xf numFmtId="3" fontId="0" fillId="0" borderId="45" xfId="0" applyNumberFormat="1" applyBorder="1" applyProtection="1">
      <protection locked="0"/>
    </xf>
    <xf numFmtId="3" fontId="0" fillId="0" borderId="26" xfId="0" applyNumberFormat="1" applyBorder="1"/>
    <xf numFmtId="3" fontId="0" fillId="0" borderId="74" xfId="0" applyNumberFormat="1" applyBorder="1"/>
    <xf numFmtId="169" fontId="0" fillId="0" borderId="42" xfId="0" applyNumberFormat="1" applyBorder="1"/>
    <xf numFmtId="169" fontId="0" fillId="0" borderId="11" xfId="0" applyNumberFormat="1" applyBorder="1"/>
    <xf numFmtId="0" fontId="0" fillId="11" borderId="60" xfId="0" applyFill="1" applyBorder="1" applyAlignment="1">
      <alignment horizontal="center" vertical="center" wrapText="1"/>
    </xf>
    <xf numFmtId="0" fontId="0" fillId="11" borderId="58" xfId="0" applyFill="1" applyBorder="1" applyAlignment="1">
      <alignment horizontal="center" wrapText="1"/>
    </xf>
    <xf numFmtId="0" fontId="6" fillId="11" borderId="58" xfId="0" applyFont="1" applyFill="1" applyBorder="1" applyAlignment="1">
      <alignment horizontal="center" vertical="center" wrapText="1"/>
    </xf>
    <xf numFmtId="0" fontId="6" fillId="11" borderId="17" xfId="0" applyFont="1" applyFill="1" applyBorder="1" applyAlignment="1">
      <alignment horizontal="center" vertical="center" wrapText="1"/>
    </xf>
    <xf numFmtId="0" fontId="6" fillId="11" borderId="24" xfId="0" applyFont="1" applyFill="1" applyBorder="1" applyAlignment="1">
      <alignment horizontal="center" vertical="center" wrapText="1"/>
    </xf>
    <xf numFmtId="167" fontId="0" fillId="0" borderId="42" xfId="0" applyNumberFormat="1" applyBorder="1"/>
    <xf numFmtId="3" fontId="0" fillId="0" borderId="33" xfId="0" applyNumberFormat="1" applyBorder="1"/>
    <xf numFmtId="3" fontId="0" fillId="0" borderId="30" xfId="0" applyNumberFormat="1" applyBorder="1"/>
    <xf numFmtId="3" fontId="0" fillId="0" borderId="85" xfId="0" applyNumberFormat="1" applyBorder="1"/>
    <xf numFmtId="3" fontId="0" fillId="0" borderId="25" xfId="0" applyNumberFormat="1" applyBorder="1"/>
    <xf numFmtId="3" fontId="0" fillId="0" borderId="20" xfId="0" applyNumberFormat="1" applyBorder="1"/>
    <xf numFmtId="3" fontId="0" fillId="0" borderId="44" xfId="0" applyNumberFormat="1" applyBorder="1"/>
    <xf numFmtId="3" fontId="0" fillId="0" borderId="21" xfId="0" applyNumberFormat="1" applyBorder="1"/>
    <xf numFmtId="0" fontId="3" fillId="17" borderId="19" xfId="0" applyFont="1" applyFill="1" applyBorder="1" applyAlignment="1">
      <alignment horizontal="center" vertical="center"/>
    </xf>
    <xf numFmtId="0" fontId="0" fillId="0" borderId="46" xfId="0" applyBorder="1" applyAlignment="1">
      <alignment horizontal="center" vertical="center" wrapText="1"/>
    </xf>
    <xf numFmtId="0" fontId="0" fillId="0" borderId="21" xfId="0" applyBorder="1" applyAlignment="1">
      <alignment horizontal="center" vertical="center" wrapText="1"/>
    </xf>
    <xf numFmtId="3" fontId="0" fillId="0" borderId="26" xfId="0" applyNumberFormat="1" applyBorder="1" applyProtection="1">
      <protection locked="0"/>
    </xf>
    <xf numFmtId="0" fontId="0" fillId="34" borderId="0" xfId="0" applyFill="1" applyAlignment="1">
      <alignment wrapText="1"/>
    </xf>
    <xf numFmtId="0" fontId="0" fillId="34" borderId="0" xfId="0" applyFill="1"/>
    <xf numFmtId="0" fontId="0" fillId="0" borderId="45" xfId="0" applyBorder="1" applyAlignment="1">
      <alignment horizontal="left" vertical="center"/>
    </xf>
    <xf numFmtId="0" fontId="0" fillId="0" borderId="5" xfId="0" applyBorder="1" applyAlignment="1">
      <alignment horizontal="left" vertical="center"/>
    </xf>
    <xf numFmtId="0" fontId="0" fillId="0" borderId="45" xfId="0" applyBorder="1" applyAlignment="1">
      <alignment horizontal="left" vertical="center" wrapText="1"/>
    </xf>
    <xf numFmtId="0" fontId="0" fillId="0" borderId="5" xfId="0" applyBorder="1" applyAlignment="1">
      <alignment horizontal="left" vertical="center" wrapText="1"/>
    </xf>
    <xf numFmtId="0" fontId="0" fillId="0" borderId="36" xfId="0" applyBorder="1" applyAlignment="1">
      <alignment horizontal="center" vertical="center"/>
    </xf>
    <xf numFmtId="0" fontId="0" fillId="0" borderId="7" xfId="0" applyBorder="1" applyAlignment="1">
      <alignment horizontal="right"/>
    </xf>
    <xf numFmtId="0" fontId="0" fillId="0" borderId="5" xfId="0" applyBorder="1" applyAlignment="1">
      <alignment horizontal="right"/>
    </xf>
    <xf numFmtId="0" fontId="0" fillId="0" borderId="111" xfId="0" applyBorder="1" applyAlignment="1">
      <alignment horizontal="right"/>
    </xf>
    <xf numFmtId="0" fontId="0" fillId="0" borderId="115" xfId="0" applyBorder="1" applyAlignment="1">
      <alignment wrapText="1"/>
    </xf>
    <xf numFmtId="0" fontId="0" fillId="0" borderId="116" xfId="0" applyBorder="1"/>
    <xf numFmtId="0" fontId="27" fillId="0" borderId="56" xfId="0" applyFont="1" applyBorder="1"/>
    <xf numFmtId="0" fontId="0" fillId="0" borderId="26" xfId="0" applyBorder="1" applyAlignment="1">
      <alignment horizontal="left" vertical="center"/>
    </xf>
    <xf numFmtId="0" fontId="0" fillId="0" borderId="117" xfId="0" applyBorder="1"/>
    <xf numFmtId="0" fontId="0" fillId="28" borderId="84" xfId="0" applyFill="1" applyBorder="1"/>
    <xf numFmtId="0" fontId="0" fillId="28" borderId="119" xfId="0" applyFill="1" applyBorder="1"/>
    <xf numFmtId="0" fontId="0" fillId="28" borderId="118" xfId="0" applyFill="1" applyBorder="1"/>
    <xf numFmtId="0" fontId="0" fillId="28" borderId="65" xfId="0" applyFill="1" applyBorder="1"/>
    <xf numFmtId="0" fontId="0" fillId="28" borderId="0" xfId="0" applyFill="1"/>
    <xf numFmtId="0" fontId="0" fillId="0" borderId="120" xfId="0" applyBorder="1"/>
    <xf numFmtId="0" fontId="0" fillId="0" borderId="114" xfId="0" applyBorder="1"/>
    <xf numFmtId="0" fontId="0" fillId="0" borderId="15" xfId="0" applyBorder="1"/>
    <xf numFmtId="1" fontId="0" fillId="3" borderId="25" xfId="0" applyNumberFormat="1" applyFill="1" applyBorder="1" applyAlignment="1" applyProtection="1">
      <alignment horizontal="left"/>
      <protection locked="0"/>
    </xf>
    <xf numFmtId="3" fontId="0" fillId="3" borderId="3" xfId="0" applyNumberFormat="1" applyFill="1" applyBorder="1" applyAlignment="1" applyProtection="1">
      <alignment horizontal="left"/>
      <protection locked="0"/>
    </xf>
    <xf numFmtId="2" fontId="0" fillId="3" borderId="24" xfId="0" applyNumberFormat="1" applyFill="1" applyBorder="1" applyAlignment="1" applyProtection="1">
      <alignment horizontal="center" vertical="center"/>
      <protection locked="0"/>
    </xf>
    <xf numFmtId="3" fontId="0" fillId="0" borderId="44" xfId="0" applyNumberFormat="1" applyBorder="1" applyProtection="1">
      <protection locked="0"/>
    </xf>
    <xf numFmtId="0" fontId="0" fillId="0" borderId="0" xfId="0" applyAlignment="1">
      <alignment vertical="top"/>
    </xf>
    <xf numFmtId="166" fontId="0" fillId="0" borderId="122" xfId="0" applyNumberFormat="1" applyBorder="1" applyProtection="1">
      <protection locked="0"/>
    </xf>
    <xf numFmtId="0" fontId="0" fillId="0" borderId="21" xfId="0" applyBorder="1"/>
    <xf numFmtId="0" fontId="0" fillId="36" borderId="0" xfId="0" applyFill="1"/>
    <xf numFmtId="3" fontId="6" fillId="0" borderId="48" xfId="0" applyNumberFormat="1" applyFont="1" applyBorder="1"/>
    <xf numFmtId="3" fontId="6" fillId="0" borderId="43" xfId="0" applyNumberFormat="1" applyFont="1" applyBorder="1"/>
    <xf numFmtId="3" fontId="0" fillId="0" borderId="89" xfId="0" applyNumberFormat="1" applyBorder="1" applyAlignment="1">
      <alignment horizontal="right"/>
    </xf>
    <xf numFmtId="3" fontId="0" fillId="0" borderId="91" xfId="0" applyNumberFormat="1" applyBorder="1" applyAlignment="1">
      <alignment horizontal="right"/>
    </xf>
    <xf numFmtId="168" fontId="0" fillId="0" borderId="28" xfId="0" applyNumberFormat="1" applyBorder="1"/>
    <xf numFmtId="168" fontId="0" fillId="0" borderId="20" xfId="0" applyNumberFormat="1" applyBorder="1"/>
    <xf numFmtId="168" fontId="0" fillId="0" borderId="21" xfId="0" applyNumberFormat="1" applyBorder="1"/>
    <xf numFmtId="0" fontId="0" fillId="37" borderId="0" xfId="0" applyFill="1"/>
    <xf numFmtId="0" fontId="0" fillId="0" borderId="113" xfId="0" applyBorder="1" applyAlignment="1">
      <alignment horizontal="left"/>
    </xf>
    <xf numFmtId="0" fontId="0" fillId="0" borderId="123" xfId="0" applyBorder="1" applyAlignment="1">
      <alignment horizontal="left"/>
    </xf>
    <xf numFmtId="0" fontId="0" fillId="0" borderId="29" xfId="0" applyBorder="1"/>
    <xf numFmtId="0" fontId="0" fillId="0" borderId="113" xfId="0" applyBorder="1"/>
    <xf numFmtId="0" fontId="0" fillId="0" borderId="88" xfId="0" applyBorder="1"/>
    <xf numFmtId="0" fontId="1" fillId="0" borderId="86" xfId="0" applyFont="1" applyBorder="1" applyAlignment="1">
      <alignment horizontal="left"/>
    </xf>
    <xf numFmtId="168" fontId="0" fillId="0" borderId="112" xfId="0" applyNumberFormat="1" applyBorder="1"/>
    <xf numFmtId="0" fontId="0" fillId="38" borderId="0" xfId="0" applyFill="1"/>
    <xf numFmtId="0" fontId="0" fillId="0" borderId="81" xfId="0" applyBorder="1"/>
    <xf numFmtId="3" fontId="0" fillId="0" borderId="0" xfId="0" applyNumberFormat="1" applyAlignment="1">
      <alignment horizontal="right"/>
    </xf>
    <xf numFmtId="0" fontId="26" fillId="0" borderId="0" xfId="11" applyProtection="1">
      <protection locked="0"/>
    </xf>
    <xf numFmtId="3" fontId="6" fillId="0" borderId="124" xfId="0" applyNumberFormat="1" applyFont="1" applyBorder="1" applyProtection="1">
      <protection locked="0"/>
    </xf>
    <xf numFmtId="3" fontId="6" fillId="0" borderId="15" xfId="0" applyNumberFormat="1" applyFont="1" applyBorder="1" applyProtection="1">
      <protection locked="0"/>
    </xf>
    <xf numFmtId="0" fontId="0" fillId="0" borderId="39" xfId="0" applyBorder="1" applyAlignment="1" applyProtection="1">
      <alignment horizontal="left" vertical="center"/>
      <protection locked="0"/>
    </xf>
    <xf numFmtId="3" fontId="0" fillId="0" borderId="127" xfId="10" applyNumberFormat="1" applyFont="1" applyFill="1" applyBorder="1" applyProtection="1">
      <protection locked="0"/>
    </xf>
    <xf numFmtId="3" fontId="0" fillId="0" borderId="128" xfId="10" applyNumberFormat="1" applyFont="1" applyFill="1" applyBorder="1" applyProtection="1">
      <protection locked="0"/>
    </xf>
    <xf numFmtId="0" fontId="0" fillId="0" borderId="0" xfId="0" applyAlignment="1">
      <alignment horizontal="left"/>
    </xf>
    <xf numFmtId="0" fontId="0" fillId="0" borderId="80" xfId="0" applyBorder="1"/>
    <xf numFmtId="0" fontId="27" fillId="0" borderId="81" xfId="0" applyFont="1" applyBorder="1"/>
    <xf numFmtId="0" fontId="0" fillId="3" borderId="96" xfId="0" applyFill="1" applyBorder="1" applyProtection="1">
      <protection locked="0"/>
    </xf>
    <xf numFmtId="0" fontId="0" fillId="39" borderId="0" xfId="0" applyFill="1"/>
    <xf numFmtId="0" fontId="0" fillId="0" borderId="25" xfId="0" applyBorder="1" applyAlignment="1">
      <alignment horizontal="left"/>
    </xf>
    <xf numFmtId="0" fontId="0" fillId="0" borderId="5" xfId="0" applyBorder="1" applyAlignment="1">
      <alignment horizontal="left"/>
    </xf>
    <xf numFmtId="3" fontId="0" fillId="0" borderId="50" xfId="0" applyNumberFormat="1" applyBorder="1" applyAlignment="1" applyProtection="1">
      <alignment horizontal="right" vertical="center"/>
      <protection locked="0"/>
    </xf>
    <xf numFmtId="0" fontId="0" fillId="0" borderId="83" xfId="0" applyBorder="1"/>
    <xf numFmtId="0" fontId="0" fillId="0" borderId="134" xfId="0" applyBorder="1"/>
    <xf numFmtId="0" fontId="0" fillId="0" borderId="0" xfId="0" applyAlignment="1">
      <alignment horizontal="left" indent="1"/>
    </xf>
    <xf numFmtId="0" fontId="0" fillId="40" borderId="0" xfId="0" applyFill="1"/>
    <xf numFmtId="0" fontId="0" fillId="40" borderId="37" xfId="0" applyFill="1" applyBorder="1"/>
    <xf numFmtId="0" fontId="0" fillId="40" borderId="38" xfId="0" applyFill="1" applyBorder="1"/>
    <xf numFmtId="0" fontId="0" fillId="40" borderId="34" xfId="0" applyFill="1" applyBorder="1"/>
    <xf numFmtId="0" fontId="0" fillId="40" borderId="22" xfId="0" applyFill="1" applyBorder="1"/>
    <xf numFmtId="0" fontId="0" fillId="40" borderId="10" xfId="0" applyFill="1" applyBorder="1"/>
    <xf numFmtId="0" fontId="0" fillId="40" borderId="92" xfId="0" applyFill="1" applyBorder="1"/>
    <xf numFmtId="0" fontId="0" fillId="40" borderId="136" xfId="0" applyFill="1" applyBorder="1"/>
    <xf numFmtId="0" fontId="1" fillId="40" borderId="127" xfId="0" applyFont="1" applyFill="1" applyBorder="1"/>
    <xf numFmtId="0" fontId="29" fillId="40" borderId="137" xfId="0" applyFont="1" applyFill="1" applyBorder="1" applyAlignment="1">
      <alignment vertical="center"/>
    </xf>
    <xf numFmtId="0" fontId="29" fillId="40" borderId="138" xfId="0" applyFont="1" applyFill="1" applyBorder="1" applyAlignment="1">
      <alignment vertical="center" wrapText="1"/>
    </xf>
    <xf numFmtId="0" fontId="29" fillId="40" borderId="126" xfId="0" applyFont="1" applyFill="1" applyBorder="1" applyAlignment="1">
      <alignment vertical="center" wrapText="1"/>
    </xf>
    <xf numFmtId="0" fontId="30" fillId="40" borderId="130" xfId="0" applyFont="1" applyFill="1" applyBorder="1" applyAlignment="1">
      <alignment vertical="center"/>
    </xf>
    <xf numFmtId="0" fontId="30" fillId="40" borderId="49" xfId="0" applyFont="1" applyFill="1" applyBorder="1" applyAlignment="1">
      <alignment vertical="center"/>
    </xf>
    <xf numFmtId="0" fontId="30" fillId="40" borderId="131" xfId="0" applyFont="1" applyFill="1" applyBorder="1" applyAlignment="1">
      <alignment vertical="center"/>
    </xf>
    <xf numFmtId="0" fontId="30" fillId="40" borderId="130" xfId="0" applyFont="1" applyFill="1" applyBorder="1" applyAlignment="1">
      <alignment vertical="center" wrapText="1"/>
    </xf>
    <xf numFmtId="0" fontId="30" fillId="40" borderId="131" xfId="0" applyFont="1" applyFill="1" applyBorder="1" applyAlignment="1">
      <alignment horizontal="right" vertical="center"/>
    </xf>
    <xf numFmtId="0" fontId="0" fillId="40" borderId="49" xfId="0" applyFill="1" applyBorder="1" applyAlignment="1">
      <alignment horizontal="left" vertical="center"/>
    </xf>
    <xf numFmtId="0" fontId="1" fillId="40" borderId="49" xfId="0" applyFont="1" applyFill="1" applyBorder="1" applyAlignment="1">
      <alignment horizontal="center" wrapText="1"/>
    </xf>
    <xf numFmtId="0" fontId="0" fillId="40" borderId="49" xfId="0" applyFill="1" applyBorder="1" applyAlignment="1">
      <alignment horizontal="left"/>
    </xf>
    <xf numFmtId="0" fontId="1" fillId="40" borderId="49" xfId="0" applyFont="1" applyFill="1" applyBorder="1" applyAlignment="1">
      <alignment horizontal="center"/>
    </xf>
    <xf numFmtId="14" fontId="0" fillId="40" borderId="49" xfId="0" applyNumberFormat="1" applyFill="1" applyBorder="1" applyAlignment="1">
      <alignment horizontal="left"/>
    </xf>
    <xf numFmtId="0" fontId="0" fillId="40" borderId="49" xfId="0" applyFill="1" applyBorder="1" applyAlignment="1">
      <alignment horizontal="center"/>
    </xf>
    <xf numFmtId="0" fontId="0" fillId="0" borderId="10" xfId="0" applyBorder="1"/>
    <xf numFmtId="0" fontId="0" fillId="40" borderId="49" xfId="0" applyFill="1" applyBorder="1"/>
    <xf numFmtId="0" fontId="30" fillId="40" borderId="107" xfId="0" applyFont="1" applyFill="1" applyBorder="1" applyAlignment="1">
      <alignment vertical="center"/>
    </xf>
    <xf numFmtId="0" fontId="30" fillId="40" borderId="139" xfId="0" applyFont="1" applyFill="1" applyBorder="1" applyAlignment="1">
      <alignment vertical="center"/>
    </xf>
    <xf numFmtId="0" fontId="30" fillId="40" borderId="132" xfId="0" applyFont="1" applyFill="1" applyBorder="1" applyAlignment="1">
      <alignment vertical="center"/>
    </xf>
    <xf numFmtId="0" fontId="0" fillId="40" borderId="27" xfId="0" applyFill="1" applyBorder="1"/>
    <xf numFmtId="0" fontId="0" fillId="40" borderId="16" xfId="0" applyFill="1" applyBorder="1"/>
    <xf numFmtId="0" fontId="0" fillId="40" borderId="3" xfId="0" applyFill="1" applyBorder="1"/>
    <xf numFmtId="171" fontId="0" fillId="40" borderId="10" xfId="0" applyNumberFormat="1" applyFill="1" applyBorder="1"/>
    <xf numFmtId="0" fontId="0" fillId="40" borderId="0" xfId="0" applyFill="1" applyAlignment="1">
      <alignment vertical="center"/>
    </xf>
    <xf numFmtId="0" fontId="0" fillId="40" borderId="140" xfId="0" applyFill="1" applyBorder="1"/>
    <xf numFmtId="0" fontId="0" fillId="40" borderId="49" xfId="0" applyFill="1" applyBorder="1" applyAlignment="1">
      <alignment horizontal="center" vertical="center" wrapText="1"/>
    </xf>
    <xf numFmtId="0" fontId="1" fillId="40" borderId="140" xfId="0" applyFont="1" applyFill="1" applyBorder="1"/>
    <xf numFmtId="1" fontId="0" fillId="40" borderId="49" xfId="0" applyNumberFormat="1" applyFill="1" applyBorder="1" applyAlignment="1">
      <alignment horizontal="center"/>
    </xf>
    <xf numFmtId="0" fontId="0" fillId="40" borderId="118" xfId="0" applyFill="1" applyBorder="1"/>
    <xf numFmtId="0" fontId="0" fillId="40" borderId="65" xfId="0" applyFill="1" applyBorder="1"/>
    <xf numFmtId="0" fontId="0" fillId="40" borderId="141" xfId="0" applyFill="1" applyBorder="1"/>
    <xf numFmtId="0" fontId="1" fillId="40" borderId="22" xfId="0" applyFont="1" applyFill="1" applyBorder="1"/>
    <xf numFmtId="0" fontId="0" fillId="40" borderId="22" xfId="0" quotePrefix="1" applyFill="1" applyBorder="1" applyAlignment="1">
      <alignment horizontal="right"/>
    </xf>
    <xf numFmtId="0" fontId="1" fillId="40" borderId="22" xfId="0" quotePrefix="1" applyFont="1" applyFill="1" applyBorder="1" applyAlignment="1">
      <alignment horizontal="center"/>
    </xf>
    <xf numFmtId="3" fontId="0" fillId="0" borderId="0" xfId="0" applyNumberFormat="1"/>
    <xf numFmtId="0" fontId="0" fillId="41" borderId="49" xfId="0" applyFill="1" applyBorder="1" applyAlignment="1" applyProtection="1">
      <alignment horizontal="center"/>
      <protection locked="0"/>
    </xf>
    <xf numFmtId="0" fontId="0" fillId="41" borderId="49" xfId="0" applyFill="1" applyBorder="1" applyProtection="1">
      <protection locked="0"/>
    </xf>
    <xf numFmtId="0" fontId="26" fillId="40" borderId="0" xfId="11" applyFill="1" applyProtection="1">
      <protection locked="0"/>
    </xf>
    <xf numFmtId="0" fontId="0" fillId="0" borderId="0" xfId="0" applyProtection="1">
      <protection locked="0"/>
    </xf>
    <xf numFmtId="0" fontId="0" fillId="40" borderId="0" xfId="0" applyFill="1" applyProtection="1">
      <protection locked="0"/>
    </xf>
    <xf numFmtId="0" fontId="0" fillId="0" borderId="87" xfId="0" applyBorder="1"/>
    <xf numFmtId="0" fontId="39" fillId="0" borderId="0" xfId="0" applyFont="1" applyAlignment="1">
      <alignment horizontal="left" indent="1"/>
    </xf>
    <xf numFmtId="0" fontId="11" fillId="0" borderId="0" xfId="0" applyFont="1" applyAlignment="1">
      <alignment horizontal="center"/>
    </xf>
    <xf numFmtId="0" fontId="27" fillId="0" borderId="87" xfId="0" applyFont="1" applyBorder="1" applyAlignment="1">
      <alignment horizontal="center" vertical="center"/>
    </xf>
    <xf numFmtId="0" fontId="6" fillId="0" borderId="82" xfId="11" applyFont="1" applyBorder="1" applyProtection="1"/>
    <xf numFmtId="0" fontId="6" fillId="0" borderId="61" xfId="11" applyFont="1" applyBorder="1" applyProtection="1"/>
    <xf numFmtId="2" fontId="0" fillId="0" borderId="0" xfId="0" applyNumberFormat="1" applyAlignment="1">
      <alignment horizontal="right"/>
    </xf>
    <xf numFmtId="1" fontId="0" fillId="0" borderId="0" xfId="0" applyNumberFormat="1"/>
    <xf numFmtId="0" fontId="0" fillId="31" borderId="0" xfId="0" applyFill="1" applyAlignment="1">
      <alignment horizontal="left"/>
    </xf>
    <xf numFmtId="0" fontId="0" fillId="31" borderId="0" xfId="0" applyFill="1" applyAlignment="1">
      <alignment horizontal="left" vertical="top"/>
    </xf>
    <xf numFmtId="0" fontId="0" fillId="0" borderId="86" xfId="0" applyBorder="1" applyAlignment="1">
      <alignment vertical="center"/>
    </xf>
    <xf numFmtId="0" fontId="0" fillId="0" borderId="108" xfId="0" applyBorder="1" applyAlignment="1">
      <alignment vertical="center" wrapText="1"/>
    </xf>
    <xf numFmtId="0" fontId="28" fillId="0" borderId="0" xfId="0" applyFont="1"/>
    <xf numFmtId="0" fontId="1" fillId="42" borderId="22" xfId="0" applyFont="1" applyFill="1" applyBorder="1" applyAlignment="1">
      <alignment horizontal="right"/>
    </xf>
    <xf numFmtId="0" fontId="0" fillId="15" borderId="67" xfId="0" applyFill="1" applyBorder="1"/>
    <xf numFmtId="0" fontId="5" fillId="33" borderId="34" xfId="0" applyFont="1" applyFill="1" applyBorder="1" applyAlignment="1">
      <alignment horizontal="center"/>
    </xf>
    <xf numFmtId="0" fontId="0" fillId="0" borderId="73" xfId="0" applyBorder="1" applyAlignment="1">
      <alignment horizontal="center" vertical="center"/>
    </xf>
    <xf numFmtId="3" fontId="0" fillId="0" borderId="7" xfId="0" applyNumberFormat="1" applyBorder="1"/>
    <xf numFmtId="3" fontId="0" fillId="0" borderId="5" xfId="0" applyNumberFormat="1" applyBorder="1"/>
    <xf numFmtId="0" fontId="0" fillId="15" borderId="5" xfId="0" applyFill="1" applyBorder="1" applyAlignment="1">
      <alignment horizontal="right"/>
    </xf>
    <xf numFmtId="0" fontId="0" fillId="11" borderId="5" xfId="0" applyFill="1" applyBorder="1" applyAlignment="1">
      <alignment horizontal="right"/>
    </xf>
    <xf numFmtId="0" fontId="0" fillId="36" borderId="73" xfId="0" quotePrefix="1" applyFill="1" applyBorder="1" applyAlignment="1">
      <alignment horizontal="right"/>
    </xf>
    <xf numFmtId="0" fontId="0" fillId="0" borderId="130" xfId="0" applyBorder="1" applyAlignment="1">
      <alignment vertical="center"/>
    </xf>
    <xf numFmtId="0" fontId="0" fillId="0" borderId="107" xfId="0" applyBorder="1" applyAlignment="1">
      <alignment vertical="center"/>
    </xf>
    <xf numFmtId="0" fontId="44" fillId="0" borderId="0" xfId="0" applyFont="1"/>
    <xf numFmtId="0" fontId="6" fillId="0" borderId="131" xfId="11" applyFont="1" applyBorder="1" applyAlignment="1" applyProtection="1">
      <alignment vertical="center"/>
    </xf>
    <xf numFmtId="0" fontId="6" fillId="0" borderId="132" xfId="11" applyFont="1" applyBorder="1" applyAlignment="1" applyProtection="1">
      <alignment vertical="center"/>
    </xf>
    <xf numFmtId="49" fontId="0" fillId="0" borderId="11" xfId="0" applyNumberFormat="1" applyBorder="1" applyProtection="1">
      <protection locked="0"/>
    </xf>
    <xf numFmtId="1" fontId="0" fillId="0" borderId="22" xfId="0" applyNumberFormat="1" applyBorder="1" applyProtection="1">
      <protection locked="0"/>
    </xf>
    <xf numFmtId="1" fontId="0" fillId="0" borderId="6" xfId="0" applyNumberFormat="1" applyBorder="1" applyProtection="1">
      <protection locked="0"/>
    </xf>
    <xf numFmtId="1" fontId="0" fillId="0" borderId="66" xfId="0" applyNumberFormat="1" applyBorder="1" applyProtection="1">
      <protection locked="0"/>
    </xf>
    <xf numFmtId="49" fontId="0" fillId="0" borderId="67" xfId="0" applyNumberFormat="1" applyBorder="1" applyProtection="1">
      <protection locked="0"/>
    </xf>
    <xf numFmtId="0" fontId="0" fillId="0" borderId="67" xfId="0" applyBorder="1" applyProtection="1">
      <protection locked="0"/>
    </xf>
    <xf numFmtId="3" fontId="6" fillId="0" borderId="68" xfId="0" applyNumberFormat="1" applyFont="1" applyBorder="1" applyProtection="1">
      <protection locked="0"/>
    </xf>
    <xf numFmtId="3" fontId="0" fillId="0" borderId="93" xfId="10" applyNumberFormat="1" applyFont="1" applyFill="1" applyBorder="1" applyProtection="1">
      <protection locked="0"/>
    </xf>
    <xf numFmtId="3" fontId="0" fillId="40" borderId="0" xfId="10" applyNumberFormat="1" applyFont="1" applyFill="1" applyBorder="1" applyProtection="1">
      <protection locked="0"/>
    </xf>
    <xf numFmtId="0" fontId="0" fillId="0" borderId="8" xfId="0" applyBorder="1" applyAlignment="1" applyProtection="1">
      <alignment horizontal="left" vertical="center" shrinkToFit="1"/>
      <protection locked="0"/>
    </xf>
    <xf numFmtId="3" fontId="0" fillId="0" borderId="7" xfId="0" applyNumberFormat="1" applyBorder="1" applyProtection="1">
      <protection locked="0"/>
    </xf>
    <xf numFmtId="0" fontId="0" fillId="0" borderId="6" xfId="0" applyBorder="1" applyAlignment="1" applyProtection="1">
      <alignment horizontal="left" vertical="center"/>
      <protection locked="0"/>
    </xf>
    <xf numFmtId="3" fontId="0" fillId="0" borderId="5" xfId="0" applyNumberFormat="1" applyBorder="1" applyProtection="1">
      <protection locked="0"/>
    </xf>
    <xf numFmtId="166" fontId="0" fillId="0" borderId="46" xfId="0" applyNumberFormat="1" applyBorder="1" applyProtection="1">
      <protection locked="0"/>
    </xf>
    <xf numFmtId="3" fontId="0" fillId="0" borderId="69" xfId="0" applyNumberFormat="1" applyBorder="1" applyAlignment="1" applyProtection="1">
      <alignment horizontal="right" vertical="center"/>
      <protection locked="0"/>
    </xf>
    <xf numFmtId="0" fontId="0" fillId="0" borderId="98" xfId="0" applyBorder="1" applyProtection="1">
      <protection locked="0"/>
    </xf>
    <xf numFmtId="0" fontId="0" fillId="0" borderId="74" xfId="0" applyBorder="1" applyAlignment="1" applyProtection="1">
      <alignment horizontal="center" vertical="center"/>
      <protection locked="0"/>
    </xf>
    <xf numFmtId="166" fontId="6" fillId="0" borderId="67" xfId="0" applyNumberFormat="1" applyFont="1" applyBorder="1" applyProtection="1">
      <protection locked="0"/>
    </xf>
    <xf numFmtId="0" fontId="0" fillId="42" borderId="0" xfId="0" applyFill="1"/>
    <xf numFmtId="3" fontId="0" fillId="40" borderId="16" xfId="10" applyNumberFormat="1" applyFont="1" applyFill="1" applyBorder="1" applyProtection="1">
      <protection locked="0"/>
    </xf>
    <xf numFmtId="0" fontId="0" fillId="0" borderId="66" xfId="0" applyBorder="1" applyAlignment="1" applyProtection="1">
      <alignment horizontal="left" vertical="center"/>
      <protection locked="0"/>
    </xf>
    <xf numFmtId="0" fontId="0" fillId="0" borderId="67" xfId="0" applyBorder="1" applyAlignment="1" applyProtection="1">
      <alignment horizontal="left" vertical="center"/>
      <protection locked="0"/>
    </xf>
    <xf numFmtId="3" fontId="0" fillId="0" borderId="73" xfId="0" applyNumberFormat="1" applyBorder="1" applyProtection="1">
      <protection locked="0"/>
    </xf>
    <xf numFmtId="0" fontId="0" fillId="40" borderId="78" xfId="0" applyFill="1" applyBorder="1"/>
    <xf numFmtId="0" fontId="26" fillId="40" borderId="0" xfId="11" applyFill="1"/>
    <xf numFmtId="0" fontId="1" fillId="42" borderId="10" xfId="0" applyFont="1" applyFill="1" applyBorder="1"/>
    <xf numFmtId="0" fontId="0" fillId="40" borderId="10" xfId="0" applyFill="1" applyBorder="1" applyAlignment="1">
      <alignment horizontal="left" indent="5"/>
    </xf>
    <xf numFmtId="0" fontId="1" fillId="42" borderId="0" xfId="0" applyFont="1" applyFill="1"/>
    <xf numFmtId="0" fontId="1" fillId="40" borderId="0" xfId="0" applyFont="1" applyFill="1"/>
    <xf numFmtId="0" fontId="1" fillId="40" borderId="0" xfId="0" applyFont="1" applyFill="1" applyAlignment="1">
      <alignment horizontal="center" vertical="center"/>
    </xf>
    <xf numFmtId="0" fontId="1" fillId="40" borderId="0" xfId="0" quotePrefix="1" applyFont="1" applyFill="1" applyAlignment="1">
      <alignment horizontal="center"/>
    </xf>
    <xf numFmtId="0" fontId="1" fillId="40" borderId="0" xfId="0" quotePrefix="1" applyFont="1" applyFill="1"/>
    <xf numFmtId="0" fontId="28" fillId="40" borderId="0" xfId="0" applyFont="1" applyFill="1"/>
    <xf numFmtId="0" fontId="0" fillId="40" borderId="0" xfId="0" applyFill="1" applyAlignment="1">
      <alignment horizontal="left" indent="5"/>
    </xf>
    <xf numFmtId="0" fontId="0" fillId="40" borderId="0" xfId="0" applyFill="1" applyAlignment="1">
      <alignment horizontal="right"/>
    </xf>
    <xf numFmtId="0" fontId="0" fillId="4" borderId="49" xfId="0" applyFill="1" applyBorder="1" applyProtection="1">
      <protection locked="0"/>
    </xf>
    <xf numFmtId="0" fontId="0" fillId="40" borderId="16" xfId="0" applyFill="1" applyBorder="1" applyProtection="1">
      <protection locked="0"/>
    </xf>
    <xf numFmtId="0" fontId="1" fillId="40" borderId="10" xfId="0" applyFont="1" applyFill="1" applyBorder="1"/>
    <xf numFmtId="0" fontId="33" fillId="40" borderId="0" xfId="0" applyFont="1" applyFill="1"/>
    <xf numFmtId="0" fontId="35" fillId="40" borderId="0" xfId="0" applyFont="1" applyFill="1"/>
    <xf numFmtId="172" fontId="0" fillId="40" borderId="0" xfId="0" applyNumberFormat="1" applyFill="1" applyAlignment="1">
      <alignment horizontal="left"/>
    </xf>
    <xf numFmtId="0" fontId="17" fillId="40" borderId="0" xfId="9" applyFill="1"/>
    <xf numFmtId="3" fontId="17" fillId="40" borderId="0" xfId="9" applyNumberFormat="1" applyFill="1"/>
    <xf numFmtId="3" fontId="38" fillId="40" borderId="0" xfId="9" applyNumberFormat="1" applyFont="1" applyFill="1"/>
    <xf numFmtId="0" fontId="0" fillId="40" borderId="0" xfId="0" applyFill="1" applyAlignment="1">
      <alignment horizontal="left"/>
    </xf>
    <xf numFmtId="0" fontId="33" fillId="40" borderId="0" xfId="0" quotePrefix="1" applyFont="1" applyFill="1"/>
    <xf numFmtId="17" fontId="0" fillId="40" borderId="0" xfId="0" applyNumberFormat="1" applyFill="1"/>
    <xf numFmtId="171" fontId="0" fillId="40" borderId="0" xfId="0" applyNumberFormat="1" applyFill="1" applyAlignment="1">
      <alignment horizontal="right" indent="1"/>
    </xf>
    <xf numFmtId="1" fontId="0" fillId="40" borderId="0" xfId="0" applyNumberFormat="1" applyFill="1" applyAlignment="1">
      <alignment horizontal="center"/>
    </xf>
    <xf numFmtId="0" fontId="30" fillId="40" borderId="0" xfId="0" applyFont="1" applyFill="1" applyAlignment="1">
      <alignment vertical="center"/>
    </xf>
    <xf numFmtId="0" fontId="29" fillId="40" borderId="0" xfId="0" applyFont="1" applyFill="1" applyAlignment="1">
      <alignment vertical="center"/>
    </xf>
    <xf numFmtId="0" fontId="28" fillId="40" borderId="0" xfId="0" applyFont="1" applyFill="1" applyAlignment="1">
      <alignment vertical="center"/>
    </xf>
    <xf numFmtId="0" fontId="0" fillId="40" borderId="10" xfId="0" applyFill="1" applyBorder="1" applyAlignment="1">
      <alignment horizontal="center"/>
    </xf>
    <xf numFmtId="0" fontId="1" fillId="42" borderId="0" xfId="0" applyFont="1" applyFill="1" applyAlignment="1">
      <alignment horizontal="right"/>
    </xf>
    <xf numFmtId="0" fontId="1" fillId="0" borderId="10" xfId="0" applyFont="1" applyBorder="1"/>
    <xf numFmtId="0" fontId="0" fillId="40" borderId="0" xfId="0" applyFill="1" applyAlignment="1">
      <alignment wrapText="1"/>
    </xf>
    <xf numFmtId="0" fontId="0" fillId="40" borderId="22" xfId="0" applyFill="1" applyBorder="1" applyAlignment="1">
      <alignment wrapText="1"/>
    </xf>
    <xf numFmtId="0" fontId="30" fillId="40" borderId="106" xfId="0" applyFont="1" applyFill="1" applyBorder="1" applyAlignment="1">
      <alignment vertical="center" wrapText="1"/>
    </xf>
    <xf numFmtId="0" fontId="30" fillId="40" borderId="84" xfId="0" applyFont="1" applyFill="1" applyBorder="1" applyAlignment="1">
      <alignment vertical="center" wrapText="1"/>
    </xf>
    <xf numFmtId="0" fontId="30" fillId="40" borderId="119" xfId="0" applyFont="1" applyFill="1" applyBorder="1" applyAlignment="1">
      <alignment vertical="center" wrapText="1"/>
    </xf>
    <xf numFmtId="0" fontId="0" fillId="40" borderId="10" xfId="0" applyFill="1" applyBorder="1" applyAlignment="1">
      <alignment wrapText="1"/>
    </xf>
    <xf numFmtId="0" fontId="1" fillId="10" borderId="0" xfId="0" applyFont="1" applyFill="1"/>
    <xf numFmtId="0" fontId="45" fillId="0" borderId="0" xfId="0" applyFont="1" applyAlignment="1">
      <alignment horizontal="center" vertical="center" wrapText="1"/>
    </xf>
    <xf numFmtId="0" fontId="45" fillId="0" borderId="125" xfId="0" applyFont="1" applyBorder="1" applyAlignment="1">
      <alignment horizontal="center" vertical="center" wrapText="1"/>
    </xf>
    <xf numFmtId="0" fontId="45" fillId="40" borderId="0" xfId="0" applyFont="1" applyFill="1" applyAlignment="1">
      <alignment horizontal="center" vertical="center" wrapText="1"/>
    </xf>
    <xf numFmtId="0" fontId="45" fillId="0" borderId="75" xfId="0" applyFont="1" applyBorder="1" applyAlignment="1">
      <alignment horizontal="center" vertical="center" wrapText="1"/>
    </xf>
    <xf numFmtId="0" fontId="45" fillId="0" borderId="10" xfId="0" applyFont="1" applyBorder="1" applyAlignment="1">
      <alignment horizontal="center" vertical="center" wrapText="1"/>
    </xf>
    <xf numFmtId="0" fontId="45" fillId="40" borderId="0" xfId="0" applyFont="1" applyFill="1" applyAlignment="1">
      <alignment wrapText="1"/>
    </xf>
    <xf numFmtId="0" fontId="45" fillId="0" borderId="142" xfId="0" applyFont="1" applyBorder="1" applyAlignment="1">
      <alignment horizontal="center" vertical="center" wrapText="1"/>
    </xf>
    <xf numFmtId="0" fontId="45" fillId="0" borderId="143" xfId="0" applyFont="1" applyBorder="1" applyAlignment="1">
      <alignment horizontal="center" vertical="center" wrapText="1"/>
    </xf>
    <xf numFmtId="0" fontId="45" fillId="0" borderId="51" xfId="0" applyFont="1" applyBorder="1" applyAlignment="1">
      <alignment horizontal="center" vertical="center" wrapText="1"/>
    </xf>
    <xf numFmtId="0" fontId="45" fillId="0" borderId="52" xfId="0" applyFont="1" applyBorder="1" applyAlignment="1">
      <alignment horizontal="center" vertical="center" wrapText="1"/>
    </xf>
    <xf numFmtId="0" fontId="45" fillId="0" borderId="16" xfId="0" applyFont="1" applyBorder="1" applyAlignment="1">
      <alignment horizontal="center" vertical="center"/>
    </xf>
    <xf numFmtId="0" fontId="45" fillId="0" borderId="126" xfId="0" applyFont="1" applyBorder="1" applyAlignment="1">
      <alignment horizontal="center" vertical="center"/>
    </xf>
    <xf numFmtId="0" fontId="45" fillId="40" borderId="0" xfId="0" applyFont="1" applyFill="1" applyAlignment="1">
      <alignment horizontal="center" vertical="center"/>
    </xf>
    <xf numFmtId="0" fontId="45" fillId="0" borderId="58" xfId="0" applyFont="1" applyBorder="1" applyAlignment="1">
      <alignment horizontal="center" vertical="center"/>
    </xf>
    <xf numFmtId="0" fontId="45" fillId="0" borderId="59" xfId="0" applyFont="1" applyBorder="1" applyAlignment="1">
      <alignment horizontal="center"/>
    </xf>
    <xf numFmtId="0" fontId="45" fillId="0" borderId="57" xfId="0" applyFont="1" applyBorder="1" applyAlignment="1">
      <alignment horizontal="center"/>
    </xf>
    <xf numFmtId="0" fontId="45" fillId="0" borderId="3" xfId="0" applyFont="1" applyBorder="1" applyAlignment="1">
      <alignment horizontal="center" vertical="center" wrapText="1"/>
    </xf>
    <xf numFmtId="0" fontId="45" fillId="40" borderId="0" xfId="0" applyFont="1" applyFill="1"/>
    <xf numFmtId="0" fontId="45" fillId="0" borderId="27" xfId="0" applyFont="1" applyBorder="1" applyAlignment="1">
      <alignment horizontal="center" vertical="center"/>
    </xf>
    <xf numFmtId="0" fontId="45" fillId="0" borderId="17" xfId="0" applyFont="1" applyBorder="1" applyAlignment="1">
      <alignment horizontal="center" vertical="center"/>
    </xf>
    <xf numFmtId="0" fontId="45" fillId="0" borderId="57" xfId="0" applyFont="1" applyBorder="1" applyAlignment="1">
      <alignment horizontal="center" vertical="center" wrapText="1"/>
    </xf>
    <xf numFmtId="0" fontId="45" fillId="0" borderId="77" xfId="0" applyFont="1" applyBorder="1" applyAlignment="1">
      <alignment horizontal="center" vertical="center"/>
    </xf>
    <xf numFmtId="0" fontId="45" fillId="0" borderId="57" xfId="0" applyFont="1" applyBorder="1" applyAlignment="1">
      <alignment horizontal="center" vertical="center"/>
    </xf>
    <xf numFmtId="0" fontId="45" fillId="0" borderId="17" xfId="0" applyFont="1" applyBorder="1" applyAlignment="1">
      <alignment horizontal="center" vertical="center" wrapText="1"/>
    </xf>
    <xf numFmtId="0" fontId="45" fillId="0" borderId="24" xfId="0" applyFont="1" applyBorder="1" applyAlignment="1">
      <alignment horizontal="center" vertical="center" wrapText="1"/>
    </xf>
    <xf numFmtId="10" fontId="0" fillId="0" borderId="26" xfId="0" applyNumberFormat="1" applyBorder="1" applyProtection="1">
      <protection locked="0"/>
    </xf>
    <xf numFmtId="10" fontId="0" fillId="0" borderId="74" xfId="0" applyNumberFormat="1" applyBorder="1" applyProtection="1">
      <protection locked="0"/>
    </xf>
    <xf numFmtId="0" fontId="0" fillId="0" borderId="19" xfId="0" applyBorder="1" applyAlignment="1" applyProtection="1">
      <alignment horizontal="center" vertical="center"/>
      <protection locked="0"/>
    </xf>
    <xf numFmtId="0" fontId="6" fillId="11" borderId="61" xfId="0" applyFont="1" applyFill="1" applyBorder="1" applyAlignment="1">
      <alignment horizontal="center" wrapText="1"/>
    </xf>
    <xf numFmtId="3" fontId="0" fillId="0" borderId="46" xfId="0" applyNumberFormat="1" applyBorder="1" applyProtection="1">
      <protection locked="0"/>
    </xf>
    <xf numFmtId="3" fontId="0" fillId="0" borderId="91" xfId="0" applyNumberFormat="1" applyBorder="1"/>
    <xf numFmtId="169" fontId="0" fillId="0" borderId="67" xfId="0" applyNumberFormat="1" applyBorder="1"/>
    <xf numFmtId="9" fontId="0" fillId="0" borderId="73" xfId="0" applyNumberFormat="1" applyBorder="1"/>
    <xf numFmtId="0" fontId="47" fillId="0" borderId="0" xfId="0" applyFont="1"/>
    <xf numFmtId="0" fontId="0" fillId="10" borderId="0" xfId="0" applyFill="1"/>
    <xf numFmtId="14" fontId="18" fillId="43" borderId="49" xfId="8" applyNumberFormat="1" applyFont="1" applyFill="1" applyBorder="1" applyAlignment="1" applyProtection="1">
      <alignment horizontal="center" vertical="center"/>
      <protection hidden="1"/>
    </xf>
    <xf numFmtId="0" fontId="18" fillId="43" borderId="0" xfId="8" applyFont="1" applyFill="1" applyAlignment="1" applyProtection="1">
      <alignment horizontal="center" vertical="center"/>
      <protection hidden="1"/>
    </xf>
    <xf numFmtId="0" fontId="18" fillId="43" borderId="0" xfId="8" applyFont="1" applyFill="1" applyAlignment="1" applyProtection="1">
      <alignment vertical="center"/>
      <protection hidden="1"/>
    </xf>
    <xf numFmtId="0" fontId="17" fillId="43" borderId="0" xfId="8" applyFill="1"/>
    <xf numFmtId="0" fontId="18" fillId="43" borderId="49" xfId="8" applyFont="1" applyFill="1" applyBorder="1" applyAlignment="1" applyProtection="1">
      <alignment horizontal="center" vertical="center"/>
      <protection hidden="1"/>
    </xf>
    <xf numFmtId="170" fontId="0" fillId="0" borderId="0" xfId="0" applyNumberFormat="1" applyAlignment="1">
      <alignment vertical="center"/>
    </xf>
    <xf numFmtId="170" fontId="6" fillId="0" borderId="0" xfId="0" applyNumberFormat="1" applyFont="1" applyAlignment="1">
      <alignment vertical="center"/>
    </xf>
    <xf numFmtId="170" fontId="0" fillId="0" borderId="0" xfId="0" applyNumberFormat="1"/>
    <xf numFmtId="0" fontId="0" fillId="0" borderId="0" xfId="0" applyAlignment="1">
      <alignment vertical="center"/>
    </xf>
    <xf numFmtId="0" fontId="6" fillId="0" borderId="0" xfId="11" applyFont="1" applyBorder="1" applyAlignment="1" applyProtection="1">
      <alignment vertical="center"/>
    </xf>
    <xf numFmtId="0" fontId="1" fillId="0" borderId="0" xfId="0" applyFont="1" applyAlignment="1" applyProtection="1">
      <alignment horizontal="center" vertical="center"/>
      <protection locked="0"/>
    </xf>
    <xf numFmtId="0" fontId="0" fillId="15" borderId="69" xfId="0" applyFill="1" applyBorder="1"/>
    <xf numFmtId="3" fontId="0" fillId="10" borderId="0" xfId="0" applyNumberFormat="1" applyFill="1"/>
    <xf numFmtId="0" fontId="0" fillId="4" borderId="6" xfId="0" applyFill="1" applyBorder="1" applyAlignment="1">
      <alignment wrapText="1"/>
    </xf>
    <xf numFmtId="0" fontId="0" fillId="0" borderId="15" xfId="0" applyBorder="1" applyProtection="1">
      <protection locked="0"/>
    </xf>
    <xf numFmtId="0" fontId="0" fillId="0" borderId="68" xfId="0" applyBorder="1" applyProtection="1">
      <protection locked="0"/>
    </xf>
    <xf numFmtId="166" fontId="0" fillId="0" borderId="6" xfId="0" applyNumberFormat="1" applyBorder="1" applyProtection="1">
      <protection locked="0"/>
    </xf>
    <xf numFmtId="166" fontId="0" fillId="0" borderId="25" xfId="0" applyNumberFormat="1" applyBorder="1" applyProtection="1">
      <protection locked="0"/>
    </xf>
    <xf numFmtId="3" fontId="0" fillId="0" borderId="40" xfId="0" applyNumberFormat="1" applyBorder="1" applyProtection="1">
      <protection locked="0"/>
    </xf>
    <xf numFmtId="3" fontId="0" fillId="0" borderId="98" xfId="0" applyNumberFormat="1" applyBorder="1" applyProtection="1">
      <protection locked="0"/>
    </xf>
    <xf numFmtId="166" fontId="0" fillId="0" borderId="66" xfId="0" applyNumberFormat="1" applyBorder="1" applyProtection="1">
      <protection locked="0"/>
    </xf>
    <xf numFmtId="166" fontId="0" fillId="0" borderId="44" xfId="0" applyNumberFormat="1" applyBorder="1" applyProtection="1">
      <protection locked="0"/>
    </xf>
    <xf numFmtId="3" fontId="0" fillId="0" borderId="23" xfId="0" applyNumberFormat="1" applyBorder="1"/>
    <xf numFmtId="1" fontId="0" fillId="0" borderId="8" xfId="0" applyNumberFormat="1" applyBorder="1"/>
    <xf numFmtId="0" fontId="0" fillId="0" borderId="33" xfId="0" applyBorder="1"/>
    <xf numFmtId="1" fontId="0" fillId="0" borderId="6" xfId="0" applyNumberFormat="1" applyBorder="1"/>
    <xf numFmtId="0" fontId="0" fillId="0" borderId="25" xfId="0" applyBorder="1"/>
    <xf numFmtId="1" fontId="0" fillId="0" borderId="66" xfId="0" applyNumberFormat="1" applyBorder="1"/>
    <xf numFmtId="0" fontId="0" fillId="0" borderId="67" xfId="0" applyBorder="1"/>
    <xf numFmtId="0" fontId="0" fillId="0" borderId="44" xfId="0" applyBorder="1"/>
    <xf numFmtId="2" fontId="23" fillId="8" borderId="97" xfId="0" applyNumberFormat="1" applyFont="1" applyFill="1" applyBorder="1" applyAlignment="1" applyProtection="1">
      <alignment horizontal="center" vertical="center"/>
      <protection locked="0"/>
    </xf>
    <xf numFmtId="0" fontId="1" fillId="9" borderId="135" xfId="0" applyFont="1" applyFill="1" applyBorder="1" applyAlignment="1" applyProtection="1">
      <alignment horizontal="center" vertical="center"/>
      <protection locked="0"/>
    </xf>
    <xf numFmtId="0" fontId="1" fillId="9" borderId="133" xfId="0" applyFont="1" applyFill="1" applyBorder="1" applyAlignment="1" applyProtection="1">
      <alignment horizontal="center" vertical="center"/>
      <protection locked="0"/>
    </xf>
    <xf numFmtId="14" fontId="0" fillId="0" borderId="49" xfId="0" applyNumberFormat="1" applyBorder="1"/>
    <xf numFmtId="0" fontId="48" fillId="0" borderId="1" xfId="0" applyFont="1" applyBorder="1" applyAlignment="1">
      <alignment horizontal="left"/>
    </xf>
    <xf numFmtId="0" fontId="49" fillId="0" borderId="0" xfId="0" applyFont="1"/>
    <xf numFmtId="0" fontId="0" fillId="45" borderId="56" xfId="0" applyFill="1" applyBorder="1" applyAlignment="1">
      <alignment horizontal="center" vertical="center" wrapText="1"/>
    </xf>
    <xf numFmtId="0" fontId="0" fillId="45" borderId="76" xfId="0" applyFill="1" applyBorder="1" applyAlignment="1">
      <alignment horizontal="center" vertical="center" wrapText="1"/>
    </xf>
    <xf numFmtId="0" fontId="0" fillId="45" borderId="61" xfId="0" applyFill="1" applyBorder="1" applyAlignment="1">
      <alignment horizontal="center" vertical="center" wrapText="1"/>
    </xf>
    <xf numFmtId="3" fontId="6" fillId="0" borderId="11" xfId="0" applyNumberFormat="1" applyFont="1" applyBorder="1" applyProtection="1">
      <protection locked="0"/>
    </xf>
    <xf numFmtId="3" fontId="0" fillId="0" borderId="11" xfId="10" applyNumberFormat="1" applyFont="1" applyFill="1" applyBorder="1" applyProtection="1">
      <protection locked="0"/>
    </xf>
    <xf numFmtId="2" fontId="0" fillId="0" borderId="127" xfId="0" applyNumberFormat="1" applyBorder="1" applyProtection="1">
      <protection locked="0"/>
    </xf>
    <xf numFmtId="2" fontId="0" fillId="0" borderId="144" xfId="0" applyNumberFormat="1" applyBorder="1" applyProtection="1">
      <protection locked="0"/>
    </xf>
    <xf numFmtId="2" fontId="0" fillId="0" borderId="7" xfId="0" applyNumberFormat="1" applyBorder="1" applyProtection="1">
      <protection locked="0"/>
    </xf>
    <xf numFmtId="166" fontId="0" fillId="0" borderId="39" xfId="0" applyNumberFormat="1" applyBorder="1" applyProtection="1">
      <protection locked="0"/>
    </xf>
    <xf numFmtId="0" fontId="50" fillId="46" borderId="87" xfId="0" applyFont="1" applyFill="1" applyBorder="1" applyAlignment="1">
      <alignment vertical="center"/>
    </xf>
    <xf numFmtId="0" fontId="50" fillId="46" borderId="88" xfId="0" applyFont="1" applyFill="1" applyBorder="1" applyAlignment="1">
      <alignment vertical="center"/>
    </xf>
    <xf numFmtId="0" fontId="0" fillId="37" borderId="0" xfId="0" applyFill="1" applyAlignment="1">
      <alignment horizontal="center" vertical="center" wrapText="1"/>
    </xf>
    <xf numFmtId="0" fontId="0" fillId="37" borderId="58" xfId="0" applyFill="1" applyBorder="1" applyAlignment="1">
      <alignment horizontal="center" vertical="center" wrapText="1"/>
    </xf>
    <xf numFmtId="0" fontId="0" fillId="37" borderId="125" xfId="0" applyFill="1" applyBorder="1" applyAlignment="1">
      <alignment horizontal="center" vertical="center" wrapText="1"/>
    </xf>
    <xf numFmtId="0" fontId="0" fillId="37" borderId="16" xfId="0" applyFill="1" applyBorder="1" applyAlignment="1">
      <alignment horizontal="center" vertical="center" wrapText="1"/>
    </xf>
    <xf numFmtId="0" fontId="0" fillId="37" borderId="17" xfId="0" applyFill="1" applyBorder="1"/>
    <xf numFmtId="0" fontId="0" fillId="37" borderId="79" xfId="0" applyFill="1" applyBorder="1"/>
    <xf numFmtId="0" fontId="3" fillId="16" borderId="38" xfId="0" applyFont="1" applyFill="1" applyBorder="1" applyAlignment="1">
      <alignment horizontal="center" vertical="center"/>
    </xf>
    <xf numFmtId="0" fontId="3" fillId="16" borderId="34" xfId="0" applyFont="1" applyFill="1" applyBorder="1" applyAlignment="1">
      <alignment horizontal="center" vertical="center"/>
    </xf>
    <xf numFmtId="0" fontId="0" fillId="47" borderId="10" xfId="0" applyFill="1" applyBorder="1" applyAlignment="1">
      <alignment horizontal="center" vertical="center"/>
    </xf>
    <xf numFmtId="0" fontId="0" fillId="10" borderId="56" xfId="0" applyFill="1" applyBorder="1" applyAlignment="1">
      <alignment horizontal="center" vertical="center" wrapText="1"/>
    </xf>
    <xf numFmtId="0" fontId="0" fillId="10" borderId="58" xfId="0" applyFill="1" applyBorder="1" applyAlignment="1">
      <alignment horizontal="center" vertical="center" wrapText="1"/>
    </xf>
    <xf numFmtId="0" fontId="0" fillId="10" borderId="61" xfId="0" applyFill="1" applyBorder="1" applyAlignment="1">
      <alignment horizontal="center" vertical="center" wrapText="1"/>
    </xf>
    <xf numFmtId="0" fontId="20" fillId="5" borderId="38" xfId="0" applyFont="1" applyFill="1" applyBorder="1" applyAlignment="1">
      <alignment vertical="center"/>
    </xf>
    <xf numFmtId="0" fontId="20" fillId="5" borderId="34" xfId="0" applyFont="1" applyFill="1" applyBorder="1" applyAlignment="1">
      <alignment vertical="center"/>
    </xf>
    <xf numFmtId="0" fontId="0" fillId="25" borderId="35" xfId="0" applyFill="1" applyBorder="1" applyAlignment="1">
      <alignment vertical="center"/>
    </xf>
    <xf numFmtId="0" fontId="0" fillId="48" borderId="56" xfId="0" applyFill="1" applyBorder="1" applyAlignment="1">
      <alignment horizontal="center" vertical="center" wrapText="1"/>
    </xf>
    <xf numFmtId="0" fontId="0" fillId="48" borderId="75" xfId="0" applyFill="1" applyBorder="1" applyAlignment="1">
      <alignment horizontal="center" vertical="center" wrapText="1"/>
    </xf>
    <xf numFmtId="0" fontId="0" fillId="48" borderId="60" xfId="0" applyFill="1" applyBorder="1" applyAlignment="1">
      <alignment horizontal="center" vertical="center" wrapText="1"/>
    </xf>
    <xf numFmtId="0" fontId="0" fillId="48" borderId="58" xfId="0" applyFill="1" applyBorder="1" applyAlignment="1">
      <alignment horizontal="center" vertical="center" wrapText="1"/>
    </xf>
    <xf numFmtId="0" fontId="0" fillId="48" borderId="10" xfId="0" applyFill="1" applyBorder="1" applyAlignment="1">
      <alignment horizontal="center" vertical="center" wrapText="1"/>
    </xf>
    <xf numFmtId="0" fontId="0" fillId="48" borderId="57" xfId="0" applyFill="1" applyBorder="1" applyAlignment="1">
      <alignment horizontal="center" vertical="center" wrapText="1"/>
    </xf>
    <xf numFmtId="0" fontId="0" fillId="48" borderId="59" xfId="0" applyFill="1" applyBorder="1" applyAlignment="1">
      <alignment horizontal="center"/>
    </xf>
    <xf numFmtId="0" fontId="0" fillId="48" borderId="57" xfId="0" applyFill="1" applyBorder="1" applyAlignment="1">
      <alignment horizontal="center"/>
    </xf>
    <xf numFmtId="0" fontId="0" fillId="48" borderId="59" xfId="0" applyFill="1" applyBorder="1" applyAlignment="1">
      <alignment horizontal="center" vertical="center"/>
    </xf>
    <xf numFmtId="0" fontId="0" fillId="48" borderId="17" xfId="0" applyFill="1" applyBorder="1" applyAlignment="1">
      <alignment horizontal="center" vertical="center"/>
    </xf>
    <xf numFmtId="0" fontId="0" fillId="48" borderId="3" xfId="0" applyFill="1" applyBorder="1" applyAlignment="1">
      <alignment horizontal="center" vertical="center"/>
    </xf>
    <xf numFmtId="0" fontId="0" fillId="49" borderId="10" xfId="0" applyFill="1" applyBorder="1" applyAlignment="1">
      <alignment horizontal="center" vertical="center" wrapText="1"/>
    </xf>
    <xf numFmtId="0" fontId="1" fillId="0" borderId="14" xfId="0" applyFont="1" applyBorder="1"/>
    <xf numFmtId="0" fontId="53" fillId="0" borderId="67" xfId="0" applyFont="1" applyBorder="1"/>
    <xf numFmtId="0" fontId="1" fillId="0" borderId="46" xfId="0" applyFont="1" applyBorder="1" applyAlignment="1" applyProtection="1">
      <alignment wrapText="1"/>
      <protection locked="0"/>
    </xf>
    <xf numFmtId="0" fontId="0" fillId="15" borderId="76" xfId="0" applyFill="1" applyBorder="1" applyAlignment="1">
      <alignment horizontal="center" vertical="center" wrapText="1"/>
    </xf>
    <xf numFmtId="1" fontId="0" fillId="3" borderId="39" xfId="0" applyNumberFormat="1" applyFill="1" applyBorder="1" applyProtection="1">
      <protection locked="0"/>
    </xf>
    <xf numFmtId="0" fontId="0" fillId="37" borderId="55" xfId="0" applyFill="1" applyBorder="1" applyAlignment="1">
      <alignment horizontal="center" vertical="center"/>
    </xf>
    <xf numFmtId="0" fontId="0" fillId="37" borderId="10" xfId="0" applyFill="1" applyBorder="1" applyAlignment="1">
      <alignment horizontal="center" vertical="center" wrapText="1"/>
    </xf>
    <xf numFmtId="0" fontId="0" fillId="37" borderId="55" xfId="0" applyFill="1" applyBorder="1"/>
    <xf numFmtId="0" fontId="0" fillId="37" borderId="58" xfId="0" applyFill="1" applyBorder="1"/>
    <xf numFmtId="0" fontId="1" fillId="37" borderId="55" xfId="0" applyFont="1" applyFill="1" applyBorder="1" applyAlignment="1">
      <alignment horizontal="center" vertical="center"/>
    </xf>
    <xf numFmtId="0" fontId="0" fillId="37" borderId="61" xfId="0" applyFill="1" applyBorder="1" applyAlignment="1">
      <alignment horizontal="center" vertical="center" wrapText="1"/>
    </xf>
    <xf numFmtId="0" fontId="1" fillId="0" borderId="0" xfId="0" applyFont="1" applyAlignment="1">
      <alignment horizontal="left"/>
    </xf>
    <xf numFmtId="0" fontId="0" fillId="4" borderId="0" xfId="0" applyFill="1" applyAlignment="1">
      <alignment horizontal="left"/>
    </xf>
    <xf numFmtId="0" fontId="0" fillId="31" borderId="0" xfId="0" applyFill="1" applyAlignment="1">
      <alignment horizontal="left" vertical="center"/>
    </xf>
    <xf numFmtId="0" fontId="0" fillId="10" borderId="0" xfId="0" applyFill="1" applyAlignment="1">
      <alignment horizontal="left"/>
    </xf>
    <xf numFmtId="14" fontId="0" fillId="0" borderId="39" xfId="0" applyNumberFormat="1" applyBorder="1" applyProtection="1">
      <protection locked="0"/>
    </xf>
    <xf numFmtId="14" fontId="0" fillId="0" borderId="11" xfId="0" applyNumberFormat="1" applyBorder="1" applyProtection="1">
      <protection locked="0"/>
    </xf>
    <xf numFmtId="14" fontId="0" fillId="0" borderId="74" xfId="0" applyNumberFormat="1" applyBorder="1" applyProtection="1">
      <protection locked="0"/>
    </xf>
    <xf numFmtId="14" fontId="0" fillId="0" borderId="68" xfId="0" applyNumberFormat="1" applyBorder="1" applyProtection="1">
      <protection locked="0"/>
    </xf>
    <xf numFmtId="0" fontId="9" fillId="45" borderId="10" xfId="0" applyFont="1" applyFill="1" applyBorder="1" applyAlignment="1">
      <alignment horizontal="center" vertical="center"/>
    </xf>
    <xf numFmtId="0" fontId="8" fillId="47" borderId="82" xfId="0" applyFont="1" applyFill="1" applyBorder="1" applyAlignment="1">
      <alignment horizontal="center" vertical="center"/>
    </xf>
    <xf numFmtId="1" fontId="0" fillId="0" borderId="11" xfId="0" applyNumberFormat="1" applyBorder="1" applyProtection="1">
      <protection locked="0"/>
    </xf>
    <xf numFmtId="1" fontId="0" fillId="0" borderId="40" xfId="0" applyNumberFormat="1" applyBorder="1" applyProtection="1">
      <protection locked="0"/>
    </xf>
    <xf numFmtId="1" fontId="0" fillId="0" borderId="25" xfId="0" applyNumberFormat="1" applyBorder="1" applyProtection="1">
      <protection locked="0"/>
    </xf>
    <xf numFmtId="1" fontId="0" fillId="0" borderId="44" xfId="0" applyNumberFormat="1" applyBorder="1" applyProtection="1">
      <protection locked="0"/>
    </xf>
    <xf numFmtId="3" fontId="0" fillId="15" borderId="69" xfId="0" applyNumberFormat="1" applyFill="1" applyBorder="1"/>
    <xf numFmtId="10" fontId="0" fillId="15" borderId="44" xfId="0" applyNumberFormat="1" applyFill="1" applyBorder="1"/>
    <xf numFmtId="1" fontId="0" fillId="0" borderId="67" xfId="0" applyNumberFormat="1" applyBorder="1" applyProtection="1">
      <protection locked="0"/>
    </xf>
    <xf numFmtId="0" fontId="0" fillId="0" borderId="50" xfId="0" applyBorder="1" applyAlignment="1" applyProtection="1">
      <alignment horizontal="left" vertical="center"/>
      <protection locked="0"/>
    </xf>
    <xf numFmtId="0" fontId="0" fillId="0" borderId="14" xfId="0" applyBorder="1" applyAlignment="1" applyProtection="1">
      <alignment horizontal="left" vertical="center"/>
      <protection locked="0"/>
    </xf>
    <xf numFmtId="166" fontId="0" fillId="0" borderId="89" xfId="0" applyNumberFormat="1" applyBorder="1" applyProtection="1">
      <protection locked="0"/>
    </xf>
    <xf numFmtId="166" fontId="0" fillId="0" borderId="14" xfId="0" applyNumberFormat="1" applyBorder="1" applyProtection="1">
      <protection locked="0"/>
    </xf>
    <xf numFmtId="3" fontId="0" fillId="0" borderId="13" xfId="0" applyNumberFormat="1" applyBorder="1" applyProtection="1">
      <protection locked="0"/>
    </xf>
    <xf numFmtId="3" fontId="0" fillId="0" borderId="89" xfId="0" applyNumberFormat="1" applyBorder="1"/>
    <xf numFmtId="10" fontId="0" fillId="0" borderId="14" xfId="0" applyNumberFormat="1" applyBorder="1"/>
    <xf numFmtId="3" fontId="0" fillId="0" borderId="14" xfId="0" applyNumberFormat="1" applyBorder="1"/>
    <xf numFmtId="9" fontId="0" fillId="0" borderId="41" xfId="0" applyNumberFormat="1" applyBorder="1"/>
    <xf numFmtId="2" fontId="23" fillId="8" borderId="36" xfId="0" applyNumberFormat="1" applyFont="1" applyFill="1" applyBorder="1" applyAlignment="1" applyProtection="1">
      <alignment horizontal="center" vertical="center"/>
      <protection locked="0"/>
    </xf>
    <xf numFmtId="1" fontId="0" fillId="3" borderId="50" xfId="0" applyNumberFormat="1" applyFill="1" applyBorder="1" applyProtection="1">
      <protection locked="0"/>
    </xf>
    <xf numFmtId="49" fontId="0" fillId="3" borderId="14" xfId="0" applyNumberFormat="1" applyFill="1" applyBorder="1" applyProtection="1">
      <protection locked="0"/>
    </xf>
    <xf numFmtId="0" fontId="0" fillId="0" borderId="14" xfId="0" applyBorder="1" applyProtection="1">
      <protection locked="0"/>
    </xf>
    <xf numFmtId="3" fontId="6" fillId="0" borderId="14" xfId="0" applyNumberFormat="1" applyFont="1" applyBorder="1" applyProtection="1">
      <protection locked="0"/>
    </xf>
    <xf numFmtId="3" fontId="0" fillId="0" borderId="14" xfId="10" applyNumberFormat="1" applyFont="1" applyFill="1" applyBorder="1" applyProtection="1">
      <protection locked="0"/>
    </xf>
    <xf numFmtId="0" fontId="0" fillId="37" borderId="16" xfId="0" applyFill="1" applyBorder="1" applyAlignment="1">
      <alignment horizontal="center" vertical="center"/>
    </xf>
    <xf numFmtId="0" fontId="0" fillId="37" borderId="126" xfId="0" applyFill="1" applyBorder="1" applyAlignment="1">
      <alignment horizontal="center" vertical="center"/>
    </xf>
    <xf numFmtId="0" fontId="0" fillId="47" borderId="0" xfId="0" applyFill="1" applyAlignment="1">
      <alignment horizontal="center" vertical="center"/>
    </xf>
    <xf numFmtId="0" fontId="0" fillId="45" borderId="75" xfId="0" applyFill="1" applyBorder="1" applyAlignment="1">
      <alignment horizontal="center" vertical="center" wrapText="1"/>
    </xf>
    <xf numFmtId="0" fontId="0" fillId="12" borderId="56" xfId="0" applyFill="1" applyBorder="1" applyAlignment="1">
      <alignment horizontal="center" vertical="center" wrapText="1"/>
    </xf>
    <xf numFmtId="0" fontId="0" fillId="12" borderId="76" xfId="0" applyFill="1" applyBorder="1" applyAlignment="1">
      <alignment horizontal="center" vertical="center" wrapText="1"/>
    </xf>
    <xf numFmtId="0" fontId="0" fillId="12" borderId="61" xfId="0" applyFill="1" applyBorder="1" applyAlignment="1">
      <alignment horizontal="center" vertical="center" wrapText="1"/>
    </xf>
    <xf numFmtId="0" fontId="0" fillId="12" borderId="58" xfId="0" applyFill="1" applyBorder="1" applyAlignment="1">
      <alignment horizontal="center" vertical="center" wrapText="1"/>
    </xf>
    <xf numFmtId="0" fontId="0" fillId="0" borderId="0" xfId="0" applyAlignment="1">
      <alignment horizontal="left" vertical="center" wrapText="1"/>
    </xf>
    <xf numFmtId="0" fontId="0" fillId="46" borderId="38" xfId="0" applyFill="1" applyBorder="1"/>
    <xf numFmtId="0" fontId="0" fillId="46" borderId="1" xfId="0" applyFill="1" applyBorder="1"/>
    <xf numFmtId="0" fontId="11" fillId="46" borderId="27" xfId="0" applyFont="1" applyFill="1" applyBorder="1" applyAlignment="1">
      <alignment horizontal="center" vertical="center"/>
    </xf>
    <xf numFmtId="0" fontId="11" fillId="46" borderId="0" xfId="0" applyFont="1" applyFill="1" applyAlignment="1">
      <alignment horizontal="center" vertical="center"/>
    </xf>
    <xf numFmtId="0" fontId="0" fillId="46" borderId="34" xfId="0" applyFill="1" applyBorder="1"/>
    <xf numFmtId="0" fontId="0" fillId="2" borderId="8" xfId="0" applyFill="1" applyBorder="1"/>
    <xf numFmtId="0" fontId="0" fillId="2" borderId="6" xfId="0" applyFill="1" applyBorder="1"/>
    <xf numFmtId="0" fontId="0" fillId="2" borderId="66" xfId="0" applyFill="1" applyBorder="1"/>
    <xf numFmtId="0" fontId="1" fillId="46" borderId="4" xfId="0" applyFont="1" applyFill="1" applyBorder="1"/>
    <xf numFmtId="0" fontId="2" fillId="0" borderId="0" xfId="0" applyFont="1" applyAlignment="1">
      <alignment wrapText="1"/>
    </xf>
    <xf numFmtId="49" fontId="2" fillId="0" borderId="0" xfId="0" applyNumberFormat="1" applyFont="1" applyAlignment="1">
      <alignment horizontal="left"/>
    </xf>
    <xf numFmtId="0" fontId="2" fillId="0" borderId="0" xfId="0" applyFont="1" applyAlignment="1">
      <alignment horizontal="left"/>
    </xf>
    <xf numFmtId="1" fontId="2" fillId="0" borderId="0" xfId="0" applyNumberFormat="1" applyFont="1" applyAlignment="1">
      <alignment horizontal="right"/>
    </xf>
    <xf numFmtId="0" fontId="2" fillId="0" borderId="0" xfId="0" applyFont="1" applyAlignment="1">
      <alignment horizontal="right"/>
    </xf>
    <xf numFmtId="2" fontId="2" fillId="0" borderId="0" xfId="0" applyNumberFormat="1" applyFont="1"/>
    <xf numFmtId="0" fontId="2" fillId="0" borderId="0" xfId="9" applyFont="1"/>
    <xf numFmtId="1" fontId="0" fillId="0" borderId="50" xfId="0" applyNumberFormat="1" applyBorder="1" applyProtection="1">
      <protection locked="0"/>
    </xf>
    <xf numFmtId="0" fontId="0" fillId="51" borderId="56" xfId="0" applyFill="1" applyBorder="1" applyAlignment="1">
      <alignment horizontal="center" vertical="center" wrapText="1"/>
    </xf>
    <xf numFmtId="0" fontId="0" fillId="51" borderId="76" xfId="0" applyFill="1" applyBorder="1" applyAlignment="1">
      <alignment horizontal="center" vertical="center" wrapText="1"/>
    </xf>
    <xf numFmtId="0" fontId="0" fillId="51" borderId="55" xfId="0" applyFill="1" applyBorder="1" applyAlignment="1">
      <alignment horizontal="center" vertical="center" wrapText="1"/>
    </xf>
    <xf numFmtId="0" fontId="0" fillId="51" borderId="76" xfId="0" applyFill="1" applyBorder="1" applyAlignment="1">
      <alignment horizontal="center" vertical="center"/>
    </xf>
    <xf numFmtId="0" fontId="0" fillId="51" borderId="58" xfId="0" applyFill="1" applyBorder="1" applyAlignment="1">
      <alignment horizontal="center" vertical="center" wrapText="1"/>
    </xf>
    <xf numFmtId="0" fontId="0" fillId="51" borderId="61" xfId="0" applyFill="1" applyBorder="1" applyAlignment="1">
      <alignment horizontal="center" vertical="center" wrapText="1"/>
    </xf>
    <xf numFmtId="0" fontId="0" fillId="52" borderId="22" xfId="0" applyFill="1" applyBorder="1" applyAlignment="1">
      <alignment horizontal="center"/>
    </xf>
    <xf numFmtId="0" fontId="0" fillId="52" borderId="10" xfId="0" applyFill="1" applyBorder="1" applyAlignment="1">
      <alignment horizontal="center"/>
    </xf>
    <xf numFmtId="0" fontId="0" fillId="44" borderId="10" xfId="0" applyFill="1" applyBorder="1" applyAlignment="1">
      <alignment horizontal="center" vertical="center"/>
    </xf>
    <xf numFmtId="0" fontId="0" fillId="53" borderId="10" xfId="0" applyFill="1" applyBorder="1" applyAlignment="1">
      <alignment horizontal="center"/>
    </xf>
    <xf numFmtId="0" fontId="0" fillId="54" borderId="58" xfId="0" applyFill="1" applyBorder="1" applyAlignment="1">
      <alignment horizontal="center" vertical="center" wrapText="1"/>
    </xf>
    <xf numFmtId="0" fontId="0" fillId="54" borderId="0" xfId="0" applyFill="1" applyAlignment="1">
      <alignment horizontal="center" vertical="center" wrapText="1"/>
    </xf>
    <xf numFmtId="0" fontId="0" fillId="54" borderId="61" xfId="0" applyFill="1" applyBorder="1" applyAlignment="1">
      <alignment horizontal="center" vertical="center" wrapText="1"/>
    </xf>
    <xf numFmtId="0" fontId="6" fillId="10" borderId="58" xfId="0" applyFont="1" applyFill="1" applyBorder="1" applyAlignment="1">
      <alignment horizontal="center" vertical="center" wrapText="1"/>
    </xf>
    <xf numFmtId="0" fontId="6" fillId="10" borderId="10" xfId="0" applyFont="1" applyFill="1" applyBorder="1" applyAlignment="1">
      <alignment horizontal="center" vertical="center" wrapText="1"/>
    </xf>
    <xf numFmtId="166" fontId="0" fillId="0" borderId="23" xfId="0" applyNumberFormat="1" applyBorder="1" applyProtection="1">
      <protection locked="0"/>
    </xf>
    <xf numFmtId="1" fontId="0" fillId="0" borderId="14" xfId="0" applyNumberFormat="1" applyBorder="1" applyProtection="1">
      <protection locked="0"/>
    </xf>
    <xf numFmtId="166" fontId="0" fillId="0" borderId="41" xfId="0" applyNumberFormat="1" applyBorder="1" applyProtection="1">
      <protection locked="0"/>
    </xf>
    <xf numFmtId="166" fontId="6" fillId="0" borderId="14" xfId="0" applyNumberFormat="1" applyFont="1" applyBorder="1" applyProtection="1">
      <protection locked="0"/>
    </xf>
    <xf numFmtId="3" fontId="0" fillId="0" borderId="41" xfId="0" applyNumberFormat="1" applyBorder="1" applyProtection="1">
      <protection locked="0"/>
    </xf>
    <xf numFmtId="168" fontId="0" fillId="0" borderId="14" xfId="0" applyNumberFormat="1" applyBorder="1"/>
    <xf numFmtId="0" fontId="0" fillId="10" borderId="45" xfId="0" applyFill="1" applyBorder="1" applyAlignment="1">
      <alignment horizontal="center" vertical="center"/>
    </xf>
    <xf numFmtId="0" fontId="0" fillId="10" borderId="11" xfId="0" applyFill="1" applyBorder="1" applyAlignment="1">
      <alignment horizontal="center" vertical="center"/>
    </xf>
    <xf numFmtId="0" fontId="0" fillId="10" borderId="39" xfId="0" applyFill="1" applyBorder="1" applyAlignment="1">
      <alignment horizontal="center" vertical="center" wrapText="1"/>
    </xf>
    <xf numFmtId="0" fontId="0" fillId="10" borderId="39" xfId="0" applyFill="1" applyBorder="1" applyAlignment="1">
      <alignment horizontal="center" vertical="center"/>
    </xf>
    <xf numFmtId="0" fontId="0" fillId="10" borderId="11" xfId="0" applyFill="1" applyBorder="1" applyAlignment="1">
      <alignment horizontal="center" vertical="center" wrapText="1"/>
    </xf>
    <xf numFmtId="0" fontId="0" fillId="10" borderId="25" xfId="0" applyFill="1" applyBorder="1" applyAlignment="1">
      <alignment horizontal="center" vertical="center" wrapText="1"/>
    </xf>
    <xf numFmtId="0" fontId="0" fillId="10" borderId="11" xfId="0" applyFill="1" applyBorder="1" applyAlignment="1">
      <alignment horizontal="center"/>
    </xf>
    <xf numFmtId="0" fontId="0" fillId="10" borderId="5" xfId="0" applyFill="1" applyBorder="1" applyAlignment="1">
      <alignment horizontal="center" vertical="center"/>
    </xf>
    <xf numFmtId="166" fontId="0" fillId="0" borderId="50" xfId="0" applyNumberFormat="1" applyBorder="1" applyProtection="1">
      <protection locked="0"/>
    </xf>
    <xf numFmtId="0" fontId="0" fillId="10" borderId="61" xfId="0" applyFill="1" applyBorder="1" applyAlignment="1">
      <alignment horizontal="center" vertical="center"/>
    </xf>
    <xf numFmtId="0" fontId="0" fillId="10" borderId="25" xfId="0" applyFill="1" applyBorder="1" applyAlignment="1">
      <alignment horizontal="center" vertical="center"/>
    </xf>
    <xf numFmtId="1" fontId="0" fillId="0" borderId="98" xfId="0" applyNumberFormat="1" applyBorder="1" applyProtection="1">
      <protection locked="0"/>
    </xf>
    <xf numFmtId="0" fontId="0" fillId="12" borderId="55" xfId="0" applyFill="1" applyBorder="1" applyAlignment="1">
      <alignment horizontal="center" vertical="center" wrapText="1"/>
    </xf>
    <xf numFmtId="0" fontId="0" fillId="12" borderId="76" xfId="0" applyFill="1" applyBorder="1" applyAlignment="1">
      <alignment horizontal="center" vertical="center"/>
    </xf>
    <xf numFmtId="0" fontId="0" fillId="12" borderId="0" xfId="0" applyFill="1" applyAlignment="1">
      <alignment horizontal="center" vertical="center" wrapText="1"/>
    </xf>
    <xf numFmtId="0" fontId="1" fillId="0" borderId="66" xfId="0" applyFont="1" applyBorder="1" applyAlignment="1">
      <alignment wrapText="1"/>
    </xf>
    <xf numFmtId="0" fontId="1" fillId="0" borderId="67" xfId="0" applyFont="1" applyBorder="1"/>
    <xf numFmtId="0" fontId="0" fillId="0" borderId="44" xfId="0" applyBorder="1" applyProtection="1">
      <protection locked="0"/>
    </xf>
    <xf numFmtId="14" fontId="0" fillId="0" borderId="69" xfId="0" applyNumberFormat="1" applyBorder="1" applyProtection="1">
      <protection locked="0"/>
    </xf>
    <xf numFmtId="14" fontId="0" fillId="0" borderId="67" xfId="0" applyNumberFormat="1" applyBorder="1" applyProtection="1">
      <protection locked="0"/>
    </xf>
    <xf numFmtId="3" fontId="6" fillId="0" borderId="69" xfId="0" applyNumberFormat="1" applyFont="1" applyBorder="1" applyProtection="1">
      <protection locked="0"/>
    </xf>
    <xf numFmtId="2" fontId="0" fillId="0" borderId="69" xfId="0" applyNumberFormat="1" applyBorder="1"/>
    <xf numFmtId="167" fontId="0" fillId="0" borderId="68" xfId="0" applyNumberFormat="1" applyBorder="1"/>
    <xf numFmtId="0" fontId="0" fillId="45" borderId="55" xfId="0" applyFill="1" applyBorder="1" applyAlignment="1">
      <alignment horizontal="center" vertical="center" wrapText="1"/>
    </xf>
    <xf numFmtId="0" fontId="0" fillId="45" borderId="0" xfId="0" applyFill="1" applyAlignment="1">
      <alignment horizontal="center" vertical="center" wrapText="1"/>
    </xf>
    <xf numFmtId="0" fontId="0" fillId="54" borderId="75" xfId="0" applyFill="1" applyBorder="1" applyAlignment="1">
      <alignment horizontal="center" vertical="center" wrapText="1"/>
    </xf>
    <xf numFmtId="0" fontId="0" fillId="0" borderId="68" xfId="0" applyBorder="1" applyAlignment="1" applyProtection="1">
      <alignment horizontal="center"/>
      <protection locked="0"/>
    </xf>
    <xf numFmtId="14" fontId="0" fillId="0" borderId="91" xfId="0" applyNumberFormat="1" applyBorder="1" applyProtection="1">
      <protection locked="0"/>
    </xf>
    <xf numFmtId="168" fontId="0" fillId="0" borderId="74" xfId="0" applyNumberFormat="1" applyBorder="1" applyProtection="1">
      <protection locked="0"/>
    </xf>
    <xf numFmtId="9" fontId="0" fillId="0" borderId="44" xfId="0" applyNumberFormat="1" applyBorder="1" applyProtection="1">
      <protection locked="0"/>
    </xf>
    <xf numFmtId="168" fontId="0" fillId="0" borderId="74" xfId="0" applyNumberFormat="1" applyBorder="1"/>
    <xf numFmtId="168" fontId="0" fillId="0" borderId="67" xfId="0" applyNumberFormat="1" applyBorder="1"/>
    <xf numFmtId="9" fontId="6" fillId="0" borderId="44" xfId="0" applyNumberFormat="1" applyFont="1" applyBorder="1"/>
    <xf numFmtId="0" fontId="1" fillId="0" borderId="11" xfId="0" applyFont="1" applyBorder="1"/>
    <xf numFmtId="0" fontId="0" fillId="8" borderId="39" xfId="0" applyFill="1" applyBorder="1" applyProtection="1">
      <protection locked="0"/>
    </xf>
    <xf numFmtId="1" fontId="0" fillId="8" borderId="11" xfId="0" applyNumberFormat="1" applyFill="1" applyBorder="1" applyProtection="1">
      <protection locked="0"/>
    </xf>
    <xf numFmtId="1" fontId="0" fillId="8" borderId="25" xfId="0" applyNumberFormat="1" applyFill="1" applyBorder="1" applyProtection="1">
      <protection locked="0"/>
    </xf>
    <xf numFmtId="3" fontId="0" fillId="0" borderId="39" xfId="0" applyNumberFormat="1" applyBorder="1"/>
    <xf numFmtId="9" fontId="0" fillId="0" borderId="44" xfId="0" applyNumberFormat="1" applyBorder="1"/>
    <xf numFmtId="0" fontId="0" fillId="0" borderId="6" xfId="0" applyBorder="1" applyAlignment="1" applyProtection="1">
      <alignment wrapText="1"/>
      <protection locked="0"/>
    </xf>
    <xf numFmtId="0" fontId="27" fillId="55" borderId="2" xfId="0" applyFont="1" applyFill="1" applyBorder="1"/>
    <xf numFmtId="0" fontId="2" fillId="55" borderId="38" xfId="0" applyFont="1" applyFill="1" applyBorder="1"/>
    <xf numFmtId="0" fontId="2" fillId="55" borderId="34" xfId="0" applyFont="1" applyFill="1" applyBorder="1"/>
    <xf numFmtId="0" fontId="2" fillId="55" borderId="22" xfId="0" applyFont="1" applyFill="1" applyBorder="1" applyAlignment="1">
      <alignment horizontal="center"/>
    </xf>
    <xf numFmtId="0" fontId="2" fillId="55" borderId="0" xfId="0" applyFont="1" applyFill="1"/>
    <xf numFmtId="0" fontId="2" fillId="55" borderId="10" xfId="0" applyFont="1" applyFill="1" applyBorder="1"/>
    <xf numFmtId="0" fontId="2" fillId="55" borderId="87" xfId="0" applyFont="1" applyFill="1" applyBorder="1"/>
    <xf numFmtId="0" fontId="2" fillId="55" borderId="80" xfId="0" applyFont="1" applyFill="1" applyBorder="1"/>
    <xf numFmtId="0" fontId="2" fillId="55" borderId="81" xfId="0" applyFont="1" applyFill="1" applyBorder="1"/>
    <xf numFmtId="0" fontId="5" fillId="55" borderId="0" xfId="0" applyFont="1" applyFill="1" applyAlignment="1">
      <alignment horizontal="left" vertical="center"/>
    </xf>
    <xf numFmtId="0" fontId="50" fillId="55" borderId="87" xfId="0" applyFont="1" applyFill="1" applyBorder="1" applyAlignment="1">
      <alignment vertical="center" wrapText="1"/>
    </xf>
    <xf numFmtId="0" fontId="2" fillId="55" borderId="109" xfId="0" applyFont="1" applyFill="1" applyBorder="1"/>
    <xf numFmtId="0" fontId="50" fillId="55" borderId="37" xfId="0" applyFont="1" applyFill="1" applyBorder="1" applyAlignment="1">
      <alignment horizontal="right" vertical="center" wrapText="1"/>
    </xf>
    <xf numFmtId="0" fontId="51" fillId="55" borderId="38" xfId="0" applyFont="1" applyFill="1" applyBorder="1" applyAlignment="1" applyProtection="1">
      <alignment horizontal="center" vertical="center"/>
      <protection locked="0"/>
    </xf>
    <xf numFmtId="0" fontId="5" fillId="55" borderId="22" xfId="0" applyFont="1" applyFill="1" applyBorder="1" applyAlignment="1">
      <alignment vertical="center"/>
    </xf>
    <xf numFmtId="0" fontId="0" fillId="55" borderId="105" xfId="0" applyFill="1" applyBorder="1"/>
    <xf numFmtId="0" fontId="8" fillId="55" borderId="34" xfId="0" applyFont="1" applyFill="1" applyBorder="1" applyAlignment="1">
      <alignment vertical="center"/>
    </xf>
    <xf numFmtId="0" fontId="8" fillId="55" borderId="102" xfId="0" applyFont="1" applyFill="1" applyBorder="1" applyAlignment="1">
      <alignment vertical="center"/>
    </xf>
    <xf numFmtId="0" fontId="8" fillId="55" borderId="103" xfId="0" applyFont="1" applyFill="1" applyBorder="1" applyAlignment="1">
      <alignment vertical="center"/>
    </xf>
    <xf numFmtId="0" fontId="8" fillId="55" borderId="38" xfId="0" applyFont="1" applyFill="1" applyBorder="1" applyAlignment="1">
      <alignment vertical="center"/>
    </xf>
    <xf numFmtId="0" fontId="55" fillId="55" borderId="101" xfId="0" applyFont="1" applyFill="1" applyBorder="1" applyAlignment="1">
      <alignment horizontal="left"/>
    </xf>
    <xf numFmtId="0" fontId="54" fillId="55" borderId="102" xfId="0" applyFont="1" applyFill="1" applyBorder="1"/>
    <xf numFmtId="0" fontId="0" fillId="55" borderId="102" xfId="0" applyFill="1" applyBorder="1" applyAlignment="1">
      <alignment vertical="top"/>
    </xf>
    <xf numFmtId="0" fontId="0" fillId="55" borderId="103" xfId="0" applyFill="1" applyBorder="1"/>
    <xf numFmtId="0" fontId="28" fillId="0" borderId="22" xfId="0" applyFont="1" applyBorder="1" applyAlignment="1">
      <alignment vertical="top"/>
    </xf>
    <xf numFmtId="0" fontId="0" fillId="56" borderId="14" xfId="0" applyFill="1" applyBorder="1" applyProtection="1">
      <protection locked="0"/>
    </xf>
    <xf numFmtId="0" fontId="0" fillId="56" borderId="11" xfId="0" applyFill="1" applyBorder="1" applyProtection="1">
      <protection locked="0"/>
    </xf>
    <xf numFmtId="0" fontId="27" fillId="0" borderId="0" xfId="0" applyFont="1"/>
    <xf numFmtId="0" fontId="3" fillId="2" borderId="71" xfId="0" applyFont="1" applyFill="1" applyBorder="1" applyAlignment="1">
      <alignment horizontal="center" vertical="center"/>
    </xf>
    <xf numFmtId="9" fontId="58" fillId="35" borderId="72" xfId="0" applyNumberFormat="1" applyFont="1" applyFill="1" applyBorder="1" applyAlignment="1">
      <alignment horizontal="center" vertical="center"/>
    </xf>
    <xf numFmtId="0" fontId="40" fillId="0" borderId="22" xfId="0" applyFont="1" applyBorder="1" applyAlignment="1">
      <alignment horizontal="center" wrapText="1"/>
    </xf>
    <xf numFmtId="0" fontId="40" fillId="0" borderId="0" xfId="0" applyFont="1" applyAlignment="1">
      <alignment horizontal="center" wrapText="1"/>
    </xf>
    <xf numFmtId="0" fontId="5" fillId="55" borderId="9" xfId="0" applyFont="1" applyFill="1" applyBorder="1" applyAlignment="1">
      <alignment horizontal="center" vertical="center"/>
    </xf>
    <xf numFmtId="0" fontId="5" fillId="55" borderId="1" xfId="0" applyFont="1" applyFill="1" applyBorder="1" applyAlignment="1">
      <alignment horizontal="center" vertical="center"/>
    </xf>
    <xf numFmtId="0" fontId="0" fillId="2" borderId="37" xfId="0" applyFill="1" applyBorder="1" applyAlignment="1">
      <alignment horizontal="center" vertical="center" wrapText="1"/>
    </xf>
    <xf numFmtId="0" fontId="0" fillId="2" borderId="27" xfId="0" applyFill="1" applyBorder="1" applyAlignment="1">
      <alignment horizontal="center" vertical="center" wrapText="1"/>
    </xf>
    <xf numFmtId="0" fontId="5" fillId="55" borderId="9" xfId="0" applyFont="1" applyFill="1" applyBorder="1" applyAlignment="1">
      <alignment horizontal="center"/>
    </xf>
    <xf numFmtId="0" fontId="5" fillId="55" borderId="1" xfId="0" applyFont="1" applyFill="1" applyBorder="1" applyAlignment="1">
      <alignment horizontal="center"/>
    </xf>
    <xf numFmtId="0" fontId="0" fillId="4" borderId="100" xfId="0" applyFill="1" applyBorder="1" applyAlignment="1">
      <alignment horizontal="left" vertical="center" wrapText="1"/>
    </xf>
    <xf numFmtId="0" fontId="0" fillId="4" borderId="4" xfId="0" applyFill="1" applyBorder="1" applyAlignment="1">
      <alignment horizontal="left" vertical="center" wrapText="1"/>
    </xf>
    <xf numFmtId="0" fontId="0" fillId="3" borderId="99" xfId="0" applyFill="1" applyBorder="1" applyAlignment="1" applyProtection="1">
      <alignment horizontal="center" vertical="center"/>
      <protection locked="0"/>
    </xf>
    <xf numFmtId="0" fontId="0" fillId="3" borderId="24" xfId="0" applyFill="1" applyBorder="1" applyAlignment="1" applyProtection="1">
      <alignment horizontal="center" vertical="center"/>
      <protection locked="0"/>
    </xf>
    <xf numFmtId="0" fontId="0" fillId="4" borderId="6" xfId="0" applyFill="1" applyBorder="1" applyAlignment="1">
      <alignment wrapText="1"/>
    </xf>
    <xf numFmtId="0" fontId="0" fillId="3" borderId="61" xfId="0" applyFill="1" applyBorder="1" applyAlignment="1" applyProtection="1">
      <alignment horizontal="center" vertical="center"/>
      <protection locked="0"/>
    </xf>
    <xf numFmtId="0" fontId="0" fillId="3" borderId="41" xfId="0" applyFill="1" applyBorder="1" applyAlignment="1" applyProtection="1">
      <alignment horizontal="center" vertical="center"/>
      <protection locked="0"/>
    </xf>
    <xf numFmtId="0" fontId="0" fillId="4" borderId="100" xfId="0" applyFill="1" applyBorder="1" applyAlignment="1">
      <alignment wrapText="1"/>
    </xf>
    <xf numFmtId="0" fontId="0" fillId="4" borderId="55" xfId="0" applyFill="1" applyBorder="1" applyAlignment="1">
      <alignment wrapText="1"/>
    </xf>
    <xf numFmtId="0" fontId="0" fillId="4" borderId="23" xfId="0" applyFill="1" applyBorder="1" applyAlignment="1">
      <alignment wrapText="1"/>
    </xf>
    <xf numFmtId="0" fontId="0" fillId="0" borderId="0" xfId="0" applyAlignment="1">
      <alignment horizontal="left" wrapText="1"/>
    </xf>
    <xf numFmtId="0" fontId="0" fillId="0" borderId="0" xfId="0" applyAlignment="1" applyProtection="1">
      <alignment horizontal="center" vertical="center"/>
      <protection locked="0"/>
    </xf>
    <xf numFmtId="0" fontId="0" fillId="48" borderId="55" xfId="0" applyFill="1" applyBorder="1" applyAlignment="1">
      <alignment horizontal="center" vertical="center" wrapText="1"/>
    </xf>
    <xf numFmtId="0" fontId="0" fillId="48" borderId="4" xfId="0" applyFill="1" applyBorder="1" applyAlignment="1">
      <alignment horizontal="center" vertical="center" wrapText="1"/>
    </xf>
    <xf numFmtId="0" fontId="0" fillId="37" borderId="55" xfId="0" applyFill="1" applyBorder="1" applyAlignment="1">
      <alignment horizontal="center" vertical="center" wrapText="1"/>
    </xf>
    <xf numFmtId="0" fontId="0" fillId="37" borderId="4" xfId="0" applyFill="1" applyBorder="1" applyAlignment="1">
      <alignment horizontal="center" vertical="center" wrapText="1"/>
    </xf>
    <xf numFmtId="0" fontId="0" fillId="37" borderId="0" xfId="0" applyFill="1" applyAlignment="1">
      <alignment horizontal="center" vertical="center" wrapText="1"/>
    </xf>
    <xf numFmtId="0" fontId="0" fillId="37" borderId="16" xfId="0" applyFill="1" applyBorder="1" applyAlignment="1">
      <alignment horizontal="center" vertical="center" wrapText="1"/>
    </xf>
    <xf numFmtId="0" fontId="0" fillId="37" borderId="58" xfId="0" applyFill="1" applyBorder="1" applyAlignment="1">
      <alignment horizontal="center" vertical="center" wrapText="1"/>
    </xf>
    <xf numFmtId="0" fontId="0" fillId="37" borderId="17" xfId="0" applyFill="1" applyBorder="1" applyAlignment="1">
      <alignment horizontal="center" vertical="center" wrapText="1"/>
    </xf>
    <xf numFmtId="0" fontId="2" fillId="55" borderId="38" xfId="0" applyFont="1" applyFill="1" applyBorder="1"/>
    <xf numFmtId="0" fontId="2" fillId="55" borderId="34" xfId="0" applyFont="1" applyFill="1" applyBorder="1"/>
    <xf numFmtId="0" fontId="2" fillId="55" borderId="0" xfId="0" applyFont="1" applyFill="1"/>
    <xf numFmtId="0" fontId="2" fillId="55" borderId="10" xfId="0" applyFont="1" applyFill="1" applyBorder="1"/>
    <xf numFmtId="0" fontId="50" fillId="55" borderId="86" xfId="0" applyFont="1" applyFill="1" applyBorder="1" applyAlignment="1">
      <alignment horizontal="right" vertical="center" wrapText="1"/>
    </xf>
    <xf numFmtId="0" fontId="50" fillId="55" borderId="87" xfId="0" applyFont="1" applyFill="1" applyBorder="1" applyAlignment="1">
      <alignment horizontal="right" vertical="center" wrapText="1"/>
    </xf>
    <xf numFmtId="0" fontId="50" fillId="55" borderId="80" xfId="0" applyFont="1" applyFill="1" applyBorder="1" applyAlignment="1">
      <alignment horizontal="right" wrapText="1"/>
    </xf>
    <xf numFmtId="0" fontId="50" fillId="55" borderId="81" xfId="0" applyFont="1" applyFill="1" applyBorder="1" applyAlignment="1">
      <alignment horizontal="right" wrapText="1"/>
    </xf>
    <xf numFmtId="0" fontId="50" fillId="55" borderId="81" xfId="0" applyFont="1" applyFill="1" applyBorder="1" applyAlignment="1">
      <alignment horizontal="right" vertical="center" wrapText="1"/>
    </xf>
    <xf numFmtId="49" fontId="50" fillId="55" borderId="81" xfId="0" applyNumberFormat="1" applyFont="1" applyFill="1" applyBorder="1" applyAlignment="1">
      <alignment horizontal="right" vertical="center" wrapText="1"/>
    </xf>
    <xf numFmtId="0" fontId="2" fillId="55" borderId="22" xfId="0" applyFont="1" applyFill="1" applyBorder="1" applyAlignment="1">
      <alignment horizontal="center"/>
    </xf>
    <xf numFmtId="0" fontId="2" fillId="55" borderId="0" xfId="0" applyFont="1" applyFill="1" applyAlignment="1">
      <alignment horizontal="center"/>
    </xf>
    <xf numFmtId="0" fontId="5" fillId="55" borderId="37" xfId="0" applyFont="1" applyFill="1" applyBorder="1" applyAlignment="1">
      <alignment horizontal="left" vertical="center"/>
    </xf>
    <xf numFmtId="0" fontId="5" fillId="55" borderId="38" xfId="0" applyFont="1" applyFill="1" applyBorder="1" applyAlignment="1">
      <alignment horizontal="left" vertical="center"/>
    </xf>
    <xf numFmtId="0" fontId="0" fillId="25" borderId="0" xfId="0" applyFill="1" applyAlignment="1">
      <alignment horizontal="center" vertical="center"/>
    </xf>
    <xf numFmtId="0" fontId="0" fillId="25" borderId="10" xfId="0" applyFill="1" applyBorder="1" applyAlignment="1">
      <alignment horizontal="center" vertical="center"/>
    </xf>
    <xf numFmtId="0" fontId="20" fillId="5" borderId="37" xfId="0" applyFont="1" applyFill="1" applyBorder="1" applyAlignment="1">
      <alignment horizontal="center" vertical="center"/>
    </xf>
    <xf numFmtId="0" fontId="20" fillId="5" borderId="38" xfId="0" applyFont="1" applyFill="1" applyBorder="1" applyAlignment="1">
      <alignment horizontal="center" vertical="center"/>
    </xf>
    <xf numFmtId="0" fontId="0" fillId="25" borderId="22" xfId="0" applyFill="1" applyBorder="1" applyAlignment="1">
      <alignment horizontal="center" vertical="center"/>
    </xf>
    <xf numFmtId="0" fontId="0" fillId="15" borderId="22" xfId="0" applyFill="1" applyBorder="1" applyAlignment="1">
      <alignment horizontal="center"/>
    </xf>
    <xf numFmtId="0" fontId="0" fillId="15" borderId="0" xfId="0" applyFill="1" applyAlignment="1">
      <alignment horizontal="center"/>
    </xf>
    <xf numFmtId="0" fontId="0" fillId="15" borderId="22" xfId="0" applyFill="1" applyBorder="1" applyAlignment="1">
      <alignment horizontal="center" vertical="center" wrapText="1"/>
    </xf>
    <xf numFmtId="0" fontId="0" fillId="20" borderId="0" xfId="0" applyFill="1" applyAlignment="1">
      <alignment horizontal="center" vertical="center" wrapText="1"/>
    </xf>
    <xf numFmtId="0" fontId="0" fillId="25" borderId="0" xfId="0" applyFill="1" applyAlignment="1">
      <alignment horizontal="center" vertical="center" wrapText="1"/>
    </xf>
    <xf numFmtId="0" fontId="0" fillId="6" borderId="0" xfId="0" applyFill="1" applyAlignment="1">
      <alignment horizontal="center" wrapText="1"/>
    </xf>
    <xf numFmtId="0" fontId="0" fillId="48" borderId="35" xfId="0" applyFill="1" applyBorder="1" applyAlignment="1">
      <alignment horizontal="center" vertical="center" wrapText="1"/>
    </xf>
    <xf numFmtId="0" fontId="0" fillId="48" borderId="121" xfId="0" applyFill="1" applyBorder="1" applyAlignment="1">
      <alignment horizontal="center" vertical="center" wrapText="1"/>
    </xf>
    <xf numFmtId="0" fontId="0" fillId="0" borderId="0" xfId="0" applyAlignment="1">
      <alignment horizontal="center" vertical="center"/>
    </xf>
    <xf numFmtId="0" fontId="0" fillId="32" borderId="0" xfId="0" applyFill="1" applyAlignment="1">
      <alignment horizontal="center" wrapText="1"/>
    </xf>
    <xf numFmtId="0" fontId="6" fillId="29" borderId="0" xfId="0" applyFont="1" applyFill="1" applyAlignment="1">
      <alignment horizontal="center" vertical="center" wrapText="1"/>
    </xf>
    <xf numFmtId="0" fontId="0" fillId="48" borderId="54" xfId="0" applyFill="1" applyBorder="1" applyAlignment="1">
      <alignment horizontal="center" vertical="center" wrapText="1"/>
    </xf>
    <xf numFmtId="0" fontId="0" fillId="48" borderId="56" xfId="0" applyFill="1" applyBorder="1" applyAlignment="1">
      <alignment horizontal="center" vertical="center" wrapText="1"/>
    </xf>
    <xf numFmtId="0" fontId="50" fillId="55" borderId="87" xfId="0" applyFont="1" applyFill="1" applyBorder="1" applyAlignment="1">
      <alignment horizontal="right" wrapText="1"/>
    </xf>
    <xf numFmtId="0" fontId="50" fillId="55" borderId="86" xfId="0" applyFont="1" applyFill="1" applyBorder="1" applyAlignment="1">
      <alignment horizontal="right" wrapText="1" indent="1" readingOrder="1"/>
    </xf>
    <xf numFmtId="0" fontId="50" fillId="55" borderId="87" xfId="0" applyFont="1" applyFill="1" applyBorder="1" applyAlignment="1">
      <alignment horizontal="right" wrapText="1" indent="1" readingOrder="1"/>
    </xf>
    <xf numFmtId="0" fontId="11" fillId="16" borderId="37" xfId="0" applyFont="1" applyFill="1" applyBorder="1" applyAlignment="1">
      <alignment horizontal="center" vertical="center"/>
    </xf>
    <xf numFmtId="0" fontId="11" fillId="16" borderId="38" xfId="0" applyFont="1" applyFill="1" applyBorder="1" applyAlignment="1">
      <alignment horizontal="center" vertical="center"/>
    </xf>
    <xf numFmtId="0" fontId="11" fillId="16" borderId="34" xfId="0" applyFont="1" applyFill="1" applyBorder="1" applyAlignment="1">
      <alignment horizontal="center" vertical="center"/>
    </xf>
    <xf numFmtId="0" fontId="0" fillId="37" borderId="55" xfId="0" applyFill="1" applyBorder="1" applyAlignment="1">
      <alignment horizontal="center" vertical="top" wrapText="1"/>
    </xf>
    <xf numFmtId="0" fontId="0" fillId="37" borderId="4" xfId="0" applyFill="1" applyBorder="1" applyAlignment="1">
      <alignment horizontal="center" vertical="top" wrapText="1"/>
    </xf>
    <xf numFmtId="0" fontId="0" fillId="8" borderId="0" xfId="0" applyFill="1" applyAlignment="1">
      <alignment horizontal="center" wrapText="1"/>
    </xf>
    <xf numFmtId="0" fontId="1" fillId="0" borderId="0" xfId="0" applyFont="1" applyAlignment="1">
      <alignment horizontal="center" vertical="center"/>
    </xf>
    <xf numFmtId="0" fontId="0" fillId="10" borderId="22" xfId="0" applyFill="1" applyBorder="1" applyAlignment="1">
      <alignment horizontal="center" vertical="center" wrapText="1"/>
    </xf>
    <xf numFmtId="0" fontId="0" fillId="10" borderId="56" xfId="0" applyFill="1" applyBorder="1" applyAlignment="1">
      <alignment horizontal="center" vertical="center" wrapText="1"/>
    </xf>
    <xf numFmtId="0" fontId="0" fillId="10" borderId="75" xfId="0" applyFill="1" applyBorder="1" applyAlignment="1">
      <alignment horizontal="center" vertical="center" wrapText="1"/>
    </xf>
    <xf numFmtId="0" fontId="0" fillId="47" borderId="22" xfId="0" applyFill="1" applyBorder="1" applyAlignment="1">
      <alignment horizontal="center" vertical="center"/>
    </xf>
    <xf numFmtId="0" fontId="0" fillId="47" borderId="0" xfId="0" applyFill="1" applyAlignment="1">
      <alignment horizontal="center" vertical="center"/>
    </xf>
    <xf numFmtId="0" fontId="50" fillId="55" borderId="37" xfId="0" applyFont="1" applyFill="1" applyBorder="1" applyAlignment="1">
      <alignment horizontal="right" vertical="center" wrapText="1"/>
    </xf>
    <xf numFmtId="0" fontId="50" fillId="55" borderId="38" xfId="0" applyFont="1" applyFill="1" applyBorder="1" applyAlignment="1">
      <alignment horizontal="right" vertical="center" wrapText="1"/>
    </xf>
    <xf numFmtId="0" fontId="56" fillId="45" borderId="80" xfId="0" applyFont="1" applyFill="1" applyBorder="1" applyAlignment="1">
      <alignment horizontal="left" vertical="center"/>
    </xf>
    <xf numFmtId="0" fontId="56" fillId="45" borderId="81" xfId="0" applyFont="1" applyFill="1" applyBorder="1" applyAlignment="1">
      <alignment horizontal="left" vertical="center"/>
    </xf>
    <xf numFmtId="0" fontId="0" fillId="53" borderId="22" xfId="0" applyFill="1" applyBorder="1" applyAlignment="1">
      <alignment horizontal="center"/>
    </xf>
    <xf numFmtId="0" fontId="0" fillId="53" borderId="0" xfId="0" applyFill="1" applyAlignment="1">
      <alignment horizontal="center"/>
    </xf>
    <xf numFmtId="0" fontId="3" fillId="0" borderId="16" xfId="0" applyFont="1" applyBorder="1" applyAlignment="1">
      <alignment vertical="top"/>
    </xf>
    <xf numFmtId="0" fontId="3" fillId="0" borderId="0" xfId="0" applyFont="1" applyAlignment="1">
      <alignment vertical="top"/>
    </xf>
    <xf numFmtId="0" fontId="0" fillId="13" borderId="0" xfId="0" applyFill="1" applyAlignment="1">
      <alignment horizontal="center" vertical="center" wrapText="1"/>
    </xf>
    <xf numFmtId="0" fontId="0" fillId="51" borderId="56" xfId="0" applyFill="1" applyBorder="1" applyAlignment="1">
      <alignment horizontal="center" vertical="center" wrapText="1"/>
    </xf>
    <xf numFmtId="0" fontId="0" fillId="51" borderId="22" xfId="0" applyFill="1" applyBorder="1" applyAlignment="1">
      <alignment horizontal="center" vertical="center" wrapText="1"/>
    </xf>
    <xf numFmtId="0" fontId="0" fillId="52" borderId="0" xfId="0" applyFill="1" applyAlignment="1">
      <alignment horizontal="center"/>
    </xf>
    <xf numFmtId="0" fontId="50" fillId="55" borderId="101" xfId="0" applyFont="1" applyFill="1" applyBorder="1" applyAlignment="1">
      <alignment horizontal="right" vertical="center"/>
    </xf>
    <xf numFmtId="0" fontId="50" fillId="55" borderId="102" xfId="0" applyFont="1" applyFill="1" applyBorder="1" applyAlignment="1">
      <alignment horizontal="right" vertical="center"/>
    </xf>
    <xf numFmtId="0" fontId="50" fillId="55" borderId="104" xfId="0" applyFont="1" applyFill="1" applyBorder="1" applyAlignment="1">
      <alignment horizontal="right" vertical="center"/>
    </xf>
    <xf numFmtId="0" fontId="0" fillId="12" borderId="22" xfId="0" applyFill="1" applyBorder="1" applyAlignment="1">
      <alignment horizontal="center" vertical="center" wrapText="1"/>
    </xf>
    <xf numFmtId="0" fontId="0" fillId="12" borderId="56" xfId="0" applyFill="1" applyBorder="1" applyAlignment="1">
      <alignment horizontal="center" vertical="center" wrapText="1"/>
    </xf>
    <xf numFmtId="0" fontId="57" fillId="47" borderId="80" xfId="0" applyFont="1" applyFill="1" applyBorder="1" applyAlignment="1">
      <alignment horizontal="left" vertical="center"/>
    </xf>
    <xf numFmtId="0" fontId="57" fillId="47" borderId="81" xfId="0" applyFont="1" applyFill="1" applyBorder="1" applyAlignment="1">
      <alignment horizontal="left" vertical="center"/>
    </xf>
    <xf numFmtId="0" fontId="0" fillId="44" borderId="22" xfId="0" applyFill="1" applyBorder="1" applyAlignment="1">
      <alignment horizontal="center" vertical="center"/>
    </xf>
    <xf numFmtId="0" fontId="0" fillId="44" borderId="0" xfId="0" applyFill="1" applyAlignment="1">
      <alignment horizontal="center" vertical="center"/>
    </xf>
    <xf numFmtId="0" fontId="0" fillId="37" borderId="55" xfId="0" applyFill="1" applyBorder="1" applyAlignment="1">
      <alignment horizontal="center" vertical="center"/>
    </xf>
    <xf numFmtId="0" fontId="12" fillId="14" borderId="0" xfId="0" applyFont="1" applyFill="1" applyAlignment="1">
      <alignment horizontal="center" vertical="center"/>
    </xf>
    <xf numFmtId="0" fontId="0" fillId="15" borderId="54" xfId="0" applyFill="1" applyBorder="1" applyAlignment="1">
      <alignment horizontal="center" vertical="center" wrapText="1"/>
    </xf>
    <xf numFmtId="0" fontId="0" fillId="15" borderId="35" xfId="0" applyFill="1" applyBorder="1" applyAlignment="1">
      <alignment horizontal="center" vertical="center" wrapText="1"/>
    </xf>
    <xf numFmtId="0" fontId="0" fillId="28" borderId="0" xfId="0" applyFill="1" applyAlignment="1">
      <alignment horizontal="center" wrapText="1"/>
    </xf>
    <xf numFmtId="0" fontId="0" fillId="16" borderId="0" xfId="0" applyFill="1" applyAlignment="1">
      <alignment horizontal="center" wrapText="1"/>
    </xf>
    <xf numFmtId="0" fontId="0" fillId="19" borderId="0" xfId="0" applyFill="1" applyAlignment="1">
      <alignment horizontal="center" wrapText="1"/>
    </xf>
    <xf numFmtId="0" fontId="57" fillId="50" borderId="80" xfId="0" applyFont="1" applyFill="1" applyBorder="1" applyAlignment="1">
      <alignment horizontal="left" vertical="center"/>
    </xf>
    <xf numFmtId="0" fontId="57" fillId="50" borderId="81" xfId="0" applyFont="1" applyFill="1" applyBorder="1" applyAlignment="1">
      <alignment horizontal="left" vertical="center"/>
    </xf>
    <xf numFmtId="0" fontId="57" fillId="50" borderId="82" xfId="0" applyFont="1" applyFill="1" applyBorder="1" applyAlignment="1">
      <alignment horizontal="left" vertical="center"/>
    </xf>
    <xf numFmtId="0" fontId="0" fillId="45" borderId="22" xfId="0" applyFill="1" applyBorder="1" applyAlignment="1">
      <alignment horizontal="center" vertical="center" wrapText="1"/>
    </xf>
    <xf numFmtId="0" fontId="0" fillId="45" borderId="56" xfId="0" applyFill="1" applyBorder="1" applyAlignment="1">
      <alignment horizontal="center" vertical="center" wrapText="1"/>
    </xf>
    <xf numFmtId="0" fontId="50" fillId="55" borderId="101" xfId="0" applyFont="1" applyFill="1" applyBorder="1" applyAlignment="1">
      <alignment horizontal="right" vertical="center" wrapText="1"/>
    </xf>
    <xf numFmtId="0" fontId="50" fillId="55" borderId="102" xfId="0" applyFont="1" applyFill="1" applyBorder="1" applyAlignment="1">
      <alignment horizontal="right" vertical="center" wrapText="1"/>
    </xf>
    <xf numFmtId="0" fontId="6" fillId="12" borderId="0" xfId="0" applyFont="1" applyFill="1" applyAlignment="1">
      <alignment horizontal="center" wrapText="1"/>
    </xf>
    <xf numFmtId="0" fontId="6" fillId="9" borderId="0" xfId="0" applyFont="1" applyFill="1" applyAlignment="1">
      <alignment horizontal="center" wrapText="1"/>
    </xf>
    <xf numFmtId="0" fontId="0" fillId="0" borderId="129" xfId="0" applyBorder="1" applyAlignment="1">
      <alignment horizontal="left" wrapText="1"/>
    </xf>
    <xf numFmtId="0" fontId="0" fillId="0" borderId="145" xfId="0" applyBorder="1" applyAlignment="1">
      <alignment horizontal="left" wrapText="1"/>
    </xf>
    <xf numFmtId="0" fontId="1" fillId="0" borderId="0" xfId="0" applyFont="1" applyAlignment="1">
      <alignment horizontal="left"/>
    </xf>
    <xf numFmtId="0" fontId="0" fillId="0" borderId="45" xfId="0" applyBorder="1" applyAlignment="1">
      <alignment horizontal="left" vertical="center" wrapText="1"/>
    </xf>
    <xf numFmtId="0" fontId="0" fillId="0" borderId="5" xfId="0" applyBorder="1" applyAlignment="1">
      <alignment horizontal="left" vertical="center" wrapText="1"/>
    </xf>
    <xf numFmtId="0" fontId="5" fillId="55" borderId="37" xfId="0" applyFont="1" applyFill="1" applyBorder="1" applyAlignment="1">
      <alignment horizontal="left"/>
    </xf>
    <xf numFmtId="0" fontId="5" fillId="55" borderId="38" xfId="0" applyFont="1" applyFill="1" applyBorder="1" applyAlignment="1">
      <alignment horizontal="left"/>
    </xf>
    <xf numFmtId="0" fontId="5" fillId="55" borderId="34" xfId="0" applyFont="1" applyFill="1" applyBorder="1" applyAlignment="1">
      <alignment horizontal="left"/>
    </xf>
    <xf numFmtId="0" fontId="0" fillId="0" borderId="114" xfId="0" applyBorder="1" applyAlignment="1">
      <alignment horizontal="right"/>
    </xf>
    <xf numFmtId="0" fontId="0" fillId="0" borderId="30" xfId="0" applyBorder="1" applyAlignment="1">
      <alignment horizontal="right"/>
    </xf>
    <xf numFmtId="0" fontId="0" fillId="0" borderId="7" xfId="0" applyBorder="1" applyAlignment="1">
      <alignment horizontal="right"/>
    </xf>
    <xf numFmtId="0" fontId="0" fillId="0" borderId="15" xfId="0" applyBorder="1" applyAlignment="1">
      <alignment horizontal="right"/>
    </xf>
    <xf numFmtId="0" fontId="0" fillId="0" borderId="26" xfId="0" applyBorder="1" applyAlignment="1">
      <alignment horizontal="right"/>
    </xf>
    <xf numFmtId="0" fontId="0" fillId="0" borderId="5" xfId="0" applyBorder="1" applyAlignment="1">
      <alignment horizontal="right"/>
    </xf>
    <xf numFmtId="0" fontId="5" fillId="55" borderId="37" xfId="0" applyFont="1" applyFill="1" applyBorder="1" applyAlignment="1">
      <alignment horizontal="center" vertical="center"/>
    </xf>
    <xf numFmtId="0" fontId="5" fillId="55" borderId="38" xfId="0" applyFont="1" applyFill="1" applyBorder="1" applyAlignment="1">
      <alignment horizontal="center" vertical="center"/>
    </xf>
    <xf numFmtId="0" fontId="5" fillId="55" borderId="34" xfId="0" applyFont="1" applyFill="1" applyBorder="1" applyAlignment="1">
      <alignment horizontal="center" vertical="center"/>
    </xf>
    <xf numFmtId="0" fontId="0" fillId="0" borderId="130" xfId="0" applyBorder="1" applyAlignment="1">
      <alignment vertical="center" wrapText="1"/>
    </xf>
    <xf numFmtId="0" fontId="0" fillId="0" borderId="83" xfId="0" applyBorder="1" applyAlignment="1">
      <alignment vertical="center" wrapText="1"/>
    </xf>
    <xf numFmtId="0" fontId="26" fillId="0" borderId="130" xfId="11" applyBorder="1" applyAlignment="1">
      <alignment horizontal="left" wrapText="1"/>
    </xf>
    <xf numFmtId="0" fontId="26" fillId="0" borderId="83" xfId="11" applyBorder="1" applyAlignment="1">
      <alignment horizontal="left" wrapText="1"/>
    </xf>
    <xf numFmtId="0" fontId="0" fillId="0" borderId="130" xfId="0" applyBorder="1" applyAlignment="1">
      <alignment horizontal="left" wrapText="1"/>
    </xf>
    <xf numFmtId="0" fontId="0" fillId="0" borderId="83" xfId="0" applyBorder="1" applyAlignment="1">
      <alignment horizontal="left" wrapText="1"/>
    </xf>
    <xf numFmtId="0" fontId="1" fillId="9" borderId="135" xfId="0" applyFont="1" applyFill="1" applyBorder="1" applyAlignment="1" applyProtection="1">
      <alignment horizontal="center" vertical="center"/>
      <protection locked="0"/>
    </xf>
    <xf numFmtId="0" fontId="26" fillId="0" borderId="130" xfId="11" applyBorder="1" applyAlignment="1">
      <alignment wrapText="1"/>
    </xf>
    <xf numFmtId="0" fontId="26" fillId="0" borderId="83" xfId="11" applyBorder="1" applyAlignment="1">
      <alignment wrapText="1"/>
    </xf>
    <xf numFmtId="0" fontId="6" fillId="0" borderId="131" xfId="11" applyFont="1" applyBorder="1" applyAlignment="1" applyProtection="1">
      <alignment vertical="center"/>
    </xf>
    <xf numFmtId="0" fontId="0" fillId="0" borderId="54" xfId="0" applyBorder="1" applyAlignment="1">
      <alignment horizontal="center" vertical="center"/>
    </xf>
    <xf numFmtId="0" fontId="0" fillId="0" borderId="10" xfId="0" applyBorder="1" applyAlignment="1">
      <alignment horizontal="center" vertical="center"/>
    </xf>
    <xf numFmtId="0" fontId="0" fillId="0" borderId="90" xfId="0" applyBorder="1" applyAlignment="1">
      <alignment horizontal="center" vertical="center"/>
    </xf>
    <xf numFmtId="0" fontId="0" fillId="0" borderId="13" xfId="0" applyBorder="1" applyAlignment="1">
      <alignment horizontal="center" vertical="center"/>
    </xf>
    <xf numFmtId="0" fontId="5" fillId="46" borderId="37" xfId="0" applyFont="1" applyFill="1" applyBorder="1" applyAlignment="1">
      <alignment horizontal="center"/>
    </xf>
    <xf numFmtId="0" fontId="5" fillId="46" borderId="38" xfId="0" applyFont="1" applyFill="1" applyBorder="1" applyAlignment="1">
      <alignment horizontal="center"/>
    </xf>
    <xf numFmtId="0" fontId="5" fillId="46" borderId="34" xfId="0" applyFont="1" applyFill="1" applyBorder="1" applyAlignment="1">
      <alignment horizontal="center"/>
    </xf>
    <xf numFmtId="0" fontId="20" fillId="46" borderId="37" xfId="0" applyFont="1" applyFill="1" applyBorder="1" applyAlignment="1">
      <alignment horizontal="center" vertical="center" wrapText="1"/>
    </xf>
    <xf numFmtId="0" fontId="20" fillId="46" borderId="38" xfId="0" applyFont="1" applyFill="1" applyBorder="1" applyAlignment="1">
      <alignment horizontal="center" vertical="center" wrapText="1"/>
    </xf>
    <xf numFmtId="0" fontId="20" fillId="46" borderId="22" xfId="0" applyFont="1" applyFill="1" applyBorder="1" applyAlignment="1">
      <alignment horizontal="center" vertical="center" wrapText="1"/>
    </xf>
    <xf numFmtId="0" fontId="20" fillId="46" borderId="0" xfId="0" applyFont="1" applyFill="1" applyAlignment="1">
      <alignment horizontal="center" vertical="center" wrapText="1"/>
    </xf>
    <xf numFmtId="0" fontId="0" fillId="2" borderId="29" xfId="0" applyFill="1" applyBorder="1" applyAlignment="1">
      <alignment horizontal="left" vertical="center"/>
    </xf>
    <xf numFmtId="0" fontId="0" fillId="2" borderId="30" xfId="0" applyFill="1" applyBorder="1" applyAlignment="1">
      <alignment horizontal="left" vertical="center"/>
    </xf>
    <xf numFmtId="0" fontId="0" fillId="2" borderId="95" xfId="0" applyFill="1" applyBorder="1" applyAlignment="1">
      <alignment horizontal="left" vertical="center"/>
    </xf>
    <xf numFmtId="0" fontId="0" fillId="2" borderId="46" xfId="0" applyFill="1" applyBorder="1" applyAlignment="1">
      <alignment horizontal="left" vertical="center" wrapText="1"/>
    </xf>
    <xf numFmtId="0" fontId="0" fillId="2" borderId="74" xfId="0" applyFill="1" applyBorder="1" applyAlignment="1">
      <alignment horizontal="left" vertical="center" wrapText="1"/>
    </xf>
    <xf numFmtId="0" fontId="0" fillId="2" borderId="94" xfId="0" applyFill="1" applyBorder="1" applyAlignment="1">
      <alignment horizontal="left" vertical="center" wrapText="1"/>
    </xf>
    <xf numFmtId="0" fontId="20" fillId="46" borderId="27" xfId="0" applyFont="1" applyFill="1" applyBorder="1" applyAlignment="1">
      <alignment horizontal="center" vertical="center" wrapText="1"/>
    </xf>
    <xf numFmtId="0" fontId="20" fillId="46" borderId="16" xfId="0" applyFont="1" applyFill="1" applyBorder="1" applyAlignment="1">
      <alignment horizontal="center" vertical="center" wrapText="1"/>
    </xf>
    <xf numFmtId="0" fontId="0" fillId="0" borderId="68" xfId="0" applyBorder="1" applyAlignment="1">
      <alignment horizontal="right"/>
    </xf>
    <xf numFmtId="0" fontId="0" fillId="0" borderId="74" xfId="0" applyBorder="1" applyAlignment="1">
      <alignment horizontal="right"/>
    </xf>
    <xf numFmtId="0" fontId="0" fillId="0" borderId="73" xfId="0" applyBorder="1" applyAlignment="1">
      <alignment horizontal="right"/>
    </xf>
    <xf numFmtId="0" fontId="0" fillId="0" borderId="79" xfId="0" applyBorder="1"/>
    <xf numFmtId="0" fontId="0" fillId="0" borderId="16" xfId="0" applyBorder="1"/>
    <xf numFmtId="0" fontId="0" fillId="0" borderId="3" xfId="0" applyBorder="1"/>
    <xf numFmtId="0" fontId="0" fillId="0" borderId="29" xfId="0" applyBorder="1" applyAlignment="1">
      <alignment horizontal="left" vertical="center"/>
    </xf>
    <xf numFmtId="0" fontId="0" fillId="0" borderId="7" xfId="0" applyBorder="1" applyAlignment="1">
      <alignment horizontal="left" vertical="center"/>
    </xf>
    <xf numFmtId="0" fontId="0" fillId="0" borderId="45" xfId="0" applyBorder="1" applyAlignment="1">
      <alignment horizontal="left" vertical="center"/>
    </xf>
    <xf numFmtId="0" fontId="0" fillId="0" borderId="5" xfId="0" applyBorder="1" applyAlignment="1">
      <alignment horizontal="left" vertical="center"/>
    </xf>
    <xf numFmtId="0" fontId="0" fillId="0" borderId="29" xfId="0" applyBorder="1" applyAlignment="1">
      <alignment horizontal="left" vertical="center" wrapText="1"/>
    </xf>
    <xf numFmtId="0" fontId="0" fillId="0" borderId="7" xfId="0" applyBorder="1" applyAlignment="1">
      <alignment horizontal="left" vertical="center" wrapText="1"/>
    </xf>
    <xf numFmtId="0" fontId="0" fillId="0" borderId="27" xfId="0" applyBorder="1" applyAlignment="1">
      <alignment horizontal="left" vertical="center"/>
    </xf>
    <xf numFmtId="0" fontId="0" fillId="0" borderId="3" xfId="0" applyBorder="1" applyAlignment="1">
      <alignment horizontal="left" vertical="center"/>
    </xf>
    <xf numFmtId="0" fontId="45" fillId="0" borderId="124" xfId="0" applyFont="1" applyBorder="1" applyAlignment="1">
      <alignment horizontal="center" vertical="center" wrapText="1"/>
    </xf>
    <xf numFmtId="0" fontId="45" fillId="0" borderId="142" xfId="0" applyFont="1" applyBorder="1" applyAlignment="1">
      <alignment horizontal="center" vertical="center" wrapText="1"/>
    </xf>
    <xf numFmtId="0" fontId="3" fillId="0" borderId="37" xfId="0" applyFont="1" applyBorder="1" applyAlignment="1">
      <alignment horizontal="center" vertical="center"/>
    </xf>
    <xf numFmtId="0" fontId="3" fillId="0" borderId="38" xfId="0" applyFont="1" applyBorder="1" applyAlignment="1">
      <alignment horizontal="center" vertical="center"/>
    </xf>
    <xf numFmtId="0" fontId="3" fillId="0" borderId="34" xfId="0" applyFont="1" applyBorder="1" applyAlignment="1">
      <alignment horizontal="center" vertical="center"/>
    </xf>
    <xf numFmtId="0" fontId="45" fillId="0" borderId="55" xfId="0" applyFont="1" applyBorder="1" applyAlignment="1">
      <alignment horizontal="center" vertical="center" wrapText="1"/>
    </xf>
    <xf numFmtId="0" fontId="45" fillId="0" borderId="4"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121" xfId="0" applyFont="1" applyBorder="1" applyAlignment="1">
      <alignment horizontal="center" vertical="center" wrapText="1"/>
    </xf>
    <xf numFmtId="0" fontId="45" fillId="0" borderId="54" xfId="0" applyFont="1" applyBorder="1" applyAlignment="1">
      <alignment horizontal="center" vertical="center" wrapText="1"/>
    </xf>
    <xf numFmtId="0" fontId="45" fillId="0" borderId="56" xfId="0" applyFont="1" applyBorder="1" applyAlignment="1">
      <alignment horizontal="center" vertical="center" wrapText="1"/>
    </xf>
    <xf numFmtId="0" fontId="45" fillId="0" borderId="37" xfId="0" applyFont="1" applyBorder="1" applyAlignment="1">
      <alignment horizontal="center" vertical="center" wrapText="1"/>
    </xf>
    <xf numFmtId="0" fontId="0" fillId="40" borderId="0" xfId="0" applyFill="1" applyAlignment="1">
      <alignment horizontal="left" vertical="top" wrapText="1"/>
    </xf>
    <xf numFmtId="0" fontId="0" fillId="4" borderId="83" xfId="0" applyFill="1" applyBorder="1" applyAlignment="1" applyProtection="1">
      <alignment horizontal="center"/>
      <protection locked="0"/>
    </xf>
    <xf numFmtId="0" fontId="0" fillId="4" borderId="64" xfId="0" applyFill="1" applyBorder="1" applyAlignment="1" applyProtection="1">
      <alignment horizontal="center"/>
      <protection locked="0"/>
    </xf>
    <xf numFmtId="0" fontId="3" fillId="0" borderId="37" xfId="0" applyFont="1" applyBorder="1" applyAlignment="1">
      <alignment horizontal="left" vertical="center"/>
    </xf>
    <xf numFmtId="0" fontId="3" fillId="0" borderId="38" xfId="0" applyFont="1" applyBorder="1" applyAlignment="1">
      <alignment horizontal="left" vertical="center"/>
    </xf>
    <xf numFmtId="0" fontId="0" fillId="0" borderId="38" xfId="0" applyBorder="1"/>
    <xf numFmtId="0" fontId="0" fillId="0" borderId="34" xfId="0" applyBorder="1"/>
    <xf numFmtId="0" fontId="0" fillId="0" borderId="0" xfId="0"/>
    <xf numFmtId="0" fontId="0" fillId="0" borderId="10" xfId="0" applyBorder="1"/>
    <xf numFmtId="0" fontId="0" fillId="0" borderId="22" xfId="0" applyBorder="1" applyAlignment="1">
      <alignment horizontal="center"/>
    </xf>
    <xf numFmtId="0" fontId="0" fillId="0" borderId="0" xfId="0" applyAlignment="1">
      <alignment horizontal="center"/>
    </xf>
    <xf numFmtId="0" fontId="45" fillId="0" borderId="0" xfId="0" applyFont="1" applyAlignment="1">
      <alignment horizontal="center" vertical="center" wrapText="1"/>
    </xf>
    <xf numFmtId="0" fontId="45" fillId="0" borderId="16" xfId="0" applyFont="1" applyBorder="1" applyAlignment="1">
      <alignment horizontal="center" vertical="center" wrapText="1"/>
    </xf>
    <xf numFmtId="0" fontId="45" fillId="0" borderId="58" xfId="0" applyFont="1" applyBorder="1" applyAlignment="1">
      <alignment horizontal="center" vertical="center" wrapText="1"/>
    </xf>
    <xf numFmtId="0" fontId="45" fillId="0" borderId="17" xfId="0" applyFont="1" applyBorder="1" applyAlignment="1">
      <alignment horizontal="center" vertical="center" wrapText="1"/>
    </xf>
    <xf numFmtId="0" fontId="0" fillId="6" borderId="12" xfId="0" applyFill="1" applyBorder="1" applyAlignment="1">
      <alignment horizontal="center" wrapText="1"/>
    </xf>
    <xf numFmtId="0" fontId="0" fillId="6" borderId="15" xfId="0" applyFill="1" applyBorder="1" applyAlignment="1">
      <alignment horizontal="center" wrapText="1"/>
    </xf>
    <xf numFmtId="0" fontId="0" fillId="6" borderId="14" xfId="0" applyFill="1" applyBorder="1" applyAlignment="1">
      <alignment horizontal="center" wrapText="1"/>
    </xf>
    <xf numFmtId="0" fontId="0" fillId="6" borderId="11" xfId="0" applyFill="1" applyBorder="1" applyAlignment="1">
      <alignment horizontal="center" wrapText="1"/>
    </xf>
    <xf numFmtId="0" fontId="5" fillId="46" borderId="19" xfId="0" applyFont="1" applyFill="1" applyBorder="1" applyAlignment="1">
      <alignment horizontal="center" vertical="center" wrapText="1"/>
    </xf>
    <xf numFmtId="0" fontId="0" fillId="26" borderId="23" xfId="0" applyFill="1" applyBorder="1" applyAlignment="1">
      <alignment horizontal="center" wrapText="1"/>
    </xf>
    <xf numFmtId="0" fontId="0" fillId="26" borderId="6" xfId="0" applyFill="1" applyBorder="1" applyAlignment="1">
      <alignment horizontal="center" wrapText="1"/>
    </xf>
    <xf numFmtId="0" fontId="6" fillId="26" borderId="14" xfId="0" applyFont="1" applyFill="1" applyBorder="1" applyAlignment="1">
      <alignment horizontal="center" wrapText="1"/>
    </xf>
    <xf numFmtId="0" fontId="6" fillId="26" borderId="11" xfId="0" applyFont="1" applyFill="1" applyBorder="1" applyAlignment="1">
      <alignment horizontal="center" wrapText="1"/>
    </xf>
    <xf numFmtId="0" fontId="0" fillId="26" borderId="14" xfId="0" applyFill="1" applyBorder="1" applyAlignment="1">
      <alignment horizontal="center" wrapText="1"/>
    </xf>
    <xf numFmtId="0" fontId="0" fillId="26" borderId="11" xfId="0" applyFill="1" applyBorder="1" applyAlignment="1">
      <alignment horizontal="center" wrapText="1"/>
    </xf>
    <xf numFmtId="0" fontId="0" fillId="26" borderId="41" xfId="0" applyFill="1" applyBorder="1" applyAlignment="1">
      <alignment horizontal="center" wrapText="1"/>
    </xf>
    <xf numFmtId="0" fontId="0" fillId="26" borderId="25" xfId="0" applyFill="1" applyBorder="1" applyAlignment="1">
      <alignment horizontal="center" wrapText="1"/>
    </xf>
    <xf numFmtId="0" fontId="3" fillId="18" borderId="70" xfId="0" applyFont="1" applyFill="1" applyBorder="1" applyAlignment="1">
      <alignment horizontal="center" vertical="center"/>
    </xf>
    <xf numFmtId="0" fontId="3" fillId="18" borderId="51" xfId="0" applyFont="1" applyFill="1" applyBorder="1" applyAlignment="1">
      <alignment horizontal="center" vertical="center"/>
    </xf>
    <xf numFmtId="0" fontId="3" fillId="18" borderId="52" xfId="0" applyFont="1" applyFill="1" applyBorder="1" applyAlignment="1">
      <alignment horizontal="center" vertical="center"/>
    </xf>
    <xf numFmtId="0" fontId="0" fillId="11" borderId="0" xfId="0" applyFill="1" applyAlignment="1">
      <alignment horizontal="center" vertical="center" wrapText="1"/>
    </xf>
    <xf numFmtId="0" fontId="21" fillId="46" borderId="16" xfId="0" applyFont="1" applyFill="1" applyBorder="1" applyAlignment="1">
      <alignment horizontal="center" vertical="center"/>
    </xf>
    <xf numFmtId="0" fontId="22" fillId="46" borderId="16" xfId="0" applyFont="1" applyFill="1" applyBorder="1" applyAlignment="1">
      <alignment horizontal="center" vertical="center"/>
    </xf>
    <xf numFmtId="0" fontId="22" fillId="46" borderId="3" xfId="0" applyFont="1" applyFill="1" applyBorder="1" applyAlignment="1">
      <alignment horizontal="center" vertical="center"/>
    </xf>
    <xf numFmtId="0" fontId="5" fillId="5" borderId="70" xfId="0" applyFont="1" applyFill="1" applyBorder="1" applyAlignment="1">
      <alignment horizontal="center" vertical="center"/>
    </xf>
    <xf numFmtId="0" fontId="5" fillId="5" borderId="51" xfId="0" applyFont="1" applyFill="1" applyBorder="1" applyAlignment="1">
      <alignment horizontal="center" vertical="center"/>
    </xf>
    <xf numFmtId="0" fontId="5" fillId="5" borderId="52" xfId="0" applyFont="1" applyFill="1" applyBorder="1" applyAlignment="1">
      <alignment horizontal="center" vertical="center"/>
    </xf>
    <xf numFmtId="0" fontId="5" fillId="27" borderId="37" xfId="0" applyFont="1" applyFill="1" applyBorder="1" applyAlignment="1">
      <alignment horizontal="center" vertical="center"/>
    </xf>
    <xf numFmtId="0" fontId="5" fillId="27" borderId="38" xfId="0" applyFont="1" applyFill="1" applyBorder="1" applyAlignment="1">
      <alignment horizontal="center" vertical="center"/>
    </xf>
    <xf numFmtId="0" fontId="5" fillId="27" borderId="34" xfId="0" applyFont="1" applyFill="1" applyBorder="1" applyAlignment="1">
      <alignment horizontal="center" vertical="center"/>
    </xf>
    <xf numFmtId="0" fontId="0" fillId="2" borderId="0" xfId="0" applyFill="1" applyAlignment="1">
      <alignment horizontal="center" vertical="center" wrapText="1"/>
    </xf>
    <xf numFmtId="0" fontId="0" fillId="2" borderId="16" xfId="0" applyFill="1" applyBorder="1" applyAlignment="1">
      <alignment horizontal="center" vertical="center" wrapText="1"/>
    </xf>
    <xf numFmtId="0" fontId="0" fillId="6" borderId="23" xfId="0" applyFill="1" applyBorder="1" applyAlignment="1">
      <alignment horizontal="center" wrapText="1"/>
    </xf>
    <xf numFmtId="0" fontId="0" fillId="6" borderId="6" xfId="0" applyFill="1" applyBorder="1" applyAlignment="1">
      <alignment horizontal="center" wrapText="1"/>
    </xf>
    <xf numFmtId="0" fontId="19" fillId="46" borderId="0" xfId="0" applyFont="1" applyFill="1" applyAlignment="1">
      <alignment horizontal="left" vertical="center" wrapText="1"/>
    </xf>
    <xf numFmtId="0" fontId="0" fillId="2" borderId="0" xfId="0" applyFill="1" applyAlignment="1">
      <alignment horizontal="center" wrapText="1"/>
    </xf>
    <xf numFmtId="0" fontId="0" fillId="2" borderId="16" xfId="0" applyFill="1" applyBorder="1" applyAlignment="1">
      <alignment horizontal="center" wrapText="1"/>
    </xf>
    <xf numFmtId="0" fontId="0" fillId="2" borderId="19" xfId="0" applyFill="1" applyBorder="1" applyAlignment="1">
      <alignment horizontal="center" vertical="center" wrapText="1"/>
    </xf>
    <xf numFmtId="0" fontId="0" fillId="2" borderId="18" xfId="0" applyFill="1" applyBorder="1" applyAlignment="1">
      <alignment horizontal="center" vertical="center" wrapText="1"/>
    </xf>
    <xf numFmtId="0" fontId="2" fillId="0" borderId="0" xfId="0" applyFont="1" applyAlignment="1">
      <alignment horizontal="center" vertical="center" textRotation="90"/>
    </xf>
    <xf numFmtId="0" fontId="2" fillId="0" borderId="0" xfId="0" applyFont="1" applyAlignment="1">
      <alignment horizontal="center" textRotation="90" wrapText="1"/>
    </xf>
    <xf numFmtId="0" fontId="2" fillId="0" borderId="0" xfId="0" applyFont="1" applyAlignment="1">
      <alignment horizontal="center" vertical="center" textRotation="90" wrapText="1"/>
    </xf>
    <xf numFmtId="0" fontId="0" fillId="4" borderId="10" xfId="0" applyFill="1" applyBorder="1" applyAlignment="1">
      <alignment horizontal="center" wrapText="1"/>
    </xf>
    <xf numFmtId="0" fontId="0" fillId="4" borderId="3" xfId="0" applyFill="1" applyBorder="1" applyAlignment="1">
      <alignment horizontal="center" wrapText="1"/>
    </xf>
    <xf numFmtId="0" fontId="0" fillId="4" borderId="19" xfId="0" applyFill="1" applyBorder="1" applyAlignment="1">
      <alignment horizontal="center" wrapText="1"/>
    </xf>
    <xf numFmtId="0" fontId="0" fillId="4" borderId="18" xfId="0" applyFill="1" applyBorder="1" applyAlignment="1">
      <alignment horizontal="center" wrapText="1"/>
    </xf>
    <xf numFmtId="0" fontId="0" fillId="4" borderId="0" xfId="0" applyFill="1" applyAlignment="1">
      <alignment horizontal="center" wrapText="1"/>
    </xf>
    <xf numFmtId="0" fontId="0" fillId="7" borderId="0" xfId="0" applyFill="1" applyAlignment="1">
      <alignment horizontal="center" wrapText="1"/>
    </xf>
    <xf numFmtId="0" fontId="17" fillId="0" borderId="0" xfId="8" applyAlignment="1">
      <alignment horizontal="center" vertical="center"/>
    </xf>
    <xf numFmtId="0" fontId="17" fillId="0" borderId="65" xfId="8" applyBorder="1" applyAlignment="1">
      <alignment horizontal="center" vertical="center"/>
    </xf>
    <xf numFmtId="0" fontId="0" fillId="5" borderId="0" xfId="0" applyFill="1" applyAlignment="1">
      <alignment horizontal="center" textRotation="90"/>
    </xf>
    <xf numFmtId="0" fontId="0" fillId="37" borderId="0" xfId="0" applyFill="1" applyAlignment="1">
      <alignment horizontal="center" vertical="center" textRotation="90"/>
    </xf>
  </cellXfs>
  <cellStyles count="13">
    <cellStyle name="Formula" xfId="4" xr:uid="{DDFB1D57-6EF5-48AA-B5CB-4BAA20FBC123}"/>
    <cellStyle name="Input 2" xfId="6" xr:uid="{AC7747E2-3B61-4BD8-BFF4-7E9383B7DA80}"/>
    <cellStyle name="Input_InCellDropDown" xfId="5" xr:uid="{F12D501A-B8E4-431F-A826-63CAE1487517}"/>
    <cellStyle name="Komma" xfId="10" builtinId="3"/>
    <cellStyle name="Komma 2" xfId="12" xr:uid="{6A02118D-D67D-4AC1-B263-477439E4214E}"/>
    <cellStyle name="Label" xfId="7" xr:uid="{1DB63FCC-CD9B-4AB4-8249-FFAA0725EEDF}"/>
    <cellStyle name="Link" xfId="11" builtinId="8"/>
    <cellStyle name="Prozent" xfId="1" builtinId="5"/>
    <cellStyle name="Prozent 2" xfId="3" xr:uid="{CB51DF6F-1B6F-4B62-9972-3B008AC0AC2C}"/>
    <cellStyle name="Standard" xfId="0" builtinId="0"/>
    <cellStyle name="Standard 2" xfId="2" xr:uid="{2287E325-C2D4-49A7-A98C-18DC765B7389}"/>
    <cellStyle name="Standard 2 2" xfId="9" xr:uid="{66DBEF63-0C3C-44A8-92AE-5DE6D91DA4F4}"/>
    <cellStyle name="Standard 3" xfId="8" xr:uid="{2241CE7F-56DA-4FE6-8D98-855E93D20390}"/>
  </cellStyles>
  <dxfs count="82">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alignment horizontal="center" vertical="center" textRotation="0" wrapText="0" indent="0" justifyLastLine="0" shrinkToFit="0" readingOrder="0"/>
    </dxf>
    <dxf>
      <border outline="0">
        <right style="thin">
          <color indexed="64"/>
        </right>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color rgb="FFFF0000"/>
      </font>
    </dxf>
    <dxf>
      <font>
        <color rgb="FF9C0006"/>
      </font>
    </dxf>
    <dxf>
      <font>
        <color rgb="FF00B050"/>
      </font>
    </dxf>
    <dxf>
      <font>
        <color theme="5"/>
      </font>
    </dxf>
    <dxf>
      <fill>
        <patternFill>
          <bgColor theme="7" tint="0.59996337778862885"/>
        </patternFill>
      </fill>
    </dxf>
    <dxf>
      <fill>
        <patternFill>
          <bgColor theme="7" tint="0.59996337778862885"/>
        </patternFill>
      </fill>
    </dxf>
    <dxf>
      <fill>
        <patternFill>
          <bgColor theme="7" tint="0.59996337778862885"/>
        </patternFill>
      </fill>
    </dxf>
    <dxf>
      <font>
        <color rgb="FFFF0000"/>
      </font>
    </dxf>
    <dxf>
      <fill>
        <patternFill>
          <bgColor theme="7" tint="0.59996337778862885"/>
        </patternFill>
      </fill>
    </dxf>
    <dxf>
      <font>
        <color rgb="FFFF0000"/>
      </font>
    </dxf>
    <dxf>
      <font>
        <color rgb="FFFF0000"/>
      </font>
    </dxf>
    <dxf>
      <fill>
        <patternFill patternType="none">
          <bgColor auto="1"/>
        </patternFill>
      </fill>
    </dxf>
    <dxf>
      <font>
        <color rgb="FFFF0000"/>
      </font>
    </dxf>
    <dxf>
      <fill>
        <patternFill patternType="none">
          <bgColor auto="1"/>
        </patternFill>
      </fill>
    </dxf>
    <dxf>
      <font>
        <strike val="0"/>
        <color rgb="FFFF0000"/>
      </font>
    </dxf>
    <dxf>
      <fill>
        <patternFill>
          <bgColor rgb="FFFFD699"/>
        </patternFill>
      </fill>
    </dxf>
    <dxf>
      <fill>
        <patternFill>
          <bgColor theme="7" tint="0.59996337778862885"/>
        </patternFill>
      </fill>
    </dxf>
    <dxf>
      <fill>
        <patternFill>
          <bgColor theme="7" tint="0.59996337778862885"/>
        </patternFill>
      </fill>
    </dxf>
    <dxf>
      <font>
        <color theme="1"/>
      </font>
      <fill>
        <patternFill>
          <bgColor theme="7"/>
        </patternFill>
      </fill>
    </dxf>
    <dxf>
      <fill>
        <patternFill>
          <bgColor theme="9" tint="-0.24994659260841701"/>
        </patternFill>
      </fill>
    </dxf>
    <dxf>
      <font>
        <color theme="0"/>
      </font>
      <fill>
        <patternFill>
          <bgColor theme="9" tint="-0.24994659260841701"/>
        </patternFill>
      </fill>
    </dxf>
    <dxf>
      <font>
        <color rgb="FFFF0000"/>
      </font>
    </dxf>
    <dxf>
      <fill>
        <patternFill>
          <bgColor theme="9" tint="-0.24994659260841701"/>
        </patternFill>
      </fill>
    </dxf>
    <dxf>
      <fill>
        <patternFill>
          <bgColor rgb="FFFF0000"/>
        </patternFill>
      </fill>
    </dxf>
    <dxf>
      <fill>
        <patternFill>
          <bgColor rgb="FFD9D78D"/>
        </patternFill>
      </fill>
    </dxf>
    <dxf>
      <fill>
        <patternFill>
          <bgColor theme="7" tint="0.59996337778862885"/>
        </patternFill>
      </fill>
    </dxf>
    <dxf>
      <fill>
        <patternFill>
          <bgColor theme="5" tint="0.39994506668294322"/>
        </patternFill>
      </fill>
    </dxf>
    <dxf>
      <fill>
        <patternFill>
          <bgColor rgb="FFD9D78D"/>
        </patternFill>
      </fill>
    </dxf>
    <dxf>
      <fill>
        <patternFill>
          <bgColor theme="7" tint="0.59996337778862885"/>
        </patternFill>
      </fill>
    </dxf>
    <dxf>
      <fill>
        <patternFill>
          <bgColor theme="5" tint="0.39994506668294322"/>
        </patternFill>
      </fill>
    </dxf>
    <dxf>
      <fill>
        <patternFill>
          <bgColor rgb="FFFF0000"/>
        </patternFill>
      </fill>
    </dxf>
    <dxf>
      <font>
        <color rgb="FFFF0000"/>
      </font>
    </dxf>
    <dxf>
      <font>
        <color rgb="FF00B050"/>
      </font>
    </dxf>
    <dxf>
      <font>
        <color rgb="FFFFC000"/>
      </font>
    </dxf>
    <dxf>
      <font>
        <color rgb="FFFF0000"/>
      </font>
    </dxf>
    <dxf>
      <font>
        <b/>
        <i val="0"/>
        <color rgb="FFFF0000"/>
      </font>
      <numFmt numFmtId="13" formatCode="0%"/>
      <fill>
        <patternFill patternType="solid">
          <fgColor theme="1"/>
        </patternFill>
      </fill>
    </dxf>
    <dxf>
      <font>
        <color rgb="FFFFC000"/>
      </font>
    </dxf>
    <dxf>
      <font>
        <color theme="9"/>
      </font>
    </dxf>
    <dxf>
      <font>
        <color rgb="FFFF0000"/>
      </font>
    </dxf>
    <dxf>
      <font>
        <color rgb="FF00B050"/>
      </font>
    </dxf>
    <dxf>
      <font>
        <color rgb="FFFFC000"/>
      </font>
    </dxf>
    <dxf>
      <font>
        <color rgb="FFFF0000"/>
      </font>
    </dxf>
    <dxf>
      <fill>
        <patternFill patternType="none">
          <bgColor auto="1"/>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7C80"/>
        </patternFill>
      </fill>
    </dxf>
    <dxf>
      <fill>
        <patternFill>
          <bgColor theme="5" tint="0.39994506668294322"/>
        </patternFill>
      </fill>
    </dxf>
    <dxf>
      <font>
        <strike val="0"/>
        <color rgb="FFFF0000"/>
      </font>
    </dxf>
    <dxf>
      <font>
        <color rgb="FF9C0006"/>
      </font>
    </dxf>
    <dxf>
      <font>
        <color rgb="FF00B050"/>
      </font>
    </dxf>
    <dxf>
      <font>
        <color theme="5"/>
      </font>
    </dxf>
    <dxf>
      <font>
        <color rgb="FFFF0000"/>
      </font>
    </dxf>
    <dxf>
      <fill>
        <patternFill>
          <bgColor rgb="FFD9D78D"/>
        </patternFill>
      </fill>
    </dxf>
    <dxf>
      <font>
        <b/>
        <i val="0"/>
        <color theme="0"/>
      </font>
      <fill>
        <patternFill>
          <bgColor rgb="FFFF0000"/>
        </patternFill>
      </fill>
    </dxf>
    <dxf>
      <fill>
        <patternFill>
          <bgColor theme="7" tint="0.59996337778862885"/>
        </patternFill>
      </fill>
    </dxf>
    <dxf>
      <fill>
        <patternFill>
          <bgColor theme="7" tint="0.59996337778862885"/>
        </patternFill>
      </fill>
    </dxf>
    <dxf>
      <fill>
        <patternFill patternType="none">
          <bgColor auto="1"/>
        </patternFill>
      </fill>
    </dxf>
    <dxf>
      <fill>
        <patternFill>
          <bgColor rgb="FFFF7C80"/>
        </patternFill>
      </fill>
    </dxf>
    <dxf>
      <font>
        <color rgb="FF9C0006"/>
      </font>
    </dxf>
    <dxf>
      <font>
        <color rgb="FF00B050"/>
      </font>
    </dxf>
    <dxf>
      <font>
        <color theme="5"/>
      </font>
    </dxf>
    <dxf>
      <fill>
        <patternFill patternType="none">
          <bgColor auto="1"/>
        </patternFill>
      </fill>
    </dxf>
    <dxf>
      <fill>
        <patternFill patternType="none">
          <bgColor auto="1"/>
        </patternFill>
      </fill>
    </dxf>
    <dxf>
      <font>
        <strike val="0"/>
        <color rgb="FFFF0000"/>
      </font>
    </dxf>
    <dxf>
      <fill>
        <patternFill>
          <bgColor theme="5" tint="0.39994506668294322"/>
        </patternFill>
      </fill>
    </dxf>
    <dxf>
      <fill>
        <patternFill>
          <bgColor theme="5" tint="0.39994506668294322"/>
        </patternFill>
      </fill>
    </dxf>
    <dxf>
      <font>
        <color rgb="FFFF0000"/>
      </font>
    </dxf>
    <dxf>
      <fill>
        <patternFill>
          <bgColor theme="7" tint="0.59996337778862885"/>
        </patternFill>
      </fill>
    </dxf>
    <dxf>
      <fill>
        <patternFill>
          <bgColor theme="5" tint="0.39994506668294322"/>
        </patternFill>
      </fill>
    </dxf>
  </dxfs>
  <tableStyles count="1" defaultTableStyle="TableStyleMedium2" defaultPivotStyle="PivotStyleLight16">
    <tableStyle name="Invisible" pivot="0" table="0" count="0" xr9:uid="{DA338EBC-D7C0-403E-9B2B-8C321445AD95}"/>
  </tableStyles>
  <colors>
    <mruColors>
      <color rgb="FFFFFFFF"/>
      <color rgb="FFD9D78D"/>
      <color rgb="FF336600"/>
      <color rgb="FF006600"/>
      <color rgb="FFC8C864"/>
      <color rgb="FFE1BA4B"/>
      <color rgb="FF996633"/>
      <color rgb="FF996600"/>
      <color rgb="FFAD733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Schritt 2a W&#228;rmeverbr. Kat. 1-4'!A1"/><Relationship Id="rId18" Type="http://schemas.openxmlformats.org/officeDocument/2006/relationships/image" Target="../media/image8.png"/><Relationship Id="rId26" Type="http://schemas.openxmlformats.org/officeDocument/2006/relationships/image" Target="../media/image16.png"/><Relationship Id="rId3" Type="http://schemas.openxmlformats.org/officeDocument/2006/relationships/image" Target="../media/image2.png"/><Relationship Id="rId21" Type="http://schemas.openxmlformats.org/officeDocument/2006/relationships/image" Target="../media/image11.svg"/><Relationship Id="rId7" Type="http://schemas.openxmlformats.org/officeDocument/2006/relationships/image" Target="../media/image6.png"/><Relationship Id="rId12" Type="http://schemas.openxmlformats.org/officeDocument/2006/relationships/hyperlink" Target="#'Schritt 2b Stromverbr. Kat. 1-4'!A1"/><Relationship Id="rId17" Type="http://schemas.openxmlformats.org/officeDocument/2006/relationships/hyperlink" Target="#'Schritt 3 Verbrauch Kat. 5-7'!A1"/><Relationship Id="rId25" Type="http://schemas.openxmlformats.org/officeDocument/2006/relationships/image" Target="../media/image15.svg"/><Relationship Id="rId2" Type="http://schemas.openxmlformats.org/officeDocument/2006/relationships/hyperlink" Target="https://www.komems.de/download/FAQs_KlimaG18_2023.pdf" TargetMode="External"/><Relationship Id="rId16" Type="http://schemas.openxmlformats.org/officeDocument/2006/relationships/hyperlink" Target="#'Hilfen &amp; Infos'!B24"/><Relationship Id="rId20" Type="http://schemas.openxmlformats.org/officeDocument/2006/relationships/image" Target="../media/image10.png"/><Relationship Id="rId29" Type="http://schemas.openxmlformats.org/officeDocument/2006/relationships/image" Target="../media/image18.png"/><Relationship Id="rId1" Type="http://schemas.openxmlformats.org/officeDocument/2006/relationships/image" Target="../media/image1.gif"/><Relationship Id="rId6" Type="http://schemas.openxmlformats.org/officeDocument/2006/relationships/image" Target="../media/image5.svg"/><Relationship Id="rId11" Type="http://schemas.openxmlformats.org/officeDocument/2006/relationships/hyperlink" Target="#'Schritt 1 Allgemeine Angaben'!A1"/><Relationship Id="rId24" Type="http://schemas.openxmlformats.org/officeDocument/2006/relationships/image" Target="../media/image14.png"/><Relationship Id="rId5" Type="http://schemas.openxmlformats.org/officeDocument/2006/relationships/image" Target="../media/image4.png"/><Relationship Id="rId15" Type="http://schemas.openxmlformats.org/officeDocument/2006/relationships/hyperlink" Target="#'Schritt 3 Verbrauch Kat. 5-7'!F9"/><Relationship Id="rId23" Type="http://schemas.openxmlformats.org/officeDocument/2006/relationships/image" Target="../media/image13.svg"/><Relationship Id="rId28" Type="http://schemas.openxmlformats.org/officeDocument/2006/relationships/hyperlink" Target="#'Hilfen &amp; Infos'!A1"/><Relationship Id="rId10" Type="http://schemas.openxmlformats.org/officeDocument/2006/relationships/hyperlink" Target="#Anleitung!A1"/><Relationship Id="rId19" Type="http://schemas.openxmlformats.org/officeDocument/2006/relationships/image" Target="../media/image9.svg"/><Relationship Id="rId4" Type="http://schemas.openxmlformats.org/officeDocument/2006/relationships/image" Target="../media/image3.svg"/><Relationship Id="rId9" Type="http://schemas.openxmlformats.org/officeDocument/2006/relationships/hyperlink" Target="https://www.landesrecht-bw.de/jportal/;jsessionid=3485E3702EBFCFD442751E23C2A254D7.jp80?quelle=jlink&amp;query=KlimaSchG+BW&amp;psml=bsbawueprod.psml&amp;max=true&amp;aiz=true#jlr-KlimaSchGBWV4P1" TargetMode="External"/><Relationship Id="rId14" Type="http://schemas.openxmlformats.org/officeDocument/2006/relationships/hyperlink" Target="#Abschlusscheck!A1"/><Relationship Id="rId22" Type="http://schemas.openxmlformats.org/officeDocument/2006/relationships/image" Target="../media/image12.png"/><Relationship Id="rId27" Type="http://schemas.openxmlformats.org/officeDocument/2006/relationships/image" Target="../media/image17.svg"/><Relationship Id="rId30" Type="http://schemas.openxmlformats.org/officeDocument/2006/relationships/image" Target="../media/image19.svg"/></Relationships>
</file>

<file path=xl/drawings/_rels/drawing2.xml.rels><?xml version="1.0" encoding="UTF-8" standalone="yes"?>
<Relationships xmlns="http://schemas.openxmlformats.org/package/2006/relationships"><Relationship Id="rId8" Type="http://schemas.openxmlformats.org/officeDocument/2006/relationships/hyperlink" Target="#'Hilfen &amp; Infos'!B24"/><Relationship Id="rId13" Type="http://schemas.openxmlformats.org/officeDocument/2006/relationships/image" Target="../media/image11.svg"/><Relationship Id="rId18" Type="http://schemas.openxmlformats.org/officeDocument/2006/relationships/image" Target="../media/image16.png"/><Relationship Id="rId3" Type="http://schemas.openxmlformats.org/officeDocument/2006/relationships/hyperlink" Target="#'Schritt 1 Allgemeine Angaben'!A1"/><Relationship Id="rId21" Type="http://schemas.openxmlformats.org/officeDocument/2006/relationships/image" Target="../media/image18.png"/><Relationship Id="rId7" Type="http://schemas.openxmlformats.org/officeDocument/2006/relationships/hyperlink" Target="#'Schritt 3 Verbrauch Kat. 5-7'!F9"/><Relationship Id="rId12" Type="http://schemas.openxmlformats.org/officeDocument/2006/relationships/image" Target="../media/image10.png"/><Relationship Id="rId17" Type="http://schemas.openxmlformats.org/officeDocument/2006/relationships/image" Target="../media/image15.svg"/><Relationship Id="rId2" Type="http://schemas.openxmlformats.org/officeDocument/2006/relationships/hyperlink" Target="#Anleitung!A1"/><Relationship Id="rId16" Type="http://schemas.openxmlformats.org/officeDocument/2006/relationships/image" Target="../media/image14.png"/><Relationship Id="rId20" Type="http://schemas.openxmlformats.org/officeDocument/2006/relationships/hyperlink" Target="#'Hilfen &amp; Infos'!A1"/><Relationship Id="rId1" Type="http://schemas.openxmlformats.org/officeDocument/2006/relationships/image" Target="../media/image20.png"/><Relationship Id="rId6" Type="http://schemas.openxmlformats.org/officeDocument/2006/relationships/hyperlink" Target="#Abschlusscheck!A1"/><Relationship Id="rId11" Type="http://schemas.openxmlformats.org/officeDocument/2006/relationships/image" Target="../media/image9.svg"/><Relationship Id="rId5" Type="http://schemas.openxmlformats.org/officeDocument/2006/relationships/hyperlink" Target="#'Schritt 2a W&#228;rmeverbr. Kat. 1-4'!A1"/><Relationship Id="rId15" Type="http://schemas.openxmlformats.org/officeDocument/2006/relationships/image" Target="../media/image13.svg"/><Relationship Id="rId10" Type="http://schemas.openxmlformats.org/officeDocument/2006/relationships/image" Target="../media/image8.png"/><Relationship Id="rId19" Type="http://schemas.openxmlformats.org/officeDocument/2006/relationships/image" Target="../media/image17.svg"/><Relationship Id="rId4" Type="http://schemas.openxmlformats.org/officeDocument/2006/relationships/hyperlink" Target="#'Schritt 2b Stromverbr. Kat. 1-4'!A1"/><Relationship Id="rId9" Type="http://schemas.openxmlformats.org/officeDocument/2006/relationships/hyperlink" Target="#'Schritt 3 Verbrauch Kat. 5-7'!A1"/><Relationship Id="rId14" Type="http://schemas.openxmlformats.org/officeDocument/2006/relationships/image" Target="../media/image12.png"/><Relationship Id="rId22" Type="http://schemas.openxmlformats.org/officeDocument/2006/relationships/image" Target="../media/image19.svg"/></Relationships>
</file>

<file path=xl/drawings/_rels/drawing3.xml.rels><?xml version="1.0" encoding="UTF-8" standalone="yes"?>
<Relationships xmlns="http://schemas.openxmlformats.org/package/2006/relationships"><Relationship Id="rId8" Type="http://schemas.openxmlformats.org/officeDocument/2006/relationships/hyperlink" Target="#Abschlusscheck!A1"/><Relationship Id="rId13" Type="http://schemas.openxmlformats.org/officeDocument/2006/relationships/image" Target="../media/image17.svg"/><Relationship Id="rId18" Type="http://schemas.openxmlformats.org/officeDocument/2006/relationships/hyperlink" Target="#'Schritt 3 Verbrauch Kat. 5-7'!A1"/><Relationship Id="rId3" Type="http://schemas.openxmlformats.org/officeDocument/2006/relationships/image" Target="../media/image10.png"/><Relationship Id="rId7" Type="http://schemas.openxmlformats.org/officeDocument/2006/relationships/image" Target="../media/image13.svg"/><Relationship Id="rId12" Type="http://schemas.openxmlformats.org/officeDocument/2006/relationships/image" Target="../media/image16.png"/><Relationship Id="rId17" Type="http://schemas.openxmlformats.org/officeDocument/2006/relationships/hyperlink" Target="#'Schritt 2a W&#228;rmeverbr. Kat. 1-4'!A1"/><Relationship Id="rId2" Type="http://schemas.openxmlformats.org/officeDocument/2006/relationships/hyperlink" Target="#'Schritt 2b Stromverbr. Kat. 1-4'!A1"/><Relationship Id="rId16" Type="http://schemas.openxmlformats.org/officeDocument/2006/relationships/image" Target="../media/image19.svg"/><Relationship Id="rId20" Type="http://schemas.openxmlformats.org/officeDocument/2006/relationships/image" Target="../media/image9.svg"/><Relationship Id="rId1" Type="http://schemas.openxmlformats.org/officeDocument/2006/relationships/image" Target="../media/image20.png"/><Relationship Id="rId6" Type="http://schemas.openxmlformats.org/officeDocument/2006/relationships/image" Target="../media/image12.png"/><Relationship Id="rId11" Type="http://schemas.openxmlformats.org/officeDocument/2006/relationships/hyperlink" Target="#Anleitung!A1"/><Relationship Id="rId5" Type="http://schemas.openxmlformats.org/officeDocument/2006/relationships/hyperlink" Target="#'Schritt 1 Allgemeine Angaben'!A1"/><Relationship Id="rId15" Type="http://schemas.openxmlformats.org/officeDocument/2006/relationships/image" Target="../media/image18.png"/><Relationship Id="rId10" Type="http://schemas.openxmlformats.org/officeDocument/2006/relationships/image" Target="../media/image15.svg"/><Relationship Id="rId19" Type="http://schemas.openxmlformats.org/officeDocument/2006/relationships/image" Target="../media/image8.png"/><Relationship Id="rId4" Type="http://schemas.openxmlformats.org/officeDocument/2006/relationships/image" Target="../media/image11.svg"/><Relationship Id="rId9" Type="http://schemas.openxmlformats.org/officeDocument/2006/relationships/image" Target="../media/image14.png"/><Relationship Id="rId14" Type="http://schemas.openxmlformats.org/officeDocument/2006/relationships/hyperlink" Target="#'Hilfen &amp; Infos'!A1"/></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Hilfen &amp; Infos'!A1"/><Relationship Id="rId18" Type="http://schemas.openxmlformats.org/officeDocument/2006/relationships/image" Target="../media/image8.png"/><Relationship Id="rId3" Type="http://schemas.openxmlformats.org/officeDocument/2006/relationships/image" Target="../media/image11.svg"/><Relationship Id="rId7" Type="http://schemas.openxmlformats.org/officeDocument/2006/relationships/hyperlink" Target="#Abschlusscheck!A1"/><Relationship Id="rId12" Type="http://schemas.openxmlformats.org/officeDocument/2006/relationships/image" Target="../media/image17.svg"/><Relationship Id="rId17" Type="http://schemas.openxmlformats.org/officeDocument/2006/relationships/hyperlink" Target="#'Schritt 3 Verbrauch Kat. 5-7'!A1"/><Relationship Id="rId2" Type="http://schemas.openxmlformats.org/officeDocument/2006/relationships/image" Target="../media/image10.png"/><Relationship Id="rId16" Type="http://schemas.openxmlformats.org/officeDocument/2006/relationships/hyperlink" Target="#'Schritt 2a W&#228;rmeverbr. Kat. 1-4'!A1"/><Relationship Id="rId20" Type="http://schemas.openxmlformats.org/officeDocument/2006/relationships/image" Target="../media/image20.png"/><Relationship Id="rId1" Type="http://schemas.openxmlformats.org/officeDocument/2006/relationships/hyperlink" Target="#'Schritt 2b Stromverbr. Kat. 1-4'!A1"/><Relationship Id="rId6" Type="http://schemas.openxmlformats.org/officeDocument/2006/relationships/image" Target="../media/image13.svg"/><Relationship Id="rId11" Type="http://schemas.openxmlformats.org/officeDocument/2006/relationships/image" Target="../media/image16.png"/><Relationship Id="rId5" Type="http://schemas.openxmlformats.org/officeDocument/2006/relationships/image" Target="../media/image12.png"/><Relationship Id="rId15" Type="http://schemas.openxmlformats.org/officeDocument/2006/relationships/image" Target="../media/image19.svg"/><Relationship Id="rId10" Type="http://schemas.openxmlformats.org/officeDocument/2006/relationships/hyperlink" Target="#Anleitung!A1"/><Relationship Id="rId19" Type="http://schemas.openxmlformats.org/officeDocument/2006/relationships/image" Target="../media/image9.svg"/><Relationship Id="rId4" Type="http://schemas.openxmlformats.org/officeDocument/2006/relationships/hyperlink" Target="#'Schritt 1 Allgemeine Angaben'!A1"/><Relationship Id="rId9" Type="http://schemas.openxmlformats.org/officeDocument/2006/relationships/image" Target="../media/image15.svg"/><Relationship Id="rId1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Hilfen &amp; Infos'!A1"/><Relationship Id="rId18" Type="http://schemas.openxmlformats.org/officeDocument/2006/relationships/image" Target="../media/image8.png"/><Relationship Id="rId3" Type="http://schemas.openxmlformats.org/officeDocument/2006/relationships/image" Target="../media/image11.svg"/><Relationship Id="rId7" Type="http://schemas.openxmlformats.org/officeDocument/2006/relationships/hyperlink" Target="#Abschlusscheck!A1"/><Relationship Id="rId12" Type="http://schemas.openxmlformats.org/officeDocument/2006/relationships/image" Target="../media/image17.svg"/><Relationship Id="rId17" Type="http://schemas.openxmlformats.org/officeDocument/2006/relationships/hyperlink" Target="#'Schritt 3 Verbrauch Kat. 5-7'!A1"/><Relationship Id="rId2" Type="http://schemas.openxmlformats.org/officeDocument/2006/relationships/image" Target="../media/image10.png"/><Relationship Id="rId16" Type="http://schemas.openxmlformats.org/officeDocument/2006/relationships/hyperlink" Target="#'Schritt 2a W&#228;rmeverbr. Kat. 1-4'!A1"/><Relationship Id="rId20" Type="http://schemas.openxmlformats.org/officeDocument/2006/relationships/image" Target="../media/image20.png"/><Relationship Id="rId1" Type="http://schemas.openxmlformats.org/officeDocument/2006/relationships/hyperlink" Target="#'Schritt 2b Stromverbr. Kat. 1-4'!A1"/><Relationship Id="rId6" Type="http://schemas.openxmlformats.org/officeDocument/2006/relationships/image" Target="../media/image13.svg"/><Relationship Id="rId11" Type="http://schemas.openxmlformats.org/officeDocument/2006/relationships/image" Target="../media/image16.png"/><Relationship Id="rId5" Type="http://schemas.openxmlformats.org/officeDocument/2006/relationships/image" Target="../media/image12.png"/><Relationship Id="rId15" Type="http://schemas.openxmlformats.org/officeDocument/2006/relationships/image" Target="../media/image19.svg"/><Relationship Id="rId10" Type="http://schemas.openxmlformats.org/officeDocument/2006/relationships/hyperlink" Target="#Anleitung!A1"/><Relationship Id="rId19" Type="http://schemas.openxmlformats.org/officeDocument/2006/relationships/image" Target="../media/image9.svg"/><Relationship Id="rId4" Type="http://schemas.openxmlformats.org/officeDocument/2006/relationships/hyperlink" Target="#'Schritt 1 Allgemeine Angaben'!A1"/><Relationship Id="rId9" Type="http://schemas.openxmlformats.org/officeDocument/2006/relationships/image" Target="../media/image15.sv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hyperlink" Target="#'Hilfen &amp; Infos'!B24"/><Relationship Id="rId13" Type="http://schemas.openxmlformats.org/officeDocument/2006/relationships/image" Target="../media/image11.svg"/><Relationship Id="rId18" Type="http://schemas.openxmlformats.org/officeDocument/2006/relationships/image" Target="../media/image16.png"/><Relationship Id="rId3" Type="http://schemas.openxmlformats.org/officeDocument/2006/relationships/hyperlink" Target="#'Schritt 1 Allgemeine Angaben'!A1"/><Relationship Id="rId21" Type="http://schemas.openxmlformats.org/officeDocument/2006/relationships/image" Target="../media/image18.png"/><Relationship Id="rId7" Type="http://schemas.openxmlformats.org/officeDocument/2006/relationships/hyperlink" Target="#'Schritt 3 Verbrauch Kat. 5-7'!F9"/><Relationship Id="rId12" Type="http://schemas.openxmlformats.org/officeDocument/2006/relationships/image" Target="../media/image10.png"/><Relationship Id="rId17" Type="http://schemas.openxmlformats.org/officeDocument/2006/relationships/image" Target="../media/image15.svg"/><Relationship Id="rId2" Type="http://schemas.openxmlformats.org/officeDocument/2006/relationships/hyperlink" Target="#Anleitung!A1"/><Relationship Id="rId16" Type="http://schemas.openxmlformats.org/officeDocument/2006/relationships/image" Target="../media/image14.png"/><Relationship Id="rId20" Type="http://schemas.openxmlformats.org/officeDocument/2006/relationships/hyperlink" Target="#'Hilfen &amp; Infos'!A1"/><Relationship Id="rId1" Type="http://schemas.openxmlformats.org/officeDocument/2006/relationships/image" Target="../media/image1.gif"/><Relationship Id="rId6" Type="http://schemas.openxmlformats.org/officeDocument/2006/relationships/hyperlink" Target="#Abschlusscheck!A1"/><Relationship Id="rId11" Type="http://schemas.openxmlformats.org/officeDocument/2006/relationships/image" Target="../media/image9.svg"/><Relationship Id="rId5" Type="http://schemas.openxmlformats.org/officeDocument/2006/relationships/hyperlink" Target="#'Schritt 2a W&#228;rmeverbr. Kat. 1-4'!A1"/><Relationship Id="rId15" Type="http://schemas.openxmlformats.org/officeDocument/2006/relationships/image" Target="../media/image13.svg"/><Relationship Id="rId10" Type="http://schemas.openxmlformats.org/officeDocument/2006/relationships/image" Target="../media/image8.png"/><Relationship Id="rId19" Type="http://schemas.openxmlformats.org/officeDocument/2006/relationships/image" Target="../media/image17.svg"/><Relationship Id="rId4" Type="http://schemas.openxmlformats.org/officeDocument/2006/relationships/hyperlink" Target="#'Schritt 2b Stromverbr. Kat. 1-4'!A1"/><Relationship Id="rId9" Type="http://schemas.openxmlformats.org/officeDocument/2006/relationships/hyperlink" Target="#'Schritt 3 Verbrauch Kat. 5-7'!A1"/><Relationship Id="rId14" Type="http://schemas.openxmlformats.org/officeDocument/2006/relationships/image" Target="../media/image12.png"/><Relationship Id="rId22" Type="http://schemas.openxmlformats.org/officeDocument/2006/relationships/image" Target="../media/image19.svg"/></Relationships>
</file>

<file path=xl/drawings/_rels/drawing7.xml.rels><?xml version="1.0" encoding="UTF-8" standalone="yes"?>
<Relationships xmlns="http://schemas.openxmlformats.org/package/2006/relationships"><Relationship Id="rId8" Type="http://schemas.openxmlformats.org/officeDocument/2006/relationships/hyperlink" Target="#'Schritt 3 Verbrauch Kat. 5-7'!A1"/><Relationship Id="rId13" Type="http://schemas.openxmlformats.org/officeDocument/2006/relationships/image" Target="../media/image12.png"/><Relationship Id="rId18" Type="http://schemas.openxmlformats.org/officeDocument/2006/relationships/image" Target="../media/image17.svg"/><Relationship Id="rId3" Type="http://schemas.openxmlformats.org/officeDocument/2006/relationships/hyperlink" Target="#'Schritt 2b Stromverbr. Kat. 1-4'!A1"/><Relationship Id="rId21" Type="http://schemas.openxmlformats.org/officeDocument/2006/relationships/image" Target="../media/image19.svg"/><Relationship Id="rId7" Type="http://schemas.openxmlformats.org/officeDocument/2006/relationships/hyperlink" Target="#'Hilfen &amp; Infos'!B24"/><Relationship Id="rId12" Type="http://schemas.openxmlformats.org/officeDocument/2006/relationships/image" Target="../media/image11.svg"/><Relationship Id="rId17" Type="http://schemas.openxmlformats.org/officeDocument/2006/relationships/image" Target="../media/image16.png"/><Relationship Id="rId2" Type="http://schemas.openxmlformats.org/officeDocument/2006/relationships/hyperlink" Target="#'Schritt 1 Allgemeine Angaben'!A1"/><Relationship Id="rId16" Type="http://schemas.openxmlformats.org/officeDocument/2006/relationships/image" Target="../media/image15.svg"/><Relationship Id="rId20" Type="http://schemas.openxmlformats.org/officeDocument/2006/relationships/image" Target="../media/image18.png"/><Relationship Id="rId1" Type="http://schemas.openxmlformats.org/officeDocument/2006/relationships/hyperlink" Target="#Anleitung!A1"/><Relationship Id="rId6" Type="http://schemas.openxmlformats.org/officeDocument/2006/relationships/hyperlink" Target="#'Schritt 3 Verbrauch Kat. 5-7'!F9"/><Relationship Id="rId11" Type="http://schemas.openxmlformats.org/officeDocument/2006/relationships/image" Target="../media/image10.png"/><Relationship Id="rId5" Type="http://schemas.openxmlformats.org/officeDocument/2006/relationships/hyperlink" Target="#Abschlusscheck!A1"/><Relationship Id="rId15" Type="http://schemas.openxmlformats.org/officeDocument/2006/relationships/image" Target="../media/image14.png"/><Relationship Id="rId10" Type="http://schemas.openxmlformats.org/officeDocument/2006/relationships/image" Target="../media/image9.svg"/><Relationship Id="rId19" Type="http://schemas.openxmlformats.org/officeDocument/2006/relationships/hyperlink" Target="#'Hilfen &amp; Infos'!A1"/><Relationship Id="rId4" Type="http://schemas.openxmlformats.org/officeDocument/2006/relationships/hyperlink" Target="#'Schritt 2a W&#228;rmeverbr. Kat. 1-4'!A1"/><Relationship Id="rId9" Type="http://schemas.openxmlformats.org/officeDocument/2006/relationships/image" Target="../media/image8.png"/><Relationship Id="rId14" Type="http://schemas.openxmlformats.org/officeDocument/2006/relationships/image" Target="../media/image13.svg"/></Relationships>
</file>

<file path=xl/drawings/drawing1.xml><?xml version="1.0" encoding="utf-8"?>
<xdr:wsDr xmlns:xdr="http://schemas.openxmlformats.org/drawingml/2006/spreadsheetDrawing" xmlns:a="http://schemas.openxmlformats.org/drawingml/2006/main">
  <xdr:twoCellAnchor>
    <xdr:from>
      <xdr:col>2</xdr:col>
      <xdr:colOff>28575</xdr:colOff>
      <xdr:row>1</xdr:row>
      <xdr:rowOff>306916</xdr:rowOff>
    </xdr:from>
    <xdr:to>
      <xdr:col>11</xdr:col>
      <xdr:colOff>1666875</xdr:colOff>
      <xdr:row>35</xdr:row>
      <xdr:rowOff>158750</xdr:rowOff>
    </xdr:to>
    <xdr:sp macro="" textlink="">
      <xdr:nvSpPr>
        <xdr:cNvPr id="112" name="Textfeld 111">
          <a:extLst>
            <a:ext uri="{FF2B5EF4-FFF2-40B4-BE49-F238E27FC236}">
              <a16:creationId xmlns:a16="http://schemas.microsoft.com/office/drawing/2014/main" id="{83AB1A3A-0B36-41BD-9DAE-28D770FD0EA8}"/>
            </a:ext>
          </a:extLst>
        </xdr:cNvPr>
        <xdr:cNvSpPr txBox="1"/>
      </xdr:nvSpPr>
      <xdr:spPr>
        <a:xfrm>
          <a:off x="3171825" y="497416"/>
          <a:ext cx="8877300" cy="6815667"/>
        </a:xfrm>
        <a:prstGeom prst="rect">
          <a:avLst/>
        </a:prstGeom>
        <a:solidFill>
          <a:schemeClr val="bg1"/>
        </a:solidFill>
        <a:ln w="57150" cmpd="sng">
          <a:solidFill>
            <a:srgbClr val="FFE500"/>
          </a:solidFill>
        </a:ln>
      </xdr:spPr>
      <xdr:style>
        <a:lnRef idx="0">
          <a:scrgbClr r="0" g="0" b="0"/>
        </a:lnRef>
        <a:fillRef idx="0">
          <a:scrgbClr r="0" g="0" b="0"/>
        </a:fillRef>
        <a:effectRef idx="0">
          <a:scrgbClr r="0" g="0" b="0"/>
        </a:effectRef>
        <a:fontRef idx="minor">
          <a:schemeClr val="dk1"/>
        </a:fontRef>
      </xdr:style>
      <xdr:txBody>
        <a:bodyPr vertOverflow="clip" horzOverflow="clip" wrap="square" bIns="72000" rtlCol="0" anchor="t"/>
        <a:lstStyle/>
        <a:p>
          <a:pPr marL="0" marR="0" lvl="0" indent="0" defTabSz="914400" eaLnBrk="1" fontAlgn="auto" latinLnBrk="0" hangingPunct="1">
            <a:lnSpc>
              <a:spcPts val="1400"/>
            </a:lnSpc>
            <a:spcBef>
              <a:spcPts val="0"/>
            </a:spcBef>
            <a:spcAft>
              <a:spcPts val="600"/>
            </a:spcAft>
            <a:buClrTx/>
            <a:buSzTx/>
            <a:buFontTx/>
            <a:buNone/>
            <a:tabLst/>
            <a:defRPr/>
          </a:pPr>
          <a:endParaRPr kumimoji="0" lang="en-GB" sz="1400" b="1"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600"/>
            </a:spcAft>
            <a:buClrTx/>
            <a:buSzTx/>
            <a:buFontTx/>
            <a:buNone/>
            <a:tabLst/>
            <a:defRPr/>
          </a:pPr>
          <a:r>
            <a:rPr kumimoji="0" lang="en-GB" sz="1400" b="1"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Erfassungstool für Kommunen </a:t>
          </a:r>
          <a:r>
            <a:rPr kumimoji="0" lang="en-GB" sz="1400" b="1" i="0" u="sng"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ohne</a:t>
          </a:r>
          <a:r>
            <a:rPr kumimoji="0" lang="en-GB" sz="1400" b="1"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 systematisches Energiemanagement</a:t>
          </a:r>
          <a:endParaRPr kumimoji="0" lang="de-DE"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600"/>
            </a:spcAft>
            <a:buClrTx/>
            <a:buSzTx/>
            <a:buFontTx/>
            <a:buNone/>
            <a:tabLst/>
            <a:defRPr/>
          </a:pPr>
          <a:r>
            <a:rPr kumimoji="0" lang="en-GB" sz="1400" b="1"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für kommunale Energieverbräuche nach KlimaG § 18 (zuvor § 7b)</a:t>
          </a:r>
          <a:endParaRPr kumimoji="0" lang="de-DE"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 </a:t>
          </a:r>
          <a:endParaRPr kumimoji="0" lang="de-DE"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Dieses Tool dient der Datenerfassung und Berichterstattung von Energieverbräuchen von "ohneKEM" Kommunen entsprechend dem KlimaG Paragraph 18 (zuvor 7 b). </a:t>
          </a:r>
          <a:endParaRPr kumimoji="0" lang="de-DE"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 </a:t>
          </a:r>
          <a:endParaRPr kumimoji="0" lang="de-DE"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600"/>
            </a:spcAft>
            <a:buClrTx/>
            <a:buSzTx/>
            <a:buFontTx/>
            <a:buNone/>
            <a:tabLst/>
            <a:defRPr/>
          </a:pPr>
          <a:r>
            <a:rPr kumimoji="0" lang="en-GB" sz="1100" b="1" i="0" u="sng"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Bitte beachten Sie die folgenden grundsätzlichen Hinweise:</a:t>
          </a:r>
          <a:endParaRPr kumimoji="0" lang="de-DE"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endParaRP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it-IT"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Alle hellgelb markierten Felder sind allgemeine Eingabefelder, die befüllt werden müssen, wenn Sie entsprechende Verbraucher haben.</a:t>
          </a: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de-DE"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Rote Felder tun sich auf in Abhängigkeit zu den gelben. Sie müssen alle zwingend befüllt werden, dann werden sie gelb</a:t>
          </a: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de-DE"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Gelbgrüne Felder sind völlig freiwillig - sie können auch leer bleiben.</a:t>
          </a: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it-IT"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Um die Funktion der Formeln nicht zu kompromittieren...</a:t>
          </a:r>
          <a:endParaRPr kumimoji="0" lang="de-DE"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endParaRPr>
        </a:p>
        <a:p>
          <a:pPr marL="342900" marR="0" lvl="0" indent="-342900" defTabSz="914400" eaLnBrk="1" fontAlgn="auto" latinLnBrk="0" hangingPunct="1">
            <a:lnSpc>
              <a:spcPts val="1400"/>
            </a:lnSpc>
            <a:spcBef>
              <a:spcPts val="0"/>
            </a:spcBef>
            <a:spcAft>
              <a:spcPts val="600"/>
            </a:spcAft>
            <a:buClr>
              <a:srgbClr val="FFC000"/>
            </a:buClr>
            <a:buSzTx/>
            <a:buFont typeface="Symbol" panose="05050102010706020507" pitchFamily="18" charset="2"/>
            <a:buChar char=""/>
            <a:tabLst>
              <a:tab pos="457200" algn="l"/>
              <a:tab pos="449580" algn="l"/>
            </a:tabLst>
            <a:defRPr/>
          </a:pPr>
          <a:r>
            <a:rPr kumimoji="0" lang="it-IT" sz="1100" b="0" i="0" u="sng"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fügen Sie bitte keine neuen Zeilen ein.</a:t>
          </a:r>
          <a:endParaRPr kumimoji="0" lang="de-DE" sz="1100" b="0" i="0" u="sng"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endParaRPr>
        </a:p>
        <a:p>
          <a:pPr marL="342900" marR="0" lvl="0" indent="-342900" defTabSz="914400" eaLnBrk="1" fontAlgn="auto" latinLnBrk="0" hangingPunct="1">
            <a:lnSpc>
              <a:spcPts val="1400"/>
            </a:lnSpc>
            <a:spcBef>
              <a:spcPts val="0"/>
            </a:spcBef>
            <a:spcAft>
              <a:spcPts val="600"/>
            </a:spcAft>
            <a:buClr>
              <a:srgbClr val="FFC000"/>
            </a:buClr>
            <a:buSzTx/>
            <a:buFont typeface="Symbol" panose="05050102010706020507" pitchFamily="18" charset="2"/>
            <a:buChar char=""/>
            <a:tabLst>
              <a:tab pos="457200" algn="l"/>
              <a:tab pos="449580" algn="l"/>
            </a:tabLst>
            <a:defRPr/>
          </a:pPr>
          <a:r>
            <a:rPr kumimoji="0" lang="it-IT" sz="1100" b="0" i="0" u="sng"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fügen Sie kopierte Inhalte nur über "Werte einfügen" ein. </a:t>
          </a:r>
          <a:endParaRPr kumimoji="0" lang="de-DE" sz="1100" b="0" i="0" u="sng"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endParaRP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it-IT"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Bitte bearbeiten Sie die Arbeitsblätter in der vorgegebenen Reihenfolge.</a:t>
          </a: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it-IT"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Bitte geben Sie nach jedem Teilschritt an, wieviel Zeit die Datenerfassung beansprucht hat  (als Dezimalbrüche, nicht Minuten - also z.B.: 30 Minuten = 0,5 h).</a:t>
          </a:r>
          <a:endParaRPr kumimoji="0" lang="de-DE"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endParaRP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Viele Zellen enthalten Kommentare als Eingabehilfe, wenn Sie in die entsprechende Zelle klicken. </a:t>
          </a: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de-DE" sz="1100" b="0" i="0" u="none" strike="noStrike" kern="0" cap="none" spc="0" normalizeH="0" baseline="0" noProof="0">
              <a:ln>
                <a:noFill/>
              </a:ln>
              <a:solidFill>
                <a:prstClr val="black"/>
              </a:solidFill>
              <a:effectLst/>
              <a:uLnTx/>
              <a:uFillTx/>
              <a:latin typeface="+mn-lt"/>
              <a:ea typeface="+mn-ea"/>
              <a:cs typeface="+mn-cs"/>
            </a:rPr>
            <a:t>Wenn sich Schrift rot färbt, erkennt EXCEL einen Eingabefehler. Bitte lesen sie die Anweisungen über der Spalte und ggf. Zellkommentare erneut und prüfen Sie die Eingabe.</a:t>
          </a:r>
          <a:endParaRPr kumimoji="0" lang="de-DE" sz="1100" b="0" i="0" u="none" strike="noStrike" kern="0" cap="none" spc="0" normalizeH="0" baseline="0" noProof="0">
            <a:ln>
              <a:noFill/>
            </a:ln>
            <a:solidFill>
              <a:prstClr val="black"/>
            </a:solidFill>
            <a:effectLst/>
            <a:uLnTx/>
            <a:uFillTx/>
            <a:latin typeface="Calibri" panose="020F0502020204030204" pitchFamily="34" charset="0"/>
            <a:ea typeface="+mn-ea"/>
            <a:cs typeface="+mn-cs"/>
          </a:endParaRP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en-GB" sz="1100" b="0" i="0" u="sng"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Bitte beachten</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 Die Gebäudeliste kann in dieser Datei nicht nachträglich umsortiert werden. Die Reihenfolge ist für die Auswertung jedoch unwichtig. Wenn Sie dennoch eine Gruppierung wünschen, fertigen Sie bitte eine separate Exceldatei an und übertragen dann (z.B. Hilfstabelle auf dem Blatt "Hilfen und Infos" nutzen).  </a:t>
          </a: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Wenn Sie Gebäude nachträglich löschen, lassen Sie einfach Leerzeilen stehen.</a:t>
          </a: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de-DE" sz="1100" b="0" i="0" u="none" strike="noStrike" kern="0" cap="none" spc="0" normalizeH="0" baseline="0" noProof="0">
              <a:ln>
                <a:noFill/>
              </a:ln>
              <a:solidFill>
                <a:prstClr val="black"/>
              </a:solidFill>
              <a:effectLst/>
              <a:uLnTx/>
              <a:uFillTx/>
              <a:latin typeface="+mn-lt"/>
              <a:ea typeface="+mn-ea"/>
              <a:cs typeface="+mn-cs"/>
            </a:rPr>
            <a:t>Für die Umrechnung von Ölstände etc...  beachten Sie bitte das Blatt "Hilfen &amp; Infos" hier im Erfassungstool.</a:t>
          </a: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de-DE" sz="1100" b="0" i="0" u="none" strike="noStrike" kern="0" cap="none" spc="0" normalizeH="0" baseline="0" noProof="0">
              <a:ln>
                <a:noFill/>
              </a:ln>
              <a:solidFill>
                <a:prstClr val="black"/>
              </a:solidFill>
              <a:effectLst/>
              <a:uLnTx/>
              <a:uFillTx/>
              <a:latin typeface="+mn-lt"/>
              <a:ea typeface="+mn-ea"/>
              <a:cs typeface="+mn-cs"/>
            </a:rPr>
            <a:t>Bei Fragen, was Sie genau berichten müssen, lesen Sie bitte die FAQs.</a:t>
          </a:r>
          <a:endParaRPr kumimoji="0" lang="en-GB"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endParaRP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de-DE" sz="1100" b="0" i="0" u="sng" strike="noStrike" kern="0" cap="none" spc="0" normalizeH="0" baseline="0" noProof="0">
              <a:ln>
                <a:noFill/>
              </a:ln>
              <a:solidFill>
                <a:prstClr val="black"/>
              </a:solidFill>
              <a:effectLst/>
              <a:uLnTx/>
              <a:uFillTx/>
              <a:latin typeface="+mn-lt"/>
              <a:ea typeface="+mn-ea"/>
              <a:cs typeface="+mn-cs"/>
            </a:rPr>
            <a:t>Am Ende müssen alle Prüffelder auf dem Blatt "Abschlusscheck" auf grün stehen *.</a:t>
          </a: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de-DE" sz="1100" b="0" i="0" u="none" strike="noStrike" kern="0" cap="none" spc="0" normalizeH="0" baseline="0" noProof="0">
              <a:ln>
                <a:noFill/>
              </a:ln>
              <a:solidFill>
                <a:prstClr val="black"/>
              </a:solidFill>
              <a:effectLst/>
              <a:uLnTx/>
              <a:uFillTx/>
              <a:latin typeface="+mn-lt"/>
              <a:ea typeface="+mn-ea"/>
              <a:cs typeface="+mn-cs"/>
            </a:rPr>
            <a:t>Bitte beachten Sie die Hinweise zum Upload auf dem Blatt "Abschlusscheck".</a:t>
          </a:r>
          <a:endParaRPr kumimoji="0" lang="de-DE"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endParaRPr>
        </a:p>
        <a:p>
          <a:pPr>
            <a:lnSpc>
              <a:spcPts val="1400"/>
            </a:lnSpc>
            <a:spcAft>
              <a:spcPts val="600"/>
            </a:spcAft>
          </a:pPr>
          <a:endParaRPr lang="de-DE" sz="1100"/>
        </a:p>
        <a:p>
          <a:endParaRPr lang="de-DE" sz="1100"/>
        </a:p>
      </xdr:txBody>
    </xdr:sp>
    <xdr:clientData/>
  </xdr:twoCellAnchor>
  <xdr:twoCellAnchor>
    <xdr:from>
      <xdr:col>12</xdr:col>
      <xdr:colOff>114300</xdr:colOff>
      <xdr:row>12</xdr:row>
      <xdr:rowOff>104775</xdr:rowOff>
    </xdr:from>
    <xdr:to>
      <xdr:col>16</xdr:col>
      <xdr:colOff>370305</xdr:colOff>
      <xdr:row>22</xdr:row>
      <xdr:rowOff>66676</xdr:rowOff>
    </xdr:to>
    <xdr:grpSp>
      <xdr:nvGrpSpPr>
        <xdr:cNvPr id="40" name="Gruppieren 39">
          <a:hlinkClick xmlns:r="http://schemas.openxmlformats.org/officeDocument/2006/relationships" r:id="rId2" tooltip="Fragen und Antworten"/>
          <a:extLst>
            <a:ext uri="{FF2B5EF4-FFF2-40B4-BE49-F238E27FC236}">
              <a16:creationId xmlns:a16="http://schemas.microsoft.com/office/drawing/2014/main" id="{548093D5-DE98-4306-865E-6B659647EA5C}"/>
            </a:ext>
          </a:extLst>
        </xdr:cNvPr>
        <xdr:cNvGrpSpPr/>
      </xdr:nvGrpSpPr>
      <xdr:grpSpPr>
        <a:xfrm>
          <a:off x="12168717" y="2507192"/>
          <a:ext cx="2870088" cy="1866901"/>
          <a:chOff x="12163425" y="2505075"/>
          <a:chExt cx="2865855" cy="1866901"/>
        </a:xfrm>
      </xdr:grpSpPr>
      <xdr:sp macro="" textlink="">
        <xdr:nvSpPr>
          <xdr:cNvPr id="38" name="Textfeld 37">
            <a:extLst>
              <a:ext uri="{FF2B5EF4-FFF2-40B4-BE49-F238E27FC236}">
                <a16:creationId xmlns:a16="http://schemas.microsoft.com/office/drawing/2014/main" id="{DA9C2BDD-13D0-4B90-A6D2-ED3451FC19D8}"/>
              </a:ext>
            </a:extLst>
          </xdr:cNvPr>
          <xdr:cNvSpPr txBox="1"/>
        </xdr:nvSpPr>
        <xdr:spPr>
          <a:xfrm>
            <a:off x="12163425" y="2505075"/>
            <a:ext cx="2865855" cy="1866901"/>
          </a:xfrm>
          <a:prstGeom prst="rect">
            <a:avLst/>
          </a:prstGeom>
          <a:solidFill>
            <a:schemeClr val="bg1"/>
          </a:solidFill>
          <a:ln w="57150" cmpd="sng">
            <a:solidFill>
              <a:srgbClr val="FFE500"/>
            </a:solidFill>
          </a:ln>
        </xdr:spPr>
        <xdr:style>
          <a:lnRef idx="0">
            <a:scrgbClr r="0" g="0" b="0"/>
          </a:lnRef>
          <a:fillRef idx="0">
            <a:scrgbClr r="0" g="0" b="0"/>
          </a:fillRef>
          <a:effectRef idx="0">
            <a:scrgbClr r="0" g="0" b="0"/>
          </a:effectRef>
          <a:fontRef idx="minor">
            <a:schemeClr val="dk1"/>
          </a:fontRef>
        </xdr:style>
        <xdr:txBody>
          <a:bodyPr vertOverflow="clip" horzOverflow="clip" wrap="square" bIns="72000" rtlCol="0" anchor="t"/>
          <a:lstStyle/>
          <a:p>
            <a:r>
              <a:rPr lang="de-DE" sz="1400" b="1"/>
              <a:t>Link zu FAQs</a:t>
            </a:r>
          </a:p>
        </xdr:txBody>
      </xdr:sp>
      <xdr:pic>
        <xdr:nvPicPr>
          <xdr:cNvPr id="26" name="Grafik 25" descr="Marke Fragezeichen mit einfarbiger Füllung">
            <a:extLst>
              <a:ext uri="{FF2B5EF4-FFF2-40B4-BE49-F238E27FC236}">
                <a16:creationId xmlns:a16="http://schemas.microsoft.com/office/drawing/2014/main" id="{919FE43A-10E8-43A2-9D0A-1895B5E316B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561075" y="2769375"/>
            <a:ext cx="1250176" cy="1250176"/>
          </a:xfrm>
          <a:prstGeom prst="rect">
            <a:avLst/>
          </a:prstGeom>
        </xdr:spPr>
      </xdr:pic>
      <xdr:pic>
        <xdr:nvPicPr>
          <xdr:cNvPr id="22" name="Grafik 21" descr="Informationen mit einfarbiger Füllung">
            <a:extLst>
              <a:ext uri="{FF2B5EF4-FFF2-40B4-BE49-F238E27FC236}">
                <a16:creationId xmlns:a16="http://schemas.microsoft.com/office/drawing/2014/main" id="{416E0B8C-F91A-418F-95EE-A6F2451CE78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3258799" y="3038474"/>
            <a:ext cx="1307325" cy="1307325"/>
          </a:xfrm>
          <a:prstGeom prst="rect">
            <a:avLst/>
          </a:prstGeom>
        </xdr:spPr>
      </xdr:pic>
    </xdr:grpSp>
    <xdr:clientData/>
  </xdr:twoCellAnchor>
  <xdr:twoCellAnchor editAs="absolute">
    <xdr:from>
      <xdr:col>0</xdr:col>
      <xdr:colOff>9525</xdr:colOff>
      <xdr:row>3</xdr:row>
      <xdr:rowOff>92868</xdr:rowOff>
    </xdr:from>
    <xdr:to>
      <xdr:col>1</xdr:col>
      <xdr:colOff>410166</xdr:colOff>
      <xdr:row>5</xdr:row>
      <xdr:rowOff>107868</xdr:rowOff>
    </xdr:to>
    <xdr:grpSp>
      <xdr:nvGrpSpPr>
        <xdr:cNvPr id="33" name="Gruppieren 32">
          <a:extLst>
            <a:ext uri="{FF2B5EF4-FFF2-40B4-BE49-F238E27FC236}">
              <a16:creationId xmlns:a16="http://schemas.microsoft.com/office/drawing/2014/main" id="{AE79989A-9BE8-4A93-9A54-096FF2EE41CE}"/>
            </a:ext>
          </a:extLst>
        </xdr:cNvPr>
        <xdr:cNvGrpSpPr/>
      </xdr:nvGrpSpPr>
      <xdr:grpSpPr>
        <a:xfrm>
          <a:off x="9525" y="780785"/>
          <a:ext cx="3120558" cy="396000"/>
          <a:chOff x="0" y="5124450"/>
          <a:chExt cx="3117647" cy="366180"/>
        </a:xfrm>
      </xdr:grpSpPr>
      <xdr:sp macro="" textlink="">
        <xdr:nvSpPr>
          <xdr:cNvPr id="34" name="Rechteck 33">
            <a:extLst>
              <a:ext uri="{FF2B5EF4-FFF2-40B4-BE49-F238E27FC236}">
                <a16:creationId xmlns:a16="http://schemas.microsoft.com/office/drawing/2014/main" id="{55A00104-2D1F-4A70-B047-CBD7A037FB34}"/>
              </a:ext>
            </a:extLst>
          </xdr:cNvPr>
          <xdr:cNvSpPr/>
        </xdr:nvSpPr>
        <xdr:spPr>
          <a:xfrm>
            <a:off x="84834" y="5124450"/>
            <a:ext cx="3032813" cy="366180"/>
          </a:xfrm>
          <a:prstGeom prst="rect">
            <a:avLst/>
          </a:prstGeom>
          <a:gradFill flip="none" rotWithShape="1">
            <a:gsLst>
              <a:gs pos="91000">
                <a:schemeClr val="accent1">
                  <a:lumMod val="5000"/>
                  <a:lumOff val="95000"/>
                  <a:alpha val="6000"/>
                </a:schemeClr>
              </a:gs>
              <a:gs pos="0">
                <a:srgbClr val="FF66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5" name="Rechteck 34">
            <a:extLst>
              <a:ext uri="{FF2B5EF4-FFF2-40B4-BE49-F238E27FC236}">
                <a16:creationId xmlns:a16="http://schemas.microsoft.com/office/drawing/2014/main" id="{AD32E9EA-BED4-4FF7-B9CD-F8D6FA36078C}"/>
              </a:ext>
            </a:extLst>
          </xdr:cNvPr>
          <xdr:cNvSpPr/>
        </xdr:nvSpPr>
        <xdr:spPr>
          <a:xfrm>
            <a:off x="0" y="5124450"/>
            <a:ext cx="95438" cy="366180"/>
          </a:xfrm>
          <a:prstGeom prst="rect">
            <a:avLst/>
          </a:prstGeom>
          <a:solidFill>
            <a:srgbClr val="FF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editAs="oneCell">
    <xdr:from>
      <xdr:col>9</xdr:col>
      <xdr:colOff>533400</xdr:colOff>
      <xdr:row>2</xdr:row>
      <xdr:rowOff>104774</xdr:rowOff>
    </xdr:from>
    <xdr:to>
      <xdr:col>11</xdr:col>
      <xdr:colOff>1496605</xdr:colOff>
      <xdr:row>7</xdr:row>
      <xdr:rowOff>37719</xdr:rowOff>
    </xdr:to>
    <xdr:pic>
      <xdr:nvPicPr>
        <xdr:cNvPr id="4" name="Grafik 3">
          <a:extLst>
            <a:ext uri="{FF2B5EF4-FFF2-40B4-BE49-F238E27FC236}">
              <a16:creationId xmlns:a16="http://schemas.microsoft.com/office/drawing/2014/main" id="{D1477A84-F220-4F4A-9E5C-45A8876715B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382125" y="600074"/>
          <a:ext cx="2487205" cy="885445"/>
        </a:xfrm>
        <a:prstGeom prst="rect">
          <a:avLst/>
        </a:prstGeom>
      </xdr:spPr>
    </xdr:pic>
    <xdr:clientData/>
  </xdr:twoCellAnchor>
  <xdr:twoCellAnchor editAs="oneCell">
    <xdr:from>
      <xdr:col>6</xdr:col>
      <xdr:colOff>537633</xdr:colOff>
      <xdr:row>18</xdr:row>
      <xdr:rowOff>134408</xdr:rowOff>
    </xdr:from>
    <xdr:to>
      <xdr:col>7</xdr:col>
      <xdr:colOff>42333</xdr:colOff>
      <xdr:row>20</xdr:row>
      <xdr:rowOff>46779</xdr:rowOff>
    </xdr:to>
    <xdr:pic>
      <xdr:nvPicPr>
        <xdr:cNvPr id="73" name="Grafik 72">
          <a:extLst>
            <a:ext uri="{FF2B5EF4-FFF2-40B4-BE49-F238E27FC236}">
              <a16:creationId xmlns:a16="http://schemas.microsoft.com/office/drawing/2014/main" id="{4F5369BD-DFBE-463F-B5A9-256F3A4BB400}"/>
            </a:ext>
          </a:extLst>
        </xdr:cNvPr>
        <xdr:cNvPicPr>
          <a:picLocks noChangeAspect="1"/>
        </xdr:cNvPicPr>
      </xdr:nvPicPr>
      <xdr:blipFill rotWithShape="1">
        <a:blip xmlns:r="http://schemas.openxmlformats.org/officeDocument/2006/relationships" r:embed="rId8"/>
        <a:srcRect l="41941" t="27637" r="57207" b="69772"/>
        <a:stretch/>
      </xdr:blipFill>
      <xdr:spPr>
        <a:xfrm>
          <a:off x="7109883" y="3679825"/>
          <a:ext cx="266700" cy="293371"/>
        </a:xfrm>
        <a:prstGeom prst="rect">
          <a:avLst/>
        </a:prstGeom>
      </xdr:spPr>
    </xdr:pic>
    <xdr:clientData/>
  </xdr:twoCellAnchor>
  <xdr:twoCellAnchor>
    <xdr:from>
      <xdr:col>11</xdr:col>
      <xdr:colOff>1012825</xdr:colOff>
      <xdr:row>12</xdr:row>
      <xdr:rowOff>63500</xdr:rowOff>
    </xdr:from>
    <xdr:to>
      <xdr:col>11</xdr:col>
      <xdr:colOff>1431925</xdr:colOff>
      <xdr:row>13</xdr:row>
      <xdr:rowOff>15875</xdr:rowOff>
    </xdr:to>
    <xdr:sp macro="" textlink="">
      <xdr:nvSpPr>
        <xdr:cNvPr id="74" name="Rechteck 73">
          <a:extLst>
            <a:ext uri="{FF2B5EF4-FFF2-40B4-BE49-F238E27FC236}">
              <a16:creationId xmlns:a16="http://schemas.microsoft.com/office/drawing/2014/main" id="{6E44FAD5-8D8A-4BBF-BFC4-36A8CAF1DFC4}"/>
            </a:ext>
          </a:extLst>
        </xdr:cNvPr>
        <xdr:cNvSpPr/>
      </xdr:nvSpPr>
      <xdr:spPr>
        <a:xfrm>
          <a:off x="11395075" y="2465917"/>
          <a:ext cx="419100" cy="142875"/>
        </a:xfrm>
        <a:prstGeom prst="rect">
          <a:avLst/>
        </a:prstGeom>
        <a:solidFill>
          <a:schemeClr val="accent4">
            <a:lumMod val="40000"/>
            <a:lumOff val="60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17992</xdr:colOff>
      <xdr:row>51</xdr:row>
      <xdr:rowOff>59261</xdr:rowOff>
    </xdr:from>
    <xdr:to>
      <xdr:col>12</xdr:col>
      <xdr:colOff>8467</xdr:colOff>
      <xdr:row>53</xdr:row>
      <xdr:rowOff>87836</xdr:rowOff>
    </xdr:to>
    <xdr:sp macro="" textlink="">
      <xdr:nvSpPr>
        <xdr:cNvPr id="76" name="Textfeld 75">
          <a:extLst>
            <a:ext uri="{FF2B5EF4-FFF2-40B4-BE49-F238E27FC236}">
              <a16:creationId xmlns:a16="http://schemas.microsoft.com/office/drawing/2014/main" id="{49F957FD-016F-426D-B3A2-634D0203E4F8}"/>
            </a:ext>
          </a:extLst>
        </xdr:cNvPr>
        <xdr:cNvSpPr txBox="1"/>
      </xdr:nvSpPr>
      <xdr:spPr>
        <a:xfrm>
          <a:off x="3161242" y="10261594"/>
          <a:ext cx="8901642" cy="409575"/>
        </a:xfrm>
        <a:prstGeom prst="rect">
          <a:avLst/>
        </a:prstGeom>
        <a:solidFill>
          <a:schemeClr val="bg1"/>
        </a:solidFill>
        <a:ln w="57150" cmpd="sng">
          <a:solidFill>
            <a:srgbClr val="FFE5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108000" bIns="72000" rtlCol="0" anchor="t"/>
        <a:lstStyle/>
        <a:p>
          <a:pPr>
            <a:lnSpc>
              <a:spcPts val="1400"/>
            </a:lnSpc>
            <a:spcAft>
              <a:spcPts val="600"/>
            </a:spcAft>
          </a:pPr>
          <a:r>
            <a:rPr lang="de-DE" sz="1100"/>
            <a:t>*</a:t>
          </a:r>
          <a:r>
            <a:rPr lang="de-DE" sz="1100" baseline="0"/>
            <a:t> Das Warnungsfeld G 13 auf Abschlusscheck kann gelb bleiben, wenn überprüft wurde, dass kein Größenordnungsfehler o.ä. vorliegt.</a:t>
          </a:r>
          <a:endParaRPr lang="de-DE" sz="1100"/>
        </a:p>
        <a:p>
          <a:endParaRPr lang="de-DE" sz="1100"/>
        </a:p>
      </xdr:txBody>
    </xdr:sp>
    <xdr:clientData/>
  </xdr:twoCellAnchor>
  <xdr:twoCellAnchor>
    <xdr:from>
      <xdr:col>11</xdr:col>
      <xdr:colOff>32810</xdr:colOff>
      <xdr:row>13</xdr:row>
      <xdr:rowOff>152399</xdr:rowOff>
    </xdr:from>
    <xdr:to>
      <xdr:col>11</xdr:col>
      <xdr:colOff>451910</xdr:colOff>
      <xdr:row>14</xdr:row>
      <xdr:rowOff>104774</xdr:rowOff>
    </xdr:to>
    <xdr:sp macro="" textlink="">
      <xdr:nvSpPr>
        <xdr:cNvPr id="2" name="Rechteck 1">
          <a:extLst>
            <a:ext uri="{FF2B5EF4-FFF2-40B4-BE49-F238E27FC236}">
              <a16:creationId xmlns:a16="http://schemas.microsoft.com/office/drawing/2014/main" id="{9A1EC4CD-F4F3-48F4-A9A4-19B75D084A7D}"/>
            </a:ext>
          </a:extLst>
        </xdr:cNvPr>
        <xdr:cNvSpPr/>
      </xdr:nvSpPr>
      <xdr:spPr>
        <a:xfrm>
          <a:off x="10415060" y="2745316"/>
          <a:ext cx="419100" cy="142875"/>
        </a:xfrm>
        <a:prstGeom prst="rect">
          <a:avLst/>
        </a:prstGeom>
        <a:solidFill>
          <a:schemeClr val="accent2">
            <a:lumMod val="60000"/>
            <a:lumOff val="40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227543</xdr:colOff>
      <xdr:row>15</xdr:row>
      <xdr:rowOff>29633</xdr:rowOff>
    </xdr:from>
    <xdr:to>
      <xdr:col>7</xdr:col>
      <xdr:colOff>646643</xdr:colOff>
      <xdr:row>15</xdr:row>
      <xdr:rowOff>172508</xdr:rowOff>
    </xdr:to>
    <xdr:sp macro="" textlink="">
      <xdr:nvSpPr>
        <xdr:cNvPr id="3" name="Rechteck 2">
          <a:extLst>
            <a:ext uri="{FF2B5EF4-FFF2-40B4-BE49-F238E27FC236}">
              <a16:creationId xmlns:a16="http://schemas.microsoft.com/office/drawing/2014/main" id="{E98EB193-56CE-42F6-86EA-935A232C3AC8}"/>
            </a:ext>
          </a:extLst>
        </xdr:cNvPr>
        <xdr:cNvSpPr/>
      </xdr:nvSpPr>
      <xdr:spPr>
        <a:xfrm>
          <a:off x="7561793" y="3003550"/>
          <a:ext cx="419100" cy="142875"/>
        </a:xfrm>
        <a:prstGeom prst="rect">
          <a:avLst/>
        </a:prstGeom>
        <a:solidFill>
          <a:srgbClr val="E4E480"/>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12</xdr:col>
      <xdr:colOff>127000</xdr:colOff>
      <xdr:row>2</xdr:row>
      <xdr:rowOff>0</xdr:rowOff>
    </xdr:from>
    <xdr:to>
      <xdr:col>16</xdr:col>
      <xdr:colOff>359833</xdr:colOff>
      <xdr:row>11</xdr:row>
      <xdr:rowOff>152401</xdr:rowOff>
    </xdr:to>
    <xdr:grpSp>
      <xdr:nvGrpSpPr>
        <xdr:cNvPr id="7" name="Gruppieren 6">
          <a:hlinkClick xmlns:r="http://schemas.openxmlformats.org/officeDocument/2006/relationships" r:id="rId9"/>
          <a:extLst>
            <a:ext uri="{FF2B5EF4-FFF2-40B4-BE49-F238E27FC236}">
              <a16:creationId xmlns:a16="http://schemas.microsoft.com/office/drawing/2014/main" id="{4CB598B3-8057-7814-01B3-3E7F9260F6CF}"/>
            </a:ext>
          </a:extLst>
        </xdr:cNvPr>
        <xdr:cNvGrpSpPr/>
      </xdr:nvGrpSpPr>
      <xdr:grpSpPr>
        <a:xfrm>
          <a:off x="12181417" y="497417"/>
          <a:ext cx="2846916" cy="1866901"/>
          <a:chOff x="12181417" y="497417"/>
          <a:chExt cx="2846916" cy="1866901"/>
        </a:xfrm>
      </xdr:grpSpPr>
      <xdr:sp macro="" textlink="">
        <xdr:nvSpPr>
          <xdr:cNvPr id="5" name="Textfeld 4">
            <a:extLst>
              <a:ext uri="{FF2B5EF4-FFF2-40B4-BE49-F238E27FC236}">
                <a16:creationId xmlns:a16="http://schemas.microsoft.com/office/drawing/2014/main" id="{9703F5BC-EF49-46AA-BB67-7C7E459F6D28}"/>
              </a:ext>
            </a:extLst>
          </xdr:cNvPr>
          <xdr:cNvSpPr txBox="1"/>
        </xdr:nvSpPr>
        <xdr:spPr>
          <a:xfrm>
            <a:off x="12181417" y="497417"/>
            <a:ext cx="2846916" cy="1866901"/>
          </a:xfrm>
          <a:prstGeom prst="rect">
            <a:avLst/>
          </a:prstGeom>
          <a:noFill/>
          <a:ln w="57150" cmpd="sng">
            <a:solidFill>
              <a:srgbClr val="FFE500"/>
            </a:solidFill>
          </a:ln>
        </xdr:spPr>
        <xdr:style>
          <a:lnRef idx="0">
            <a:scrgbClr r="0" g="0" b="0"/>
          </a:lnRef>
          <a:fillRef idx="0">
            <a:scrgbClr r="0" g="0" b="0"/>
          </a:fillRef>
          <a:effectRef idx="0">
            <a:scrgbClr r="0" g="0" b="0"/>
          </a:effectRef>
          <a:fontRef idx="minor">
            <a:schemeClr val="dk1"/>
          </a:fontRef>
        </xdr:style>
        <xdr:txBody>
          <a:bodyPr vertOverflow="clip" horzOverflow="clip" wrap="square" bIns="72000" rtlCol="0" anchor="t"/>
          <a:lstStyle/>
          <a:p>
            <a:r>
              <a:rPr lang="de-DE" sz="1400" b="1"/>
              <a:t>Link zum</a:t>
            </a:r>
            <a:r>
              <a:rPr lang="de-DE" sz="1400" b="1" baseline="0"/>
              <a:t> Gesetzestext</a:t>
            </a:r>
            <a:endParaRPr lang="de-DE" sz="1400" b="1"/>
          </a:p>
        </xdr:txBody>
      </xdr:sp>
      <xdr:sp macro="" textlink="">
        <xdr:nvSpPr>
          <xdr:cNvPr id="6" name="Ellipse 5">
            <a:hlinkClick xmlns:r="http://schemas.openxmlformats.org/officeDocument/2006/relationships" r:id="rId9"/>
            <a:extLst>
              <a:ext uri="{FF2B5EF4-FFF2-40B4-BE49-F238E27FC236}">
                <a16:creationId xmlns:a16="http://schemas.microsoft.com/office/drawing/2014/main" id="{BDAFDDA1-D875-404D-BBE3-225A2A49E9FC}"/>
              </a:ext>
            </a:extLst>
          </xdr:cNvPr>
          <xdr:cNvSpPr/>
        </xdr:nvSpPr>
        <xdr:spPr>
          <a:xfrm>
            <a:off x="12954000" y="899583"/>
            <a:ext cx="1266265" cy="1266265"/>
          </a:xfrm>
          <a:prstGeom prst="ellipse">
            <a:avLst/>
          </a:prstGeom>
          <a:solidFill>
            <a:schemeClr val="tx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8000" b="1"/>
              <a:t>§</a:t>
            </a:r>
            <a:endParaRPr lang="de-DE" sz="6000" b="1"/>
          </a:p>
        </xdr:txBody>
      </xdr:sp>
    </xdr:grpSp>
    <xdr:clientData/>
  </xdr:twoCellAnchor>
  <xdr:twoCellAnchor>
    <xdr:from>
      <xdr:col>0</xdr:col>
      <xdr:colOff>119716</xdr:colOff>
      <xdr:row>3</xdr:row>
      <xdr:rowOff>97366</xdr:rowOff>
    </xdr:from>
    <xdr:to>
      <xdr:col>1</xdr:col>
      <xdr:colOff>195156</xdr:colOff>
      <xdr:row>21</xdr:row>
      <xdr:rowOff>72412</xdr:rowOff>
    </xdr:to>
    <xdr:grpSp>
      <xdr:nvGrpSpPr>
        <xdr:cNvPr id="81" name="Gruppieren 80">
          <a:extLst>
            <a:ext uri="{FF2B5EF4-FFF2-40B4-BE49-F238E27FC236}">
              <a16:creationId xmlns:a16="http://schemas.microsoft.com/office/drawing/2014/main" id="{9C4DE3D0-01AE-22E4-6401-95E0AABD0800}"/>
            </a:ext>
          </a:extLst>
        </xdr:cNvPr>
        <xdr:cNvGrpSpPr/>
      </xdr:nvGrpSpPr>
      <xdr:grpSpPr>
        <a:xfrm>
          <a:off x="119716" y="785283"/>
          <a:ext cx="2795357" cy="3404046"/>
          <a:chOff x="119716" y="785283"/>
          <a:chExt cx="2795357" cy="3404046"/>
        </a:xfrm>
      </xdr:grpSpPr>
      <xdr:sp macro="" textlink="">
        <xdr:nvSpPr>
          <xdr:cNvPr id="39" name="Textfeld 38">
            <a:hlinkClick xmlns:r="http://schemas.openxmlformats.org/officeDocument/2006/relationships" r:id="rId10" tooltip="Anleitung"/>
            <a:extLst>
              <a:ext uri="{FF2B5EF4-FFF2-40B4-BE49-F238E27FC236}">
                <a16:creationId xmlns:a16="http://schemas.microsoft.com/office/drawing/2014/main" id="{8CC47B98-3417-4038-856E-217537016052}"/>
              </a:ext>
            </a:extLst>
          </xdr:cNvPr>
          <xdr:cNvSpPr txBox="1"/>
        </xdr:nvSpPr>
        <xdr:spPr>
          <a:xfrm>
            <a:off x="524729" y="785283"/>
            <a:ext cx="2390344" cy="363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Anleitung</a:t>
            </a:r>
          </a:p>
        </xdr:txBody>
      </xdr:sp>
      <xdr:sp macro="" textlink="">
        <xdr:nvSpPr>
          <xdr:cNvPr id="41" name="Textfeld 40">
            <a:hlinkClick xmlns:r="http://schemas.openxmlformats.org/officeDocument/2006/relationships" r:id="rId11" tooltip="Schritt 1 Allgemeine Angaben"/>
            <a:extLst>
              <a:ext uri="{FF2B5EF4-FFF2-40B4-BE49-F238E27FC236}">
                <a16:creationId xmlns:a16="http://schemas.microsoft.com/office/drawing/2014/main" id="{8C2C85F5-D73A-4199-BC4C-F24F7CA04D66}"/>
              </a:ext>
            </a:extLst>
          </xdr:cNvPr>
          <xdr:cNvSpPr txBox="1"/>
        </xdr:nvSpPr>
        <xdr:spPr>
          <a:xfrm>
            <a:off x="524729" y="1249863"/>
            <a:ext cx="2390344" cy="396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Schritt 1</a:t>
            </a:r>
            <a:r>
              <a:rPr lang="de-DE" sz="1100" baseline="0"/>
              <a:t> Allgemeine Angaben</a:t>
            </a:r>
            <a:endParaRPr lang="de-DE" sz="1100"/>
          </a:p>
        </xdr:txBody>
      </xdr:sp>
      <xdr:sp macro="" textlink="">
        <xdr:nvSpPr>
          <xdr:cNvPr id="42" name="Textfeld 41">
            <a:hlinkClick xmlns:r="http://schemas.openxmlformats.org/officeDocument/2006/relationships" r:id="rId12" tooltip="Schritt 2b Stromverbrauch Kat. 1-4"/>
            <a:extLst>
              <a:ext uri="{FF2B5EF4-FFF2-40B4-BE49-F238E27FC236}">
                <a16:creationId xmlns:a16="http://schemas.microsoft.com/office/drawing/2014/main" id="{5BB18C12-6BFC-4D70-AFC5-F263E24333D3}"/>
              </a:ext>
            </a:extLst>
          </xdr:cNvPr>
          <xdr:cNvSpPr txBox="1"/>
        </xdr:nvSpPr>
        <xdr:spPr>
          <a:xfrm>
            <a:off x="524729" y="2239691"/>
            <a:ext cx="2390344" cy="372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Schritt</a:t>
            </a:r>
            <a:r>
              <a:rPr lang="de-DE" sz="1100" baseline="0"/>
              <a:t> 2b Stromverbrauch Kat. 1-4</a:t>
            </a:r>
          </a:p>
          <a:p>
            <a:endParaRPr lang="de-DE" sz="1100"/>
          </a:p>
        </xdr:txBody>
      </xdr:sp>
      <xdr:sp macro="" textlink="">
        <xdr:nvSpPr>
          <xdr:cNvPr id="43" name="Textfeld 42">
            <a:hlinkClick xmlns:r="http://schemas.openxmlformats.org/officeDocument/2006/relationships" r:id="rId13" tooltip="Schritt 2a Wärmeverbrauch Kat. 1-4"/>
            <a:extLst>
              <a:ext uri="{FF2B5EF4-FFF2-40B4-BE49-F238E27FC236}">
                <a16:creationId xmlns:a16="http://schemas.microsoft.com/office/drawing/2014/main" id="{CA707EFA-ED85-422D-BCBE-03ACD8F5378D}"/>
              </a:ext>
            </a:extLst>
          </xdr:cNvPr>
          <xdr:cNvSpPr txBox="1"/>
        </xdr:nvSpPr>
        <xdr:spPr>
          <a:xfrm>
            <a:off x="524729" y="1747847"/>
            <a:ext cx="2390344" cy="39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Schritt 2a Wärmeverbrauch Kat.</a:t>
            </a:r>
            <a:r>
              <a:rPr lang="de-DE" sz="1100" baseline="0"/>
              <a:t> 1-4</a:t>
            </a:r>
          </a:p>
          <a:p>
            <a:endParaRPr lang="de-DE" sz="1100"/>
          </a:p>
        </xdr:txBody>
      </xdr:sp>
      <xdr:sp macro="" textlink="">
        <xdr:nvSpPr>
          <xdr:cNvPr id="44" name="Textfeld 43">
            <a:hlinkClick xmlns:r="http://schemas.openxmlformats.org/officeDocument/2006/relationships" r:id="rId14" tooltip="Abschlusscheck"/>
            <a:extLst>
              <a:ext uri="{FF2B5EF4-FFF2-40B4-BE49-F238E27FC236}">
                <a16:creationId xmlns:a16="http://schemas.microsoft.com/office/drawing/2014/main" id="{1D4216C7-A1AE-4E80-9037-B4A2EE60638D}"/>
              </a:ext>
            </a:extLst>
          </xdr:cNvPr>
          <xdr:cNvSpPr txBox="1"/>
        </xdr:nvSpPr>
        <xdr:spPr>
          <a:xfrm>
            <a:off x="524729" y="3264028"/>
            <a:ext cx="2390344" cy="387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Abschlusscheck</a:t>
            </a:r>
          </a:p>
        </xdr:txBody>
      </xdr:sp>
      <xdr:sp macro="" textlink="">
        <xdr:nvSpPr>
          <xdr:cNvPr id="45" name="Textfeld 44">
            <a:hlinkClick xmlns:r="http://schemas.openxmlformats.org/officeDocument/2006/relationships" r:id="rId15" tooltip="Schritt 3 Stromverbrauch Kat. 5-7"/>
            <a:extLst>
              <a:ext uri="{FF2B5EF4-FFF2-40B4-BE49-F238E27FC236}">
                <a16:creationId xmlns:a16="http://schemas.microsoft.com/office/drawing/2014/main" id="{75DDE1B3-07CC-49AB-9B9A-45BCFEB8C919}"/>
              </a:ext>
            </a:extLst>
          </xdr:cNvPr>
          <xdr:cNvSpPr txBox="1"/>
        </xdr:nvSpPr>
        <xdr:spPr>
          <a:xfrm>
            <a:off x="524729" y="2713192"/>
            <a:ext cx="2390344" cy="449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Schritt 3 Stromverbrauch</a:t>
            </a:r>
            <a:r>
              <a:rPr lang="de-DE" sz="1100" baseline="0"/>
              <a:t> Kat. 5-7</a:t>
            </a:r>
            <a:endParaRPr lang="de-DE" sz="1100"/>
          </a:p>
        </xdr:txBody>
      </xdr:sp>
      <xdr:sp macro="" textlink="">
        <xdr:nvSpPr>
          <xdr:cNvPr id="46" name="Textfeld 45">
            <a:hlinkClick xmlns:r="http://schemas.openxmlformats.org/officeDocument/2006/relationships" r:id="rId16" tooltip="Berechnungshilfen &amp; Infos"/>
            <a:extLst>
              <a:ext uri="{FF2B5EF4-FFF2-40B4-BE49-F238E27FC236}">
                <a16:creationId xmlns:a16="http://schemas.microsoft.com/office/drawing/2014/main" id="{E31915E5-F726-4C9A-B981-1D0427A86E79}"/>
              </a:ext>
            </a:extLst>
          </xdr:cNvPr>
          <xdr:cNvSpPr txBox="1"/>
        </xdr:nvSpPr>
        <xdr:spPr>
          <a:xfrm>
            <a:off x="524727" y="3752672"/>
            <a:ext cx="2390344" cy="404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Hilfen &amp; Infos</a:t>
            </a:r>
          </a:p>
        </xdr:txBody>
      </xdr:sp>
      <xdr:grpSp>
        <xdr:nvGrpSpPr>
          <xdr:cNvPr id="9" name="Gruppieren 8">
            <a:hlinkClick xmlns:r="http://schemas.openxmlformats.org/officeDocument/2006/relationships" r:id="rId17"/>
            <a:extLst>
              <a:ext uri="{FF2B5EF4-FFF2-40B4-BE49-F238E27FC236}">
                <a16:creationId xmlns:a16="http://schemas.microsoft.com/office/drawing/2014/main" id="{B293CF02-7098-6F25-3FEC-DDDDA9159E6F}"/>
              </a:ext>
            </a:extLst>
          </xdr:cNvPr>
          <xdr:cNvGrpSpPr/>
        </xdr:nvGrpSpPr>
        <xdr:grpSpPr>
          <a:xfrm>
            <a:off x="126783" y="2678354"/>
            <a:ext cx="355522" cy="346933"/>
            <a:chOff x="3046163" y="4072940"/>
            <a:chExt cx="985412" cy="924677"/>
          </a:xfrm>
        </xdr:grpSpPr>
        <xdr:pic>
          <xdr:nvPicPr>
            <xdr:cNvPr id="27" name="Grafik 26" descr="Straßenlicht mit einfarbiger Füllung">
              <a:extLst>
                <a:ext uri="{FF2B5EF4-FFF2-40B4-BE49-F238E27FC236}">
                  <a16:creationId xmlns:a16="http://schemas.microsoft.com/office/drawing/2014/main" id="{438B4BA6-77AF-88CA-9DA5-7C2D79513D9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082535" y="4072940"/>
              <a:ext cx="914400" cy="914400"/>
            </a:xfrm>
            <a:prstGeom prst="rect">
              <a:avLst/>
            </a:prstGeom>
          </xdr:spPr>
        </xdr:pic>
        <xdr:sp macro="" textlink="">
          <xdr:nvSpPr>
            <xdr:cNvPr id="28" name="Freihandform: Form 27">
              <a:extLst>
                <a:ext uri="{FF2B5EF4-FFF2-40B4-BE49-F238E27FC236}">
                  <a16:creationId xmlns:a16="http://schemas.microsoft.com/office/drawing/2014/main" id="{524D2D8F-1693-6403-9272-8E5275846219}"/>
                </a:ext>
              </a:extLst>
            </xdr:cNvPr>
            <xdr:cNvSpPr/>
          </xdr:nvSpPr>
          <xdr:spPr>
            <a:xfrm>
              <a:off x="3480851" y="4947981"/>
              <a:ext cx="550724" cy="49636"/>
            </a:xfrm>
            <a:custGeom>
              <a:avLst/>
              <a:gdLst>
                <a:gd name="connsiteX0" fmla="*/ 0 w 556260"/>
                <a:gd name="connsiteY0" fmla="*/ 38206 h 45833"/>
                <a:gd name="connsiteX1" fmla="*/ 60960 w 556260"/>
                <a:gd name="connsiteY1" fmla="*/ 106 h 45833"/>
                <a:gd name="connsiteX2" fmla="*/ 167640 w 556260"/>
                <a:gd name="connsiteY2" fmla="*/ 45826 h 45833"/>
                <a:gd name="connsiteX3" fmla="*/ 270510 w 556260"/>
                <a:gd name="connsiteY3" fmla="*/ 3916 h 45833"/>
                <a:gd name="connsiteX4" fmla="*/ 396240 w 556260"/>
                <a:gd name="connsiteY4" fmla="*/ 45826 h 45833"/>
                <a:gd name="connsiteX5" fmla="*/ 502920 w 556260"/>
                <a:gd name="connsiteY5" fmla="*/ 106 h 45833"/>
                <a:gd name="connsiteX6" fmla="*/ 556260 w 556260"/>
                <a:gd name="connsiteY6" fmla="*/ 34396 h 458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6260" h="45833">
                  <a:moveTo>
                    <a:pt x="0" y="38206"/>
                  </a:moveTo>
                  <a:cubicBezTo>
                    <a:pt x="16510" y="18521"/>
                    <a:pt x="33020" y="-1164"/>
                    <a:pt x="60960" y="106"/>
                  </a:cubicBezTo>
                  <a:cubicBezTo>
                    <a:pt x="88900" y="1376"/>
                    <a:pt x="132715" y="45191"/>
                    <a:pt x="167640" y="45826"/>
                  </a:cubicBezTo>
                  <a:cubicBezTo>
                    <a:pt x="202565" y="46461"/>
                    <a:pt x="232410" y="3916"/>
                    <a:pt x="270510" y="3916"/>
                  </a:cubicBezTo>
                  <a:cubicBezTo>
                    <a:pt x="308610" y="3916"/>
                    <a:pt x="357505" y="46461"/>
                    <a:pt x="396240" y="45826"/>
                  </a:cubicBezTo>
                  <a:cubicBezTo>
                    <a:pt x="434975" y="45191"/>
                    <a:pt x="476250" y="2011"/>
                    <a:pt x="502920" y="106"/>
                  </a:cubicBezTo>
                  <a:cubicBezTo>
                    <a:pt x="529590" y="-1799"/>
                    <a:pt x="548640" y="22331"/>
                    <a:pt x="556260" y="34396"/>
                  </a:cubicBezTo>
                </a:path>
              </a:pathLst>
            </a:cu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9" name="Freihandform: Form 28">
              <a:extLst>
                <a:ext uri="{FF2B5EF4-FFF2-40B4-BE49-F238E27FC236}">
                  <a16:creationId xmlns:a16="http://schemas.microsoft.com/office/drawing/2014/main" id="{6535E9F0-01CB-58DB-C3D1-B25D103EB04D}"/>
                </a:ext>
              </a:extLst>
            </xdr:cNvPr>
            <xdr:cNvSpPr/>
          </xdr:nvSpPr>
          <xdr:spPr>
            <a:xfrm>
              <a:off x="3480851" y="4854884"/>
              <a:ext cx="550724" cy="49636"/>
            </a:xfrm>
            <a:custGeom>
              <a:avLst/>
              <a:gdLst>
                <a:gd name="connsiteX0" fmla="*/ 0 w 556260"/>
                <a:gd name="connsiteY0" fmla="*/ 38206 h 45833"/>
                <a:gd name="connsiteX1" fmla="*/ 60960 w 556260"/>
                <a:gd name="connsiteY1" fmla="*/ 106 h 45833"/>
                <a:gd name="connsiteX2" fmla="*/ 167640 w 556260"/>
                <a:gd name="connsiteY2" fmla="*/ 45826 h 45833"/>
                <a:gd name="connsiteX3" fmla="*/ 270510 w 556260"/>
                <a:gd name="connsiteY3" fmla="*/ 3916 h 45833"/>
                <a:gd name="connsiteX4" fmla="*/ 396240 w 556260"/>
                <a:gd name="connsiteY4" fmla="*/ 45826 h 45833"/>
                <a:gd name="connsiteX5" fmla="*/ 502920 w 556260"/>
                <a:gd name="connsiteY5" fmla="*/ 106 h 45833"/>
                <a:gd name="connsiteX6" fmla="*/ 556260 w 556260"/>
                <a:gd name="connsiteY6" fmla="*/ 34396 h 458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6260" h="45833">
                  <a:moveTo>
                    <a:pt x="0" y="38206"/>
                  </a:moveTo>
                  <a:cubicBezTo>
                    <a:pt x="16510" y="18521"/>
                    <a:pt x="33020" y="-1164"/>
                    <a:pt x="60960" y="106"/>
                  </a:cubicBezTo>
                  <a:cubicBezTo>
                    <a:pt x="88900" y="1376"/>
                    <a:pt x="132715" y="45191"/>
                    <a:pt x="167640" y="45826"/>
                  </a:cubicBezTo>
                  <a:cubicBezTo>
                    <a:pt x="202565" y="46461"/>
                    <a:pt x="232410" y="3916"/>
                    <a:pt x="270510" y="3916"/>
                  </a:cubicBezTo>
                  <a:cubicBezTo>
                    <a:pt x="308610" y="3916"/>
                    <a:pt x="357505" y="46461"/>
                    <a:pt x="396240" y="45826"/>
                  </a:cubicBezTo>
                  <a:cubicBezTo>
                    <a:pt x="434975" y="45191"/>
                    <a:pt x="476250" y="2011"/>
                    <a:pt x="502920" y="106"/>
                  </a:cubicBezTo>
                  <a:cubicBezTo>
                    <a:pt x="529590" y="-1799"/>
                    <a:pt x="548640" y="22331"/>
                    <a:pt x="556260" y="34396"/>
                  </a:cubicBezTo>
                </a:path>
              </a:pathLst>
            </a:cu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nvGrpSpPr>
            <xdr:cNvPr id="30" name="Gruppieren 29">
              <a:extLst>
                <a:ext uri="{FF2B5EF4-FFF2-40B4-BE49-F238E27FC236}">
                  <a16:creationId xmlns:a16="http://schemas.microsoft.com/office/drawing/2014/main" id="{B26585F3-EF76-89E9-EA29-A044757F52F4}"/>
                </a:ext>
              </a:extLst>
            </xdr:cNvPr>
            <xdr:cNvGrpSpPr/>
          </xdr:nvGrpSpPr>
          <xdr:grpSpPr>
            <a:xfrm>
              <a:off x="3486128" y="4391915"/>
              <a:ext cx="435264" cy="566591"/>
              <a:chOff x="5103230" y="4357661"/>
              <a:chExt cx="435264" cy="566591"/>
            </a:xfrm>
          </xdr:grpSpPr>
          <xdr:sp macro="" textlink="">
            <xdr:nvSpPr>
              <xdr:cNvPr id="75" name="Rechteck: abgerundete Ecken 74">
                <a:extLst>
                  <a:ext uri="{FF2B5EF4-FFF2-40B4-BE49-F238E27FC236}">
                    <a16:creationId xmlns:a16="http://schemas.microsoft.com/office/drawing/2014/main" id="{AA1BB150-C052-339B-48B7-7D1E95915CFF}"/>
                  </a:ext>
                </a:extLst>
              </xdr:cNvPr>
              <xdr:cNvSpPr/>
            </xdr:nvSpPr>
            <xdr:spPr>
              <a:xfrm>
                <a:off x="5265327" y="4357661"/>
                <a:ext cx="67157" cy="369429"/>
              </a:xfrm>
              <a:prstGeom prst="round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77" name="Halbbogen 76">
                <a:extLst>
                  <a:ext uri="{FF2B5EF4-FFF2-40B4-BE49-F238E27FC236}">
                    <a16:creationId xmlns:a16="http://schemas.microsoft.com/office/drawing/2014/main" id="{CE50FEF9-8C4B-55A0-D283-807DB58FEAED}"/>
                  </a:ext>
                </a:extLst>
              </xdr:cNvPr>
              <xdr:cNvSpPr/>
            </xdr:nvSpPr>
            <xdr:spPr>
              <a:xfrm rot="5400000">
                <a:off x="5152856" y="4538614"/>
                <a:ext cx="397511" cy="373765"/>
              </a:xfrm>
              <a:prstGeom prst="blockArc">
                <a:avLst>
                  <a:gd name="adj1" fmla="val 10800000"/>
                  <a:gd name="adj2" fmla="val 16075123"/>
                  <a:gd name="adj3" fmla="val 37387"/>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tx1"/>
                  </a:solidFill>
                </a:endParaRPr>
              </a:p>
            </xdr:txBody>
          </xdr:sp>
          <xdr:sp macro="" textlink="">
            <xdr:nvSpPr>
              <xdr:cNvPr id="78" name="Rechteck 77">
                <a:extLst>
                  <a:ext uri="{FF2B5EF4-FFF2-40B4-BE49-F238E27FC236}">
                    <a16:creationId xmlns:a16="http://schemas.microsoft.com/office/drawing/2014/main" id="{F3CF053F-8A2C-70D0-6E79-E1E2A4748C0C}"/>
                  </a:ext>
                </a:extLst>
              </xdr:cNvPr>
              <xdr:cNvSpPr/>
            </xdr:nvSpPr>
            <xdr:spPr>
              <a:xfrm>
                <a:off x="5400988" y="4713993"/>
                <a:ext cx="137505" cy="144386"/>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79" name="Rechteck 78">
                <a:extLst>
                  <a:ext uri="{FF2B5EF4-FFF2-40B4-BE49-F238E27FC236}">
                    <a16:creationId xmlns:a16="http://schemas.microsoft.com/office/drawing/2014/main" id="{2ECB6120-FFCD-237C-6344-B512A4F8E4E0}"/>
                  </a:ext>
                </a:extLst>
              </xdr:cNvPr>
              <xdr:cNvSpPr/>
            </xdr:nvSpPr>
            <xdr:spPr>
              <a:xfrm>
                <a:off x="5103230" y="4427277"/>
                <a:ext cx="137505" cy="2286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sp macro="" textlink="">
          <xdr:nvSpPr>
            <xdr:cNvPr id="31" name="Träne 30">
              <a:extLst>
                <a:ext uri="{FF2B5EF4-FFF2-40B4-BE49-F238E27FC236}">
                  <a16:creationId xmlns:a16="http://schemas.microsoft.com/office/drawing/2014/main" id="{F669F4A6-C959-0E14-C9B4-3F231B5E908A}"/>
                </a:ext>
              </a:extLst>
            </xdr:cNvPr>
            <xdr:cNvSpPr/>
          </xdr:nvSpPr>
          <xdr:spPr>
            <a:xfrm rot="18873905">
              <a:off x="3046163" y="4248167"/>
              <a:ext cx="397510" cy="397510"/>
            </a:xfrm>
            <a:prstGeom prst="teardrop">
              <a:avLst/>
            </a:prstGeom>
            <a:solidFill>
              <a:schemeClr val="bg1"/>
            </a:solidFill>
            <a:ln w="19050">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2" name="Bogen 31">
              <a:extLst>
                <a:ext uri="{FF2B5EF4-FFF2-40B4-BE49-F238E27FC236}">
                  <a16:creationId xmlns:a16="http://schemas.microsoft.com/office/drawing/2014/main" id="{CE85F2FA-06A4-998A-302D-38CB75C336E3}"/>
                </a:ext>
              </a:extLst>
            </xdr:cNvPr>
            <xdr:cNvSpPr/>
          </xdr:nvSpPr>
          <xdr:spPr>
            <a:xfrm rot="12004427">
              <a:off x="3139967" y="4357078"/>
              <a:ext cx="168105" cy="169080"/>
            </a:xfrm>
            <a:prstGeom prst="arc">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grpSp>
        <xdr:nvGrpSpPr>
          <xdr:cNvPr id="10" name="Gruppieren 9">
            <a:hlinkClick xmlns:r="http://schemas.openxmlformats.org/officeDocument/2006/relationships" r:id="rId13"/>
            <a:extLst>
              <a:ext uri="{FF2B5EF4-FFF2-40B4-BE49-F238E27FC236}">
                <a16:creationId xmlns:a16="http://schemas.microsoft.com/office/drawing/2014/main" id="{DBF74F92-8D52-E00F-F268-A7089CB7AA43}"/>
              </a:ext>
            </a:extLst>
          </xdr:cNvPr>
          <xdr:cNvGrpSpPr/>
        </xdr:nvGrpSpPr>
        <xdr:grpSpPr>
          <a:xfrm>
            <a:off x="163638" y="1802793"/>
            <a:ext cx="238421" cy="208567"/>
            <a:chOff x="5607249" y="3003722"/>
            <a:chExt cx="1056592" cy="888828"/>
          </a:xfrm>
        </xdr:grpSpPr>
        <xdr:sp macro="" textlink="">
          <xdr:nvSpPr>
            <xdr:cNvPr id="16" name="Rechteck 15">
              <a:extLst>
                <a:ext uri="{FF2B5EF4-FFF2-40B4-BE49-F238E27FC236}">
                  <a16:creationId xmlns:a16="http://schemas.microsoft.com/office/drawing/2014/main" id="{94E17A93-A758-9768-67D5-760A0529ADCA}"/>
                </a:ext>
              </a:extLst>
            </xdr:cNvPr>
            <xdr:cNvSpPr/>
          </xdr:nvSpPr>
          <xdr:spPr>
            <a:xfrm>
              <a:off x="6586348" y="3113723"/>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7" name="Rechteck 16">
              <a:extLst>
                <a:ext uri="{FF2B5EF4-FFF2-40B4-BE49-F238E27FC236}">
                  <a16:creationId xmlns:a16="http://schemas.microsoft.com/office/drawing/2014/main" id="{51A6FFC1-8543-A31B-7473-26EC795BDDB6}"/>
                </a:ext>
              </a:extLst>
            </xdr:cNvPr>
            <xdr:cNvSpPr/>
          </xdr:nvSpPr>
          <xdr:spPr>
            <a:xfrm>
              <a:off x="6587138" y="3678239"/>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8" name="Rechteck 17">
              <a:extLst>
                <a:ext uri="{FF2B5EF4-FFF2-40B4-BE49-F238E27FC236}">
                  <a16:creationId xmlns:a16="http://schemas.microsoft.com/office/drawing/2014/main" id="{752B2298-755F-16D4-9555-A518154E1644}"/>
                </a:ext>
              </a:extLst>
            </xdr:cNvPr>
            <xdr:cNvSpPr/>
          </xdr:nvSpPr>
          <xdr:spPr>
            <a:xfrm>
              <a:off x="5654874" y="3113722"/>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9" name="Rechteck 18">
              <a:extLst>
                <a:ext uri="{FF2B5EF4-FFF2-40B4-BE49-F238E27FC236}">
                  <a16:creationId xmlns:a16="http://schemas.microsoft.com/office/drawing/2014/main" id="{1D6EF8F4-C9D0-0F01-950E-FEF232122078}"/>
                </a:ext>
              </a:extLst>
            </xdr:cNvPr>
            <xdr:cNvSpPr/>
          </xdr:nvSpPr>
          <xdr:spPr>
            <a:xfrm>
              <a:off x="5607249" y="3068639"/>
              <a:ext cx="47698" cy="228600"/>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0" name="Rechteck: abgerundete Ecken 19">
              <a:extLst>
                <a:ext uri="{FF2B5EF4-FFF2-40B4-BE49-F238E27FC236}">
                  <a16:creationId xmlns:a16="http://schemas.microsoft.com/office/drawing/2014/main" id="{D4A2257B-9B03-DB23-7556-B75B3D248F5A}"/>
                </a:ext>
              </a:extLst>
            </xdr:cNvPr>
            <xdr:cNvSpPr/>
          </xdr:nvSpPr>
          <xdr:spPr>
            <a:xfrm>
              <a:off x="5726963"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1" name="Rechteck: abgerundete Ecken 20">
              <a:extLst>
                <a:ext uri="{FF2B5EF4-FFF2-40B4-BE49-F238E27FC236}">
                  <a16:creationId xmlns:a16="http://schemas.microsoft.com/office/drawing/2014/main" id="{62FDE210-CAD0-9BAB-DD36-0664D2A1C34D}"/>
                </a:ext>
              </a:extLst>
            </xdr:cNvPr>
            <xdr:cNvSpPr/>
          </xdr:nvSpPr>
          <xdr:spPr>
            <a:xfrm>
              <a:off x="5908766" y="3003722"/>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3" name="Rechteck: abgerundete Ecken 22">
              <a:extLst>
                <a:ext uri="{FF2B5EF4-FFF2-40B4-BE49-F238E27FC236}">
                  <a16:creationId xmlns:a16="http://schemas.microsoft.com/office/drawing/2014/main" id="{E66F12A7-234F-33BA-07DD-31DE88CF67F3}"/>
                </a:ext>
              </a:extLst>
            </xdr:cNvPr>
            <xdr:cNvSpPr/>
          </xdr:nvSpPr>
          <xdr:spPr>
            <a:xfrm>
              <a:off x="6106946"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4" name="Rechteck: abgerundete Ecken 23">
              <a:extLst>
                <a:ext uri="{FF2B5EF4-FFF2-40B4-BE49-F238E27FC236}">
                  <a16:creationId xmlns:a16="http://schemas.microsoft.com/office/drawing/2014/main" id="{59FB22AD-7E47-625C-E1A1-E99D059FF0D8}"/>
                </a:ext>
              </a:extLst>
            </xdr:cNvPr>
            <xdr:cNvSpPr/>
          </xdr:nvSpPr>
          <xdr:spPr>
            <a:xfrm>
              <a:off x="6290128"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5" name="Rechteck: abgerundete Ecken 24">
              <a:extLst>
                <a:ext uri="{FF2B5EF4-FFF2-40B4-BE49-F238E27FC236}">
                  <a16:creationId xmlns:a16="http://schemas.microsoft.com/office/drawing/2014/main" id="{CAB60608-41B3-6579-9E29-AF294E293430}"/>
                </a:ext>
              </a:extLst>
            </xdr:cNvPr>
            <xdr:cNvSpPr/>
          </xdr:nvSpPr>
          <xdr:spPr>
            <a:xfrm>
              <a:off x="6476369"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pic>
        <xdr:nvPicPr>
          <xdr:cNvPr id="11" name="Grafik 10" descr="Glühlampe mit einfarbiger Füllung">
            <a:hlinkClick xmlns:r="http://schemas.openxmlformats.org/officeDocument/2006/relationships" r:id="rId12"/>
            <a:extLst>
              <a:ext uri="{FF2B5EF4-FFF2-40B4-BE49-F238E27FC236}">
                <a16:creationId xmlns:a16="http://schemas.microsoft.com/office/drawing/2014/main" id="{C9FA0FD9-667B-577A-4BFC-71481B562C0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28906" y="2168302"/>
            <a:ext cx="353439" cy="367555"/>
          </a:xfrm>
          <a:prstGeom prst="rect">
            <a:avLst/>
          </a:prstGeom>
        </xdr:spPr>
      </xdr:pic>
      <xdr:pic>
        <xdr:nvPicPr>
          <xdr:cNvPr id="12" name="Grafik 11" descr="Bleistift mit einfarbiger Füllung">
            <a:hlinkClick xmlns:r="http://schemas.openxmlformats.org/officeDocument/2006/relationships" r:id="rId11"/>
            <a:extLst>
              <a:ext uri="{FF2B5EF4-FFF2-40B4-BE49-F238E27FC236}">
                <a16:creationId xmlns:a16="http://schemas.microsoft.com/office/drawing/2014/main" id="{D0B9C53B-13AD-F64D-C41C-C887D3B57A9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156544" y="1280735"/>
            <a:ext cx="279262" cy="290415"/>
          </a:xfrm>
          <a:prstGeom prst="rect">
            <a:avLst/>
          </a:prstGeom>
        </xdr:spPr>
      </xdr:pic>
      <xdr:pic>
        <xdr:nvPicPr>
          <xdr:cNvPr id="13" name="Grafik 12" descr="Prüfliste mit einfarbiger Füllung">
            <a:hlinkClick xmlns:r="http://schemas.openxmlformats.org/officeDocument/2006/relationships" r:id="rId14"/>
            <a:extLst>
              <a:ext uri="{FF2B5EF4-FFF2-40B4-BE49-F238E27FC236}">
                <a16:creationId xmlns:a16="http://schemas.microsoft.com/office/drawing/2014/main" id="{56750A00-38D9-C941-5CC1-34E36059279B}"/>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27747" y="3191118"/>
            <a:ext cx="410166" cy="426548"/>
          </a:xfrm>
          <a:prstGeom prst="rect">
            <a:avLst/>
          </a:prstGeom>
        </xdr:spPr>
      </xdr:pic>
      <xdr:pic>
        <xdr:nvPicPr>
          <xdr:cNvPr id="14" name="Grafik 13" descr="Geöffnetes Buch mit einfarbiger Füllung">
            <a:hlinkClick xmlns:r="http://schemas.openxmlformats.org/officeDocument/2006/relationships" r:id="rId10"/>
            <a:extLst>
              <a:ext uri="{FF2B5EF4-FFF2-40B4-BE49-F238E27FC236}">
                <a16:creationId xmlns:a16="http://schemas.microsoft.com/office/drawing/2014/main" id="{9BEEA008-28E0-F815-071D-F6A1C58C6DD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141710" y="806450"/>
            <a:ext cx="293225" cy="304936"/>
          </a:xfrm>
          <a:prstGeom prst="rect">
            <a:avLst/>
          </a:prstGeom>
        </xdr:spPr>
      </xdr:pic>
      <xdr:pic>
        <xdr:nvPicPr>
          <xdr:cNvPr id="15" name="Grafik 14" descr="Kopf mit Zahnrädern Silhouette">
            <a:hlinkClick xmlns:r="http://schemas.openxmlformats.org/officeDocument/2006/relationships" r:id="rId28"/>
            <a:extLst>
              <a:ext uri="{FF2B5EF4-FFF2-40B4-BE49-F238E27FC236}">
                <a16:creationId xmlns:a16="http://schemas.microsoft.com/office/drawing/2014/main" id="{1F58FF8D-A2BD-18E5-EB7F-73A391EC84C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119716" y="3695715"/>
            <a:ext cx="474657" cy="493614"/>
          </a:xfrm>
          <a:prstGeom prst="rect">
            <a:avLst/>
          </a:prstGeom>
        </xdr:spPr>
      </xdr:pic>
    </xdr:grpSp>
    <xdr:clientData/>
  </xdr:twoCellAnchor>
  <xdr:twoCellAnchor>
    <xdr:from>
      <xdr:col>2</xdr:col>
      <xdr:colOff>19048</xdr:colOff>
      <xdr:row>36</xdr:row>
      <xdr:rowOff>157690</xdr:rowOff>
    </xdr:from>
    <xdr:to>
      <xdr:col>12</xdr:col>
      <xdr:colOff>10582</xdr:colOff>
      <xdr:row>50</xdr:row>
      <xdr:rowOff>84667</xdr:rowOff>
    </xdr:to>
    <xdr:sp macro="" textlink="">
      <xdr:nvSpPr>
        <xdr:cNvPr id="111" name="Textfeld 110">
          <a:extLst>
            <a:ext uri="{FF2B5EF4-FFF2-40B4-BE49-F238E27FC236}">
              <a16:creationId xmlns:a16="http://schemas.microsoft.com/office/drawing/2014/main" id="{6B0B0374-8431-4FE6-86B8-E6386C614C9D}"/>
            </a:ext>
          </a:extLst>
        </xdr:cNvPr>
        <xdr:cNvSpPr txBox="1"/>
      </xdr:nvSpPr>
      <xdr:spPr>
        <a:xfrm>
          <a:off x="3162298" y="7502523"/>
          <a:ext cx="8902701" cy="2593977"/>
        </a:xfrm>
        <a:prstGeom prst="rect">
          <a:avLst/>
        </a:prstGeom>
        <a:solidFill>
          <a:schemeClr val="bg1"/>
        </a:solidFill>
        <a:ln w="57150" cmpd="sng">
          <a:solidFill>
            <a:srgbClr val="FFE5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108000" bIns="72000" rtlCol="0" anchor="t"/>
        <a:lstStyle/>
        <a:p>
          <a:pPr marL="0" marR="0" lvl="0" indent="0" defTabSz="914400" eaLnBrk="1" fontAlgn="auto" latinLnBrk="0" hangingPunct="1">
            <a:lnSpc>
              <a:spcPts val="1400"/>
            </a:lnSpc>
            <a:spcBef>
              <a:spcPts val="0"/>
            </a:spcBef>
            <a:spcAft>
              <a:spcPts val="600"/>
            </a:spcAft>
            <a:buClrTx/>
            <a:buSzTx/>
            <a:buFontTx/>
            <a:buNone/>
            <a:tabLst/>
            <a:defRPr/>
          </a:pPr>
          <a:r>
            <a:rPr kumimoji="0" lang="de-DE" sz="1400" b="1"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Neuerungen fürs 3. Jahr am Erfassungstool  "ohne_KEM"</a:t>
          </a:r>
          <a:endParaRPr kumimoji="0" lang="de-DE"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endParaRPr>
        </a:p>
        <a:p>
          <a:pPr eaLnBrk="1" fontAlgn="auto" latinLnBrk="0" hangingPunct="1"/>
          <a:r>
            <a:rPr lang="de-DE" sz="1100" b="0" i="0" baseline="0">
              <a:solidFill>
                <a:schemeClr val="dk1"/>
              </a:solidFill>
              <a:effectLst/>
              <a:latin typeface="+mn-lt"/>
              <a:ea typeface="+mn-ea"/>
              <a:cs typeface="+mn-cs"/>
            </a:rPr>
            <a:t>Wir haben nur wenige Veränderungen gemacht. Wir haben weiterhin </a:t>
          </a:r>
          <a:r>
            <a:rPr lang="en-GB" sz="1100" b="0" i="0" baseline="0">
              <a:solidFill>
                <a:schemeClr val="dk1"/>
              </a:solidFill>
              <a:effectLst/>
              <a:latin typeface="+mn-lt"/>
              <a:ea typeface="+mn-ea"/>
              <a:cs typeface="+mn-cs"/>
            </a:rPr>
            <a:t>unser Bestes getan, die Tools nutzerfreundlicher zu gestalten. Gleichzeitig wollen wir die Verwertbarkeit der Daten seitens der KEA-BW verbessern.</a:t>
          </a:r>
          <a:r>
            <a:rPr lang="de-DE" sz="1100" b="0" i="0" baseline="0">
              <a:solidFill>
                <a:schemeClr val="dk1"/>
              </a:solidFill>
              <a:effectLst/>
              <a:latin typeface="+mn-lt"/>
              <a:ea typeface="+mn-ea"/>
              <a:cs typeface="+mn-cs"/>
            </a:rPr>
            <a:t> </a:t>
          </a:r>
          <a:r>
            <a:rPr lang="en-GB" sz="1100" b="0" i="0" baseline="0">
              <a:solidFill>
                <a:schemeClr val="dk1"/>
              </a:solidFill>
              <a:effectLst/>
              <a:latin typeface="+mn-lt"/>
              <a:ea typeface="+mn-ea"/>
              <a:cs typeface="+mn-cs"/>
            </a:rPr>
            <a:t>Bitte beachten Sie folgende </a:t>
          </a:r>
          <a:r>
            <a:rPr lang="de-DE" sz="1100" b="0" i="0" baseline="0">
              <a:solidFill>
                <a:schemeClr val="dk1"/>
              </a:solidFill>
              <a:effectLst/>
              <a:latin typeface="+mn-lt"/>
              <a:ea typeface="+mn-ea"/>
              <a:cs typeface="+mn-cs"/>
            </a:rPr>
            <a:t>Änderungen:</a:t>
          </a:r>
          <a:endParaRPr kumimoji="0" lang="de-DE"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endParaRP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de-DE" sz="1100" b="0" i="0"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Einführung roter Felder - sie müssen zwingend alle befüllt werden, dann werden sie gelb.</a:t>
          </a:r>
          <a:r>
            <a:rPr kumimoji="0" lang="de-DE" sz="1100" b="0" i="0" u="none" strike="noStrike" kern="0" cap="none" spc="0" normalizeH="0" baseline="0" noProof="0">
              <a:ln>
                <a:noFill/>
              </a:ln>
              <a:solidFill>
                <a:srgbClr val="C00000"/>
              </a:solidFill>
              <a:effectLst/>
              <a:uLnTx/>
              <a:uFillTx/>
              <a:latin typeface="Calibri" panose="020F0502020204030204" pitchFamily="34" charset="0"/>
              <a:ea typeface="Times New Roman" panose="02020603050405020304" pitchFamily="18" charset="0"/>
              <a:cs typeface="+mn-cs"/>
            </a:rPr>
            <a:t> </a:t>
          </a:r>
          <a:r>
            <a:rPr kumimoji="0" lang="de-DE" sz="1100" b="0" i="0" u="none" strike="noStrike" kern="0" cap="none" spc="0" normalizeH="0" baseline="0" noProof="0">
              <a:ln>
                <a:noFill/>
              </a:ln>
              <a:solidFill>
                <a:schemeClr val="tx1"/>
              </a:solidFill>
              <a:effectLst/>
              <a:uLnTx/>
              <a:uFillTx/>
              <a:latin typeface="Calibri" panose="020F0502020204030204" pitchFamily="34" charset="0"/>
              <a:ea typeface="Times New Roman" panose="02020603050405020304" pitchFamily="18" charset="0"/>
              <a:cs typeface="+mn-cs"/>
            </a:rPr>
            <a:t>(Wenn Sie meinen, dies nicht zu können, bitte </a:t>
          </a:r>
          <a:r>
            <a:rPr kumimoji="0" lang="de-DE" sz="1100" b="1" i="0" u="sng" strike="noStrike" kern="0" cap="none" spc="0" normalizeH="0" baseline="0" noProof="0">
              <a:ln>
                <a:noFill/>
              </a:ln>
              <a:solidFill>
                <a:schemeClr val="tx1"/>
              </a:solidFill>
              <a:effectLst/>
              <a:uLnTx/>
              <a:uFillTx/>
              <a:latin typeface="Calibri" panose="020F0502020204030204" pitchFamily="34" charset="0"/>
              <a:ea typeface="Times New Roman" panose="02020603050405020304" pitchFamily="18" charset="0"/>
              <a:cs typeface="+mn-cs"/>
            </a:rPr>
            <a:t>FAQs</a:t>
          </a:r>
          <a:r>
            <a:rPr kumimoji="0" lang="de-DE" sz="1100" b="0" i="0" u="none" strike="noStrike" kern="0" cap="none" spc="0" normalizeH="0" baseline="0" noProof="0">
              <a:ln>
                <a:noFill/>
              </a:ln>
              <a:solidFill>
                <a:schemeClr val="tx1"/>
              </a:solidFill>
              <a:effectLst/>
              <a:uLnTx/>
              <a:uFillTx/>
              <a:latin typeface="Calibri" panose="020F0502020204030204" pitchFamily="34" charset="0"/>
              <a:ea typeface="Times New Roman" panose="02020603050405020304" pitchFamily="18" charset="0"/>
              <a:cs typeface="+mn-cs"/>
            </a:rPr>
            <a:t> lesen, insbes. zu 80%-Regel, Stromheizung ohne Unterzähler, generell fehlende Unterzähler)</a:t>
          </a: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de-DE" sz="1100" b="0" i="0" u="none" strike="noStrike" kern="0" cap="none" spc="0" normalizeH="0" baseline="0" noProof="0">
              <a:ln>
                <a:noFill/>
              </a:ln>
              <a:solidFill>
                <a:schemeClr val="tx1"/>
              </a:solidFill>
              <a:effectLst/>
              <a:uLnTx/>
              <a:uFillTx/>
              <a:latin typeface="Calibri" panose="020F0502020204030204" pitchFamily="34" charset="0"/>
              <a:ea typeface="Times New Roman" panose="02020603050405020304" pitchFamily="18" charset="0"/>
              <a:cs typeface="+mn-cs"/>
            </a:rPr>
            <a:t>Auch „ohneKEM“-Kommunen können nun für Straßenbeleuchtung, Wasserversorgung und Kläranlagen den Anteil des eigenproduzierten, selbstverbrauchten Stroms angeben (freiwillig). </a:t>
          </a: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de-DE" sz="1100" b="0" i="0" u="none" strike="noStrike" kern="0" cap="none" spc="0" normalizeH="0" baseline="0" noProof="0">
              <a:ln>
                <a:noFill/>
              </a:ln>
              <a:solidFill>
                <a:schemeClr val="tx1"/>
              </a:solidFill>
              <a:effectLst/>
              <a:uLnTx/>
              <a:uFillTx/>
              <a:latin typeface="Calibri" panose="020F0502020204030204" pitchFamily="34" charset="0"/>
              <a:ea typeface="Times New Roman" panose="02020603050405020304" pitchFamily="18" charset="0"/>
              <a:cs typeface="+mn-cs"/>
            </a:rPr>
            <a:t>Landkreise haben die Möglichkeit, die PLZ einzelner Gebäude einzugeben (Schritt 2).</a:t>
          </a: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kumimoji="0" lang="de-DE" sz="1100" b="0" i="0" u="none" strike="noStrike" kern="0" cap="none" spc="0" normalizeH="0" baseline="0" noProof="0">
              <a:ln>
                <a:noFill/>
              </a:ln>
              <a:solidFill>
                <a:schemeClr val="tx1"/>
              </a:solidFill>
              <a:effectLst/>
              <a:uLnTx/>
              <a:uFillTx/>
              <a:latin typeface="Calibri" panose="020F0502020204030204" pitchFamily="34" charset="0"/>
              <a:ea typeface="Times New Roman" panose="02020603050405020304" pitchFamily="18" charset="0"/>
              <a:cs typeface="+mn-cs"/>
            </a:rPr>
            <a:t>Landkreise haben nun den Namenszusatz „Verwaltung“ – dies ist für die weitere Datenverarbeitung erforderlich.</a:t>
          </a: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lang="de-DE" sz="1100">
              <a:solidFill>
                <a:schemeClr val="dk1"/>
              </a:solidFill>
              <a:effectLst/>
              <a:latin typeface="+mn-lt"/>
              <a:ea typeface="+mn-ea"/>
              <a:cs typeface="+mn-cs"/>
            </a:rPr>
            <a:t>Wenn an einer Stelle tatsächlich und begründet ein Verbrauch von „0“ vorliegt, dann muss nun bitte 1 kWh eingetragen werden, um Fehlermeldungen zu vermeiden.</a:t>
          </a: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endParaRPr kumimoji="0" lang="de-DE" sz="1100" b="0" i="0" u="none" strike="noStrike" kern="0" cap="none" spc="0" normalizeH="0" baseline="0" noProof="0">
            <a:ln>
              <a:noFill/>
            </a:ln>
            <a:solidFill>
              <a:schemeClr val="tx1"/>
            </a:solidFill>
            <a:effectLst/>
            <a:uLnTx/>
            <a:uFillTx/>
            <a:latin typeface="Calibri" panose="020F0502020204030204" pitchFamily="34" charset="0"/>
            <a:ea typeface="Times New Roman" panose="02020603050405020304" pitchFamily="18" charset="0"/>
            <a:cs typeface="+mn-cs"/>
          </a:endParaRP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endParaRPr kumimoji="0" lang="de-DE" sz="1100" b="0" i="0" u="none" strike="noStrike" kern="0" cap="none" spc="0" normalizeH="0" baseline="0" noProof="0">
            <a:ln>
              <a:noFill/>
            </a:ln>
            <a:solidFill>
              <a:schemeClr val="tx1"/>
            </a:solidFill>
            <a:effectLst/>
            <a:uLnTx/>
            <a:uFillTx/>
            <a:latin typeface="Calibri" panose="020F0502020204030204" pitchFamily="34" charset="0"/>
            <a:ea typeface="Times New Roman" panose="02020603050405020304" pitchFamily="18" charset="0"/>
            <a:cs typeface="+mn-cs"/>
          </a:endParaRP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endParaRPr kumimoji="0" lang="de-DE" sz="1100" b="0" i="0" u="none" strike="noStrike" kern="0" cap="none" spc="0" normalizeH="0" baseline="0" noProof="0">
            <a:ln>
              <a:noFill/>
            </a:ln>
            <a:solidFill>
              <a:schemeClr val="tx1"/>
            </a:solidFill>
            <a:effectLst/>
            <a:uLnTx/>
            <a:uFillTx/>
            <a:latin typeface="Calibri" panose="020F0502020204030204" pitchFamily="34" charset="0"/>
            <a:ea typeface="Times New Roman" panose="02020603050405020304" pitchFamily="18" charset="0"/>
            <a:cs typeface="+mn-cs"/>
          </a:endParaRPr>
        </a:p>
        <a:p>
          <a:pPr>
            <a:lnSpc>
              <a:spcPts val="1400"/>
            </a:lnSpc>
            <a:spcAft>
              <a:spcPts val="600"/>
            </a:spcAft>
          </a:pPr>
          <a:endParaRPr lang="de-DE" sz="1100"/>
        </a:p>
        <a:p>
          <a:endParaRPr lang="de-D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3</xdr:row>
      <xdr:rowOff>265376</xdr:rowOff>
    </xdr:from>
    <xdr:to>
      <xdr:col>1</xdr:col>
      <xdr:colOff>400641</xdr:colOff>
      <xdr:row>6</xdr:row>
      <xdr:rowOff>45460</xdr:rowOff>
    </xdr:to>
    <xdr:grpSp>
      <xdr:nvGrpSpPr>
        <xdr:cNvPr id="20" name="Gruppieren 19">
          <a:extLst>
            <a:ext uri="{FF2B5EF4-FFF2-40B4-BE49-F238E27FC236}">
              <a16:creationId xmlns:a16="http://schemas.microsoft.com/office/drawing/2014/main" id="{5299DD7D-2816-49CE-ADF2-DEEB89F56079}"/>
            </a:ext>
          </a:extLst>
        </xdr:cNvPr>
        <xdr:cNvGrpSpPr/>
      </xdr:nvGrpSpPr>
      <xdr:grpSpPr>
        <a:xfrm>
          <a:off x="0" y="1080293"/>
          <a:ext cx="3120558" cy="468000"/>
          <a:chOff x="0" y="5124450"/>
          <a:chExt cx="3117647" cy="366180"/>
        </a:xfrm>
      </xdr:grpSpPr>
      <xdr:sp macro="" textlink="">
        <xdr:nvSpPr>
          <xdr:cNvPr id="21" name="Rechteck 20">
            <a:extLst>
              <a:ext uri="{FF2B5EF4-FFF2-40B4-BE49-F238E27FC236}">
                <a16:creationId xmlns:a16="http://schemas.microsoft.com/office/drawing/2014/main" id="{5F874DFE-2574-4493-9788-A59266320804}"/>
              </a:ext>
            </a:extLst>
          </xdr:cNvPr>
          <xdr:cNvSpPr/>
        </xdr:nvSpPr>
        <xdr:spPr>
          <a:xfrm>
            <a:off x="84834" y="5124450"/>
            <a:ext cx="3032813" cy="366180"/>
          </a:xfrm>
          <a:prstGeom prst="rect">
            <a:avLst/>
          </a:prstGeom>
          <a:gradFill flip="none" rotWithShape="1">
            <a:gsLst>
              <a:gs pos="91000">
                <a:schemeClr val="accent1">
                  <a:lumMod val="5000"/>
                  <a:lumOff val="95000"/>
                  <a:alpha val="6000"/>
                </a:schemeClr>
              </a:gs>
              <a:gs pos="0">
                <a:srgbClr val="FF66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2" name="Rechteck 21">
            <a:extLst>
              <a:ext uri="{FF2B5EF4-FFF2-40B4-BE49-F238E27FC236}">
                <a16:creationId xmlns:a16="http://schemas.microsoft.com/office/drawing/2014/main" id="{8C94BD6C-5311-4ACD-B53C-8A2AEA3823A4}"/>
              </a:ext>
            </a:extLst>
          </xdr:cNvPr>
          <xdr:cNvSpPr/>
        </xdr:nvSpPr>
        <xdr:spPr>
          <a:xfrm>
            <a:off x="0" y="5124450"/>
            <a:ext cx="95438" cy="366180"/>
          </a:xfrm>
          <a:prstGeom prst="rect">
            <a:avLst/>
          </a:prstGeom>
          <a:solidFill>
            <a:srgbClr val="FF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editAs="oneCell">
    <xdr:from>
      <xdr:col>1</xdr:col>
      <xdr:colOff>381000</xdr:colOff>
      <xdr:row>18</xdr:row>
      <xdr:rowOff>74084</xdr:rowOff>
    </xdr:from>
    <xdr:to>
      <xdr:col>2</xdr:col>
      <xdr:colOff>1158726</xdr:colOff>
      <xdr:row>24</xdr:row>
      <xdr:rowOff>121560</xdr:rowOff>
    </xdr:to>
    <xdr:pic>
      <xdr:nvPicPr>
        <xdr:cNvPr id="2" name="Grafik 1">
          <a:extLst>
            <a:ext uri="{FF2B5EF4-FFF2-40B4-BE49-F238E27FC236}">
              <a16:creationId xmlns:a16="http://schemas.microsoft.com/office/drawing/2014/main" id="{51C36C05-4813-4AA7-8B02-AD5054AEC2D1}"/>
            </a:ext>
          </a:extLst>
        </xdr:cNvPr>
        <xdr:cNvPicPr>
          <a:picLocks noChangeAspect="1"/>
        </xdr:cNvPicPr>
      </xdr:nvPicPr>
      <xdr:blipFill>
        <a:blip xmlns:r="http://schemas.openxmlformats.org/officeDocument/2006/relationships" r:embed="rId1"/>
        <a:stretch>
          <a:fillRect/>
        </a:stretch>
      </xdr:blipFill>
      <xdr:spPr>
        <a:xfrm>
          <a:off x="3100917" y="4243917"/>
          <a:ext cx="1190476" cy="1190476"/>
        </a:xfrm>
        <a:prstGeom prst="rect">
          <a:avLst/>
        </a:prstGeom>
      </xdr:spPr>
    </xdr:pic>
    <xdr:clientData/>
  </xdr:twoCellAnchor>
  <xdr:twoCellAnchor>
    <xdr:from>
      <xdr:col>0</xdr:col>
      <xdr:colOff>116413</xdr:colOff>
      <xdr:row>2</xdr:row>
      <xdr:rowOff>21165</xdr:rowOff>
    </xdr:from>
    <xdr:to>
      <xdr:col>1</xdr:col>
      <xdr:colOff>191853</xdr:colOff>
      <xdr:row>17</xdr:row>
      <xdr:rowOff>70295</xdr:rowOff>
    </xdr:to>
    <xdr:grpSp>
      <xdr:nvGrpSpPr>
        <xdr:cNvPr id="77" name="Gruppieren 76">
          <a:extLst>
            <a:ext uri="{FF2B5EF4-FFF2-40B4-BE49-F238E27FC236}">
              <a16:creationId xmlns:a16="http://schemas.microsoft.com/office/drawing/2014/main" id="{2B9152DD-1477-4CC0-B7A6-3E5E7D5434A5}"/>
            </a:ext>
          </a:extLst>
        </xdr:cNvPr>
        <xdr:cNvGrpSpPr/>
      </xdr:nvGrpSpPr>
      <xdr:grpSpPr>
        <a:xfrm>
          <a:off x="116413" y="645582"/>
          <a:ext cx="2795357" cy="3351130"/>
          <a:chOff x="119716" y="785283"/>
          <a:chExt cx="2795357" cy="3404046"/>
        </a:xfrm>
      </xdr:grpSpPr>
      <xdr:sp macro="" textlink="">
        <xdr:nvSpPr>
          <xdr:cNvPr id="78" name="Textfeld 77">
            <a:hlinkClick xmlns:r="http://schemas.openxmlformats.org/officeDocument/2006/relationships" r:id="rId2" tooltip="Anleitung"/>
            <a:extLst>
              <a:ext uri="{FF2B5EF4-FFF2-40B4-BE49-F238E27FC236}">
                <a16:creationId xmlns:a16="http://schemas.microsoft.com/office/drawing/2014/main" id="{702A6243-B037-F37D-5216-F815DA9D4FED}"/>
              </a:ext>
            </a:extLst>
          </xdr:cNvPr>
          <xdr:cNvSpPr txBox="1"/>
        </xdr:nvSpPr>
        <xdr:spPr>
          <a:xfrm>
            <a:off x="524729" y="785283"/>
            <a:ext cx="2390344" cy="363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Anleitung</a:t>
            </a:r>
          </a:p>
        </xdr:txBody>
      </xdr:sp>
      <xdr:sp macro="" textlink="">
        <xdr:nvSpPr>
          <xdr:cNvPr id="79" name="Textfeld 78">
            <a:hlinkClick xmlns:r="http://schemas.openxmlformats.org/officeDocument/2006/relationships" r:id="rId3" tooltip="Schritt 1 Allgemeine Angaben"/>
            <a:extLst>
              <a:ext uri="{FF2B5EF4-FFF2-40B4-BE49-F238E27FC236}">
                <a16:creationId xmlns:a16="http://schemas.microsoft.com/office/drawing/2014/main" id="{D5E57051-E810-3647-6A0A-985901240DE6}"/>
              </a:ext>
            </a:extLst>
          </xdr:cNvPr>
          <xdr:cNvSpPr txBox="1"/>
        </xdr:nvSpPr>
        <xdr:spPr>
          <a:xfrm>
            <a:off x="524729" y="1249863"/>
            <a:ext cx="2390344" cy="396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Schritt 1</a:t>
            </a:r>
            <a:r>
              <a:rPr lang="de-DE" sz="1100" baseline="0"/>
              <a:t> Allgemeine Angaben</a:t>
            </a:r>
            <a:endParaRPr lang="de-DE" sz="1100"/>
          </a:p>
        </xdr:txBody>
      </xdr:sp>
      <xdr:sp macro="" textlink="">
        <xdr:nvSpPr>
          <xdr:cNvPr id="80" name="Textfeld 79">
            <a:hlinkClick xmlns:r="http://schemas.openxmlformats.org/officeDocument/2006/relationships" r:id="rId4" tooltip="Schritt 2b Stromverbrauch Kat. 1-4"/>
            <a:extLst>
              <a:ext uri="{FF2B5EF4-FFF2-40B4-BE49-F238E27FC236}">
                <a16:creationId xmlns:a16="http://schemas.microsoft.com/office/drawing/2014/main" id="{5136A81C-D041-D114-69C0-7FBE9CA48DB6}"/>
              </a:ext>
            </a:extLst>
          </xdr:cNvPr>
          <xdr:cNvSpPr txBox="1"/>
        </xdr:nvSpPr>
        <xdr:spPr>
          <a:xfrm>
            <a:off x="524729" y="2239691"/>
            <a:ext cx="2390344" cy="372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Schritt</a:t>
            </a:r>
            <a:r>
              <a:rPr lang="de-DE" sz="1100" baseline="0"/>
              <a:t> 2b Stromverbrauch Kat. 1-4</a:t>
            </a:r>
          </a:p>
          <a:p>
            <a:endParaRPr lang="de-DE" sz="1100"/>
          </a:p>
        </xdr:txBody>
      </xdr:sp>
      <xdr:sp macro="" textlink="">
        <xdr:nvSpPr>
          <xdr:cNvPr id="81" name="Textfeld 80">
            <a:hlinkClick xmlns:r="http://schemas.openxmlformats.org/officeDocument/2006/relationships" r:id="rId5" tooltip="Schritt 2a Wärmeverbrauch Kat. 1-4"/>
            <a:extLst>
              <a:ext uri="{FF2B5EF4-FFF2-40B4-BE49-F238E27FC236}">
                <a16:creationId xmlns:a16="http://schemas.microsoft.com/office/drawing/2014/main" id="{42A5D0CB-10E5-49A8-6D86-8DA58871D57C}"/>
              </a:ext>
            </a:extLst>
          </xdr:cNvPr>
          <xdr:cNvSpPr txBox="1"/>
        </xdr:nvSpPr>
        <xdr:spPr>
          <a:xfrm>
            <a:off x="524729" y="1747847"/>
            <a:ext cx="2390344" cy="39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Schritt 2a Wärmeverbrauch Kat.</a:t>
            </a:r>
            <a:r>
              <a:rPr lang="de-DE" sz="1100" baseline="0"/>
              <a:t> 1-4</a:t>
            </a:r>
          </a:p>
          <a:p>
            <a:endParaRPr lang="de-DE" sz="1100"/>
          </a:p>
        </xdr:txBody>
      </xdr:sp>
      <xdr:sp macro="" textlink="">
        <xdr:nvSpPr>
          <xdr:cNvPr id="82" name="Textfeld 81">
            <a:hlinkClick xmlns:r="http://schemas.openxmlformats.org/officeDocument/2006/relationships" r:id="rId6" tooltip="Abschlusscheck"/>
            <a:extLst>
              <a:ext uri="{FF2B5EF4-FFF2-40B4-BE49-F238E27FC236}">
                <a16:creationId xmlns:a16="http://schemas.microsoft.com/office/drawing/2014/main" id="{67A72641-DD5A-27D9-45F1-967419729AD6}"/>
              </a:ext>
            </a:extLst>
          </xdr:cNvPr>
          <xdr:cNvSpPr txBox="1"/>
        </xdr:nvSpPr>
        <xdr:spPr>
          <a:xfrm>
            <a:off x="524729" y="3264028"/>
            <a:ext cx="2390344" cy="387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Abschlusscheck</a:t>
            </a:r>
          </a:p>
        </xdr:txBody>
      </xdr:sp>
      <xdr:sp macro="" textlink="">
        <xdr:nvSpPr>
          <xdr:cNvPr id="83" name="Textfeld 82">
            <a:hlinkClick xmlns:r="http://schemas.openxmlformats.org/officeDocument/2006/relationships" r:id="rId7" tooltip="Schritt 3 Stromverbrauch Kat. 5-7"/>
            <a:extLst>
              <a:ext uri="{FF2B5EF4-FFF2-40B4-BE49-F238E27FC236}">
                <a16:creationId xmlns:a16="http://schemas.microsoft.com/office/drawing/2014/main" id="{DD617052-7749-716A-A9B3-637AE18EA3DF}"/>
              </a:ext>
            </a:extLst>
          </xdr:cNvPr>
          <xdr:cNvSpPr txBox="1"/>
        </xdr:nvSpPr>
        <xdr:spPr>
          <a:xfrm>
            <a:off x="524729" y="2713192"/>
            <a:ext cx="2390344" cy="449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Schritt 3 Stromverbrauch</a:t>
            </a:r>
            <a:r>
              <a:rPr lang="de-DE" sz="1100" baseline="0"/>
              <a:t> Kat. 5-7</a:t>
            </a:r>
            <a:endParaRPr lang="de-DE" sz="1100"/>
          </a:p>
        </xdr:txBody>
      </xdr:sp>
      <xdr:sp macro="" textlink="">
        <xdr:nvSpPr>
          <xdr:cNvPr id="84" name="Textfeld 83">
            <a:hlinkClick xmlns:r="http://schemas.openxmlformats.org/officeDocument/2006/relationships" r:id="rId8" tooltip="Berechnungshilfen &amp; Infos"/>
            <a:extLst>
              <a:ext uri="{FF2B5EF4-FFF2-40B4-BE49-F238E27FC236}">
                <a16:creationId xmlns:a16="http://schemas.microsoft.com/office/drawing/2014/main" id="{76029119-9643-C414-EFEC-14CB3BEC62C5}"/>
              </a:ext>
            </a:extLst>
          </xdr:cNvPr>
          <xdr:cNvSpPr txBox="1"/>
        </xdr:nvSpPr>
        <xdr:spPr>
          <a:xfrm>
            <a:off x="524727" y="3752672"/>
            <a:ext cx="2390344" cy="404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Hilfen &amp; Infos</a:t>
            </a:r>
          </a:p>
        </xdr:txBody>
      </xdr:sp>
      <xdr:grpSp>
        <xdr:nvGrpSpPr>
          <xdr:cNvPr id="85" name="Gruppieren 84">
            <a:hlinkClick xmlns:r="http://schemas.openxmlformats.org/officeDocument/2006/relationships" r:id="rId9"/>
            <a:extLst>
              <a:ext uri="{FF2B5EF4-FFF2-40B4-BE49-F238E27FC236}">
                <a16:creationId xmlns:a16="http://schemas.microsoft.com/office/drawing/2014/main" id="{263EE476-4F05-CA9D-61A7-B18ADE7CC2F7}"/>
              </a:ext>
            </a:extLst>
          </xdr:cNvPr>
          <xdr:cNvGrpSpPr/>
        </xdr:nvGrpSpPr>
        <xdr:grpSpPr>
          <a:xfrm>
            <a:off x="126783" y="2678354"/>
            <a:ext cx="355522" cy="346933"/>
            <a:chOff x="3046163" y="4072940"/>
            <a:chExt cx="985412" cy="924677"/>
          </a:xfrm>
        </xdr:grpSpPr>
        <xdr:pic>
          <xdr:nvPicPr>
            <xdr:cNvPr id="101" name="Grafik 100" descr="Straßenlicht mit einfarbiger Füllung">
              <a:extLst>
                <a:ext uri="{FF2B5EF4-FFF2-40B4-BE49-F238E27FC236}">
                  <a16:creationId xmlns:a16="http://schemas.microsoft.com/office/drawing/2014/main" id="{4ADA0D88-C6F2-851D-E63C-B57C377E22A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3082535" y="4072940"/>
              <a:ext cx="914400" cy="914400"/>
            </a:xfrm>
            <a:prstGeom prst="rect">
              <a:avLst/>
            </a:prstGeom>
          </xdr:spPr>
        </xdr:pic>
        <xdr:sp macro="" textlink="">
          <xdr:nvSpPr>
            <xdr:cNvPr id="102" name="Freihandform: Form 101">
              <a:extLst>
                <a:ext uri="{FF2B5EF4-FFF2-40B4-BE49-F238E27FC236}">
                  <a16:creationId xmlns:a16="http://schemas.microsoft.com/office/drawing/2014/main" id="{1943DC22-F76C-F3F3-EF85-5EF316E746A9}"/>
                </a:ext>
              </a:extLst>
            </xdr:cNvPr>
            <xdr:cNvSpPr/>
          </xdr:nvSpPr>
          <xdr:spPr>
            <a:xfrm>
              <a:off x="3480851" y="4947981"/>
              <a:ext cx="550724" cy="49636"/>
            </a:xfrm>
            <a:custGeom>
              <a:avLst/>
              <a:gdLst>
                <a:gd name="connsiteX0" fmla="*/ 0 w 556260"/>
                <a:gd name="connsiteY0" fmla="*/ 38206 h 45833"/>
                <a:gd name="connsiteX1" fmla="*/ 60960 w 556260"/>
                <a:gd name="connsiteY1" fmla="*/ 106 h 45833"/>
                <a:gd name="connsiteX2" fmla="*/ 167640 w 556260"/>
                <a:gd name="connsiteY2" fmla="*/ 45826 h 45833"/>
                <a:gd name="connsiteX3" fmla="*/ 270510 w 556260"/>
                <a:gd name="connsiteY3" fmla="*/ 3916 h 45833"/>
                <a:gd name="connsiteX4" fmla="*/ 396240 w 556260"/>
                <a:gd name="connsiteY4" fmla="*/ 45826 h 45833"/>
                <a:gd name="connsiteX5" fmla="*/ 502920 w 556260"/>
                <a:gd name="connsiteY5" fmla="*/ 106 h 45833"/>
                <a:gd name="connsiteX6" fmla="*/ 556260 w 556260"/>
                <a:gd name="connsiteY6" fmla="*/ 34396 h 458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6260" h="45833">
                  <a:moveTo>
                    <a:pt x="0" y="38206"/>
                  </a:moveTo>
                  <a:cubicBezTo>
                    <a:pt x="16510" y="18521"/>
                    <a:pt x="33020" y="-1164"/>
                    <a:pt x="60960" y="106"/>
                  </a:cubicBezTo>
                  <a:cubicBezTo>
                    <a:pt x="88900" y="1376"/>
                    <a:pt x="132715" y="45191"/>
                    <a:pt x="167640" y="45826"/>
                  </a:cubicBezTo>
                  <a:cubicBezTo>
                    <a:pt x="202565" y="46461"/>
                    <a:pt x="232410" y="3916"/>
                    <a:pt x="270510" y="3916"/>
                  </a:cubicBezTo>
                  <a:cubicBezTo>
                    <a:pt x="308610" y="3916"/>
                    <a:pt x="357505" y="46461"/>
                    <a:pt x="396240" y="45826"/>
                  </a:cubicBezTo>
                  <a:cubicBezTo>
                    <a:pt x="434975" y="45191"/>
                    <a:pt x="476250" y="2011"/>
                    <a:pt x="502920" y="106"/>
                  </a:cubicBezTo>
                  <a:cubicBezTo>
                    <a:pt x="529590" y="-1799"/>
                    <a:pt x="548640" y="22331"/>
                    <a:pt x="556260" y="34396"/>
                  </a:cubicBezTo>
                </a:path>
              </a:pathLst>
            </a:cu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03" name="Freihandform: Form 102">
              <a:extLst>
                <a:ext uri="{FF2B5EF4-FFF2-40B4-BE49-F238E27FC236}">
                  <a16:creationId xmlns:a16="http://schemas.microsoft.com/office/drawing/2014/main" id="{CB581E47-08E0-3D18-E8FE-B54AF9B6D39F}"/>
                </a:ext>
              </a:extLst>
            </xdr:cNvPr>
            <xdr:cNvSpPr/>
          </xdr:nvSpPr>
          <xdr:spPr>
            <a:xfrm>
              <a:off x="3480851" y="4854884"/>
              <a:ext cx="550724" cy="49636"/>
            </a:xfrm>
            <a:custGeom>
              <a:avLst/>
              <a:gdLst>
                <a:gd name="connsiteX0" fmla="*/ 0 w 556260"/>
                <a:gd name="connsiteY0" fmla="*/ 38206 h 45833"/>
                <a:gd name="connsiteX1" fmla="*/ 60960 w 556260"/>
                <a:gd name="connsiteY1" fmla="*/ 106 h 45833"/>
                <a:gd name="connsiteX2" fmla="*/ 167640 w 556260"/>
                <a:gd name="connsiteY2" fmla="*/ 45826 h 45833"/>
                <a:gd name="connsiteX3" fmla="*/ 270510 w 556260"/>
                <a:gd name="connsiteY3" fmla="*/ 3916 h 45833"/>
                <a:gd name="connsiteX4" fmla="*/ 396240 w 556260"/>
                <a:gd name="connsiteY4" fmla="*/ 45826 h 45833"/>
                <a:gd name="connsiteX5" fmla="*/ 502920 w 556260"/>
                <a:gd name="connsiteY5" fmla="*/ 106 h 45833"/>
                <a:gd name="connsiteX6" fmla="*/ 556260 w 556260"/>
                <a:gd name="connsiteY6" fmla="*/ 34396 h 458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6260" h="45833">
                  <a:moveTo>
                    <a:pt x="0" y="38206"/>
                  </a:moveTo>
                  <a:cubicBezTo>
                    <a:pt x="16510" y="18521"/>
                    <a:pt x="33020" y="-1164"/>
                    <a:pt x="60960" y="106"/>
                  </a:cubicBezTo>
                  <a:cubicBezTo>
                    <a:pt x="88900" y="1376"/>
                    <a:pt x="132715" y="45191"/>
                    <a:pt x="167640" y="45826"/>
                  </a:cubicBezTo>
                  <a:cubicBezTo>
                    <a:pt x="202565" y="46461"/>
                    <a:pt x="232410" y="3916"/>
                    <a:pt x="270510" y="3916"/>
                  </a:cubicBezTo>
                  <a:cubicBezTo>
                    <a:pt x="308610" y="3916"/>
                    <a:pt x="357505" y="46461"/>
                    <a:pt x="396240" y="45826"/>
                  </a:cubicBezTo>
                  <a:cubicBezTo>
                    <a:pt x="434975" y="45191"/>
                    <a:pt x="476250" y="2011"/>
                    <a:pt x="502920" y="106"/>
                  </a:cubicBezTo>
                  <a:cubicBezTo>
                    <a:pt x="529590" y="-1799"/>
                    <a:pt x="548640" y="22331"/>
                    <a:pt x="556260" y="34396"/>
                  </a:cubicBezTo>
                </a:path>
              </a:pathLst>
            </a:cu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nvGrpSpPr>
            <xdr:cNvPr id="104" name="Gruppieren 103">
              <a:extLst>
                <a:ext uri="{FF2B5EF4-FFF2-40B4-BE49-F238E27FC236}">
                  <a16:creationId xmlns:a16="http://schemas.microsoft.com/office/drawing/2014/main" id="{FA060736-559D-0AD8-5C72-A4D68ADCA3E4}"/>
                </a:ext>
              </a:extLst>
            </xdr:cNvPr>
            <xdr:cNvGrpSpPr/>
          </xdr:nvGrpSpPr>
          <xdr:grpSpPr>
            <a:xfrm>
              <a:off x="3486128" y="4391915"/>
              <a:ext cx="435264" cy="566591"/>
              <a:chOff x="5103230" y="4357661"/>
              <a:chExt cx="435264" cy="566591"/>
            </a:xfrm>
          </xdr:grpSpPr>
          <xdr:sp macro="" textlink="">
            <xdr:nvSpPr>
              <xdr:cNvPr id="107" name="Rechteck: abgerundete Ecken 106">
                <a:extLst>
                  <a:ext uri="{FF2B5EF4-FFF2-40B4-BE49-F238E27FC236}">
                    <a16:creationId xmlns:a16="http://schemas.microsoft.com/office/drawing/2014/main" id="{D1477EA1-896E-CF6B-A65B-B91D0E1008A9}"/>
                  </a:ext>
                </a:extLst>
              </xdr:cNvPr>
              <xdr:cNvSpPr/>
            </xdr:nvSpPr>
            <xdr:spPr>
              <a:xfrm>
                <a:off x="5265327" y="4357661"/>
                <a:ext cx="67157" cy="369429"/>
              </a:xfrm>
              <a:prstGeom prst="round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08" name="Halbbogen 107">
                <a:extLst>
                  <a:ext uri="{FF2B5EF4-FFF2-40B4-BE49-F238E27FC236}">
                    <a16:creationId xmlns:a16="http://schemas.microsoft.com/office/drawing/2014/main" id="{07754BD7-1503-2D20-DBE8-10DBC9C2AEB0}"/>
                  </a:ext>
                </a:extLst>
              </xdr:cNvPr>
              <xdr:cNvSpPr/>
            </xdr:nvSpPr>
            <xdr:spPr>
              <a:xfrm rot="5400000">
                <a:off x="5152856" y="4538614"/>
                <a:ext cx="397511" cy="373765"/>
              </a:xfrm>
              <a:prstGeom prst="blockArc">
                <a:avLst>
                  <a:gd name="adj1" fmla="val 10800000"/>
                  <a:gd name="adj2" fmla="val 16075123"/>
                  <a:gd name="adj3" fmla="val 37387"/>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tx1"/>
                  </a:solidFill>
                </a:endParaRPr>
              </a:p>
            </xdr:txBody>
          </xdr:sp>
          <xdr:sp macro="" textlink="">
            <xdr:nvSpPr>
              <xdr:cNvPr id="109" name="Rechteck 108">
                <a:extLst>
                  <a:ext uri="{FF2B5EF4-FFF2-40B4-BE49-F238E27FC236}">
                    <a16:creationId xmlns:a16="http://schemas.microsoft.com/office/drawing/2014/main" id="{624DD777-9862-01DA-EEA6-CCD4C6912D89}"/>
                  </a:ext>
                </a:extLst>
              </xdr:cNvPr>
              <xdr:cNvSpPr/>
            </xdr:nvSpPr>
            <xdr:spPr>
              <a:xfrm>
                <a:off x="5400988" y="4713993"/>
                <a:ext cx="137505" cy="144386"/>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10" name="Rechteck 109">
                <a:extLst>
                  <a:ext uri="{FF2B5EF4-FFF2-40B4-BE49-F238E27FC236}">
                    <a16:creationId xmlns:a16="http://schemas.microsoft.com/office/drawing/2014/main" id="{1DEB2E97-9B71-109E-8CA8-B5AF66B2D16B}"/>
                  </a:ext>
                </a:extLst>
              </xdr:cNvPr>
              <xdr:cNvSpPr/>
            </xdr:nvSpPr>
            <xdr:spPr>
              <a:xfrm>
                <a:off x="5103230" y="4427277"/>
                <a:ext cx="137505" cy="2286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sp macro="" textlink="">
          <xdr:nvSpPr>
            <xdr:cNvPr id="105" name="Träne 104">
              <a:extLst>
                <a:ext uri="{FF2B5EF4-FFF2-40B4-BE49-F238E27FC236}">
                  <a16:creationId xmlns:a16="http://schemas.microsoft.com/office/drawing/2014/main" id="{0EEFAAB2-5BD0-E566-1627-BA3745B52DE4}"/>
                </a:ext>
              </a:extLst>
            </xdr:cNvPr>
            <xdr:cNvSpPr/>
          </xdr:nvSpPr>
          <xdr:spPr>
            <a:xfrm rot="18873905">
              <a:off x="3046163" y="4248167"/>
              <a:ext cx="397510" cy="397510"/>
            </a:xfrm>
            <a:prstGeom prst="teardrop">
              <a:avLst/>
            </a:prstGeom>
            <a:solidFill>
              <a:schemeClr val="bg1"/>
            </a:solidFill>
            <a:ln w="19050">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06" name="Bogen 105">
              <a:extLst>
                <a:ext uri="{FF2B5EF4-FFF2-40B4-BE49-F238E27FC236}">
                  <a16:creationId xmlns:a16="http://schemas.microsoft.com/office/drawing/2014/main" id="{F1615CEC-4678-2511-440F-3DBE9C95A5B8}"/>
                </a:ext>
              </a:extLst>
            </xdr:cNvPr>
            <xdr:cNvSpPr/>
          </xdr:nvSpPr>
          <xdr:spPr>
            <a:xfrm rot="12004427">
              <a:off x="3139967" y="4357078"/>
              <a:ext cx="168105" cy="169080"/>
            </a:xfrm>
            <a:prstGeom prst="arc">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grpSp>
        <xdr:nvGrpSpPr>
          <xdr:cNvPr id="86" name="Gruppieren 85">
            <a:hlinkClick xmlns:r="http://schemas.openxmlformats.org/officeDocument/2006/relationships" r:id="rId5"/>
            <a:extLst>
              <a:ext uri="{FF2B5EF4-FFF2-40B4-BE49-F238E27FC236}">
                <a16:creationId xmlns:a16="http://schemas.microsoft.com/office/drawing/2014/main" id="{EDEA5615-AD94-CF37-6FBE-E997F04A0B6F}"/>
              </a:ext>
            </a:extLst>
          </xdr:cNvPr>
          <xdr:cNvGrpSpPr/>
        </xdr:nvGrpSpPr>
        <xdr:grpSpPr>
          <a:xfrm>
            <a:off x="163638" y="1802793"/>
            <a:ext cx="238421" cy="208567"/>
            <a:chOff x="5607249" y="3003722"/>
            <a:chExt cx="1056592" cy="888828"/>
          </a:xfrm>
        </xdr:grpSpPr>
        <xdr:sp macro="" textlink="">
          <xdr:nvSpPr>
            <xdr:cNvPr id="92" name="Rechteck 91">
              <a:extLst>
                <a:ext uri="{FF2B5EF4-FFF2-40B4-BE49-F238E27FC236}">
                  <a16:creationId xmlns:a16="http://schemas.microsoft.com/office/drawing/2014/main" id="{434E2CF4-72C3-2DF1-B207-19FBE826203C}"/>
                </a:ext>
              </a:extLst>
            </xdr:cNvPr>
            <xdr:cNvSpPr/>
          </xdr:nvSpPr>
          <xdr:spPr>
            <a:xfrm>
              <a:off x="6586348" y="3113723"/>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93" name="Rechteck 92">
              <a:extLst>
                <a:ext uri="{FF2B5EF4-FFF2-40B4-BE49-F238E27FC236}">
                  <a16:creationId xmlns:a16="http://schemas.microsoft.com/office/drawing/2014/main" id="{4308209C-D0DC-B0C5-4B05-FCBD4A07CA74}"/>
                </a:ext>
              </a:extLst>
            </xdr:cNvPr>
            <xdr:cNvSpPr/>
          </xdr:nvSpPr>
          <xdr:spPr>
            <a:xfrm>
              <a:off x="6587138" y="3678239"/>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94" name="Rechteck 93">
              <a:extLst>
                <a:ext uri="{FF2B5EF4-FFF2-40B4-BE49-F238E27FC236}">
                  <a16:creationId xmlns:a16="http://schemas.microsoft.com/office/drawing/2014/main" id="{22A49090-62BD-DBF3-3B93-FEB72DAEAF17}"/>
                </a:ext>
              </a:extLst>
            </xdr:cNvPr>
            <xdr:cNvSpPr/>
          </xdr:nvSpPr>
          <xdr:spPr>
            <a:xfrm>
              <a:off x="5654874" y="3113722"/>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95" name="Rechteck 94">
              <a:extLst>
                <a:ext uri="{FF2B5EF4-FFF2-40B4-BE49-F238E27FC236}">
                  <a16:creationId xmlns:a16="http://schemas.microsoft.com/office/drawing/2014/main" id="{2C7A674E-FC0A-18E8-E9B7-7436E704C928}"/>
                </a:ext>
              </a:extLst>
            </xdr:cNvPr>
            <xdr:cNvSpPr/>
          </xdr:nvSpPr>
          <xdr:spPr>
            <a:xfrm>
              <a:off x="5607249" y="3068639"/>
              <a:ext cx="47698" cy="228600"/>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96" name="Rechteck: abgerundete Ecken 95">
              <a:extLst>
                <a:ext uri="{FF2B5EF4-FFF2-40B4-BE49-F238E27FC236}">
                  <a16:creationId xmlns:a16="http://schemas.microsoft.com/office/drawing/2014/main" id="{E043757A-C7E7-A76E-6E53-E3AD5A8F1597}"/>
                </a:ext>
              </a:extLst>
            </xdr:cNvPr>
            <xdr:cNvSpPr/>
          </xdr:nvSpPr>
          <xdr:spPr>
            <a:xfrm>
              <a:off x="5726963"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97" name="Rechteck: abgerundete Ecken 96">
              <a:extLst>
                <a:ext uri="{FF2B5EF4-FFF2-40B4-BE49-F238E27FC236}">
                  <a16:creationId xmlns:a16="http://schemas.microsoft.com/office/drawing/2014/main" id="{54B276AC-67DA-DD43-BE12-23435D93E384}"/>
                </a:ext>
              </a:extLst>
            </xdr:cNvPr>
            <xdr:cNvSpPr/>
          </xdr:nvSpPr>
          <xdr:spPr>
            <a:xfrm>
              <a:off x="5908766" y="3003722"/>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98" name="Rechteck: abgerundete Ecken 97">
              <a:extLst>
                <a:ext uri="{FF2B5EF4-FFF2-40B4-BE49-F238E27FC236}">
                  <a16:creationId xmlns:a16="http://schemas.microsoft.com/office/drawing/2014/main" id="{C65A536A-A3D3-BD5A-7E6A-8FADCE4B5628}"/>
                </a:ext>
              </a:extLst>
            </xdr:cNvPr>
            <xdr:cNvSpPr/>
          </xdr:nvSpPr>
          <xdr:spPr>
            <a:xfrm>
              <a:off x="6106946"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99" name="Rechteck: abgerundete Ecken 98">
              <a:extLst>
                <a:ext uri="{FF2B5EF4-FFF2-40B4-BE49-F238E27FC236}">
                  <a16:creationId xmlns:a16="http://schemas.microsoft.com/office/drawing/2014/main" id="{CE770E89-0A8F-D9E3-EE4D-E953A6184A5E}"/>
                </a:ext>
              </a:extLst>
            </xdr:cNvPr>
            <xdr:cNvSpPr/>
          </xdr:nvSpPr>
          <xdr:spPr>
            <a:xfrm>
              <a:off x="6290128"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00" name="Rechteck: abgerundete Ecken 99">
              <a:extLst>
                <a:ext uri="{FF2B5EF4-FFF2-40B4-BE49-F238E27FC236}">
                  <a16:creationId xmlns:a16="http://schemas.microsoft.com/office/drawing/2014/main" id="{64A51A10-4754-637C-A03D-B1144ED047E3}"/>
                </a:ext>
              </a:extLst>
            </xdr:cNvPr>
            <xdr:cNvSpPr/>
          </xdr:nvSpPr>
          <xdr:spPr>
            <a:xfrm>
              <a:off x="6476369"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pic>
        <xdr:nvPicPr>
          <xdr:cNvPr id="87" name="Grafik 86" descr="Glühlampe mit einfarbiger Füllung">
            <a:hlinkClick xmlns:r="http://schemas.openxmlformats.org/officeDocument/2006/relationships" r:id="rId4"/>
            <a:extLst>
              <a:ext uri="{FF2B5EF4-FFF2-40B4-BE49-F238E27FC236}">
                <a16:creationId xmlns:a16="http://schemas.microsoft.com/office/drawing/2014/main" id="{62B7DBA5-C316-052E-C53B-6F3631C670E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28906" y="2168302"/>
            <a:ext cx="353439" cy="367555"/>
          </a:xfrm>
          <a:prstGeom prst="rect">
            <a:avLst/>
          </a:prstGeom>
        </xdr:spPr>
      </xdr:pic>
      <xdr:pic>
        <xdr:nvPicPr>
          <xdr:cNvPr id="88" name="Grafik 87" descr="Bleistift mit einfarbiger Füllung">
            <a:hlinkClick xmlns:r="http://schemas.openxmlformats.org/officeDocument/2006/relationships" r:id="rId3"/>
            <a:extLst>
              <a:ext uri="{FF2B5EF4-FFF2-40B4-BE49-F238E27FC236}">
                <a16:creationId xmlns:a16="http://schemas.microsoft.com/office/drawing/2014/main" id="{5CBEE06F-70B5-DA9A-FB2B-B5DC9B39743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56544" y="1280735"/>
            <a:ext cx="279262" cy="290415"/>
          </a:xfrm>
          <a:prstGeom prst="rect">
            <a:avLst/>
          </a:prstGeom>
        </xdr:spPr>
      </xdr:pic>
      <xdr:pic>
        <xdr:nvPicPr>
          <xdr:cNvPr id="89" name="Grafik 88" descr="Prüfliste mit einfarbiger Füllung">
            <a:hlinkClick xmlns:r="http://schemas.openxmlformats.org/officeDocument/2006/relationships" r:id="rId6"/>
            <a:extLst>
              <a:ext uri="{FF2B5EF4-FFF2-40B4-BE49-F238E27FC236}">
                <a16:creationId xmlns:a16="http://schemas.microsoft.com/office/drawing/2014/main" id="{8F7159A0-4098-715A-83AE-0F807B424E2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27747" y="3191118"/>
            <a:ext cx="410166" cy="426548"/>
          </a:xfrm>
          <a:prstGeom prst="rect">
            <a:avLst/>
          </a:prstGeom>
        </xdr:spPr>
      </xdr:pic>
      <xdr:pic>
        <xdr:nvPicPr>
          <xdr:cNvPr id="90" name="Grafik 89" descr="Geöffnetes Buch mit einfarbiger Füllung">
            <a:hlinkClick xmlns:r="http://schemas.openxmlformats.org/officeDocument/2006/relationships" r:id="rId2"/>
            <a:extLst>
              <a:ext uri="{FF2B5EF4-FFF2-40B4-BE49-F238E27FC236}">
                <a16:creationId xmlns:a16="http://schemas.microsoft.com/office/drawing/2014/main" id="{5ACE5CD3-A278-B4D1-4D72-144567E3D7F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41710" y="806450"/>
            <a:ext cx="293225" cy="304936"/>
          </a:xfrm>
          <a:prstGeom prst="rect">
            <a:avLst/>
          </a:prstGeom>
        </xdr:spPr>
      </xdr:pic>
      <xdr:pic>
        <xdr:nvPicPr>
          <xdr:cNvPr id="91" name="Grafik 90" descr="Kopf mit Zahnrädern Silhouette">
            <a:hlinkClick xmlns:r="http://schemas.openxmlformats.org/officeDocument/2006/relationships" r:id="rId20"/>
            <a:extLst>
              <a:ext uri="{FF2B5EF4-FFF2-40B4-BE49-F238E27FC236}">
                <a16:creationId xmlns:a16="http://schemas.microsoft.com/office/drawing/2014/main" id="{5813E6FC-7DC9-638F-5511-171AE65F3724}"/>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19716" y="3695715"/>
            <a:ext cx="474657" cy="493614"/>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317348</xdr:colOff>
      <xdr:row>10</xdr:row>
      <xdr:rowOff>134024</xdr:rowOff>
    </xdr:from>
    <xdr:to>
      <xdr:col>3</xdr:col>
      <xdr:colOff>2400146</xdr:colOff>
      <xdr:row>18</xdr:row>
      <xdr:rowOff>164042</xdr:rowOff>
    </xdr:to>
    <xdr:sp macro="" textlink="">
      <xdr:nvSpPr>
        <xdr:cNvPr id="20" name="Textfeld 19">
          <a:extLst>
            <a:ext uri="{FF2B5EF4-FFF2-40B4-BE49-F238E27FC236}">
              <a16:creationId xmlns:a16="http://schemas.microsoft.com/office/drawing/2014/main" id="{30C00718-8642-4E41-8F57-8E6133E02294}"/>
            </a:ext>
          </a:extLst>
        </xdr:cNvPr>
        <xdr:cNvSpPr txBox="1"/>
      </xdr:nvSpPr>
      <xdr:spPr>
        <a:xfrm>
          <a:off x="2010681" y="3033857"/>
          <a:ext cx="4315882" cy="1554018"/>
        </a:xfrm>
        <a:custGeom>
          <a:avLst/>
          <a:gdLst>
            <a:gd name="connsiteX0" fmla="*/ 0 w 4315882"/>
            <a:gd name="connsiteY0" fmla="*/ 0 h 1554018"/>
            <a:gd name="connsiteX1" fmla="*/ 625803 w 4315882"/>
            <a:gd name="connsiteY1" fmla="*/ 0 h 1554018"/>
            <a:gd name="connsiteX2" fmla="*/ 1208447 w 4315882"/>
            <a:gd name="connsiteY2" fmla="*/ 0 h 1554018"/>
            <a:gd name="connsiteX3" fmla="*/ 1747932 w 4315882"/>
            <a:gd name="connsiteY3" fmla="*/ 0 h 1554018"/>
            <a:gd name="connsiteX4" fmla="*/ 2287417 w 4315882"/>
            <a:gd name="connsiteY4" fmla="*/ 0 h 1554018"/>
            <a:gd name="connsiteX5" fmla="*/ 2913220 w 4315882"/>
            <a:gd name="connsiteY5" fmla="*/ 0 h 1554018"/>
            <a:gd name="connsiteX6" fmla="*/ 3495864 w 4315882"/>
            <a:gd name="connsiteY6" fmla="*/ 0 h 1554018"/>
            <a:gd name="connsiteX7" fmla="*/ 4315882 w 4315882"/>
            <a:gd name="connsiteY7" fmla="*/ 0 h 1554018"/>
            <a:gd name="connsiteX8" fmla="*/ 4315882 w 4315882"/>
            <a:gd name="connsiteY8" fmla="*/ 502466 h 1554018"/>
            <a:gd name="connsiteX9" fmla="*/ 4315882 w 4315882"/>
            <a:gd name="connsiteY9" fmla="*/ 973851 h 1554018"/>
            <a:gd name="connsiteX10" fmla="*/ 4315882 w 4315882"/>
            <a:gd name="connsiteY10" fmla="*/ 1554018 h 1554018"/>
            <a:gd name="connsiteX11" fmla="*/ 3862714 w 4315882"/>
            <a:gd name="connsiteY11" fmla="*/ 1554018 h 1554018"/>
            <a:gd name="connsiteX12" fmla="*/ 3236912 w 4315882"/>
            <a:gd name="connsiteY12" fmla="*/ 1554018 h 1554018"/>
            <a:gd name="connsiteX13" fmla="*/ 2740585 w 4315882"/>
            <a:gd name="connsiteY13" fmla="*/ 1554018 h 1554018"/>
            <a:gd name="connsiteX14" fmla="*/ 2114782 w 4315882"/>
            <a:gd name="connsiteY14" fmla="*/ 1554018 h 1554018"/>
            <a:gd name="connsiteX15" fmla="*/ 1661615 w 4315882"/>
            <a:gd name="connsiteY15" fmla="*/ 1554018 h 1554018"/>
            <a:gd name="connsiteX16" fmla="*/ 1251606 w 4315882"/>
            <a:gd name="connsiteY16" fmla="*/ 1554018 h 1554018"/>
            <a:gd name="connsiteX17" fmla="*/ 841597 w 4315882"/>
            <a:gd name="connsiteY17" fmla="*/ 1554018 h 1554018"/>
            <a:gd name="connsiteX18" fmla="*/ 0 w 4315882"/>
            <a:gd name="connsiteY18" fmla="*/ 1554018 h 1554018"/>
            <a:gd name="connsiteX19" fmla="*/ 0 w 4315882"/>
            <a:gd name="connsiteY19" fmla="*/ 1082633 h 1554018"/>
            <a:gd name="connsiteX20" fmla="*/ 0 w 4315882"/>
            <a:gd name="connsiteY20" fmla="*/ 533546 h 1554018"/>
            <a:gd name="connsiteX21" fmla="*/ 0 w 4315882"/>
            <a:gd name="connsiteY21" fmla="*/ 0 h 15540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4315882" h="1554018" fill="none" extrusionOk="0">
              <a:moveTo>
                <a:pt x="0" y="0"/>
              </a:moveTo>
              <a:cubicBezTo>
                <a:pt x="304502" y="-23845"/>
                <a:pt x="492244" y="72299"/>
                <a:pt x="625803" y="0"/>
              </a:cubicBezTo>
              <a:cubicBezTo>
                <a:pt x="759362" y="-72299"/>
                <a:pt x="1006813" y="40674"/>
                <a:pt x="1208447" y="0"/>
              </a:cubicBezTo>
              <a:cubicBezTo>
                <a:pt x="1410081" y="-40674"/>
                <a:pt x="1570165" y="62539"/>
                <a:pt x="1747932" y="0"/>
              </a:cubicBezTo>
              <a:cubicBezTo>
                <a:pt x="1925699" y="-62539"/>
                <a:pt x="2115988" y="18352"/>
                <a:pt x="2287417" y="0"/>
              </a:cubicBezTo>
              <a:cubicBezTo>
                <a:pt x="2458847" y="-18352"/>
                <a:pt x="2669287" y="25043"/>
                <a:pt x="2913220" y="0"/>
              </a:cubicBezTo>
              <a:cubicBezTo>
                <a:pt x="3157153" y="-25043"/>
                <a:pt x="3312488" y="47385"/>
                <a:pt x="3495864" y="0"/>
              </a:cubicBezTo>
              <a:cubicBezTo>
                <a:pt x="3679240" y="-47385"/>
                <a:pt x="3973944" y="81690"/>
                <a:pt x="4315882" y="0"/>
              </a:cubicBezTo>
              <a:cubicBezTo>
                <a:pt x="4356102" y="211800"/>
                <a:pt x="4286617" y="382085"/>
                <a:pt x="4315882" y="502466"/>
              </a:cubicBezTo>
              <a:cubicBezTo>
                <a:pt x="4345147" y="622847"/>
                <a:pt x="4296835" y="747491"/>
                <a:pt x="4315882" y="973851"/>
              </a:cubicBezTo>
              <a:cubicBezTo>
                <a:pt x="4334929" y="1200211"/>
                <a:pt x="4291930" y="1365648"/>
                <a:pt x="4315882" y="1554018"/>
              </a:cubicBezTo>
              <a:cubicBezTo>
                <a:pt x="4196086" y="1586338"/>
                <a:pt x="4074558" y="1553522"/>
                <a:pt x="3862714" y="1554018"/>
              </a:cubicBezTo>
              <a:cubicBezTo>
                <a:pt x="3650870" y="1554514"/>
                <a:pt x="3375565" y="1541935"/>
                <a:pt x="3236912" y="1554018"/>
              </a:cubicBezTo>
              <a:cubicBezTo>
                <a:pt x="3098259" y="1566101"/>
                <a:pt x="2902270" y="1518630"/>
                <a:pt x="2740585" y="1554018"/>
              </a:cubicBezTo>
              <a:cubicBezTo>
                <a:pt x="2578900" y="1589406"/>
                <a:pt x="2321544" y="1502552"/>
                <a:pt x="2114782" y="1554018"/>
              </a:cubicBezTo>
              <a:cubicBezTo>
                <a:pt x="1908020" y="1605484"/>
                <a:pt x="1799656" y="1544242"/>
                <a:pt x="1661615" y="1554018"/>
              </a:cubicBezTo>
              <a:cubicBezTo>
                <a:pt x="1523574" y="1563794"/>
                <a:pt x="1350189" y="1519018"/>
                <a:pt x="1251606" y="1554018"/>
              </a:cubicBezTo>
              <a:cubicBezTo>
                <a:pt x="1153023" y="1589018"/>
                <a:pt x="944278" y="1522700"/>
                <a:pt x="841597" y="1554018"/>
              </a:cubicBezTo>
              <a:cubicBezTo>
                <a:pt x="738916" y="1585336"/>
                <a:pt x="350719" y="1504608"/>
                <a:pt x="0" y="1554018"/>
              </a:cubicBezTo>
              <a:cubicBezTo>
                <a:pt x="-29533" y="1375541"/>
                <a:pt x="27189" y="1268207"/>
                <a:pt x="0" y="1082633"/>
              </a:cubicBezTo>
              <a:cubicBezTo>
                <a:pt x="-27189" y="897059"/>
                <a:pt x="46499" y="786489"/>
                <a:pt x="0" y="533546"/>
              </a:cubicBezTo>
              <a:cubicBezTo>
                <a:pt x="-46499" y="280603"/>
                <a:pt x="39445" y="236174"/>
                <a:pt x="0" y="0"/>
              </a:cubicBezTo>
              <a:close/>
            </a:path>
            <a:path w="4315882" h="1554018" stroke="0" extrusionOk="0">
              <a:moveTo>
                <a:pt x="0" y="0"/>
              </a:moveTo>
              <a:cubicBezTo>
                <a:pt x="224865" y="-43322"/>
                <a:pt x="362017" y="54350"/>
                <a:pt x="496326" y="0"/>
              </a:cubicBezTo>
              <a:cubicBezTo>
                <a:pt x="630635" y="-54350"/>
                <a:pt x="762592" y="3259"/>
                <a:pt x="906335" y="0"/>
              </a:cubicBezTo>
              <a:cubicBezTo>
                <a:pt x="1050078" y="-3259"/>
                <a:pt x="1274926" y="4178"/>
                <a:pt x="1532138" y="0"/>
              </a:cubicBezTo>
              <a:cubicBezTo>
                <a:pt x="1789350" y="-4178"/>
                <a:pt x="1927079" y="28709"/>
                <a:pt x="2028465" y="0"/>
              </a:cubicBezTo>
              <a:cubicBezTo>
                <a:pt x="2129851" y="-28709"/>
                <a:pt x="2357279" y="14830"/>
                <a:pt x="2524791" y="0"/>
              </a:cubicBezTo>
              <a:cubicBezTo>
                <a:pt x="2692303" y="-14830"/>
                <a:pt x="2849374" y="73789"/>
                <a:pt x="3150594" y="0"/>
              </a:cubicBezTo>
              <a:cubicBezTo>
                <a:pt x="3451814" y="-73789"/>
                <a:pt x="3487131" y="13832"/>
                <a:pt x="3603761" y="0"/>
              </a:cubicBezTo>
              <a:cubicBezTo>
                <a:pt x="3720391" y="-13832"/>
                <a:pt x="4009331" y="20060"/>
                <a:pt x="4315882" y="0"/>
              </a:cubicBezTo>
              <a:cubicBezTo>
                <a:pt x="4363108" y="147137"/>
                <a:pt x="4313026" y="421588"/>
                <a:pt x="4315882" y="549086"/>
              </a:cubicBezTo>
              <a:cubicBezTo>
                <a:pt x="4318738" y="676584"/>
                <a:pt x="4287959" y="908720"/>
                <a:pt x="4315882" y="1036012"/>
              </a:cubicBezTo>
              <a:cubicBezTo>
                <a:pt x="4343805" y="1163304"/>
                <a:pt x="4315667" y="1388138"/>
                <a:pt x="4315882" y="1554018"/>
              </a:cubicBezTo>
              <a:cubicBezTo>
                <a:pt x="4070452" y="1567227"/>
                <a:pt x="3955397" y="1518424"/>
                <a:pt x="3733238" y="1554018"/>
              </a:cubicBezTo>
              <a:cubicBezTo>
                <a:pt x="3511079" y="1589612"/>
                <a:pt x="3282293" y="1544695"/>
                <a:pt x="3107435" y="1554018"/>
              </a:cubicBezTo>
              <a:cubicBezTo>
                <a:pt x="2932577" y="1563341"/>
                <a:pt x="2763916" y="1513796"/>
                <a:pt x="2481632" y="1554018"/>
              </a:cubicBezTo>
              <a:cubicBezTo>
                <a:pt x="2199348" y="1594240"/>
                <a:pt x="2190123" y="1532501"/>
                <a:pt x="2028465" y="1554018"/>
              </a:cubicBezTo>
              <a:cubicBezTo>
                <a:pt x="1866807" y="1575535"/>
                <a:pt x="1755508" y="1544976"/>
                <a:pt x="1488979" y="1554018"/>
              </a:cubicBezTo>
              <a:cubicBezTo>
                <a:pt x="1222450" y="1563060"/>
                <a:pt x="1114036" y="1491092"/>
                <a:pt x="863176" y="1554018"/>
              </a:cubicBezTo>
              <a:cubicBezTo>
                <a:pt x="612316" y="1616944"/>
                <a:pt x="377687" y="1479872"/>
                <a:pt x="0" y="1554018"/>
              </a:cubicBezTo>
              <a:cubicBezTo>
                <a:pt x="-44365" y="1413238"/>
                <a:pt x="6092" y="1182175"/>
                <a:pt x="0" y="1082633"/>
              </a:cubicBezTo>
              <a:cubicBezTo>
                <a:pt x="-6092" y="983092"/>
                <a:pt x="39121" y="818954"/>
                <a:pt x="0" y="595707"/>
              </a:cubicBezTo>
              <a:cubicBezTo>
                <a:pt x="-39121" y="372460"/>
                <a:pt x="36324" y="236355"/>
                <a:pt x="0" y="0"/>
              </a:cubicBezTo>
              <a:close/>
            </a:path>
          </a:pathLst>
        </a:custGeom>
        <a:solidFill>
          <a:schemeClr val="lt1">
            <a:alpha val="78000"/>
          </a:schemeClr>
        </a:solidFill>
        <a:ln w="38100" cmpd="sng">
          <a:solidFill>
            <a:srgbClr val="C00000"/>
          </a:solidFill>
          <a:prstDash val="dash"/>
          <a:extLst>
            <a:ext uri="{C807C97D-BFC1-408E-A445-0C87EB9F89A2}">
              <ask:lineSketchStyleProps xmlns:ask="http://schemas.microsoft.com/office/drawing/2018/sketchyshapes" sd="1219033472">
                <a:prstGeom prst="rect">
                  <a:avLst/>
                </a:prstGeom>
                <ask:type>
                  <ask:lineSketchScribbl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C00000"/>
              </a:solidFill>
            </a:rPr>
            <a:t>Bitte sicherstellen</a:t>
          </a:r>
          <a:r>
            <a:rPr lang="de-DE" sz="1100">
              <a:solidFill>
                <a:srgbClr val="C00000"/>
              </a:solidFill>
            </a:rPr>
            <a:t>:</a:t>
          </a:r>
        </a:p>
        <a:p>
          <a:pPr marL="171450" indent="-171450">
            <a:buFont typeface="Symbol" panose="05050102010706020507" pitchFamily="18" charset="2"/>
            <a:buChar char="-"/>
          </a:pPr>
          <a:r>
            <a:rPr lang="de-DE" sz="1100">
              <a:solidFill>
                <a:srgbClr val="C00000"/>
              </a:solidFill>
            </a:rPr>
            <a:t>dass auch Verbräuche von ausgelagerten kommunalen Gebäuden (Eigenbetriebe etc.) eingetragen werden.</a:t>
          </a:r>
        </a:p>
        <a:p>
          <a:pPr marL="171450" indent="-171450">
            <a:buFont typeface="Symbol" panose="05050102010706020507" pitchFamily="18" charset="2"/>
            <a:buChar char="-"/>
          </a:pPr>
          <a:r>
            <a:rPr lang="de-DE" sz="1100">
              <a:solidFill>
                <a:srgbClr val="C00000"/>
              </a:solidFill>
            </a:rPr>
            <a:t>alle roten</a:t>
          </a:r>
          <a:r>
            <a:rPr lang="de-DE" sz="1100" baseline="0">
              <a:solidFill>
                <a:srgbClr val="C00000"/>
              </a:solidFill>
            </a:rPr>
            <a:t> Felder ausgefüllt sind, sobald ein Verbrauch in der Zeile ist. Für Umgang mit fehlenden Unterzählern bei Stromheizung oder verbundenen Gebäuden, siehe -&gt; FAQs </a:t>
          </a:r>
          <a:r>
            <a:rPr lang="de-DE" sz="1100" baseline="0">
              <a:solidFill>
                <a:srgbClr val="C00000"/>
              </a:solidFill>
              <a:latin typeface="+mn-lt"/>
              <a:ea typeface="+mn-ea"/>
              <a:cs typeface="+mn-cs"/>
            </a:rPr>
            <a:t>und -&gt; Hilfen und Infos. </a:t>
          </a:r>
        </a:p>
        <a:p>
          <a:pPr marL="171450" indent="-171450">
            <a:buFont typeface="Symbol" panose="05050102010706020507" pitchFamily="18" charset="2"/>
            <a:buChar char="-"/>
          </a:pPr>
          <a:r>
            <a:rPr lang="de-DE" sz="1100" baseline="0">
              <a:solidFill>
                <a:srgbClr val="C00000"/>
              </a:solidFill>
            </a:rPr>
            <a:t>Ganze Zeilen können leer bleiben.</a:t>
          </a:r>
        </a:p>
        <a:p>
          <a:pPr marL="171450" indent="-171450">
            <a:buFont typeface="Symbol" panose="05050102010706020507" pitchFamily="18" charset="2"/>
            <a:buChar char="-"/>
          </a:pPr>
          <a:r>
            <a:rPr lang="de-DE" sz="1100" i="1" baseline="0">
              <a:solidFill>
                <a:schemeClr val="tx1">
                  <a:lumMod val="50000"/>
                  <a:lumOff val="50000"/>
                </a:schemeClr>
              </a:solidFill>
              <a:effectLst/>
              <a:latin typeface="+mn-lt"/>
              <a:ea typeface="+mn-ea"/>
              <a:cs typeface="+mn-cs"/>
            </a:rPr>
            <a:t>*Sie können diese Box verschieben oder löschen*</a:t>
          </a:r>
          <a:endParaRPr lang="de-DE">
            <a:solidFill>
              <a:schemeClr val="tx1">
                <a:lumMod val="50000"/>
                <a:lumOff val="50000"/>
              </a:schemeClr>
            </a:solidFill>
            <a:effectLst/>
          </a:endParaRPr>
        </a:p>
        <a:p>
          <a:pPr marL="171450" indent="-171450">
            <a:buFont typeface="Symbol" panose="05050102010706020507" pitchFamily="18" charset="2"/>
            <a:buChar char="-"/>
          </a:pPr>
          <a:endParaRPr lang="de-DE" sz="1100" baseline="0">
            <a:solidFill>
              <a:srgbClr val="C00000"/>
            </a:solidFill>
          </a:endParaRPr>
        </a:p>
      </xdr:txBody>
    </xdr:sp>
    <xdr:clientData/>
  </xdr:twoCellAnchor>
  <xdr:twoCellAnchor>
    <xdr:from>
      <xdr:col>2</xdr:col>
      <xdr:colOff>302989</xdr:colOff>
      <xdr:row>19</xdr:row>
      <xdr:rowOff>146726</xdr:rowOff>
    </xdr:from>
    <xdr:to>
      <xdr:col>3</xdr:col>
      <xdr:colOff>2350447</xdr:colOff>
      <xdr:row>26</xdr:row>
      <xdr:rowOff>10201</xdr:rowOff>
    </xdr:to>
    <xdr:sp macro="" textlink="">
      <xdr:nvSpPr>
        <xdr:cNvPr id="21" name="Textfeld 20">
          <a:extLst>
            <a:ext uri="{FF2B5EF4-FFF2-40B4-BE49-F238E27FC236}">
              <a16:creationId xmlns:a16="http://schemas.microsoft.com/office/drawing/2014/main" id="{0895E4BA-3369-426D-8EB9-141F88A84C1D}"/>
            </a:ext>
          </a:extLst>
        </xdr:cNvPr>
        <xdr:cNvSpPr txBox="1"/>
      </xdr:nvSpPr>
      <xdr:spPr>
        <a:xfrm>
          <a:off x="1993677" y="4754445"/>
          <a:ext cx="4273926" cy="1196975"/>
        </a:xfrm>
        <a:custGeom>
          <a:avLst/>
          <a:gdLst>
            <a:gd name="connsiteX0" fmla="*/ 0 w 4273926"/>
            <a:gd name="connsiteY0" fmla="*/ 0 h 1196975"/>
            <a:gd name="connsiteX1" fmla="*/ 448762 w 4273926"/>
            <a:gd name="connsiteY1" fmla="*/ 0 h 1196975"/>
            <a:gd name="connsiteX2" fmla="*/ 940264 w 4273926"/>
            <a:gd name="connsiteY2" fmla="*/ 0 h 1196975"/>
            <a:gd name="connsiteX3" fmla="*/ 1389026 w 4273926"/>
            <a:gd name="connsiteY3" fmla="*/ 0 h 1196975"/>
            <a:gd name="connsiteX4" fmla="*/ 1966006 w 4273926"/>
            <a:gd name="connsiteY4" fmla="*/ 0 h 1196975"/>
            <a:gd name="connsiteX5" fmla="*/ 2500247 w 4273926"/>
            <a:gd name="connsiteY5" fmla="*/ 0 h 1196975"/>
            <a:gd name="connsiteX6" fmla="*/ 3034487 w 4273926"/>
            <a:gd name="connsiteY6" fmla="*/ 0 h 1196975"/>
            <a:gd name="connsiteX7" fmla="*/ 3654207 w 4273926"/>
            <a:gd name="connsiteY7" fmla="*/ 0 h 1196975"/>
            <a:gd name="connsiteX8" fmla="*/ 4273926 w 4273926"/>
            <a:gd name="connsiteY8" fmla="*/ 0 h 1196975"/>
            <a:gd name="connsiteX9" fmla="*/ 4273926 w 4273926"/>
            <a:gd name="connsiteY9" fmla="*/ 562578 h 1196975"/>
            <a:gd name="connsiteX10" fmla="*/ 4273926 w 4273926"/>
            <a:gd name="connsiteY10" fmla="*/ 1196975 h 1196975"/>
            <a:gd name="connsiteX11" fmla="*/ 3867903 w 4273926"/>
            <a:gd name="connsiteY11" fmla="*/ 1196975 h 1196975"/>
            <a:gd name="connsiteX12" fmla="*/ 3419141 w 4273926"/>
            <a:gd name="connsiteY12" fmla="*/ 1196975 h 1196975"/>
            <a:gd name="connsiteX13" fmla="*/ 2842161 w 4273926"/>
            <a:gd name="connsiteY13" fmla="*/ 1196975 h 1196975"/>
            <a:gd name="connsiteX14" fmla="*/ 2222442 w 4273926"/>
            <a:gd name="connsiteY14" fmla="*/ 1196975 h 1196975"/>
            <a:gd name="connsiteX15" fmla="*/ 1730940 w 4273926"/>
            <a:gd name="connsiteY15" fmla="*/ 1196975 h 1196975"/>
            <a:gd name="connsiteX16" fmla="*/ 1111221 w 4273926"/>
            <a:gd name="connsiteY16" fmla="*/ 1196975 h 1196975"/>
            <a:gd name="connsiteX17" fmla="*/ 662459 w 4273926"/>
            <a:gd name="connsiteY17" fmla="*/ 1196975 h 1196975"/>
            <a:gd name="connsiteX18" fmla="*/ 0 w 4273926"/>
            <a:gd name="connsiteY18" fmla="*/ 1196975 h 1196975"/>
            <a:gd name="connsiteX19" fmla="*/ 0 w 4273926"/>
            <a:gd name="connsiteY19" fmla="*/ 634397 h 1196975"/>
            <a:gd name="connsiteX20" fmla="*/ 0 w 4273926"/>
            <a:gd name="connsiteY20" fmla="*/ 0 h 1196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4273926" h="1196975" fill="none" extrusionOk="0">
              <a:moveTo>
                <a:pt x="0" y="0"/>
              </a:moveTo>
              <a:cubicBezTo>
                <a:pt x="172573" y="-45782"/>
                <a:pt x="230378" y="14183"/>
                <a:pt x="448762" y="0"/>
              </a:cubicBezTo>
              <a:cubicBezTo>
                <a:pt x="667146" y="-14183"/>
                <a:pt x="786332" y="20849"/>
                <a:pt x="940264" y="0"/>
              </a:cubicBezTo>
              <a:cubicBezTo>
                <a:pt x="1094196" y="-20849"/>
                <a:pt x="1287984" y="43187"/>
                <a:pt x="1389026" y="0"/>
              </a:cubicBezTo>
              <a:cubicBezTo>
                <a:pt x="1490068" y="-43187"/>
                <a:pt x="1744925" y="9034"/>
                <a:pt x="1966006" y="0"/>
              </a:cubicBezTo>
              <a:cubicBezTo>
                <a:pt x="2187087" y="-9034"/>
                <a:pt x="2276560" y="23026"/>
                <a:pt x="2500247" y="0"/>
              </a:cubicBezTo>
              <a:cubicBezTo>
                <a:pt x="2723934" y="-23026"/>
                <a:pt x="2802215" y="7249"/>
                <a:pt x="3034487" y="0"/>
              </a:cubicBezTo>
              <a:cubicBezTo>
                <a:pt x="3266759" y="-7249"/>
                <a:pt x="3374302" y="39683"/>
                <a:pt x="3654207" y="0"/>
              </a:cubicBezTo>
              <a:cubicBezTo>
                <a:pt x="3934112" y="-39683"/>
                <a:pt x="4011841" y="8433"/>
                <a:pt x="4273926" y="0"/>
              </a:cubicBezTo>
              <a:cubicBezTo>
                <a:pt x="4322782" y="193528"/>
                <a:pt x="4228095" y="349444"/>
                <a:pt x="4273926" y="562578"/>
              </a:cubicBezTo>
              <a:cubicBezTo>
                <a:pt x="4319757" y="775712"/>
                <a:pt x="4214625" y="929304"/>
                <a:pt x="4273926" y="1196975"/>
              </a:cubicBezTo>
              <a:cubicBezTo>
                <a:pt x="4098338" y="1212141"/>
                <a:pt x="4068666" y="1165944"/>
                <a:pt x="3867903" y="1196975"/>
              </a:cubicBezTo>
              <a:cubicBezTo>
                <a:pt x="3667140" y="1228006"/>
                <a:pt x="3583084" y="1181462"/>
                <a:pt x="3419141" y="1196975"/>
              </a:cubicBezTo>
              <a:cubicBezTo>
                <a:pt x="3255198" y="1212488"/>
                <a:pt x="3002041" y="1166935"/>
                <a:pt x="2842161" y="1196975"/>
              </a:cubicBezTo>
              <a:cubicBezTo>
                <a:pt x="2682281" y="1227015"/>
                <a:pt x="2364090" y="1149869"/>
                <a:pt x="2222442" y="1196975"/>
              </a:cubicBezTo>
              <a:cubicBezTo>
                <a:pt x="2080794" y="1244081"/>
                <a:pt x="1865715" y="1144503"/>
                <a:pt x="1730940" y="1196975"/>
              </a:cubicBezTo>
              <a:cubicBezTo>
                <a:pt x="1596165" y="1249447"/>
                <a:pt x="1250446" y="1144301"/>
                <a:pt x="1111221" y="1196975"/>
              </a:cubicBezTo>
              <a:cubicBezTo>
                <a:pt x="971996" y="1249649"/>
                <a:pt x="768765" y="1194209"/>
                <a:pt x="662459" y="1196975"/>
              </a:cubicBezTo>
              <a:cubicBezTo>
                <a:pt x="556153" y="1199741"/>
                <a:pt x="300241" y="1187364"/>
                <a:pt x="0" y="1196975"/>
              </a:cubicBezTo>
              <a:cubicBezTo>
                <a:pt x="-65752" y="955416"/>
                <a:pt x="7212" y="816310"/>
                <a:pt x="0" y="634397"/>
              </a:cubicBezTo>
              <a:cubicBezTo>
                <a:pt x="-7212" y="452484"/>
                <a:pt x="48244" y="137632"/>
                <a:pt x="0" y="0"/>
              </a:cubicBezTo>
              <a:close/>
            </a:path>
            <a:path w="4273926" h="1196975" stroke="0" extrusionOk="0">
              <a:moveTo>
                <a:pt x="0" y="0"/>
              </a:moveTo>
              <a:cubicBezTo>
                <a:pt x="114045" y="-57322"/>
                <a:pt x="313745" y="28401"/>
                <a:pt x="491501" y="0"/>
              </a:cubicBezTo>
              <a:cubicBezTo>
                <a:pt x="669257" y="-28401"/>
                <a:pt x="811867" y="44752"/>
                <a:pt x="897524" y="0"/>
              </a:cubicBezTo>
              <a:cubicBezTo>
                <a:pt x="983181" y="-44752"/>
                <a:pt x="1268123" y="59895"/>
                <a:pt x="1517244" y="0"/>
              </a:cubicBezTo>
              <a:cubicBezTo>
                <a:pt x="1766365" y="-59895"/>
                <a:pt x="1860139" y="14411"/>
                <a:pt x="2008745" y="0"/>
              </a:cubicBezTo>
              <a:cubicBezTo>
                <a:pt x="2157351" y="-14411"/>
                <a:pt x="2382234" y="57869"/>
                <a:pt x="2500247" y="0"/>
              </a:cubicBezTo>
              <a:cubicBezTo>
                <a:pt x="2618260" y="-57869"/>
                <a:pt x="2845601" y="52213"/>
                <a:pt x="3119966" y="0"/>
              </a:cubicBezTo>
              <a:cubicBezTo>
                <a:pt x="3394331" y="-52213"/>
                <a:pt x="3418910" y="52220"/>
                <a:pt x="3568728" y="0"/>
              </a:cubicBezTo>
              <a:cubicBezTo>
                <a:pt x="3718546" y="-52220"/>
                <a:pt x="4022217" y="43777"/>
                <a:pt x="4273926" y="0"/>
              </a:cubicBezTo>
              <a:cubicBezTo>
                <a:pt x="4277252" y="163521"/>
                <a:pt x="4243640" y="409143"/>
                <a:pt x="4273926" y="622427"/>
              </a:cubicBezTo>
              <a:cubicBezTo>
                <a:pt x="4304212" y="835711"/>
                <a:pt x="4273575" y="1054455"/>
                <a:pt x="4273926" y="1196975"/>
              </a:cubicBezTo>
              <a:cubicBezTo>
                <a:pt x="4014904" y="1216847"/>
                <a:pt x="3846774" y="1165393"/>
                <a:pt x="3739685" y="1196975"/>
              </a:cubicBezTo>
              <a:cubicBezTo>
                <a:pt x="3632596" y="1228557"/>
                <a:pt x="3419723" y="1149726"/>
                <a:pt x="3248184" y="1196975"/>
              </a:cubicBezTo>
              <a:cubicBezTo>
                <a:pt x="3076645" y="1244224"/>
                <a:pt x="2900407" y="1168309"/>
                <a:pt x="2628464" y="1196975"/>
              </a:cubicBezTo>
              <a:cubicBezTo>
                <a:pt x="2356521" y="1225641"/>
                <a:pt x="2270453" y="1172373"/>
                <a:pt x="2008745" y="1196975"/>
              </a:cubicBezTo>
              <a:cubicBezTo>
                <a:pt x="1747037" y="1221577"/>
                <a:pt x="1652776" y="1166495"/>
                <a:pt x="1559983" y="1196975"/>
              </a:cubicBezTo>
              <a:cubicBezTo>
                <a:pt x="1467190" y="1227455"/>
                <a:pt x="1170305" y="1143716"/>
                <a:pt x="1025742" y="1196975"/>
              </a:cubicBezTo>
              <a:cubicBezTo>
                <a:pt x="881179" y="1250234"/>
                <a:pt x="404108" y="1135618"/>
                <a:pt x="0" y="1196975"/>
              </a:cubicBezTo>
              <a:cubicBezTo>
                <a:pt x="-68355" y="1018626"/>
                <a:pt x="56002" y="835078"/>
                <a:pt x="0" y="598488"/>
              </a:cubicBezTo>
              <a:cubicBezTo>
                <a:pt x="-56002" y="361898"/>
                <a:pt x="9289" y="203821"/>
                <a:pt x="0" y="0"/>
              </a:cubicBezTo>
              <a:close/>
            </a:path>
          </a:pathLst>
        </a:custGeom>
        <a:solidFill>
          <a:schemeClr val="lt1">
            <a:alpha val="78000"/>
          </a:schemeClr>
        </a:solidFill>
        <a:ln w="38100" cmpd="sng">
          <a:solidFill>
            <a:srgbClr val="C00000"/>
          </a:solidFill>
          <a:prstDash val="dash"/>
          <a:extLst>
            <a:ext uri="{C807C97D-BFC1-408E-A445-0C87EB9F89A2}">
              <ask:lineSketchStyleProps xmlns:ask="http://schemas.microsoft.com/office/drawing/2018/sketchyshapes" sd="1219033472">
                <a:prstGeom prst="rect">
                  <a:avLst/>
                </a:prstGeom>
                <ask:type>
                  <ask:lineSketchScribbl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C00000"/>
              </a:solidFill>
            </a:rPr>
            <a:t>hier bitte NICHT eintragen</a:t>
          </a:r>
          <a:r>
            <a:rPr lang="de-DE" sz="1100">
              <a:solidFill>
                <a:srgbClr val="C00000"/>
              </a:solidFill>
            </a:rPr>
            <a:t>:</a:t>
          </a:r>
        </a:p>
        <a:p>
          <a:pPr marL="171450" indent="-171450">
            <a:buFont typeface="Symbol" panose="05050102010706020507" pitchFamily="18" charset="2"/>
            <a:buChar char="-"/>
          </a:pPr>
          <a:r>
            <a:rPr lang="de-DE" sz="1100">
              <a:solidFill>
                <a:srgbClr val="C00000"/>
              </a:solidFill>
            </a:rPr>
            <a:t>Wasser- / Abwasswasserpumpen, RÜBs -&gt; bitte auf Schritt 3</a:t>
          </a:r>
        </a:p>
        <a:p>
          <a:pPr marL="171450" indent="-171450">
            <a:buFont typeface="Symbol" panose="05050102010706020507" pitchFamily="18" charset="2"/>
            <a:buChar char="-"/>
          </a:pPr>
          <a:r>
            <a:rPr lang="de-DE" sz="1100">
              <a:solidFill>
                <a:srgbClr val="C00000"/>
              </a:solidFill>
            </a:rPr>
            <a:t>Ampeln -&gt;</a:t>
          </a:r>
          <a:r>
            <a:rPr lang="de-DE" sz="1100" baseline="0">
              <a:solidFill>
                <a:srgbClr val="C00000"/>
              </a:solidFill>
            </a:rPr>
            <a:t> nicht gefordert, bitte weglassen.</a:t>
          </a:r>
        </a:p>
        <a:p>
          <a:pPr marL="171450" indent="-171450">
            <a:buFont typeface="Symbol" panose="05050102010706020507" pitchFamily="18" charset="2"/>
            <a:buChar char="-"/>
          </a:pPr>
          <a:r>
            <a:rPr lang="de-DE" sz="1100" baseline="0">
              <a:solidFill>
                <a:srgbClr val="C00000"/>
              </a:solidFill>
            </a:rPr>
            <a:t>Öffentliche Plätze -&gt; nicht gefordert, nur eintragen, wenn Fläche vorhanden. </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lang="de-DE" sz="1100" i="1" baseline="0">
              <a:solidFill>
                <a:schemeClr val="tx1">
                  <a:lumMod val="50000"/>
                  <a:lumOff val="50000"/>
                </a:schemeClr>
              </a:solidFill>
              <a:effectLst/>
              <a:latin typeface="+mn-lt"/>
              <a:ea typeface="+mn-ea"/>
              <a:cs typeface="+mn-cs"/>
            </a:rPr>
            <a:t>*Sie können diese Box verschieben oder löschen*</a:t>
          </a:r>
          <a:endParaRPr lang="de-DE">
            <a:solidFill>
              <a:schemeClr val="tx1">
                <a:lumMod val="50000"/>
                <a:lumOff val="50000"/>
              </a:schemeClr>
            </a:solidFill>
            <a:effectLst/>
          </a:endParaRPr>
        </a:p>
        <a:p>
          <a:pPr marL="171450" indent="-171450">
            <a:buFont typeface="Symbol" panose="05050102010706020507" pitchFamily="18" charset="2"/>
            <a:buChar char="-"/>
          </a:pPr>
          <a:endParaRPr lang="de-DE" sz="1100" baseline="0">
            <a:solidFill>
              <a:srgbClr val="C00000"/>
            </a:solidFill>
          </a:endParaRPr>
        </a:p>
      </xdr:txBody>
    </xdr:sp>
    <xdr:clientData/>
  </xdr:twoCellAnchor>
  <xdr:twoCellAnchor editAs="absolute">
    <xdr:from>
      <xdr:col>13</xdr:col>
      <xdr:colOff>75785</xdr:colOff>
      <xdr:row>10</xdr:row>
      <xdr:rowOff>145938</xdr:rowOff>
    </xdr:from>
    <xdr:to>
      <xdr:col>16</xdr:col>
      <xdr:colOff>510533</xdr:colOff>
      <xdr:row>17</xdr:row>
      <xdr:rowOff>33453</xdr:rowOff>
    </xdr:to>
    <xdr:sp macro="" textlink="">
      <xdr:nvSpPr>
        <xdr:cNvPr id="22" name="Textfeld 21">
          <a:extLst>
            <a:ext uri="{FF2B5EF4-FFF2-40B4-BE49-F238E27FC236}">
              <a16:creationId xmlns:a16="http://schemas.microsoft.com/office/drawing/2014/main" id="{11C528D7-EE1D-483A-B9F7-7AE7D83891E3}"/>
            </a:ext>
          </a:extLst>
        </xdr:cNvPr>
        <xdr:cNvSpPr txBox="1"/>
      </xdr:nvSpPr>
      <xdr:spPr>
        <a:xfrm>
          <a:off x="16194202" y="3045771"/>
          <a:ext cx="3577998" cy="1221015"/>
        </a:xfrm>
        <a:custGeom>
          <a:avLst/>
          <a:gdLst>
            <a:gd name="connsiteX0" fmla="*/ 0 w 3577998"/>
            <a:gd name="connsiteY0" fmla="*/ 0 h 1221015"/>
            <a:gd name="connsiteX1" fmla="*/ 524773 w 3577998"/>
            <a:gd name="connsiteY1" fmla="*/ 0 h 1221015"/>
            <a:gd name="connsiteX2" fmla="*/ 1156886 w 3577998"/>
            <a:gd name="connsiteY2" fmla="*/ 0 h 1221015"/>
            <a:gd name="connsiteX3" fmla="*/ 1717439 w 3577998"/>
            <a:gd name="connsiteY3" fmla="*/ 0 h 1221015"/>
            <a:gd name="connsiteX4" fmla="*/ 2242212 w 3577998"/>
            <a:gd name="connsiteY4" fmla="*/ 0 h 1221015"/>
            <a:gd name="connsiteX5" fmla="*/ 2874325 w 3577998"/>
            <a:gd name="connsiteY5" fmla="*/ 0 h 1221015"/>
            <a:gd name="connsiteX6" fmla="*/ 3577998 w 3577998"/>
            <a:gd name="connsiteY6" fmla="*/ 0 h 1221015"/>
            <a:gd name="connsiteX7" fmla="*/ 3577998 w 3577998"/>
            <a:gd name="connsiteY7" fmla="*/ 407005 h 1221015"/>
            <a:gd name="connsiteX8" fmla="*/ 3577998 w 3577998"/>
            <a:gd name="connsiteY8" fmla="*/ 789590 h 1221015"/>
            <a:gd name="connsiteX9" fmla="*/ 3577998 w 3577998"/>
            <a:gd name="connsiteY9" fmla="*/ 1221015 h 1221015"/>
            <a:gd name="connsiteX10" fmla="*/ 3053225 w 3577998"/>
            <a:gd name="connsiteY10" fmla="*/ 1221015 h 1221015"/>
            <a:gd name="connsiteX11" fmla="*/ 2564232 w 3577998"/>
            <a:gd name="connsiteY11" fmla="*/ 1221015 h 1221015"/>
            <a:gd name="connsiteX12" fmla="*/ 1932119 w 3577998"/>
            <a:gd name="connsiteY12" fmla="*/ 1221015 h 1221015"/>
            <a:gd name="connsiteX13" fmla="*/ 1407346 w 3577998"/>
            <a:gd name="connsiteY13" fmla="*/ 1221015 h 1221015"/>
            <a:gd name="connsiteX14" fmla="*/ 775233 w 3577998"/>
            <a:gd name="connsiteY14" fmla="*/ 1221015 h 1221015"/>
            <a:gd name="connsiteX15" fmla="*/ 0 w 3577998"/>
            <a:gd name="connsiteY15" fmla="*/ 1221015 h 1221015"/>
            <a:gd name="connsiteX16" fmla="*/ 0 w 3577998"/>
            <a:gd name="connsiteY16" fmla="*/ 826220 h 1221015"/>
            <a:gd name="connsiteX17" fmla="*/ 0 w 3577998"/>
            <a:gd name="connsiteY17" fmla="*/ 407005 h 1221015"/>
            <a:gd name="connsiteX18" fmla="*/ 0 w 3577998"/>
            <a:gd name="connsiteY18" fmla="*/ 0 h 12210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3577998" h="1221015" fill="none" extrusionOk="0">
              <a:moveTo>
                <a:pt x="0" y="0"/>
              </a:moveTo>
              <a:cubicBezTo>
                <a:pt x="110062" y="-48372"/>
                <a:pt x="303712" y="45577"/>
                <a:pt x="524773" y="0"/>
              </a:cubicBezTo>
              <a:cubicBezTo>
                <a:pt x="745834" y="-45577"/>
                <a:pt x="860952" y="25975"/>
                <a:pt x="1156886" y="0"/>
              </a:cubicBezTo>
              <a:cubicBezTo>
                <a:pt x="1452820" y="-25975"/>
                <a:pt x="1484021" y="39749"/>
                <a:pt x="1717439" y="0"/>
              </a:cubicBezTo>
              <a:cubicBezTo>
                <a:pt x="1950857" y="-39749"/>
                <a:pt x="1987384" y="50508"/>
                <a:pt x="2242212" y="0"/>
              </a:cubicBezTo>
              <a:cubicBezTo>
                <a:pt x="2497040" y="-50508"/>
                <a:pt x="2590375" y="61809"/>
                <a:pt x="2874325" y="0"/>
              </a:cubicBezTo>
              <a:cubicBezTo>
                <a:pt x="3158275" y="-61809"/>
                <a:pt x="3317468" y="77814"/>
                <a:pt x="3577998" y="0"/>
              </a:cubicBezTo>
              <a:cubicBezTo>
                <a:pt x="3622163" y="141861"/>
                <a:pt x="3538303" y="256427"/>
                <a:pt x="3577998" y="407005"/>
              </a:cubicBezTo>
              <a:cubicBezTo>
                <a:pt x="3617693" y="557583"/>
                <a:pt x="3560180" y="615397"/>
                <a:pt x="3577998" y="789590"/>
              </a:cubicBezTo>
              <a:cubicBezTo>
                <a:pt x="3595816" y="963784"/>
                <a:pt x="3540820" y="1096773"/>
                <a:pt x="3577998" y="1221015"/>
              </a:cubicBezTo>
              <a:cubicBezTo>
                <a:pt x="3346057" y="1254344"/>
                <a:pt x="3220806" y="1168633"/>
                <a:pt x="3053225" y="1221015"/>
              </a:cubicBezTo>
              <a:cubicBezTo>
                <a:pt x="2885644" y="1273397"/>
                <a:pt x="2665192" y="1201602"/>
                <a:pt x="2564232" y="1221015"/>
              </a:cubicBezTo>
              <a:cubicBezTo>
                <a:pt x="2463272" y="1240428"/>
                <a:pt x="2081797" y="1185993"/>
                <a:pt x="1932119" y="1221015"/>
              </a:cubicBezTo>
              <a:cubicBezTo>
                <a:pt x="1782441" y="1256037"/>
                <a:pt x="1544731" y="1201295"/>
                <a:pt x="1407346" y="1221015"/>
              </a:cubicBezTo>
              <a:cubicBezTo>
                <a:pt x="1269961" y="1240735"/>
                <a:pt x="1085965" y="1181764"/>
                <a:pt x="775233" y="1221015"/>
              </a:cubicBezTo>
              <a:cubicBezTo>
                <a:pt x="464501" y="1260266"/>
                <a:pt x="157785" y="1150151"/>
                <a:pt x="0" y="1221015"/>
              </a:cubicBezTo>
              <a:cubicBezTo>
                <a:pt x="-26940" y="1101341"/>
                <a:pt x="5869" y="955821"/>
                <a:pt x="0" y="826220"/>
              </a:cubicBezTo>
              <a:cubicBezTo>
                <a:pt x="-5869" y="696619"/>
                <a:pt x="39878" y="566764"/>
                <a:pt x="0" y="407005"/>
              </a:cubicBezTo>
              <a:cubicBezTo>
                <a:pt x="-39878" y="247247"/>
                <a:pt x="45149" y="133689"/>
                <a:pt x="0" y="0"/>
              </a:cubicBezTo>
              <a:close/>
            </a:path>
            <a:path w="3577998" h="1221015" stroke="0" extrusionOk="0">
              <a:moveTo>
                <a:pt x="0" y="0"/>
              </a:moveTo>
              <a:cubicBezTo>
                <a:pt x="230525" y="-49004"/>
                <a:pt x="356210" y="31398"/>
                <a:pt x="560553" y="0"/>
              </a:cubicBezTo>
              <a:cubicBezTo>
                <a:pt x="764896" y="-31398"/>
                <a:pt x="845293" y="38329"/>
                <a:pt x="1049546" y="0"/>
              </a:cubicBezTo>
              <a:cubicBezTo>
                <a:pt x="1253799" y="-38329"/>
                <a:pt x="1480865" y="6871"/>
                <a:pt x="1717439" y="0"/>
              </a:cubicBezTo>
              <a:cubicBezTo>
                <a:pt x="1954013" y="-6871"/>
                <a:pt x="2039891" y="61728"/>
                <a:pt x="2277992" y="0"/>
              </a:cubicBezTo>
              <a:cubicBezTo>
                <a:pt x="2516093" y="-61728"/>
                <a:pt x="2658205" y="56942"/>
                <a:pt x="2838545" y="0"/>
              </a:cubicBezTo>
              <a:cubicBezTo>
                <a:pt x="3018885" y="-56942"/>
                <a:pt x="3354464" y="31186"/>
                <a:pt x="3577998" y="0"/>
              </a:cubicBezTo>
              <a:cubicBezTo>
                <a:pt x="3588453" y="123459"/>
                <a:pt x="3560446" y="240744"/>
                <a:pt x="3577998" y="382585"/>
              </a:cubicBezTo>
              <a:cubicBezTo>
                <a:pt x="3595550" y="524426"/>
                <a:pt x="3554014" y="642575"/>
                <a:pt x="3577998" y="789590"/>
              </a:cubicBezTo>
              <a:cubicBezTo>
                <a:pt x="3601982" y="936605"/>
                <a:pt x="3557976" y="1067349"/>
                <a:pt x="3577998" y="1221015"/>
              </a:cubicBezTo>
              <a:cubicBezTo>
                <a:pt x="3458901" y="1260201"/>
                <a:pt x="3276715" y="1193169"/>
                <a:pt x="3053225" y="1221015"/>
              </a:cubicBezTo>
              <a:cubicBezTo>
                <a:pt x="2829735" y="1248861"/>
                <a:pt x="2611939" y="1191157"/>
                <a:pt x="2456892" y="1221015"/>
              </a:cubicBezTo>
              <a:cubicBezTo>
                <a:pt x="2301845" y="1250873"/>
                <a:pt x="2175895" y="1172030"/>
                <a:pt x="1896339" y="1221015"/>
              </a:cubicBezTo>
              <a:cubicBezTo>
                <a:pt x="1616783" y="1270000"/>
                <a:pt x="1508628" y="1170377"/>
                <a:pt x="1228446" y="1221015"/>
              </a:cubicBezTo>
              <a:cubicBezTo>
                <a:pt x="948264" y="1271653"/>
                <a:pt x="840889" y="1141302"/>
                <a:pt x="560553" y="1221015"/>
              </a:cubicBezTo>
              <a:cubicBezTo>
                <a:pt x="280217" y="1300728"/>
                <a:pt x="275457" y="1161421"/>
                <a:pt x="0" y="1221015"/>
              </a:cubicBezTo>
              <a:cubicBezTo>
                <a:pt x="-31888" y="1095612"/>
                <a:pt x="24752" y="951514"/>
                <a:pt x="0" y="814010"/>
              </a:cubicBezTo>
              <a:cubicBezTo>
                <a:pt x="-24752" y="676507"/>
                <a:pt x="22005" y="546846"/>
                <a:pt x="0" y="419215"/>
              </a:cubicBezTo>
              <a:cubicBezTo>
                <a:pt x="-22005" y="291585"/>
                <a:pt x="26880" y="100845"/>
                <a:pt x="0" y="0"/>
              </a:cubicBezTo>
              <a:close/>
            </a:path>
          </a:pathLst>
        </a:custGeom>
        <a:solidFill>
          <a:srgbClr val="FFFFFF">
            <a:alpha val="76863"/>
          </a:srgbClr>
        </a:solidFill>
        <a:ln w="38100" cmpd="sng">
          <a:solidFill>
            <a:srgbClr val="C00000"/>
          </a:solidFill>
          <a:prstDash val="dash"/>
          <a:extLst>
            <a:ext uri="{C807C97D-BFC1-408E-A445-0C87EB9F89A2}">
              <ask:lineSketchStyleProps xmlns:ask="http://schemas.microsoft.com/office/drawing/2018/sketchyshapes" sd="1219033472">
                <a:prstGeom prst="rect">
                  <a:avLst/>
                </a:prstGeom>
                <ask:type>
                  <ask:lineSketchScribbl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solidFill>
                <a:srgbClr val="C00000"/>
              </a:solidFill>
            </a:rPr>
            <a:t>Wenn hier keine Werte</a:t>
          </a:r>
          <a:r>
            <a:rPr lang="de-DE" sz="1100" baseline="0">
              <a:solidFill>
                <a:srgbClr val="C00000"/>
              </a:solidFill>
            </a:rPr>
            <a:t> berechnet werden, fehlt entweder: </a:t>
          </a:r>
        </a:p>
        <a:p>
          <a:r>
            <a:rPr lang="de-DE" sz="1100" baseline="0">
              <a:solidFill>
                <a:srgbClr val="C00000"/>
              </a:solidFill>
            </a:rPr>
            <a:t>-  PLZ im Schritt 1, </a:t>
          </a:r>
        </a:p>
        <a:p>
          <a:r>
            <a:rPr lang="de-DE" sz="1100" baseline="0">
              <a:solidFill>
                <a:srgbClr val="C00000"/>
              </a:solidFill>
            </a:rPr>
            <a:t>- Fläche,</a:t>
          </a:r>
        </a:p>
        <a:p>
          <a:r>
            <a:rPr lang="de-DE" sz="1100" baseline="0">
              <a:solidFill>
                <a:srgbClr val="C00000"/>
              </a:solidFill>
            </a:rPr>
            <a:t>- Verbrauch oder </a:t>
          </a:r>
        </a:p>
        <a:p>
          <a:r>
            <a:rPr lang="de-DE" sz="1100" baseline="0">
              <a:solidFill>
                <a:srgbClr val="C00000"/>
              </a:solidFill>
            </a:rPr>
            <a:t>- Abrechnungszeitraum.</a:t>
          </a:r>
        </a:p>
        <a:p>
          <a:pPr marL="0" marR="0" lvl="0" indent="0" defTabSz="914400" eaLnBrk="1" fontAlgn="auto" latinLnBrk="0" hangingPunct="1">
            <a:lnSpc>
              <a:spcPct val="100000"/>
            </a:lnSpc>
            <a:spcBef>
              <a:spcPts val="0"/>
            </a:spcBef>
            <a:spcAft>
              <a:spcPts val="0"/>
            </a:spcAft>
            <a:buClrTx/>
            <a:buSzTx/>
            <a:buFontTx/>
            <a:buNone/>
            <a:tabLst/>
            <a:defRPr/>
          </a:pPr>
          <a:r>
            <a:rPr lang="de-DE" sz="1100" i="1" baseline="0">
              <a:solidFill>
                <a:schemeClr val="tx1">
                  <a:lumMod val="50000"/>
                  <a:lumOff val="50000"/>
                </a:schemeClr>
              </a:solidFill>
              <a:effectLst/>
              <a:latin typeface="+mn-lt"/>
              <a:ea typeface="+mn-ea"/>
              <a:cs typeface="+mn-cs"/>
            </a:rPr>
            <a:t>*Sie können diese Box verschieben oder löschen*</a:t>
          </a:r>
          <a:endParaRPr lang="de-DE" sz="1100">
            <a:solidFill>
              <a:schemeClr val="tx1">
                <a:lumMod val="50000"/>
                <a:lumOff val="50000"/>
              </a:schemeClr>
            </a:solidFill>
            <a:effectLst/>
          </a:endParaRPr>
        </a:p>
        <a:p>
          <a:endParaRPr lang="de-DE" sz="1100" baseline="0">
            <a:solidFill>
              <a:srgbClr val="C00000"/>
            </a:solidFill>
          </a:endParaRPr>
        </a:p>
      </xdr:txBody>
    </xdr:sp>
    <xdr:clientData/>
  </xdr:twoCellAnchor>
  <xdr:twoCellAnchor editAs="absolute">
    <xdr:from>
      <xdr:col>10</xdr:col>
      <xdr:colOff>70076</xdr:colOff>
      <xdr:row>10</xdr:row>
      <xdr:rowOff>171221</xdr:rowOff>
    </xdr:from>
    <xdr:to>
      <xdr:col>11</xdr:col>
      <xdr:colOff>744500</xdr:colOff>
      <xdr:row>14</xdr:row>
      <xdr:rowOff>84289</xdr:rowOff>
    </xdr:to>
    <xdr:sp macro="" textlink="">
      <xdr:nvSpPr>
        <xdr:cNvPr id="23" name="Textfeld 22">
          <a:extLst>
            <a:ext uri="{FF2B5EF4-FFF2-40B4-BE49-F238E27FC236}">
              <a16:creationId xmlns:a16="http://schemas.microsoft.com/office/drawing/2014/main" id="{34FE7069-3960-4CBF-9EE3-6FBF0477BBDE}"/>
            </a:ext>
          </a:extLst>
        </xdr:cNvPr>
        <xdr:cNvSpPr txBox="1"/>
      </xdr:nvSpPr>
      <xdr:spPr>
        <a:xfrm>
          <a:off x="13193409" y="3071054"/>
          <a:ext cx="1605758" cy="675068"/>
        </a:xfrm>
        <a:custGeom>
          <a:avLst/>
          <a:gdLst>
            <a:gd name="connsiteX0" fmla="*/ 0 w 1605758"/>
            <a:gd name="connsiteY0" fmla="*/ 0 h 675068"/>
            <a:gd name="connsiteX1" fmla="*/ 519195 w 1605758"/>
            <a:gd name="connsiteY1" fmla="*/ 0 h 675068"/>
            <a:gd name="connsiteX2" fmla="*/ 1054448 w 1605758"/>
            <a:gd name="connsiteY2" fmla="*/ 0 h 675068"/>
            <a:gd name="connsiteX3" fmla="*/ 1605758 w 1605758"/>
            <a:gd name="connsiteY3" fmla="*/ 0 h 675068"/>
            <a:gd name="connsiteX4" fmla="*/ 1605758 w 1605758"/>
            <a:gd name="connsiteY4" fmla="*/ 337534 h 675068"/>
            <a:gd name="connsiteX5" fmla="*/ 1605758 w 1605758"/>
            <a:gd name="connsiteY5" fmla="*/ 675068 h 675068"/>
            <a:gd name="connsiteX6" fmla="*/ 1070505 w 1605758"/>
            <a:gd name="connsiteY6" fmla="*/ 675068 h 675068"/>
            <a:gd name="connsiteX7" fmla="*/ 567368 w 1605758"/>
            <a:gd name="connsiteY7" fmla="*/ 675068 h 675068"/>
            <a:gd name="connsiteX8" fmla="*/ 0 w 1605758"/>
            <a:gd name="connsiteY8" fmla="*/ 675068 h 675068"/>
            <a:gd name="connsiteX9" fmla="*/ 0 w 1605758"/>
            <a:gd name="connsiteY9" fmla="*/ 344285 h 675068"/>
            <a:gd name="connsiteX10" fmla="*/ 0 w 1605758"/>
            <a:gd name="connsiteY10" fmla="*/ 0 h 6750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605758" h="675068" fill="none" extrusionOk="0">
              <a:moveTo>
                <a:pt x="0" y="0"/>
              </a:moveTo>
              <a:cubicBezTo>
                <a:pt x="112852" y="-13919"/>
                <a:pt x="295530" y="54059"/>
                <a:pt x="519195" y="0"/>
              </a:cubicBezTo>
              <a:cubicBezTo>
                <a:pt x="742860" y="-54059"/>
                <a:pt x="937645" y="28564"/>
                <a:pt x="1054448" y="0"/>
              </a:cubicBezTo>
              <a:cubicBezTo>
                <a:pt x="1171251" y="-28564"/>
                <a:pt x="1408254" y="39417"/>
                <a:pt x="1605758" y="0"/>
              </a:cubicBezTo>
              <a:cubicBezTo>
                <a:pt x="1643489" y="111860"/>
                <a:pt x="1585304" y="224141"/>
                <a:pt x="1605758" y="337534"/>
              </a:cubicBezTo>
              <a:cubicBezTo>
                <a:pt x="1626212" y="450927"/>
                <a:pt x="1571220" y="605525"/>
                <a:pt x="1605758" y="675068"/>
              </a:cubicBezTo>
              <a:cubicBezTo>
                <a:pt x="1418174" y="682927"/>
                <a:pt x="1261373" y="615438"/>
                <a:pt x="1070505" y="675068"/>
              </a:cubicBezTo>
              <a:cubicBezTo>
                <a:pt x="879637" y="734698"/>
                <a:pt x="729903" y="637594"/>
                <a:pt x="567368" y="675068"/>
              </a:cubicBezTo>
              <a:cubicBezTo>
                <a:pt x="404833" y="712542"/>
                <a:pt x="242567" y="672967"/>
                <a:pt x="0" y="675068"/>
              </a:cubicBezTo>
              <a:cubicBezTo>
                <a:pt x="-4781" y="511104"/>
                <a:pt x="448" y="439764"/>
                <a:pt x="0" y="344285"/>
              </a:cubicBezTo>
              <a:cubicBezTo>
                <a:pt x="-448" y="248806"/>
                <a:pt x="36058" y="99477"/>
                <a:pt x="0" y="0"/>
              </a:cubicBezTo>
              <a:close/>
            </a:path>
            <a:path w="1605758" h="675068" stroke="0" extrusionOk="0">
              <a:moveTo>
                <a:pt x="0" y="0"/>
              </a:moveTo>
              <a:cubicBezTo>
                <a:pt x="218889" y="-26619"/>
                <a:pt x="264405" y="38773"/>
                <a:pt x="519195" y="0"/>
              </a:cubicBezTo>
              <a:cubicBezTo>
                <a:pt x="773986" y="-38773"/>
                <a:pt x="904278" y="9387"/>
                <a:pt x="1006275" y="0"/>
              </a:cubicBezTo>
              <a:cubicBezTo>
                <a:pt x="1108272" y="-9387"/>
                <a:pt x="1352962" y="64213"/>
                <a:pt x="1605758" y="0"/>
              </a:cubicBezTo>
              <a:cubicBezTo>
                <a:pt x="1633314" y="103392"/>
                <a:pt x="1593523" y="221172"/>
                <a:pt x="1605758" y="330783"/>
              </a:cubicBezTo>
              <a:cubicBezTo>
                <a:pt x="1617993" y="440394"/>
                <a:pt x="1603030" y="530622"/>
                <a:pt x="1605758" y="675068"/>
              </a:cubicBezTo>
              <a:cubicBezTo>
                <a:pt x="1443514" y="724896"/>
                <a:pt x="1257474" y="654834"/>
                <a:pt x="1102620" y="675068"/>
              </a:cubicBezTo>
              <a:cubicBezTo>
                <a:pt x="947766" y="695302"/>
                <a:pt x="704577" y="669696"/>
                <a:pt x="599483" y="675068"/>
              </a:cubicBezTo>
              <a:cubicBezTo>
                <a:pt x="494389" y="680440"/>
                <a:pt x="136213" y="635045"/>
                <a:pt x="0" y="675068"/>
              </a:cubicBezTo>
              <a:cubicBezTo>
                <a:pt x="-6331" y="544551"/>
                <a:pt x="23466" y="446483"/>
                <a:pt x="0" y="357786"/>
              </a:cubicBezTo>
              <a:cubicBezTo>
                <a:pt x="-23466" y="269089"/>
                <a:pt x="39201" y="161399"/>
                <a:pt x="0" y="0"/>
              </a:cubicBezTo>
              <a:close/>
            </a:path>
          </a:pathLst>
        </a:custGeom>
        <a:solidFill>
          <a:srgbClr val="FFFFFF">
            <a:alpha val="67059"/>
          </a:srgbClr>
        </a:solidFill>
        <a:ln w="38100" cmpd="sng">
          <a:solidFill>
            <a:srgbClr val="C00000"/>
          </a:solidFill>
          <a:prstDash val="dash"/>
          <a:extLst>
            <a:ext uri="{C807C97D-BFC1-408E-A445-0C87EB9F89A2}">
              <ask:lineSketchStyleProps xmlns:ask="http://schemas.microsoft.com/office/drawing/2018/sketchyshapes" sd="1219033472">
                <a:prstGeom prst="rect">
                  <a:avLst/>
                </a:prstGeom>
                <ask:type>
                  <ask:lineSketchScribbl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solidFill>
                <a:srgbClr val="C00000"/>
              </a:solidFill>
            </a:rPr>
            <a:t>Abrechnungszeitraum sollte ein Jahr betragen.</a:t>
          </a:r>
        </a:p>
      </xdr:txBody>
    </xdr:sp>
    <xdr:clientData/>
  </xdr:twoCellAnchor>
  <xdr:twoCellAnchor editAs="absolute">
    <xdr:from>
      <xdr:col>3</xdr:col>
      <xdr:colOff>338297</xdr:colOff>
      <xdr:row>1</xdr:row>
      <xdr:rowOff>6603</xdr:rowOff>
    </xdr:from>
    <xdr:to>
      <xdr:col>4</xdr:col>
      <xdr:colOff>583816</xdr:colOff>
      <xdr:row>3</xdr:row>
      <xdr:rowOff>21603</xdr:rowOff>
    </xdr:to>
    <xdr:grpSp>
      <xdr:nvGrpSpPr>
        <xdr:cNvPr id="24" name="Gruppieren 23">
          <a:extLst>
            <a:ext uri="{FF2B5EF4-FFF2-40B4-BE49-F238E27FC236}">
              <a16:creationId xmlns:a16="http://schemas.microsoft.com/office/drawing/2014/main" id="{F25C1C56-966F-4C2A-BD18-AB103A3FB0C5}"/>
            </a:ext>
          </a:extLst>
        </xdr:cNvPr>
        <xdr:cNvGrpSpPr/>
      </xdr:nvGrpSpPr>
      <xdr:grpSpPr>
        <a:xfrm>
          <a:off x="4264714" y="197103"/>
          <a:ext cx="3113602" cy="396000"/>
          <a:chOff x="0" y="5124450"/>
          <a:chExt cx="3117647" cy="366180"/>
        </a:xfrm>
      </xdr:grpSpPr>
      <xdr:sp macro="" textlink="">
        <xdr:nvSpPr>
          <xdr:cNvPr id="25" name="Rechteck 24">
            <a:extLst>
              <a:ext uri="{FF2B5EF4-FFF2-40B4-BE49-F238E27FC236}">
                <a16:creationId xmlns:a16="http://schemas.microsoft.com/office/drawing/2014/main" id="{1686930F-3CAC-46C0-8052-2DF115AF33F1}"/>
              </a:ext>
            </a:extLst>
          </xdr:cNvPr>
          <xdr:cNvSpPr/>
        </xdr:nvSpPr>
        <xdr:spPr>
          <a:xfrm>
            <a:off x="84834" y="5124450"/>
            <a:ext cx="3032813" cy="366180"/>
          </a:xfrm>
          <a:prstGeom prst="rect">
            <a:avLst/>
          </a:prstGeom>
          <a:gradFill flip="none" rotWithShape="1">
            <a:gsLst>
              <a:gs pos="91000">
                <a:schemeClr val="accent1">
                  <a:lumMod val="5000"/>
                  <a:lumOff val="95000"/>
                  <a:alpha val="6000"/>
                </a:schemeClr>
              </a:gs>
              <a:gs pos="0">
                <a:srgbClr val="FF66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70632782-8EEE-4020-8472-92B4970715D2}"/>
              </a:ext>
            </a:extLst>
          </xdr:cNvPr>
          <xdr:cNvSpPr/>
        </xdr:nvSpPr>
        <xdr:spPr>
          <a:xfrm>
            <a:off x="0" y="5124450"/>
            <a:ext cx="95438" cy="366180"/>
          </a:xfrm>
          <a:prstGeom prst="rect">
            <a:avLst/>
          </a:prstGeom>
          <a:solidFill>
            <a:srgbClr val="FF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editAs="oneCell">
    <xdr:from>
      <xdr:col>4</xdr:col>
      <xdr:colOff>271160</xdr:colOff>
      <xdr:row>14</xdr:row>
      <xdr:rowOff>180481</xdr:rowOff>
    </xdr:from>
    <xdr:to>
      <xdr:col>4</xdr:col>
      <xdr:colOff>1461636</xdr:colOff>
      <xdr:row>21</xdr:row>
      <xdr:rowOff>37457</xdr:rowOff>
    </xdr:to>
    <xdr:pic>
      <xdr:nvPicPr>
        <xdr:cNvPr id="3" name="Grafik 2">
          <a:extLst>
            <a:ext uri="{FF2B5EF4-FFF2-40B4-BE49-F238E27FC236}">
              <a16:creationId xmlns:a16="http://schemas.microsoft.com/office/drawing/2014/main" id="{846E6849-3351-40DC-95D7-F5FAE86EFFD0}"/>
            </a:ext>
          </a:extLst>
        </xdr:cNvPr>
        <xdr:cNvPicPr>
          <a:picLocks noChangeAspect="1"/>
        </xdr:cNvPicPr>
      </xdr:nvPicPr>
      <xdr:blipFill>
        <a:blip xmlns:r="http://schemas.openxmlformats.org/officeDocument/2006/relationships" r:embed="rId1"/>
        <a:stretch>
          <a:fillRect/>
        </a:stretch>
      </xdr:blipFill>
      <xdr:spPr>
        <a:xfrm>
          <a:off x="7065660" y="3842314"/>
          <a:ext cx="1190476" cy="1190476"/>
        </a:xfrm>
        <a:custGeom>
          <a:avLst/>
          <a:gdLst>
            <a:gd name="connsiteX0" fmla="*/ 0 w 1190476"/>
            <a:gd name="connsiteY0" fmla="*/ 0 h 1190476"/>
            <a:gd name="connsiteX1" fmla="*/ 619048 w 1190476"/>
            <a:gd name="connsiteY1" fmla="*/ 0 h 1190476"/>
            <a:gd name="connsiteX2" fmla="*/ 1190476 w 1190476"/>
            <a:gd name="connsiteY2" fmla="*/ 0 h 1190476"/>
            <a:gd name="connsiteX3" fmla="*/ 1190476 w 1190476"/>
            <a:gd name="connsiteY3" fmla="*/ 559524 h 1190476"/>
            <a:gd name="connsiteX4" fmla="*/ 1190476 w 1190476"/>
            <a:gd name="connsiteY4" fmla="*/ 1190476 h 1190476"/>
            <a:gd name="connsiteX5" fmla="*/ 619048 w 1190476"/>
            <a:gd name="connsiteY5" fmla="*/ 1190476 h 1190476"/>
            <a:gd name="connsiteX6" fmla="*/ 0 w 1190476"/>
            <a:gd name="connsiteY6" fmla="*/ 1190476 h 1190476"/>
            <a:gd name="connsiteX7" fmla="*/ 0 w 1190476"/>
            <a:gd name="connsiteY7" fmla="*/ 607143 h 1190476"/>
            <a:gd name="connsiteX8" fmla="*/ 0 w 1190476"/>
            <a:gd name="connsiteY8" fmla="*/ 0 h 1190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90476" h="1190476" fill="none" extrusionOk="0">
              <a:moveTo>
                <a:pt x="0" y="0"/>
              </a:moveTo>
              <a:cubicBezTo>
                <a:pt x="233346" y="-3248"/>
                <a:pt x="423894" y="22730"/>
                <a:pt x="619048" y="0"/>
              </a:cubicBezTo>
              <a:cubicBezTo>
                <a:pt x="814202" y="-22730"/>
                <a:pt x="968007" y="16789"/>
                <a:pt x="1190476" y="0"/>
              </a:cubicBezTo>
              <a:cubicBezTo>
                <a:pt x="1223876" y="148747"/>
                <a:pt x="1184555" y="441860"/>
                <a:pt x="1190476" y="559524"/>
              </a:cubicBezTo>
              <a:cubicBezTo>
                <a:pt x="1196397" y="677188"/>
                <a:pt x="1150291" y="880088"/>
                <a:pt x="1190476" y="1190476"/>
              </a:cubicBezTo>
              <a:cubicBezTo>
                <a:pt x="942384" y="1206505"/>
                <a:pt x="814437" y="1169468"/>
                <a:pt x="619048" y="1190476"/>
              </a:cubicBezTo>
              <a:cubicBezTo>
                <a:pt x="423659" y="1211484"/>
                <a:pt x="221958" y="1149935"/>
                <a:pt x="0" y="1190476"/>
              </a:cubicBezTo>
              <a:cubicBezTo>
                <a:pt x="-50264" y="1042619"/>
                <a:pt x="55661" y="838854"/>
                <a:pt x="0" y="607143"/>
              </a:cubicBezTo>
              <a:cubicBezTo>
                <a:pt x="-55661" y="375432"/>
                <a:pt x="54992" y="122704"/>
                <a:pt x="0" y="0"/>
              </a:cubicBezTo>
              <a:close/>
            </a:path>
            <a:path w="1190476" h="1190476" stroke="0" extrusionOk="0">
              <a:moveTo>
                <a:pt x="0" y="0"/>
              </a:moveTo>
              <a:cubicBezTo>
                <a:pt x="283896" y="-19968"/>
                <a:pt x="404356" y="15031"/>
                <a:pt x="583333" y="0"/>
              </a:cubicBezTo>
              <a:cubicBezTo>
                <a:pt x="762310" y="-15031"/>
                <a:pt x="935693" y="11508"/>
                <a:pt x="1190476" y="0"/>
              </a:cubicBezTo>
              <a:cubicBezTo>
                <a:pt x="1237859" y="172883"/>
                <a:pt x="1154073" y="419346"/>
                <a:pt x="1190476" y="619048"/>
              </a:cubicBezTo>
              <a:cubicBezTo>
                <a:pt x="1226879" y="818750"/>
                <a:pt x="1183363" y="987994"/>
                <a:pt x="1190476" y="1190476"/>
              </a:cubicBezTo>
              <a:cubicBezTo>
                <a:pt x="918166" y="1249934"/>
                <a:pt x="849435" y="1155893"/>
                <a:pt x="619048" y="1190476"/>
              </a:cubicBezTo>
              <a:cubicBezTo>
                <a:pt x="388661" y="1225059"/>
                <a:pt x="293834" y="1118186"/>
                <a:pt x="0" y="1190476"/>
              </a:cubicBezTo>
              <a:cubicBezTo>
                <a:pt x="-64636" y="998139"/>
                <a:pt x="50465" y="737003"/>
                <a:pt x="0" y="619048"/>
              </a:cubicBezTo>
              <a:cubicBezTo>
                <a:pt x="-50465" y="501093"/>
                <a:pt x="62680" y="241978"/>
                <a:pt x="0" y="0"/>
              </a:cubicBezTo>
              <a:close/>
            </a:path>
          </a:pathLst>
        </a:custGeom>
        <a:ln w="31750">
          <a:solidFill>
            <a:srgbClr val="C00000"/>
          </a:solidFill>
          <a:prstDash val="dash"/>
          <a:extLst>
            <a:ext uri="{C807C97D-BFC1-408E-A445-0C87EB9F89A2}">
              <ask:lineSketchStyleProps xmlns:ask="http://schemas.microsoft.com/office/drawing/2018/sketchyshapes" sd="1219033472">
                <a:prstGeom prst="rect">
                  <a:avLst/>
                </a:prstGeom>
                <ask:type>
                  <ask:lineSketchScribble/>
                </ask:type>
              </ask:lineSketchStyleProps>
            </a:ext>
          </a:extLst>
        </a:ln>
      </xdr:spPr>
    </xdr:pic>
    <xdr:clientData/>
  </xdr:twoCellAnchor>
  <xdr:twoCellAnchor>
    <xdr:from>
      <xdr:col>0</xdr:col>
      <xdr:colOff>321470</xdr:colOff>
      <xdr:row>0</xdr:row>
      <xdr:rowOff>178595</xdr:rowOff>
    </xdr:from>
    <xdr:to>
      <xdr:col>13</xdr:col>
      <xdr:colOff>646158</xdr:colOff>
      <xdr:row>3</xdr:row>
      <xdr:rowOff>120902</xdr:rowOff>
    </xdr:to>
    <xdr:grpSp>
      <xdr:nvGrpSpPr>
        <xdr:cNvPr id="2" name="Gruppieren 1">
          <a:extLst>
            <a:ext uri="{FF2B5EF4-FFF2-40B4-BE49-F238E27FC236}">
              <a16:creationId xmlns:a16="http://schemas.microsoft.com/office/drawing/2014/main" id="{D7B52489-9924-4F17-8996-BFC33A132B2A}"/>
            </a:ext>
          </a:extLst>
        </xdr:cNvPr>
        <xdr:cNvGrpSpPr/>
      </xdr:nvGrpSpPr>
      <xdr:grpSpPr>
        <a:xfrm>
          <a:off x="321470" y="178595"/>
          <a:ext cx="16443105" cy="513807"/>
          <a:chOff x="1638300" y="2019300"/>
          <a:chExt cx="16433844" cy="513807"/>
        </a:xfrm>
      </xdr:grpSpPr>
      <xdr:pic>
        <xdr:nvPicPr>
          <xdr:cNvPr id="4" name="Grafik 3" descr="Glühlampe mit einfarbiger Füllung">
            <a:hlinkClick xmlns:r="http://schemas.openxmlformats.org/officeDocument/2006/relationships" r:id="rId2"/>
            <a:extLst>
              <a:ext uri="{FF2B5EF4-FFF2-40B4-BE49-F238E27FC236}">
                <a16:creationId xmlns:a16="http://schemas.microsoft.com/office/drawing/2014/main" id="{BF56E78F-39D9-2EA1-ECF7-039E132E44D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609655" y="2081762"/>
            <a:ext cx="367656" cy="339206"/>
          </a:xfrm>
          <a:prstGeom prst="rect">
            <a:avLst/>
          </a:prstGeom>
        </xdr:spPr>
      </xdr:pic>
      <xdr:pic>
        <xdr:nvPicPr>
          <xdr:cNvPr id="5" name="Grafik 4" descr="Bleistift mit einfarbiger Füllung">
            <a:hlinkClick xmlns:r="http://schemas.openxmlformats.org/officeDocument/2006/relationships" r:id="rId5"/>
            <a:extLst>
              <a:ext uri="{FF2B5EF4-FFF2-40B4-BE49-F238E27FC236}">
                <a16:creationId xmlns:a16="http://schemas.microsoft.com/office/drawing/2014/main" id="{E53224D1-789A-D9BD-C974-C6802F1F3AD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74144" y="2100813"/>
            <a:ext cx="290494" cy="268016"/>
          </a:xfrm>
          <a:prstGeom prst="rect">
            <a:avLst/>
          </a:prstGeom>
        </xdr:spPr>
      </xdr:pic>
      <xdr:pic>
        <xdr:nvPicPr>
          <xdr:cNvPr id="6" name="Grafik 5" descr="Prüfliste mit einfarbiger Füllung">
            <a:hlinkClick xmlns:r="http://schemas.openxmlformats.org/officeDocument/2006/relationships" r:id="rId8"/>
            <a:extLst>
              <a:ext uri="{FF2B5EF4-FFF2-40B4-BE49-F238E27FC236}">
                <a16:creationId xmlns:a16="http://schemas.microsoft.com/office/drawing/2014/main" id="{90D29D8F-89B6-41BB-52C9-9EA985CDF1E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4491759" y="2047286"/>
            <a:ext cx="426664" cy="393649"/>
          </a:xfrm>
          <a:prstGeom prst="rect">
            <a:avLst/>
          </a:prstGeom>
        </xdr:spPr>
      </xdr:pic>
      <xdr:pic>
        <xdr:nvPicPr>
          <xdr:cNvPr id="7" name="Grafik 6" descr="Geöffnetes Buch mit einfarbiger Füllung">
            <a:hlinkClick xmlns:r="http://schemas.openxmlformats.org/officeDocument/2006/relationships" r:id="rId11"/>
            <a:extLst>
              <a:ext uri="{FF2B5EF4-FFF2-40B4-BE49-F238E27FC236}">
                <a16:creationId xmlns:a16="http://schemas.microsoft.com/office/drawing/2014/main" id="{CE6F6A97-84FC-C431-ABD0-4B749404D3F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638300" y="2091287"/>
            <a:ext cx="305019" cy="281416"/>
          </a:xfrm>
          <a:prstGeom prst="rect">
            <a:avLst/>
          </a:prstGeom>
        </xdr:spPr>
      </xdr:pic>
      <xdr:pic>
        <xdr:nvPicPr>
          <xdr:cNvPr id="8" name="Grafik 7" descr="Kopf mit Zahnrädern Silhouette">
            <a:hlinkClick xmlns:r="http://schemas.openxmlformats.org/officeDocument/2006/relationships" r:id="rId14"/>
            <a:extLst>
              <a:ext uri="{FF2B5EF4-FFF2-40B4-BE49-F238E27FC236}">
                <a16:creationId xmlns:a16="http://schemas.microsoft.com/office/drawing/2014/main" id="{1BC96B11-D7FC-723E-F2C8-DBC30C04426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6378191" y="2019300"/>
            <a:ext cx="461214" cy="425525"/>
          </a:xfrm>
          <a:prstGeom prst="rect">
            <a:avLst/>
          </a:prstGeom>
        </xdr:spPr>
      </xdr:pic>
      <xdr:sp macro="" textlink="">
        <xdr:nvSpPr>
          <xdr:cNvPr id="9" name="Textfeld 8">
            <a:hlinkClick xmlns:r="http://schemas.openxmlformats.org/officeDocument/2006/relationships" r:id="rId11" tooltip="Anleitung"/>
            <a:extLst>
              <a:ext uri="{FF2B5EF4-FFF2-40B4-BE49-F238E27FC236}">
                <a16:creationId xmlns:a16="http://schemas.microsoft.com/office/drawing/2014/main" id="{27F40174-AFAA-52A9-FBC7-450AC92B06BA}"/>
              </a:ext>
            </a:extLst>
          </xdr:cNvPr>
          <xdr:cNvSpPr txBox="1"/>
        </xdr:nvSpPr>
        <xdr:spPr>
          <a:xfrm>
            <a:off x="1968102" y="2117731"/>
            <a:ext cx="1134289" cy="335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Anleitung</a:t>
            </a:r>
          </a:p>
        </xdr:txBody>
      </xdr:sp>
      <xdr:sp macro="" textlink="">
        <xdr:nvSpPr>
          <xdr:cNvPr id="10" name="Textfeld 9">
            <a:hlinkClick xmlns:r="http://schemas.openxmlformats.org/officeDocument/2006/relationships" r:id="rId5" tooltip="Schritt 1 Allgemeine Angaben"/>
            <a:extLst>
              <a:ext uri="{FF2B5EF4-FFF2-40B4-BE49-F238E27FC236}">
                <a16:creationId xmlns:a16="http://schemas.microsoft.com/office/drawing/2014/main" id="{2B26839F-941E-4625-0088-EBB3C8B6F775}"/>
              </a:ext>
            </a:extLst>
          </xdr:cNvPr>
          <xdr:cNvSpPr txBox="1"/>
        </xdr:nvSpPr>
        <xdr:spPr>
          <a:xfrm>
            <a:off x="3545623" y="2117731"/>
            <a:ext cx="1892070" cy="366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Schritt 1</a:t>
            </a:r>
            <a:r>
              <a:rPr lang="de-DE" sz="1100" baseline="0"/>
              <a:t> Allgemeine Angaben</a:t>
            </a:r>
            <a:endParaRPr lang="de-DE" sz="1100"/>
          </a:p>
        </xdr:txBody>
      </xdr:sp>
      <xdr:sp macro="" textlink="">
        <xdr:nvSpPr>
          <xdr:cNvPr id="11" name="Textfeld 10">
            <a:hlinkClick xmlns:r="http://schemas.openxmlformats.org/officeDocument/2006/relationships" r:id="rId2" tooltip="Schritt 2b Stromverbrauch Kat. 1-4"/>
            <a:extLst>
              <a:ext uri="{FF2B5EF4-FFF2-40B4-BE49-F238E27FC236}">
                <a16:creationId xmlns:a16="http://schemas.microsoft.com/office/drawing/2014/main" id="{B89F931E-1C45-8055-C87D-15437DFB426D}"/>
              </a:ext>
            </a:extLst>
          </xdr:cNvPr>
          <xdr:cNvSpPr txBox="1"/>
        </xdr:nvSpPr>
        <xdr:spPr>
          <a:xfrm>
            <a:off x="8950177" y="2117731"/>
            <a:ext cx="2301938" cy="343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Schritt</a:t>
            </a:r>
            <a:r>
              <a:rPr lang="de-DE" sz="1100" baseline="0"/>
              <a:t> 2b Stromverbrauch Kat. 1-4</a:t>
            </a:r>
          </a:p>
          <a:p>
            <a:endParaRPr lang="de-DE" sz="1100"/>
          </a:p>
        </xdr:txBody>
      </xdr:sp>
      <xdr:sp macro="" textlink="">
        <xdr:nvSpPr>
          <xdr:cNvPr id="12" name="Textfeld 11">
            <a:hlinkClick xmlns:r="http://schemas.openxmlformats.org/officeDocument/2006/relationships" r:id="rId17" tooltip="Schritt 2a Wärmeverbrauch Kat. 1-4"/>
            <a:extLst>
              <a:ext uri="{FF2B5EF4-FFF2-40B4-BE49-F238E27FC236}">
                <a16:creationId xmlns:a16="http://schemas.microsoft.com/office/drawing/2014/main" id="{DE7D6B04-1DE3-363E-A65F-01E301244C4A}"/>
              </a:ext>
            </a:extLst>
          </xdr:cNvPr>
          <xdr:cNvSpPr txBox="1"/>
        </xdr:nvSpPr>
        <xdr:spPr>
          <a:xfrm>
            <a:off x="5923817" y="2117731"/>
            <a:ext cx="2297172" cy="360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Schritt 2a Wärmeverbrauch Kat.</a:t>
            </a:r>
            <a:r>
              <a:rPr lang="de-DE" sz="1100" baseline="0"/>
              <a:t> 1-4</a:t>
            </a:r>
          </a:p>
          <a:p>
            <a:endParaRPr lang="de-DE" sz="1100"/>
          </a:p>
        </xdr:txBody>
      </xdr:sp>
      <xdr:sp macro="" textlink="">
        <xdr:nvSpPr>
          <xdr:cNvPr id="13" name="Textfeld 12">
            <a:hlinkClick xmlns:r="http://schemas.openxmlformats.org/officeDocument/2006/relationships" r:id="rId8" tooltip="Abschlusscheck"/>
            <a:extLst>
              <a:ext uri="{FF2B5EF4-FFF2-40B4-BE49-F238E27FC236}">
                <a16:creationId xmlns:a16="http://schemas.microsoft.com/office/drawing/2014/main" id="{BD9CDC72-9A8C-663C-9308-F9077D2B65FE}"/>
              </a:ext>
            </a:extLst>
          </xdr:cNvPr>
          <xdr:cNvSpPr txBox="1"/>
        </xdr:nvSpPr>
        <xdr:spPr>
          <a:xfrm>
            <a:off x="14859919" y="2117731"/>
            <a:ext cx="1320157" cy="357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Abschlusscheck</a:t>
            </a:r>
          </a:p>
        </xdr:txBody>
      </xdr:sp>
      <xdr:sp macro="" textlink="">
        <xdr:nvSpPr>
          <xdr:cNvPr id="14" name="Textfeld 13">
            <a:hlinkClick xmlns:r="http://schemas.openxmlformats.org/officeDocument/2006/relationships" r:id="rId18" tooltip="Schritt 3 Stromverbrauch Kat. 5-7"/>
            <a:extLst>
              <a:ext uri="{FF2B5EF4-FFF2-40B4-BE49-F238E27FC236}">
                <a16:creationId xmlns:a16="http://schemas.microsoft.com/office/drawing/2014/main" id="{C34218FA-0221-CE33-FE5E-76C4F43A5BDA}"/>
              </a:ext>
            </a:extLst>
          </xdr:cNvPr>
          <xdr:cNvSpPr txBox="1"/>
        </xdr:nvSpPr>
        <xdr:spPr>
          <a:xfrm>
            <a:off x="11995600" y="2117731"/>
            <a:ext cx="2249512" cy="415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Schritt 3 Stromverbrauch</a:t>
            </a:r>
            <a:r>
              <a:rPr lang="de-DE" sz="1100" baseline="0"/>
              <a:t> Kat. 5-7</a:t>
            </a:r>
            <a:endParaRPr lang="de-DE" sz="1100"/>
          </a:p>
        </xdr:txBody>
      </xdr:sp>
      <xdr:sp macro="" textlink="">
        <xdr:nvSpPr>
          <xdr:cNvPr id="15" name="Textfeld 14">
            <a:hlinkClick xmlns:r="http://schemas.openxmlformats.org/officeDocument/2006/relationships" r:id="rId14" tooltip="Berechnungshilfen &amp; Infos"/>
            <a:extLst>
              <a:ext uri="{FF2B5EF4-FFF2-40B4-BE49-F238E27FC236}">
                <a16:creationId xmlns:a16="http://schemas.microsoft.com/office/drawing/2014/main" id="{4BAC3A9C-5CE5-0EF9-A66E-A2CD74A5B266}"/>
              </a:ext>
            </a:extLst>
          </xdr:cNvPr>
          <xdr:cNvSpPr txBox="1"/>
        </xdr:nvSpPr>
        <xdr:spPr>
          <a:xfrm>
            <a:off x="16751987" y="2117731"/>
            <a:ext cx="1320157" cy="373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Hilfen &amp; Infos</a:t>
            </a:r>
          </a:p>
        </xdr:txBody>
      </xdr:sp>
      <xdr:grpSp>
        <xdr:nvGrpSpPr>
          <xdr:cNvPr id="16" name="Gruppieren 15">
            <a:hlinkClick xmlns:r="http://schemas.openxmlformats.org/officeDocument/2006/relationships" r:id="rId18"/>
            <a:extLst>
              <a:ext uri="{FF2B5EF4-FFF2-40B4-BE49-F238E27FC236}">
                <a16:creationId xmlns:a16="http://schemas.microsoft.com/office/drawing/2014/main" id="{5E155A8C-E88B-6C12-D8E4-B9EA1EF9B704}"/>
              </a:ext>
            </a:extLst>
          </xdr:cNvPr>
          <xdr:cNvGrpSpPr/>
        </xdr:nvGrpSpPr>
        <xdr:grpSpPr>
          <a:xfrm>
            <a:off x="11630025" y="2085975"/>
            <a:ext cx="369555" cy="346779"/>
            <a:chOff x="3046163" y="4072940"/>
            <a:chExt cx="985412" cy="924677"/>
          </a:xfrm>
        </xdr:grpSpPr>
        <xdr:pic>
          <xdr:nvPicPr>
            <xdr:cNvPr id="69" name="Grafik 68" descr="Straßenlicht mit einfarbiger Füllung">
              <a:extLst>
                <a:ext uri="{FF2B5EF4-FFF2-40B4-BE49-F238E27FC236}">
                  <a16:creationId xmlns:a16="http://schemas.microsoft.com/office/drawing/2014/main" id="{53A93033-DA71-9F5C-0F0C-DCE95F22B92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082535" y="4072940"/>
              <a:ext cx="914400" cy="914400"/>
            </a:xfrm>
            <a:prstGeom prst="rect">
              <a:avLst/>
            </a:prstGeom>
          </xdr:spPr>
        </xdr:pic>
        <xdr:sp macro="" textlink="">
          <xdr:nvSpPr>
            <xdr:cNvPr id="70" name="Freihandform: Form 69">
              <a:extLst>
                <a:ext uri="{FF2B5EF4-FFF2-40B4-BE49-F238E27FC236}">
                  <a16:creationId xmlns:a16="http://schemas.microsoft.com/office/drawing/2014/main" id="{1A50E543-EC70-7CA8-318E-C5823B0FA1D2}"/>
                </a:ext>
              </a:extLst>
            </xdr:cNvPr>
            <xdr:cNvSpPr/>
          </xdr:nvSpPr>
          <xdr:spPr>
            <a:xfrm>
              <a:off x="3480851" y="4947981"/>
              <a:ext cx="550724" cy="49636"/>
            </a:xfrm>
            <a:custGeom>
              <a:avLst/>
              <a:gdLst>
                <a:gd name="connsiteX0" fmla="*/ 0 w 556260"/>
                <a:gd name="connsiteY0" fmla="*/ 38206 h 45833"/>
                <a:gd name="connsiteX1" fmla="*/ 60960 w 556260"/>
                <a:gd name="connsiteY1" fmla="*/ 106 h 45833"/>
                <a:gd name="connsiteX2" fmla="*/ 167640 w 556260"/>
                <a:gd name="connsiteY2" fmla="*/ 45826 h 45833"/>
                <a:gd name="connsiteX3" fmla="*/ 270510 w 556260"/>
                <a:gd name="connsiteY3" fmla="*/ 3916 h 45833"/>
                <a:gd name="connsiteX4" fmla="*/ 396240 w 556260"/>
                <a:gd name="connsiteY4" fmla="*/ 45826 h 45833"/>
                <a:gd name="connsiteX5" fmla="*/ 502920 w 556260"/>
                <a:gd name="connsiteY5" fmla="*/ 106 h 45833"/>
                <a:gd name="connsiteX6" fmla="*/ 556260 w 556260"/>
                <a:gd name="connsiteY6" fmla="*/ 34396 h 458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6260" h="45833">
                  <a:moveTo>
                    <a:pt x="0" y="38206"/>
                  </a:moveTo>
                  <a:cubicBezTo>
                    <a:pt x="16510" y="18521"/>
                    <a:pt x="33020" y="-1164"/>
                    <a:pt x="60960" y="106"/>
                  </a:cubicBezTo>
                  <a:cubicBezTo>
                    <a:pt x="88900" y="1376"/>
                    <a:pt x="132715" y="45191"/>
                    <a:pt x="167640" y="45826"/>
                  </a:cubicBezTo>
                  <a:cubicBezTo>
                    <a:pt x="202565" y="46461"/>
                    <a:pt x="232410" y="3916"/>
                    <a:pt x="270510" y="3916"/>
                  </a:cubicBezTo>
                  <a:cubicBezTo>
                    <a:pt x="308610" y="3916"/>
                    <a:pt x="357505" y="46461"/>
                    <a:pt x="396240" y="45826"/>
                  </a:cubicBezTo>
                  <a:cubicBezTo>
                    <a:pt x="434975" y="45191"/>
                    <a:pt x="476250" y="2011"/>
                    <a:pt x="502920" y="106"/>
                  </a:cubicBezTo>
                  <a:cubicBezTo>
                    <a:pt x="529590" y="-1799"/>
                    <a:pt x="548640" y="22331"/>
                    <a:pt x="556260" y="34396"/>
                  </a:cubicBezTo>
                </a:path>
              </a:pathLst>
            </a:cu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71" name="Freihandform: Form 70">
              <a:extLst>
                <a:ext uri="{FF2B5EF4-FFF2-40B4-BE49-F238E27FC236}">
                  <a16:creationId xmlns:a16="http://schemas.microsoft.com/office/drawing/2014/main" id="{16A77CE0-7E26-5EEE-3D3B-0028473DA504}"/>
                </a:ext>
              </a:extLst>
            </xdr:cNvPr>
            <xdr:cNvSpPr/>
          </xdr:nvSpPr>
          <xdr:spPr>
            <a:xfrm>
              <a:off x="3480851" y="4854884"/>
              <a:ext cx="550724" cy="49636"/>
            </a:xfrm>
            <a:custGeom>
              <a:avLst/>
              <a:gdLst>
                <a:gd name="connsiteX0" fmla="*/ 0 w 556260"/>
                <a:gd name="connsiteY0" fmla="*/ 38206 h 45833"/>
                <a:gd name="connsiteX1" fmla="*/ 60960 w 556260"/>
                <a:gd name="connsiteY1" fmla="*/ 106 h 45833"/>
                <a:gd name="connsiteX2" fmla="*/ 167640 w 556260"/>
                <a:gd name="connsiteY2" fmla="*/ 45826 h 45833"/>
                <a:gd name="connsiteX3" fmla="*/ 270510 w 556260"/>
                <a:gd name="connsiteY3" fmla="*/ 3916 h 45833"/>
                <a:gd name="connsiteX4" fmla="*/ 396240 w 556260"/>
                <a:gd name="connsiteY4" fmla="*/ 45826 h 45833"/>
                <a:gd name="connsiteX5" fmla="*/ 502920 w 556260"/>
                <a:gd name="connsiteY5" fmla="*/ 106 h 45833"/>
                <a:gd name="connsiteX6" fmla="*/ 556260 w 556260"/>
                <a:gd name="connsiteY6" fmla="*/ 34396 h 458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6260" h="45833">
                  <a:moveTo>
                    <a:pt x="0" y="38206"/>
                  </a:moveTo>
                  <a:cubicBezTo>
                    <a:pt x="16510" y="18521"/>
                    <a:pt x="33020" y="-1164"/>
                    <a:pt x="60960" y="106"/>
                  </a:cubicBezTo>
                  <a:cubicBezTo>
                    <a:pt x="88900" y="1376"/>
                    <a:pt x="132715" y="45191"/>
                    <a:pt x="167640" y="45826"/>
                  </a:cubicBezTo>
                  <a:cubicBezTo>
                    <a:pt x="202565" y="46461"/>
                    <a:pt x="232410" y="3916"/>
                    <a:pt x="270510" y="3916"/>
                  </a:cubicBezTo>
                  <a:cubicBezTo>
                    <a:pt x="308610" y="3916"/>
                    <a:pt x="357505" y="46461"/>
                    <a:pt x="396240" y="45826"/>
                  </a:cubicBezTo>
                  <a:cubicBezTo>
                    <a:pt x="434975" y="45191"/>
                    <a:pt x="476250" y="2011"/>
                    <a:pt x="502920" y="106"/>
                  </a:cubicBezTo>
                  <a:cubicBezTo>
                    <a:pt x="529590" y="-1799"/>
                    <a:pt x="548640" y="22331"/>
                    <a:pt x="556260" y="34396"/>
                  </a:cubicBezTo>
                </a:path>
              </a:pathLst>
            </a:cu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nvGrpSpPr>
            <xdr:cNvPr id="72" name="Gruppieren 71">
              <a:extLst>
                <a:ext uri="{FF2B5EF4-FFF2-40B4-BE49-F238E27FC236}">
                  <a16:creationId xmlns:a16="http://schemas.microsoft.com/office/drawing/2014/main" id="{53E75B7F-BEA6-6CE4-4866-12A3FA0DC9AE}"/>
                </a:ext>
              </a:extLst>
            </xdr:cNvPr>
            <xdr:cNvGrpSpPr/>
          </xdr:nvGrpSpPr>
          <xdr:grpSpPr>
            <a:xfrm>
              <a:off x="3486128" y="4391915"/>
              <a:ext cx="435264" cy="566591"/>
              <a:chOff x="5103230" y="4357661"/>
              <a:chExt cx="435264" cy="566591"/>
            </a:xfrm>
          </xdr:grpSpPr>
          <xdr:sp macro="" textlink="">
            <xdr:nvSpPr>
              <xdr:cNvPr id="75" name="Rechteck: abgerundete Ecken 74">
                <a:extLst>
                  <a:ext uri="{FF2B5EF4-FFF2-40B4-BE49-F238E27FC236}">
                    <a16:creationId xmlns:a16="http://schemas.microsoft.com/office/drawing/2014/main" id="{FDA5686B-4AA8-213F-F0ED-3B950B33A46D}"/>
                  </a:ext>
                </a:extLst>
              </xdr:cNvPr>
              <xdr:cNvSpPr/>
            </xdr:nvSpPr>
            <xdr:spPr>
              <a:xfrm>
                <a:off x="5265327" y="4357661"/>
                <a:ext cx="67157" cy="369429"/>
              </a:xfrm>
              <a:prstGeom prst="round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76" name="Halbbogen 75">
                <a:extLst>
                  <a:ext uri="{FF2B5EF4-FFF2-40B4-BE49-F238E27FC236}">
                    <a16:creationId xmlns:a16="http://schemas.microsoft.com/office/drawing/2014/main" id="{89FD1023-28E1-214A-1E18-90D6CE51308A}"/>
                  </a:ext>
                </a:extLst>
              </xdr:cNvPr>
              <xdr:cNvSpPr/>
            </xdr:nvSpPr>
            <xdr:spPr>
              <a:xfrm rot="5400000">
                <a:off x="5152856" y="4538614"/>
                <a:ext cx="397511" cy="373765"/>
              </a:xfrm>
              <a:prstGeom prst="blockArc">
                <a:avLst>
                  <a:gd name="adj1" fmla="val 10800000"/>
                  <a:gd name="adj2" fmla="val 16075123"/>
                  <a:gd name="adj3" fmla="val 37387"/>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tx1"/>
                  </a:solidFill>
                </a:endParaRPr>
              </a:p>
            </xdr:txBody>
          </xdr:sp>
          <xdr:sp macro="" textlink="">
            <xdr:nvSpPr>
              <xdr:cNvPr id="77" name="Rechteck 76">
                <a:extLst>
                  <a:ext uri="{FF2B5EF4-FFF2-40B4-BE49-F238E27FC236}">
                    <a16:creationId xmlns:a16="http://schemas.microsoft.com/office/drawing/2014/main" id="{6638E7E4-5975-E0DB-3DAD-1CA8695EAADF}"/>
                  </a:ext>
                </a:extLst>
              </xdr:cNvPr>
              <xdr:cNvSpPr/>
            </xdr:nvSpPr>
            <xdr:spPr>
              <a:xfrm>
                <a:off x="5400988" y="4713993"/>
                <a:ext cx="137505" cy="144386"/>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78" name="Rechteck 77">
                <a:extLst>
                  <a:ext uri="{FF2B5EF4-FFF2-40B4-BE49-F238E27FC236}">
                    <a16:creationId xmlns:a16="http://schemas.microsoft.com/office/drawing/2014/main" id="{146A2C90-07D8-37CF-DA15-32C340E25E6A}"/>
                  </a:ext>
                </a:extLst>
              </xdr:cNvPr>
              <xdr:cNvSpPr/>
            </xdr:nvSpPr>
            <xdr:spPr>
              <a:xfrm>
                <a:off x="5103230" y="4427277"/>
                <a:ext cx="137505" cy="2286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sp macro="" textlink="">
          <xdr:nvSpPr>
            <xdr:cNvPr id="73" name="Träne 72">
              <a:extLst>
                <a:ext uri="{FF2B5EF4-FFF2-40B4-BE49-F238E27FC236}">
                  <a16:creationId xmlns:a16="http://schemas.microsoft.com/office/drawing/2014/main" id="{4ECB2DAD-E745-849D-D055-C41DEE345145}"/>
                </a:ext>
              </a:extLst>
            </xdr:cNvPr>
            <xdr:cNvSpPr/>
          </xdr:nvSpPr>
          <xdr:spPr>
            <a:xfrm rot="18873905">
              <a:off x="3046163" y="4248167"/>
              <a:ext cx="397510" cy="397510"/>
            </a:xfrm>
            <a:prstGeom prst="teardrop">
              <a:avLst/>
            </a:prstGeom>
            <a:solidFill>
              <a:schemeClr val="bg1"/>
            </a:solidFill>
            <a:ln w="19050">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74" name="Bogen 73">
              <a:extLst>
                <a:ext uri="{FF2B5EF4-FFF2-40B4-BE49-F238E27FC236}">
                  <a16:creationId xmlns:a16="http://schemas.microsoft.com/office/drawing/2014/main" id="{C1D48B28-A8FA-250B-76AE-893C06B318F9}"/>
                </a:ext>
              </a:extLst>
            </xdr:cNvPr>
            <xdr:cNvSpPr/>
          </xdr:nvSpPr>
          <xdr:spPr>
            <a:xfrm rot="12004427">
              <a:off x="3139967" y="4357078"/>
              <a:ext cx="168105" cy="169080"/>
            </a:xfrm>
            <a:prstGeom prst="arc">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grpSp>
        <xdr:nvGrpSpPr>
          <xdr:cNvPr id="17" name="Gruppieren 16">
            <a:hlinkClick xmlns:r="http://schemas.openxmlformats.org/officeDocument/2006/relationships" r:id="rId17"/>
            <a:extLst>
              <a:ext uri="{FF2B5EF4-FFF2-40B4-BE49-F238E27FC236}">
                <a16:creationId xmlns:a16="http://schemas.microsoft.com/office/drawing/2014/main" id="{23F7F506-0469-655A-53DE-7CE0CAE0A602}"/>
              </a:ext>
            </a:extLst>
          </xdr:cNvPr>
          <xdr:cNvGrpSpPr/>
        </xdr:nvGrpSpPr>
        <xdr:grpSpPr>
          <a:xfrm>
            <a:off x="5667375" y="2143125"/>
            <a:ext cx="248685" cy="208471"/>
            <a:chOff x="5607249" y="3003722"/>
            <a:chExt cx="1056592" cy="888828"/>
          </a:xfrm>
        </xdr:grpSpPr>
        <xdr:sp macro="" textlink="">
          <xdr:nvSpPr>
            <xdr:cNvPr id="18" name="Rechteck 17">
              <a:extLst>
                <a:ext uri="{FF2B5EF4-FFF2-40B4-BE49-F238E27FC236}">
                  <a16:creationId xmlns:a16="http://schemas.microsoft.com/office/drawing/2014/main" id="{B43D34CE-7893-D7F3-0887-2F65F911D612}"/>
                </a:ext>
              </a:extLst>
            </xdr:cNvPr>
            <xdr:cNvSpPr/>
          </xdr:nvSpPr>
          <xdr:spPr>
            <a:xfrm>
              <a:off x="6586348" y="3113723"/>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9" name="Rechteck 18">
              <a:extLst>
                <a:ext uri="{FF2B5EF4-FFF2-40B4-BE49-F238E27FC236}">
                  <a16:creationId xmlns:a16="http://schemas.microsoft.com/office/drawing/2014/main" id="{D6C20242-5BB9-A92F-EA9D-1905AD2B1D99}"/>
                </a:ext>
              </a:extLst>
            </xdr:cNvPr>
            <xdr:cNvSpPr/>
          </xdr:nvSpPr>
          <xdr:spPr>
            <a:xfrm>
              <a:off x="6587138" y="3678239"/>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62" name="Rechteck 61">
              <a:extLst>
                <a:ext uri="{FF2B5EF4-FFF2-40B4-BE49-F238E27FC236}">
                  <a16:creationId xmlns:a16="http://schemas.microsoft.com/office/drawing/2014/main" id="{A94E9FE3-2551-3FFD-9006-8ACCA555B41B}"/>
                </a:ext>
              </a:extLst>
            </xdr:cNvPr>
            <xdr:cNvSpPr/>
          </xdr:nvSpPr>
          <xdr:spPr>
            <a:xfrm>
              <a:off x="5654874" y="3113722"/>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63" name="Rechteck 62">
              <a:extLst>
                <a:ext uri="{FF2B5EF4-FFF2-40B4-BE49-F238E27FC236}">
                  <a16:creationId xmlns:a16="http://schemas.microsoft.com/office/drawing/2014/main" id="{F15CCE97-AA5B-CF78-9CAD-3B7D4F78F0FF}"/>
                </a:ext>
              </a:extLst>
            </xdr:cNvPr>
            <xdr:cNvSpPr/>
          </xdr:nvSpPr>
          <xdr:spPr>
            <a:xfrm>
              <a:off x="5607249" y="3068639"/>
              <a:ext cx="47698" cy="228600"/>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64" name="Rechteck: abgerundete Ecken 63">
              <a:extLst>
                <a:ext uri="{FF2B5EF4-FFF2-40B4-BE49-F238E27FC236}">
                  <a16:creationId xmlns:a16="http://schemas.microsoft.com/office/drawing/2014/main" id="{F027F0B7-B900-7CAB-8831-2D36B6B80886}"/>
                </a:ext>
              </a:extLst>
            </xdr:cNvPr>
            <xdr:cNvSpPr/>
          </xdr:nvSpPr>
          <xdr:spPr>
            <a:xfrm>
              <a:off x="5726963"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65" name="Rechteck: abgerundete Ecken 64">
              <a:extLst>
                <a:ext uri="{FF2B5EF4-FFF2-40B4-BE49-F238E27FC236}">
                  <a16:creationId xmlns:a16="http://schemas.microsoft.com/office/drawing/2014/main" id="{5D43F41B-7BB8-C2B8-6036-D90542D6C63F}"/>
                </a:ext>
              </a:extLst>
            </xdr:cNvPr>
            <xdr:cNvSpPr/>
          </xdr:nvSpPr>
          <xdr:spPr>
            <a:xfrm>
              <a:off x="5908766" y="3003722"/>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66" name="Rechteck: abgerundete Ecken 65">
              <a:extLst>
                <a:ext uri="{FF2B5EF4-FFF2-40B4-BE49-F238E27FC236}">
                  <a16:creationId xmlns:a16="http://schemas.microsoft.com/office/drawing/2014/main" id="{D809059D-A167-FC68-4DA0-898F3BD55CAF}"/>
                </a:ext>
              </a:extLst>
            </xdr:cNvPr>
            <xdr:cNvSpPr/>
          </xdr:nvSpPr>
          <xdr:spPr>
            <a:xfrm>
              <a:off x="6106946"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67" name="Rechteck: abgerundete Ecken 66">
              <a:extLst>
                <a:ext uri="{FF2B5EF4-FFF2-40B4-BE49-F238E27FC236}">
                  <a16:creationId xmlns:a16="http://schemas.microsoft.com/office/drawing/2014/main" id="{CCDCA915-2296-3CF0-9B29-3BC2646F7A1C}"/>
                </a:ext>
              </a:extLst>
            </xdr:cNvPr>
            <xdr:cNvSpPr/>
          </xdr:nvSpPr>
          <xdr:spPr>
            <a:xfrm>
              <a:off x="6290128"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68" name="Rechteck: abgerundete Ecken 67">
              <a:extLst>
                <a:ext uri="{FF2B5EF4-FFF2-40B4-BE49-F238E27FC236}">
                  <a16:creationId xmlns:a16="http://schemas.microsoft.com/office/drawing/2014/main" id="{B482822B-E146-0D4C-C206-D10241C60E39}"/>
                </a:ext>
              </a:extLst>
            </xdr:cNvPr>
            <xdr:cNvSpPr/>
          </xdr:nvSpPr>
          <xdr:spPr>
            <a:xfrm>
              <a:off x="6476369"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771525</xdr:colOff>
      <xdr:row>0</xdr:row>
      <xdr:rowOff>150018</xdr:rowOff>
    </xdr:from>
    <xdr:to>
      <xdr:col>8</xdr:col>
      <xdr:colOff>591</xdr:colOff>
      <xdr:row>2</xdr:row>
      <xdr:rowOff>165018</xdr:rowOff>
    </xdr:to>
    <xdr:grpSp>
      <xdr:nvGrpSpPr>
        <xdr:cNvPr id="38" name="Gruppieren 37">
          <a:extLst>
            <a:ext uri="{FF2B5EF4-FFF2-40B4-BE49-F238E27FC236}">
              <a16:creationId xmlns:a16="http://schemas.microsoft.com/office/drawing/2014/main" id="{673A75AE-211F-4662-90D8-9B7C81225A55}"/>
            </a:ext>
          </a:extLst>
        </xdr:cNvPr>
        <xdr:cNvGrpSpPr/>
      </xdr:nvGrpSpPr>
      <xdr:grpSpPr>
        <a:xfrm>
          <a:off x="7290858" y="150018"/>
          <a:ext cx="3123733" cy="396000"/>
          <a:chOff x="0" y="5124450"/>
          <a:chExt cx="3117647" cy="366180"/>
        </a:xfrm>
      </xdr:grpSpPr>
      <xdr:sp macro="" textlink="">
        <xdr:nvSpPr>
          <xdr:cNvPr id="39" name="Rechteck 38">
            <a:extLst>
              <a:ext uri="{FF2B5EF4-FFF2-40B4-BE49-F238E27FC236}">
                <a16:creationId xmlns:a16="http://schemas.microsoft.com/office/drawing/2014/main" id="{A2793A74-B874-47A4-9716-3F3CF9AF4774}"/>
              </a:ext>
            </a:extLst>
          </xdr:cNvPr>
          <xdr:cNvSpPr/>
        </xdr:nvSpPr>
        <xdr:spPr>
          <a:xfrm>
            <a:off x="84834" y="5124450"/>
            <a:ext cx="3032813" cy="366180"/>
          </a:xfrm>
          <a:prstGeom prst="rect">
            <a:avLst/>
          </a:prstGeom>
          <a:gradFill flip="none" rotWithShape="1">
            <a:gsLst>
              <a:gs pos="91000">
                <a:schemeClr val="accent1">
                  <a:lumMod val="5000"/>
                  <a:lumOff val="95000"/>
                  <a:alpha val="6000"/>
                </a:schemeClr>
              </a:gs>
              <a:gs pos="0">
                <a:srgbClr val="FF66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0" name="Rechteck 39">
            <a:extLst>
              <a:ext uri="{FF2B5EF4-FFF2-40B4-BE49-F238E27FC236}">
                <a16:creationId xmlns:a16="http://schemas.microsoft.com/office/drawing/2014/main" id="{A2C3413D-231B-4C4A-9C83-5F6B0ED1E785}"/>
              </a:ext>
            </a:extLst>
          </xdr:cNvPr>
          <xdr:cNvSpPr/>
        </xdr:nvSpPr>
        <xdr:spPr>
          <a:xfrm>
            <a:off x="0" y="5124450"/>
            <a:ext cx="95438" cy="366180"/>
          </a:xfrm>
          <a:prstGeom prst="rect">
            <a:avLst/>
          </a:prstGeom>
          <a:solidFill>
            <a:srgbClr val="FF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editAs="absolute">
    <xdr:from>
      <xdr:col>3</xdr:col>
      <xdr:colOff>115359</xdr:colOff>
      <xdr:row>10</xdr:row>
      <xdr:rowOff>153457</xdr:rowOff>
    </xdr:from>
    <xdr:to>
      <xdr:col>4</xdr:col>
      <xdr:colOff>762001</xdr:colOff>
      <xdr:row>13</xdr:row>
      <xdr:rowOff>74083</xdr:rowOff>
    </xdr:to>
    <xdr:sp macro="" textlink="">
      <xdr:nvSpPr>
        <xdr:cNvPr id="50" name="Textfeld 49">
          <a:extLst>
            <a:ext uri="{FF2B5EF4-FFF2-40B4-BE49-F238E27FC236}">
              <a16:creationId xmlns:a16="http://schemas.microsoft.com/office/drawing/2014/main" id="{35CF2103-16B5-4459-A292-E805159BB1A6}"/>
            </a:ext>
          </a:extLst>
        </xdr:cNvPr>
        <xdr:cNvSpPr txBox="1"/>
      </xdr:nvSpPr>
      <xdr:spPr>
        <a:xfrm>
          <a:off x="4782609" y="2820457"/>
          <a:ext cx="1588559" cy="492126"/>
        </a:xfrm>
        <a:custGeom>
          <a:avLst/>
          <a:gdLst>
            <a:gd name="connsiteX0" fmla="*/ 0 w 1588559"/>
            <a:gd name="connsiteY0" fmla="*/ 0 h 492126"/>
            <a:gd name="connsiteX1" fmla="*/ 561291 w 1588559"/>
            <a:gd name="connsiteY1" fmla="*/ 0 h 492126"/>
            <a:gd name="connsiteX2" fmla="*/ 1106696 w 1588559"/>
            <a:gd name="connsiteY2" fmla="*/ 0 h 492126"/>
            <a:gd name="connsiteX3" fmla="*/ 1588559 w 1588559"/>
            <a:gd name="connsiteY3" fmla="*/ 0 h 492126"/>
            <a:gd name="connsiteX4" fmla="*/ 1588559 w 1588559"/>
            <a:gd name="connsiteY4" fmla="*/ 492126 h 492126"/>
            <a:gd name="connsiteX5" fmla="*/ 1090811 w 1588559"/>
            <a:gd name="connsiteY5" fmla="*/ 492126 h 492126"/>
            <a:gd name="connsiteX6" fmla="*/ 561291 w 1588559"/>
            <a:gd name="connsiteY6" fmla="*/ 492126 h 492126"/>
            <a:gd name="connsiteX7" fmla="*/ 0 w 1588559"/>
            <a:gd name="connsiteY7" fmla="*/ 492126 h 492126"/>
            <a:gd name="connsiteX8" fmla="*/ 0 w 1588559"/>
            <a:gd name="connsiteY8" fmla="*/ 0 h 4921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588559" h="492126" fill="none" extrusionOk="0">
              <a:moveTo>
                <a:pt x="0" y="0"/>
              </a:moveTo>
              <a:cubicBezTo>
                <a:pt x="221710" y="-20909"/>
                <a:pt x="310888" y="17057"/>
                <a:pt x="561291" y="0"/>
              </a:cubicBezTo>
              <a:cubicBezTo>
                <a:pt x="811694" y="-17057"/>
                <a:pt x="925215" y="136"/>
                <a:pt x="1106696" y="0"/>
              </a:cubicBezTo>
              <a:cubicBezTo>
                <a:pt x="1288177" y="-136"/>
                <a:pt x="1454132" y="10093"/>
                <a:pt x="1588559" y="0"/>
              </a:cubicBezTo>
              <a:cubicBezTo>
                <a:pt x="1605365" y="230812"/>
                <a:pt x="1548551" y="276204"/>
                <a:pt x="1588559" y="492126"/>
              </a:cubicBezTo>
              <a:cubicBezTo>
                <a:pt x="1436227" y="499568"/>
                <a:pt x="1290090" y="469249"/>
                <a:pt x="1090811" y="492126"/>
              </a:cubicBezTo>
              <a:cubicBezTo>
                <a:pt x="891532" y="515003"/>
                <a:pt x="752864" y="483530"/>
                <a:pt x="561291" y="492126"/>
              </a:cubicBezTo>
              <a:cubicBezTo>
                <a:pt x="369718" y="500722"/>
                <a:pt x="252101" y="480942"/>
                <a:pt x="0" y="492126"/>
              </a:cubicBezTo>
              <a:cubicBezTo>
                <a:pt x="-37192" y="250175"/>
                <a:pt x="9350" y="116773"/>
                <a:pt x="0" y="0"/>
              </a:cubicBezTo>
              <a:close/>
            </a:path>
            <a:path w="1588559" h="492126" stroke="0" extrusionOk="0">
              <a:moveTo>
                <a:pt x="0" y="0"/>
              </a:moveTo>
              <a:cubicBezTo>
                <a:pt x="174925" y="-26917"/>
                <a:pt x="337047" y="3598"/>
                <a:pt x="513634" y="0"/>
              </a:cubicBezTo>
              <a:cubicBezTo>
                <a:pt x="690221" y="-3598"/>
                <a:pt x="772803" y="26394"/>
                <a:pt x="995497" y="0"/>
              </a:cubicBezTo>
              <a:cubicBezTo>
                <a:pt x="1218191" y="-26394"/>
                <a:pt x="1365109" y="60031"/>
                <a:pt x="1588559" y="0"/>
              </a:cubicBezTo>
              <a:cubicBezTo>
                <a:pt x="1646778" y="141735"/>
                <a:pt x="1569339" y="366469"/>
                <a:pt x="1588559" y="492126"/>
              </a:cubicBezTo>
              <a:cubicBezTo>
                <a:pt x="1364955" y="532365"/>
                <a:pt x="1308961" y="457630"/>
                <a:pt x="1090811" y="492126"/>
              </a:cubicBezTo>
              <a:cubicBezTo>
                <a:pt x="872661" y="526622"/>
                <a:pt x="782290" y="452109"/>
                <a:pt x="529520" y="492126"/>
              </a:cubicBezTo>
              <a:cubicBezTo>
                <a:pt x="276750" y="532143"/>
                <a:pt x="159067" y="465012"/>
                <a:pt x="0" y="492126"/>
              </a:cubicBezTo>
              <a:cubicBezTo>
                <a:pt x="-14917" y="309437"/>
                <a:pt x="25831" y="189309"/>
                <a:pt x="0" y="0"/>
              </a:cubicBezTo>
              <a:close/>
            </a:path>
          </a:pathLst>
        </a:custGeom>
        <a:solidFill>
          <a:schemeClr val="lt1">
            <a:alpha val="43000"/>
          </a:schemeClr>
        </a:solidFill>
        <a:ln w="38100" cmpd="sng">
          <a:solidFill>
            <a:srgbClr val="C00000"/>
          </a:solidFill>
          <a:prstDash val="dash"/>
          <a:extLst>
            <a:ext uri="{C807C97D-BFC1-408E-A445-0C87EB9F89A2}">
              <ask:lineSketchStyleProps xmlns:ask="http://schemas.microsoft.com/office/drawing/2018/sketchyshapes" sd="1219033472">
                <a:prstGeom prst="rect">
                  <a:avLst/>
                </a:prstGeom>
                <ask:type>
                  <ask:lineSketchScribbl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solidFill>
                <a:srgbClr val="C00000"/>
              </a:solidFill>
            </a:rPr>
            <a:t>Abrechnungszeitraum sollte ein Jahr betragen.</a:t>
          </a:r>
        </a:p>
      </xdr:txBody>
    </xdr:sp>
    <xdr:clientData/>
  </xdr:twoCellAnchor>
  <xdr:twoCellAnchor editAs="absolute">
    <xdr:from>
      <xdr:col>10</xdr:col>
      <xdr:colOff>669926</xdr:colOff>
      <xdr:row>9</xdr:row>
      <xdr:rowOff>147110</xdr:rowOff>
    </xdr:from>
    <xdr:to>
      <xdr:col>11</xdr:col>
      <xdr:colOff>1380068</xdr:colOff>
      <xdr:row>14</xdr:row>
      <xdr:rowOff>95252</xdr:rowOff>
    </xdr:to>
    <xdr:sp macro="" textlink="">
      <xdr:nvSpPr>
        <xdr:cNvPr id="51" name="Textfeld 50">
          <a:extLst>
            <a:ext uri="{FF2B5EF4-FFF2-40B4-BE49-F238E27FC236}">
              <a16:creationId xmlns:a16="http://schemas.microsoft.com/office/drawing/2014/main" id="{5B402974-4CF2-4695-B663-3AA7676D33A6}"/>
            </a:ext>
          </a:extLst>
        </xdr:cNvPr>
        <xdr:cNvSpPr txBox="1"/>
      </xdr:nvSpPr>
      <xdr:spPr>
        <a:xfrm>
          <a:off x="13528676" y="2623610"/>
          <a:ext cx="1588559" cy="900642"/>
        </a:xfrm>
        <a:custGeom>
          <a:avLst/>
          <a:gdLst>
            <a:gd name="connsiteX0" fmla="*/ 0 w 1588559"/>
            <a:gd name="connsiteY0" fmla="*/ 0 h 900642"/>
            <a:gd name="connsiteX1" fmla="*/ 513634 w 1588559"/>
            <a:gd name="connsiteY1" fmla="*/ 0 h 900642"/>
            <a:gd name="connsiteX2" fmla="*/ 1043154 w 1588559"/>
            <a:gd name="connsiteY2" fmla="*/ 0 h 900642"/>
            <a:gd name="connsiteX3" fmla="*/ 1588559 w 1588559"/>
            <a:gd name="connsiteY3" fmla="*/ 0 h 900642"/>
            <a:gd name="connsiteX4" fmla="*/ 1588559 w 1588559"/>
            <a:gd name="connsiteY4" fmla="*/ 450321 h 900642"/>
            <a:gd name="connsiteX5" fmla="*/ 1588559 w 1588559"/>
            <a:gd name="connsiteY5" fmla="*/ 900642 h 900642"/>
            <a:gd name="connsiteX6" fmla="*/ 1059039 w 1588559"/>
            <a:gd name="connsiteY6" fmla="*/ 900642 h 900642"/>
            <a:gd name="connsiteX7" fmla="*/ 561291 w 1588559"/>
            <a:gd name="connsiteY7" fmla="*/ 900642 h 900642"/>
            <a:gd name="connsiteX8" fmla="*/ 0 w 1588559"/>
            <a:gd name="connsiteY8" fmla="*/ 900642 h 900642"/>
            <a:gd name="connsiteX9" fmla="*/ 0 w 1588559"/>
            <a:gd name="connsiteY9" fmla="*/ 459327 h 900642"/>
            <a:gd name="connsiteX10" fmla="*/ 0 w 1588559"/>
            <a:gd name="connsiteY10" fmla="*/ 0 h 900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588559" h="900642" fill="none" extrusionOk="0">
              <a:moveTo>
                <a:pt x="0" y="0"/>
              </a:moveTo>
              <a:cubicBezTo>
                <a:pt x="179778" y="-58502"/>
                <a:pt x="379777" y="38656"/>
                <a:pt x="513634" y="0"/>
              </a:cubicBezTo>
              <a:cubicBezTo>
                <a:pt x="647491" y="-38656"/>
                <a:pt x="792968" y="58871"/>
                <a:pt x="1043154" y="0"/>
              </a:cubicBezTo>
              <a:cubicBezTo>
                <a:pt x="1293340" y="-58871"/>
                <a:pt x="1385460" y="62449"/>
                <a:pt x="1588559" y="0"/>
              </a:cubicBezTo>
              <a:cubicBezTo>
                <a:pt x="1632879" y="160725"/>
                <a:pt x="1576239" y="316965"/>
                <a:pt x="1588559" y="450321"/>
              </a:cubicBezTo>
              <a:cubicBezTo>
                <a:pt x="1600879" y="583677"/>
                <a:pt x="1578845" y="799297"/>
                <a:pt x="1588559" y="900642"/>
              </a:cubicBezTo>
              <a:cubicBezTo>
                <a:pt x="1482627" y="907046"/>
                <a:pt x="1277210" y="863135"/>
                <a:pt x="1059039" y="900642"/>
              </a:cubicBezTo>
              <a:cubicBezTo>
                <a:pt x="840868" y="938149"/>
                <a:pt x="760834" y="867466"/>
                <a:pt x="561291" y="900642"/>
              </a:cubicBezTo>
              <a:cubicBezTo>
                <a:pt x="361748" y="933818"/>
                <a:pt x="237709" y="885189"/>
                <a:pt x="0" y="900642"/>
              </a:cubicBezTo>
              <a:cubicBezTo>
                <a:pt x="-30380" y="747211"/>
                <a:pt x="30533" y="632028"/>
                <a:pt x="0" y="459327"/>
              </a:cubicBezTo>
              <a:cubicBezTo>
                <a:pt x="-30533" y="286626"/>
                <a:pt x="33931" y="95043"/>
                <a:pt x="0" y="0"/>
              </a:cubicBezTo>
              <a:close/>
            </a:path>
            <a:path w="1588559" h="900642" stroke="0" extrusionOk="0">
              <a:moveTo>
                <a:pt x="0" y="0"/>
              </a:moveTo>
              <a:cubicBezTo>
                <a:pt x="174925" y="-26917"/>
                <a:pt x="337047" y="3598"/>
                <a:pt x="513634" y="0"/>
              </a:cubicBezTo>
              <a:cubicBezTo>
                <a:pt x="690221" y="-3598"/>
                <a:pt x="772803" y="26394"/>
                <a:pt x="995497" y="0"/>
              </a:cubicBezTo>
              <a:cubicBezTo>
                <a:pt x="1218191" y="-26394"/>
                <a:pt x="1365109" y="60031"/>
                <a:pt x="1588559" y="0"/>
              </a:cubicBezTo>
              <a:cubicBezTo>
                <a:pt x="1596222" y="206858"/>
                <a:pt x="1555170" y="341082"/>
                <a:pt x="1588559" y="441315"/>
              </a:cubicBezTo>
              <a:cubicBezTo>
                <a:pt x="1621948" y="541549"/>
                <a:pt x="1540741" y="686208"/>
                <a:pt x="1588559" y="900642"/>
              </a:cubicBezTo>
              <a:cubicBezTo>
                <a:pt x="1412155" y="947735"/>
                <a:pt x="1193669" y="893784"/>
                <a:pt x="1090811" y="900642"/>
              </a:cubicBezTo>
              <a:cubicBezTo>
                <a:pt x="987953" y="907500"/>
                <a:pt x="745805" y="875205"/>
                <a:pt x="593062" y="900642"/>
              </a:cubicBezTo>
              <a:cubicBezTo>
                <a:pt x="440319" y="926079"/>
                <a:pt x="212307" y="851412"/>
                <a:pt x="0" y="900642"/>
              </a:cubicBezTo>
              <a:cubicBezTo>
                <a:pt x="-24020" y="758025"/>
                <a:pt x="44658" y="599306"/>
                <a:pt x="0" y="477340"/>
              </a:cubicBezTo>
              <a:cubicBezTo>
                <a:pt x="-44658" y="355374"/>
                <a:pt x="37882" y="227206"/>
                <a:pt x="0" y="0"/>
              </a:cubicBezTo>
              <a:close/>
            </a:path>
          </a:pathLst>
        </a:custGeom>
        <a:solidFill>
          <a:schemeClr val="lt1">
            <a:alpha val="43000"/>
          </a:schemeClr>
        </a:solidFill>
        <a:ln w="38100" cmpd="sng">
          <a:solidFill>
            <a:srgbClr val="C00000"/>
          </a:solidFill>
          <a:prstDash val="dash"/>
          <a:extLst>
            <a:ext uri="{C807C97D-BFC1-408E-A445-0C87EB9F89A2}">
              <ask:lineSketchStyleProps xmlns:ask="http://schemas.microsoft.com/office/drawing/2018/sketchyshapes" sd="1219033472">
                <a:prstGeom prst="rect">
                  <a:avLst/>
                </a:prstGeom>
                <ask:type>
                  <ask:lineSketchScribbl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solidFill>
                <a:srgbClr val="C00000"/>
              </a:solidFill>
            </a:rPr>
            <a:t>nur selbstverbrauchter Strom - KEINE Einspeisung.</a:t>
          </a:r>
        </a:p>
      </xdr:txBody>
    </xdr:sp>
    <xdr:clientData/>
  </xdr:twoCellAnchor>
  <xdr:twoCellAnchor>
    <xdr:from>
      <xdr:col>5</xdr:col>
      <xdr:colOff>783167</xdr:colOff>
      <xdr:row>10</xdr:row>
      <xdr:rowOff>84667</xdr:rowOff>
    </xdr:from>
    <xdr:to>
      <xdr:col>6</xdr:col>
      <xdr:colOff>1238248</xdr:colOff>
      <xdr:row>19</xdr:row>
      <xdr:rowOff>21166</xdr:rowOff>
    </xdr:to>
    <xdr:sp macro="" textlink="">
      <xdr:nvSpPr>
        <xdr:cNvPr id="57" name="Textfeld 56">
          <a:extLst>
            <a:ext uri="{FF2B5EF4-FFF2-40B4-BE49-F238E27FC236}">
              <a16:creationId xmlns:a16="http://schemas.microsoft.com/office/drawing/2014/main" id="{E91145CE-60DC-47CA-A13D-A019C9EBBDCB}"/>
            </a:ext>
          </a:extLst>
        </xdr:cNvPr>
        <xdr:cNvSpPr txBox="1"/>
      </xdr:nvSpPr>
      <xdr:spPr>
        <a:xfrm>
          <a:off x="7302500" y="2751667"/>
          <a:ext cx="1894415" cy="1650999"/>
        </a:xfrm>
        <a:custGeom>
          <a:avLst/>
          <a:gdLst>
            <a:gd name="connsiteX0" fmla="*/ 0 w 1894415"/>
            <a:gd name="connsiteY0" fmla="*/ 0 h 1650999"/>
            <a:gd name="connsiteX1" fmla="*/ 511492 w 1894415"/>
            <a:gd name="connsiteY1" fmla="*/ 0 h 1650999"/>
            <a:gd name="connsiteX2" fmla="*/ 1004040 w 1894415"/>
            <a:gd name="connsiteY2" fmla="*/ 0 h 1650999"/>
            <a:gd name="connsiteX3" fmla="*/ 1894415 w 1894415"/>
            <a:gd name="connsiteY3" fmla="*/ 0 h 1650999"/>
            <a:gd name="connsiteX4" fmla="*/ 1894415 w 1894415"/>
            <a:gd name="connsiteY4" fmla="*/ 500803 h 1650999"/>
            <a:gd name="connsiteX5" fmla="*/ 1894415 w 1894415"/>
            <a:gd name="connsiteY5" fmla="*/ 1084156 h 1650999"/>
            <a:gd name="connsiteX6" fmla="*/ 1894415 w 1894415"/>
            <a:gd name="connsiteY6" fmla="*/ 1650999 h 1650999"/>
            <a:gd name="connsiteX7" fmla="*/ 1458700 w 1894415"/>
            <a:gd name="connsiteY7" fmla="*/ 1650999 h 1650999"/>
            <a:gd name="connsiteX8" fmla="*/ 1004040 w 1894415"/>
            <a:gd name="connsiteY8" fmla="*/ 1650999 h 1650999"/>
            <a:gd name="connsiteX9" fmla="*/ 587269 w 1894415"/>
            <a:gd name="connsiteY9" fmla="*/ 1650999 h 1650999"/>
            <a:gd name="connsiteX10" fmla="*/ 0 w 1894415"/>
            <a:gd name="connsiteY10" fmla="*/ 1650999 h 1650999"/>
            <a:gd name="connsiteX11" fmla="*/ 0 w 1894415"/>
            <a:gd name="connsiteY11" fmla="*/ 1084156 h 1650999"/>
            <a:gd name="connsiteX12" fmla="*/ 0 w 1894415"/>
            <a:gd name="connsiteY12" fmla="*/ 583353 h 1650999"/>
            <a:gd name="connsiteX13" fmla="*/ 0 w 1894415"/>
            <a:gd name="connsiteY13" fmla="*/ 0 h 1650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894415" h="1650999" fill="none" extrusionOk="0">
              <a:moveTo>
                <a:pt x="0" y="0"/>
              </a:moveTo>
              <a:cubicBezTo>
                <a:pt x="149908" y="-22832"/>
                <a:pt x="324735" y="18162"/>
                <a:pt x="511492" y="0"/>
              </a:cubicBezTo>
              <a:cubicBezTo>
                <a:pt x="698249" y="-18162"/>
                <a:pt x="771044" y="22943"/>
                <a:pt x="1004040" y="0"/>
              </a:cubicBezTo>
              <a:cubicBezTo>
                <a:pt x="1237036" y="-22943"/>
                <a:pt x="1471923" y="80529"/>
                <a:pt x="1894415" y="0"/>
              </a:cubicBezTo>
              <a:cubicBezTo>
                <a:pt x="1918840" y="230226"/>
                <a:pt x="1891305" y="332066"/>
                <a:pt x="1894415" y="500803"/>
              </a:cubicBezTo>
              <a:cubicBezTo>
                <a:pt x="1897525" y="669540"/>
                <a:pt x="1837869" y="879990"/>
                <a:pt x="1894415" y="1084156"/>
              </a:cubicBezTo>
              <a:cubicBezTo>
                <a:pt x="1950961" y="1288322"/>
                <a:pt x="1837097" y="1421798"/>
                <a:pt x="1894415" y="1650999"/>
              </a:cubicBezTo>
              <a:cubicBezTo>
                <a:pt x="1751919" y="1692424"/>
                <a:pt x="1664001" y="1603969"/>
                <a:pt x="1458700" y="1650999"/>
              </a:cubicBezTo>
              <a:cubicBezTo>
                <a:pt x="1253400" y="1698029"/>
                <a:pt x="1193051" y="1631638"/>
                <a:pt x="1004040" y="1650999"/>
              </a:cubicBezTo>
              <a:cubicBezTo>
                <a:pt x="815029" y="1670360"/>
                <a:pt x="782918" y="1627256"/>
                <a:pt x="587269" y="1650999"/>
              </a:cubicBezTo>
              <a:cubicBezTo>
                <a:pt x="391620" y="1674742"/>
                <a:pt x="134580" y="1623277"/>
                <a:pt x="0" y="1650999"/>
              </a:cubicBezTo>
              <a:cubicBezTo>
                <a:pt x="-64406" y="1409309"/>
                <a:pt x="32801" y="1331616"/>
                <a:pt x="0" y="1084156"/>
              </a:cubicBezTo>
              <a:cubicBezTo>
                <a:pt x="-32801" y="836696"/>
                <a:pt x="34473" y="699301"/>
                <a:pt x="0" y="583353"/>
              </a:cubicBezTo>
              <a:cubicBezTo>
                <a:pt x="-34473" y="467405"/>
                <a:pt x="25454" y="260559"/>
                <a:pt x="0" y="0"/>
              </a:cubicBezTo>
              <a:close/>
            </a:path>
            <a:path w="1894415" h="1650999" stroke="0" extrusionOk="0">
              <a:moveTo>
                <a:pt x="0" y="0"/>
              </a:moveTo>
              <a:cubicBezTo>
                <a:pt x="197924" y="-12488"/>
                <a:pt x="335606" y="19811"/>
                <a:pt x="454660" y="0"/>
              </a:cubicBezTo>
              <a:cubicBezTo>
                <a:pt x="573714" y="-19811"/>
                <a:pt x="699709" y="37562"/>
                <a:pt x="871431" y="0"/>
              </a:cubicBezTo>
              <a:cubicBezTo>
                <a:pt x="1043153" y="-37562"/>
                <a:pt x="1192792" y="24340"/>
                <a:pt x="1382923" y="0"/>
              </a:cubicBezTo>
              <a:cubicBezTo>
                <a:pt x="1573054" y="-24340"/>
                <a:pt x="1656568" y="9860"/>
                <a:pt x="1894415" y="0"/>
              </a:cubicBezTo>
              <a:cubicBezTo>
                <a:pt x="1916441" y="221126"/>
                <a:pt x="1867279" y="354707"/>
                <a:pt x="1894415" y="533823"/>
              </a:cubicBezTo>
              <a:cubicBezTo>
                <a:pt x="1921551" y="712939"/>
                <a:pt x="1837590" y="867429"/>
                <a:pt x="1894415" y="1051136"/>
              </a:cubicBezTo>
              <a:cubicBezTo>
                <a:pt x="1951240" y="1234843"/>
                <a:pt x="1871521" y="1491908"/>
                <a:pt x="1894415" y="1650999"/>
              </a:cubicBezTo>
              <a:cubicBezTo>
                <a:pt x="1709299" y="1663701"/>
                <a:pt x="1563667" y="1607007"/>
                <a:pt x="1420811" y="1650999"/>
              </a:cubicBezTo>
              <a:cubicBezTo>
                <a:pt x="1277955" y="1694991"/>
                <a:pt x="1151320" y="1631060"/>
                <a:pt x="1004040" y="1650999"/>
              </a:cubicBezTo>
              <a:cubicBezTo>
                <a:pt x="856760" y="1670938"/>
                <a:pt x="758427" y="1629897"/>
                <a:pt x="530436" y="1650999"/>
              </a:cubicBezTo>
              <a:cubicBezTo>
                <a:pt x="302445" y="1672101"/>
                <a:pt x="229100" y="1620469"/>
                <a:pt x="0" y="1650999"/>
              </a:cubicBezTo>
              <a:cubicBezTo>
                <a:pt x="-8630" y="1484293"/>
                <a:pt x="38898" y="1232813"/>
                <a:pt x="0" y="1117176"/>
              </a:cubicBezTo>
              <a:cubicBezTo>
                <a:pt x="-38898" y="1001539"/>
                <a:pt x="58282" y="802571"/>
                <a:pt x="0" y="583353"/>
              </a:cubicBezTo>
              <a:cubicBezTo>
                <a:pt x="-58282" y="364135"/>
                <a:pt x="27550" y="290388"/>
                <a:pt x="0" y="0"/>
              </a:cubicBezTo>
              <a:close/>
            </a:path>
          </a:pathLst>
        </a:custGeom>
        <a:solidFill>
          <a:schemeClr val="lt1">
            <a:alpha val="78000"/>
          </a:schemeClr>
        </a:solidFill>
        <a:ln w="38100" cmpd="sng">
          <a:solidFill>
            <a:srgbClr val="C00000"/>
          </a:solidFill>
          <a:prstDash val="dash"/>
          <a:extLst>
            <a:ext uri="{C807C97D-BFC1-408E-A445-0C87EB9F89A2}">
              <ask:lineSketchStyleProps xmlns:ask="http://schemas.microsoft.com/office/drawing/2018/sketchyshapes" sd="1219033472">
                <a:prstGeom prst="rect">
                  <a:avLst/>
                </a:prstGeom>
                <ask:type>
                  <ask:lineSketchScribbl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buFont typeface="Symbol" panose="05050102010706020507" pitchFamily="18" charset="2"/>
            <a:buChar char="-"/>
          </a:pPr>
          <a:r>
            <a:rPr lang="de-DE" sz="1100" baseline="0">
              <a:solidFill>
                <a:srgbClr val="C00000"/>
              </a:solidFill>
            </a:rPr>
            <a:t>Für Umgang mit fehlenden Unterzählern bei Stromheizung oder verbundenen Gebäuden, siehe -&gt; FAQs </a:t>
          </a:r>
          <a:r>
            <a:rPr lang="de-DE" sz="1100" baseline="0">
              <a:solidFill>
                <a:srgbClr val="C00000"/>
              </a:solidFill>
              <a:latin typeface="+mn-lt"/>
              <a:ea typeface="+mn-ea"/>
              <a:cs typeface="+mn-cs"/>
            </a:rPr>
            <a:t>und -&gt; Hilfen und Infos</a:t>
          </a:r>
        </a:p>
        <a:p>
          <a:pPr marL="171450" indent="-171450">
            <a:buFont typeface="Symbol" panose="05050102010706020507" pitchFamily="18" charset="2"/>
            <a:buChar char="-"/>
          </a:pPr>
          <a:r>
            <a:rPr lang="de-DE" sz="1100" i="1" baseline="0">
              <a:solidFill>
                <a:schemeClr val="tx1">
                  <a:lumMod val="50000"/>
                  <a:lumOff val="50000"/>
                </a:schemeClr>
              </a:solidFill>
              <a:effectLst/>
              <a:latin typeface="+mn-lt"/>
              <a:ea typeface="+mn-ea"/>
              <a:cs typeface="+mn-cs"/>
            </a:rPr>
            <a:t>*Sie können diese Box verschieben oder löschen*</a:t>
          </a:r>
          <a:endParaRPr lang="de-DE">
            <a:solidFill>
              <a:schemeClr val="tx1">
                <a:lumMod val="50000"/>
                <a:lumOff val="50000"/>
              </a:schemeClr>
            </a:solidFill>
            <a:effectLst/>
          </a:endParaRPr>
        </a:p>
        <a:p>
          <a:pPr marL="171450" indent="-171450">
            <a:buFont typeface="Symbol" panose="05050102010706020507" pitchFamily="18" charset="2"/>
            <a:buChar char="-"/>
          </a:pPr>
          <a:endParaRPr lang="de-DE" sz="1100" baseline="0">
            <a:solidFill>
              <a:srgbClr val="C00000"/>
            </a:solidFill>
          </a:endParaRPr>
        </a:p>
      </xdr:txBody>
    </xdr:sp>
    <xdr:clientData/>
  </xdr:twoCellAnchor>
  <xdr:twoCellAnchor>
    <xdr:from>
      <xdr:col>0</xdr:col>
      <xdr:colOff>285750</xdr:colOff>
      <xdr:row>0</xdr:row>
      <xdr:rowOff>127000</xdr:rowOff>
    </xdr:from>
    <xdr:to>
      <xdr:col>13</xdr:col>
      <xdr:colOff>220177</xdr:colOff>
      <xdr:row>3</xdr:row>
      <xdr:rowOff>69307</xdr:rowOff>
    </xdr:to>
    <xdr:grpSp>
      <xdr:nvGrpSpPr>
        <xdr:cNvPr id="2" name="Gruppieren 1">
          <a:extLst>
            <a:ext uri="{FF2B5EF4-FFF2-40B4-BE49-F238E27FC236}">
              <a16:creationId xmlns:a16="http://schemas.microsoft.com/office/drawing/2014/main" id="{369A5254-27D5-4D0D-B148-5D7438026F41}"/>
            </a:ext>
          </a:extLst>
        </xdr:cNvPr>
        <xdr:cNvGrpSpPr/>
      </xdr:nvGrpSpPr>
      <xdr:grpSpPr>
        <a:xfrm>
          <a:off x="285750" y="127000"/>
          <a:ext cx="16433844" cy="513807"/>
          <a:chOff x="1638300" y="2019300"/>
          <a:chExt cx="16433844" cy="513807"/>
        </a:xfrm>
      </xdr:grpSpPr>
      <xdr:pic>
        <xdr:nvPicPr>
          <xdr:cNvPr id="3" name="Grafik 2" descr="Glühlampe mit einfarbiger Füllung">
            <a:hlinkClick xmlns:r="http://schemas.openxmlformats.org/officeDocument/2006/relationships" r:id="rId1"/>
            <a:extLst>
              <a:ext uri="{FF2B5EF4-FFF2-40B4-BE49-F238E27FC236}">
                <a16:creationId xmlns:a16="http://schemas.microsoft.com/office/drawing/2014/main" id="{673AE135-566D-D4B3-1612-BB0C8AE53A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609655" y="2081762"/>
            <a:ext cx="367656" cy="339206"/>
          </a:xfrm>
          <a:prstGeom prst="rect">
            <a:avLst/>
          </a:prstGeom>
        </xdr:spPr>
      </xdr:pic>
      <xdr:pic>
        <xdr:nvPicPr>
          <xdr:cNvPr id="4" name="Grafik 3" descr="Bleistift mit einfarbiger Füllung">
            <a:hlinkClick xmlns:r="http://schemas.openxmlformats.org/officeDocument/2006/relationships" r:id="rId4"/>
            <a:extLst>
              <a:ext uri="{FF2B5EF4-FFF2-40B4-BE49-F238E27FC236}">
                <a16:creationId xmlns:a16="http://schemas.microsoft.com/office/drawing/2014/main" id="{B98A50C3-372F-BFBB-3937-4EA684B32F6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274144" y="2100813"/>
            <a:ext cx="290494" cy="268016"/>
          </a:xfrm>
          <a:prstGeom prst="rect">
            <a:avLst/>
          </a:prstGeom>
        </xdr:spPr>
      </xdr:pic>
      <xdr:pic>
        <xdr:nvPicPr>
          <xdr:cNvPr id="5" name="Grafik 4" descr="Prüfliste mit einfarbiger Füllung">
            <a:hlinkClick xmlns:r="http://schemas.openxmlformats.org/officeDocument/2006/relationships" r:id="rId7"/>
            <a:extLst>
              <a:ext uri="{FF2B5EF4-FFF2-40B4-BE49-F238E27FC236}">
                <a16:creationId xmlns:a16="http://schemas.microsoft.com/office/drawing/2014/main" id="{40E1FFB9-7F89-FD35-1C2E-0B423D92503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4491759" y="2047286"/>
            <a:ext cx="426664" cy="393649"/>
          </a:xfrm>
          <a:prstGeom prst="rect">
            <a:avLst/>
          </a:prstGeom>
        </xdr:spPr>
      </xdr:pic>
      <xdr:pic>
        <xdr:nvPicPr>
          <xdr:cNvPr id="6" name="Grafik 5" descr="Geöffnetes Buch mit einfarbiger Füllung">
            <a:hlinkClick xmlns:r="http://schemas.openxmlformats.org/officeDocument/2006/relationships" r:id="rId10"/>
            <a:extLst>
              <a:ext uri="{FF2B5EF4-FFF2-40B4-BE49-F238E27FC236}">
                <a16:creationId xmlns:a16="http://schemas.microsoft.com/office/drawing/2014/main" id="{16BC6116-F576-40EE-C8A9-43484F0846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638300" y="2091287"/>
            <a:ext cx="305019" cy="281416"/>
          </a:xfrm>
          <a:prstGeom prst="rect">
            <a:avLst/>
          </a:prstGeom>
        </xdr:spPr>
      </xdr:pic>
      <xdr:pic>
        <xdr:nvPicPr>
          <xdr:cNvPr id="7" name="Grafik 6" descr="Kopf mit Zahnrädern Silhouette">
            <a:hlinkClick xmlns:r="http://schemas.openxmlformats.org/officeDocument/2006/relationships" r:id="rId13"/>
            <a:extLst>
              <a:ext uri="{FF2B5EF4-FFF2-40B4-BE49-F238E27FC236}">
                <a16:creationId xmlns:a16="http://schemas.microsoft.com/office/drawing/2014/main" id="{E58C8F12-BE10-F3E5-9801-7CF69FF40A9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6378191" y="2019300"/>
            <a:ext cx="461214" cy="425525"/>
          </a:xfrm>
          <a:prstGeom prst="rect">
            <a:avLst/>
          </a:prstGeom>
        </xdr:spPr>
      </xdr:pic>
      <xdr:sp macro="" textlink="">
        <xdr:nvSpPr>
          <xdr:cNvPr id="8" name="Textfeld 7">
            <a:hlinkClick xmlns:r="http://schemas.openxmlformats.org/officeDocument/2006/relationships" r:id="rId10" tooltip="Anleitung"/>
            <a:extLst>
              <a:ext uri="{FF2B5EF4-FFF2-40B4-BE49-F238E27FC236}">
                <a16:creationId xmlns:a16="http://schemas.microsoft.com/office/drawing/2014/main" id="{020B4FCF-1283-C887-5CCE-C3C3B86DBC1F}"/>
              </a:ext>
            </a:extLst>
          </xdr:cNvPr>
          <xdr:cNvSpPr txBox="1"/>
        </xdr:nvSpPr>
        <xdr:spPr>
          <a:xfrm>
            <a:off x="1968102" y="2117731"/>
            <a:ext cx="1134289" cy="335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Anleitung</a:t>
            </a:r>
          </a:p>
        </xdr:txBody>
      </xdr:sp>
      <xdr:sp macro="" textlink="">
        <xdr:nvSpPr>
          <xdr:cNvPr id="9" name="Textfeld 8">
            <a:hlinkClick xmlns:r="http://schemas.openxmlformats.org/officeDocument/2006/relationships" r:id="rId4" tooltip="Schritt 1 Allgemeine Angaben"/>
            <a:extLst>
              <a:ext uri="{FF2B5EF4-FFF2-40B4-BE49-F238E27FC236}">
                <a16:creationId xmlns:a16="http://schemas.microsoft.com/office/drawing/2014/main" id="{D507E664-4BB8-4E37-FB6D-C8F8C401BECF}"/>
              </a:ext>
            </a:extLst>
          </xdr:cNvPr>
          <xdr:cNvSpPr txBox="1"/>
        </xdr:nvSpPr>
        <xdr:spPr>
          <a:xfrm>
            <a:off x="3545623" y="2117731"/>
            <a:ext cx="1892070" cy="366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Schritt 1</a:t>
            </a:r>
            <a:r>
              <a:rPr lang="de-DE" sz="1100" baseline="0"/>
              <a:t> Allgemeine Angaben</a:t>
            </a:r>
            <a:endParaRPr lang="de-DE" sz="1100"/>
          </a:p>
        </xdr:txBody>
      </xdr:sp>
      <xdr:sp macro="" textlink="">
        <xdr:nvSpPr>
          <xdr:cNvPr id="10" name="Textfeld 9">
            <a:hlinkClick xmlns:r="http://schemas.openxmlformats.org/officeDocument/2006/relationships" r:id="rId1" tooltip="Schritt 2b Stromverbrauch Kat. 1-4"/>
            <a:extLst>
              <a:ext uri="{FF2B5EF4-FFF2-40B4-BE49-F238E27FC236}">
                <a16:creationId xmlns:a16="http://schemas.microsoft.com/office/drawing/2014/main" id="{08A8502C-295B-C917-B7E3-0BF39723628B}"/>
              </a:ext>
            </a:extLst>
          </xdr:cNvPr>
          <xdr:cNvSpPr txBox="1"/>
        </xdr:nvSpPr>
        <xdr:spPr>
          <a:xfrm>
            <a:off x="8950177" y="2117731"/>
            <a:ext cx="2301938" cy="343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Schritt</a:t>
            </a:r>
            <a:r>
              <a:rPr lang="de-DE" sz="1100" baseline="0"/>
              <a:t> 2b Stromverbrauch Kat. 1-4</a:t>
            </a:r>
          </a:p>
          <a:p>
            <a:endParaRPr lang="de-DE" sz="1100"/>
          </a:p>
        </xdr:txBody>
      </xdr:sp>
      <xdr:sp macro="" textlink="">
        <xdr:nvSpPr>
          <xdr:cNvPr id="11" name="Textfeld 10">
            <a:hlinkClick xmlns:r="http://schemas.openxmlformats.org/officeDocument/2006/relationships" r:id="rId16" tooltip="Schritt 2a Wärmeverbrauch Kat. 1-4"/>
            <a:extLst>
              <a:ext uri="{FF2B5EF4-FFF2-40B4-BE49-F238E27FC236}">
                <a16:creationId xmlns:a16="http://schemas.microsoft.com/office/drawing/2014/main" id="{FF54643D-3ACD-38EC-3E04-4C2AAEB8ED4A}"/>
              </a:ext>
            </a:extLst>
          </xdr:cNvPr>
          <xdr:cNvSpPr txBox="1"/>
        </xdr:nvSpPr>
        <xdr:spPr>
          <a:xfrm>
            <a:off x="5923817" y="2117731"/>
            <a:ext cx="2297172" cy="360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Schritt 2a Wärmeverbrauch Kat.</a:t>
            </a:r>
            <a:r>
              <a:rPr lang="de-DE" sz="1100" baseline="0"/>
              <a:t> 1-4</a:t>
            </a:r>
          </a:p>
          <a:p>
            <a:endParaRPr lang="de-DE" sz="1100"/>
          </a:p>
        </xdr:txBody>
      </xdr:sp>
      <xdr:sp macro="" textlink="">
        <xdr:nvSpPr>
          <xdr:cNvPr id="12" name="Textfeld 11">
            <a:hlinkClick xmlns:r="http://schemas.openxmlformats.org/officeDocument/2006/relationships" r:id="rId7" tooltip="Abschlusscheck"/>
            <a:extLst>
              <a:ext uri="{FF2B5EF4-FFF2-40B4-BE49-F238E27FC236}">
                <a16:creationId xmlns:a16="http://schemas.microsoft.com/office/drawing/2014/main" id="{AA013005-5119-8EB3-6574-582F859121B6}"/>
              </a:ext>
            </a:extLst>
          </xdr:cNvPr>
          <xdr:cNvSpPr txBox="1"/>
        </xdr:nvSpPr>
        <xdr:spPr>
          <a:xfrm>
            <a:off x="14859919" y="2117731"/>
            <a:ext cx="1320157" cy="357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Abschlusscheck</a:t>
            </a:r>
          </a:p>
        </xdr:txBody>
      </xdr:sp>
      <xdr:sp macro="" textlink="">
        <xdr:nvSpPr>
          <xdr:cNvPr id="13" name="Textfeld 12">
            <a:hlinkClick xmlns:r="http://schemas.openxmlformats.org/officeDocument/2006/relationships" r:id="rId17" tooltip="Schritt 3 Stromverbrauch Kat. 5-7"/>
            <a:extLst>
              <a:ext uri="{FF2B5EF4-FFF2-40B4-BE49-F238E27FC236}">
                <a16:creationId xmlns:a16="http://schemas.microsoft.com/office/drawing/2014/main" id="{75D899F6-96CA-54D5-BF51-3C3C08C582E9}"/>
              </a:ext>
            </a:extLst>
          </xdr:cNvPr>
          <xdr:cNvSpPr txBox="1"/>
        </xdr:nvSpPr>
        <xdr:spPr>
          <a:xfrm>
            <a:off x="11995600" y="2117731"/>
            <a:ext cx="2249512" cy="415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Schritt 3 Stromverbrauch</a:t>
            </a:r>
            <a:r>
              <a:rPr lang="de-DE" sz="1100" baseline="0"/>
              <a:t> Kat. 5-7</a:t>
            </a:r>
            <a:endParaRPr lang="de-DE" sz="1100"/>
          </a:p>
        </xdr:txBody>
      </xdr:sp>
      <xdr:sp macro="" textlink="">
        <xdr:nvSpPr>
          <xdr:cNvPr id="14" name="Textfeld 13">
            <a:hlinkClick xmlns:r="http://schemas.openxmlformats.org/officeDocument/2006/relationships" r:id="rId13" tooltip="Berechnungshilfen &amp; Infos"/>
            <a:extLst>
              <a:ext uri="{FF2B5EF4-FFF2-40B4-BE49-F238E27FC236}">
                <a16:creationId xmlns:a16="http://schemas.microsoft.com/office/drawing/2014/main" id="{2EF2358B-603B-7400-C9D3-76E7B79A8605}"/>
              </a:ext>
            </a:extLst>
          </xdr:cNvPr>
          <xdr:cNvSpPr txBox="1"/>
        </xdr:nvSpPr>
        <xdr:spPr>
          <a:xfrm>
            <a:off x="16751987" y="2117731"/>
            <a:ext cx="1320157" cy="373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Hilfen &amp; Infos</a:t>
            </a:r>
          </a:p>
        </xdr:txBody>
      </xdr:sp>
      <xdr:grpSp>
        <xdr:nvGrpSpPr>
          <xdr:cNvPr id="15" name="Gruppieren 14">
            <a:hlinkClick xmlns:r="http://schemas.openxmlformats.org/officeDocument/2006/relationships" r:id="rId17"/>
            <a:extLst>
              <a:ext uri="{FF2B5EF4-FFF2-40B4-BE49-F238E27FC236}">
                <a16:creationId xmlns:a16="http://schemas.microsoft.com/office/drawing/2014/main" id="{283317FA-1D18-142E-5AB3-E746F7F46288}"/>
              </a:ext>
            </a:extLst>
          </xdr:cNvPr>
          <xdr:cNvGrpSpPr/>
        </xdr:nvGrpSpPr>
        <xdr:grpSpPr>
          <a:xfrm>
            <a:off x="11630025" y="2085975"/>
            <a:ext cx="369555" cy="346779"/>
            <a:chOff x="3046163" y="4072940"/>
            <a:chExt cx="985412" cy="924677"/>
          </a:xfrm>
        </xdr:grpSpPr>
        <xdr:pic>
          <xdr:nvPicPr>
            <xdr:cNvPr id="26" name="Grafik 25" descr="Straßenlicht mit einfarbiger Füllung">
              <a:extLst>
                <a:ext uri="{FF2B5EF4-FFF2-40B4-BE49-F238E27FC236}">
                  <a16:creationId xmlns:a16="http://schemas.microsoft.com/office/drawing/2014/main" id="{D621D090-814B-D4B0-3FBB-ECA3A7DB2BE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082535" y="4072940"/>
              <a:ext cx="914400" cy="914400"/>
            </a:xfrm>
            <a:prstGeom prst="rect">
              <a:avLst/>
            </a:prstGeom>
          </xdr:spPr>
        </xdr:pic>
        <xdr:sp macro="" textlink="">
          <xdr:nvSpPr>
            <xdr:cNvPr id="27" name="Freihandform: Form 26">
              <a:extLst>
                <a:ext uri="{FF2B5EF4-FFF2-40B4-BE49-F238E27FC236}">
                  <a16:creationId xmlns:a16="http://schemas.microsoft.com/office/drawing/2014/main" id="{E686A4DF-9A06-1293-FEDF-EAA67F24BD60}"/>
                </a:ext>
              </a:extLst>
            </xdr:cNvPr>
            <xdr:cNvSpPr/>
          </xdr:nvSpPr>
          <xdr:spPr>
            <a:xfrm>
              <a:off x="3480851" y="4947981"/>
              <a:ext cx="550724" cy="49636"/>
            </a:xfrm>
            <a:custGeom>
              <a:avLst/>
              <a:gdLst>
                <a:gd name="connsiteX0" fmla="*/ 0 w 556260"/>
                <a:gd name="connsiteY0" fmla="*/ 38206 h 45833"/>
                <a:gd name="connsiteX1" fmla="*/ 60960 w 556260"/>
                <a:gd name="connsiteY1" fmla="*/ 106 h 45833"/>
                <a:gd name="connsiteX2" fmla="*/ 167640 w 556260"/>
                <a:gd name="connsiteY2" fmla="*/ 45826 h 45833"/>
                <a:gd name="connsiteX3" fmla="*/ 270510 w 556260"/>
                <a:gd name="connsiteY3" fmla="*/ 3916 h 45833"/>
                <a:gd name="connsiteX4" fmla="*/ 396240 w 556260"/>
                <a:gd name="connsiteY4" fmla="*/ 45826 h 45833"/>
                <a:gd name="connsiteX5" fmla="*/ 502920 w 556260"/>
                <a:gd name="connsiteY5" fmla="*/ 106 h 45833"/>
                <a:gd name="connsiteX6" fmla="*/ 556260 w 556260"/>
                <a:gd name="connsiteY6" fmla="*/ 34396 h 458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6260" h="45833">
                  <a:moveTo>
                    <a:pt x="0" y="38206"/>
                  </a:moveTo>
                  <a:cubicBezTo>
                    <a:pt x="16510" y="18521"/>
                    <a:pt x="33020" y="-1164"/>
                    <a:pt x="60960" y="106"/>
                  </a:cubicBezTo>
                  <a:cubicBezTo>
                    <a:pt x="88900" y="1376"/>
                    <a:pt x="132715" y="45191"/>
                    <a:pt x="167640" y="45826"/>
                  </a:cubicBezTo>
                  <a:cubicBezTo>
                    <a:pt x="202565" y="46461"/>
                    <a:pt x="232410" y="3916"/>
                    <a:pt x="270510" y="3916"/>
                  </a:cubicBezTo>
                  <a:cubicBezTo>
                    <a:pt x="308610" y="3916"/>
                    <a:pt x="357505" y="46461"/>
                    <a:pt x="396240" y="45826"/>
                  </a:cubicBezTo>
                  <a:cubicBezTo>
                    <a:pt x="434975" y="45191"/>
                    <a:pt x="476250" y="2011"/>
                    <a:pt x="502920" y="106"/>
                  </a:cubicBezTo>
                  <a:cubicBezTo>
                    <a:pt x="529590" y="-1799"/>
                    <a:pt x="548640" y="22331"/>
                    <a:pt x="556260" y="34396"/>
                  </a:cubicBezTo>
                </a:path>
              </a:pathLst>
            </a:cu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8" name="Freihandform: Form 27">
              <a:extLst>
                <a:ext uri="{FF2B5EF4-FFF2-40B4-BE49-F238E27FC236}">
                  <a16:creationId xmlns:a16="http://schemas.microsoft.com/office/drawing/2014/main" id="{B3D5AA6C-1E78-CD3E-2AC8-E0BEE19AF90E}"/>
                </a:ext>
              </a:extLst>
            </xdr:cNvPr>
            <xdr:cNvSpPr/>
          </xdr:nvSpPr>
          <xdr:spPr>
            <a:xfrm>
              <a:off x="3480851" y="4854884"/>
              <a:ext cx="550724" cy="49636"/>
            </a:xfrm>
            <a:custGeom>
              <a:avLst/>
              <a:gdLst>
                <a:gd name="connsiteX0" fmla="*/ 0 w 556260"/>
                <a:gd name="connsiteY0" fmla="*/ 38206 h 45833"/>
                <a:gd name="connsiteX1" fmla="*/ 60960 w 556260"/>
                <a:gd name="connsiteY1" fmla="*/ 106 h 45833"/>
                <a:gd name="connsiteX2" fmla="*/ 167640 w 556260"/>
                <a:gd name="connsiteY2" fmla="*/ 45826 h 45833"/>
                <a:gd name="connsiteX3" fmla="*/ 270510 w 556260"/>
                <a:gd name="connsiteY3" fmla="*/ 3916 h 45833"/>
                <a:gd name="connsiteX4" fmla="*/ 396240 w 556260"/>
                <a:gd name="connsiteY4" fmla="*/ 45826 h 45833"/>
                <a:gd name="connsiteX5" fmla="*/ 502920 w 556260"/>
                <a:gd name="connsiteY5" fmla="*/ 106 h 45833"/>
                <a:gd name="connsiteX6" fmla="*/ 556260 w 556260"/>
                <a:gd name="connsiteY6" fmla="*/ 34396 h 458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6260" h="45833">
                  <a:moveTo>
                    <a:pt x="0" y="38206"/>
                  </a:moveTo>
                  <a:cubicBezTo>
                    <a:pt x="16510" y="18521"/>
                    <a:pt x="33020" y="-1164"/>
                    <a:pt x="60960" y="106"/>
                  </a:cubicBezTo>
                  <a:cubicBezTo>
                    <a:pt x="88900" y="1376"/>
                    <a:pt x="132715" y="45191"/>
                    <a:pt x="167640" y="45826"/>
                  </a:cubicBezTo>
                  <a:cubicBezTo>
                    <a:pt x="202565" y="46461"/>
                    <a:pt x="232410" y="3916"/>
                    <a:pt x="270510" y="3916"/>
                  </a:cubicBezTo>
                  <a:cubicBezTo>
                    <a:pt x="308610" y="3916"/>
                    <a:pt x="357505" y="46461"/>
                    <a:pt x="396240" y="45826"/>
                  </a:cubicBezTo>
                  <a:cubicBezTo>
                    <a:pt x="434975" y="45191"/>
                    <a:pt x="476250" y="2011"/>
                    <a:pt x="502920" y="106"/>
                  </a:cubicBezTo>
                  <a:cubicBezTo>
                    <a:pt x="529590" y="-1799"/>
                    <a:pt x="548640" y="22331"/>
                    <a:pt x="556260" y="34396"/>
                  </a:cubicBezTo>
                </a:path>
              </a:pathLst>
            </a:cu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nvGrpSpPr>
            <xdr:cNvPr id="29" name="Gruppieren 28">
              <a:extLst>
                <a:ext uri="{FF2B5EF4-FFF2-40B4-BE49-F238E27FC236}">
                  <a16:creationId xmlns:a16="http://schemas.microsoft.com/office/drawing/2014/main" id="{E99D2D8C-25BB-9341-581B-E446D5962B1B}"/>
                </a:ext>
              </a:extLst>
            </xdr:cNvPr>
            <xdr:cNvGrpSpPr/>
          </xdr:nvGrpSpPr>
          <xdr:grpSpPr>
            <a:xfrm>
              <a:off x="3486128" y="4391915"/>
              <a:ext cx="435264" cy="566591"/>
              <a:chOff x="5103230" y="4357661"/>
              <a:chExt cx="435264" cy="566591"/>
            </a:xfrm>
          </xdr:grpSpPr>
          <xdr:sp macro="" textlink="">
            <xdr:nvSpPr>
              <xdr:cNvPr id="32" name="Rechteck: abgerundete Ecken 31">
                <a:extLst>
                  <a:ext uri="{FF2B5EF4-FFF2-40B4-BE49-F238E27FC236}">
                    <a16:creationId xmlns:a16="http://schemas.microsoft.com/office/drawing/2014/main" id="{334F904E-7977-ABB9-A0A7-C57DF28FC521}"/>
                  </a:ext>
                </a:extLst>
              </xdr:cNvPr>
              <xdr:cNvSpPr/>
            </xdr:nvSpPr>
            <xdr:spPr>
              <a:xfrm>
                <a:off x="5265327" y="4357661"/>
                <a:ext cx="67157" cy="369429"/>
              </a:xfrm>
              <a:prstGeom prst="round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3" name="Halbbogen 32">
                <a:extLst>
                  <a:ext uri="{FF2B5EF4-FFF2-40B4-BE49-F238E27FC236}">
                    <a16:creationId xmlns:a16="http://schemas.microsoft.com/office/drawing/2014/main" id="{249A4582-AF50-C798-A1AE-F4D687849E10}"/>
                  </a:ext>
                </a:extLst>
              </xdr:cNvPr>
              <xdr:cNvSpPr/>
            </xdr:nvSpPr>
            <xdr:spPr>
              <a:xfrm rot="5400000">
                <a:off x="5152856" y="4538614"/>
                <a:ext cx="397511" cy="373765"/>
              </a:xfrm>
              <a:prstGeom prst="blockArc">
                <a:avLst>
                  <a:gd name="adj1" fmla="val 10800000"/>
                  <a:gd name="adj2" fmla="val 16075123"/>
                  <a:gd name="adj3" fmla="val 37387"/>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tx1"/>
                  </a:solidFill>
                </a:endParaRPr>
              </a:p>
            </xdr:txBody>
          </xdr:sp>
          <xdr:sp macro="" textlink="">
            <xdr:nvSpPr>
              <xdr:cNvPr id="34" name="Rechteck 33">
                <a:extLst>
                  <a:ext uri="{FF2B5EF4-FFF2-40B4-BE49-F238E27FC236}">
                    <a16:creationId xmlns:a16="http://schemas.microsoft.com/office/drawing/2014/main" id="{75906353-A35A-3D36-D246-8C7C79275DFA}"/>
                  </a:ext>
                </a:extLst>
              </xdr:cNvPr>
              <xdr:cNvSpPr/>
            </xdr:nvSpPr>
            <xdr:spPr>
              <a:xfrm>
                <a:off x="5400988" y="4713993"/>
                <a:ext cx="137505" cy="144386"/>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5" name="Rechteck 34">
                <a:extLst>
                  <a:ext uri="{FF2B5EF4-FFF2-40B4-BE49-F238E27FC236}">
                    <a16:creationId xmlns:a16="http://schemas.microsoft.com/office/drawing/2014/main" id="{660B766F-AB3E-7AA3-FEEA-A7043472B4DE}"/>
                  </a:ext>
                </a:extLst>
              </xdr:cNvPr>
              <xdr:cNvSpPr/>
            </xdr:nvSpPr>
            <xdr:spPr>
              <a:xfrm>
                <a:off x="5103230" y="4427277"/>
                <a:ext cx="137505" cy="2286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sp macro="" textlink="">
          <xdr:nvSpPr>
            <xdr:cNvPr id="30" name="Träne 29">
              <a:extLst>
                <a:ext uri="{FF2B5EF4-FFF2-40B4-BE49-F238E27FC236}">
                  <a16:creationId xmlns:a16="http://schemas.microsoft.com/office/drawing/2014/main" id="{96A68E21-4BA3-19E1-B3A1-CA82C55A95DA}"/>
                </a:ext>
              </a:extLst>
            </xdr:cNvPr>
            <xdr:cNvSpPr/>
          </xdr:nvSpPr>
          <xdr:spPr>
            <a:xfrm rot="18873905">
              <a:off x="3046163" y="4248167"/>
              <a:ext cx="397510" cy="397510"/>
            </a:xfrm>
            <a:prstGeom prst="teardrop">
              <a:avLst/>
            </a:prstGeom>
            <a:solidFill>
              <a:schemeClr val="bg1"/>
            </a:solidFill>
            <a:ln w="19050">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1" name="Bogen 30">
              <a:extLst>
                <a:ext uri="{FF2B5EF4-FFF2-40B4-BE49-F238E27FC236}">
                  <a16:creationId xmlns:a16="http://schemas.microsoft.com/office/drawing/2014/main" id="{05494CE0-7892-0EDA-72F5-251BD8BF22A8}"/>
                </a:ext>
              </a:extLst>
            </xdr:cNvPr>
            <xdr:cNvSpPr/>
          </xdr:nvSpPr>
          <xdr:spPr>
            <a:xfrm rot="12004427">
              <a:off x="3139967" y="4357078"/>
              <a:ext cx="168105" cy="169080"/>
            </a:xfrm>
            <a:prstGeom prst="arc">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grpSp>
        <xdr:nvGrpSpPr>
          <xdr:cNvPr id="16" name="Gruppieren 15">
            <a:hlinkClick xmlns:r="http://schemas.openxmlformats.org/officeDocument/2006/relationships" r:id="rId16"/>
            <a:extLst>
              <a:ext uri="{FF2B5EF4-FFF2-40B4-BE49-F238E27FC236}">
                <a16:creationId xmlns:a16="http://schemas.microsoft.com/office/drawing/2014/main" id="{558A2123-5A49-4E48-8850-C12C69ADAB72}"/>
              </a:ext>
            </a:extLst>
          </xdr:cNvPr>
          <xdr:cNvGrpSpPr/>
        </xdr:nvGrpSpPr>
        <xdr:grpSpPr>
          <a:xfrm>
            <a:off x="5667375" y="2143125"/>
            <a:ext cx="248685" cy="208471"/>
            <a:chOff x="5607249" y="3003722"/>
            <a:chExt cx="1056592" cy="888828"/>
          </a:xfrm>
        </xdr:grpSpPr>
        <xdr:sp macro="" textlink="">
          <xdr:nvSpPr>
            <xdr:cNvPr id="17" name="Rechteck 16">
              <a:extLst>
                <a:ext uri="{FF2B5EF4-FFF2-40B4-BE49-F238E27FC236}">
                  <a16:creationId xmlns:a16="http://schemas.microsoft.com/office/drawing/2014/main" id="{D8F4C26C-5533-9DEE-C3A2-8C86C9CE7E90}"/>
                </a:ext>
              </a:extLst>
            </xdr:cNvPr>
            <xdr:cNvSpPr/>
          </xdr:nvSpPr>
          <xdr:spPr>
            <a:xfrm>
              <a:off x="6586348" y="3113723"/>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8" name="Rechteck 17">
              <a:extLst>
                <a:ext uri="{FF2B5EF4-FFF2-40B4-BE49-F238E27FC236}">
                  <a16:creationId xmlns:a16="http://schemas.microsoft.com/office/drawing/2014/main" id="{DC0F861F-4D79-3F8D-AA43-819077FD7636}"/>
                </a:ext>
              </a:extLst>
            </xdr:cNvPr>
            <xdr:cNvSpPr/>
          </xdr:nvSpPr>
          <xdr:spPr>
            <a:xfrm>
              <a:off x="6587138" y="3678239"/>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9" name="Rechteck 18">
              <a:extLst>
                <a:ext uri="{FF2B5EF4-FFF2-40B4-BE49-F238E27FC236}">
                  <a16:creationId xmlns:a16="http://schemas.microsoft.com/office/drawing/2014/main" id="{3727F9A6-6242-8CEB-D7D6-18AE72FD2EFC}"/>
                </a:ext>
              </a:extLst>
            </xdr:cNvPr>
            <xdr:cNvSpPr/>
          </xdr:nvSpPr>
          <xdr:spPr>
            <a:xfrm>
              <a:off x="5654874" y="3113722"/>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0" name="Rechteck 19">
              <a:extLst>
                <a:ext uri="{FF2B5EF4-FFF2-40B4-BE49-F238E27FC236}">
                  <a16:creationId xmlns:a16="http://schemas.microsoft.com/office/drawing/2014/main" id="{5FC01CFE-3CFA-2F81-C511-ACC206F23C90}"/>
                </a:ext>
              </a:extLst>
            </xdr:cNvPr>
            <xdr:cNvSpPr/>
          </xdr:nvSpPr>
          <xdr:spPr>
            <a:xfrm>
              <a:off x="5607249" y="3068639"/>
              <a:ext cx="47698" cy="228600"/>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1" name="Rechteck: abgerundete Ecken 20">
              <a:extLst>
                <a:ext uri="{FF2B5EF4-FFF2-40B4-BE49-F238E27FC236}">
                  <a16:creationId xmlns:a16="http://schemas.microsoft.com/office/drawing/2014/main" id="{C0C2C0AD-4D88-9886-26C6-2E5838684AA1}"/>
                </a:ext>
              </a:extLst>
            </xdr:cNvPr>
            <xdr:cNvSpPr/>
          </xdr:nvSpPr>
          <xdr:spPr>
            <a:xfrm>
              <a:off x="5726963"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2" name="Rechteck: abgerundete Ecken 21">
              <a:extLst>
                <a:ext uri="{FF2B5EF4-FFF2-40B4-BE49-F238E27FC236}">
                  <a16:creationId xmlns:a16="http://schemas.microsoft.com/office/drawing/2014/main" id="{561B01B6-038F-A178-4203-12902B9CD2EE}"/>
                </a:ext>
              </a:extLst>
            </xdr:cNvPr>
            <xdr:cNvSpPr/>
          </xdr:nvSpPr>
          <xdr:spPr>
            <a:xfrm>
              <a:off x="5908766" y="3003722"/>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3" name="Rechteck: abgerundete Ecken 22">
              <a:extLst>
                <a:ext uri="{FF2B5EF4-FFF2-40B4-BE49-F238E27FC236}">
                  <a16:creationId xmlns:a16="http://schemas.microsoft.com/office/drawing/2014/main" id="{132BF2DB-D425-9BE1-CCE2-92DC6D6D688E}"/>
                </a:ext>
              </a:extLst>
            </xdr:cNvPr>
            <xdr:cNvSpPr/>
          </xdr:nvSpPr>
          <xdr:spPr>
            <a:xfrm>
              <a:off x="6106946"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4" name="Rechteck: abgerundete Ecken 23">
              <a:extLst>
                <a:ext uri="{FF2B5EF4-FFF2-40B4-BE49-F238E27FC236}">
                  <a16:creationId xmlns:a16="http://schemas.microsoft.com/office/drawing/2014/main" id="{606E9EF3-55B2-B2B2-CD05-50A6788D79A8}"/>
                </a:ext>
              </a:extLst>
            </xdr:cNvPr>
            <xdr:cNvSpPr/>
          </xdr:nvSpPr>
          <xdr:spPr>
            <a:xfrm>
              <a:off x="6290128"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5" name="Rechteck: abgerundete Ecken 24">
              <a:extLst>
                <a:ext uri="{FF2B5EF4-FFF2-40B4-BE49-F238E27FC236}">
                  <a16:creationId xmlns:a16="http://schemas.microsoft.com/office/drawing/2014/main" id="{2A6DE81F-FF80-3F8D-CBC0-49AE1CFA577F}"/>
                </a:ext>
              </a:extLst>
            </xdr:cNvPr>
            <xdr:cNvSpPr/>
          </xdr:nvSpPr>
          <xdr:spPr>
            <a:xfrm>
              <a:off x="6476369"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editAs="oneCell">
    <xdr:from>
      <xdr:col>4</xdr:col>
      <xdr:colOff>211667</xdr:colOff>
      <xdr:row>16</xdr:row>
      <xdr:rowOff>31750</xdr:rowOff>
    </xdr:from>
    <xdr:to>
      <xdr:col>5</xdr:col>
      <xdr:colOff>491977</xdr:colOff>
      <xdr:row>22</xdr:row>
      <xdr:rowOff>79226</xdr:rowOff>
    </xdr:to>
    <xdr:pic>
      <xdr:nvPicPr>
        <xdr:cNvPr id="36" name="Grafik 35">
          <a:extLst>
            <a:ext uri="{FF2B5EF4-FFF2-40B4-BE49-F238E27FC236}">
              <a16:creationId xmlns:a16="http://schemas.microsoft.com/office/drawing/2014/main" id="{5A254922-B084-4D44-ADA7-4EC9ECAD9ADE}"/>
            </a:ext>
          </a:extLst>
        </xdr:cNvPr>
        <xdr:cNvPicPr>
          <a:picLocks noChangeAspect="1"/>
        </xdr:cNvPicPr>
      </xdr:nvPicPr>
      <xdr:blipFill>
        <a:blip xmlns:r="http://schemas.openxmlformats.org/officeDocument/2006/relationships" r:embed="rId20"/>
        <a:stretch>
          <a:fillRect/>
        </a:stretch>
      </xdr:blipFill>
      <xdr:spPr>
        <a:xfrm>
          <a:off x="5820834" y="3841750"/>
          <a:ext cx="1190476" cy="1190476"/>
        </a:xfrm>
        <a:custGeom>
          <a:avLst/>
          <a:gdLst>
            <a:gd name="connsiteX0" fmla="*/ 0 w 1190476"/>
            <a:gd name="connsiteY0" fmla="*/ 0 h 1190476"/>
            <a:gd name="connsiteX1" fmla="*/ 619048 w 1190476"/>
            <a:gd name="connsiteY1" fmla="*/ 0 h 1190476"/>
            <a:gd name="connsiteX2" fmla="*/ 1190476 w 1190476"/>
            <a:gd name="connsiteY2" fmla="*/ 0 h 1190476"/>
            <a:gd name="connsiteX3" fmla="*/ 1190476 w 1190476"/>
            <a:gd name="connsiteY3" fmla="*/ 559524 h 1190476"/>
            <a:gd name="connsiteX4" fmla="*/ 1190476 w 1190476"/>
            <a:gd name="connsiteY4" fmla="*/ 1190476 h 1190476"/>
            <a:gd name="connsiteX5" fmla="*/ 619048 w 1190476"/>
            <a:gd name="connsiteY5" fmla="*/ 1190476 h 1190476"/>
            <a:gd name="connsiteX6" fmla="*/ 0 w 1190476"/>
            <a:gd name="connsiteY6" fmla="*/ 1190476 h 1190476"/>
            <a:gd name="connsiteX7" fmla="*/ 0 w 1190476"/>
            <a:gd name="connsiteY7" fmla="*/ 607143 h 1190476"/>
            <a:gd name="connsiteX8" fmla="*/ 0 w 1190476"/>
            <a:gd name="connsiteY8" fmla="*/ 0 h 1190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90476" h="1190476" fill="none" extrusionOk="0">
              <a:moveTo>
                <a:pt x="0" y="0"/>
              </a:moveTo>
              <a:cubicBezTo>
                <a:pt x="233346" y="-3248"/>
                <a:pt x="423894" y="22730"/>
                <a:pt x="619048" y="0"/>
              </a:cubicBezTo>
              <a:cubicBezTo>
                <a:pt x="814202" y="-22730"/>
                <a:pt x="968007" y="16789"/>
                <a:pt x="1190476" y="0"/>
              </a:cubicBezTo>
              <a:cubicBezTo>
                <a:pt x="1223876" y="148747"/>
                <a:pt x="1184555" y="441860"/>
                <a:pt x="1190476" y="559524"/>
              </a:cubicBezTo>
              <a:cubicBezTo>
                <a:pt x="1196397" y="677188"/>
                <a:pt x="1150291" y="880088"/>
                <a:pt x="1190476" y="1190476"/>
              </a:cubicBezTo>
              <a:cubicBezTo>
                <a:pt x="942384" y="1206505"/>
                <a:pt x="814437" y="1169468"/>
                <a:pt x="619048" y="1190476"/>
              </a:cubicBezTo>
              <a:cubicBezTo>
                <a:pt x="423659" y="1211484"/>
                <a:pt x="221958" y="1149935"/>
                <a:pt x="0" y="1190476"/>
              </a:cubicBezTo>
              <a:cubicBezTo>
                <a:pt x="-50264" y="1042619"/>
                <a:pt x="55661" y="838854"/>
                <a:pt x="0" y="607143"/>
              </a:cubicBezTo>
              <a:cubicBezTo>
                <a:pt x="-55661" y="375432"/>
                <a:pt x="54992" y="122704"/>
                <a:pt x="0" y="0"/>
              </a:cubicBezTo>
              <a:close/>
            </a:path>
            <a:path w="1190476" h="1190476" stroke="0" extrusionOk="0">
              <a:moveTo>
                <a:pt x="0" y="0"/>
              </a:moveTo>
              <a:cubicBezTo>
                <a:pt x="283896" y="-19968"/>
                <a:pt x="404356" y="15031"/>
                <a:pt x="583333" y="0"/>
              </a:cubicBezTo>
              <a:cubicBezTo>
                <a:pt x="762310" y="-15031"/>
                <a:pt x="935693" y="11508"/>
                <a:pt x="1190476" y="0"/>
              </a:cubicBezTo>
              <a:cubicBezTo>
                <a:pt x="1237859" y="172883"/>
                <a:pt x="1154073" y="419346"/>
                <a:pt x="1190476" y="619048"/>
              </a:cubicBezTo>
              <a:cubicBezTo>
                <a:pt x="1226879" y="818750"/>
                <a:pt x="1183363" y="987994"/>
                <a:pt x="1190476" y="1190476"/>
              </a:cubicBezTo>
              <a:cubicBezTo>
                <a:pt x="918166" y="1249934"/>
                <a:pt x="849435" y="1155893"/>
                <a:pt x="619048" y="1190476"/>
              </a:cubicBezTo>
              <a:cubicBezTo>
                <a:pt x="388661" y="1225059"/>
                <a:pt x="293834" y="1118186"/>
                <a:pt x="0" y="1190476"/>
              </a:cubicBezTo>
              <a:cubicBezTo>
                <a:pt x="-64636" y="998139"/>
                <a:pt x="50465" y="737003"/>
                <a:pt x="0" y="619048"/>
              </a:cubicBezTo>
              <a:cubicBezTo>
                <a:pt x="-50465" y="501093"/>
                <a:pt x="62680" y="241978"/>
                <a:pt x="0" y="0"/>
              </a:cubicBezTo>
              <a:close/>
            </a:path>
          </a:pathLst>
        </a:custGeom>
        <a:ln w="31750">
          <a:solidFill>
            <a:srgbClr val="C00000"/>
          </a:solidFill>
          <a:prstDash val="dash"/>
          <a:extLst>
            <a:ext uri="{C807C97D-BFC1-408E-A445-0C87EB9F89A2}">
              <ask:lineSketchStyleProps xmlns:ask="http://schemas.microsoft.com/office/drawing/2018/sketchyshapes" sd="1219033472">
                <a:prstGeom prst="rect">
                  <a:avLst/>
                </a:prstGeom>
                <ask:type>
                  <ask:lineSketchScribble/>
                </ask:type>
              </ask:lineSketchStyleProps>
            </a:ext>
          </a:extLst>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8</xdr:col>
      <xdr:colOff>881062</xdr:colOff>
      <xdr:row>1</xdr:row>
      <xdr:rowOff>59531</xdr:rowOff>
    </xdr:from>
    <xdr:to>
      <xdr:col>11</xdr:col>
      <xdr:colOff>495550</xdr:colOff>
      <xdr:row>2</xdr:row>
      <xdr:rowOff>265031</xdr:rowOff>
    </xdr:to>
    <xdr:grpSp>
      <xdr:nvGrpSpPr>
        <xdr:cNvPr id="75" name="Gruppieren 74">
          <a:extLst>
            <a:ext uri="{FF2B5EF4-FFF2-40B4-BE49-F238E27FC236}">
              <a16:creationId xmlns:a16="http://schemas.microsoft.com/office/drawing/2014/main" id="{29792B0A-0959-4C26-AAE7-4380E7E36B24}"/>
            </a:ext>
          </a:extLst>
        </xdr:cNvPr>
        <xdr:cNvGrpSpPr/>
      </xdr:nvGrpSpPr>
      <xdr:grpSpPr>
        <a:xfrm>
          <a:off x="10275093" y="250031"/>
          <a:ext cx="3114926" cy="396000"/>
          <a:chOff x="0" y="5124450"/>
          <a:chExt cx="3117647" cy="366180"/>
        </a:xfrm>
      </xdr:grpSpPr>
      <xdr:sp macro="" textlink="">
        <xdr:nvSpPr>
          <xdr:cNvPr id="76" name="Rechteck 75">
            <a:extLst>
              <a:ext uri="{FF2B5EF4-FFF2-40B4-BE49-F238E27FC236}">
                <a16:creationId xmlns:a16="http://schemas.microsoft.com/office/drawing/2014/main" id="{E4C10886-8601-E576-1BB1-66EBC9065837}"/>
              </a:ext>
            </a:extLst>
          </xdr:cNvPr>
          <xdr:cNvSpPr/>
        </xdr:nvSpPr>
        <xdr:spPr>
          <a:xfrm>
            <a:off x="84834" y="5124450"/>
            <a:ext cx="3032813" cy="366180"/>
          </a:xfrm>
          <a:prstGeom prst="rect">
            <a:avLst/>
          </a:prstGeom>
          <a:gradFill flip="none" rotWithShape="1">
            <a:gsLst>
              <a:gs pos="91000">
                <a:schemeClr val="accent1">
                  <a:lumMod val="5000"/>
                  <a:lumOff val="95000"/>
                  <a:alpha val="6000"/>
                </a:schemeClr>
              </a:gs>
              <a:gs pos="0">
                <a:srgbClr val="FF66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77" name="Rechteck 76">
            <a:extLst>
              <a:ext uri="{FF2B5EF4-FFF2-40B4-BE49-F238E27FC236}">
                <a16:creationId xmlns:a16="http://schemas.microsoft.com/office/drawing/2014/main" id="{8CAD092D-4A97-65C6-5D73-100F073437F9}"/>
              </a:ext>
            </a:extLst>
          </xdr:cNvPr>
          <xdr:cNvSpPr/>
        </xdr:nvSpPr>
        <xdr:spPr>
          <a:xfrm>
            <a:off x="0" y="5124450"/>
            <a:ext cx="95438" cy="366180"/>
          </a:xfrm>
          <a:prstGeom prst="rect">
            <a:avLst/>
          </a:prstGeom>
          <a:solidFill>
            <a:srgbClr val="FF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editAs="oneCell">
    <xdr:from>
      <xdr:col>11</xdr:col>
      <xdr:colOff>321127</xdr:colOff>
      <xdr:row>8</xdr:row>
      <xdr:rowOff>53637</xdr:rowOff>
    </xdr:from>
    <xdr:to>
      <xdr:col>11</xdr:col>
      <xdr:colOff>1686226</xdr:colOff>
      <xdr:row>8</xdr:row>
      <xdr:rowOff>377865</xdr:rowOff>
    </xdr:to>
    <xdr:sp macro="" textlink="">
      <xdr:nvSpPr>
        <xdr:cNvPr id="21" name="Textfeld 20">
          <a:extLst>
            <a:ext uri="{FF2B5EF4-FFF2-40B4-BE49-F238E27FC236}">
              <a16:creationId xmlns:a16="http://schemas.microsoft.com/office/drawing/2014/main" id="{836BC42F-5FFC-4B72-A453-FDCC6DCD39D2}"/>
            </a:ext>
          </a:extLst>
        </xdr:cNvPr>
        <xdr:cNvSpPr txBox="1"/>
      </xdr:nvSpPr>
      <xdr:spPr>
        <a:xfrm>
          <a:off x="13190460" y="2456054"/>
          <a:ext cx="1365099" cy="324228"/>
        </a:xfrm>
        <a:custGeom>
          <a:avLst/>
          <a:gdLst>
            <a:gd name="connsiteX0" fmla="*/ 0 w 1365099"/>
            <a:gd name="connsiteY0" fmla="*/ 0 h 324228"/>
            <a:gd name="connsiteX1" fmla="*/ 482335 w 1365099"/>
            <a:gd name="connsiteY1" fmla="*/ 0 h 324228"/>
            <a:gd name="connsiteX2" fmla="*/ 951019 w 1365099"/>
            <a:gd name="connsiteY2" fmla="*/ 0 h 324228"/>
            <a:gd name="connsiteX3" fmla="*/ 1365099 w 1365099"/>
            <a:gd name="connsiteY3" fmla="*/ 0 h 324228"/>
            <a:gd name="connsiteX4" fmla="*/ 1365099 w 1365099"/>
            <a:gd name="connsiteY4" fmla="*/ 324228 h 324228"/>
            <a:gd name="connsiteX5" fmla="*/ 937368 w 1365099"/>
            <a:gd name="connsiteY5" fmla="*/ 324228 h 324228"/>
            <a:gd name="connsiteX6" fmla="*/ 482335 w 1365099"/>
            <a:gd name="connsiteY6" fmla="*/ 324228 h 324228"/>
            <a:gd name="connsiteX7" fmla="*/ 0 w 1365099"/>
            <a:gd name="connsiteY7" fmla="*/ 324228 h 324228"/>
            <a:gd name="connsiteX8" fmla="*/ 0 w 1365099"/>
            <a:gd name="connsiteY8" fmla="*/ 0 h 3242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365099" h="324228" fill="none" extrusionOk="0">
              <a:moveTo>
                <a:pt x="0" y="0"/>
              </a:moveTo>
              <a:cubicBezTo>
                <a:pt x="157347" y="-2761"/>
                <a:pt x="358032" y="31474"/>
                <a:pt x="482335" y="0"/>
              </a:cubicBezTo>
              <a:cubicBezTo>
                <a:pt x="606638" y="-31474"/>
                <a:pt x="823192" y="1250"/>
                <a:pt x="951019" y="0"/>
              </a:cubicBezTo>
              <a:cubicBezTo>
                <a:pt x="1078846" y="-1250"/>
                <a:pt x="1275652" y="15823"/>
                <a:pt x="1365099" y="0"/>
              </a:cubicBezTo>
              <a:cubicBezTo>
                <a:pt x="1383302" y="116105"/>
                <a:pt x="1339549" y="216900"/>
                <a:pt x="1365099" y="324228"/>
              </a:cubicBezTo>
              <a:cubicBezTo>
                <a:pt x="1246870" y="343596"/>
                <a:pt x="1116905" y="312881"/>
                <a:pt x="937368" y="324228"/>
              </a:cubicBezTo>
              <a:cubicBezTo>
                <a:pt x="757831" y="335575"/>
                <a:pt x="656292" y="310061"/>
                <a:pt x="482335" y="324228"/>
              </a:cubicBezTo>
              <a:cubicBezTo>
                <a:pt x="308378" y="338395"/>
                <a:pt x="139681" y="311133"/>
                <a:pt x="0" y="324228"/>
              </a:cubicBezTo>
              <a:cubicBezTo>
                <a:pt x="-6859" y="228531"/>
                <a:pt x="37013" y="70115"/>
                <a:pt x="0" y="0"/>
              </a:cubicBezTo>
              <a:close/>
            </a:path>
            <a:path w="1365099" h="324228" stroke="0" extrusionOk="0">
              <a:moveTo>
                <a:pt x="0" y="0"/>
              </a:moveTo>
              <a:cubicBezTo>
                <a:pt x="217138" y="-42997"/>
                <a:pt x="315655" y="43463"/>
                <a:pt x="441382" y="0"/>
              </a:cubicBezTo>
              <a:cubicBezTo>
                <a:pt x="567109" y="-43463"/>
                <a:pt x="730615" y="18483"/>
                <a:pt x="855462" y="0"/>
              </a:cubicBezTo>
              <a:cubicBezTo>
                <a:pt x="980309" y="-18483"/>
                <a:pt x="1222867" y="44124"/>
                <a:pt x="1365099" y="0"/>
              </a:cubicBezTo>
              <a:cubicBezTo>
                <a:pt x="1374810" y="148772"/>
                <a:pt x="1344686" y="245072"/>
                <a:pt x="1365099" y="324228"/>
              </a:cubicBezTo>
              <a:cubicBezTo>
                <a:pt x="1156049" y="327391"/>
                <a:pt x="1095367" y="320822"/>
                <a:pt x="937368" y="324228"/>
              </a:cubicBezTo>
              <a:cubicBezTo>
                <a:pt x="779369" y="327634"/>
                <a:pt x="619704" y="301796"/>
                <a:pt x="455033" y="324228"/>
              </a:cubicBezTo>
              <a:cubicBezTo>
                <a:pt x="290363" y="346660"/>
                <a:pt x="216761" y="321884"/>
                <a:pt x="0" y="324228"/>
              </a:cubicBezTo>
              <a:cubicBezTo>
                <a:pt x="-15084" y="229371"/>
                <a:pt x="17868" y="126252"/>
                <a:pt x="0" y="0"/>
              </a:cubicBezTo>
              <a:close/>
            </a:path>
          </a:pathLst>
        </a:custGeom>
        <a:solidFill>
          <a:schemeClr val="lt1">
            <a:alpha val="43000"/>
          </a:schemeClr>
        </a:solidFill>
        <a:ln w="38100" cmpd="sng">
          <a:solidFill>
            <a:srgbClr val="C00000"/>
          </a:solidFill>
          <a:prstDash val="dash"/>
          <a:extLst>
            <a:ext uri="{C807C97D-BFC1-408E-A445-0C87EB9F89A2}">
              <ask:lineSketchStyleProps xmlns:ask="http://schemas.microsoft.com/office/drawing/2018/sketchyshapes" sd="1219033472">
                <a:prstGeom prst="rect">
                  <a:avLst/>
                </a:prstGeom>
                <ask:type>
                  <ask:lineSketchScribbl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solidFill>
                <a:srgbClr val="C00000"/>
              </a:solidFill>
            </a:rPr>
            <a:t>Schätzung genügt</a:t>
          </a:r>
          <a:endParaRPr lang="de-DE" sz="1100" baseline="0">
            <a:solidFill>
              <a:srgbClr val="C00000"/>
            </a:solidFill>
          </a:endParaRPr>
        </a:p>
      </xdr:txBody>
    </xdr:sp>
    <xdr:clientData/>
  </xdr:twoCellAnchor>
  <xdr:twoCellAnchor editAs="absolute">
    <xdr:from>
      <xdr:col>12</xdr:col>
      <xdr:colOff>144312</xdr:colOff>
      <xdr:row>11</xdr:row>
      <xdr:rowOff>98767</xdr:rowOff>
    </xdr:from>
    <xdr:to>
      <xdr:col>13</xdr:col>
      <xdr:colOff>1447662</xdr:colOff>
      <xdr:row>13</xdr:row>
      <xdr:rowOff>42145</xdr:rowOff>
    </xdr:to>
    <xdr:sp macro="" textlink="">
      <xdr:nvSpPr>
        <xdr:cNvPr id="60" name="Textfeld 59">
          <a:extLst>
            <a:ext uri="{FF2B5EF4-FFF2-40B4-BE49-F238E27FC236}">
              <a16:creationId xmlns:a16="http://schemas.microsoft.com/office/drawing/2014/main" id="{5C3DC8AC-9104-4AD4-8BA8-CF3BD4422FC2}"/>
            </a:ext>
          </a:extLst>
        </xdr:cNvPr>
        <xdr:cNvSpPr txBox="1"/>
      </xdr:nvSpPr>
      <xdr:spPr>
        <a:xfrm>
          <a:off x="14759895" y="3337267"/>
          <a:ext cx="2700350" cy="493711"/>
        </a:xfrm>
        <a:custGeom>
          <a:avLst/>
          <a:gdLst>
            <a:gd name="connsiteX0" fmla="*/ 0 w 2700350"/>
            <a:gd name="connsiteY0" fmla="*/ 0 h 493711"/>
            <a:gd name="connsiteX1" fmla="*/ 513067 w 2700350"/>
            <a:gd name="connsiteY1" fmla="*/ 0 h 493711"/>
            <a:gd name="connsiteX2" fmla="*/ 1053137 w 2700350"/>
            <a:gd name="connsiteY2" fmla="*/ 0 h 493711"/>
            <a:gd name="connsiteX3" fmla="*/ 1620210 w 2700350"/>
            <a:gd name="connsiteY3" fmla="*/ 0 h 493711"/>
            <a:gd name="connsiteX4" fmla="*/ 2187284 w 2700350"/>
            <a:gd name="connsiteY4" fmla="*/ 0 h 493711"/>
            <a:gd name="connsiteX5" fmla="*/ 2700350 w 2700350"/>
            <a:gd name="connsiteY5" fmla="*/ 0 h 493711"/>
            <a:gd name="connsiteX6" fmla="*/ 2700350 w 2700350"/>
            <a:gd name="connsiteY6" fmla="*/ 493711 h 493711"/>
            <a:gd name="connsiteX7" fmla="*/ 2106273 w 2700350"/>
            <a:gd name="connsiteY7" fmla="*/ 493711 h 493711"/>
            <a:gd name="connsiteX8" fmla="*/ 1512196 w 2700350"/>
            <a:gd name="connsiteY8" fmla="*/ 493711 h 493711"/>
            <a:gd name="connsiteX9" fmla="*/ 972126 w 2700350"/>
            <a:gd name="connsiteY9" fmla="*/ 493711 h 493711"/>
            <a:gd name="connsiteX10" fmla="*/ 0 w 2700350"/>
            <a:gd name="connsiteY10" fmla="*/ 493711 h 493711"/>
            <a:gd name="connsiteX11" fmla="*/ 0 w 2700350"/>
            <a:gd name="connsiteY11" fmla="*/ 0 h 4937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2700350" h="493711" fill="none" extrusionOk="0">
              <a:moveTo>
                <a:pt x="0" y="0"/>
              </a:moveTo>
              <a:cubicBezTo>
                <a:pt x="169631" y="-32269"/>
                <a:pt x="373792" y="17164"/>
                <a:pt x="513067" y="0"/>
              </a:cubicBezTo>
              <a:cubicBezTo>
                <a:pt x="652342" y="-17164"/>
                <a:pt x="898399" y="3837"/>
                <a:pt x="1053137" y="0"/>
              </a:cubicBezTo>
              <a:cubicBezTo>
                <a:pt x="1207875" y="-3837"/>
                <a:pt x="1427681" y="45767"/>
                <a:pt x="1620210" y="0"/>
              </a:cubicBezTo>
              <a:cubicBezTo>
                <a:pt x="1812739" y="-45767"/>
                <a:pt x="1913973" y="41986"/>
                <a:pt x="2187284" y="0"/>
              </a:cubicBezTo>
              <a:cubicBezTo>
                <a:pt x="2460595" y="-41986"/>
                <a:pt x="2553073" y="53033"/>
                <a:pt x="2700350" y="0"/>
              </a:cubicBezTo>
              <a:cubicBezTo>
                <a:pt x="2717368" y="202166"/>
                <a:pt x="2683007" y="259405"/>
                <a:pt x="2700350" y="493711"/>
              </a:cubicBezTo>
              <a:cubicBezTo>
                <a:pt x="2490268" y="564664"/>
                <a:pt x="2263306" y="454488"/>
                <a:pt x="2106273" y="493711"/>
              </a:cubicBezTo>
              <a:cubicBezTo>
                <a:pt x="1949240" y="532934"/>
                <a:pt x="1660587" y="461628"/>
                <a:pt x="1512196" y="493711"/>
              </a:cubicBezTo>
              <a:cubicBezTo>
                <a:pt x="1363805" y="525794"/>
                <a:pt x="1107648" y="436215"/>
                <a:pt x="972126" y="493711"/>
              </a:cubicBezTo>
              <a:cubicBezTo>
                <a:pt x="836604" y="551207"/>
                <a:pt x="460805" y="401584"/>
                <a:pt x="0" y="493711"/>
              </a:cubicBezTo>
              <a:cubicBezTo>
                <a:pt x="-32496" y="320988"/>
                <a:pt x="32551" y="171592"/>
                <a:pt x="0" y="0"/>
              </a:cubicBezTo>
              <a:close/>
            </a:path>
            <a:path w="2700350" h="493711" stroke="0" extrusionOk="0">
              <a:moveTo>
                <a:pt x="0" y="0"/>
              </a:moveTo>
              <a:cubicBezTo>
                <a:pt x="166822" y="-56702"/>
                <a:pt x="276100" y="53854"/>
                <a:pt x="513067" y="0"/>
              </a:cubicBezTo>
              <a:cubicBezTo>
                <a:pt x="750034" y="-53854"/>
                <a:pt x="748114" y="1231"/>
                <a:pt x="972126" y="0"/>
              </a:cubicBezTo>
              <a:cubicBezTo>
                <a:pt x="1196138" y="-1231"/>
                <a:pt x="1395994" y="24234"/>
                <a:pt x="1566203" y="0"/>
              </a:cubicBezTo>
              <a:cubicBezTo>
                <a:pt x="1736412" y="-24234"/>
                <a:pt x="1883638" y="38542"/>
                <a:pt x="2079270" y="0"/>
              </a:cubicBezTo>
              <a:cubicBezTo>
                <a:pt x="2274902" y="-38542"/>
                <a:pt x="2520005" y="18947"/>
                <a:pt x="2700350" y="0"/>
              </a:cubicBezTo>
              <a:cubicBezTo>
                <a:pt x="2752647" y="139882"/>
                <a:pt x="2654453" y="330708"/>
                <a:pt x="2700350" y="493711"/>
              </a:cubicBezTo>
              <a:cubicBezTo>
                <a:pt x="2430717" y="513516"/>
                <a:pt x="2417144" y="462106"/>
                <a:pt x="2160280" y="493711"/>
              </a:cubicBezTo>
              <a:cubicBezTo>
                <a:pt x="1903416" y="525316"/>
                <a:pt x="1762146" y="465670"/>
                <a:pt x="1566203" y="493711"/>
              </a:cubicBezTo>
              <a:cubicBezTo>
                <a:pt x="1370260" y="521752"/>
                <a:pt x="1260715" y="492082"/>
                <a:pt x="1107143" y="493711"/>
              </a:cubicBezTo>
              <a:cubicBezTo>
                <a:pt x="953571" y="495340"/>
                <a:pt x="760023" y="462609"/>
                <a:pt x="567073" y="493711"/>
              </a:cubicBezTo>
              <a:cubicBezTo>
                <a:pt x="374123" y="524813"/>
                <a:pt x="219750" y="445053"/>
                <a:pt x="0" y="493711"/>
              </a:cubicBezTo>
              <a:cubicBezTo>
                <a:pt x="-10798" y="277392"/>
                <a:pt x="10345" y="107336"/>
                <a:pt x="0" y="0"/>
              </a:cubicBezTo>
              <a:close/>
            </a:path>
          </a:pathLst>
        </a:custGeom>
        <a:solidFill>
          <a:srgbClr val="FFFFFF">
            <a:alpha val="70980"/>
          </a:srgbClr>
        </a:solidFill>
        <a:ln w="38100" cmpd="sng">
          <a:solidFill>
            <a:srgbClr val="C00000"/>
          </a:solidFill>
          <a:prstDash val="dash"/>
          <a:extLst>
            <a:ext uri="{C807C97D-BFC1-408E-A445-0C87EB9F89A2}">
              <ask:lineSketchStyleProps xmlns:ask="http://schemas.microsoft.com/office/drawing/2018/sketchyshapes" sd="1219033472">
                <a:prstGeom prst="rect">
                  <a:avLst/>
                </a:prstGeom>
                <ask:type>
                  <ask:lineSketchScribbl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C00000"/>
              </a:solidFill>
            </a:rPr>
            <a:t>Abgabemenge, </a:t>
          </a:r>
          <a:r>
            <a:rPr lang="de-DE" sz="1100">
              <a:solidFill>
                <a:srgbClr val="C00000"/>
              </a:solidFill>
            </a:rPr>
            <a:t>nicht Fördermenge, und</a:t>
          </a:r>
          <a:r>
            <a:rPr lang="de-DE" sz="1100" baseline="0">
              <a:solidFill>
                <a:srgbClr val="C00000"/>
              </a:solidFill>
            </a:rPr>
            <a:t> nicht Wasserverbrauch der Liegenschaften !</a:t>
          </a:r>
          <a:endParaRPr lang="de-DE" sz="1100">
            <a:solidFill>
              <a:srgbClr val="C00000"/>
            </a:solidFill>
          </a:endParaRPr>
        </a:p>
      </xdr:txBody>
    </xdr:sp>
    <xdr:clientData/>
  </xdr:twoCellAnchor>
  <xdr:twoCellAnchor editAs="absolute">
    <xdr:from>
      <xdr:col>12</xdr:col>
      <xdr:colOff>99838</xdr:colOff>
      <xdr:row>24</xdr:row>
      <xdr:rowOff>113581</xdr:rowOff>
    </xdr:from>
    <xdr:to>
      <xdr:col>13</xdr:col>
      <xdr:colOff>1562296</xdr:colOff>
      <xdr:row>32</xdr:row>
      <xdr:rowOff>83344</xdr:rowOff>
    </xdr:to>
    <xdr:sp macro="" textlink="">
      <xdr:nvSpPr>
        <xdr:cNvPr id="61" name="Textfeld 60">
          <a:extLst>
            <a:ext uri="{FF2B5EF4-FFF2-40B4-BE49-F238E27FC236}">
              <a16:creationId xmlns:a16="http://schemas.microsoft.com/office/drawing/2014/main" id="{44F18AEB-3DA3-4BDB-A26B-657E2E34EF42}"/>
            </a:ext>
          </a:extLst>
        </xdr:cNvPr>
        <xdr:cNvSpPr txBox="1"/>
      </xdr:nvSpPr>
      <xdr:spPr>
        <a:xfrm>
          <a:off x="14732619" y="7281144"/>
          <a:ext cx="2867396" cy="1731888"/>
        </a:xfrm>
        <a:custGeom>
          <a:avLst/>
          <a:gdLst>
            <a:gd name="connsiteX0" fmla="*/ 0 w 2867396"/>
            <a:gd name="connsiteY0" fmla="*/ 0 h 1731888"/>
            <a:gd name="connsiteX1" fmla="*/ 544805 w 2867396"/>
            <a:gd name="connsiteY1" fmla="*/ 0 h 1731888"/>
            <a:gd name="connsiteX2" fmla="*/ 1032263 w 2867396"/>
            <a:gd name="connsiteY2" fmla="*/ 0 h 1731888"/>
            <a:gd name="connsiteX3" fmla="*/ 1548394 w 2867396"/>
            <a:gd name="connsiteY3" fmla="*/ 0 h 1731888"/>
            <a:gd name="connsiteX4" fmla="*/ 2150547 w 2867396"/>
            <a:gd name="connsiteY4" fmla="*/ 0 h 1731888"/>
            <a:gd name="connsiteX5" fmla="*/ 2867396 w 2867396"/>
            <a:gd name="connsiteY5" fmla="*/ 0 h 1731888"/>
            <a:gd name="connsiteX6" fmla="*/ 2867396 w 2867396"/>
            <a:gd name="connsiteY6" fmla="*/ 542658 h 1731888"/>
            <a:gd name="connsiteX7" fmla="*/ 2867396 w 2867396"/>
            <a:gd name="connsiteY7" fmla="*/ 1067998 h 1731888"/>
            <a:gd name="connsiteX8" fmla="*/ 2867396 w 2867396"/>
            <a:gd name="connsiteY8" fmla="*/ 1731888 h 1731888"/>
            <a:gd name="connsiteX9" fmla="*/ 2293917 w 2867396"/>
            <a:gd name="connsiteY9" fmla="*/ 1731888 h 1731888"/>
            <a:gd name="connsiteX10" fmla="*/ 1777786 w 2867396"/>
            <a:gd name="connsiteY10" fmla="*/ 1731888 h 1731888"/>
            <a:gd name="connsiteX11" fmla="*/ 1146958 w 2867396"/>
            <a:gd name="connsiteY11" fmla="*/ 1731888 h 1731888"/>
            <a:gd name="connsiteX12" fmla="*/ 602153 w 2867396"/>
            <a:gd name="connsiteY12" fmla="*/ 1731888 h 1731888"/>
            <a:gd name="connsiteX13" fmla="*/ 0 w 2867396"/>
            <a:gd name="connsiteY13" fmla="*/ 1731888 h 1731888"/>
            <a:gd name="connsiteX14" fmla="*/ 0 w 2867396"/>
            <a:gd name="connsiteY14" fmla="*/ 1137273 h 1731888"/>
            <a:gd name="connsiteX15" fmla="*/ 0 w 2867396"/>
            <a:gd name="connsiteY15" fmla="*/ 577296 h 1731888"/>
            <a:gd name="connsiteX16" fmla="*/ 0 w 2867396"/>
            <a:gd name="connsiteY16" fmla="*/ 0 h 17318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867396" h="1731888" fill="none" extrusionOk="0">
              <a:moveTo>
                <a:pt x="0" y="0"/>
              </a:moveTo>
              <a:cubicBezTo>
                <a:pt x="226215" y="-6697"/>
                <a:pt x="355515" y="61783"/>
                <a:pt x="544805" y="0"/>
              </a:cubicBezTo>
              <a:cubicBezTo>
                <a:pt x="734095" y="-61783"/>
                <a:pt x="873897" y="15502"/>
                <a:pt x="1032263" y="0"/>
              </a:cubicBezTo>
              <a:cubicBezTo>
                <a:pt x="1190629" y="-15502"/>
                <a:pt x="1374164" y="46025"/>
                <a:pt x="1548394" y="0"/>
              </a:cubicBezTo>
              <a:cubicBezTo>
                <a:pt x="1722624" y="-46025"/>
                <a:pt x="1917551" y="26937"/>
                <a:pt x="2150547" y="0"/>
              </a:cubicBezTo>
              <a:cubicBezTo>
                <a:pt x="2383543" y="-26937"/>
                <a:pt x="2674905" y="45935"/>
                <a:pt x="2867396" y="0"/>
              </a:cubicBezTo>
              <a:cubicBezTo>
                <a:pt x="2904262" y="172088"/>
                <a:pt x="2835495" y="319901"/>
                <a:pt x="2867396" y="542658"/>
              </a:cubicBezTo>
              <a:cubicBezTo>
                <a:pt x="2899297" y="765415"/>
                <a:pt x="2809398" y="911104"/>
                <a:pt x="2867396" y="1067998"/>
              </a:cubicBezTo>
              <a:cubicBezTo>
                <a:pt x="2925394" y="1224892"/>
                <a:pt x="2835837" y="1418704"/>
                <a:pt x="2867396" y="1731888"/>
              </a:cubicBezTo>
              <a:cubicBezTo>
                <a:pt x="2718170" y="1733110"/>
                <a:pt x="2509401" y="1671727"/>
                <a:pt x="2293917" y="1731888"/>
              </a:cubicBezTo>
              <a:cubicBezTo>
                <a:pt x="2078433" y="1792049"/>
                <a:pt x="1894237" y="1683378"/>
                <a:pt x="1777786" y="1731888"/>
              </a:cubicBezTo>
              <a:cubicBezTo>
                <a:pt x="1661335" y="1780398"/>
                <a:pt x="1294753" y="1678213"/>
                <a:pt x="1146958" y="1731888"/>
              </a:cubicBezTo>
              <a:cubicBezTo>
                <a:pt x="999163" y="1785563"/>
                <a:pt x="816529" y="1673825"/>
                <a:pt x="602153" y="1731888"/>
              </a:cubicBezTo>
              <a:cubicBezTo>
                <a:pt x="387778" y="1789951"/>
                <a:pt x="125871" y="1712964"/>
                <a:pt x="0" y="1731888"/>
              </a:cubicBezTo>
              <a:cubicBezTo>
                <a:pt x="-51398" y="1461439"/>
                <a:pt x="36281" y="1424017"/>
                <a:pt x="0" y="1137273"/>
              </a:cubicBezTo>
              <a:cubicBezTo>
                <a:pt x="-36281" y="850529"/>
                <a:pt x="53805" y="738161"/>
                <a:pt x="0" y="577296"/>
              </a:cubicBezTo>
              <a:cubicBezTo>
                <a:pt x="-53805" y="416431"/>
                <a:pt x="20703" y="191002"/>
                <a:pt x="0" y="0"/>
              </a:cubicBezTo>
              <a:close/>
            </a:path>
            <a:path w="2867396" h="1731888" stroke="0" extrusionOk="0">
              <a:moveTo>
                <a:pt x="0" y="0"/>
              </a:moveTo>
              <a:cubicBezTo>
                <a:pt x="137561" y="-14882"/>
                <a:pt x="374222" y="31240"/>
                <a:pt x="544805" y="0"/>
              </a:cubicBezTo>
              <a:cubicBezTo>
                <a:pt x="715388" y="-31240"/>
                <a:pt x="932216" y="35436"/>
                <a:pt x="1032263" y="0"/>
              </a:cubicBezTo>
              <a:cubicBezTo>
                <a:pt x="1132310" y="-35436"/>
                <a:pt x="1416356" y="905"/>
                <a:pt x="1663090" y="0"/>
              </a:cubicBezTo>
              <a:cubicBezTo>
                <a:pt x="1909824" y="-905"/>
                <a:pt x="1939574" y="33427"/>
                <a:pt x="2207895" y="0"/>
              </a:cubicBezTo>
              <a:cubicBezTo>
                <a:pt x="2476217" y="-33427"/>
                <a:pt x="2606755" y="51795"/>
                <a:pt x="2867396" y="0"/>
              </a:cubicBezTo>
              <a:cubicBezTo>
                <a:pt x="2902370" y="259114"/>
                <a:pt x="2842110" y="461314"/>
                <a:pt x="2867396" y="611934"/>
              </a:cubicBezTo>
              <a:cubicBezTo>
                <a:pt x="2892682" y="762554"/>
                <a:pt x="2830452" y="971222"/>
                <a:pt x="2867396" y="1189230"/>
              </a:cubicBezTo>
              <a:cubicBezTo>
                <a:pt x="2904340" y="1407238"/>
                <a:pt x="2855081" y="1588393"/>
                <a:pt x="2867396" y="1731888"/>
              </a:cubicBezTo>
              <a:cubicBezTo>
                <a:pt x="2665074" y="1787984"/>
                <a:pt x="2598609" y="1709279"/>
                <a:pt x="2351265" y="1731888"/>
              </a:cubicBezTo>
              <a:cubicBezTo>
                <a:pt x="2103921" y="1754497"/>
                <a:pt x="2036212" y="1696873"/>
                <a:pt x="1777786" y="1731888"/>
              </a:cubicBezTo>
              <a:cubicBezTo>
                <a:pt x="1519360" y="1766903"/>
                <a:pt x="1429512" y="1721124"/>
                <a:pt x="1204306" y="1731888"/>
              </a:cubicBezTo>
              <a:cubicBezTo>
                <a:pt x="979100" y="1742652"/>
                <a:pt x="911716" y="1687739"/>
                <a:pt x="659501" y="1731888"/>
              </a:cubicBezTo>
              <a:cubicBezTo>
                <a:pt x="407287" y="1776037"/>
                <a:pt x="242569" y="1725412"/>
                <a:pt x="0" y="1731888"/>
              </a:cubicBezTo>
              <a:cubicBezTo>
                <a:pt x="-35583" y="1588680"/>
                <a:pt x="53543" y="1410187"/>
                <a:pt x="0" y="1119954"/>
              </a:cubicBezTo>
              <a:cubicBezTo>
                <a:pt x="-53543" y="829721"/>
                <a:pt x="57996" y="654018"/>
                <a:pt x="0" y="508020"/>
              </a:cubicBezTo>
              <a:cubicBezTo>
                <a:pt x="-57996" y="362022"/>
                <a:pt x="34374" y="192534"/>
                <a:pt x="0" y="0"/>
              </a:cubicBezTo>
              <a:close/>
            </a:path>
          </a:pathLst>
        </a:custGeom>
        <a:solidFill>
          <a:srgbClr val="FFFFFF">
            <a:alpha val="78000"/>
          </a:srgbClr>
        </a:solidFill>
        <a:ln w="38100" cmpd="sng">
          <a:solidFill>
            <a:srgbClr val="C00000"/>
          </a:solidFill>
          <a:prstDash val="dash"/>
          <a:extLst>
            <a:ext uri="{C807C97D-BFC1-408E-A445-0C87EB9F89A2}">
              <ask:lineSketchStyleProps xmlns:ask="http://schemas.microsoft.com/office/drawing/2018/sketchyshapes" sd="1219033472">
                <a:prstGeom prst="rect">
                  <a:avLst/>
                </a:prstGeom>
                <ask:type>
                  <ask:lineSketchScribbl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C00000"/>
              </a:solidFill>
            </a:rPr>
            <a:t>Einwohnerwert (EW) </a:t>
          </a:r>
        </a:p>
        <a:p>
          <a:r>
            <a:rPr lang="de-DE" sz="1100" b="0">
              <a:solidFill>
                <a:srgbClr val="C00000"/>
              </a:solidFill>
            </a:rPr>
            <a:t>= gängige Bezugsgrößen in der Abwasserwirtschaft,</a:t>
          </a:r>
          <a:r>
            <a:rPr lang="de-DE" sz="1100" b="0" baseline="0">
              <a:solidFill>
                <a:srgbClr val="C00000"/>
              </a:solidFill>
            </a:rPr>
            <a:t> vom Betreiber zu erfragen.</a:t>
          </a:r>
          <a:endParaRPr lang="de-DE" sz="1100" b="0">
            <a:solidFill>
              <a:srgbClr val="C00000"/>
            </a:solidFill>
          </a:endParaRPr>
        </a:p>
        <a:p>
          <a:r>
            <a:rPr lang="de-DE" sz="1100" b="0">
              <a:solidFill>
                <a:srgbClr val="C00000"/>
              </a:solidFill>
            </a:rPr>
            <a:t>= Einwohnerzahl (EZ) +  gewerbliches Abwasser umgerechnet in Einwohneräquivalente (Einwohnergleichwert (EGW)). </a:t>
          </a:r>
        </a:p>
        <a:p>
          <a:pPr marL="0" marR="0" lvl="0" indent="0" defTabSz="914400" eaLnBrk="1" fontAlgn="auto" latinLnBrk="0" hangingPunct="1">
            <a:lnSpc>
              <a:spcPct val="100000"/>
            </a:lnSpc>
            <a:spcBef>
              <a:spcPts val="0"/>
            </a:spcBef>
            <a:spcAft>
              <a:spcPts val="0"/>
            </a:spcAft>
            <a:buClrTx/>
            <a:buSzTx/>
            <a:buFontTx/>
            <a:buNone/>
            <a:tabLst/>
            <a:defRPr/>
          </a:pPr>
          <a:r>
            <a:rPr lang="de-DE" sz="1100" i="1" baseline="0">
              <a:solidFill>
                <a:schemeClr val="dk1"/>
              </a:solidFill>
              <a:effectLst/>
              <a:latin typeface="+mn-lt"/>
              <a:ea typeface="+mn-ea"/>
              <a:cs typeface="+mn-cs"/>
            </a:rPr>
            <a:t>*Box löschen oder verschieben*</a:t>
          </a:r>
          <a:endParaRPr lang="de-DE">
            <a:effectLst/>
          </a:endParaRPr>
        </a:p>
        <a:p>
          <a:endParaRPr lang="de-DE" sz="1100" b="1">
            <a:solidFill>
              <a:srgbClr val="C00000"/>
            </a:solidFill>
          </a:endParaRPr>
        </a:p>
        <a:p>
          <a:endParaRPr lang="de-DE" sz="1100">
            <a:solidFill>
              <a:srgbClr val="C00000"/>
            </a:solidFill>
          </a:endParaRPr>
        </a:p>
      </xdr:txBody>
    </xdr:sp>
    <xdr:clientData/>
  </xdr:twoCellAnchor>
  <xdr:twoCellAnchor editAs="oneCell">
    <xdr:from>
      <xdr:col>8</xdr:col>
      <xdr:colOff>624417</xdr:colOff>
      <xdr:row>8</xdr:row>
      <xdr:rowOff>297466</xdr:rowOff>
    </xdr:from>
    <xdr:to>
      <xdr:col>10</xdr:col>
      <xdr:colOff>903741</xdr:colOff>
      <xdr:row>13</xdr:row>
      <xdr:rowOff>549576</xdr:rowOff>
    </xdr:to>
    <xdr:sp macro="" textlink="">
      <xdr:nvSpPr>
        <xdr:cNvPr id="17" name="Textfeld 16">
          <a:extLst>
            <a:ext uri="{FF2B5EF4-FFF2-40B4-BE49-F238E27FC236}">
              <a16:creationId xmlns:a16="http://schemas.microsoft.com/office/drawing/2014/main" id="{81FE12A0-8C13-4B44-895C-0EF58A9A36ED}"/>
            </a:ext>
          </a:extLst>
        </xdr:cNvPr>
        <xdr:cNvSpPr txBox="1"/>
      </xdr:nvSpPr>
      <xdr:spPr>
        <a:xfrm>
          <a:off x="10001250" y="2699883"/>
          <a:ext cx="2417158" cy="1638526"/>
        </a:xfrm>
        <a:custGeom>
          <a:avLst/>
          <a:gdLst>
            <a:gd name="connsiteX0" fmla="*/ 0 w 2417158"/>
            <a:gd name="connsiteY0" fmla="*/ 0 h 1638526"/>
            <a:gd name="connsiteX1" fmla="*/ 459260 w 2417158"/>
            <a:gd name="connsiteY1" fmla="*/ 0 h 1638526"/>
            <a:gd name="connsiteX2" fmla="*/ 870177 w 2417158"/>
            <a:gd name="connsiteY2" fmla="*/ 0 h 1638526"/>
            <a:gd name="connsiteX3" fmla="*/ 1305265 w 2417158"/>
            <a:gd name="connsiteY3" fmla="*/ 0 h 1638526"/>
            <a:gd name="connsiteX4" fmla="*/ 1812869 w 2417158"/>
            <a:gd name="connsiteY4" fmla="*/ 0 h 1638526"/>
            <a:gd name="connsiteX5" fmla="*/ 2417158 w 2417158"/>
            <a:gd name="connsiteY5" fmla="*/ 0 h 1638526"/>
            <a:gd name="connsiteX6" fmla="*/ 2417158 w 2417158"/>
            <a:gd name="connsiteY6" fmla="*/ 513405 h 1638526"/>
            <a:gd name="connsiteX7" fmla="*/ 2417158 w 2417158"/>
            <a:gd name="connsiteY7" fmla="*/ 1010424 h 1638526"/>
            <a:gd name="connsiteX8" fmla="*/ 2417158 w 2417158"/>
            <a:gd name="connsiteY8" fmla="*/ 1638526 h 1638526"/>
            <a:gd name="connsiteX9" fmla="*/ 1933726 w 2417158"/>
            <a:gd name="connsiteY9" fmla="*/ 1638526 h 1638526"/>
            <a:gd name="connsiteX10" fmla="*/ 1498638 w 2417158"/>
            <a:gd name="connsiteY10" fmla="*/ 1638526 h 1638526"/>
            <a:gd name="connsiteX11" fmla="*/ 966863 w 2417158"/>
            <a:gd name="connsiteY11" fmla="*/ 1638526 h 1638526"/>
            <a:gd name="connsiteX12" fmla="*/ 507603 w 2417158"/>
            <a:gd name="connsiteY12" fmla="*/ 1638526 h 1638526"/>
            <a:gd name="connsiteX13" fmla="*/ 0 w 2417158"/>
            <a:gd name="connsiteY13" fmla="*/ 1638526 h 1638526"/>
            <a:gd name="connsiteX14" fmla="*/ 0 w 2417158"/>
            <a:gd name="connsiteY14" fmla="*/ 1075965 h 1638526"/>
            <a:gd name="connsiteX15" fmla="*/ 0 w 2417158"/>
            <a:gd name="connsiteY15" fmla="*/ 546175 h 1638526"/>
            <a:gd name="connsiteX16" fmla="*/ 0 w 2417158"/>
            <a:gd name="connsiteY16" fmla="*/ 0 h 1638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417158" h="1638526" fill="none" extrusionOk="0">
              <a:moveTo>
                <a:pt x="0" y="0"/>
              </a:moveTo>
              <a:cubicBezTo>
                <a:pt x="135686" y="-28681"/>
                <a:pt x="322183" y="13702"/>
                <a:pt x="459260" y="0"/>
              </a:cubicBezTo>
              <a:cubicBezTo>
                <a:pt x="596337" y="-13702"/>
                <a:pt x="743772" y="42342"/>
                <a:pt x="870177" y="0"/>
              </a:cubicBezTo>
              <a:cubicBezTo>
                <a:pt x="996582" y="-42342"/>
                <a:pt x="1171803" y="29301"/>
                <a:pt x="1305265" y="0"/>
              </a:cubicBezTo>
              <a:cubicBezTo>
                <a:pt x="1438727" y="-29301"/>
                <a:pt x="1642655" y="34011"/>
                <a:pt x="1812869" y="0"/>
              </a:cubicBezTo>
              <a:cubicBezTo>
                <a:pt x="1983083" y="-34011"/>
                <a:pt x="2269598" y="51052"/>
                <a:pt x="2417158" y="0"/>
              </a:cubicBezTo>
              <a:cubicBezTo>
                <a:pt x="2429599" y="153597"/>
                <a:pt x="2394467" y="271309"/>
                <a:pt x="2417158" y="513405"/>
              </a:cubicBezTo>
              <a:cubicBezTo>
                <a:pt x="2439849" y="755501"/>
                <a:pt x="2358723" y="888301"/>
                <a:pt x="2417158" y="1010424"/>
              </a:cubicBezTo>
              <a:cubicBezTo>
                <a:pt x="2475593" y="1132547"/>
                <a:pt x="2366539" y="1507861"/>
                <a:pt x="2417158" y="1638526"/>
              </a:cubicBezTo>
              <a:cubicBezTo>
                <a:pt x="2298761" y="1680503"/>
                <a:pt x="2137702" y="1603476"/>
                <a:pt x="1933726" y="1638526"/>
              </a:cubicBezTo>
              <a:cubicBezTo>
                <a:pt x="1729750" y="1673576"/>
                <a:pt x="1593735" y="1598833"/>
                <a:pt x="1498638" y="1638526"/>
              </a:cubicBezTo>
              <a:cubicBezTo>
                <a:pt x="1403541" y="1678219"/>
                <a:pt x="1199103" y="1578731"/>
                <a:pt x="966863" y="1638526"/>
              </a:cubicBezTo>
              <a:cubicBezTo>
                <a:pt x="734623" y="1698321"/>
                <a:pt x="700885" y="1631193"/>
                <a:pt x="507603" y="1638526"/>
              </a:cubicBezTo>
              <a:cubicBezTo>
                <a:pt x="314321" y="1645859"/>
                <a:pt x="125655" y="1609237"/>
                <a:pt x="0" y="1638526"/>
              </a:cubicBezTo>
              <a:cubicBezTo>
                <a:pt x="-58675" y="1405642"/>
                <a:pt x="18184" y="1289826"/>
                <a:pt x="0" y="1075965"/>
              </a:cubicBezTo>
              <a:cubicBezTo>
                <a:pt x="-18184" y="862104"/>
                <a:pt x="26681" y="780736"/>
                <a:pt x="0" y="546175"/>
              </a:cubicBezTo>
              <a:cubicBezTo>
                <a:pt x="-26681" y="311614"/>
                <a:pt x="59422" y="245925"/>
                <a:pt x="0" y="0"/>
              </a:cubicBezTo>
              <a:close/>
            </a:path>
            <a:path w="2417158" h="1638526" stroke="0" extrusionOk="0">
              <a:moveTo>
                <a:pt x="0" y="0"/>
              </a:moveTo>
              <a:cubicBezTo>
                <a:pt x="113873" y="-39865"/>
                <a:pt x="361287" y="42539"/>
                <a:pt x="459260" y="0"/>
              </a:cubicBezTo>
              <a:cubicBezTo>
                <a:pt x="557233" y="-42539"/>
                <a:pt x="787601" y="27152"/>
                <a:pt x="870177" y="0"/>
              </a:cubicBezTo>
              <a:cubicBezTo>
                <a:pt x="952753" y="-27152"/>
                <a:pt x="1287066" y="45008"/>
                <a:pt x="1401952" y="0"/>
              </a:cubicBezTo>
              <a:cubicBezTo>
                <a:pt x="1516839" y="-45008"/>
                <a:pt x="1657403" y="53351"/>
                <a:pt x="1861212" y="0"/>
              </a:cubicBezTo>
              <a:cubicBezTo>
                <a:pt x="2065021" y="-53351"/>
                <a:pt x="2293375" y="22411"/>
                <a:pt x="2417158" y="0"/>
              </a:cubicBezTo>
              <a:cubicBezTo>
                <a:pt x="2476100" y="176220"/>
                <a:pt x="2381567" y="291003"/>
                <a:pt x="2417158" y="578946"/>
              </a:cubicBezTo>
              <a:cubicBezTo>
                <a:pt x="2452749" y="866889"/>
                <a:pt x="2362134" y="887668"/>
                <a:pt x="2417158" y="1125121"/>
              </a:cubicBezTo>
              <a:cubicBezTo>
                <a:pt x="2472182" y="1362574"/>
                <a:pt x="2400049" y="1501584"/>
                <a:pt x="2417158" y="1638526"/>
              </a:cubicBezTo>
              <a:cubicBezTo>
                <a:pt x="2262903" y="1651422"/>
                <a:pt x="2187111" y="1587979"/>
                <a:pt x="1982070" y="1638526"/>
              </a:cubicBezTo>
              <a:cubicBezTo>
                <a:pt x="1777029" y="1689073"/>
                <a:pt x="1655213" y="1588623"/>
                <a:pt x="1498638" y="1638526"/>
              </a:cubicBezTo>
              <a:cubicBezTo>
                <a:pt x="1342063" y="1688429"/>
                <a:pt x="1164880" y="1625015"/>
                <a:pt x="1015206" y="1638526"/>
              </a:cubicBezTo>
              <a:cubicBezTo>
                <a:pt x="865532" y="1652037"/>
                <a:pt x="677855" y="1587240"/>
                <a:pt x="555946" y="1638526"/>
              </a:cubicBezTo>
              <a:cubicBezTo>
                <a:pt x="434037" y="1689812"/>
                <a:pt x="204082" y="1579778"/>
                <a:pt x="0" y="1638526"/>
              </a:cubicBezTo>
              <a:cubicBezTo>
                <a:pt x="-41877" y="1359215"/>
                <a:pt x="31624" y="1294296"/>
                <a:pt x="0" y="1059580"/>
              </a:cubicBezTo>
              <a:cubicBezTo>
                <a:pt x="-31624" y="824864"/>
                <a:pt x="46812" y="617151"/>
                <a:pt x="0" y="480634"/>
              </a:cubicBezTo>
              <a:cubicBezTo>
                <a:pt x="-46812" y="344117"/>
                <a:pt x="21426" y="226210"/>
                <a:pt x="0" y="0"/>
              </a:cubicBezTo>
              <a:close/>
            </a:path>
          </a:pathLst>
        </a:custGeom>
        <a:solidFill>
          <a:schemeClr val="lt1">
            <a:alpha val="82000"/>
          </a:schemeClr>
        </a:solidFill>
        <a:ln w="38100" cmpd="sng">
          <a:solidFill>
            <a:srgbClr val="C00000"/>
          </a:solidFill>
          <a:prstDash val="dash"/>
          <a:extLst>
            <a:ext uri="{C807C97D-BFC1-408E-A445-0C87EB9F89A2}">
              <ask:lineSketchStyleProps xmlns:ask="http://schemas.microsoft.com/office/drawing/2018/sketchyshapes" sd="1219033472">
                <a:prstGeom prst="rect">
                  <a:avLst/>
                </a:prstGeom>
                <ask:type>
                  <ask:lineSketchScribbl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b="1">
              <a:solidFill>
                <a:srgbClr val="C00000"/>
              </a:solidFill>
            </a:rPr>
            <a:t>Wenn Sie hier freiwillig den eigenerzeugten, selbstverbrauchten Strom angeben, dann vorne nur eingekaufter Strom, sonst </a:t>
          </a:r>
          <a:r>
            <a:rPr lang="de-DE" sz="1100" b="1" u="sng">
              <a:solidFill>
                <a:srgbClr val="C00000"/>
              </a:solidFill>
            </a:rPr>
            <a:t>wie im Vorjahr</a:t>
          </a:r>
          <a:r>
            <a:rPr lang="de-DE" sz="1100" b="1">
              <a:solidFill>
                <a:srgbClr val="C00000"/>
              </a:solidFill>
            </a:rPr>
            <a:t> vorne die Summe eingekauft + eigenerzeugt angeben)</a:t>
          </a:r>
        </a:p>
        <a:p>
          <a:pPr algn="ctr"/>
          <a:endParaRPr lang="de-DE" sz="1100" baseline="0">
            <a:solidFill>
              <a:srgbClr val="C0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de-DE" sz="1100" i="1" baseline="0">
              <a:solidFill>
                <a:schemeClr val="dk1"/>
              </a:solidFill>
              <a:effectLst/>
              <a:latin typeface="+mn-lt"/>
              <a:ea typeface="+mn-ea"/>
              <a:cs typeface="+mn-cs"/>
            </a:rPr>
            <a:t>*diese Box löschen oder verschieben*</a:t>
          </a:r>
          <a:endParaRPr lang="de-DE">
            <a:effectLst/>
          </a:endParaRPr>
        </a:p>
        <a:p>
          <a:pPr algn="ctr"/>
          <a:endParaRPr lang="de-DE" sz="1100" baseline="0">
            <a:solidFill>
              <a:srgbClr val="C00000"/>
            </a:solidFill>
          </a:endParaRPr>
        </a:p>
      </xdr:txBody>
    </xdr:sp>
    <xdr:clientData/>
  </xdr:twoCellAnchor>
  <xdr:twoCellAnchor>
    <xdr:from>
      <xdr:col>2</xdr:col>
      <xdr:colOff>107155</xdr:colOff>
      <xdr:row>1</xdr:row>
      <xdr:rowOff>0</xdr:rowOff>
    </xdr:from>
    <xdr:to>
      <xdr:col>13</xdr:col>
      <xdr:colOff>765218</xdr:colOff>
      <xdr:row>2</xdr:row>
      <xdr:rowOff>323307</xdr:rowOff>
    </xdr:to>
    <xdr:grpSp>
      <xdr:nvGrpSpPr>
        <xdr:cNvPr id="3" name="Gruppieren 2">
          <a:extLst>
            <a:ext uri="{FF2B5EF4-FFF2-40B4-BE49-F238E27FC236}">
              <a16:creationId xmlns:a16="http://schemas.microsoft.com/office/drawing/2014/main" id="{E87005E8-4E5D-49D6-A73A-CD3B56B6964F}"/>
            </a:ext>
          </a:extLst>
        </xdr:cNvPr>
        <xdr:cNvGrpSpPr/>
      </xdr:nvGrpSpPr>
      <xdr:grpSpPr>
        <a:xfrm>
          <a:off x="369093" y="190500"/>
          <a:ext cx="16433844" cy="513807"/>
          <a:chOff x="1638300" y="2019300"/>
          <a:chExt cx="16433844" cy="513807"/>
        </a:xfrm>
      </xdr:grpSpPr>
      <xdr:pic>
        <xdr:nvPicPr>
          <xdr:cNvPr id="18" name="Grafik 17" descr="Glühlampe mit einfarbiger Füllung">
            <a:hlinkClick xmlns:r="http://schemas.openxmlformats.org/officeDocument/2006/relationships" r:id="rId1"/>
            <a:extLst>
              <a:ext uri="{FF2B5EF4-FFF2-40B4-BE49-F238E27FC236}">
                <a16:creationId xmlns:a16="http://schemas.microsoft.com/office/drawing/2014/main" id="{B0E02452-C36D-E251-F5BD-ED14B7022F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609655" y="2081762"/>
            <a:ext cx="367656" cy="339206"/>
          </a:xfrm>
          <a:prstGeom prst="rect">
            <a:avLst/>
          </a:prstGeom>
        </xdr:spPr>
      </xdr:pic>
      <xdr:pic>
        <xdr:nvPicPr>
          <xdr:cNvPr id="19" name="Grafik 18" descr="Bleistift mit einfarbiger Füllung">
            <a:hlinkClick xmlns:r="http://schemas.openxmlformats.org/officeDocument/2006/relationships" r:id="rId4"/>
            <a:extLst>
              <a:ext uri="{FF2B5EF4-FFF2-40B4-BE49-F238E27FC236}">
                <a16:creationId xmlns:a16="http://schemas.microsoft.com/office/drawing/2014/main" id="{C624F13D-6807-53D4-DF31-BD3CD9ED22E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274144" y="2100813"/>
            <a:ext cx="290494" cy="268016"/>
          </a:xfrm>
          <a:prstGeom prst="rect">
            <a:avLst/>
          </a:prstGeom>
        </xdr:spPr>
      </xdr:pic>
      <xdr:pic>
        <xdr:nvPicPr>
          <xdr:cNvPr id="20" name="Grafik 19" descr="Prüfliste mit einfarbiger Füllung">
            <a:hlinkClick xmlns:r="http://schemas.openxmlformats.org/officeDocument/2006/relationships" r:id="rId7"/>
            <a:extLst>
              <a:ext uri="{FF2B5EF4-FFF2-40B4-BE49-F238E27FC236}">
                <a16:creationId xmlns:a16="http://schemas.microsoft.com/office/drawing/2014/main" id="{A79B18C3-A780-CAD0-8E87-9D0CB33E4BC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4491759" y="2047286"/>
            <a:ext cx="426664" cy="393649"/>
          </a:xfrm>
          <a:prstGeom prst="rect">
            <a:avLst/>
          </a:prstGeom>
        </xdr:spPr>
      </xdr:pic>
      <xdr:pic>
        <xdr:nvPicPr>
          <xdr:cNvPr id="22" name="Grafik 21" descr="Geöffnetes Buch mit einfarbiger Füllung">
            <a:hlinkClick xmlns:r="http://schemas.openxmlformats.org/officeDocument/2006/relationships" r:id="rId10"/>
            <a:extLst>
              <a:ext uri="{FF2B5EF4-FFF2-40B4-BE49-F238E27FC236}">
                <a16:creationId xmlns:a16="http://schemas.microsoft.com/office/drawing/2014/main" id="{C52E9E0E-EC3E-BBF8-4CCC-0060662982C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638300" y="2091287"/>
            <a:ext cx="305019" cy="281416"/>
          </a:xfrm>
          <a:prstGeom prst="rect">
            <a:avLst/>
          </a:prstGeom>
        </xdr:spPr>
      </xdr:pic>
      <xdr:pic>
        <xdr:nvPicPr>
          <xdr:cNvPr id="23" name="Grafik 22" descr="Kopf mit Zahnrädern Silhouette">
            <a:hlinkClick xmlns:r="http://schemas.openxmlformats.org/officeDocument/2006/relationships" r:id="rId13"/>
            <a:extLst>
              <a:ext uri="{FF2B5EF4-FFF2-40B4-BE49-F238E27FC236}">
                <a16:creationId xmlns:a16="http://schemas.microsoft.com/office/drawing/2014/main" id="{6CFA8BAB-C551-BC47-DC6C-19915FFAA5E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6378191" y="2019300"/>
            <a:ext cx="461214" cy="425525"/>
          </a:xfrm>
          <a:prstGeom prst="rect">
            <a:avLst/>
          </a:prstGeom>
        </xdr:spPr>
      </xdr:pic>
      <xdr:sp macro="" textlink="">
        <xdr:nvSpPr>
          <xdr:cNvPr id="24" name="Textfeld 23">
            <a:hlinkClick xmlns:r="http://schemas.openxmlformats.org/officeDocument/2006/relationships" r:id="rId10" tooltip="Anleitung"/>
            <a:extLst>
              <a:ext uri="{FF2B5EF4-FFF2-40B4-BE49-F238E27FC236}">
                <a16:creationId xmlns:a16="http://schemas.microsoft.com/office/drawing/2014/main" id="{00A9B86B-810A-6B7A-EAA3-2164CB01ED6B}"/>
              </a:ext>
            </a:extLst>
          </xdr:cNvPr>
          <xdr:cNvSpPr txBox="1"/>
        </xdr:nvSpPr>
        <xdr:spPr>
          <a:xfrm>
            <a:off x="1968102" y="2117731"/>
            <a:ext cx="1134289" cy="335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Anleitung</a:t>
            </a:r>
          </a:p>
        </xdr:txBody>
      </xdr:sp>
      <xdr:sp macro="" textlink="">
        <xdr:nvSpPr>
          <xdr:cNvPr id="25" name="Textfeld 24">
            <a:hlinkClick xmlns:r="http://schemas.openxmlformats.org/officeDocument/2006/relationships" r:id="rId4" tooltip="Schritt 1 Allgemeine Angaben"/>
            <a:extLst>
              <a:ext uri="{FF2B5EF4-FFF2-40B4-BE49-F238E27FC236}">
                <a16:creationId xmlns:a16="http://schemas.microsoft.com/office/drawing/2014/main" id="{DA673DB2-099A-19FB-9130-50B3296BE357}"/>
              </a:ext>
            </a:extLst>
          </xdr:cNvPr>
          <xdr:cNvSpPr txBox="1"/>
        </xdr:nvSpPr>
        <xdr:spPr>
          <a:xfrm>
            <a:off x="3545623" y="2117731"/>
            <a:ext cx="1892070" cy="366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Schritt 1</a:t>
            </a:r>
            <a:r>
              <a:rPr lang="de-DE" sz="1100" baseline="0"/>
              <a:t> Allgemeine Angaben</a:t>
            </a:r>
            <a:endParaRPr lang="de-DE" sz="1100"/>
          </a:p>
        </xdr:txBody>
      </xdr:sp>
      <xdr:sp macro="" textlink="">
        <xdr:nvSpPr>
          <xdr:cNvPr id="26" name="Textfeld 25">
            <a:hlinkClick xmlns:r="http://schemas.openxmlformats.org/officeDocument/2006/relationships" r:id="rId1" tooltip="Schritt 2b Stromverbrauch Kat. 1-4"/>
            <a:extLst>
              <a:ext uri="{FF2B5EF4-FFF2-40B4-BE49-F238E27FC236}">
                <a16:creationId xmlns:a16="http://schemas.microsoft.com/office/drawing/2014/main" id="{F8B40E7A-4F6C-36CD-37E5-4F92842C7DC6}"/>
              </a:ext>
            </a:extLst>
          </xdr:cNvPr>
          <xdr:cNvSpPr txBox="1"/>
        </xdr:nvSpPr>
        <xdr:spPr>
          <a:xfrm>
            <a:off x="8950177" y="2117731"/>
            <a:ext cx="2301938" cy="343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Schritt</a:t>
            </a:r>
            <a:r>
              <a:rPr lang="de-DE" sz="1100" baseline="0"/>
              <a:t> 2b Stromverbrauch Kat. 1-4</a:t>
            </a:r>
          </a:p>
          <a:p>
            <a:endParaRPr lang="de-DE" sz="1100"/>
          </a:p>
        </xdr:txBody>
      </xdr:sp>
      <xdr:sp macro="" textlink="">
        <xdr:nvSpPr>
          <xdr:cNvPr id="27" name="Textfeld 26">
            <a:hlinkClick xmlns:r="http://schemas.openxmlformats.org/officeDocument/2006/relationships" r:id="rId16" tooltip="Schritt 2a Wärmeverbrauch Kat. 1-4"/>
            <a:extLst>
              <a:ext uri="{FF2B5EF4-FFF2-40B4-BE49-F238E27FC236}">
                <a16:creationId xmlns:a16="http://schemas.microsoft.com/office/drawing/2014/main" id="{CF24B520-7641-4427-87BB-F385DFB0F85C}"/>
              </a:ext>
            </a:extLst>
          </xdr:cNvPr>
          <xdr:cNvSpPr txBox="1"/>
        </xdr:nvSpPr>
        <xdr:spPr>
          <a:xfrm>
            <a:off x="5923817" y="2117731"/>
            <a:ext cx="2297172" cy="360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Schritt 2a Wärmeverbrauch Kat.</a:t>
            </a:r>
            <a:r>
              <a:rPr lang="de-DE" sz="1100" baseline="0"/>
              <a:t> 1-4</a:t>
            </a:r>
          </a:p>
          <a:p>
            <a:endParaRPr lang="de-DE" sz="1100"/>
          </a:p>
        </xdr:txBody>
      </xdr:sp>
      <xdr:sp macro="" textlink="">
        <xdr:nvSpPr>
          <xdr:cNvPr id="28" name="Textfeld 27">
            <a:hlinkClick xmlns:r="http://schemas.openxmlformats.org/officeDocument/2006/relationships" r:id="rId7" tooltip="Abschlusscheck"/>
            <a:extLst>
              <a:ext uri="{FF2B5EF4-FFF2-40B4-BE49-F238E27FC236}">
                <a16:creationId xmlns:a16="http://schemas.microsoft.com/office/drawing/2014/main" id="{7B62118D-A628-AB48-063A-FD9AF1DA128A}"/>
              </a:ext>
            </a:extLst>
          </xdr:cNvPr>
          <xdr:cNvSpPr txBox="1"/>
        </xdr:nvSpPr>
        <xdr:spPr>
          <a:xfrm>
            <a:off x="14859919" y="2117731"/>
            <a:ext cx="1320157" cy="357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Abschlusscheck</a:t>
            </a:r>
          </a:p>
        </xdr:txBody>
      </xdr:sp>
      <xdr:sp macro="" textlink="">
        <xdr:nvSpPr>
          <xdr:cNvPr id="29" name="Textfeld 28">
            <a:hlinkClick xmlns:r="http://schemas.openxmlformats.org/officeDocument/2006/relationships" r:id="rId17" tooltip="Schritt 3 Stromverbrauch Kat. 5-7"/>
            <a:extLst>
              <a:ext uri="{FF2B5EF4-FFF2-40B4-BE49-F238E27FC236}">
                <a16:creationId xmlns:a16="http://schemas.microsoft.com/office/drawing/2014/main" id="{693E3DF0-BA37-1367-ACC6-2BB99DCB1032}"/>
              </a:ext>
            </a:extLst>
          </xdr:cNvPr>
          <xdr:cNvSpPr txBox="1"/>
        </xdr:nvSpPr>
        <xdr:spPr>
          <a:xfrm>
            <a:off x="11995600" y="2117731"/>
            <a:ext cx="2249512" cy="415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Schritt 3 Stromverbrauch</a:t>
            </a:r>
            <a:r>
              <a:rPr lang="de-DE" sz="1100" baseline="0"/>
              <a:t> Kat. 5-7</a:t>
            </a:r>
            <a:endParaRPr lang="de-DE" sz="1100"/>
          </a:p>
        </xdr:txBody>
      </xdr:sp>
      <xdr:sp macro="" textlink="">
        <xdr:nvSpPr>
          <xdr:cNvPr id="30" name="Textfeld 29">
            <a:hlinkClick xmlns:r="http://schemas.openxmlformats.org/officeDocument/2006/relationships" r:id="rId13" tooltip="Berechnungshilfen &amp; Infos"/>
            <a:extLst>
              <a:ext uri="{FF2B5EF4-FFF2-40B4-BE49-F238E27FC236}">
                <a16:creationId xmlns:a16="http://schemas.microsoft.com/office/drawing/2014/main" id="{D8EF3118-6556-13C9-8234-4E2003EAF33E}"/>
              </a:ext>
            </a:extLst>
          </xdr:cNvPr>
          <xdr:cNvSpPr txBox="1"/>
        </xdr:nvSpPr>
        <xdr:spPr>
          <a:xfrm>
            <a:off x="16751987" y="2117731"/>
            <a:ext cx="1320157" cy="373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Hilfen &amp; Infos</a:t>
            </a:r>
          </a:p>
        </xdr:txBody>
      </xdr:sp>
      <xdr:grpSp>
        <xdr:nvGrpSpPr>
          <xdr:cNvPr id="31" name="Gruppieren 30">
            <a:hlinkClick xmlns:r="http://schemas.openxmlformats.org/officeDocument/2006/relationships" r:id="rId17"/>
            <a:extLst>
              <a:ext uri="{FF2B5EF4-FFF2-40B4-BE49-F238E27FC236}">
                <a16:creationId xmlns:a16="http://schemas.microsoft.com/office/drawing/2014/main" id="{30A9CC56-CEBD-17A4-D667-10E48FC8168B}"/>
              </a:ext>
            </a:extLst>
          </xdr:cNvPr>
          <xdr:cNvGrpSpPr/>
        </xdr:nvGrpSpPr>
        <xdr:grpSpPr>
          <a:xfrm>
            <a:off x="11630025" y="2085975"/>
            <a:ext cx="369555" cy="346779"/>
            <a:chOff x="3046163" y="4072940"/>
            <a:chExt cx="985412" cy="924677"/>
          </a:xfrm>
        </xdr:grpSpPr>
        <xdr:pic>
          <xdr:nvPicPr>
            <xdr:cNvPr id="65" name="Grafik 64" descr="Straßenlicht mit einfarbiger Füllung">
              <a:extLst>
                <a:ext uri="{FF2B5EF4-FFF2-40B4-BE49-F238E27FC236}">
                  <a16:creationId xmlns:a16="http://schemas.microsoft.com/office/drawing/2014/main" id="{F9E83EAB-E85B-91CC-FFA7-080DAADA176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082535" y="4072940"/>
              <a:ext cx="914400" cy="914400"/>
            </a:xfrm>
            <a:prstGeom prst="rect">
              <a:avLst/>
            </a:prstGeom>
          </xdr:spPr>
        </xdr:pic>
        <xdr:sp macro="" textlink="">
          <xdr:nvSpPr>
            <xdr:cNvPr id="66" name="Freihandform: Form 65">
              <a:extLst>
                <a:ext uri="{FF2B5EF4-FFF2-40B4-BE49-F238E27FC236}">
                  <a16:creationId xmlns:a16="http://schemas.microsoft.com/office/drawing/2014/main" id="{6FEC3084-B375-C8C2-0679-5D223D1B553D}"/>
                </a:ext>
              </a:extLst>
            </xdr:cNvPr>
            <xdr:cNvSpPr/>
          </xdr:nvSpPr>
          <xdr:spPr>
            <a:xfrm>
              <a:off x="3480851" y="4947981"/>
              <a:ext cx="550724" cy="49636"/>
            </a:xfrm>
            <a:custGeom>
              <a:avLst/>
              <a:gdLst>
                <a:gd name="connsiteX0" fmla="*/ 0 w 556260"/>
                <a:gd name="connsiteY0" fmla="*/ 38206 h 45833"/>
                <a:gd name="connsiteX1" fmla="*/ 60960 w 556260"/>
                <a:gd name="connsiteY1" fmla="*/ 106 h 45833"/>
                <a:gd name="connsiteX2" fmla="*/ 167640 w 556260"/>
                <a:gd name="connsiteY2" fmla="*/ 45826 h 45833"/>
                <a:gd name="connsiteX3" fmla="*/ 270510 w 556260"/>
                <a:gd name="connsiteY3" fmla="*/ 3916 h 45833"/>
                <a:gd name="connsiteX4" fmla="*/ 396240 w 556260"/>
                <a:gd name="connsiteY4" fmla="*/ 45826 h 45833"/>
                <a:gd name="connsiteX5" fmla="*/ 502920 w 556260"/>
                <a:gd name="connsiteY5" fmla="*/ 106 h 45833"/>
                <a:gd name="connsiteX6" fmla="*/ 556260 w 556260"/>
                <a:gd name="connsiteY6" fmla="*/ 34396 h 458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6260" h="45833">
                  <a:moveTo>
                    <a:pt x="0" y="38206"/>
                  </a:moveTo>
                  <a:cubicBezTo>
                    <a:pt x="16510" y="18521"/>
                    <a:pt x="33020" y="-1164"/>
                    <a:pt x="60960" y="106"/>
                  </a:cubicBezTo>
                  <a:cubicBezTo>
                    <a:pt x="88900" y="1376"/>
                    <a:pt x="132715" y="45191"/>
                    <a:pt x="167640" y="45826"/>
                  </a:cubicBezTo>
                  <a:cubicBezTo>
                    <a:pt x="202565" y="46461"/>
                    <a:pt x="232410" y="3916"/>
                    <a:pt x="270510" y="3916"/>
                  </a:cubicBezTo>
                  <a:cubicBezTo>
                    <a:pt x="308610" y="3916"/>
                    <a:pt x="357505" y="46461"/>
                    <a:pt x="396240" y="45826"/>
                  </a:cubicBezTo>
                  <a:cubicBezTo>
                    <a:pt x="434975" y="45191"/>
                    <a:pt x="476250" y="2011"/>
                    <a:pt x="502920" y="106"/>
                  </a:cubicBezTo>
                  <a:cubicBezTo>
                    <a:pt x="529590" y="-1799"/>
                    <a:pt x="548640" y="22331"/>
                    <a:pt x="556260" y="34396"/>
                  </a:cubicBezTo>
                </a:path>
              </a:pathLst>
            </a:cu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67" name="Freihandform: Form 66">
              <a:extLst>
                <a:ext uri="{FF2B5EF4-FFF2-40B4-BE49-F238E27FC236}">
                  <a16:creationId xmlns:a16="http://schemas.microsoft.com/office/drawing/2014/main" id="{2D97CD6D-2796-566D-6E3C-09B6880F4726}"/>
                </a:ext>
              </a:extLst>
            </xdr:cNvPr>
            <xdr:cNvSpPr/>
          </xdr:nvSpPr>
          <xdr:spPr>
            <a:xfrm>
              <a:off x="3480851" y="4854884"/>
              <a:ext cx="550724" cy="49636"/>
            </a:xfrm>
            <a:custGeom>
              <a:avLst/>
              <a:gdLst>
                <a:gd name="connsiteX0" fmla="*/ 0 w 556260"/>
                <a:gd name="connsiteY0" fmla="*/ 38206 h 45833"/>
                <a:gd name="connsiteX1" fmla="*/ 60960 w 556260"/>
                <a:gd name="connsiteY1" fmla="*/ 106 h 45833"/>
                <a:gd name="connsiteX2" fmla="*/ 167640 w 556260"/>
                <a:gd name="connsiteY2" fmla="*/ 45826 h 45833"/>
                <a:gd name="connsiteX3" fmla="*/ 270510 w 556260"/>
                <a:gd name="connsiteY3" fmla="*/ 3916 h 45833"/>
                <a:gd name="connsiteX4" fmla="*/ 396240 w 556260"/>
                <a:gd name="connsiteY4" fmla="*/ 45826 h 45833"/>
                <a:gd name="connsiteX5" fmla="*/ 502920 w 556260"/>
                <a:gd name="connsiteY5" fmla="*/ 106 h 45833"/>
                <a:gd name="connsiteX6" fmla="*/ 556260 w 556260"/>
                <a:gd name="connsiteY6" fmla="*/ 34396 h 458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6260" h="45833">
                  <a:moveTo>
                    <a:pt x="0" y="38206"/>
                  </a:moveTo>
                  <a:cubicBezTo>
                    <a:pt x="16510" y="18521"/>
                    <a:pt x="33020" y="-1164"/>
                    <a:pt x="60960" y="106"/>
                  </a:cubicBezTo>
                  <a:cubicBezTo>
                    <a:pt x="88900" y="1376"/>
                    <a:pt x="132715" y="45191"/>
                    <a:pt x="167640" y="45826"/>
                  </a:cubicBezTo>
                  <a:cubicBezTo>
                    <a:pt x="202565" y="46461"/>
                    <a:pt x="232410" y="3916"/>
                    <a:pt x="270510" y="3916"/>
                  </a:cubicBezTo>
                  <a:cubicBezTo>
                    <a:pt x="308610" y="3916"/>
                    <a:pt x="357505" y="46461"/>
                    <a:pt x="396240" y="45826"/>
                  </a:cubicBezTo>
                  <a:cubicBezTo>
                    <a:pt x="434975" y="45191"/>
                    <a:pt x="476250" y="2011"/>
                    <a:pt x="502920" y="106"/>
                  </a:cubicBezTo>
                  <a:cubicBezTo>
                    <a:pt x="529590" y="-1799"/>
                    <a:pt x="548640" y="22331"/>
                    <a:pt x="556260" y="34396"/>
                  </a:cubicBezTo>
                </a:path>
              </a:pathLst>
            </a:cu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nvGrpSpPr>
            <xdr:cNvPr id="68" name="Gruppieren 67">
              <a:extLst>
                <a:ext uri="{FF2B5EF4-FFF2-40B4-BE49-F238E27FC236}">
                  <a16:creationId xmlns:a16="http://schemas.microsoft.com/office/drawing/2014/main" id="{A3F9C492-B47D-1010-47F1-1C75BB233FBB}"/>
                </a:ext>
              </a:extLst>
            </xdr:cNvPr>
            <xdr:cNvGrpSpPr/>
          </xdr:nvGrpSpPr>
          <xdr:grpSpPr>
            <a:xfrm>
              <a:off x="3486128" y="4391915"/>
              <a:ext cx="435264" cy="566591"/>
              <a:chOff x="5103230" y="4357661"/>
              <a:chExt cx="435264" cy="566591"/>
            </a:xfrm>
          </xdr:grpSpPr>
          <xdr:sp macro="" textlink="">
            <xdr:nvSpPr>
              <xdr:cNvPr id="71" name="Rechteck: abgerundete Ecken 70">
                <a:extLst>
                  <a:ext uri="{FF2B5EF4-FFF2-40B4-BE49-F238E27FC236}">
                    <a16:creationId xmlns:a16="http://schemas.microsoft.com/office/drawing/2014/main" id="{03CD13BE-87DA-5429-CA63-BE6E5EA0E804}"/>
                  </a:ext>
                </a:extLst>
              </xdr:cNvPr>
              <xdr:cNvSpPr/>
            </xdr:nvSpPr>
            <xdr:spPr>
              <a:xfrm>
                <a:off x="5265327" y="4357661"/>
                <a:ext cx="67157" cy="369429"/>
              </a:xfrm>
              <a:prstGeom prst="round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72" name="Halbbogen 71">
                <a:extLst>
                  <a:ext uri="{FF2B5EF4-FFF2-40B4-BE49-F238E27FC236}">
                    <a16:creationId xmlns:a16="http://schemas.microsoft.com/office/drawing/2014/main" id="{36FEF179-9994-E0D7-EEB8-D126D0F04694}"/>
                  </a:ext>
                </a:extLst>
              </xdr:cNvPr>
              <xdr:cNvSpPr/>
            </xdr:nvSpPr>
            <xdr:spPr>
              <a:xfrm rot="5400000">
                <a:off x="5152856" y="4538614"/>
                <a:ext cx="397511" cy="373765"/>
              </a:xfrm>
              <a:prstGeom prst="blockArc">
                <a:avLst>
                  <a:gd name="adj1" fmla="val 10800000"/>
                  <a:gd name="adj2" fmla="val 16075123"/>
                  <a:gd name="adj3" fmla="val 37387"/>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tx1"/>
                  </a:solidFill>
                </a:endParaRPr>
              </a:p>
            </xdr:txBody>
          </xdr:sp>
          <xdr:sp macro="" textlink="">
            <xdr:nvSpPr>
              <xdr:cNvPr id="73" name="Rechteck 72">
                <a:extLst>
                  <a:ext uri="{FF2B5EF4-FFF2-40B4-BE49-F238E27FC236}">
                    <a16:creationId xmlns:a16="http://schemas.microsoft.com/office/drawing/2014/main" id="{108D40E9-3333-10A0-936B-F393A6714383}"/>
                  </a:ext>
                </a:extLst>
              </xdr:cNvPr>
              <xdr:cNvSpPr/>
            </xdr:nvSpPr>
            <xdr:spPr>
              <a:xfrm>
                <a:off x="5400988" y="4713993"/>
                <a:ext cx="137505" cy="144386"/>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74" name="Rechteck 73">
                <a:extLst>
                  <a:ext uri="{FF2B5EF4-FFF2-40B4-BE49-F238E27FC236}">
                    <a16:creationId xmlns:a16="http://schemas.microsoft.com/office/drawing/2014/main" id="{5CA2F232-A343-ED65-2BC4-55549D53E468}"/>
                  </a:ext>
                </a:extLst>
              </xdr:cNvPr>
              <xdr:cNvSpPr/>
            </xdr:nvSpPr>
            <xdr:spPr>
              <a:xfrm>
                <a:off x="5103230" y="4427277"/>
                <a:ext cx="137505" cy="2286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sp macro="" textlink="">
          <xdr:nvSpPr>
            <xdr:cNvPr id="69" name="Träne 68">
              <a:extLst>
                <a:ext uri="{FF2B5EF4-FFF2-40B4-BE49-F238E27FC236}">
                  <a16:creationId xmlns:a16="http://schemas.microsoft.com/office/drawing/2014/main" id="{3A6608E1-0AB0-6F28-D3E7-339A5244F366}"/>
                </a:ext>
              </a:extLst>
            </xdr:cNvPr>
            <xdr:cNvSpPr/>
          </xdr:nvSpPr>
          <xdr:spPr>
            <a:xfrm rot="18873905">
              <a:off x="3046163" y="4248167"/>
              <a:ext cx="397510" cy="397510"/>
            </a:xfrm>
            <a:prstGeom prst="teardrop">
              <a:avLst/>
            </a:prstGeom>
            <a:solidFill>
              <a:schemeClr val="bg1"/>
            </a:solidFill>
            <a:ln w="19050">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70" name="Bogen 69">
              <a:extLst>
                <a:ext uri="{FF2B5EF4-FFF2-40B4-BE49-F238E27FC236}">
                  <a16:creationId xmlns:a16="http://schemas.microsoft.com/office/drawing/2014/main" id="{0A766C63-FA81-9D06-B7D1-805F2015B4A6}"/>
                </a:ext>
              </a:extLst>
            </xdr:cNvPr>
            <xdr:cNvSpPr/>
          </xdr:nvSpPr>
          <xdr:spPr>
            <a:xfrm rot="12004427">
              <a:off x="3139967" y="4357078"/>
              <a:ext cx="168105" cy="169080"/>
            </a:xfrm>
            <a:prstGeom prst="arc">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grpSp>
        <xdr:nvGrpSpPr>
          <xdr:cNvPr id="32" name="Gruppieren 31">
            <a:hlinkClick xmlns:r="http://schemas.openxmlformats.org/officeDocument/2006/relationships" r:id="rId16"/>
            <a:extLst>
              <a:ext uri="{FF2B5EF4-FFF2-40B4-BE49-F238E27FC236}">
                <a16:creationId xmlns:a16="http://schemas.microsoft.com/office/drawing/2014/main" id="{91EBD5A1-803D-90C4-246F-FE8233976221}"/>
              </a:ext>
            </a:extLst>
          </xdr:cNvPr>
          <xdr:cNvGrpSpPr/>
        </xdr:nvGrpSpPr>
        <xdr:grpSpPr>
          <a:xfrm>
            <a:off x="5667375" y="2143125"/>
            <a:ext cx="248685" cy="208471"/>
            <a:chOff x="5607249" y="3003722"/>
            <a:chExt cx="1056592" cy="888828"/>
          </a:xfrm>
        </xdr:grpSpPr>
        <xdr:sp macro="" textlink="">
          <xdr:nvSpPr>
            <xdr:cNvPr id="33" name="Rechteck 32">
              <a:extLst>
                <a:ext uri="{FF2B5EF4-FFF2-40B4-BE49-F238E27FC236}">
                  <a16:creationId xmlns:a16="http://schemas.microsoft.com/office/drawing/2014/main" id="{FFF8F1B4-6C1A-3C5C-2B7D-E047BF8DC91D}"/>
                </a:ext>
              </a:extLst>
            </xdr:cNvPr>
            <xdr:cNvSpPr/>
          </xdr:nvSpPr>
          <xdr:spPr>
            <a:xfrm>
              <a:off x="6586348" y="3113723"/>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6" name="Rechteck 35">
              <a:extLst>
                <a:ext uri="{FF2B5EF4-FFF2-40B4-BE49-F238E27FC236}">
                  <a16:creationId xmlns:a16="http://schemas.microsoft.com/office/drawing/2014/main" id="{E646BEBE-0E0F-4809-6ED7-9B8F3E3A0564}"/>
                </a:ext>
              </a:extLst>
            </xdr:cNvPr>
            <xdr:cNvSpPr/>
          </xdr:nvSpPr>
          <xdr:spPr>
            <a:xfrm>
              <a:off x="6587138" y="3678239"/>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7" name="Rechteck 36">
              <a:extLst>
                <a:ext uri="{FF2B5EF4-FFF2-40B4-BE49-F238E27FC236}">
                  <a16:creationId xmlns:a16="http://schemas.microsoft.com/office/drawing/2014/main" id="{DEF6D50A-DDBF-4C62-804A-33CB10D86492}"/>
                </a:ext>
              </a:extLst>
            </xdr:cNvPr>
            <xdr:cNvSpPr/>
          </xdr:nvSpPr>
          <xdr:spPr>
            <a:xfrm>
              <a:off x="5654874" y="3113722"/>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8" name="Rechteck 37">
              <a:extLst>
                <a:ext uri="{FF2B5EF4-FFF2-40B4-BE49-F238E27FC236}">
                  <a16:creationId xmlns:a16="http://schemas.microsoft.com/office/drawing/2014/main" id="{7BE4112C-94FC-4942-CE62-70E94324EF73}"/>
                </a:ext>
              </a:extLst>
            </xdr:cNvPr>
            <xdr:cNvSpPr/>
          </xdr:nvSpPr>
          <xdr:spPr>
            <a:xfrm>
              <a:off x="5607249" y="3068639"/>
              <a:ext cx="47698" cy="228600"/>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9" name="Rechteck: abgerundete Ecken 38">
              <a:extLst>
                <a:ext uri="{FF2B5EF4-FFF2-40B4-BE49-F238E27FC236}">
                  <a16:creationId xmlns:a16="http://schemas.microsoft.com/office/drawing/2014/main" id="{03CBA235-A424-BE48-08C7-AA62A1D8D5D2}"/>
                </a:ext>
              </a:extLst>
            </xdr:cNvPr>
            <xdr:cNvSpPr/>
          </xdr:nvSpPr>
          <xdr:spPr>
            <a:xfrm>
              <a:off x="5726963"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40" name="Rechteck: abgerundete Ecken 39">
              <a:extLst>
                <a:ext uri="{FF2B5EF4-FFF2-40B4-BE49-F238E27FC236}">
                  <a16:creationId xmlns:a16="http://schemas.microsoft.com/office/drawing/2014/main" id="{7BF6E886-13E4-F77D-78C5-F9386BA745D7}"/>
                </a:ext>
              </a:extLst>
            </xdr:cNvPr>
            <xdr:cNvSpPr/>
          </xdr:nvSpPr>
          <xdr:spPr>
            <a:xfrm>
              <a:off x="5908766" y="3003722"/>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62" name="Rechteck: abgerundete Ecken 61">
              <a:extLst>
                <a:ext uri="{FF2B5EF4-FFF2-40B4-BE49-F238E27FC236}">
                  <a16:creationId xmlns:a16="http://schemas.microsoft.com/office/drawing/2014/main" id="{AE6B1A6F-079B-289B-34C1-96DDB7EC6966}"/>
                </a:ext>
              </a:extLst>
            </xdr:cNvPr>
            <xdr:cNvSpPr/>
          </xdr:nvSpPr>
          <xdr:spPr>
            <a:xfrm>
              <a:off x="6106946"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63" name="Rechteck: abgerundete Ecken 62">
              <a:extLst>
                <a:ext uri="{FF2B5EF4-FFF2-40B4-BE49-F238E27FC236}">
                  <a16:creationId xmlns:a16="http://schemas.microsoft.com/office/drawing/2014/main" id="{5053D6EE-1A09-95DA-0AB9-9CBDC4D38803}"/>
                </a:ext>
              </a:extLst>
            </xdr:cNvPr>
            <xdr:cNvSpPr/>
          </xdr:nvSpPr>
          <xdr:spPr>
            <a:xfrm>
              <a:off x="6290128"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64" name="Rechteck: abgerundete Ecken 63">
              <a:extLst>
                <a:ext uri="{FF2B5EF4-FFF2-40B4-BE49-F238E27FC236}">
                  <a16:creationId xmlns:a16="http://schemas.microsoft.com/office/drawing/2014/main" id="{72A65E65-4653-A2CA-3148-00CAF0182239}"/>
                </a:ext>
              </a:extLst>
            </xdr:cNvPr>
            <xdr:cNvSpPr/>
          </xdr:nvSpPr>
          <xdr:spPr>
            <a:xfrm>
              <a:off x="6476369"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editAs="oneCell">
    <xdr:from>
      <xdr:col>14</xdr:col>
      <xdr:colOff>359832</xdr:colOff>
      <xdr:row>0</xdr:row>
      <xdr:rowOff>137584</xdr:rowOff>
    </xdr:from>
    <xdr:to>
      <xdr:col>15</xdr:col>
      <xdr:colOff>534308</xdr:colOff>
      <xdr:row>4</xdr:row>
      <xdr:rowOff>269727</xdr:rowOff>
    </xdr:to>
    <xdr:pic>
      <xdr:nvPicPr>
        <xdr:cNvPr id="2" name="Grafik 1">
          <a:extLst>
            <a:ext uri="{FF2B5EF4-FFF2-40B4-BE49-F238E27FC236}">
              <a16:creationId xmlns:a16="http://schemas.microsoft.com/office/drawing/2014/main" id="{91CA2D7B-0FD1-4869-87C9-6545E2B34688}"/>
            </a:ext>
          </a:extLst>
        </xdr:cNvPr>
        <xdr:cNvPicPr>
          <a:picLocks noChangeAspect="1"/>
        </xdr:cNvPicPr>
      </xdr:nvPicPr>
      <xdr:blipFill>
        <a:blip xmlns:r="http://schemas.openxmlformats.org/officeDocument/2006/relationships" r:embed="rId20"/>
        <a:stretch>
          <a:fillRect/>
        </a:stretch>
      </xdr:blipFill>
      <xdr:spPr>
        <a:xfrm>
          <a:off x="18040613" y="137584"/>
          <a:ext cx="1198414" cy="1191799"/>
        </a:xfrm>
        <a:custGeom>
          <a:avLst/>
          <a:gdLst>
            <a:gd name="connsiteX0" fmla="*/ 0 w 1198414"/>
            <a:gd name="connsiteY0" fmla="*/ 0 h 1191799"/>
            <a:gd name="connsiteX1" fmla="*/ 623175 w 1198414"/>
            <a:gd name="connsiteY1" fmla="*/ 0 h 1191799"/>
            <a:gd name="connsiteX2" fmla="*/ 1198414 w 1198414"/>
            <a:gd name="connsiteY2" fmla="*/ 0 h 1191799"/>
            <a:gd name="connsiteX3" fmla="*/ 1198414 w 1198414"/>
            <a:gd name="connsiteY3" fmla="*/ 560146 h 1191799"/>
            <a:gd name="connsiteX4" fmla="*/ 1198414 w 1198414"/>
            <a:gd name="connsiteY4" fmla="*/ 1191799 h 1191799"/>
            <a:gd name="connsiteX5" fmla="*/ 623175 w 1198414"/>
            <a:gd name="connsiteY5" fmla="*/ 1191799 h 1191799"/>
            <a:gd name="connsiteX6" fmla="*/ 0 w 1198414"/>
            <a:gd name="connsiteY6" fmla="*/ 1191799 h 1191799"/>
            <a:gd name="connsiteX7" fmla="*/ 0 w 1198414"/>
            <a:gd name="connsiteY7" fmla="*/ 607817 h 1191799"/>
            <a:gd name="connsiteX8" fmla="*/ 0 w 1198414"/>
            <a:gd name="connsiteY8" fmla="*/ 0 h 1191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98414" h="1191799" fill="none" extrusionOk="0">
              <a:moveTo>
                <a:pt x="0" y="0"/>
              </a:moveTo>
              <a:cubicBezTo>
                <a:pt x="125255" y="-16638"/>
                <a:pt x="329428" y="20226"/>
                <a:pt x="623175" y="0"/>
              </a:cubicBezTo>
              <a:cubicBezTo>
                <a:pt x="916923" y="-20226"/>
                <a:pt x="1059084" y="46004"/>
                <a:pt x="1198414" y="0"/>
              </a:cubicBezTo>
              <a:cubicBezTo>
                <a:pt x="1264206" y="141988"/>
                <a:pt x="1135418" y="369325"/>
                <a:pt x="1198414" y="560146"/>
              </a:cubicBezTo>
              <a:cubicBezTo>
                <a:pt x="1261410" y="750967"/>
                <a:pt x="1195949" y="901437"/>
                <a:pt x="1198414" y="1191799"/>
              </a:cubicBezTo>
              <a:cubicBezTo>
                <a:pt x="1027389" y="1251371"/>
                <a:pt x="812625" y="1167981"/>
                <a:pt x="623175" y="1191799"/>
              </a:cubicBezTo>
              <a:cubicBezTo>
                <a:pt x="433725" y="1215617"/>
                <a:pt x="251251" y="1150788"/>
                <a:pt x="0" y="1191799"/>
              </a:cubicBezTo>
              <a:cubicBezTo>
                <a:pt x="-35983" y="1005377"/>
                <a:pt x="60553" y="828022"/>
                <a:pt x="0" y="607817"/>
              </a:cubicBezTo>
              <a:cubicBezTo>
                <a:pt x="-60553" y="387612"/>
                <a:pt x="72237" y="211900"/>
                <a:pt x="0" y="0"/>
              </a:cubicBezTo>
              <a:close/>
            </a:path>
            <a:path w="1198414" h="1191799" stroke="0" extrusionOk="0">
              <a:moveTo>
                <a:pt x="0" y="0"/>
              </a:moveTo>
              <a:cubicBezTo>
                <a:pt x="245022" y="-16705"/>
                <a:pt x="361294" y="58975"/>
                <a:pt x="587223" y="0"/>
              </a:cubicBezTo>
              <a:cubicBezTo>
                <a:pt x="813152" y="-58975"/>
                <a:pt x="1053877" y="71873"/>
                <a:pt x="1198414" y="0"/>
              </a:cubicBezTo>
              <a:cubicBezTo>
                <a:pt x="1220691" y="147638"/>
                <a:pt x="1193514" y="435469"/>
                <a:pt x="1198414" y="619735"/>
              </a:cubicBezTo>
              <a:cubicBezTo>
                <a:pt x="1203314" y="804002"/>
                <a:pt x="1161077" y="1041026"/>
                <a:pt x="1198414" y="1191799"/>
              </a:cubicBezTo>
              <a:cubicBezTo>
                <a:pt x="989835" y="1243319"/>
                <a:pt x="878886" y="1131890"/>
                <a:pt x="623175" y="1191799"/>
              </a:cubicBezTo>
              <a:cubicBezTo>
                <a:pt x="367464" y="1251708"/>
                <a:pt x="186928" y="1143839"/>
                <a:pt x="0" y="1191799"/>
              </a:cubicBezTo>
              <a:cubicBezTo>
                <a:pt x="-23422" y="1040739"/>
                <a:pt x="26587" y="829055"/>
                <a:pt x="0" y="619735"/>
              </a:cubicBezTo>
              <a:cubicBezTo>
                <a:pt x="-26587" y="410415"/>
                <a:pt x="12593" y="235231"/>
                <a:pt x="0" y="0"/>
              </a:cubicBezTo>
              <a:close/>
            </a:path>
          </a:pathLst>
        </a:custGeom>
        <a:ln w="31750">
          <a:solidFill>
            <a:srgbClr val="C00000"/>
          </a:solidFill>
          <a:prstDash val="dash"/>
          <a:extLst>
            <a:ext uri="{C807C97D-BFC1-408E-A445-0C87EB9F89A2}">
              <ask:lineSketchStyleProps xmlns:ask="http://schemas.microsoft.com/office/drawing/2018/sketchyshapes" sd="1219033472">
                <a:prstGeom prst="rect">
                  <a:avLst/>
                </a:prstGeom>
                <ask:type>
                  <ask:lineSketchScribble/>
                </ask:type>
              </ask:lineSketchStyleProps>
            </a:ext>
          </a:extLst>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13</xdr:row>
      <xdr:rowOff>253736</xdr:rowOff>
    </xdr:from>
    <xdr:to>
      <xdr:col>1</xdr:col>
      <xdr:colOff>403022</xdr:colOff>
      <xdr:row>15</xdr:row>
      <xdr:rowOff>130623</xdr:rowOff>
    </xdr:to>
    <xdr:grpSp>
      <xdr:nvGrpSpPr>
        <xdr:cNvPr id="62" name="Gruppieren 61">
          <a:extLst>
            <a:ext uri="{FF2B5EF4-FFF2-40B4-BE49-F238E27FC236}">
              <a16:creationId xmlns:a16="http://schemas.microsoft.com/office/drawing/2014/main" id="{F7FBC4AF-38DF-4DE2-8A99-55FF4FA2FB8B}"/>
            </a:ext>
          </a:extLst>
        </xdr:cNvPr>
        <xdr:cNvGrpSpPr/>
      </xdr:nvGrpSpPr>
      <xdr:grpSpPr>
        <a:xfrm>
          <a:off x="0" y="3015986"/>
          <a:ext cx="3122939" cy="395470"/>
          <a:chOff x="0" y="5124450"/>
          <a:chExt cx="3117647" cy="366180"/>
        </a:xfrm>
      </xdr:grpSpPr>
      <xdr:sp macro="" textlink="">
        <xdr:nvSpPr>
          <xdr:cNvPr id="60" name="Rechteck 59">
            <a:extLst>
              <a:ext uri="{FF2B5EF4-FFF2-40B4-BE49-F238E27FC236}">
                <a16:creationId xmlns:a16="http://schemas.microsoft.com/office/drawing/2014/main" id="{5F772658-A81A-4CE2-A44E-F52698ADE7FE}"/>
              </a:ext>
            </a:extLst>
          </xdr:cNvPr>
          <xdr:cNvSpPr/>
        </xdr:nvSpPr>
        <xdr:spPr>
          <a:xfrm>
            <a:off x="84834" y="5124450"/>
            <a:ext cx="3032813" cy="366180"/>
          </a:xfrm>
          <a:prstGeom prst="rect">
            <a:avLst/>
          </a:prstGeom>
          <a:gradFill flip="none" rotWithShape="1">
            <a:gsLst>
              <a:gs pos="91000">
                <a:schemeClr val="accent1">
                  <a:lumMod val="5000"/>
                  <a:lumOff val="95000"/>
                  <a:alpha val="6000"/>
                </a:schemeClr>
              </a:gs>
              <a:gs pos="0">
                <a:srgbClr val="FF66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61" name="Rechteck 60">
            <a:extLst>
              <a:ext uri="{FF2B5EF4-FFF2-40B4-BE49-F238E27FC236}">
                <a16:creationId xmlns:a16="http://schemas.microsoft.com/office/drawing/2014/main" id="{D0DD6F7D-ECCE-4F13-B91D-49E178258EC4}"/>
              </a:ext>
            </a:extLst>
          </xdr:cNvPr>
          <xdr:cNvSpPr/>
        </xdr:nvSpPr>
        <xdr:spPr>
          <a:xfrm>
            <a:off x="0" y="5124450"/>
            <a:ext cx="95438" cy="366180"/>
          </a:xfrm>
          <a:prstGeom prst="rect">
            <a:avLst/>
          </a:prstGeom>
          <a:solidFill>
            <a:srgbClr val="FF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3</xdr:col>
      <xdr:colOff>80037</xdr:colOff>
      <xdr:row>27</xdr:row>
      <xdr:rowOff>60546</xdr:rowOff>
    </xdr:from>
    <xdr:to>
      <xdr:col>8</xdr:col>
      <xdr:colOff>11564</xdr:colOff>
      <xdr:row>38</xdr:row>
      <xdr:rowOff>148167</xdr:rowOff>
    </xdr:to>
    <xdr:sp macro="" textlink="">
      <xdr:nvSpPr>
        <xdr:cNvPr id="23" name="Inhaltsplatzhalter 3">
          <a:extLst>
            <a:ext uri="{FF2B5EF4-FFF2-40B4-BE49-F238E27FC236}">
              <a16:creationId xmlns:a16="http://schemas.microsoft.com/office/drawing/2014/main" id="{D18B65F7-B35A-4B17-B354-C0F08FEC2867}"/>
            </a:ext>
          </a:extLst>
        </xdr:cNvPr>
        <xdr:cNvSpPr>
          <a:spLocks noGrp="1"/>
        </xdr:cNvSpPr>
      </xdr:nvSpPr>
      <xdr:spPr>
        <a:xfrm>
          <a:off x="3445537" y="6593109"/>
          <a:ext cx="6376777" cy="2222808"/>
        </a:xfrm>
        <a:prstGeom prst="rect">
          <a:avLst/>
        </a:prstGeom>
        <a:noFill/>
        <a:ln w="57150">
          <a:solidFill>
            <a:srgbClr val="FFE800"/>
          </a:solidFill>
        </a:ln>
      </xdr:spPr>
      <xdr:txBody>
        <a:bodyPr vert="horz" wrap="square" lIns="91440" tIns="108000" rIns="91440" bIns="45720" rtlCol="0">
          <a:noAutofit/>
        </a:bodyPr>
        <a:lstStyle>
          <a:lvl1pPr marL="342900" indent="-342900" algn="l" defTabSz="914400" rtl="0" eaLnBrk="1" latinLnBrk="0" hangingPunct="1">
            <a:spcBef>
              <a:spcPct val="20000"/>
            </a:spcBef>
            <a:buClr>
              <a:srgbClr val="D85712"/>
            </a:buClr>
            <a:buSzPct val="80000"/>
            <a:buFont typeface="Wingdings" panose="05000000000000000000" pitchFamily="2" charset="2"/>
            <a:buChar char=""/>
            <a:defRPr sz="2000" kern="1200">
              <a:solidFill>
                <a:schemeClr val="tx1"/>
              </a:solidFill>
              <a:latin typeface="+mn-lt"/>
              <a:ea typeface="+mn-ea"/>
              <a:cs typeface="Calibri" panose="020F0502020204030204" pitchFamily="34" charset="0"/>
            </a:defRPr>
          </a:lvl1pPr>
          <a:lvl2pPr marL="742950" indent="-285750" algn="l" defTabSz="914400" rtl="0" eaLnBrk="1" latinLnBrk="0" hangingPunct="1">
            <a:spcBef>
              <a:spcPct val="20000"/>
            </a:spcBef>
            <a:buClr>
              <a:srgbClr val="D85712"/>
            </a:buClr>
            <a:buSzPct val="80000"/>
            <a:buFont typeface="Wingdings" panose="05000000000000000000" pitchFamily="2" charset="2"/>
            <a:buChar char=""/>
            <a:defRPr sz="1800" kern="1200">
              <a:solidFill>
                <a:schemeClr val="tx1"/>
              </a:solidFill>
              <a:latin typeface="+mn-lt"/>
              <a:ea typeface="+mn-ea"/>
              <a:cs typeface="Calibri" panose="020F0502020204030204" pitchFamily="34" charset="0"/>
            </a:defRPr>
          </a:lvl2pPr>
          <a:lvl3pPr marL="1143000" indent="-228600" algn="l" defTabSz="914400" rtl="0" eaLnBrk="1" latinLnBrk="0" hangingPunct="1">
            <a:spcBef>
              <a:spcPct val="20000"/>
            </a:spcBef>
            <a:buClr>
              <a:srgbClr val="D85712"/>
            </a:buClr>
            <a:buSzPct val="80000"/>
            <a:buFont typeface="Wingdings" panose="05000000000000000000" pitchFamily="2" charset="2"/>
            <a:buChar char=""/>
            <a:defRPr sz="1800" kern="1200">
              <a:solidFill>
                <a:schemeClr val="tx1"/>
              </a:solidFill>
              <a:latin typeface="+mn-lt"/>
              <a:ea typeface="+mn-ea"/>
              <a:cs typeface="Calibri" panose="020F0502020204030204" pitchFamily="34" charset="0"/>
            </a:defRPr>
          </a:lvl3pPr>
          <a:lvl4pPr marL="1600200" indent="-228600" algn="l" defTabSz="914400" rtl="0" eaLnBrk="1" latinLnBrk="0" hangingPunct="1">
            <a:spcBef>
              <a:spcPct val="20000"/>
            </a:spcBef>
            <a:buClr>
              <a:srgbClr val="D85712"/>
            </a:buClr>
            <a:buSzPct val="80000"/>
            <a:buFont typeface="Wingdings" panose="05000000000000000000" pitchFamily="2" charset="2"/>
            <a:buChar char=""/>
            <a:defRPr sz="1800" kern="1200">
              <a:solidFill>
                <a:schemeClr val="tx1"/>
              </a:solidFill>
              <a:latin typeface="+mn-lt"/>
              <a:ea typeface="+mn-ea"/>
              <a:cs typeface="Calibri" panose="020F0502020204030204" pitchFamily="34" charset="0"/>
            </a:defRPr>
          </a:lvl4pPr>
          <a:lvl5pPr marL="2057400" indent="-228600" algn="l" defTabSz="914400" rtl="0" eaLnBrk="1" latinLnBrk="0" hangingPunct="1">
            <a:spcBef>
              <a:spcPct val="20000"/>
            </a:spcBef>
            <a:buClr>
              <a:srgbClr val="D85712"/>
            </a:buClr>
            <a:buSzPct val="80000"/>
            <a:buFont typeface="Wingdings" panose="05000000000000000000" pitchFamily="2" charset="2"/>
            <a:buChar char=""/>
            <a:defRPr sz="1800" kern="1200">
              <a:solidFill>
                <a:schemeClr val="tx1"/>
              </a:solidFill>
              <a:latin typeface="+mn-lt"/>
              <a:ea typeface="+mn-ea"/>
              <a:cs typeface="Calibri" panose="020F0502020204030204" pitchFamily="34" charset="0"/>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sng" strike="noStrike" kern="1200" cap="none" spc="0" normalizeH="0" baseline="0" noProof="0">
              <a:ln>
                <a:noFill/>
              </a:ln>
              <a:solidFill>
                <a:prstClr val="black"/>
              </a:solidFill>
              <a:effectLst/>
              <a:uLnTx/>
              <a:uFillTx/>
              <a:latin typeface="+mn-lt"/>
              <a:ea typeface="+mn-ea"/>
              <a:cs typeface="Calibri" panose="020F0502020204030204" pitchFamily="34" charset="0"/>
            </a:rPr>
            <a:t>Abschluss und Upload: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800" b="0" i="0" u="none" strike="noStrike" kern="0" cap="none" spc="0" normalizeH="0" baseline="0" noProof="0">
            <a:ln>
              <a:noFill/>
            </a:ln>
            <a:solidFill>
              <a:sysClr val="windowText" lastClr="000000"/>
            </a:solidFill>
            <a:effectLst/>
            <a:uLnTx/>
            <a:uFillTx/>
            <a:latin typeface="+mn-lt"/>
            <a:ea typeface="+mn-ea"/>
            <a:cs typeface="+mn-cs"/>
          </a:endParaRP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lang="it-IT" sz="1100" noProof="0">
              <a:solidFill>
                <a:schemeClr val="dk1"/>
              </a:solidFill>
              <a:effectLst/>
              <a:latin typeface="Calibri" panose="020F0502020204030204" pitchFamily="34" charset="0"/>
              <a:ea typeface="Times New Roman" panose="02020603050405020304" pitchFamily="18" charset="0"/>
              <a:cs typeface="+mn-cs"/>
            </a:rPr>
            <a:t>Tragen Sie auf dem Blatt "Schritt 1 Allgemeine Angaben" Ihr Abgabedatum ein.</a:t>
          </a:r>
          <a:endParaRPr lang="de-DE" sz="1100" noProof="0">
            <a:solidFill>
              <a:schemeClr val="dk1"/>
            </a:solidFill>
            <a:effectLst/>
            <a:latin typeface="Calibri" panose="020F0502020204030204" pitchFamily="34" charset="0"/>
            <a:ea typeface="Times New Roman" panose="02020603050405020304" pitchFamily="18" charset="0"/>
            <a:cs typeface="+mn-cs"/>
          </a:endParaRP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lang="it-IT" sz="1100" noProof="0">
              <a:solidFill>
                <a:schemeClr val="dk1"/>
              </a:solidFill>
              <a:effectLst/>
              <a:latin typeface="Calibri" panose="020F0502020204030204" pitchFamily="34" charset="0"/>
              <a:ea typeface="Times New Roman" panose="02020603050405020304" pitchFamily="18" charset="0"/>
              <a:cs typeface="+mn-cs"/>
            </a:rPr>
            <a:t>Speichern Sie die Datei mit dem Namen Ihrer Kommune ab: </a:t>
          </a:r>
          <a:r>
            <a:rPr lang="it-IT" sz="1100" b="1" noProof="0">
              <a:solidFill>
                <a:schemeClr val="dk1"/>
              </a:solidFill>
              <a:effectLst/>
              <a:latin typeface="Calibri" panose="020F0502020204030204" pitchFamily="34" charset="0"/>
              <a:ea typeface="Times New Roman" panose="02020603050405020304" pitchFamily="18" charset="0"/>
              <a:cs typeface="+mn-cs"/>
            </a:rPr>
            <a:t>[Kommune]_Erfassungstool_ohne_KEM_2021</a:t>
          </a:r>
          <a:endParaRPr lang="de-DE" sz="1100" b="1" noProof="0">
            <a:solidFill>
              <a:schemeClr val="dk1"/>
            </a:solidFill>
            <a:effectLst/>
            <a:latin typeface="Calibri" panose="020F0502020204030204" pitchFamily="34" charset="0"/>
            <a:ea typeface="Times New Roman" panose="02020603050405020304" pitchFamily="18" charset="0"/>
            <a:cs typeface="+mn-cs"/>
          </a:endParaRPr>
        </a:p>
        <a:p>
          <a:pPr marL="342900" marR="0" lvl="0" indent="-342900" defTabSz="914400" eaLnBrk="1" fontAlgn="auto" latinLnBrk="0" hangingPunct="1">
            <a:lnSpc>
              <a:spcPts val="1400"/>
            </a:lnSpc>
            <a:spcBef>
              <a:spcPts val="0"/>
            </a:spcBef>
            <a:spcAft>
              <a:spcPts val="600"/>
            </a:spcAft>
            <a:buClrTx/>
            <a:buSzTx/>
            <a:buFont typeface="Symbol" panose="05050102010706020507" pitchFamily="18" charset="2"/>
            <a:buBlip>
              <a:blip xmlns:r="http://schemas.openxmlformats.org/officeDocument/2006/relationships" r:embed="rId1"/>
            </a:buBlip>
            <a:tabLst>
              <a:tab pos="457200" algn="l"/>
            </a:tabLst>
            <a:defRPr/>
          </a:pPr>
          <a:r>
            <a:rPr lang="it-IT" sz="1100" noProof="0">
              <a:solidFill>
                <a:schemeClr val="dk1"/>
              </a:solidFill>
              <a:effectLst/>
              <a:latin typeface="Calibri" panose="020F0502020204030204" pitchFamily="34" charset="0"/>
              <a:ea typeface="Times New Roman" panose="02020603050405020304" pitchFamily="18" charset="0"/>
              <a:cs typeface="+mn-cs"/>
            </a:rPr>
            <a:t>Loggen</a:t>
          </a:r>
          <a:r>
            <a:rPr lang="it-IT" sz="1100" baseline="0" noProof="0">
              <a:solidFill>
                <a:schemeClr val="dk1"/>
              </a:solidFill>
              <a:effectLst/>
              <a:latin typeface="Calibri" panose="020F0502020204030204" pitchFamily="34" charset="0"/>
              <a:ea typeface="Times New Roman" panose="02020603050405020304" pitchFamily="18" charset="0"/>
              <a:cs typeface="+mn-cs"/>
            </a:rPr>
            <a:t> Sie sich auf Kom.EMS ein und l</a:t>
          </a:r>
          <a:r>
            <a:rPr lang="it-IT" sz="1100" noProof="0">
              <a:solidFill>
                <a:schemeClr val="dk1"/>
              </a:solidFill>
              <a:effectLst/>
              <a:latin typeface="Calibri" panose="020F0502020204030204" pitchFamily="34" charset="0"/>
              <a:ea typeface="Times New Roman" panose="02020603050405020304" pitchFamily="18" charset="0"/>
              <a:cs typeface="+mn-cs"/>
            </a:rPr>
            <a:t>aden Sie diese Datei wieder hoch.</a:t>
          </a:r>
        </a:p>
      </xdr:txBody>
    </xdr:sp>
    <xdr:clientData/>
  </xdr:twoCellAnchor>
  <xdr:oneCellAnchor>
    <xdr:from>
      <xdr:col>8</xdr:col>
      <xdr:colOff>219605</xdr:colOff>
      <xdr:row>6</xdr:row>
      <xdr:rowOff>42333</xdr:rowOff>
    </xdr:from>
    <xdr:ext cx="1583531" cy="1059846"/>
    <xdr:sp macro="" textlink="">
      <xdr:nvSpPr>
        <xdr:cNvPr id="24" name="Textfeld 23">
          <a:extLst>
            <a:ext uri="{FF2B5EF4-FFF2-40B4-BE49-F238E27FC236}">
              <a16:creationId xmlns:a16="http://schemas.microsoft.com/office/drawing/2014/main" id="{75907C24-783C-4B28-A140-8746EAD72162}"/>
            </a:ext>
          </a:extLst>
        </xdr:cNvPr>
        <xdr:cNvSpPr txBox="1"/>
      </xdr:nvSpPr>
      <xdr:spPr>
        <a:xfrm>
          <a:off x="10023551" y="1294190"/>
          <a:ext cx="1583531" cy="1059846"/>
        </a:xfrm>
        <a:custGeom>
          <a:avLst/>
          <a:gdLst>
            <a:gd name="connsiteX0" fmla="*/ 0 w 1583531"/>
            <a:gd name="connsiteY0" fmla="*/ 0 h 1059846"/>
            <a:gd name="connsiteX1" fmla="*/ 559514 w 1583531"/>
            <a:gd name="connsiteY1" fmla="*/ 0 h 1059846"/>
            <a:gd name="connsiteX2" fmla="*/ 1055687 w 1583531"/>
            <a:gd name="connsiteY2" fmla="*/ 0 h 1059846"/>
            <a:gd name="connsiteX3" fmla="*/ 1583531 w 1583531"/>
            <a:gd name="connsiteY3" fmla="*/ 0 h 1059846"/>
            <a:gd name="connsiteX4" fmla="*/ 1583531 w 1583531"/>
            <a:gd name="connsiteY4" fmla="*/ 551120 h 1059846"/>
            <a:gd name="connsiteX5" fmla="*/ 1583531 w 1583531"/>
            <a:gd name="connsiteY5" fmla="*/ 1059846 h 1059846"/>
            <a:gd name="connsiteX6" fmla="*/ 1071523 w 1583531"/>
            <a:gd name="connsiteY6" fmla="*/ 1059846 h 1059846"/>
            <a:gd name="connsiteX7" fmla="*/ 591185 w 1583531"/>
            <a:gd name="connsiteY7" fmla="*/ 1059846 h 1059846"/>
            <a:gd name="connsiteX8" fmla="*/ 0 w 1583531"/>
            <a:gd name="connsiteY8" fmla="*/ 1059846 h 1059846"/>
            <a:gd name="connsiteX9" fmla="*/ 0 w 1583531"/>
            <a:gd name="connsiteY9" fmla="*/ 508726 h 1059846"/>
            <a:gd name="connsiteX10" fmla="*/ 0 w 1583531"/>
            <a:gd name="connsiteY10" fmla="*/ 0 h 10598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583531" h="1059846" fill="none" extrusionOk="0">
              <a:moveTo>
                <a:pt x="0" y="0"/>
              </a:moveTo>
              <a:cubicBezTo>
                <a:pt x="247066" y="-55173"/>
                <a:pt x="414727" y="60843"/>
                <a:pt x="559514" y="0"/>
              </a:cubicBezTo>
              <a:cubicBezTo>
                <a:pt x="704301" y="-60843"/>
                <a:pt x="935237" y="55895"/>
                <a:pt x="1055687" y="0"/>
              </a:cubicBezTo>
              <a:cubicBezTo>
                <a:pt x="1176137" y="-55895"/>
                <a:pt x="1410783" y="23436"/>
                <a:pt x="1583531" y="0"/>
              </a:cubicBezTo>
              <a:cubicBezTo>
                <a:pt x="1643578" y="245062"/>
                <a:pt x="1575282" y="395056"/>
                <a:pt x="1583531" y="551120"/>
              </a:cubicBezTo>
              <a:cubicBezTo>
                <a:pt x="1591780" y="707184"/>
                <a:pt x="1527240" y="838637"/>
                <a:pt x="1583531" y="1059846"/>
              </a:cubicBezTo>
              <a:cubicBezTo>
                <a:pt x="1428146" y="1105108"/>
                <a:pt x="1218163" y="1031758"/>
                <a:pt x="1071523" y="1059846"/>
              </a:cubicBezTo>
              <a:cubicBezTo>
                <a:pt x="924883" y="1087934"/>
                <a:pt x="689411" y="1025113"/>
                <a:pt x="591185" y="1059846"/>
              </a:cubicBezTo>
              <a:cubicBezTo>
                <a:pt x="492959" y="1094579"/>
                <a:pt x="294282" y="989358"/>
                <a:pt x="0" y="1059846"/>
              </a:cubicBezTo>
              <a:cubicBezTo>
                <a:pt x="-37536" y="787927"/>
                <a:pt x="58328" y="641838"/>
                <a:pt x="0" y="508726"/>
              </a:cubicBezTo>
              <a:cubicBezTo>
                <a:pt x="-58328" y="375614"/>
                <a:pt x="57909" y="117971"/>
                <a:pt x="0" y="0"/>
              </a:cubicBezTo>
              <a:close/>
            </a:path>
            <a:path w="1583531" h="1059846" stroke="0" extrusionOk="0">
              <a:moveTo>
                <a:pt x="0" y="0"/>
              </a:moveTo>
              <a:cubicBezTo>
                <a:pt x="168883" y="-45869"/>
                <a:pt x="332328" y="48483"/>
                <a:pt x="543679" y="0"/>
              </a:cubicBezTo>
              <a:cubicBezTo>
                <a:pt x="755030" y="-48483"/>
                <a:pt x="825093" y="13732"/>
                <a:pt x="1039852" y="0"/>
              </a:cubicBezTo>
              <a:cubicBezTo>
                <a:pt x="1254611" y="-13732"/>
                <a:pt x="1379313" y="299"/>
                <a:pt x="1583531" y="0"/>
              </a:cubicBezTo>
              <a:cubicBezTo>
                <a:pt x="1636292" y="199310"/>
                <a:pt x="1547843" y="291777"/>
                <a:pt x="1583531" y="540521"/>
              </a:cubicBezTo>
              <a:cubicBezTo>
                <a:pt x="1619219" y="789265"/>
                <a:pt x="1559709" y="870304"/>
                <a:pt x="1583531" y="1059846"/>
              </a:cubicBezTo>
              <a:cubicBezTo>
                <a:pt x="1399356" y="1085605"/>
                <a:pt x="1166310" y="1018025"/>
                <a:pt x="1039852" y="1059846"/>
              </a:cubicBezTo>
              <a:cubicBezTo>
                <a:pt x="913394" y="1101667"/>
                <a:pt x="727981" y="1041223"/>
                <a:pt x="527844" y="1059846"/>
              </a:cubicBezTo>
              <a:cubicBezTo>
                <a:pt x="327707" y="1078469"/>
                <a:pt x="183494" y="1000468"/>
                <a:pt x="0" y="1059846"/>
              </a:cubicBezTo>
              <a:cubicBezTo>
                <a:pt x="-50585" y="822289"/>
                <a:pt x="44884" y="798664"/>
                <a:pt x="0" y="540521"/>
              </a:cubicBezTo>
              <a:cubicBezTo>
                <a:pt x="-44884" y="282378"/>
                <a:pt x="39377" y="211803"/>
                <a:pt x="0" y="0"/>
              </a:cubicBezTo>
              <a:close/>
            </a:path>
          </a:pathLst>
        </a:custGeom>
        <a:solidFill>
          <a:srgbClr val="FFE800"/>
        </a:solidFill>
        <a:ln w="38100" cmpd="sng">
          <a:solidFill>
            <a:srgbClr val="C00000"/>
          </a:solidFill>
          <a:prstDash val="dash"/>
          <a:extLst>
            <a:ext uri="{C807C97D-BFC1-408E-A445-0C87EB9F89A2}">
              <ask:lineSketchStyleProps xmlns:ask="http://schemas.microsoft.com/office/drawing/2018/sketchyshapes" sd="4139624068">
                <a:prstGeom prst="rect">
                  <a:avLst/>
                </a:prstGeom>
                <ask:type>
                  <ask:lineSketchScribbl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l"/>
          <a:r>
            <a:rPr lang="de-DE" sz="1400" b="1">
              <a:solidFill>
                <a:srgbClr val="C00000"/>
              </a:solidFill>
              <a:latin typeface="+mn-lt"/>
              <a:ea typeface="+mn-ea"/>
              <a:cs typeface="+mn-cs"/>
            </a:rPr>
            <a:t>Alle Teilaufgaben müssen mit WAHR erfüllt sein.</a:t>
          </a:r>
        </a:p>
      </xdr:txBody>
    </xdr:sp>
    <xdr:clientData/>
  </xdr:oneCellAnchor>
  <xdr:twoCellAnchor>
    <xdr:from>
      <xdr:col>8</xdr:col>
      <xdr:colOff>658684</xdr:colOff>
      <xdr:row>27</xdr:row>
      <xdr:rowOff>24341</xdr:rowOff>
    </xdr:from>
    <xdr:to>
      <xdr:col>9</xdr:col>
      <xdr:colOff>216400</xdr:colOff>
      <xdr:row>39</xdr:row>
      <xdr:rowOff>48153</xdr:rowOff>
    </xdr:to>
    <xdr:sp macro="" textlink="">
      <xdr:nvSpPr>
        <xdr:cNvPr id="25" name="Pfeil: nach unten 24">
          <a:extLst>
            <a:ext uri="{FF2B5EF4-FFF2-40B4-BE49-F238E27FC236}">
              <a16:creationId xmlns:a16="http://schemas.microsoft.com/office/drawing/2014/main" id="{8E0FB0C0-8DC3-44C5-8F86-DFCF8D7BFA80}"/>
            </a:ext>
          </a:extLst>
        </xdr:cNvPr>
        <xdr:cNvSpPr/>
      </xdr:nvSpPr>
      <xdr:spPr>
        <a:xfrm>
          <a:off x="10459909" y="6091766"/>
          <a:ext cx="595941" cy="2347912"/>
        </a:xfrm>
        <a:custGeom>
          <a:avLst/>
          <a:gdLst>
            <a:gd name="connsiteX0" fmla="*/ 0 w 595941"/>
            <a:gd name="connsiteY0" fmla="*/ 2049942 h 2347912"/>
            <a:gd name="connsiteX1" fmla="*/ 148985 w 595941"/>
            <a:gd name="connsiteY1" fmla="*/ 2049942 h 2347912"/>
            <a:gd name="connsiteX2" fmla="*/ 148985 w 595941"/>
            <a:gd name="connsiteY2" fmla="*/ 0 h 2347912"/>
            <a:gd name="connsiteX3" fmla="*/ 446956 w 595941"/>
            <a:gd name="connsiteY3" fmla="*/ 0 h 2347912"/>
            <a:gd name="connsiteX4" fmla="*/ 446956 w 595941"/>
            <a:gd name="connsiteY4" fmla="*/ 2049942 h 2347912"/>
            <a:gd name="connsiteX5" fmla="*/ 595941 w 595941"/>
            <a:gd name="connsiteY5" fmla="*/ 2049942 h 2347912"/>
            <a:gd name="connsiteX6" fmla="*/ 297971 w 595941"/>
            <a:gd name="connsiteY6" fmla="*/ 2347912 h 2347912"/>
            <a:gd name="connsiteX7" fmla="*/ 0 w 595941"/>
            <a:gd name="connsiteY7" fmla="*/ 2049942 h 2347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595941" h="2347912" extrusionOk="0">
              <a:moveTo>
                <a:pt x="0" y="2049942"/>
              </a:moveTo>
              <a:cubicBezTo>
                <a:pt x="73884" y="2061370"/>
                <a:pt x="75925" y="2046671"/>
                <a:pt x="148985" y="2049942"/>
              </a:cubicBezTo>
              <a:cubicBezTo>
                <a:pt x="8070" y="1310141"/>
                <a:pt x="233786" y="719936"/>
                <a:pt x="148985" y="0"/>
              </a:cubicBezTo>
              <a:cubicBezTo>
                <a:pt x="297962" y="-5139"/>
                <a:pt x="361948" y="-9146"/>
                <a:pt x="446956" y="0"/>
              </a:cubicBezTo>
              <a:cubicBezTo>
                <a:pt x="342161" y="555975"/>
                <a:pt x="424055" y="1395207"/>
                <a:pt x="446956" y="2049942"/>
              </a:cubicBezTo>
              <a:cubicBezTo>
                <a:pt x="481554" y="2051302"/>
                <a:pt x="578891" y="2061047"/>
                <a:pt x="595941" y="2049942"/>
              </a:cubicBezTo>
              <a:cubicBezTo>
                <a:pt x="526912" y="2087680"/>
                <a:pt x="387098" y="2272238"/>
                <a:pt x="297971" y="2347912"/>
              </a:cubicBezTo>
              <a:cubicBezTo>
                <a:pt x="209764" y="2254842"/>
                <a:pt x="12067" y="2100346"/>
                <a:pt x="0" y="2049942"/>
              </a:cubicBezTo>
              <a:close/>
            </a:path>
          </a:pathLst>
        </a:custGeom>
        <a:noFill/>
        <a:ln w="25400">
          <a:solidFill>
            <a:srgbClr val="C00000"/>
          </a:solidFill>
          <a:extLst>
            <a:ext uri="{C807C97D-BFC1-408E-A445-0C87EB9F89A2}">
              <ask:lineSketchStyleProps xmlns:ask="http://schemas.microsoft.com/office/drawing/2018/sketchyshapes" sd="2532312483">
                <a:prstGeom prst="downArrow">
                  <a:avLst/>
                </a:prstGeom>
                <ask:type>
                  <ask:lineSketchCurved/>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vert270" wrap="square" lIns="91440" tIns="45720" rIns="91440" bIns="45720" numCol="1" spcCol="0" rtlCol="0" fromWordArt="0" anchor="ctr" anchorCtr="0" forceAA="0" compatLnSpc="1">
          <a:prstTxWarp prst="textNoShape">
            <a:avLst/>
          </a:prstTxWarp>
          <a:noAutofit/>
        </a:bodyPr>
        <a:lstStyle/>
        <a:p>
          <a:pPr marL="0" indent="0" algn="ctr"/>
          <a:r>
            <a:rPr lang="de-DE" sz="1100">
              <a:solidFill>
                <a:srgbClr val="C00000"/>
              </a:solidFill>
              <a:latin typeface="+mn-lt"/>
              <a:ea typeface="+mn-ea"/>
              <a:cs typeface="+mn-cs"/>
            </a:rPr>
            <a:t>Übersicht über Ihre Daten</a:t>
          </a:r>
        </a:p>
      </xdr:txBody>
    </xdr:sp>
    <xdr:clientData/>
  </xdr:twoCellAnchor>
  <xdr:twoCellAnchor>
    <xdr:from>
      <xdr:col>7</xdr:col>
      <xdr:colOff>6801</xdr:colOff>
      <xdr:row>24</xdr:row>
      <xdr:rowOff>119066</xdr:rowOff>
    </xdr:from>
    <xdr:to>
      <xdr:col>7</xdr:col>
      <xdr:colOff>1703385</xdr:colOff>
      <xdr:row>33</xdr:row>
      <xdr:rowOff>55567</xdr:rowOff>
    </xdr:to>
    <xdr:sp macro="" textlink="">
      <xdr:nvSpPr>
        <xdr:cNvPr id="2" name="Pfeil: 180-Grad 1">
          <a:extLst>
            <a:ext uri="{FF2B5EF4-FFF2-40B4-BE49-F238E27FC236}">
              <a16:creationId xmlns:a16="http://schemas.microsoft.com/office/drawing/2014/main" id="{86DFFF3A-63F3-4D54-8E22-2728ABEE3316}"/>
            </a:ext>
          </a:extLst>
        </xdr:cNvPr>
        <xdr:cNvSpPr/>
      </xdr:nvSpPr>
      <xdr:spPr>
        <a:xfrm rot="5400000">
          <a:off x="7423374" y="5664431"/>
          <a:ext cx="1643064" cy="1696584"/>
        </a:xfrm>
        <a:custGeom>
          <a:avLst/>
          <a:gdLst>
            <a:gd name="connsiteX0" fmla="*/ 0 w 1643064"/>
            <a:gd name="connsiteY0" fmla="*/ 1696584 h 1696584"/>
            <a:gd name="connsiteX1" fmla="*/ 0 w 1643064"/>
            <a:gd name="connsiteY1" fmla="*/ 718841 h 1696584"/>
            <a:gd name="connsiteX2" fmla="*/ 718841 w 1643064"/>
            <a:gd name="connsiteY2" fmla="*/ 0 h 1696584"/>
            <a:gd name="connsiteX3" fmla="*/ 799121 w 1643064"/>
            <a:gd name="connsiteY3" fmla="*/ 0 h 1696584"/>
            <a:gd name="connsiteX4" fmla="*/ 1517962 w 1643064"/>
            <a:gd name="connsiteY4" fmla="*/ 718841 h 1696584"/>
            <a:gd name="connsiteX5" fmla="*/ 1517961 w 1643064"/>
            <a:gd name="connsiteY5" fmla="*/ 1342799 h 1696584"/>
            <a:gd name="connsiteX6" fmla="*/ 1643064 w 1643064"/>
            <a:gd name="connsiteY6" fmla="*/ 1342799 h 1696584"/>
            <a:gd name="connsiteX7" fmla="*/ 1453438 w 1643064"/>
            <a:gd name="connsiteY7" fmla="*/ 1696584 h 1696584"/>
            <a:gd name="connsiteX8" fmla="*/ 1263812 w 1643064"/>
            <a:gd name="connsiteY8" fmla="*/ 1342799 h 1696584"/>
            <a:gd name="connsiteX9" fmla="*/ 1388915 w 1643064"/>
            <a:gd name="connsiteY9" fmla="*/ 1342799 h 1696584"/>
            <a:gd name="connsiteX10" fmla="*/ 1388915 w 1643064"/>
            <a:gd name="connsiteY10" fmla="*/ 718841 h 1696584"/>
            <a:gd name="connsiteX11" fmla="*/ 799121 w 1643064"/>
            <a:gd name="connsiteY11" fmla="*/ 129047 h 1696584"/>
            <a:gd name="connsiteX12" fmla="*/ 718841 w 1643064"/>
            <a:gd name="connsiteY12" fmla="*/ 129046 h 1696584"/>
            <a:gd name="connsiteX13" fmla="*/ 129047 w 1643064"/>
            <a:gd name="connsiteY13" fmla="*/ 718840 h 1696584"/>
            <a:gd name="connsiteX14" fmla="*/ 129046 w 1643064"/>
            <a:gd name="connsiteY14" fmla="*/ 1696584 h 1696584"/>
            <a:gd name="connsiteX15" fmla="*/ 0 w 1643064"/>
            <a:gd name="connsiteY15" fmla="*/ 1696584 h 16965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643064" h="1696584" extrusionOk="0">
              <a:moveTo>
                <a:pt x="0" y="1696584"/>
              </a:moveTo>
              <a:cubicBezTo>
                <a:pt x="51353" y="1479505"/>
                <a:pt x="-43616" y="919482"/>
                <a:pt x="0" y="718841"/>
              </a:cubicBezTo>
              <a:cubicBezTo>
                <a:pt x="-3534" y="284003"/>
                <a:pt x="336375" y="-56497"/>
                <a:pt x="718841" y="0"/>
              </a:cubicBezTo>
              <a:cubicBezTo>
                <a:pt x="757357" y="464"/>
                <a:pt x="763201" y="-3216"/>
                <a:pt x="799121" y="0"/>
              </a:cubicBezTo>
              <a:cubicBezTo>
                <a:pt x="1213396" y="50150"/>
                <a:pt x="1550866" y="348367"/>
                <a:pt x="1517962" y="718841"/>
              </a:cubicBezTo>
              <a:cubicBezTo>
                <a:pt x="1487491" y="906229"/>
                <a:pt x="1483654" y="1119876"/>
                <a:pt x="1517961" y="1342799"/>
              </a:cubicBezTo>
              <a:cubicBezTo>
                <a:pt x="1547766" y="1336489"/>
                <a:pt x="1627059" y="1348202"/>
                <a:pt x="1643064" y="1342799"/>
              </a:cubicBezTo>
              <a:cubicBezTo>
                <a:pt x="1588870" y="1462935"/>
                <a:pt x="1524051" y="1633209"/>
                <a:pt x="1453438" y="1696584"/>
              </a:cubicBezTo>
              <a:cubicBezTo>
                <a:pt x="1426559" y="1580083"/>
                <a:pt x="1326956" y="1409208"/>
                <a:pt x="1263812" y="1342799"/>
              </a:cubicBezTo>
              <a:cubicBezTo>
                <a:pt x="1311290" y="1347300"/>
                <a:pt x="1328155" y="1353263"/>
                <a:pt x="1388915" y="1342799"/>
              </a:cubicBezTo>
              <a:cubicBezTo>
                <a:pt x="1342459" y="1041591"/>
                <a:pt x="1430115" y="889941"/>
                <a:pt x="1388915" y="718841"/>
              </a:cubicBezTo>
              <a:cubicBezTo>
                <a:pt x="1423233" y="375791"/>
                <a:pt x="1140776" y="123342"/>
                <a:pt x="799121" y="129047"/>
              </a:cubicBezTo>
              <a:cubicBezTo>
                <a:pt x="764744" y="129017"/>
                <a:pt x="758317" y="126077"/>
                <a:pt x="718841" y="129046"/>
              </a:cubicBezTo>
              <a:cubicBezTo>
                <a:pt x="348567" y="123277"/>
                <a:pt x="151195" y="395255"/>
                <a:pt x="129047" y="718840"/>
              </a:cubicBezTo>
              <a:cubicBezTo>
                <a:pt x="67006" y="1062152"/>
                <a:pt x="110655" y="1359240"/>
                <a:pt x="129046" y="1696584"/>
              </a:cubicBezTo>
              <a:cubicBezTo>
                <a:pt x="104256" y="1695592"/>
                <a:pt x="15946" y="1690245"/>
                <a:pt x="0" y="1696584"/>
              </a:cubicBezTo>
              <a:close/>
            </a:path>
          </a:pathLst>
        </a:custGeom>
        <a:noFill/>
        <a:ln w="25400">
          <a:solidFill>
            <a:srgbClr val="C00000"/>
          </a:solidFill>
          <a:extLst>
            <a:ext uri="{C807C97D-BFC1-408E-A445-0C87EB9F89A2}">
              <ask:lineSketchStyleProps xmlns:ask="http://schemas.microsoft.com/office/drawing/2018/sketchyshapes" sd="425111992">
                <a:prstGeom prst="uturnArrow">
                  <a:avLst>
                    <a:gd name="adj1" fmla="val 7854"/>
                    <a:gd name="adj2" fmla="val 11541"/>
                    <a:gd name="adj3" fmla="val 21532"/>
                    <a:gd name="adj4" fmla="val 43750"/>
                    <a:gd name="adj5" fmla="val 100000"/>
                  </a:avLst>
                </a:prstGeom>
                <ask:type>
                  <ask:lineSketchCurved/>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769143</xdr:colOff>
      <xdr:row>34</xdr:row>
      <xdr:rowOff>149225</xdr:rowOff>
    </xdr:from>
    <xdr:to>
      <xdr:col>5</xdr:col>
      <xdr:colOff>1156493</xdr:colOff>
      <xdr:row>36</xdr:row>
      <xdr:rowOff>57150</xdr:rowOff>
    </xdr:to>
    <xdr:grpSp>
      <xdr:nvGrpSpPr>
        <xdr:cNvPr id="6" name="Gruppieren 5">
          <a:extLst>
            <a:ext uri="{FF2B5EF4-FFF2-40B4-BE49-F238E27FC236}">
              <a16:creationId xmlns:a16="http://schemas.microsoft.com/office/drawing/2014/main" id="{8CDB9A32-3DEB-499D-B447-4D6F29A05CB0}"/>
            </a:ext>
          </a:extLst>
        </xdr:cNvPr>
        <xdr:cNvGrpSpPr/>
      </xdr:nvGrpSpPr>
      <xdr:grpSpPr>
        <a:xfrm>
          <a:off x="5923226" y="7631642"/>
          <a:ext cx="387350" cy="288925"/>
          <a:chOff x="8286750" y="7340600"/>
          <a:chExt cx="387350" cy="288925"/>
        </a:xfrm>
      </xdr:grpSpPr>
      <xdr:sp macro="" textlink="">
        <xdr:nvSpPr>
          <xdr:cNvPr id="5" name="Rechteck 4">
            <a:extLst>
              <a:ext uri="{FF2B5EF4-FFF2-40B4-BE49-F238E27FC236}">
                <a16:creationId xmlns:a16="http://schemas.microsoft.com/office/drawing/2014/main" id="{7495F77B-9293-4AC0-9E07-657F878C0FEB}"/>
              </a:ext>
            </a:extLst>
          </xdr:cNvPr>
          <xdr:cNvSpPr/>
        </xdr:nvSpPr>
        <xdr:spPr>
          <a:xfrm>
            <a:off x="8340725" y="7524750"/>
            <a:ext cx="295275" cy="10477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 name="Pfeil: nach oben 3">
            <a:extLst>
              <a:ext uri="{FF2B5EF4-FFF2-40B4-BE49-F238E27FC236}">
                <a16:creationId xmlns:a16="http://schemas.microsoft.com/office/drawing/2014/main" id="{B5EFAE90-7123-4AAF-99DB-55BC2C05E699}"/>
              </a:ext>
            </a:extLst>
          </xdr:cNvPr>
          <xdr:cNvSpPr/>
        </xdr:nvSpPr>
        <xdr:spPr>
          <a:xfrm>
            <a:off x="8286750" y="7340600"/>
            <a:ext cx="387350" cy="217488"/>
          </a:xfrm>
          <a:prstGeom prst="upArrow">
            <a:avLst>
              <a:gd name="adj1" fmla="val 39743"/>
              <a:gd name="adj2" fmla="val 50000"/>
            </a:avLst>
          </a:prstGeom>
          <a:solidFill>
            <a:schemeClr val="tx1"/>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8</xdr:col>
      <xdr:colOff>662123</xdr:colOff>
      <xdr:row>40</xdr:row>
      <xdr:rowOff>14288</xdr:rowOff>
    </xdr:from>
    <xdr:to>
      <xdr:col>9</xdr:col>
      <xdr:colOff>219839</xdr:colOff>
      <xdr:row>48</xdr:row>
      <xdr:rowOff>156635</xdr:rowOff>
    </xdr:to>
    <xdr:sp macro="" textlink="">
      <xdr:nvSpPr>
        <xdr:cNvPr id="64" name="Pfeil: nach unten 63">
          <a:extLst>
            <a:ext uri="{FF2B5EF4-FFF2-40B4-BE49-F238E27FC236}">
              <a16:creationId xmlns:a16="http://schemas.microsoft.com/office/drawing/2014/main" id="{94061968-DD1D-4FDE-9B78-3F8834EA126A}"/>
            </a:ext>
          </a:extLst>
        </xdr:cNvPr>
        <xdr:cNvSpPr/>
      </xdr:nvSpPr>
      <xdr:spPr>
        <a:xfrm>
          <a:off x="10463348" y="8529638"/>
          <a:ext cx="595941" cy="1742547"/>
        </a:xfrm>
        <a:custGeom>
          <a:avLst/>
          <a:gdLst>
            <a:gd name="connsiteX0" fmla="*/ 0 w 595941"/>
            <a:gd name="connsiteY0" fmla="*/ 1444577 h 1742547"/>
            <a:gd name="connsiteX1" fmla="*/ 148985 w 595941"/>
            <a:gd name="connsiteY1" fmla="*/ 1444577 h 1742547"/>
            <a:gd name="connsiteX2" fmla="*/ 148985 w 595941"/>
            <a:gd name="connsiteY2" fmla="*/ 0 h 1742547"/>
            <a:gd name="connsiteX3" fmla="*/ 446956 w 595941"/>
            <a:gd name="connsiteY3" fmla="*/ 0 h 1742547"/>
            <a:gd name="connsiteX4" fmla="*/ 446956 w 595941"/>
            <a:gd name="connsiteY4" fmla="*/ 1444577 h 1742547"/>
            <a:gd name="connsiteX5" fmla="*/ 595941 w 595941"/>
            <a:gd name="connsiteY5" fmla="*/ 1444577 h 1742547"/>
            <a:gd name="connsiteX6" fmla="*/ 297971 w 595941"/>
            <a:gd name="connsiteY6" fmla="*/ 1742547 h 1742547"/>
            <a:gd name="connsiteX7" fmla="*/ 0 w 595941"/>
            <a:gd name="connsiteY7" fmla="*/ 1444577 h 17425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595941" h="1742547" extrusionOk="0">
              <a:moveTo>
                <a:pt x="0" y="1444577"/>
              </a:moveTo>
              <a:cubicBezTo>
                <a:pt x="73884" y="1456005"/>
                <a:pt x="75925" y="1441306"/>
                <a:pt x="148985" y="1444577"/>
              </a:cubicBezTo>
              <a:cubicBezTo>
                <a:pt x="259105" y="781518"/>
                <a:pt x="133347" y="561819"/>
                <a:pt x="148985" y="0"/>
              </a:cubicBezTo>
              <a:cubicBezTo>
                <a:pt x="297962" y="-5139"/>
                <a:pt x="361948" y="-9146"/>
                <a:pt x="446956" y="0"/>
              </a:cubicBezTo>
              <a:cubicBezTo>
                <a:pt x="553994" y="188597"/>
                <a:pt x="508627" y="819428"/>
                <a:pt x="446956" y="1444577"/>
              </a:cubicBezTo>
              <a:cubicBezTo>
                <a:pt x="481554" y="1445937"/>
                <a:pt x="578891" y="1455682"/>
                <a:pt x="595941" y="1444577"/>
              </a:cubicBezTo>
              <a:cubicBezTo>
                <a:pt x="526912" y="1482315"/>
                <a:pt x="387098" y="1666873"/>
                <a:pt x="297971" y="1742547"/>
              </a:cubicBezTo>
              <a:cubicBezTo>
                <a:pt x="209764" y="1649477"/>
                <a:pt x="12067" y="1494981"/>
                <a:pt x="0" y="1444577"/>
              </a:cubicBezTo>
              <a:close/>
            </a:path>
          </a:pathLst>
        </a:custGeom>
        <a:noFill/>
        <a:ln w="25400">
          <a:solidFill>
            <a:srgbClr val="C00000"/>
          </a:solidFill>
          <a:extLst>
            <a:ext uri="{C807C97D-BFC1-408E-A445-0C87EB9F89A2}">
              <ask:lineSketchStyleProps xmlns:ask="http://schemas.microsoft.com/office/drawing/2018/sketchyshapes" sd="2532312483">
                <a:prstGeom prst="downArrow">
                  <a:avLst/>
                </a:prstGeom>
                <ask:type>
                  <ask:lineSketchCurved/>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endParaRPr lang="de-DE" sz="1100">
            <a:solidFill>
              <a:schemeClr val="tx1"/>
            </a:solidFill>
            <a:latin typeface="+mn-lt"/>
            <a:ea typeface="+mn-ea"/>
            <a:cs typeface="+mn-cs"/>
          </a:endParaRPr>
        </a:p>
      </xdr:txBody>
    </xdr:sp>
    <xdr:clientData/>
  </xdr:twoCellAnchor>
  <xdr:oneCellAnchor>
    <xdr:from>
      <xdr:col>8</xdr:col>
      <xdr:colOff>264583</xdr:colOff>
      <xdr:row>15</xdr:row>
      <xdr:rowOff>42334</xdr:rowOff>
    </xdr:from>
    <xdr:ext cx="1583531" cy="2332112"/>
    <xdr:sp macro="" textlink="">
      <xdr:nvSpPr>
        <xdr:cNvPr id="65" name="Textfeld 64">
          <a:extLst>
            <a:ext uri="{FF2B5EF4-FFF2-40B4-BE49-F238E27FC236}">
              <a16:creationId xmlns:a16="http://schemas.microsoft.com/office/drawing/2014/main" id="{6639DDE5-BAAD-44B6-BAE5-CC69D2C6ECAA}"/>
            </a:ext>
          </a:extLst>
        </xdr:cNvPr>
        <xdr:cNvSpPr txBox="1"/>
      </xdr:nvSpPr>
      <xdr:spPr>
        <a:xfrm>
          <a:off x="10068529" y="3328459"/>
          <a:ext cx="1583531" cy="2332112"/>
        </a:xfrm>
        <a:custGeom>
          <a:avLst/>
          <a:gdLst>
            <a:gd name="connsiteX0" fmla="*/ 0 w 1583531"/>
            <a:gd name="connsiteY0" fmla="*/ 0 h 2332112"/>
            <a:gd name="connsiteX1" fmla="*/ 496173 w 1583531"/>
            <a:gd name="connsiteY1" fmla="*/ 0 h 2332112"/>
            <a:gd name="connsiteX2" fmla="*/ 1039852 w 1583531"/>
            <a:gd name="connsiteY2" fmla="*/ 0 h 2332112"/>
            <a:gd name="connsiteX3" fmla="*/ 1583531 w 1583531"/>
            <a:gd name="connsiteY3" fmla="*/ 0 h 2332112"/>
            <a:gd name="connsiteX4" fmla="*/ 1583531 w 1583531"/>
            <a:gd name="connsiteY4" fmla="*/ 606349 h 2332112"/>
            <a:gd name="connsiteX5" fmla="*/ 1583531 w 1583531"/>
            <a:gd name="connsiteY5" fmla="*/ 1166056 h 2332112"/>
            <a:gd name="connsiteX6" fmla="*/ 1583531 w 1583531"/>
            <a:gd name="connsiteY6" fmla="*/ 1725763 h 2332112"/>
            <a:gd name="connsiteX7" fmla="*/ 1583531 w 1583531"/>
            <a:gd name="connsiteY7" fmla="*/ 2332112 h 2332112"/>
            <a:gd name="connsiteX8" fmla="*/ 1071523 w 1583531"/>
            <a:gd name="connsiteY8" fmla="*/ 2332112 h 2332112"/>
            <a:gd name="connsiteX9" fmla="*/ 575350 w 1583531"/>
            <a:gd name="connsiteY9" fmla="*/ 2332112 h 2332112"/>
            <a:gd name="connsiteX10" fmla="*/ 0 w 1583531"/>
            <a:gd name="connsiteY10" fmla="*/ 2332112 h 2332112"/>
            <a:gd name="connsiteX11" fmla="*/ 0 w 1583531"/>
            <a:gd name="connsiteY11" fmla="*/ 1702442 h 2332112"/>
            <a:gd name="connsiteX12" fmla="*/ 0 w 1583531"/>
            <a:gd name="connsiteY12" fmla="*/ 1142735 h 2332112"/>
            <a:gd name="connsiteX13" fmla="*/ 0 w 1583531"/>
            <a:gd name="connsiteY13" fmla="*/ 606349 h 2332112"/>
            <a:gd name="connsiteX14" fmla="*/ 0 w 1583531"/>
            <a:gd name="connsiteY14" fmla="*/ 0 h 23321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1583531" h="2332112" fill="none" extrusionOk="0">
              <a:moveTo>
                <a:pt x="0" y="0"/>
              </a:moveTo>
              <a:cubicBezTo>
                <a:pt x="204118" y="-48142"/>
                <a:pt x="275790" y="56847"/>
                <a:pt x="496173" y="0"/>
              </a:cubicBezTo>
              <a:cubicBezTo>
                <a:pt x="716556" y="-56847"/>
                <a:pt x="896262" y="26485"/>
                <a:pt x="1039852" y="0"/>
              </a:cubicBezTo>
              <a:cubicBezTo>
                <a:pt x="1183442" y="-26485"/>
                <a:pt x="1409129" y="21311"/>
                <a:pt x="1583531" y="0"/>
              </a:cubicBezTo>
              <a:cubicBezTo>
                <a:pt x="1600494" y="185650"/>
                <a:pt x="1522802" y="380392"/>
                <a:pt x="1583531" y="606349"/>
              </a:cubicBezTo>
              <a:cubicBezTo>
                <a:pt x="1644260" y="832306"/>
                <a:pt x="1538322" y="945418"/>
                <a:pt x="1583531" y="1166056"/>
              </a:cubicBezTo>
              <a:cubicBezTo>
                <a:pt x="1628740" y="1386694"/>
                <a:pt x="1549285" y="1472414"/>
                <a:pt x="1583531" y="1725763"/>
              </a:cubicBezTo>
              <a:cubicBezTo>
                <a:pt x="1617777" y="1979112"/>
                <a:pt x="1513869" y="2102624"/>
                <a:pt x="1583531" y="2332112"/>
              </a:cubicBezTo>
              <a:cubicBezTo>
                <a:pt x="1469502" y="2348538"/>
                <a:pt x="1182273" y="2321950"/>
                <a:pt x="1071523" y="2332112"/>
              </a:cubicBezTo>
              <a:cubicBezTo>
                <a:pt x="960773" y="2342274"/>
                <a:pt x="807744" y="2304341"/>
                <a:pt x="575350" y="2332112"/>
              </a:cubicBezTo>
              <a:cubicBezTo>
                <a:pt x="342956" y="2359883"/>
                <a:pt x="128310" y="2300916"/>
                <a:pt x="0" y="2332112"/>
              </a:cubicBezTo>
              <a:cubicBezTo>
                <a:pt x="-26939" y="2067086"/>
                <a:pt x="776" y="1997676"/>
                <a:pt x="0" y="1702442"/>
              </a:cubicBezTo>
              <a:cubicBezTo>
                <a:pt x="-776" y="1407208"/>
                <a:pt x="3328" y="1331817"/>
                <a:pt x="0" y="1142735"/>
              </a:cubicBezTo>
              <a:cubicBezTo>
                <a:pt x="-3328" y="953653"/>
                <a:pt x="55048" y="832844"/>
                <a:pt x="0" y="606349"/>
              </a:cubicBezTo>
              <a:cubicBezTo>
                <a:pt x="-55048" y="379854"/>
                <a:pt x="57583" y="144730"/>
                <a:pt x="0" y="0"/>
              </a:cubicBezTo>
              <a:close/>
            </a:path>
            <a:path w="1583531" h="2332112" stroke="0" extrusionOk="0">
              <a:moveTo>
                <a:pt x="0" y="0"/>
              </a:moveTo>
              <a:cubicBezTo>
                <a:pt x="128759" y="-19119"/>
                <a:pt x="307439" y="8210"/>
                <a:pt x="512008" y="0"/>
              </a:cubicBezTo>
              <a:cubicBezTo>
                <a:pt x="716577" y="-8210"/>
                <a:pt x="904469" y="334"/>
                <a:pt x="1024017" y="0"/>
              </a:cubicBezTo>
              <a:cubicBezTo>
                <a:pt x="1143565" y="-334"/>
                <a:pt x="1468563" y="15971"/>
                <a:pt x="1583531" y="0"/>
              </a:cubicBezTo>
              <a:cubicBezTo>
                <a:pt x="1618647" y="174948"/>
                <a:pt x="1558803" y="417973"/>
                <a:pt x="1583531" y="583028"/>
              </a:cubicBezTo>
              <a:cubicBezTo>
                <a:pt x="1608259" y="748083"/>
                <a:pt x="1529353" y="1040097"/>
                <a:pt x="1583531" y="1212698"/>
              </a:cubicBezTo>
              <a:cubicBezTo>
                <a:pt x="1637709" y="1385299"/>
                <a:pt x="1531474" y="1671280"/>
                <a:pt x="1583531" y="1795726"/>
              </a:cubicBezTo>
              <a:cubicBezTo>
                <a:pt x="1635588" y="1920172"/>
                <a:pt x="1560700" y="2152790"/>
                <a:pt x="1583531" y="2332112"/>
              </a:cubicBezTo>
              <a:cubicBezTo>
                <a:pt x="1339590" y="2373387"/>
                <a:pt x="1243227" y="2314363"/>
                <a:pt x="1071523" y="2332112"/>
              </a:cubicBezTo>
              <a:cubicBezTo>
                <a:pt x="899819" y="2349861"/>
                <a:pt x="743534" y="2327475"/>
                <a:pt x="575350" y="2332112"/>
              </a:cubicBezTo>
              <a:cubicBezTo>
                <a:pt x="407166" y="2336749"/>
                <a:pt x="241987" y="2295659"/>
                <a:pt x="0" y="2332112"/>
              </a:cubicBezTo>
              <a:cubicBezTo>
                <a:pt x="-55422" y="2139904"/>
                <a:pt x="19441" y="1867850"/>
                <a:pt x="0" y="1725763"/>
              </a:cubicBezTo>
              <a:cubicBezTo>
                <a:pt x="-19441" y="1583676"/>
                <a:pt x="53695" y="1288537"/>
                <a:pt x="0" y="1096093"/>
              </a:cubicBezTo>
              <a:cubicBezTo>
                <a:pt x="-53695" y="903649"/>
                <a:pt x="17536" y="822790"/>
                <a:pt x="0" y="559707"/>
              </a:cubicBezTo>
              <a:cubicBezTo>
                <a:pt x="-17536" y="296624"/>
                <a:pt x="5696" y="187986"/>
                <a:pt x="0" y="0"/>
              </a:cubicBezTo>
              <a:close/>
            </a:path>
          </a:pathLst>
        </a:custGeom>
        <a:solidFill>
          <a:srgbClr val="FFE800"/>
        </a:solidFill>
        <a:ln w="38100" cmpd="sng">
          <a:solidFill>
            <a:srgbClr val="C00000"/>
          </a:solidFill>
          <a:prstDash val="dash"/>
          <a:extLst>
            <a:ext uri="{C807C97D-BFC1-408E-A445-0C87EB9F89A2}">
              <ask:lineSketchStyleProps xmlns:ask="http://schemas.microsoft.com/office/drawing/2018/sketchyshapes" sd="184104324">
                <a:prstGeom prst="rect">
                  <a:avLst/>
                </a:prstGeom>
                <ask:type>
                  <ask:lineSketchScribbl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l"/>
          <a:r>
            <a:rPr lang="de-DE" sz="1400" b="1">
              <a:solidFill>
                <a:srgbClr val="C00000"/>
              </a:solidFill>
              <a:latin typeface="+mn-lt"/>
              <a:ea typeface="+mn-ea"/>
              <a:cs typeface="+mn-cs"/>
            </a:rPr>
            <a:t>Alle Fragen in</a:t>
          </a:r>
          <a:r>
            <a:rPr lang="de-DE" sz="1400" b="1" baseline="0">
              <a:solidFill>
                <a:srgbClr val="C00000"/>
              </a:solidFill>
              <a:latin typeface="+mn-lt"/>
              <a:ea typeface="+mn-ea"/>
              <a:cs typeface="+mn-cs"/>
            </a:rPr>
            <a:t> diesem Block </a:t>
          </a:r>
          <a:r>
            <a:rPr lang="de-DE" sz="1400" b="1">
              <a:solidFill>
                <a:srgbClr val="C00000"/>
              </a:solidFill>
              <a:latin typeface="+mn-lt"/>
              <a:ea typeface="+mn-ea"/>
              <a:cs typeface="+mn-cs"/>
            </a:rPr>
            <a:t> müssen von Ihnen mit "Ja" bestätigt werden.</a:t>
          </a:r>
        </a:p>
      </xdr:txBody>
    </xdr:sp>
    <xdr:clientData/>
  </xdr:oneCellAnchor>
  <xdr:oneCellAnchor>
    <xdr:from>
      <xdr:col>8</xdr:col>
      <xdr:colOff>150811</xdr:colOff>
      <xdr:row>49</xdr:row>
      <xdr:rowOff>127000</xdr:rowOff>
    </xdr:from>
    <xdr:ext cx="4706940" cy="518584"/>
    <xdr:sp macro="" textlink="">
      <xdr:nvSpPr>
        <xdr:cNvPr id="66" name="Textfeld 65">
          <a:extLst>
            <a:ext uri="{FF2B5EF4-FFF2-40B4-BE49-F238E27FC236}">
              <a16:creationId xmlns:a16="http://schemas.microsoft.com/office/drawing/2014/main" id="{4DF608CE-8C8B-4A57-8049-FB4F42EA057B}"/>
            </a:ext>
          </a:extLst>
        </xdr:cNvPr>
        <xdr:cNvSpPr txBox="1"/>
      </xdr:nvSpPr>
      <xdr:spPr>
        <a:xfrm>
          <a:off x="9633478" y="10244667"/>
          <a:ext cx="4706940" cy="518584"/>
        </a:xfrm>
        <a:custGeom>
          <a:avLst/>
          <a:gdLst>
            <a:gd name="connsiteX0" fmla="*/ 0 w 4706940"/>
            <a:gd name="connsiteY0" fmla="*/ 0 h 518584"/>
            <a:gd name="connsiteX1" fmla="*/ 635437 w 4706940"/>
            <a:gd name="connsiteY1" fmla="*/ 0 h 518584"/>
            <a:gd name="connsiteX2" fmla="*/ 1270874 w 4706940"/>
            <a:gd name="connsiteY2" fmla="*/ 0 h 518584"/>
            <a:gd name="connsiteX3" fmla="*/ 1906311 w 4706940"/>
            <a:gd name="connsiteY3" fmla="*/ 0 h 518584"/>
            <a:gd name="connsiteX4" fmla="*/ 2588817 w 4706940"/>
            <a:gd name="connsiteY4" fmla="*/ 0 h 518584"/>
            <a:gd name="connsiteX5" fmla="*/ 3224254 w 4706940"/>
            <a:gd name="connsiteY5" fmla="*/ 0 h 518584"/>
            <a:gd name="connsiteX6" fmla="*/ 3671413 w 4706940"/>
            <a:gd name="connsiteY6" fmla="*/ 0 h 518584"/>
            <a:gd name="connsiteX7" fmla="*/ 4118573 w 4706940"/>
            <a:gd name="connsiteY7" fmla="*/ 0 h 518584"/>
            <a:gd name="connsiteX8" fmla="*/ 4706940 w 4706940"/>
            <a:gd name="connsiteY8" fmla="*/ 0 h 518584"/>
            <a:gd name="connsiteX9" fmla="*/ 4706940 w 4706940"/>
            <a:gd name="connsiteY9" fmla="*/ 518584 h 518584"/>
            <a:gd name="connsiteX10" fmla="*/ 4259781 w 4706940"/>
            <a:gd name="connsiteY10" fmla="*/ 518584 h 518584"/>
            <a:gd name="connsiteX11" fmla="*/ 3765552 w 4706940"/>
            <a:gd name="connsiteY11" fmla="*/ 518584 h 518584"/>
            <a:gd name="connsiteX12" fmla="*/ 3224254 w 4706940"/>
            <a:gd name="connsiteY12" fmla="*/ 518584 h 518584"/>
            <a:gd name="connsiteX13" fmla="*/ 2588817 w 4706940"/>
            <a:gd name="connsiteY13" fmla="*/ 518584 h 518584"/>
            <a:gd name="connsiteX14" fmla="*/ 2094588 w 4706940"/>
            <a:gd name="connsiteY14" fmla="*/ 518584 h 518584"/>
            <a:gd name="connsiteX15" fmla="*/ 1459151 w 4706940"/>
            <a:gd name="connsiteY15" fmla="*/ 518584 h 518584"/>
            <a:gd name="connsiteX16" fmla="*/ 1011992 w 4706940"/>
            <a:gd name="connsiteY16" fmla="*/ 518584 h 518584"/>
            <a:gd name="connsiteX17" fmla="*/ 0 w 4706940"/>
            <a:gd name="connsiteY17" fmla="*/ 518584 h 518584"/>
            <a:gd name="connsiteX18" fmla="*/ 0 w 4706940"/>
            <a:gd name="connsiteY18" fmla="*/ 0 h 5185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706940" h="518584" fill="none" extrusionOk="0">
              <a:moveTo>
                <a:pt x="0" y="0"/>
              </a:moveTo>
              <a:cubicBezTo>
                <a:pt x="214198" y="-51695"/>
                <a:pt x="396275" y="30274"/>
                <a:pt x="635437" y="0"/>
              </a:cubicBezTo>
              <a:cubicBezTo>
                <a:pt x="874599" y="-30274"/>
                <a:pt x="1142376" y="16104"/>
                <a:pt x="1270874" y="0"/>
              </a:cubicBezTo>
              <a:cubicBezTo>
                <a:pt x="1399372" y="-16104"/>
                <a:pt x="1627559" y="3870"/>
                <a:pt x="1906311" y="0"/>
              </a:cubicBezTo>
              <a:cubicBezTo>
                <a:pt x="2185063" y="-3870"/>
                <a:pt x="2436295" y="63245"/>
                <a:pt x="2588817" y="0"/>
              </a:cubicBezTo>
              <a:cubicBezTo>
                <a:pt x="2741339" y="-63245"/>
                <a:pt x="3043750" y="60024"/>
                <a:pt x="3224254" y="0"/>
              </a:cubicBezTo>
              <a:cubicBezTo>
                <a:pt x="3404758" y="-60024"/>
                <a:pt x="3512263" y="45279"/>
                <a:pt x="3671413" y="0"/>
              </a:cubicBezTo>
              <a:cubicBezTo>
                <a:pt x="3830563" y="-45279"/>
                <a:pt x="3987009" y="319"/>
                <a:pt x="4118573" y="0"/>
              </a:cubicBezTo>
              <a:cubicBezTo>
                <a:pt x="4250137" y="-319"/>
                <a:pt x="4522790" y="62130"/>
                <a:pt x="4706940" y="0"/>
              </a:cubicBezTo>
              <a:cubicBezTo>
                <a:pt x="4741696" y="104785"/>
                <a:pt x="4660850" y="299129"/>
                <a:pt x="4706940" y="518584"/>
              </a:cubicBezTo>
              <a:cubicBezTo>
                <a:pt x="4528845" y="543045"/>
                <a:pt x="4469602" y="480403"/>
                <a:pt x="4259781" y="518584"/>
              </a:cubicBezTo>
              <a:cubicBezTo>
                <a:pt x="4049960" y="556765"/>
                <a:pt x="3949747" y="511046"/>
                <a:pt x="3765552" y="518584"/>
              </a:cubicBezTo>
              <a:cubicBezTo>
                <a:pt x="3581357" y="526122"/>
                <a:pt x="3425516" y="515684"/>
                <a:pt x="3224254" y="518584"/>
              </a:cubicBezTo>
              <a:cubicBezTo>
                <a:pt x="3022992" y="521484"/>
                <a:pt x="2824843" y="506063"/>
                <a:pt x="2588817" y="518584"/>
              </a:cubicBezTo>
              <a:cubicBezTo>
                <a:pt x="2352791" y="531105"/>
                <a:pt x="2279373" y="497999"/>
                <a:pt x="2094588" y="518584"/>
              </a:cubicBezTo>
              <a:cubicBezTo>
                <a:pt x="1909803" y="539169"/>
                <a:pt x="1640706" y="479759"/>
                <a:pt x="1459151" y="518584"/>
              </a:cubicBezTo>
              <a:cubicBezTo>
                <a:pt x="1277596" y="557409"/>
                <a:pt x="1132625" y="493529"/>
                <a:pt x="1011992" y="518584"/>
              </a:cubicBezTo>
              <a:cubicBezTo>
                <a:pt x="891359" y="543639"/>
                <a:pt x="479529" y="426414"/>
                <a:pt x="0" y="518584"/>
              </a:cubicBezTo>
              <a:cubicBezTo>
                <a:pt x="-6040" y="352538"/>
                <a:pt x="10092" y="140304"/>
                <a:pt x="0" y="0"/>
              </a:cubicBezTo>
              <a:close/>
            </a:path>
            <a:path w="4706940" h="518584" stroke="0" extrusionOk="0">
              <a:moveTo>
                <a:pt x="0" y="0"/>
              </a:moveTo>
              <a:cubicBezTo>
                <a:pt x="146778" y="-59080"/>
                <a:pt x="298372" y="25928"/>
                <a:pt x="541298" y="0"/>
              </a:cubicBezTo>
              <a:cubicBezTo>
                <a:pt x="784224" y="-25928"/>
                <a:pt x="904945" y="54509"/>
                <a:pt x="1082596" y="0"/>
              </a:cubicBezTo>
              <a:cubicBezTo>
                <a:pt x="1260247" y="-54509"/>
                <a:pt x="1361394" y="42696"/>
                <a:pt x="1576825" y="0"/>
              </a:cubicBezTo>
              <a:cubicBezTo>
                <a:pt x="1792256" y="-42696"/>
                <a:pt x="2044518" y="53254"/>
                <a:pt x="2165192" y="0"/>
              </a:cubicBezTo>
              <a:cubicBezTo>
                <a:pt x="2285866" y="-53254"/>
                <a:pt x="2533436" y="49806"/>
                <a:pt x="2659421" y="0"/>
              </a:cubicBezTo>
              <a:cubicBezTo>
                <a:pt x="2785406" y="-49806"/>
                <a:pt x="2946935" y="38859"/>
                <a:pt x="3106580" y="0"/>
              </a:cubicBezTo>
              <a:cubicBezTo>
                <a:pt x="3266225" y="-38859"/>
                <a:pt x="3531872" y="11293"/>
                <a:pt x="3647879" y="0"/>
              </a:cubicBezTo>
              <a:cubicBezTo>
                <a:pt x="3763886" y="-11293"/>
                <a:pt x="3977501" y="14857"/>
                <a:pt x="4189177" y="0"/>
              </a:cubicBezTo>
              <a:cubicBezTo>
                <a:pt x="4400853" y="-14857"/>
                <a:pt x="4571401" y="59139"/>
                <a:pt x="4706940" y="0"/>
              </a:cubicBezTo>
              <a:cubicBezTo>
                <a:pt x="4762281" y="192334"/>
                <a:pt x="4666314" y="412173"/>
                <a:pt x="4706940" y="518584"/>
              </a:cubicBezTo>
              <a:cubicBezTo>
                <a:pt x="4511947" y="565191"/>
                <a:pt x="4445510" y="496679"/>
                <a:pt x="4259781" y="518584"/>
              </a:cubicBezTo>
              <a:cubicBezTo>
                <a:pt x="4074052" y="540489"/>
                <a:pt x="3795074" y="462527"/>
                <a:pt x="3577274" y="518584"/>
              </a:cubicBezTo>
              <a:cubicBezTo>
                <a:pt x="3359474" y="574641"/>
                <a:pt x="3078933" y="476568"/>
                <a:pt x="2894768" y="518584"/>
              </a:cubicBezTo>
              <a:cubicBezTo>
                <a:pt x="2710603" y="560600"/>
                <a:pt x="2487742" y="437676"/>
                <a:pt x="2212262" y="518584"/>
              </a:cubicBezTo>
              <a:cubicBezTo>
                <a:pt x="1936782" y="599492"/>
                <a:pt x="1717807" y="438703"/>
                <a:pt x="1529755" y="518584"/>
              </a:cubicBezTo>
              <a:cubicBezTo>
                <a:pt x="1341703" y="598465"/>
                <a:pt x="1100146" y="494094"/>
                <a:pt x="847249" y="518584"/>
              </a:cubicBezTo>
              <a:cubicBezTo>
                <a:pt x="594352" y="543074"/>
                <a:pt x="294653" y="490598"/>
                <a:pt x="0" y="518584"/>
              </a:cubicBezTo>
              <a:cubicBezTo>
                <a:pt x="-1239" y="354498"/>
                <a:pt x="18293" y="176563"/>
                <a:pt x="0" y="0"/>
              </a:cubicBezTo>
              <a:close/>
            </a:path>
          </a:pathLst>
        </a:custGeom>
        <a:solidFill>
          <a:schemeClr val="bg1"/>
        </a:solidFill>
        <a:ln w="38100" cmpd="sng">
          <a:solidFill>
            <a:srgbClr val="C00000"/>
          </a:solidFill>
          <a:prstDash val="dash"/>
          <a:extLst>
            <a:ext uri="{C807C97D-BFC1-408E-A445-0C87EB9F89A2}">
              <ask:lineSketchStyleProps xmlns:ask="http://schemas.microsoft.com/office/drawing/2018/sketchyshapes" sd="184104324">
                <a:prstGeom prst="rect">
                  <a:avLst/>
                </a:prstGeom>
                <ask:type>
                  <ask:lineSketchScribbl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l"/>
          <a:r>
            <a:rPr lang="de-DE" sz="1200" b="0">
              <a:solidFill>
                <a:srgbClr val="C00000"/>
              </a:solidFill>
              <a:latin typeface="+mn-lt"/>
              <a:ea typeface="+mn-ea"/>
              <a:cs typeface="+mn-cs"/>
            </a:rPr>
            <a:t>Die eingetragenen</a:t>
          </a:r>
          <a:r>
            <a:rPr lang="de-DE" sz="1200" b="0" baseline="0">
              <a:solidFill>
                <a:srgbClr val="C00000"/>
              </a:solidFill>
              <a:latin typeface="+mn-lt"/>
              <a:ea typeface="+mn-ea"/>
              <a:cs typeface="+mn-cs"/>
            </a:rPr>
            <a:t> Gebäude werden automatisch ausgezählt  - wenn Sie Gebäude aufgeteilt haben, können Sie die Anzahl hier überschreiben.</a:t>
          </a:r>
          <a:endParaRPr lang="de-DE" sz="1200" b="0">
            <a:solidFill>
              <a:srgbClr val="C00000"/>
            </a:solidFill>
            <a:latin typeface="+mn-lt"/>
            <a:ea typeface="+mn-ea"/>
            <a:cs typeface="+mn-cs"/>
          </a:endParaRPr>
        </a:p>
      </xdr:txBody>
    </xdr:sp>
    <xdr:clientData/>
  </xdr:oneCellAnchor>
  <xdr:twoCellAnchor>
    <xdr:from>
      <xdr:col>2</xdr:col>
      <xdr:colOff>47626</xdr:colOff>
      <xdr:row>13</xdr:row>
      <xdr:rowOff>190501</xdr:rowOff>
    </xdr:from>
    <xdr:to>
      <xdr:col>3</xdr:col>
      <xdr:colOff>73446</xdr:colOff>
      <xdr:row>15</xdr:row>
      <xdr:rowOff>32037</xdr:rowOff>
    </xdr:to>
    <xdr:sp macro="" textlink="">
      <xdr:nvSpPr>
        <xdr:cNvPr id="3" name="Pfeil: nach rechts 2">
          <a:extLst>
            <a:ext uri="{FF2B5EF4-FFF2-40B4-BE49-F238E27FC236}">
              <a16:creationId xmlns:a16="http://schemas.microsoft.com/office/drawing/2014/main" id="{883DF8ED-960A-4871-A606-22E3A9C96E59}"/>
            </a:ext>
          </a:extLst>
        </xdr:cNvPr>
        <xdr:cNvSpPr/>
      </xdr:nvSpPr>
      <xdr:spPr>
        <a:xfrm>
          <a:off x="3175001" y="3016251"/>
          <a:ext cx="263945" cy="309849"/>
        </a:xfrm>
        <a:custGeom>
          <a:avLst/>
          <a:gdLst>
            <a:gd name="connsiteX0" fmla="*/ 0 w 263945"/>
            <a:gd name="connsiteY0" fmla="*/ 77462 h 309849"/>
            <a:gd name="connsiteX1" fmla="*/ 131973 w 263945"/>
            <a:gd name="connsiteY1" fmla="*/ 77462 h 309849"/>
            <a:gd name="connsiteX2" fmla="*/ 131973 w 263945"/>
            <a:gd name="connsiteY2" fmla="*/ 0 h 309849"/>
            <a:gd name="connsiteX3" fmla="*/ 263945 w 263945"/>
            <a:gd name="connsiteY3" fmla="*/ 154925 h 309849"/>
            <a:gd name="connsiteX4" fmla="*/ 131973 w 263945"/>
            <a:gd name="connsiteY4" fmla="*/ 309849 h 309849"/>
            <a:gd name="connsiteX5" fmla="*/ 131973 w 263945"/>
            <a:gd name="connsiteY5" fmla="*/ 232387 h 309849"/>
            <a:gd name="connsiteX6" fmla="*/ 0 w 263945"/>
            <a:gd name="connsiteY6" fmla="*/ 232387 h 309849"/>
            <a:gd name="connsiteX7" fmla="*/ 0 w 263945"/>
            <a:gd name="connsiteY7" fmla="*/ 77462 h 3098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63945" h="309849" extrusionOk="0">
              <a:moveTo>
                <a:pt x="0" y="77462"/>
              </a:moveTo>
              <a:cubicBezTo>
                <a:pt x="30403" y="77692"/>
                <a:pt x="94916" y="79752"/>
                <a:pt x="131973" y="77462"/>
              </a:cubicBezTo>
              <a:cubicBezTo>
                <a:pt x="129245" y="57259"/>
                <a:pt x="138852" y="19924"/>
                <a:pt x="131973" y="0"/>
              </a:cubicBezTo>
              <a:cubicBezTo>
                <a:pt x="200054" y="63971"/>
                <a:pt x="211012" y="105085"/>
                <a:pt x="263945" y="154925"/>
              </a:cubicBezTo>
              <a:cubicBezTo>
                <a:pt x="243969" y="184631"/>
                <a:pt x="159216" y="254216"/>
                <a:pt x="131973" y="309849"/>
              </a:cubicBezTo>
              <a:cubicBezTo>
                <a:pt x="128755" y="280564"/>
                <a:pt x="126973" y="262963"/>
                <a:pt x="131973" y="232387"/>
              </a:cubicBezTo>
              <a:cubicBezTo>
                <a:pt x="72854" y="223677"/>
                <a:pt x="38478" y="237896"/>
                <a:pt x="0" y="232387"/>
              </a:cubicBezTo>
              <a:cubicBezTo>
                <a:pt x="-1418" y="181894"/>
                <a:pt x="-11200" y="127721"/>
                <a:pt x="0" y="77462"/>
              </a:cubicBezTo>
              <a:close/>
            </a:path>
          </a:pathLst>
        </a:custGeom>
        <a:noFill/>
        <a:ln w="25400">
          <a:solidFill>
            <a:srgbClr val="C00000"/>
          </a:solidFill>
          <a:extLst>
            <a:ext uri="{C807C97D-BFC1-408E-A445-0C87EB9F89A2}">
              <ask:lineSketchStyleProps xmlns:ask="http://schemas.microsoft.com/office/drawing/2018/sketchyshapes" sd="191237897">
                <a:prstGeom prst="rightArrow">
                  <a:avLst>
                    <a:gd name="adj1" fmla="val 50000"/>
                    <a:gd name="adj2" fmla="val 50000"/>
                  </a:avLst>
                </a:prstGeom>
                <ask:type>
                  <ask:lineSketchCurved/>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tx1"/>
            </a:solidFill>
            <a:latin typeface="+mn-lt"/>
            <a:ea typeface="+mn-ea"/>
            <a:cs typeface="+mn-cs"/>
          </a:endParaRPr>
        </a:p>
      </xdr:txBody>
    </xdr:sp>
    <xdr:clientData/>
  </xdr:twoCellAnchor>
  <xdr:twoCellAnchor>
    <xdr:from>
      <xdr:col>0</xdr:col>
      <xdr:colOff>111125</xdr:colOff>
      <xdr:row>2</xdr:row>
      <xdr:rowOff>198425</xdr:rowOff>
    </xdr:from>
    <xdr:to>
      <xdr:col>1</xdr:col>
      <xdr:colOff>191857</xdr:colOff>
      <xdr:row>17</xdr:row>
      <xdr:rowOff>102033</xdr:rowOff>
    </xdr:to>
    <xdr:grpSp>
      <xdr:nvGrpSpPr>
        <xdr:cNvPr id="7" name="Gruppieren 6">
          <a:extLst>
            <a:ext uri="{FF2B5EF4-FFF2-40B4-BE49-F238E27FC236}">
              <a16:creationId xmlns:a16="http://schemas.microsoft.com/office/drawing/2014/main" id="{BA096378-63FA-4FA4-8224-D83249D264EA}"/>
            </a:ext>
          </a:extLst>
        </xdr:cNvPr>
        <xdr:cNvGrpSpPr/>
      </xdr:nvGrpSpPr>
      <xdr:grpSpPr>
        <a:xfrm>
          <a:off x="111125" y="505342"/>
          <a:ext cx="2800649" cy="3470191"/>
          <a:chOff x="119716" y="785283"/>
          <a:chExt cx="2795357" cy="3404046"/>
        </a:xfrm>
      </xdr:grpSpPr>
      <xdr:sp macro="" textlink="">
        <xdr:nvSpPr>
          <xdr:cNvPr id="8" name="Textfeld 7">
            <a:hlinkClick xmlns:r="http://schemas.openxmlformats.org/officeDocument/2006/relationships" r:id="rId2" tooltip="Anleitung"/>
            <a:extLst>
              <a:ext uri="{FF2B5EF4-FFF2-40B4-BE49-F238E27FC236}">
                <a16:creationId xmlns:a16="http://schemas.microsoft.com/office/drawing/2014/main" id="{E828A374-F170-FFC1-30ED-FD8417A84AB0}"/>
              </a:ext>
            </a:extLst>
          </xdr:cNvPr>
          <xdr:cNvSpPr txBox="1"/>
        </xdr:nvSpPr>
        <xdr:spPr>
          <a:xfrm>
            <a:off x="524729" y="785283"/>
            <a:ext cx="2390344" cy="363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Anleitung</a:t>
            </a:r>
          </a:p>
        </xdr:txBody>
      </xdr:sp>
      <xdr:sp macro="" textlink="">
        <xdr:nvSpPr>
          <xdr:cNvPr id="9" name="Textfeld 8">
            <a:hlinkClick xmlns:r="http://schemas.openxmlformats.org/officeDocument/2006/relationships" r:id="rId3" tooltip="Schritt 1 Allgemeine Angaben"/>
            <a:extLst>
              <a:ext uri="{FF2B5EF4-FFF2-40B4-BE49-F238E27FC236}">
                <a16:creationId xmlns:a16="http://schemas.microsoft.com/office/drawing/2014/main" id="{204C2A69-4940-145D-B45F-63D8B6C2939D}"/>
              </a:ext>
            </a:extLst>
          </xdr:cNvPr>
          <xdr:cNvSpPr txBox="1"/>
        </xdr:nvSpPr>
        <xdr:spPr>
          <a:xfrm>
            <a:off x="524729" y="1249863"/>
            <a:ext cx="2390344" cy="396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Schritt 1</a:t>
            </a:r>
            <a:r>
              <a:rPr lang="de-DE" sz="1100" baseline="0"/>
              <a:t> Allgemeine Angaben</a:t>
            </a:r>
            <a:endParaRPr lang="de-DE" sz="1100"/>
          </a:p>
        </xdr:txBody>
      </xdr:sp>
      <xdr:sp macro="" textlink="">
        <xdr:nvSpPr>
          <xdr:cNvPr id="10" name="Textfeld 9">
            <a:hlinkClick xmlns:r="http://schemas.openxmlformats.org/officeDocument/2006/relationships" r:id="rId4" tooltip="Schritt 2b Stromverbrauch Kat. 1-4"/>
            <a:extLst>
              <a:ext uri="{FF2B5EF4-FFF2-40B4-BE49-F238E27FC236}">
                <a16:creationId xmlns:a16="http://schemas.microsoft.com/office/drawing/2014/main" id="{BF17E683-C2F7-B56A-F2A7-DA3892137A4E}"/>
              </a:ext>
            </a:extLst>
          </xdr:cNvPr>
          <xdr:cNvSpPr txBox="1"/>
        </xdr:nvSpPr>
        <xdr:spPr>
          <a:xfrm>
            <a:off x="524729" y="2239691"/>
            <a:ext cx="2390344" cy="372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Schritt</a:t>
            </a:r>
            <a:r>
              <a:rPr lang="de-DE" sz="1100" baseline="0"/>
              <a:t> 2b Stromverbrauch Kat. 1-4</a:t>
            </a:r>
          </a:p>
          <a:p>
            <a:endParaRPr lang="de-DE" sz="1100"/>
          </a:p>
        </xdr:txBody>
      </xdr:sp>
      <xdr:sp macro="" textlink="">
        <xdr:nvSpPr>
          <xdr:cNvPr id="11" name="Textfeld 10">
            <a:hlinkClick xmlns:r="http://schemas.openxmlformats.org/officeDocument/2006/relationships" r:id="rId5" tooltip="Schritt 2a Wärmeverbrauch Kat. 1-4"/>
            <a:extLst>
              <a:ext uri="{FF2B5EF4-FFF2-40B4-BE49-F238E27FC236}">
                <a16:creationId xmlns:a16="http://schemas.microsoft.com/office/drawing/2014/main" id="{63C80B1C-4886-451B-DEF0-4A5059C174B9}"/>
              </a:ext>
            </a:extLst>
          </xdr:cNvPr>
          <xdr:cNvSpPr txBox="1"/>
        </xdr:nvSpPr>
        <xdr:spPr>
          <a:xfrm>
            <a:off x="524729" y="1747847"/>
            <a:ext cx="2390344" cy="39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Schritt 2a Wärmeverbrauch Kat.</a:t>
            </a:r>
            <a:r>
              <a:rPr lang="de-DE" sz="1100" baseline="0"/>
              <a:t> 1-4</a:t>
            </a:r>
          </a:p>
          <a:p>
            <a:endParaRPr lang="de-DE" sz="1100"/>
          </a:p>
        </xdr:txBody>
      </xdr:sp>
      <xdr:sp macro="" textlink="">
        <xdr:nvSpPr>
          <xdr:cNvPr id="12" name="Textfeld 11">
            <a:hlinkClick xmlns:r="http://schemas.openxmlformats.org/officeDocument/2006/relationships" r:id="rId6" tooltip="Abschlusscheck"/>
            <a:extLst>
              <a:ext uri="{FF2B5EF4-FFF2-40B4-BE49-F238E27FC236}">
                <a16:creationId xmlns:a16="http://schemas.microsoft.com/office/drawing/2014/main" id="{8E042EB2-C782-790A-210A-738439F8C071}"/>
              </a:ext>
            </a:extLst>
          </xdr:cNvPr>
          <xdr:cNvSpPr txBox="1"/>
        </xdr:nvSpPr>
        <xdr:spPr>
          <a:xfrm>
            <a:off x="524729" y="3216400"/>
            <a:ext cx="2390344" cy="387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Abschlusscheck</a:t>
            </a:r>
          </a:p>
        </xdr:txBody>
      </xdr:sp>
      <xdr:sp macro="" textlink="">
        <xdr:nvSpPr>
          <xdr:cNvPr id="13" name="Textfeld 12">
            <a:hlinkClick xmlns:r="http://schemas.openxmlformats.org/officeDocument/2006/relationships" r:id="rId7" tooltip="Schritt 3 Stromverbrauch Kat. 5-7"/>
            <a:extLst>
              <a:ext uri="{FF2B5EF4-FFF2-40B4-BE49-F238E27FC236}">
                <a16:creationId xmlns:a16="http://schemas.microsoft.com/office/drawing/2014/main" id="{0D34BC12-B3AD-945E-0C26-7F579557C17E}"/>
              </a:ext>
            </a:extLst>
          </xdr:cNvPr>
          <xdr:cNvSpPr txBox="1"/>
        </xdr:nvSpPr>
        <xdr:spPr>
          <a:xfrm>
            <a:off x="524729" y="2713192"/>
            <a:ext cx="2390344" cy="449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Schritt 3 Stromverbrauch</a:t>
            </a:r>
            <a:r>
              <a:rPr lang="de-DE" sz="1100" baseline="0"/>
              <a:t> Kat. 5-7</a:t>
            </a:r>
            <a:endParaRPr lang="de-DE" sz="1100"/>
          </a:p>
        </xdr:txBody>
      </xdr:sp>
      <xdr:sp macro="" textlink="">
        <xdr:nvSpPr>
          <xdr:cNvPr id="14" name="Textfeld 13">
            <a:hlinkClick xmlns:r="http://schemas.openxmlformats.org/officeDocument/2006/relationships" r:id="rId8" tooltip="Berechnungshilfen &amp; Infos"/>
            <a:extLst>
              <a:ext uri="{FF2B5EF4-FFF2-40B4-BE49-F238E27FC236}">
                <a16:creationId xmlns:a16="http://schemas.microsoft.com/office/drawing/2014/main" id="{2D16FB2C-ED88-35B4-F030-E90579470852}"/>
              </a:ext>
            </a:extLst>
          </xdr:cNvPr>
          <xdr:cNvSpPr txBox="1"/>
        </xdr:nvSpPr>
        <xdr:spPr>
          <a:xfrm>
            <a:off x="524727" y="3705044"/>
            <a:ext cx="2390344" cy="404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Hilfen &amp; Infos</a:t>
            </a:r>
          </a:p>
        </xdr:txBody>
      </xdr:sp>
      <xdr:grpSp>
        <xdr:nvGrpSpPr>
          <xdr:cNvPr id="15" name="Gruppieren 14">
            <a:hlinkClick xmlns:r="http://schemas.openxmlformats.org/officeDocument/2006/relationships" r:id="rId9"/>
            <a:extLst>
              <a:ext uri="{FF2B5EF4-FFF2-40B4-BE49-F238E27FC236}">
                <a16:creationId xmlns:a16="http://schemas.microsoft.com/office/drawing/2014/main" id="{C471C297-2A39-304F-C3FF-27E3953EF996}"/>
              </a:ext>
            </a:extLst>
          </xdr:cNvPr>
          <xdr:cNvGrpSpPr/>
        </xdr:nvGrpSpPr>
        <xdr:grpSpPr>
          <a:xfrm>
            <a:off x="126783" y="2678354"/>
            <a:ext cx="355522" cy="346933"/>
            <a:chOff x="3046163" y="4072940"/>
            <a:chExt cx="985412" cy="924677"/>
          </a:xfrm>
        </xdr:grpSpPr>
        <xdr:pic>
          <xdr:nvPicPr>
            <xdr:cNvPr id="75" name="Grafik 74" descr="Straßenlicht mit einfarbiger Füllung">
              <a:extLst>
                <a:ext uri="{FF2B5EF4-FFF2-40B4-BE49-F238E27FC236}">
                  <a16:creationId xmlns:a16="http://schemas.microsoft.com/office/drawing/2014/main" id="{D4C95D64-D756-F357-F519-9FB2151146C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3082535" y="4072940"/>
              <a:ext cx="914400" cy="914400"/>
            </a:xfrm>
            <a:prstGeom prst="rect">
              <a:avLst/>
            </a:prstGeom>
          </xdr:spPr>
        </xdr:pic>
        <xdr:sp macro="" textlink="">
          <xdr:nvSpPr>
            <xdr:cNvPr id="76" name="Freihandform: Form 75">
              <a:extLst>
                <a:ext uri="{FF2B5EF4-FFF2-40B4-BE49-F238E27FC236}">
                  <a16:creationId xmlns:a16="http://schemas.microsoft.com/office/drawing/2014/main" id="{B293D4BF-D8AB-0253-8D2F-0540CCF9D637}"/>
                </a:ext>
              </a:extLst>
            </xdr:cNvPr>
            <xdr:cNvSpPr/>
          </xdr:nvSpPr>
          <xdr:spPr>
            <a:xfrm>
              <a:off x="3480851" y="4947981"/>
              <a:ext cx="550724" cy="49636"/>
            </a:xfrm>
            <a:custGeom>
              <a:avLst/>
              <a:gdLst>
                <a:gd name="connsiteX0" fmla="*/ 0 w 556260"/>
                <a:gd name="connsiteY0" fmla="*/ 38206 h 45833"/>
                <a:gd name="connsiteX1" fmla="*/ 60960 w 556260"/>
                <a:gd name="connsiteY1" fmla="*/ 106 h 45833"/>
                <a:gd name="connsiteX2" fmla="*/ 167640 w 556260"/>
                <a:gd name="connsiteY2" fmla="*/ 45826 h 45833"/>
                <a:gd name="connsiteX3" fmla="*/ 270510 w 556260"/>
                <a:gd name="connsiteY3" fmla="*/ 3916 h 45833"/>
                <a:gd name="connsiteX4" fmla="*/ 396240 w 556260"/>
                <a:gd name="connsiteY4" fmla="*/ 45826 h 45833"/>
                <a:gd name="connsiteX5" fmla="*/ 502920 w 556260"/>
                <a:gd name="connsiteY5" fmla="*/ 106 h 45833"/>
                <a:gd name="connsiteX6" fmla="*/ 556260 w 556260"/>
                <a:gd name="connsiteY6" fmla="*/ 34396 h 458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6260" h="45833">
                  <a:moveTo>
                    <a:pt x="0" y="38206"/>
                  </a:moveTo>
                  <a:cubicBezTo>
                    <a:pt x="16510" y="18521"/>
                    <a:pt x="33020" y="-1164"/>
                    <a:pt x="60960" y="106"/>
                  </a:cubicBezTo>
                  <a:cubicBezTo>
                    <a:pt x="88900" y="1376"/>
                    <a:pt x="132715" y="45191"/>
                    <a:pt x="167640" y="45826"/>
                  </a:cubicBezTo>
                  <a:cubicBezTo>
                    <a:pt x="202565" y="46461"/>
                    <a:pt x="232410" y="3916"/>
                    <a:pt x="270510" y="3916"/>
                  </a:cubicBezTo>
                  <a:cubicBezTo>
                    <a:pt x="308610" y="3916"/>
                    <a:pt x="357505" y="46461"/>
                    <a:pt x="396240" y="45826"/>
                  </a:cubicBezTo>
                  <a:cubicBezTo>
                    <a:pt x="434975" y="45191"/>
                    <a:pt x="476250" y="2011"/>
                    <a:pt x="502920" y="106"/>
                  </a:cubicBezTo>
                  <a:cubicBezTo>
                    <a:pt x="529590" y="-1799"/>
                    <a:pt x="548640" y="22331"/>
                    <a:pt x="556260" y="34396"/>
                  </a:cubicBezTo>
                </a:path>
              </a:pathLst>
            </a:cu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77" name="Freihandform: Form 76">
              <a:extLst>
                <a:ext uri="{FF2B5EF4-FFF2-40B4-BE49-F238E27FC236}">
                  <a16:creationId xmlns:a16="http://schemas.microsoft.com/office/drawing/2014/main" id="{E369C429-4B57-AF97-1489-C679696C0504}"/>
                </a:ext>
              </a:extLst>
            </xdr:cNvPr>
            <xdr:cNvSpPr/>
          </xdr:nvSpPr>
          <xdr:spPr>
            <a:xfrm>
              <a:off x="3480851" y="4854884"/>
              <a:ext cx="550724" cy="49636"/>
            </a:xfrm>
            <a:custGeom>
              <a:avLst/>
              <a:gdLst>
                <a:gd name="connsiteX0" fmla="*/ 0 w 556260"/>
                <a:gd name="connsiteY0" fmla="*/ 38206 h 45833"/>
                <a:gd name="connsiteX1" fmla="*/ 60960 w 556260"/>
                <a:gd name="connsiteY1" fmla="*/ 106 h 45833"/>
                <a:gd name="connsiteX2" fmla="*/ 167640 w 556260"/>
                <a:gd name="connsiteY2" fmla="*/ 45826 h 45833"/>
                <a:gd name="connsiteX3" fmla="*/ 270510 w 556260"/>
                <a:gd name="connsiteY3" fmla="*/ 3916 h 45833"/>
                <a:gd name="connsiteX4" fmla="*/ 396240 w 556260"/>
                <a:gd name="connsiteY4" fmla="*/ 45826 h 45833"/>
                <a:gd name="connsiteX5" fmla="*/ 502920 w 556260"/>
                <a:gd name="connsiteY5" fmla="*/ 106 h 45833"/>
                <a:gd name="connsiteX6" fmla="*/ 556260 w 556260"/>
                <a:gd name="connsiteY6" fmla="*/ 34396 h 458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6260" h="45833">
                  <a:moveTo>
                    <a:pt x="0" y="38206"/>
                  </a:moveTo>
                  <a:cubicBezTo>
                    <a:pt x="16510" y="18521"/>
                    <a:pt x="33020" y="-1164"/>
                    <a:pt x="60960" y="106"/>
                  </a:cubicBezTo>
                  <a:cubicBezTo>
                    <a:pt x="88900" y="1376"/>
                    <a:pt x="132715" y="45191"/>
                    <a:pt x="167640" y="45826"/>
                  </a:cubicBezTo>
                  <a:cubicBezTo>
                    <a:pt x="202565" y="46461"/>
                    <a:pt x="232410" y="3916"/>
                    <a:pt x="270510" y="3916"/>
                  </a:cubicBezTo>
                  <a:cubicBezTo>
                    <a:pt x="308610" y="3916"/>
                    <a:pt x="357505" y="46461"/>
                    <a:pt x="396240" y="45826"/>
                  </a:cubicBezTo>
                  <a:cubicBezTo>
                    <a:pt x="434975" y="45191"/>
                    <a:pt x="476250" y="2011"/>
                    <a:pt x="502920" y="106"/>
                  </a:cubicBezTo>
                  <a:cubicBezTo>
                    <a:pt x="529590" y="-1799"/>
                    <a:pt x="548640" y="22331"/>
                    <a:pt x="556260" y="34396"/>
                  </a:cubicBezTo>
                </a:path>
              </a:pathLst>
            </a:cu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nvGrpSpPr>
            <xdr:cNvPr id="78" name="Gruppieren 77">
              <a:extLst>
                <a:ext uri="{FF2B5EF4-FFF2-40B4-BE49-F238E27FC236}">
                  <a16:creationId xmlns:a16="http://schemas.microsoft.com/office/drawing/2014/main" id="{55D7E2B1-10D3-F83B-C1AF-30CEF773C6E8}"/>
                </a:ext>
              </a:extLst>
            </xdr:cNvPr>
            <xdr:cNvGrpSpPr/>
          </xdr:nvGrpSpPr>
          <xdr:grpSpPr>
            <a:xfrm>
              <a:off x="3486128" y="4391915"/>
              <a:ext cx="435264" cy="566591"/>
              <a:chOff x="5103230" y="4357661"/>
              <a:chExt cx="435264" cy="566591"/>
            </a:xfrm>
          </xdr:grpSpPr>
          <xdr:sp macro="" textlink="">
            <xdr:nvSpPr>
              <xdr:cNvPr id="81" name="Rechteck: abgerundete Ecken 80">
                <a:extLst>
                  <a:ext uri="{FF2B5EF4-FFF2-40B4-BE49-F238E27FC236}">
                    <a16:creationId xmlns:a16="http://schemas.microsoft.com/office/drawing/2014/main" id="{F26938E7-212F-7214-E7B8-CE82050FA0E6}"/>
                  </a:ext>
                </a:extLst>
              </xdr:cNvPr>
              <xdr:cNvSpPr/>
            </xdr:nvSpPr>
            <xdr:spPr>
              <a:xfrm>
                <a:off x="5265327" y="4357661"/>
                <a:ext cx="67157" cy="369429"/>
              </a:xfrm>
              <a:prstGeom prst="round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82" name="Halbbogen 81">
                <a:extLst>
                  <a:ext uri="{FF2B5EF4-FFF2-40B4-BE49-F238E27FC236}">
                    <a16:creationId xmlns:a16="http://schemas.microsoft.com/office/drawing/2014/main" id="{13C414F2-915A-F753-43B0-BF25201C09B7}"/>
                  </a:ext>
                </a:extLst>
              </xdr:cNvPr>
              <xdr:cNvSpPr/>
            </xdr:nvSpPr>
            <xdr:spPr>
              <a:xfrm rot="5400000">
                <a:off x="5152856" y="4538614"/>
                <a:ext cx="397511" cy="373765"/>
              </a:xfrm>
              <a:prstGeom prst="blockArc">
                <a:avLst>
                  <a:gd name="adj1" fmla="val 10800000"/>
                  <a:gd name="adj2" fmla="val 16075123"/>
                  <a:gd name="adj3" fmla="val 37387"/>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tx1"/>
                  </a:solidFill>
                </a:endParaRPr>
              </a:p>
            </xdr:txBody>
          </xdr:sp>
          <xdr:sp macro="" textlink="">
            <xdr:nvSpPr>
              <xdr:cNvPr id="83" name="Rechteck 82">
                <a:extLst>
                  <a:ext uri="{FF2B5EF4-FFF2-40B4-BE49-F238E27FC236}">
                    <a16:creationId xmlns:a16="http://schemas.microsoft.com/office/drawing/2014/main" id="{129B333F-8B7D-6832-1066-5BE9FC2F7323}"/>
                  </a:ext>
                </a:extLst>
              </xdr:cNvPr>
              <xdr:cNvSpPr/>
            </xdr:nvSpPr>
            <xdr:spPr>
              <a:xfrm>
                <a:off x="5400988" y="4713993"/>
                <a:ext cx="137505" cy="144386"/>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84" name="Rechteck 83">
                <a:extLst>
                  <a:ext uri="{FF2B5EF4-FFF2-40B4-BE49-F238E27FC236}">
                    <a16:creationId xmlns:a16="http://schemas.microsoft.com/office/drawing/2014/main" id="{EAF27654-2DF0-FCAB-A400-3556AA3951A5}"/>
                  </a:ext>
                </a:extLst>
              </xdr:cNvPr>
              <xdr:cNvSpPr/>
            </xdr:nvSpPr>
            <xdr:spPr>
              <a:xfrm>
                <a:off x="5103230" y="4427277"/>
                <a:ext cx="137505" cy="2286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sp macro="" textlink="">
          <xdr:nvSpPr>
            <xdr:cNvPr id="79" name="Träne 78">
              <a:extLst>
                <a:ext uri="{FF2B5EF4-FFF2-40B4-BE49-F238E27FC236}">
                  <a16:creationId xmlns:a16="http://schemas.microsoft.com/office/drawing/2014/main" id="{CAA9EBE6-C169-FEEA-3825-A315BCB96A00}"/>
                </a:ext>
              </a:extLst>
            </xdr:cNvPr>
            <xdr:cNvSpPr/>
          </xdr:nvSpPr>
          <xdr:spPr>
            <a:xfrm rot="18873905">
              <a:off x="3046163" y="4248167"/>
              <a:ext cx="397510" cy="397510"/>
            </a:xfrm>
            <a:prstGeom prst="teardrop">
              <a:avLst/>
            </a:prstGeom>
            <a:solidFill>
              <a:schemeClr val="bg1"/>
            </a:solidFill>
            <a:ln w="19050">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80" name="Bogen 79">
              <a:extLst>
                <a:ext uri="{FF2B5EF4-FFF2-40B4-BE49-F238E27FC236}">
                  <a16:creationId xmlns:a16="http://schemas.microsoft.com/office/drawing/2014/main" id="{0D89C999-38B0-3860-4E9A-F37249EB083A}"/>
                </a:ext>
              </a:extLst>
            </xdr:cNvPr>
            <xdr:cNvSpPr/>
          </xdr:nvSpPr>
          <xdr:spPr>
            <a:xfrm rot="12004427">
              <a:off x="3139967" y="4357078"/>
              <a:ext cx="168105" cy="169080"/>
            </a:xfrm>
            <a:prstGeom prst="arc">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grpSp>
        <xdr:nvGrpSpPr>
          <xdr:cNvPr id="16" name="Gruppieren 15">
            <a:hlinkClick xmlns:r="http://schemas.openxmlformats.org/officeDocument/2006/relationships" r:id="rId5"/>
            <a:extLst>
              <a:ext uri="{FF2B5EF4-FFF2-40B4-BE49-F238E27FC236}">
                <a16:creationId xmlns:a16="http://schemas.microsoft.com/office/drawing/2014/main" id="{C409F839-C46C-13B1-4559-A0AA273B2A58}"/>
              </a:ext>
            </a:extLst>
          </xdr:cNvPr>
          <xdr:cNvGrpSpPr/>
        </xdr:nvGrpSpPr>
        <xdr:grpSpPr>
          <a:xfrm>
            <a:off x="163638" y="1802793"/>
            <a:ext cx="238421" cy="208567"/>
            <a:chOff x="5607249" y="3003722"/>
            <a:chExt cx="1056592" cy="888828"/>
          </a:xfrm>
        </xdr:grpSpPr>
        <xdr:sp macro="" textlink="">
          <xdr:nvSpPr>
            <xdr:cNvPr id="63" name="Rechteck 62">
              <a:extLst>
                <a:ext uri="{FF2B5EF4-FFF2-40B4-BE49-F238E27FC236}">
                  <a16:creationId xmlns:a16="http://schemas.microsoft.com/office/drawing/2014/main" id="{08EC71F1-80A4-3DDB-9411-FC872DA12AA5}"/>
                </a:ext>
              </a:extLst>
            </xdr:cNvPr>
            <xdr:cNvSpPr/>
          </xdr:nvSpPr>
          <xdr:spPr>
            <a:xfrm>
              <a:off x="6586348" y="3113723"/>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67" name="Rechteck 66">
              <a:extLst>
                <a:ext uri="{FF2B5EF4-FFF2-40B4-BE49-F238E27FC236}">
                  <a16:creationId xmlns:a16="http://schemas.microsoft.com/office/drawing/2014/main" id="{D0691E32-6EF3-F128-5BE4-77B9B2055F40}"/>
                </a:ext>
              </a:extLst>
            </xdr:cNvPr>
            <xdr:cNvSpPr/>
          </xdr:nvSpPr>
          <xdr:spPr>
            <a:xfrm>
              <a:off x="6587138" y="3678239"/>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68" name="Rechteck 67">
              <a:extLst>
                <a:ext uri="{FF2B5EF4-FFF2-40B4-BE49-F238E27FC236}">
                  <a16:creationId xmlns:a16="http://schemas.microsoft.com/office/drawing/2014/main" id="{F471D248-F646-D52D-5132-A61AF1C6B0DF}"/>
                </a:ext>
              </a:extLst>
            </xdr:cNvPr>
            <xdr:cNvSpPr/>
          </xdr:nvSpPr>
          <xdr:spPr>
            <a:xfrm>
              <a:off x="5654874" y="3113722"/>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69" name="Rechteck 68">
              <a:extLst>
                <a:ext uri="{FF2B5EF4-FFF2-40B4-BE49-F238E27FC236}">
                  <a16:creationId xmlns:a16="http://schemas.microsoft.com/office/drawing/2014/main" id="{0D05F40C-7A8C-6ED7-5F05-7B683805F621}"/>
                </a:ext>
              </a:extLst>
            </xdr:cNvPr>
            <xdr:cNvSpPr/>
          </xdr:nvSpPr>
          <xdr:spPr>
            <a:xfrm>
              <a:off x="5607249" y="3068639"/>
              <a:ext cx="47698" cy="228600"/>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70" name="Rechteck: abgerundete Ecken 69">
              <a:extLst>
                <a:ext uri="{FF2B5EF4-FFF2-40B4-BE49-F238E27FC236}">
                  <a16:creationId xmlns:a16="http://schemas.microsoft.com/office/drawing/2014/main" id="{018D7F36-EDFC-73A5-585E-2F0AF01A298E}"/>
                </a:ext>
              </a:extLst>
            </xdr:cNvPr>
            <xdr:cNvSpPr/>
          </xdr:nvSpPr>
          <xdr:spPr>
            <a:xfrm>
              <a:off x="5726963"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71" name="Rechteck: abgerundete Ecken 70">
              <a:extLst>
                <a:ext uri="{FF2B5EF4-FFF2-40B4-BE49-F238E27FC236}">
                  <a16:creationId xmlns:a16="http://schemas.microsoft.com/office/drawing/2014/main" id="{20DEFAB0-8532-47EA-5C16-FACD4D8933AB}"/>
                </a:ext>
              </a:extLst>
            </xdr:cNvPr>
            <xdr:cNvSpPr/>
          </xdr:nvSpPr>
          <xdr:spPr>
            <a:xfrm>
              <a:off x="5908766" y="3003722"/>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72" name="Rechteck: abgerundete Ecken 71">
              <a:extLst>
                <a:ext uri="{FF2B5EF4-FFF2-40B4-BE49-F238E27FC236}">
                  <a16:creationId xmlns:a16="http://schemas.microsoft.com/office/drawing/2014/main" id="{11E1576D-8C17-2F66-F230-1244D70B2B12}"/>
                </a:ext>
              </a:extLst>
            </xdr:cNvPr>
            <xdr:cNvSpPr/>
          </xdr:nvSpPr>
          <xdr:spPr>
            <a:xfrm>
              <a:off x="6106946"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73" name="Rechteck: abgerundete Ecken 72">
              <a:extLst>
                <a:ext uri="{FF2B5EF4-FFF2-40B4-BE49-F238E27FC236}">
                  <a16:creationId xmlns:a16="http://schemas.microsoft.com/office/drawing/2014/main" id="{1C464C9F-9DF2-85F8-70BC-E84D2B33E259}"/>
                </a:ext>
              </a:extLst>
            </xdr:cNvPr>
            <xdr:cNvSpPr/>
          </xdr:nvSpPr>
          <xdr:spPr>
            <a:xfrm>
              <a:off x="6290128"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74" name="Rechteck: abgerundete Ecken 73">
              <a:extLst>
                <a:ext uri="{FF2B5EF4-FFF2-40B4-BE49-F238E27FC236}">
                  <a16:creationId xmlns:a16="http://schemas.microsoft.com/office/drawing/2014/main" id="{A66EFA1E-E507-49AB-E7A0-CBED333CD60D}"/>
                </a:ext>
              </a:extLst>
            </xdr:cNvPr>
            <xdr:cNvSpPr/>
          </xdr:nvSpPr>
          <xdr:spPr>
            <a:xfrm>
              <a:off x="6476369"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pic>
        <xdr:nvPicPr>
          <xdr:cNvPr id="17" name="Grafik 16" descr="Glühlampe mit einfarbiger Füllung">
            <a:hlinkClick xmlns:r="http://schemas.openxmlformats.org/officeDocument/2006/relationships" r:id="rId4"/>
            <a:extLst>
              <a:ext uri="{FF2B5EF4-FFF2-40B4-BE49-F238E27FC236}">
                <a16:creationId xmlns:a16="http://schemas.microsoft.com/office/drawing/2014/main" id="{73C199A3-DE8D-1D49-3B15-42299839216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28906" y="2168302"/>
            <a:ext cx="353439" cy="367555"/>
          </a:xfrm>
          <a:prstGeom prst="rect">
            <a:avLst/>
          </a:prstGeom>
        </xdr:spPr>
      </xdr:pic>
      <xdr:pic>
        <xdr:nvPicPr>
          <xdr:cNvPr id="18" name="Grafik 17" descr="Bleistift mit einfarbiger Füllung">
            <a:hlinkClick xmlns:r="http://schemas.openxmlformats.org/officeDocument/2006/relationships" r:id="rId3"/>
            <a:extLst>
              <a:ext uri="{FF2B5EF4-FFF2-40B4-BE49-F238E27FC236}">
                <a16:creationId xmlns:a16="http://schemas.microsoft.com/office/drawing/2014/main" id="{CB6B6ED7-E463-4557-2731-45FECE54F77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56544" y="1280735"/>
            <a:ext cx="279262" cy="290415"/>
          </a:xfrm>
          <a:prstGeom prst="rect">
            <a:avLst/>
          </a:prstGeom>
        </xdr:spPr>
      </xdr:pic>
      <xdr:pic>
        <xdr:nvPicPr>
          <xdr:cNvPr id="19" name="Grafik 18" descr="Prüfliste mit einfarbiger Füllung">
            <a:hlinkClick xmlns:r="http://schemas.openxmlformats.org/officeDocument/2006/relationships" r:id="rId6"/>
            <a:extLst>
              <a:ext uri="{FF2B5EF4-FFF2-40B4-BE49-F238E27FC236}">
                <a16:creationId xmlns:a16="http://schemas.microsoft.com/office/drawing/2014/main" id="{FBC5F101-480D-E270-26D5-DF254675E587}"/>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27747" y="3191118"/>
            <a:ext cx="410166" cy="426548"/>
          </a:xfrm>
          <a:prstGeom prst="rect">
            <a:avLst/>
          </a:prstGeom>
        </xdr:spPr>
      </xdr:pic>
      <xdr:pic>
        <xdr:nvPicPr>
          <xdr:cNvPr id="20" name="Grafik 19" descr="Geöffnetes Buch mit einfarbiger Füllung">
            <a:hlinkClick xmlns:r="http://schemas.openxmlformats.org/officeDocument/2006/relationships" r:id="rId2"/>
            <a:extLst>
              <a:ext uri="{FF2B5EF4-FFF2-40B4-BE49-F238E27FC236}">
                <a16:creationId xmlns:a16="http://schemas.microsoft.com/office/drawing/2014/main" id="{01D9F73D-3AD8-A31B-D3E0-82FC2D66074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41710" y="806450"/>
            <a:ext cx="293225" cy="304936"/>
          </a:xfrm>
          <a:prstGeom prst="rect">
            <a:avLst/>
          </a:prstGeom>
        </xdr:spPr>
      </xdr:pic>
      <xdr:pic>
        <xdr:nvPicPr>
          <xdr:cNvPr id="21" name="Grafik 20" descr="Kopf mit Zahnrädern Silhouette">
            <a:hlinkClick xmlns:r="http://schemas.openxmlformats.org/officeDocument/2006/relationships" r:id="rId20"/>
            <a:extLst>
              <a:ext uri="{FF2B5EF4-FFF2-40B4-BE49-F238E27FC236}">
                <a16:creationId xmlns:a16="http://schemas.microsoft.com/office/drawing/2014/main" id="{2E2D3311-A3F4-86F2-1043-37B7FA869A59}"/>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19716" y="3695715"/>
            <a:ext cx="474657" cy="493614"/>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17</xdr:row>
      <xdr:rowOff>147296</xdr:rowOff>
    </xdr:from>
    <xdr:to>
      <xdr:col>1</xdr:col>
      <xdr:colOff>2867616</xdr:colOff>
      <xdr:row>20</xdr:row>
      <xdr:rowOff>43796</xdr:rowOff>
    </xdr:to>
    <xdr:grpSp>
      <xdr:nvGrpSpPr>
        <xdr:cNvPr id="5" name="Gruppieren 4">
          <a:extLst>
            <a:ext uri="{FF2B5EF4-FFF2-40B4-BE49-F238E27FC236}">
              <a16:creationId xmlns:a16="http://schemas.microsoft.com/office/drawing/2014/main" id="{1DC4AD81-53F1-489A-9F58-531704E83E34}"/>
            </a:ext>
          </a:extLst>
        </xdr:cNvPr>
        <xdr:cNvGrpSpPr/>
      </xdr:nvGrpSpPr>
      <xdr:grpSpPr>
        <a:xfrm>
          <a:off x="0" y="3544546"/>
          <a:ext cx="3111033" cy="468000"/>
          <a:chOff x="0" y="5124450"/>
          <a:chExt cx="3117647" cy="366180"/>
        </a:xfrm>
      </xdr:grpSpPr>
      <xdr:sp macro="" textlink="">
        <xdr:nvSpPr>
          <xdr:cNvPr id="6" name="Rechteck 5">
            <a:extLst>
              <a:ext uri="{FF2B5EF4-FFF2-40B4-BE49-F238E27FC236}">
                <a16:creationId xmlns:a16="http://schemas.microsoft.com/office/drawing/2014/main" id="{B508B941-E823-4B11-8D46-F3884BC9E434}"/>
              </a:ext>
            </a:extLst>
          </xdr:cNvPr>
          <xdr:cNvSpPr/>
        </xdr:nvSpPr>
        <xdr:spPr>
          <a:xfrm>
            <a:off x="84834" y="5124450"/>
            <a:ext cx="3032813" cy="366180"/>
          </a:xfrm>
          <a:prstGeom prst="rect">
            <a:avLst/>
          </a:prstGeom>
          <a:gradFill flip="none" rotWithShape="1">
            <a:gsLst>
              <a:gs pos="91000">
                <a:schemeClr val="accent1">
                  <a:lumMod val="5000"/>
                  <a:lumOff val="95000"/>
                  <a:alpha val="6000"/>
                </a:schemeClr>
              </a:gs>
              <a:gs pos="0">
                <a:srgbClr val="FF66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7" name="Rechteck 6">
            <a:extLst>
              <a:ext uri="{FF2B5EF4-FFF2-40B4-BE49-F238E27FC236}">
                <a16:creationId xmlns:a16="http://schemas.microsoft.com/office/drawing/2014/main" id="{1A922C8E-B239-44B1-9EBD-AF6D3B458918}"/>
              </a:ext>
            </a:extLst>
          </xdr:cNvPr>
          <xdr:cNvSpPr/>
        </xdr:nvSpPr>
        <xdr:spPr>
          <a:xfrm>
            <a:off x="0" y="5124450"/>
            <a:ext cx="95438" cy="366180"/>
          </a:xfrm>
          <a:prstGeom prst="rect">
            <a:avLst/>
          </a:prstGeom>
          <a:solidFill>
            <a:srgbClr val="FF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19</xdr:col>
      <xdr:colOff>0</xdr:colOff>
      <xdr:row>15</xdr:row>
      <xdr:rowOff>59530</xdr:rowOff>
    </xdr:from>
    <xdr:to>
      <xdr:col>19</xdr:col>
      <xdr:colOff>0</xdr:colOff>
      <xdr:row>17</xdr:row>
      <xdr:rowOff>23812</xdr:rowOff>
    </xdr:to>
    <xdr:cxnSp macro="">
      <xdr:nvCxnSpPr>
        <xdr:cNvPr id="3" name="Gerader Verbinder 2">
          <a:extLst>
            <a:ext uri="{FF2B5EF4-FFF2-40B4-BE49-F238E27FC236}">
              <a16:creationId xmlns:a16="http://schemas.microsoft.com/office/drawing/2014/main" id="{B867E540-8793-4634-80DB-A80D30109B23}"/>
            </a:ext>
          </a:extLst>
        </xdr:cNvPr>
        <xdr:cNvCxnSpPr/>
      </xdr:nvCxnSpPr>
      <xdr:spPr>
        <a:xfrm>
          <a:off x="19538156" y="2940843"/>
          <a:ext cx="0" cy="345282"/>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209529</xdr:colOff>
      <xdr:row>9</xdr:row>
      <xdr:rowOff>188119</xdr:rowOff>
    </xdr:from>
    <xdr:to>
      <xdr:col>29</xdr:col>
      <xdr:colOff>154754</xdr:colOff>
      <xdr:row>16</xdr:row>
      <xdr:rowOff>47625</xdr:rowOff>
    </xdr:to>
    <xdr:sp macro="" textlink="">
      <xdr:nvSpPr>
        <xdr:cNvPr id="50" name="Textfeld 49">
          <a:extLst>
            <a:ext uri="{FF2B5EF4-FFF2-40B4-BE49-F238E27FC236}">
              <a16:creationId xmlns:a16="http://schemas.microsoft.com/office/drawing/2014/main" id="{493FF25F-C252-4CF8-87C1-31520DC27EBB}"/>
            </a:ext>
          </a:extLst>
        </xdr:cNvPr>
        <xdr:cNvSpPr txBox="1"/>
      </xdr:nvSpPr>
      <xdr:spPr>
        <a:xfrm>
          <a:off x="20902592" y="2057400"/>
          <a:ext cx="6588912" cy="1193006"/>
        </a:xfrm>
        <a:custGeom>
          <a:avLst/>
          <a:gdLst>
            <a:gd name="connsiteX0" fmla="*/ 0 w 6588912"/>
            <a:gd name="connsiteY0" fmla="*/ 0 h 1193006"/>
            <a:gd name="connsiteX1" fmla="*/ 664881 w 6588912"/>
            <a:gd name="connsiteY1" fmla="*/ 0 h 1193006"/>
            <a:gd name="connsiteX2" fmla="*/ 1066206 w 6588912"/>
            <a:gd name="connsiteY2" fmla="*/ 0 h 1193006"/>
            <a:gd name="connsiteX3" fmla="*/ 1599309 w 6588912"/>
            <a:gd name="connsiteY3" fmla="*/ 0 h 1193006"/>
            <a:gd name="connsiteX4" fmla="*/ 2330079 w 6588912"/>
            <a:gd name="connsiteY4" fmla="*/ 0 h 1193006"/>
            <a:gd name="connsiteX5" fmla="*/ 2929071 w 6588912"/>
            <a:gd name="connsiteY5" fmla="*/ 0 h 1193006"/>
            <a:gd name="connsiteX6" fmla="*/ 3593952 w 6588912"/>
            <a:gd name="connsiteY6" fmla="*/ 0 h 1193006"/>
            <a:gd name="connsiteX7" fmla="*/ 4127055 w 6588912"/>
            <a:gd name="connsiteY7" fmla="*/ 0 h 1193006"/>
            <a:gd name="connsiteX8" fmla="*/ 4726047 w 6588912"/>
            <a:gd name="connsiteY8" fmla="*/ 0 h 1193006"/>
            <a:gd name="connsiteX9" fmla="*/ 5456817 w 6588912"/>
            <a:gd name="connsiteY9" fmla="*/ 0 h 1193006"/>
            <a:gd name="connsiteX10" fmla="*/ 5924031 w 6588912"/>
            <a:gd name="connsiteY10" fmla="*/ 0 h 1193006"/>
            <a:gd name="connsiteX11" fmla="*/ 6588912 w 6588912"/>
            <a:gd name="connsiteY11" fmla="*/ 0 h 1193006"/>
            <a:gd name="connsiteX12" fmla="*/ 6588912 w 6588912"/>
            <a:gd name="connsiteY12" fmla="*/ 572643 h 1193006"/>
            <a:gd name="connsiteX13" fmla="*/ 6588912 w 6588912"/>
            <a:gd name="connsiteY13" fmla="*/ 1193006 h 1193006"/>
            <a:gd name="connsiteX14" fmla="*/ 5989920 w 6588912"/>
            <a:gd name="connsiteY14" fmla="*/ 1193006 h 1193006"/>
            <a:gd name="connsiteX15" fmla="*/ 5390928 w 6588912"/>
            <a:gd name="connsiteY15" fmla="*/ 1193006 h 1193006"/>
            <a:gd name="connsiteX16" fmla="*/ 4923714 w 6588912"/>
            <a:gd name="connsiteY16" fmla="*/ 1193006 h 1193006"/>
            <a:gd name="connsiteX17" fmla="*/ 4324722 w 6588912"/>
            <a:gd name="connsiteY17" fmla="*/ 1193006 h 1193006"/>
            <a:gd name="connsiteX18" fmla="*/ 3725730 w 6588912"/>
            <a:gd name="connsiteY18" fmla="*/ 1193006 h 1193006"/>
            <a:gd name="connsiteX19" fmla="*/ 3126738 w 6588912"/>
            <a:gd name="connsiteY19" fmla="*/ 1193006 h 1193006"/>
            <a:gd name="connsiteX20" fmla="*/ 2527746 w 6588912"/>
            <a:gd name="connsiteY20" fmla="*/ 1193006 h 1193006"/>
            <a:gd name="connsiteX21" fmla="*/ 1994643 w 6588912"/>
            <a:gd name="connsiteY21" fmla="*/ 1193006 h 1193006"/>
            <a:gd name="connsiteX22" fmla="*/ 1329762 w 6588912"/>
            <a:gd name="connsiteY22" fmla="*/ 1193006 h 1193006"/>
            <a:gd name="connsiteX23" fmla="*/ 730770 w 6588912"/>
            <a:gd name="connsiteY23" fmla="*/ 1193006 h 1193006"/>
            <a:gd name="connsiteX24" fmla="*/ 0 w 6588912"/>
            <a:gd name="connsiteY24" fmla="*/ 1193006 h 1193006"/>
            <a:gd name="connsiteX25" fmla="*/ 0 w 6588912"/>
            <a:gd name="connsiteY25" fmla="*/ 572643 h 1193006"/>
            <a:gd name="connsiteX26" fmla="*/ 0 w 6588912"/>
            <a:gd name="connsiteY26" fmla="*/ 0 h 11930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6588912" h="1193006" fill="none" extrusionOk="0">
              <a:moveTo>
                <a:pt x="0" y="0"/>
              </a:moveTo>
              <a:cubicBezTo>
                <a:pt x="318824" y="-61507"/>
                <a:pt x="496098" y="10120"/>
                <a:pt x="664881" y="0"/>
              </a:cubicBezTo>
              <a:cubicBezTo>
                <a:pt x="833664" y="-10120"/>
                <a:pt x="923616" y="7969"/>
                <a:pt x="1066206" y="0"/>
              </a:cubicBezTo>
              <a:cubicBezTo>
                <a:pt x="1208796" y="-7969"/>
                <a:pt x="1399159" y="53496"/>
                <a:pt x="1599309" y="0"/>
              </a:cubicBezTo>
              <a:cubicBezTo>
                <a:pt x="1799459" y="-53496"/>
                <a:pt x="2112692" y="83383"/>
                <a:pt x="2330079" y="0"/>
              </a:cubicBezTo>
              <a:cubicBezTo>
                <a:pt x="2547466" y="-83383"/>
                <a:pt x="2701054" y="17456"/>
                <a:pt x="2929071" y="0"/>
              </a:cubicBezTo>
              <a:cubicBezTo>
                <a:pt x="3157088" y="-17456"/>
                <a:pt x="3433150" y="57484"/>
                <a:pt x="3593952" y="0"/>
              </a:cubicBezTo>
              <a:cubicBezTo>
                <a:pt x="3754754" y="-57484"/>
                <a:pt x="3922405" y="47617"/>
                <a:pt x="4127055" y="0"/>
              </a:cubicBezTo>
              <a:cubicBezTo>
                <a:pt x="4331705" y="-47617"/>
                <a:pt x="4488099" y="34803"/>
                <a:pt x="4726047" y="0"/>
              </a:cubicBezTo>
              <a:cubicBezTo>
                <a:pt x="4963995" y="-34803"/>
                <a:pt x="5224296" y="56262"/>
                <a:pt x="5456817" y="0"/>
              </a:cubicBezTo>
              <a:cubicBezTo>
                <a:pt x="5689338" y="-56262"/>
                <a:pt x="5699747" y="24513"/>
                <a:pt x="5924031" y="0"/>
              </a:cubicBezTo>
              <a:cubicBezTo>
                <a:pt x="6148315" y="-24513"/>
                <a:pt x="6346713" y="51915"/>
                <a:pt x="6588912" y="0"/>
              </a:cubicBezTo>
              <a:cubicBezTo>
                <a:pt x="6648811" y="168305"/>
                <a:pt x="6574526" y="366406"/>
                <a:pt x="6588912" y="572643"/>
              </a:cubicBezTo>
              <a:cubicBezTo>
                <a:pt x="6603298" y="778880"/>
                <a:pt x="6539603" y="949496"/>
                <a:pt x="6588912" y="1193006"/>
              </a:cubicBezTo>
              <a:cubicBezTo>
                <a:pt x="6321436" y="1228752"/>
                <a:pt x="6173699" y="1175655"/>
                <a:pt x="5989920" y="1193006"/>
              </a:cubicBezTo>
              <a:cubicBezTo>
                <a:pt x="5806141" y="1210357"/>
                <a:pt x="5587660" y="1166148"/>
                <a:pt x="5390928" y="1193006"/>
              </a:cubicBezTo>
              <a:cubicBezTo>
                <a:pt x="5194196" y="1219864"/>
                <a:pt x="5151412" y="1180633"/>
                <a:pt x="4923714" y="1193006"/>
              </a:cubicBezTo>
              <a:cubicBezTo>
                <a:pt x="4696016" y="1205379"/>
                <a:pt x="4545257" y="1142665"/>
                <a:pt x="4324722" y="1193006"/>
              </a:cubicBezTo>
              <a:cubicBezTo>
                <a:pt x="4104187" y="1243347"/>
                <a:pt x="3873194" y="1121851"/>
                <a:pt x="3725730" y="1193006"/>
              </a:cubicBezTo>
              <a:cubicBezTo>
                <a:pt x="3578266" y="1264161"/>
                <a:pt x="3257719" y="1166695"/>
                <a:pt x="3126738" y="1193006"/>
              </a:cubicBezTo>
              <a:cubicBezTo>
                <a:pt x="2995757" y="1219317"/>
                <a:pt x="2753188" y="1137806"/>
                <a:pt x="2527746" y="1193006"/>
              </a:cubicBezTo>
              <a:cubicBezTo>
                <a:pt x="2302304" y="1248206"/>
                <a:pt x="2107480" y="1141572"/>
                <a:pt x="1994643" y="1193006"/>
              </a:cubicBezTo>
              <a:cubicBezTo>
                <a:pt x="1881806" y="1244440"/>
                <a:pt x="1486931" y="1147691"/>
                <a:pt x="1329762" y="1193006"/>
              </a:cubicBezTo>
              <a:cubicBezTo>
                <a:pt x="1172593" y="1238321"/>
                <a:pt x="883358" y="1184382"/>
                <a:pt x="730770" y="1193006"/>
              </a:cubicBezTo>
              <a:cubicBezTo>
                <a:pt x="578182" y="1201630"/>
                <a:pt x="295044" y="1160069"/>
                <a:pt x="0" y="1193006"/>
              </a:cubicBezTo>
              <a:cubicBezTo>
                <a:pt x="-32072" y="1007767"/>
                <a:pt x="15206" y="785926"/>
                <a:pt x="0" y="572643"/>
              </a:cubicBezTo>
              <a:cubicBezTo>
                <a:pt x="-15206" y="359360"/>
                <a:pt x="50149" y="163683"/>
                <a:pt x="0" y="0"/>
              </a:cubicBezTo>
              <a:close/>
            </a:path>
            <a:path w="6588912" h="1193006" stroke="0" extrusionOk="0">
              <a:moveTo>
                <a:pt x="0" y="0"/>
              </a:moveTo>
              <a:cubicBezTo>
                <a:pt x="226514" y="-43831"/>
                <a:pt x="421599" y="57736"/>
                <a:pt x="533103" y="0"/>
              </a:cubicBezTo>
              <a:cubicBezTo>
                <a:pt x="644607" y="-57736"/>
                <a:pt x="803186" y="6512"/>
                <a:pt x="934428" y="0"/>
              </a:cubicBezTo>
              <a:cubicBezTo>
                <a:pt x="1065670" y="-6512"/>
                <a:pt x="1337389" y="36847"/>
                <a:pt x="1665198" y="0"/>
              </a:cubicBezTo>
              <a:cubicBezTo>
                <a:pt x="1993007" y="-36847"/>
                <a:pt x="2066016" y="6429"/>
                <a:pt x="2198301" y="0"/>
              </a:cubicBezTo>
              <a:cubicBezTo>
                <a:pt x="2330586" y="-6429"/>
                <a:pt x="2517259" y="34035"/>
                <a:pt x="2731404" y="0"/>
              </a:cubicBezTo>
              <a:cubicBezTo>
                <a:pt x="2945549" y="-34035"/>
                <a:pt x="3314445" y="32109"/>
                <a:pt x="3462174" y="0"/>
              </a:cubicBezTo>
              <a:cubicBezTo>
                <a:pt x="3609903" y="-32109"/>
                <a:pt x="3745104" y="33360"/>
                <a:pt x="3929388" y="0"/>
              </a:cubicBezTo>
              <a:cubicBezTo>
                <a:pt x="4113672" y="-33360"/>
                <a:pt x="4439046" y="8961"/>
                <a:pt x="4660158" y="0"/>
              </a:cubicBezTo>
              <a:cubicBezTo>
                <a:pt x="4881270" y="-8961"/>
                <a:pt x="5179088" y="61962"/>
                <a:pt x="5390928" y="0"/>
              </a:cubicBezTo>
              <a:cubicBezTo>
                <a:pt x="5602768" y="-61962"/>
                <a:pt x="5742953" y="31854"/>
                <a:pt x="5989920" y="0"/>
              </a:cubicBezTo>
              <a:cubicBezTo>
                <a:pt x="6236887" y="-31854"/>
                <a:pt x="6404828" y="15861"/>
                <a:pt x="6588912" y="0"/>
              </a:cubicBezTo>
              <a:cubicBezTo>
                <a:pt x="6623393" y="258155"/>
                <a:pt x="6582265" y="327664"/>
                <a:pt x="6588912" y="584573"/>
              </a:cubicBezTo>
              <a:cubicBezTo>
                <a:pt x="6595559" y="841482"/>
                <a:pt x="6582373" y="923631"/>
                <a:pt x="6588912" y="1193006"/>
              </a:cubicBezTo>
              <a:cubicBezTo>
                <a:pt x="6377858" y="1234609"/>
                <a:pt x="6158269" y="1185222"/>
                <a:pt x="5989920" y="1193006"/>
              </a:cubicBezTo>
              <a:cubicBezTo>
                <a:pt x="5821571" y="1200790"/>
                <a:pt x="5675581" y="1173799"/>
                <a:pt x="5522706" y="1193006"/>
              </a:cubicBezTo>
              <a:cubicBezTo>
                <a:pt x="5369831" y="1212213"/>
                <a:pt x="5069086" y="1191502"/>
                <a:pt x="4923714" y="1193006"/>
              </a:cubicBezTo>
              <a:cubicBezTo>
                <a:pt x="4778342" y="1194510"/>
                <a:pt x="4505653" y="1184983"/>
                <a:pt x="4192944" y="1193006"/>
              </a:cubicBezTo>
              <a:cubicBezTo>
                <a:pt x="3880235" y="1201029"/>
                <a:pt x="3720007" y="1176296"/>
                <a:pt x="3593952" y="1193006"/>
              </a:cubicBezTo>
              <a:cubicBezTo>
                <a:pt x="3467897" y="1209716"/>
                <a:pt x="3361594" y="1150678"/>
                <a:pt x="3192627" y="1193006"/>
              </a:cubicBezTo>
              <a:cubicBezTo>
                <a:pt x="3023660" y="1235334"/>
                <a:pt x="2867583" y="1180344"/>
                <a:pt x="2725414" y="1193006"/>
              </a:cubicBezTo>
              <a:cubicBezTo>
                <a:pt x="2583245" y="1205668"/>
                <a:pt x="2316973" y="1168594"/>
                <a:pt x="1994643" y="1193006"/>
              </a:cubicBezTo>
              <a:cubicBezTo>
                <a:pt x="1672313" y="1217418"/>
                <a:pt x="1521441" y="1141163"/>
                <a:pt x="1395651" y="1193006"/>
              </a:cubicBezTo>
              <a:cubicBezTo>
                <a:pt x="1269861" y="1244849"/>
                <a:pt x="1084728" y="1160700"/>
                <a:pt x="928438" y="1193006"/>
              </a:cubicBezTo>
              <a:cubicBezTo>
                <a:pt x="772148" y="1225312"/>
                <a:pt x="288314" y="1140279"/>
                <a:pt x="0" y="1193006"/>
              </a:cubicBezTo>
              <a:cubicBezTo>
                <a:pt x="-48745" y="943646"/>
                <a:pt x="53923" y="818843"/>
                <a:pt x="0" y="632293"/>
              </a:cubicBezTo>
              <a:cubicBezTo>
                <a:pt x="-53923" y="445743"/>
                <a:pt x="11676" y="279825"/>
                <a:pt x="0" y="0"/>
              </a:cubicBezTo>
              <a:close/>
            </a:path>
          </a:pathLst>
        </a:custGeom>
        <a:solidFill>
          <a:srgbClr val="FFFFFF">
            <a:alpha val="94118"/>
          </a:srgbClr>
        </a:solidFill>
        <a:ln w="38100" cmpd="sng">
          <a:solidFill>
            <a:srgbClr val="C00000"/>
          </a:solidFill>
          <a:prstDash val="dash"/>
          <a:extLst>
            <a:ext uri="{C807C97D-BFC1-408E-A445-0C87EB9F89A2}">
              <ask:lineSketchStyleProps xmlns:ask="http://schemas.microsoft.com/office/drawing/2018/sketchyshapes" sd="1219033472">
                <a:prstGeom prst="rect">
                  <a:avLst/>
                </a:prstGeom>
                <ask:type>
                  <ask:lineSketchScribbl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200" b="0" i="0" u="none" strike="noStrike" baseline="0">
              <a:solidFill>
                <a:srgbClr val="C00000"/>
              </a:solidFill>
              <a:latin typeface="+mn-lt"/>
              <a:ea typeface="+mn-ea"/>
              <a:cs typeface="+mn-cs"/>
            </a:rPr>
            <a:t>- Sie können dieses Formular nutzen, um Ihre Gebäudedaten im richtigen Format vorzubereiten</a:t>
          </a:r>
        </a:p>
        <a:p>
          <a:pPr marL="0" marR="0" lvl="0" indent="0" defTabSz="914400" eaLnBrk="1" fontAlgn="auto" latinLnBrk="0" hangingPunct="1">
            <a:lnSpc>
              <a:spcPct val="100000"/>
            </a:lnSpc>
            <a:spcBef>
              <a:spcPts val="0"/>
            </a:spcBef>
            <a:spcAft>
              <a:spcPts val="0"/>
            </a:spcAft>
            <a:buClrTx/>
            <a:buSzTx/>
            <a:buFontTx/>
            <a:buNone/>
            <a:tabLst/>
            <a:defRPr/>
          </a:pPr>
          <a:r>
            <a:rPr lang="de-DE" sz="1200" b="0" i="0" u="none" strike="noStrike" baseline="0">
              <a:solidFill>
                <a:srgbClr val="C00000"/>
              </a:solidFill>
              <a:latin typeface="+mn-lt"/>
              <a:ea typeface="+mn-ea"/>
              <a:cs typeface="+mn-cs"/>
            </a:rPr>
            <a:t>- Ggf. speichern Sie dazu eine Kopie dieser Datei ab. </a:t>
          </a:r>
        </a:p>
        <a:p>
          <a:pPr marL="0" marR="0" lvl="0" indent="0" defTabSz="914400" eaLnBrk="1" fontAlgn="auto" latinLnBrk="0" hangingPunct="1">
            <a:lnSpc>
              <a:spcPct val="100000"/>
            </a:lnSpc>
            <a:spcBef>
              <a:spcPts val="0"/>
            </a:spcBef>
            <a:spcAft>
              <a:spcPts val="0"/>
            </a:spcAft>
            <a:buClrTx/>
            <a:buSzTx/>
            <a:buFontTx/>
            <a:buNone/>
            <a:tabLst/>
            <a:defRPr/>
          </a:pPr>
          <a:r>
            <a:rPr lang="de-DE" sz="1200" b="0" i="0" u="none" strike="noStrike" baseline="0">
              <a:solidFill>
                <a:srgbClr val="C00000"/>
              </a:solidFill>
              <a:latin typeface="+mn-lt"/>
              <a:ea typeface="+mn-ea"/>
              <a:cs typeface="+mn-cs"/>
            </a:rPr>
            <a:t>- Dieses Blatt ist nicht gesperrt  - Sie können daher die Daten umsortieren </a:t>
          </a:r>
        </a:p>
        <a:p>
          <a:pPr marL="0" marR="0" lvl="0" indent="0" defTabSz="914400" eaLnBrk="1" fontAlgn="auto" latinLnBrk="0" hangingPunct="1">
            <a:lnSpc>
              <a:spcPct val="100000"/>
            </a:lnSpc>
            <a:spcBef>
              <a:spcPts val="0"/>
            </a:spcBef>
            <a:spcAft>
              <a:spcPts val="0"/>
            </a:spcAft>
            <a:buClrTx/>
            <a:buSzTx/>
            <a:buFontTx/>
            <a:buNone/>
            <a:tabLst/>
            <a:defRPr/>
          </a:pPr>
          <a:r>
            <a:rPr lang="de-DE" sz="1200" b="0" i="0" u="none" strike="noStrike" baseline="0">
              <a:solidFill>
                <a:srgbClr val="C00000"/>
              </a:solidFill>
              <a:latin typeface="+mn-lt"/>
              <a:ea typeface="+mn-ea"/>
              <a:cs typeface="+mn-cs"/>
            </a:rPr>
            <a:t>- Wenn alles fertig ist, können Sie Ihre Daten spaltenweise in die Schritte 2a + 2b kopieren über  "Werte enifügen ".</a:t>
          </a:r>
        </a:p>
      </xdr:txBody>
    </xdr:sp>
    <xdr:clientData/>
  </xdr:twoCellAnchor>
  <xdr:twoCellAnchor>
    <xdr:from>
      <xdr:col>0</xdr:col>
      <xdr:colOff>123825</xdr:colOff>
      <xdr:row>3</xdr:row>
      <xdr:rowOff>38100</xdr:rowOff>
    </xdr:from>
    <xdr:to>
      <xdr:col>1</xdr:col>
      <xdr:colOff>2671532</xdr:colOff>
      <xdr:row>20</xdr:row>
      <xdr:rowOff>60771</xdr:rowOff>
    </xdr:to>
    <xdr:grpSp>
      <xdr:nvGrpSpPr>
        <xdr:cNvPr id="78" name="Gruppieren 77">
          <a:extLst>
            <a:ext uri="{FF2B5EF4-FFF2-40B4-BE49-F238E27FC236}">
              <a16:creationId xmlns:a16="http://schemas.microsoft.com/office/drawing/2014/main" id="{74654B4C-D7B7-424B-A68F-6757F4085C08}"/>
            </a:ext>
          </a:extLst>
        </xdr:cNvPr>
        <xdr:cNvGrpSpPr/>
      </xdr:nvGrpSpPr>
      <xdr:grpSpPr>
        <a:xfrm>
          <a:off x="123825" y="620183"/>
          <a:ext cx="2791124" cy="3409338"/>
          <a:chOff x="119716" y="785283"/>
          <a:chExt cx="2795357" cy="3404046"/>
        </a:xfrm>
      </xdr:grpSpPr>
      <xdr:sp macro="" textlink="">
        <xdr:nvSpPr>
          <xdr:cNvPr id="79" name="Textfeld 78">
            <a:hlinkClick xmlns:r="http://schemas.openxmlformats.org/officeDocument/2006/relationships" r:id="rId1" tooltip="Anleitung"/>
            <a:extLst>
              <a:ext uri="{FF2B5EF4-FFF2-40B4-BE49-F238E27FC236}">
                <a16:creationId xmlns:a16="http://schemas.microsoft.com/office/drawing/2014/main" id="{D177FDB7-CC92-C11D-8668-927A630610EE}"/>
              </a:ext>
            </a:extLst>
          </xdr:cNvPr>
          <xdr:cNvSpPr txBox="1"/>
        </xdr:nvSpPr>
        <xdr:spPr>
          <a:xfrm>
            <a:off x="524729" y="785283"/>
            <a:ext cx="2390344" cy="363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Anleitung</a:t>
            </a:r>
          </a:p>
        </xdr:txBody>
      </xdr:sp>
      <xdr:sp macro="" textlink="">
        <xdr:nvSpPr>
          <xdr:cNvPr id="80" name="Textfeld 79">
            <a:hlinkClick xmlns:r="http://schemas.openxmlformats.org/officeDocument/2006/relationships" r:id="rId2" tooltip="Schritt 1 Allgemeine Angaben"/>
            <a:extLst>
              <a:ext uri="{FF2B5EF4-FFF2-40B4-BE49-F238E27FC236}">
                <a16:creationId xmlns:a16="http://schemas.microsoft.com/office/drawing/2014/main" id="{D4C4B5FC-626F-9F27-5C01-FBED9962223D}"/>
              </a:ext>
            </a:extLst>
          </xdr:cNvPr>
          <xdr:cNvSpPr txBox="1"/>
        </xdr:nvSpPr>
        <xdr:spPr>
          <a:xfrm>
            <a:off x="524729" y="1249863"/>
            <a:ext cx="2390344" cy="396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Schritt 1</a:t>
            </a:r>
            <a:r>
              <a:rPr lang="de-DE" sz="1100" baseline="0"/>
              <a:t> Allgemeine Angaben</a:t>
            </a:r>
            <a:endParaRPr lang="de-DE" sz="1100"/>
          </a:p>
        </xdr:txBody>
      </xdr:sp>
      <xdr:sp macro="" textlink="">
        <xdr:nvSpPr>
          <xdr:cNvPr id="81" name="Textfeld 80">
            <a:hlinkClick xmlns:r="http://schemas.openxmlformats.org/officeDocument/2006/relationships" r:id="rId3" tooltip="Schritt 2b Stromverbrauch Kat. 1-4"/>
            <a:extLst>
              <a:ext uri="{FF2B5EF4-FFF2-40B4-BE49-F238E27FC236}">
                <a16:creationId xmlns:a16="http://schemas.microsoft.com/office/drawing/2014/main" id="{35947C99-C167-B3D6-3C31-246E4A7CF460}"/>
              </a:ext>
            </a:extLst>
          </xdr:cNvPr>
          <xdr:cNvSpPr txBox="1"/>
        </xdr:nvSpPr>
        <xdr:spPr>
          <a:xfrm>
            <a:off x="524729" y="2239691"/>
            <a:ext cx="2390344" cy="372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Schritt</a:t>
            </a:r>
            <a:r>
              <a:rPr lang="de-DE" sz="1100" baseline="0"/>
              <a:t> 2b Stromverbrauch Kat. 1-4</a:t>
            </a:r>
          </a:p>
          <a:p>
            <a:endParaRPr lang="de-DE" sz="1100"/>
          </a:p>
        </xdr:txBody>
      </xdr:sp>
      <xdr:sp macro="" textlink="">
        <xdr:nvSpPr>
          <xdr:cNvPr id="82" name="Textfeld 81">
            <a:hlinkClick xmlns:r="http://schemas.openxmlformats.org/officeDocument/2006/relationships" r:id="rId4" tooltip="Schritt 2a Wärmeverbrauch Kat. 1-4"/>
            <a:extLst>
              <a:ext uri="{FF2B5EF4-FFF2-40B4-BE49-F238E27FC236}">
                <a16:creationId xmlns:a16="http://schemas.microsoft.com/office/drawing/2014/main" id="{B58A71FE-9DAE-CC88-201F-60F119C73589}"/>
              </a:ext>
            </a:extLst>
          </xdr:cNvPr>
          <xdr:cNvSpPr txBox="1"/>
        </xdr:nvSpPr>
        <xdr:spPr>
          <a:xfrm>
            <a:off x="524729" y="1747847"/>
            <a:ext cx="2390344" cy="39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Schritt 2a Wärmeverbrauch Kat.</a:t>
            </a:r>
            <a:r>
              <a:rPr lang="de-DE" sz="1100" baseline="0"/>
              <a:t> 1-4</a:t>
            </a:r>
          </a:p>
          <a:p>
            <a:endParaRPr lang="de-DE" sz="1100"/>
          </a:p>
        </xdr:txBody>
      </xdr:sp>
      <xdr:sp macro="" textlink="">
        <xdr:nvSpPr>
          <xdr:cNvPr id="83" name="Textfeld 82">
            <a:hlinkClick xmlns:r="http://schemas.openxmlformats.org/officeDocument/2006/relationships" r:id="rId5" tooltip="Abschlusscheck"/>
            <a:extLst>
              <a:ext uri="{FF2B5EF4-FFF2-40B4-BE49-F238E27FC236}">
                <a16:creationId xmlns:a16="http://schemas.microsoft.com/office/drawing/2014/main" id="{1389A47F-C4DF-1799-1EA6-F62A0DB19E14}"/>
              </a:ext>
            </a:extLst>
          </xdr:cNvPr>
          <xdr:cNvSpPr txBox="1"/>
        </xdr:nvSpPr>
        <xdr:spPr>
          <a:xfrm>
            <a:off x="524729" y="3264028"/>
            <a:ext cx="2390344" cy="387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Abschlusscheck</a:t>
            </a:r>
          </a:p>
        </xdr:txBody>
      </xdr:sp>
      <xdr:sp macro="" textlink="">
        <xdr:nvSpPr>
          <xdr:cNvPr id="84" name="Textfeld 83">
            <a:hlinkClick xmlns:r="http://schemas.openxmlformats.org/officeDocument/2006/relationships" r:id="rId6" tooltip="Schritt 3 Stromverbrauch Kat. 5-7"/>
            <a:extLst>
              <a:ext uri="{FF2B5EF4-FFF2-40B4-BE49-F238E27FC236}">
                <a16:creationId xmlns:a16="http://schemas.microsoft.com/office/drawing/2014/main" id="{A89AAAD8-EE99-47C3-F30A-694370705FAE}"/>
              </a:ext>
            </a:extLst>
          </xdr:cNvPr>
          <xdr:cNvSpPr txBox="1"/>
        </xdr:nvSpPr>
        <xdr:spPr>
          <a:xfrm>
            <a:off x="524729" y="2713192"/>
            <a:ext cx="2390344" cy="449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Schritt 3 Stromverbrauch</a:t>
            </a:r>
            <a:r>
              <a:rPr lang="de-DE" sz="1100" baseline="0"/>
              <a:t> Kat. 5-7</a:t>
            </a:r>
            <a:endParaRPr lang="de-DE" sz="1100"/>
          </a:p>
        </xdr:txBody>
      </xdr:sp>
      <xdr:sp macro="" textlink="">
        <xdr:nvSpPr>
          <xdr:cNvPr id="85" name="Textfeld 84">
            <a:hlinkClick xmlns:r="http://schemas.openxmlformats.org/officeDocument/2006/relationships" r:id="rId7" tooltip="Berechnungshilfen &amp; Infos"/>
            <a:extLst>
              <a:ext uri="{FF2B5EF4-FFF2-40B4-BE49-F238E27FC236}">
                <a16:creationId xmlns:a16="http://schemas.microsoft.com/office/drawing/2014/main" id="{6FED8B60-2089-5BC1-447A-6BC5F63C2218}"/>
              </a:ext>
            </a:extLst>
          </xdr:cNvPr>
          <xdr:cNvSpPr txBox="1"/>
        </xdr:nvSpPr>
        <xdr:spPr>
          <a:xfrm>
            <a:off x="524727" y="3752672"/>
            <a:ext cx="2390344" cy="404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t>Hilfen &amp; Infos</a:t>
            </a:r>
          </a:p>
        </xdr:txBody>
      </xdr:sp>
      <xdr:grpSp>
        <xdr:nvGrpSpPr>
          <xdr:cNvPr id="86" name="Gruppieren 85">
            <a:hlinkClick xmlns:r="http://schemas.openxmlformats.org/officeDocument/2006/relationships" r:id="rId8"/>
            <a:extLst>
              <a:ext uri="{FF2B5EF4-FFF2-40B4-BE49-F238E27FC236}">
                <a16:creationId xmlns:a16="http://schemas.microsoft.com/office/drawing/2014/main" id="{D74C6427-CD47-E0F7-1A6C-744E77BB33CC}"/>
              </a:ext>
            </a:extLst>
          </xdr:cNvPr>
          <xdr:cNvGrpSpPr/>
        </xdr:nvGrpSpPr>
        <xdr:grpSpPr>
          <a:xfrm>
            <a:off x="126783" y="2678354"/>
            <a:ext cx="355522" cy="346933"/>
            <a:chOff x="3046163" y="4072940"/>
            <a:chExt cx="985412" cy="924677"/>
          </a:xfrm>
        </xdr:grpSpPr>
        <xdr:pic>
          <xdr:nvPicPr>
            <xdr:cNvPr id="102" name="Grafik 101" descr="Straßenlicht mit einfarbiger Füllung">
              <a:extLst>
                <a:ext uri="{FF2B5EF4-FFF2-40B4-BE49-F238E27FC236}">
                  <a16:creationId xmlns:a16="http://schemas.microsoft.com/office/drawing/2014/main" id="{371F2742-5CFA-F402-F9B4-D6D9C08CA9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082535" y="4072940"/>
              <a:ext cx="914400" cy="914400"/>
            </a:xfrm>
            <a:prstGeom prst="rect">
              <a:avLst/>
            </a:prstGeom>
          </xdr:spPr>
        </xdr:pic>
        <xdr:sp macro="" textlink="">
          <xdr:nvSpPr>
            <xdr:cNvPr id="103" name="Freihandform: Form 102">
              <a:extLst>
                <a:ext uri="{FF2B5EF4-FFF2-40B4-BE49-F238E27FC236}">
                  <a16:creationId xmlns:a16="http://schemas.microsoft.com/office/drawing/2014/main" id="{268A1A4C-395E-12DA-6148-BA36C63A0478}"/>
                </a:ext>
              </a:extLst>
            </xdr:cNvPr>
            <xdr:cNvSpPr/>
          </xdr:nvSpPr>
          <xdr:spPr>
            <a:xfrm>
              <a:off x="3480851" y="4947981"/>
              <a:ext cx="550724" cy="49636"/>
            </a:xfrm>
            <a:custGeom>
              <a:avLst/>
              <a:gdLst>
                <a:gd name="connsiteX0" fmla="*/ 0 w 556260"/>
                <a:gd name="connsiteY0" fmla="*/ 38206 h 45833"/>
                <a:gd name="connsiteX1" fmla="*/ 60960 w 556260"/>
                <a:gd name="connsiteY1" fmla="*/ 106 h 45833"/>
                <a:gd name="connsiteX2" fmla="*/ 167640 w 556260"/>
                <a:gd name="connsiteY2" fmla="*/ 45826 h 45833"/>
                <a:gd name="connsiteX3" fmla="*/ 270510 w 556260"/>
                <a:gd name="connsiteY3" fmla="*/ 3916 h 45833"/>
                <a:gd name="connsiteX4" fmla="*/ 396240 w 556260"/>
                <a:gd name="connsiteY4" fmla="*/ 45826 h 45833"/>
                <a:gd name="connsiteX5" fmla="*/ 502920 w 556260"/>
                <a:gd name="connsiteY5" fmla="*/ 106 h 45833"/>
                <a:gd name="connsiteX6" fmla="*/ 556260 w 556260"/>
                <a:gd name="connsiteY6" fmla="*/ 34396 h 458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6260" h="45833">
                  <a:moveTo>
                    <a:pt x="0" y="38206"/>
                  </a:moveTo>
                  <a:cubicBezTo>
                    <a:pt x="16510" y="18521"/>
                    <a:pt x="33020" y="-1164"/>
                    <a:pt x="60960" y="106"/>
                  </a:cubicBezTo>
                  <a:cubicBezTo>
                    <a:pt x="88900" y="1376"/>
                    <a:pt x="132715" y="45191"/>
                    <a:pt x="167640" y="45826"/>
                  </a:cubicBezTo>
                  <a:cubicBezTo>
                    <a:pt x="202565" y="46461"/>
                    <a:pt x="232410" y="3916"/>
                    <a:pt x="270510" y="3916"/>
                  </a:cubicBezTo>
                  <a:cubicBezTo>
                    <a:pt x="308610" y="3916"/>
                    <a:pt x="357505" y="46461"/>
                    <a:pt x="396240" y="45826"/>
                  </a:cubicBezTo>
                  <a:cubicBezTo>
                    <a:pt x="434975" y="45191"/>
                    <a:pt x="476250" y="2011"/>
                    <a:pt x="502920" y="106"/>
                  </a:cubicBezTo>
                  <a:cubicBezTo>
                    <a:pt x="529590" y="-1799"/>
                    <a:pt x="548640" y="22331"/>
                    <a:pt x="556260" y="34396"/>
                  </a:cubicBezTo>
                </a:path>
              </a:pathLst>
            </a:cu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04" name="Freihandform: Form 103">
              <a:extLst>
                <a:ext uri="{FF2B5EF4-FFF2-40B4-BE49-F238E27FC236}">
                  <a16:creationId xmlns:a16="http://schemas.microsoft.com/office/drawing/2014/main" id="{6632F2F3-6B94-252D-E952-FA21B8E454AF}"/>
                </a:ext>
              </a:extLst>
            </xdr:cNvPr>
            <xdr:cNvSpPr/>
          </xdr:nvSpPr>
          <xdr:spPr>
            <a:xfrm>
              <a:off x="3480851" y="4854884"/>
              <a:ext cx="550724" cy="49636"/>
            </a:xfrm>
            <a:custGeom>
              <a:avLst/>
              <a:gdLst>
                <a:gd name="connsiteX0" fmla="*/ 0 w 556260"/>
                <a:gd name="connsiteY0" fmla="*/ 38206 h 45833"/>
                <a:gd name="connsiteX1" fmla="*/ 60960 w 556260"/>
                <a:gd name="connsiteY1" fmla="*/ 106 h 45833"/>
                <a:gd name="connsiteX2" fmla="*/ 167640 w 556260"/>
                <a:gd name="connsiteY2" fmla="*/ 45826 h 45833"/>
                <a:gd name="connsiteX3" fmla="*/ 270510 w 556260"/>
                <a:gd name="connsiteY3" fmla="*/ 3916 h 45833"/>
                <a:gd name="connsiteX4" fmla="*/ 396240 w 556260"/>
                <a:gd name="connsiteY4" fmla="*/ 45826 h 45833"/>
                <a:gd name="connsiteX5" fmla="*/ 502920 w 556260"/>
                <a:gd name="connsiteY5" fmla="*/ 106 h 45833"/>
                <a:gd name="connsiteX6" fmla="*/ 556260 w 556260"/>
                <a:gd name="connsiteY6" fmla="*/ 34396 h 458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6260" h="45833">
                  <a:moveTo>
                    <a:pt x="0" y="38206"/>
                  </a:moveTo>
                  <a:cubicBezTo>
                    <a:pt x="16510" y="18521"/>
                    <a:pt x="33020" y="-1164"/>
                    <a:pt x="60960" y="106"/>
                  </a:cubicBezTo>
                  <a:cubicBezTo>
                    <a:pt x="88900" y="1376"/>
                    <a:pt x="132715" y="45191"/>
                    <a:pt x="167640" y="45826"/>
                  </a:cubicBezTo>
                  <a:cubicBezTo>
                    <a:pt x="202565" y="46461"/>
                    <a:pt x="232410" y="3916"/>
                    <a:pt x="270510" y="3916"/>
                  </a:cubicBezTo>
                  <a:cubicBezTo>
                    <a:pt x="308610" y="3916"/>
                    <a:pt x="357505" y="46461"/>
                    <a:pt x="396240" y="45826"/>
                  </a:cubicBezTo>
                  <a:cubicBezTo>
                    <a:pt x="434975" y="45191"/>
                    <a:pt x="476250" y="2011"/>
                    <a:pt x="502920" y="106"/>
                  </a:cubicBezTo>
                  <a:cubicBezTo>
                    <a:pt x="529590" y="-1799"/>
                    <a:pt x="548640" y="22331"/>
                    <a:pt x="556260" y="34396"/>
                  </a:cubicBezTo>
                </a:path>
              </a:pathLst>
            </a:cu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nvGrpSpPr>
            <xdr:cNvPr id="105" name="Gruppieren 104">
              <a:extLst>
                <a:ext uri="{FF2B5EF4-FFF2-40B4-BE49-F238E27FC236}">
                  <a16:creationId xmlns:a16="http://schemas.microsoft.com/office/drawing/2014/main" id="{E970D8B8-562C-BA65-0A3E-44E086B5175D}"/>
                </a:ext>
              </a:extLst>
            </xdr:cNvPr>
            <xdr:cNvGrpSpPr/>
          </xdr:nvGrpSpPr>
          <xdr:grpSpPr>
            <a:xfrm>
              <a:off x="3486128" y="4391915"/>
              <a:ext cx="435264" cy="566591"/>
              <a:chOff x="5103230" y="4357661"/>
              <a:chExt cx="435264" cy="566591"/>
            </a:xfrm>
          </xdr:grpSpPr>
          <xdr:sp macro="" textlink="">
            <xdr:nvSpPr>
              <xdr:cNvPr id="108" name="Rechteck: abgerundete Ecken 107">
                <a:extLst>
                  <a:ext uri="{FF2B5EF4-FFF2-40B4-BE49-F238E27FC236}">
                    <a16:creationId xmlns:a16="http://schemas.microsoft.com/office/drawing/2014/main" id="{43515D74-7FAD-1F48-1F3B-AE37843D398D}"/>
                  </a:ext>
                </a:extLst>
              </xdr:cNvPr>
              <xdr:cNvSpPr/>
            </xdr:nvSpPr>
            <xdr:spPr>
              <a:xfrm>
                <a:off x="5265327" y="4357661"/>
                <a:ext cx="67157" cy="369429"/>
              </a:xfrm>
              <a:prstGeom prst="round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09" name="Halbbogen 108">
                <a:extLst>
                  <a:ext uri="{FF2B5EF4-FFF2-40B4-BE49-F238E27FC236}">
                    <a16:creationId xmlns:a16="http://schemas.microsoft.com/office/drawing/2014/main" id="{ECFA94F3-388F-4F9B-3BF6-E2800485BC86}"/>
                  </a:ext>
                </a:extLst>
              </xdr:cNvPr>
              <xdr:cNvSpPr/>
            </xdr:nvSpPr>
            <xdr:spPr>
              <a:xfrm rot="5400000">
                <a:off x="5152856" y="4538614"/>
                <a:ext cx="397511" cy="373765"/>
              </a:xfrm>
              <a:prstGeom prst="blockArc">
                <a:avLst>
                  <a:gd name="adj1" fmla="val 10800000"/>
                  <a:gd name="adj2" fmla="val 16075123"/>
                  <a:gd name="adj3" fmla="val 37387"/>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tx1"/>
                  </a:solidFill>
                </a:endParaRPr>
              </a:p>
            </xdr:txBody>
          </xdr:sp>
          <xdr:sp macro="" textlink="">
            <xdr:nvSpPr>
              <xdr:cNvPr id="110" name="Rechteck 109">
                <a:extLst>
                  <a:ext uri="{FF2B5EF4-FFF2-40B4-BE49-F238E27FC236}">
                    <a16:creationId xmlns:a16="http://schemas.microsoft.com/office/drawing/2014/main" id="{BFC24E1C-0BBB-16EF-4E5A-DF01C8F2FE06}"/>
                  </a:ext>
                </a:extLst>
              </xdr:cNvPr>
              <xdr:cNvSpPr/>
            </xdr:nvSpPr>
            <xdr:spPr>
              <a:xfrm>
                <a:off x="5400988" y="4713993"/>
                <a:ext cx="137505" cy="144386"/>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11" name="Rechteck 110">
                <a:extLst>
                  <a:ext uri="{FF2B5EF4-FFF2-40B4-BE49-F238E27FC236}">
                    <a16:creationId xmlns:a16="http://schemas.microsoft.com/office/drawing/2014/main" id="{A03FED5E-7BA0-8B67-02BA-9A06FF3E4321}"/>
                  </a:ext>
                </a:extLst>
              </xdr:cNvPr>
              <xdr:cNvSpPr/>
            </xdr:nvSpPr>
            <xdr:spPr>
              <a:xfrm>
                <a:off x="5103230" y="4427277"/>
                <a:ext cx="137505" cy="2286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sp macro="" textlink="">
          <xdr:nvSpPr>
            <xdr:cNvPr id="106" name="Träne 105">
              <a:extLst>
                <a:ext uri="{FF2B5EF4-FFF2-40B4-BE49-F238E27FC236}">
                  <a16:creationId xmlns:a16="http://schemas.microsoft.com/office/drawing/2014/main" id="{FE1DF3DC-F512-C754-FA2D-A5A2C500E337}"/>
                </a:ext>
              </a:extLst>
            </xdr:cNvPr>
            <xdr:cNvSpPr/>
          </xdr:nvSpPr>
          <xdr:spPr>
            <a:xfrm rot="18873905">
              <a:off x="3046163" y="4248167"/>
              <a:ext cx="397510" cy="397510"/>
            </a:xfrm>
            <a:prstGeom prst="teardrop">
              <a:avLst/>
            </a:prstGeom>
            <a:solidFill>
              <a:schemeClr val="bg1"/>
            </a:solidFill>
            <a:ln w="19050">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07" name="Bogen 106">
              <a:extLst>
                <a:ext uri="{FF2B5EF4-FFF2-40B4-BE49-F238E27FC236}">
                  <a16:creationId xmlns:a16="http://schemas.microsoft.com/office/drawing/2014/main" id="{00342476-0679-5194-4554-77CD236351B1}"/>
                </a:ext>
              </a:extLst>
            </xdr:cNvPr>
            <xdr:cNvSpPr/>
          </xdr:nvSpPr>
          <xdr:spPr>
            <a:xfrm rot="12004427">
              <a:off x="3139967" y="4357078"/>
              <a:ext cx="168105" cy="169080"/>
            </a:xfrm>
            <a:prstGeom prst="arc">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grpSp>
        <xdr:nvGrpSpPr>
          <xdr:cNvPr id="87" name="Gruppieren 86">
            <a:hlinkClick xmlns:r="http://schemas.openxmlformats.org/officeDocument/2006/relationships" r:id="rId4"/>
            <a:extLst>
              <a:ext uri="{FF2B5EF4-FFF2-40B4-BE49-F238E27FC236}">
                <a16:creationId xmlns:a16="http://schemas.microsoft.com/office/drawing/2014/main" id="{6BDB29ED-D69E-34A7-870E-823D0714D7BC}"/>
              </a:ext>
            </a:extLst>
          </xdr:cNvPr>
          <xdr:cNvGrpSpPr/>
        </xdr:nvGrpSpPr>
        <xdr:grpSpPr>
          <a:xfrm>
            <a:off x="163638" y="1802793"/>
            <a:ext cx="238421" cy="208567"/>
            <a:chOff x="5607249" y="3003722"/>
            <a:chExt cx="1056592" cy="888828"/>
          </a:xfrm>
        </xdr:grpSpPr>
        <xdr:sp macro="" textlink="">
          <xdr:nvSpPr>
            <xdr:cNvPr id="93" name="Rechteck 92">
              <a:extLst>
                <a:ext uri="{FF2B5EF4-FFF2-40B4-BE49-F238E27FC236}">
                  <a16:creationId xmlns:a16="http://schemas.microsoft.com/office/drawing/2014/main" id="{D8759967-237F-AF16-7956-CD0B45FC42CC}"/>
                </a:ext>
              </a:extLst>
            </xdr:cNvPr>
            <xdr:cNvSpPr/>
          </xdr:nvSpPr>
          <xdr:spPr>
            <a:xfrm>
              <a:off x="6586348" y="3113723"/>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94" name="Rechteck 93">
              <a:extLst>
                <a:ext uri="{FF2B5EF4-FFF2-40B4-BE49-F238E27FC236}">
                  <a16:creationId xmlns:a16="http://schemas.microsoft.com/office/drawing/2014/main" id="{66832939-499E-4EA7-EE02-E6362D6551B0}"/>
                </a:ext>
              </a:extLst>
            </xdr:cNvPr>
            <xdr:cNvSpPr/>
          </xdr:nvSpPr>
          <xdr:spPr>
            <a:xfrm>
              <a:off x="6587138" y="3678239"/>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95" name="Rechteck 94">
              <a:extLst>
                <a:ext uri="{FF2B5EF4-FFF2-40B4-BE49-F238E27FC236}">
                  <a16:creationId xmlns:a16="http://schemas.microsoft.com/office/drawing/2014/main" id="{B84019E1-A4A5-5E0B-AE51-7C3198A55853}"/>
                </a:ext>
              </a:extLst>
            </xdr:cNvPr>
            <xdr:cNvSpPr/>
          </xdr:nvSpPr>
          <xdr:spPr>
            <a:xfrm>
              <a:off x="5654874" y="3113722"/>
              <a:ext cx="76703" cy="133985"/>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96" name="Rechteck 95">
              <a:extLst>
                <a:ext uri="{FF2B5EF4-FFF2-40B4-BE49-F238E27FC236}">
                  <a16:creationId xmlns:a16="http://schemas.microsoft.com/office/drawing/2014/main" id="{5B2E2DC9-CB1C-0BB5-BD49-680B536844A5}"/>
                </a:ext>
              </a:extLst>
            </xdr:cNvPr>
            <xdr:cNvSpPr/>
          </xdr:nvSpPr>
          <xdr:spPr>
            <a:xfrm>
              <a:off x="5607249" y="3068639"/>
              <a:ext cx="47698" cy="228600"/>
            </a:xfrm>
            <a:prstGeom prst="rect">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97" name="Rechteck: abgerundete Ecken 96">
              <a:extLst>
                <a:ext uri="{FF2B5EF4-FFF2-40B4-BE49-F238E27FC236}">
                  <a16:creationId xmlns:a16="http://schemas.microsoft.com/office/drawing/2014/main" id="{D2910993-299E-5481-7396-C131BB59E2F7}"/>
                </a:ext>
              </a:extLst>
            </xdr:cNvPr>
            <xdr:cNvSpPr/>
          </xdr:nvSpPr>
          <xdr:spPr>
            <a:xfrm>
              <a:off x="5726963"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98" name="Rechteck: abgerundete Ecken 97">
              <a:extLst>
                <a:ext uri="{FF2B5EF4-FFF2-40B4-BE49-F238E27FC236}">
                  <a16:creationId xmlns:a16="http://schemas.microsoft.com/office/drawing/2014/main" id="{0789EF23-F8B7-7D0C-CCBC-C46BFAC5BEA2}"/>
                </a:ext>
              </a:extLst>
            </xdr:cNvPr>
            <xdr:cNvSpPr/>
          </xdr:nvSpPr>
          <xdr:spPr>
            <a:xfrm>
              <a:off x="5908766" y="3003722"/>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99" name="Rechteck: abgerundete Ecken 98">
              <a:extLst>
                <a:ext uri="{FF2B5EF4-FFF2-40B4-BE49-F238E27FC236}">
                  <a16:creationId xmlns:a16="http://schemas.microsoft.com/office/drawing/2014/main" id="{D8AEFCDC-635A-5B92-F432-43F2F6F4A4FC}"/>
                </a:ext>
              </a:extLst>
            </xdr:cNvPr>
            <xdr:cNvSpPr/>
          </xdr:nvSpPr>
          <xdr:spPr>
            <a:xfrm>
              <a:off x="6106946"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00" name="Rechteck: abgerundete Ecken 99">
              <a:extLst>
                <a:ext uri="{FF2B5EF4-FFF2-40B4-BE49-F238E27FC236}">
                  <a16:creationId xmlns:a16="http://schemas.microsoft.com/office/drawing/2014/main" id="{A8271BD8-148A-9DA8-09E0-38AE7ACB3E7F}"/>
                </a:ext>
              </a:extLst>
            </xdr:cNvPr>
            <xdr:cNvSpPr/>
          </xdr:nvSpPr>
          <xdr:spPr>
            <a:xfrm>
              <a:off x="6290128"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01" name="Rechteck: abgerundete Ecken 100">
              <a:extLst>
                <a:ext uri="{FF2B5EF4-FFF2-40B4-BE49-F238E27FC236}">
                  <a16:creationId xmlns:a16="http://schemas.microsoft.com/office/drawing/2014/main" id="{59941F3C-7F68-36F2-0033-EBAB3DA5A3F8}"/>
                </a:ext>
              </a:extLst>
            </xdr:cNvPr>
            <xdr:cNvSpPr/>
          </xdr:nvSpPr>
          <xdr:spPr>
            <a:xfrm>
              <a:off x="6476369" y="3003723"/>
              <a:ext cx="125197" cy="888827"/>
            </a:xfrm>
            <a:prstGeom prst="roundRect">
              <a:avLst>
                <a:gd name="adj" fmla="val 40197"/>
              </a:avLst>
            </a:prstGeom>
            <a:ln>
              <a:no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pic>
        <xdr:nvPicPr>
          <xdr:cNvPr id="88" name="Grafik 87" descr="Glühlampe mit einfarbiger Füllung">
            <a:hlinkClick xmlns:r="http://schemas.openxmlformats.org/officeDocument/2006/relationships" r:id="rId3"/>
            <a:extLst>
              <a:ext uri="{FF2B5EF4-FFF2-40B4-BE49-F238E27FC236}">
                <a16:creationId xmlns:a16="http://schemas.microsoft.com/office/drawing/2014/main" id="{E00D3E44-7647-47C1-8798-8EED436D0AF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28906" y="2168302"/>
            <a:ext cx="353439" cy="367555"/>
          </a:xfrm>
          <a:prstGeom prst="rect">
            <a:avLst/>
          </a:prstGeom>
        </xdr:spPr>
      </xdr:pic>
      <xdr:pic>
        <xdr:nvPicPr>
          <xdr:cNvPr id="89" name="Grafik 88" descr="Bleistift mit einfarbiger Füllung">
            <a:hlinkClick xmlns:r="http://schemas.openxmlformats.org/officeDocument/2006/relationships" r:id="rId2"/>
            <a:extLst>
              <a:ext uri="{FF2B5EF4-FFF2-40B4-BE49-F238E27FC236}">
                <a16:creationId xmlns:a16="http://schemas.microsoft.com/office/drawing/2014/main" id="{93A94A27-CB9D-89CD-E742-7F0A11162E3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56544" y="1280735"/>
            <a:ext cx="279262" cy="290415"/>
          </a:xfrm>
          <a:prstGeom prst="rect">
            <a:avLst/>
          </a:prstGeom>
        </xdr:spPr>
      </xdr:pic>
      <xdr:pic>
        <xdr:nvPicPr>
          <xdr:cNvPr id="90" name="Grafik 89" descr="Prüfliste mit einfarbiger Füllung">
            <a:hlinkClick xmlns:r="http://schemas.openxmlformats.org/officeDocument/2006/relationships" r:id="rId5"/>
            <a:extLst>
              <a:ext uri="{FF2B5EF4-FFF2-40B4-BE49-F238E27FC236}">
                <a16:creationId xmlns:a16="http://schemas.microsoft.com/office/drawing/2014/main" id="{85BD2055-9DB8-C902-46FF-D8F765F96ACC}"/>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27747" y="3191118"/>
            <a:ext cx="410166" cy="426548"/>
          </a:xfrm>
          <a:prstGeom prst="rect">
            <a:avLst/>
          </a:prstGeom>
        </xdr:spPr>
      </xdr:pic>
      <xdr:pic>
        <xdr:nvPicPr>
          <xdr:cNvPr id="91" name="Grafik 90" descr="Geöffnetes Buch mit einfarbiger Füllung">
            <a:hlinkClick xmlns:r="http://schemas.openxmlformats.org/officeDocument/2006/relationships" r:id="rId1"/>
            <a:extLst>
              <a:ext uri="{FF2B5EF4-FFF2-40B4-BE49-F238E27FC236}">
                <a16:creationId xmlns:a16="http://schemas.microsoft.com/office/drawing/2014/main" id="{EE9D9B81-733B-A16E-579C-4AA5DD635EE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41710" y="806450"/>
            <a:ext cx="293225" cy="304936"/>
          </a:xfrm>
          <a:prstGeom prst="rect">
            <a:avLst/>
          </a:prstGeom>
        </xdr:spPr>
      </xdr:pic>
      <xdr:pic>
        <xdr:nvPicPr>
          <xdr:cNvPr id="92" name="Grafik 91" descr="Kopf mit Zahnrädern Silhouette">
            <a:hlinkClick xmlns:r="http://schemas.openxmlformats.org/officeDocument/2006/relationships" r:id="rId19"/>
            <a:extLst>
              <a:ext uri="{FF2B5EF4-FFF2-40B4-BE49-F238E27FC236}">
                <a16:creationId xmlns:a16="http://schemas.microsoft.com/office/drawing/2014/main" id="{67AC881C-BC9E-6DE4-F51D-3ACC7481E68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19716" y="3695715"/>
            <a:ext cx="474657" cy="493614"/>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142875</xdr:colOff>
      <xdr:row>5</xdr:row>
      <xdr:rowOff>35717</xdr:rowOff>
    </xdr:from>
    <xdr:to>
      <xdr:col>7</xdr:col>
      <xdr:colOff>634016</xdr:colOff>
      <xdr:row>16</xdr:row>
      <xdr:rowOff>190498</xdr:rowOff>
    </xdr:to>
    <xdr:sp macro="" textlink="">
      <xdr:nvSpPr>
        <xdr:cNvPr id="3" name="Textfeld 2">
          <a:extLst>
            <a:ext uri="{FF2B5EF4-FFF2-40B4-BE49-F238E27FC236}">
              <a16:creationId xmlns:a16="http://schemas.microsoft.com/office/drawing/2014/main" id="{1288B62E-689F-4C8E-88E9-F6B1849EDBFC}"/>
            </a:ext>
          </a:extLst>
        </xdr:cNvPr>
        <xdr:cNvSpPr txBox="1"/>
      </xdr:nvSpPr>
      <xdr:spPr>
        <a:xfrm>
          <a:off x="2702719" y="2393155"/>
          <a:ext cx="4277328" cy="2250281"/>
        </a:xfrm>
        <a:custGeom>
          <a:avLst/>
          <a:gdLst>
            <a:gd name="connsiteX0" fmla="*/ 0 w 4277328"/>
            <a:gd name="connsiteY0" fmla="*/ 0 h 2250281"/>
            <a:gd name="connsiteX1" fmla="*/ 491893 w 4277328"/>
            <a:gd name="connsiteY1" fmla="*/ 0 h 2250281"/>
            <a:gd name="connsiteX2" fmla="*/ 1026559 w 4277328"/>
            <a:gd name="connsiteY2" fmla="*/ 0 h 2250281"/>
            <a:gd name="connsiteX3" fmla="*/ 1646771 w 4277328"/>
            <a:gd name="connsiteY3" fmla="*/ 0 h 2250281"/>
            <a:gd name="connsiteX4" fmla="*/ 2224211 w 4277328"/>
            <a:gd name="connsiteY4" fmla="*/ 0 h 2250281"/>
            <a:gd name="connsiteX5" fmla="*/ 2630557 w 4277328"/>
            <a:gd name="connsiteY5" fmla="*/ 0 h 2250281"/>
            <a:gd name="connsiteX6" fmla="*/ 3122449 w 4277328"/>
            <a:gd name="connsiteY6" fmla="*/ 0 h 2250281"/>
            <a:gd name="connsiteX7" fmla="*/ 3742662 w 4277328"/>
            <a:gd name="connsiteY7" fmla="*/ 0 h 2250281"/>
            <a:gd name="connsiteX8" fmla="*/ 4277328 w 4277328"/>
            <a:gd name="connsiteY8" fmla="*/ 0 h 2250281"/>
            <a:gd name="connsiteX9" fmla="*/ 4277328 w 4277328"/>
            <a:gd name="connsiteY9" fmla="*/ 585073 h 2250281"/>
            <a:gd name="connsiteX10" fmla="*/ 4277328 w 4277328"/>
            <a:gd name="connsiteY10" fmla="*/ 1080135 h 2250281"/>
            <a:gd name="connsiteX11" fmla="*/ 4277328 w 4277328"/>
            <a:gd name="connsiteY11" fmla="*/ 1597700 h 2250281"/>
            <a:gd name="connsiteX12" fmla="*/ 4277328 w 4277328"/>
            <a:gd name="connsiteY12" fmla="*/ 2250281 h 2250281"/>
            <a:gd name="connsiteX13" fmla="*/ 3828209 w 4277328"/>
            <a:gd name="connsiteY13" fmla="*/ 2250281 h 2250281"/>
            <a:gd name="connsiteX14" fmla="*/ 3421862 w 4277328"/>
            <a:gd name="connsiteY14" fmla="*/ 2250281 h 2250281"/>
            <a:gd name="connsiteX15" fmla="*/ 3015516 w 4277328"/>
            <a:gd name="connsiteY15" fmla="*/ 2250281 h 2250281"/>
            <a:gd name="connsiteX16" fmla="*/ 2438077 w 4277328"/>
            <a:gd name="connsiteY16" fmla="*/ 2250281 h 2250281"/>
            <a:gd name="connsiteX17" fmla="*/ 2031731 w 4277328"/>
            <a:gd name="connsiteY17" fmla="*/ 2250281 h 2250281"/>
            <a:gd name="connsiteX18" fmla="*/ 1497065 w 4277328"/>
            <a:gd name="connsiteY18" fmla="*/ 2250281 h 2250281"/>
            <a:gd name="connsiteX19" fmla="*/ 1047945 w 4277328"/>
            <a:gd name="connsiteY19" fmla="*/ 2250281 h 2250281"/>
            <a:gd name="connsiteX20" fmla="*/ 513279 w 4277328"/>
            <a:gd name="connsiteY20" fmla="*/ 2250281 h 2250281"/>
            <a:gd name="connsiteX21" fmla="*/ 0 w 4277328"/>
            <a:gd name="connsiteY21" fmla="*/ 2250281 h 2250281"/>
            <a:gd name="connsiteX22" fmla="*/ 0 w 4277328"/>
            <a:gd name="connsiteY22" fmla="*/ 1687711 h 2250281"/>
            <a:gd name="connsiteX23" fmla="*/ 0 w 4277328"/>
            <a:gd name="connsiteY23" fmla="*/ 1147643 h 2250281"/>
            <a:gd name="connsiteX24" fmla="*/ 0 w 4277328"/>
            <a:gd name="connsiteY24" fmla="*/ 607576 h 2250281"/>
            <a:gd name="connsiteX25" fmla="*/ 0 w 4277328"/>
            <a:gd name="connsiteY25" fmla="*/ 0 h 22502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277328" h="2250281" fill="none" extrusionOk="0">
              <a:moveTo>
                <a:pt x="0" y="0"/>
              </a:moveTo>
              <a:cubicBezTo>
                <a:pt x="132681" y="-52048"/>
                <a:pt x="267253" y="10027"/>
                <a:pt x="491893" y="0"/>
              </a:cubicBezTo>
              <a:cubicBezTo>
                <a:pt x="716533" y="-10027"/>
                <a:pt x="820495" y="23388"/>
                <a:pt x="1026559" y="0"/>
              </a:cubicBezTo>
              <a:cubicBezTo>
                <a:pt x="1232623" y="-23388"/>
                <a:pt x="1351152" y="64986"/>
                <a:pt x="1646771" y="0"/>
              </a:cubicBezTo>
              <a:cubicBezTo>
                <a:pt x="1942390" y="-64986"/>
                <a:pt x="1955833" y="30437"/>
                <a:pt x="2224211" y="0"/>
              </a:cubicBezTo>
              <a:cubicBezTo>
                <a:pt x="2492589" y="-30437"/>
                <a:pt x="2489565" y="36406"/>
                <a:pt x="2630557" y="0"/>
              </a:cubicBezTo>
              <a:cubicBezTo>
                <a:pt x="2771549" y="-36406"/>
                <a:pt x="2886192" y="58959"/>
                <a:pt x="3122449" y="0"/>
              </a:cubicBezTo>
              <a:cubicBezTo>
                <a:pt x="3358706" y="-58959"/>
                <a:pt x="3463530" y="35882"/>
                <a:pt x="3742662" y="0"/>
              </a:cubicBezTo>
              <a:cubicBezTo>
                <a:pt x="4021794" y="-35882"/>
                <a:pt x="4082743" y="5823"/>
                <a:pt x="4277328" y="0"/>
              </a:cubicBezTo>
              <a:cubicBezTo>
                <a:pt x="4304122" y="195902"/>
                <a:pt x="4239449" y="307009"/>
                <a:pt x="4277328" y="585073"/>
              </a:cubicBezTo>
              <a:cubicBezTo>
                <a:pt x="4315207" y="863137"/>
                <a:pt x="4275945" y="970286"/>
                <a:pt x="4277328" y="1080135"/>
              </a:cubicBezTo>
              <a:cubicBezTo>
                <a:pt x="4278711" y="1189984"/>
                <a:pt x="4221284" y="1393620"/>
                <a:pt x="4277328" y="1597700"/>
              </a:cubicBezTo>
              <a:cubicBezTo>
                <a:pt x="4333372" y="1801781"/>
                <a:pt x="4250910" y="2068933"/>
                <a:pt x="4277328" y="2250281"/>
              </a:cubicBezTo>
              <a:cubicBezTo>
                <a:pt x="4146129" y="2276611"/>
                <a:pt x="4040002" y="2241017"/>
                <a:pt x="3828209" y="2250281"/>
              </a:cubicBezTo>
              <a:cubicBezTo>
                <a:pt x="3616416" y="2259545"/>
                <a:pt x="3575188" y="2208270"/>
                <a:pt x="3421862" y="2250281"/>
              </a:cubicBezTo>
              <a:cubicBezTo>
                <a:pt x="3268536" y="2292292"/>
                <a:pt x="3159105" y="2202968"/>
                <a:pt x="3015516" y="2250281"/>
              </a:cubicBezTo>
              <a:cubicBezTo>
                <a:pt x="2871927" y="2297594"/>
                <a:pt x="2671532" y="2227692"/>
                <a:pt x="2438077" y="2250281"/>
              </a:cubicBezTo>
              <a:cubicBezTo>
                <a:pt x="2204622" y="2272870"/>
                <a:pt x="2159265" y="2243508"/>
                <a:pt x="2031731" y="2250281"/>
              </a:cubicBezTo>
              <a:cubicBezTo>
                <a:pt x="1904197" y="2257054"/>
                <a:pt x="1642429" y="2187270"/>
                <a:pt x="1497065" y="2250281"/>
              </a:cubicBezTo>
              <a:cubicBezTo>
                <a:pt x="1351701" y="2313292"/>
                <a:pt x="1243506" y="2236100"/>
                <a:pt x="1047945" y="2250281"/>
              </a:cubicBezTo>
              <a:cubicBezTo>
                <a:pt x="852384" y="2264462"/>
                <a:pt x="691457" y="2187012"/>
                <a:pt x="513279" y="2250281"/>
              </a:cubicBezTo>
              <a:cubicBezTo>
                <a:pt x="335101" y="2313550"/>
                <a:pt x="117523" y="2196769"/>
                <a:pt x="0" y="2250281"/>
              </a:cubicBezTo>
              <a:cubicBezTo>
                <a:pt x="-61764" y="2008497"/>
                <a:pt x="38183" y="1839609"/>
                <a:pt x="0" y="1687711"/>
              </a:cubicBezTo>
              <a:cubicBezTo>
                <a:pt x="-38183" y="1535813"/>
                <a:pt x="4494" y="1390070"/>
                <a:pt x="0" y="1147643"/>
              </a:cubicBezTo>
              <a:cubicBezTo>
                <a:pt x="-4494" y="905216"/>
                <a:pt x="63255" y="780411"/>
                <a:pt x="0" y="607576"/>
              </a:cubicBezTo>
              <a:cubicBezTo>
                <a:pt x="-63255" y="434741"/>
                <a:pt x="42311" y="300118"/>
                <a:pt x="0" y="0"/>
              </a:cubicBezTo>
              <a:close/>
            </a:path>
            <a:path w="4277328" h="2250281" stroke="0" extrusionOk="0">
              <a:moveTo>
                <a:pt x="0" y="0"/>
              </a:moveTo>
              <a:cubicBezTo>
                <a:pt x="151974" y="-56307"/>
                <a:pt x="351401" y="26418"/>
                <a:pt x="491893" y="0"/>
              </a:cubicBezTo>
              <a:cubicBezTo>
                <a:pt x="632385" y="-26418"/>
                <a:pt x="704275" y="24742"/>
                <a:pt x="898239" y="0"/>
              </a:cubicBezTo>
              <a:cubicBezTo>
                <a:pt x="1092203" y="-24742"/>
                <a:pt x="1356345" y="43975"/>
                <a:pt x="1518451" y="0"/>
              </a:cubicBezTo>
              <a:cubicBezTo>
                <a:pt x="1680557" y="-43975"/>
                <a:pt x="1897139" y="5897"/>
                <a:pt x="2010344" y="0"/>
              </a:cubicBezTo>
              <a:cubicBezTo>
                <a:pt x="2123549" y="-5897"/>
                <a:pt x="2309454" y="15563"/>
                <a:pt x="2502237" y="0"/>
              </a:cubicBezTo>
              <a:cubicBezTo>
                <a:pt x="2695020" y="-15563"/>
                <a:pt x="2818939" y="30509"/>
                <a:pt x="3122449" y="0"/>
              </a:cubicBezTo>
              <a:cubicBezTo>
                <a:pt x="3425959" y="-30509"/>
                <a:pt x="3366455" y="19525"/>
                <a:pt x="3571569" y="0"/>
              </a:cubicBezTo>
              <a:cubicBezTo>
                <a:pt x="3776683" y="-19525"/>
                <a:pt x="4099639" y="14156"/>
                <a:pt x="4277328" y="0"/>
              </a:cubicBezTo>
              <a:cubicBezTo>
                <a:pt x="4321807" y="197046"/>
                <a:pt x="4224574" y="371243"/>
                <a:pt x="4277328" y="607576"/>
              </a:cubicBezTo>
              <a:cubicBezTo>
                <a:pt x="4330082" y="843909"/>
                <a:pt x="4253378" y="1011965"/>
                <a:pt x="4277328" y="1125141"/>
              </a:cubicBezTo>
              <a:cubicBezTo>
                <a:pt x="4301278" y="1238318"/>
                <a:pt x="4255749" y="1444788"/>
                <a:pt x="4277328" y="1687711"/>
              </a:cubicBezTo>
              <a:cubicBezTo>
                <a:pt x="4298907" y="1930634"/>
                <a:pt x="4251237" y="2126554"/>
                <a:pt x="4277328" y="2250281"/>
              </a:cubicBezTo>
              <a:cubicBezTo>
                <a:pt x="4099322" y="2259623"/>
                <a:pt x="4042617" y="2206617"/>
                <a:pt x="3870982" y="2250281"/>
              </a:cubicBezTo>
              <a:cubicBezTo>
                <a:pt x="3699347" y="2293945"/>
                <a:pt x="3411951" y="2241272"/>
                <a:pt x="3250769" y="2250281"/>
              </a:cubicBezTo>
              <a:cubicBezTo>
                <a:pt x="3089587" y="2259290"/>
                <a:pt x="3018059" y="2214479"/>
                <a:pt x="2801650" y="2250281"/>
              </a:cubicBezTo>
              <a:cubicBezTo>
                <a:pt x="2585241" y="2286083"/>
                <a:pt x="2471835" y="2215901"/>
                <a:pt x="2266984" y="2250281"/>
              </a:cubicBezTo>
              <a:cubicBezTo>
                <a:pt x="2062133" y="2284661"/>
                <a:pt x="1794650" y="2210748"/>
                <a:pt x="1646771" y="2250281"/>
              </a:cubicBezTo>
              <a:cubicBezTo>
                <a:pt x="1498892" y="2289814"/>
                <a:pt x="1299136" y="2215750"/>
                <a:pt x="1112105" y="2250281"/>
              </a:cubicBezTo>
              <a:cubicBezTo>
                <a:pt x="925074" y="2284812"/>
                <a:pt x="791776" y="2230342"/>
                <a:pt x="705759" y="2250281"/>
              </a:cubicBezTo>
              <a:cubicBezTo>
                <a:pt x="619742" y="2270220"/>
                <a:pt x="341394" y="2208858"/>
                <a:pt x="0" y="2250281"/>
              </a:cubicBezTo>
              <a:cubicBezTo>
                <a:pt x="-28357" y="1962990"/>
                <a:pt x="9505" y="1783825"/>
                <a:pt x="0" y="1642705"/>
              </a:cubicBezTo>
              <a:cubicBezTo>
                <a:pt x="-9505" y="1501585"/>
                <a:pt x="58801" y="1278207"/>
                <a:pt x="0" y="1035129"/>
              </a:cubicBezTo>
              <a:cubicBezTo>
                <a:pt x="-58801" y="792051"/>
                <a:pt x="110006" y="255415"/>
                <a:pt x="0" y="0"/>
              </a:cubicBezTo>
              <a:close/>
            </a:path>
          </a:pathLst>
        </a:custGeom>
        <a:solidFill>
          <a:schemeClr val="lt1">
            <a:alpha val="78000"/>
          </a:schemeClr>
        </a:solidFill>
        <a:ln w="38100" cmpd="sng">
          <a:solidFill>
            <a:srgbClr val="C00000"/>
          </a:solidFill>
          <a:prstDash val="dash"/>
          <a:extLst>
            <a:ext uri="{C807C97D-BFC1-408E-A445-0C87EB9F89A2}">
              <ask:lineSketchStyleProps xmlns:ask="http://schemas.microsoft.com/office/drawing/2018/sketchyshapes" sd="1219033472">
                <a:prstGeom prst="rect">
                  <a:avLst/>
                </a:prstGeom>
                <ask:type>
                  <ask:lineSketchScribbl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C00000"/>
              </a:solidFill>
            </a:rPr>
            <a:t>hier bitte beachten</a:t>
          </a:r>
          <a:r>
            <a:rPr lang="de-DE" sz="1100">
              <a:solidFill>
                <a:srgbClr val="C00000"/>
              </a:solidFill>
            </a:rPr>
            <a:t>:</a:t>
          </a:r>
        </a:p>
        <a:p>
          <a:pPr marL="171450" indent="-171450">
            <a:buFont typeface="Symbol" panose="05050102010706020507" pitchFamily="18" charset="2"/>
            <a:buChar char="-"/>
          </a:pPr>
          <a:r>
            <a:rPr lang="de-DE" sz="1100">
              <a:solidFill>
                <a:srgbClr val="C00000"/>
              </a:solidFill>
            </a:rPr>
            <a:t>Für Energiemanagement nach Kom.EMS gelten derzeit andere Systemgrenzen, als für die Berichterstattung</a:t>
          </a:r>
          <a:r>
            <a:rPr lang="de-DE" sz="1100" baseline="0">
              <a:solidFill>
                <a:srgbClr val="C00000"/>
              </a:solidFill>
            </a:rPr>
            <a:t> nach §7b. </a:t>
          </a:r>
        </a:p>
        <a:p>
          <a:pPr marL="171450" indent="-171450">
            <a:buFont typeface="Symbol" panose="05050102010706020507" pitchFamily="18" charset="2"/>
            <a:buChar char="-"/>
          </a:pPr>
          <a:r>
            <a:rPr lang="de-DE" sz="1100" baseline="0">
              <a:solidFill>
                <a:srgbClr val="C00000"/>
              </a:solidFill>
            </a:rPr>
            <a:t>Insbesondere Bäder werden bei der Priorisierung nicht betrachtet, daher werden sie nicht in diese Liste überführt.</a:t>
          </a:r>
        </a:p>
        <a:p>
          <a:pPr marL="171450" indent="-171450">
            <a:buFont typeface="Symbol" panose="05050102010706020507" pitchFamily="18" charset="2"/>
            <a:buChar char="-"/>
          </a:pPr>
          <a:r>
            <a:rPr lang="de-DE" sz="1100" baseline="0">
              <a:solidFill>
                <a:srgbClr val="C00000"/>
              </a:solidFill>
            </a:rPr>
            <a:t>Wenn Sie andere Verbraucher in Ihrer Liste haben, die nicht den "zentralen Kommunalen Aufgaben", wie in der Kom.EMS-Arbeitshilfe 3.1.1 Markblatt Priorisierung beschrieben, dann prüfen Sie bitte selbiges Merkblatt - ggf. speichern Sie eine separate Kopie dieser Datei und löschen diese Verbraucher aus Schritt 2</a:t>
          </a:r>
        </a:p>
        <a:p>
          <a:pPr marL="171450" indent="-171450">
            <a:buFont typeface="Symbol" panose="05050102010706020507" pitchFamily="18" charset="2"/>
            <a:buChar char="-"/>
          </a:pPr>
          <a:endParaRPr lang="de-DE" sz="1100" baseline="0">
            <a:solidFill>
              <a:srgbClr val="C00000"/>
            </a:solidFill>
          </a:endParaRP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lang="de-DE" sz="1100" i="1" baseline="0">
              <a:solidFill>
                <a:schemeClr val="tx1">
                  <a:lumMod val="50000"/>
                  <a:lumOff val="50000"/>
                </a:schemeClr>
              </a:solidFill>
              <a:effectLst/>
              <a:latin typeface="+mn-lt"/>
              <a:ea typeface="+mn-ea"/>
              <a:cs typeface="+mn-cs"/>
            </a:rPr>
            <a:t>*Sie können diese Box verschieben oder löschen*</a:t>
          </a:r>
          <a:endParaRPr lang="de-DE">
            <a:solidFill>
              <a:schemeClr val="tx1">
                <a:lumMod val="50000"/>
                <a:lumOff val="50000"/>
              </a:schemeClr>
            </a:solidFill>
            <a:effectLst/>
          </a:endParaRPr>
        </a:p>
        <a:p>
          <a:pPr marL="171450" indent="-171450">
            <a:buFont typeface="Symbol" panose="05050102010706020507" pitchFamily="18" charset="2"/>
            <a:buChar char="-"/>
          </a:pPr>
          <a:endParaRPr lang="de-DE" sz="1100" baseline="0">
            <a:solidFill>
              <a:srgbClr val="C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eabwde.sharepoint.com/Users/David/Downloads/Zusammenlegung%20a+b%2009.12.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avid/Downloads/NUR_Geb&#228;udekategorien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mmendoerfer/Documents/Tools/940071_KSGTool/NeuesTool_DF/KEA%20Excel%20Energiedaten%20Tool%20V3.7commented_A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mmendoerfer/AppData/Local/Microsoft/Windows/INetCache/Content.Outlook/DP315DXJ/KEA-BW%20Erfassungstool%20ohne%20KEM%20V2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keabwde.sharepoint.com/Users/David/Desktop/Gradtagzahlen-Deutschland%20min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keabwde.sharepoint.com/sites/Klimaschutzgesetz7b/Freigegebene%20Dokumente/Erfassungstool/Neues%20Excel-Tool/Gradtagzahlen-Deutschland%20min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avid/Desktop/Gradtagzahlen-Deutschland%20min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mmendoerfer/Documents/2_KSG_Umsetzung/1_KSGTool/0_Jahr2/Testing_yr2/KEA-BW%20Erfassungstool%20mit%20KEM%20V21.1_kommentiert_a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keabwde.sharepoint.com/sites/Klimaschutzgesetz7b/Freigegebene%20Dokumente/Erfassungstool/Neues%20Excel-Tool/ReUP%20Zusammenlegung%20a+b%2010.12.20%20mit%20Priorisierung_kommentier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keabwde.sharepoint.com/Users/David/Downloads/NUR_Geb&#228;udekategorien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eitung"/>
      <sheetName val="Schritt 1- Angabe Kommune"/>
      <sheetName val="Schritt 2 - Gebäude Verbrauch"/>
      <sheetName val="Schritt 3 - Verbrauch Infrastr."/>
      <sheetName val="Schritt 4 - Priorisierung"/>
      <sheetName val="Abschlusscheck"/>
      <sheetName val="Zeiterfassung"/>
      <sheetName val="Drop-Down"/>
      <sheetName val="Gebäudekat_FIN"/>
      <sheetName val="Benchmarks"/>
      <sheetName val="Witterungsbereinigung"/>
      <sheetName val="Klimafaktoren"/>
      <sheetName val="Ex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t="str">
            <v>1: &lt;1.000 Einwohner</v>
          </cell>
          <cell r="F2" t="str">
            <v>Alb-Donau-Kreis</v>
          </cell>
          <cell r="H2" t="str">
            <v>Strom</v>
          </cell>
          <cell r="N2" t="str">
            <v>Ja, alle Angaben sind vollständig und korrekt</v>
          </cell>
        </row>
        <row r="3">
          <cell r="A3" t="str">
            <v>2: 1.000 - 5.000 Einwohner</v>
          </cell>
          <cell r="F3" t="str">
            <v>Baden-Baden</v>
          </cell>
          <cell r="H3" t="str">
            <v>Erdgas</v>
          </cell>
          <cell r="N3" t="str">
            <v>Angaben unvollständig</v>
          </cell>
        </row>
        <row r="4">
          <cell r="A4" t="str">
            <v>3: 5.001 - 10.000 Einwohner</v>
          </cell>
          <cell r="F4" t="str">
            <v>Biberach</v>
          </cell>
          <cell r="H4" t="str">
            <v>Fernwärme</v>
          </cell>
        </row>
        <row r="5">
          <cell r="A5" t="str">
            <v>4: 10.001 - 100.000 Einwohner</v>
          </cell>
          <cell r="F5" t="str">
            <v>Böblingen</v>
          </cell>
          <cell r="H5" t="str">
            <v>Heizöl</v>
          </cell>
        </row>
        <row r="6">
          <cell r="A6" t="str">
            <v>5: &gt;100.000 Einwohner</v>
          </cell>
          <cell r="F6" t="str">
            <v>Bodenseekreis</v>
          </cell>
          <cell r="H6" t="str">
            <v>Holz</v>
          </cell>
        </row>
        <row r="7">
          <cell r="F7" t="str">
            <v>Breisgau-Hochschwarzwald</v>
          </cell>
          <cell r="H7" t="str">
            <v>Kohlen</v>
          </cell>
        </row>
        <row r="8">
          <cell r="F8" t="str">
            <v>Calw</v>
          </cell>
          <cell r="H8" t="str">
            <v>Solarwärme</v>
          </cell>
        </row>
        <row r="9">
          <cell r="F9" t="str">
            <v>Emmendingen</v>
          </cell>
          <cell r="H9" t="str">
            <v>Heizstrom</v>
          </cell>
        </row>
        <row r="10">
          <cell r="F10" t="str">
            <v>Enzkreis</v>
          </cell>
          <cell r="H10" t="str">
            <v>Wärmepumpenstrom</v>
          </cell>
        </row>
        <row r="11">
          <cell r="F11" t="str">
            <v>Esslingen</v>
          </cell>
          <cell r="H11" t="str">
            <v>Sonstige</v>
          </cell>
        </row>
        <row r="12">
          <cell r="F12" t="str">
            <v>Freiburg im Breisgau</v>
          </cell>
        </row>
        <row r="13">
          <cell r="F13" t="str">
            <v>Freudenstadt</v>
          </cell>
        </row>
        <row r="14">
          <cell r="F14" t="str">
            <v>Göppingen</v>
          </cell>
        </row>
        <row r="15">
          <cell r="F15" t="str">
            <v>Heidelberg</v>
          </cell>
        </row>
        <row r="16">
          <cell r="F16" t="str">
            <v>Heidenheim</v>
          </cell>
        </row>
        <row r="17">
          <cell r="F17" t="str">
            <v>Heilbronn</v>
          </cell>
        </row>
        <row r="18">
          <cell r="F18" t="str">
            <v>Heilbronn (Stadtkreis)</v>
          </cell>
        </row>
        <row r="19">
          <cell r="F19" t="str">
            <v>Hohenlohekreis</v>
          </cell>
        </row>
        <row r="20">
          <cell r="F20" t="str">
            <v>Karlsruhe</v>
          </cell>
        </row>
        <row r="21">
          <cell r="F21" t="str">
            <v>Karlsruhe (Stadtkreis)</v>
          </cell>
        </row>
        <row r="22">
          <cell r="F22" t="str">
            <v>Konstanz</v>
          </cell>
        </row>
        <row r="23">
          <cell r="F23" t="str">
            <v>Lörrach</v>
          </cell>
        </row>
        <row r="24">
          <cell r="F24" t="str">
            <v>Ludwigsburg</v>
          </cell>
        </row>
        <row r="25">
          <cell r="F25" t="str">
            <v>Main-Tauber-Kreis</v>
          </cell>
        </row>
        <row r="26">
          <cell r="F26" t="str">
            <v>Neckar-Odenwald-Kreis</v>
          </cell>
        </row>
        <row r="27">
          <cell r="F27" t="str">
            <v>Mannheim (Stadtkreis)</v>
          </cell>
        </row>
        <row r="28">
          <cell r="F28" t="str">
            <v>Ortenaukreis</v>
          </cell>
        </row>
        <row r="29">
          <cell r="F29" t="str">
            <v>Ostalbkreis</v>
          </cell>
        </row>
        <row r="30">
          <cell r="F30" t="str">
            <v>Pforzheim (Stadtkreis)</v>
          </cell>
        </row>
        <row r="31">
          <cell r="F31" t="str">
            <v>Rastatt</v>
          </cell>
        </row>
        <row r="32">
          <cell r="F32" t="str">
            <v>Ravensburg</v>
          </cell>
        </row>
        <row r="33">
          <cell r="F33" t="str">
            <v>Rems-Murr-Kreis</v>
          </cell>
        </row>
        <row r="34">
          <cell r="F34" t="str">
            <v>Reutlingen</v>
          </cell>
        </row>
        <row r="35">
          <cell r="F35" t="str">
            <v>Rhein-Neckar-Kreis</v>
          </cell>
        </row>
        <row r="36">
          <cell r="F36" t="str">
            <v>Rottweil</v>
          </cell>
        </row>
        <row r="37">
          <cell r="F37" t="str">
            <v>Schwäbisch Hall</v>
          </cell>
        </row>
        <row r="38">
          <cell r="F38" t="str">
            <v>Schwarzwald-Baar-Kreis</v>
          </cell>
        </row>
        <row r="39">
          <cell r="F39" t="str">
            <v>Sigmaringen</v>
          </cell>
        </row>
        <row r="40">
          <cell r="F40" t="str">
            <v>Stuttgart (Landeshauptstadt)</v>
          </cell>
        </row>
        <row r="41">
          <cell r="F41" t="str">
            <v>Tübingen</v>
          </cell>
        </row>
        <row r="42">
          <cell r="F42" t="str">
            <v>Tuttlingen</v>
          </cell>
        </row>
        <row r="43">
          <cell r="F43" t="str">
            <v>Ulm (Stadtkreis)</v>
          </cell>
        </row>
        <row r="44">
          <cell r="F44" t="str">
            <v>Waldshut</v>
          </cell>
        </row>
        <row r="45">
          <cell r="F45" t="str">
            <v>Zollernalbkreis</v>
          </cell>
        </row>
      </sheetData>
      <sheetData sheetId="8"/>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bäudekat_FIN"/>
      <sheetName val="Gebäudekat_Blöcke"/>
      <sheetName val="Gebäudekategorien alt"/>
      <sheetName val="gelöschte Kategorien"/>
      <sheetName val="Gebäudekat_markiert"/>
      <sheetName val="EnEV,BBSR"/>
      <sheetName val="VDI3807"/>
      <sheetName val="Tabelle4"/>
      <sheetName val="Tabelle5"/>
    </sheetNames>
    <sheetDataSet>
      <sheetData sheetId="0"/>
      <sheetData sheetId="1"/>
      <sheetData sheetId="2"/>
      <sheetData sheetId="3"/>
      <sheetData sheetId="4">
        <row r="6">
          <cell r="B6" t="str">
            <v>Parlamentsgebäude</v>
          </cell>
        </row>
        <row r="7">
          <cell r="B7" t="str">
            <v>Gerichtsgebäude bis 3500m2</v>
          </cell>
        </row>
        <row r="8">
          <cell r="B8" t="str">
            <v>Gerichtsgebäude über 3500m2</v>
          </cell>
        </row>
        <row r="9">
          <cell r="B9" t="str">
            <v>Notariate</v>
          </cell>
        </row>
        <row r="13">
          <cell r="B13" t="str">
            <v>Staatsanwaltschaft</v>
          </cell>
        </row>
        <row r="19">
          <cell r="B19" t="str">
            <v>Verwaltung bis 3500m^{2},
normale Ausstattung</v>
          </cell>
        </row>
        <row r="20">
          <cell r="B20" t="str">
            <v>Verwaltung  über 3500m^{2},
normale Ausstattung</v>
          </cell>
        </row>
        <row r="22">
          <cell r="B22" t="str">
            <v>Ministerien / Staatskazelei / Landesvertretung</v>
          </cell>
        </row>
        <row r="23">
          <cell r="B23" t="str">
            <v>Verwaltungsgebäude mit höherer 
technischer Ausstattung (Technische Anlagen im Wert von &gt;25% der Baukonstruktionskosten)</v>
          </cell>
        </row>
        <row r="24">
          <cell r="B24" t="str">
            <v>Militärische Verwaltungsgebäude</v>
          </cell>
        </row>
        <row r="25">
          <cell r="B25" t="str">
            <v>Anlagen für Zoll</v>
          </cell>
        </row>
        <row r="26">
          <cell r="B26" t="str">
            <v>Polizeidienstgebäude</v>
          </cell>
        </row>
        <row r="27">
          <cell r="B27" t="str">
            <v>Rechenzentren</v>
          </cell>
        </row>
        <row r="28">
          <cell r="B28" t="str">
            <v>Hörsaalgebäude</v>
          </cell>
        </row>
        <row r="29">
          <cell r="B29" t="str">
            <v>Institutsgebäude für Lehre und Forschung (ohne BWZK Nummer 2210 
bis 2250)</v>
          </cell>
        </row>
        <row r="30">
          <cell r="B30" t="str">
            <v>Institutsgebäude Geistes, - Wirtschafts, -Rechts- ,Sozialwissenschaften</v>
          </cell>
        </row>
        <row r="32">
          <cell r="B32" t="str">
            <v>Institutsgebäude Agrar- und Forstwirtschaften</v>
          </cell>
        </row>
        <row r="33">
          <cell r="B33" t="str">
            <v>Institutsgebäude Erziehungswissenschaften, Kunst und Design</v>
          </cell>
        </row>
        <row r="34">
          <cell r="B34" t="str">
            <v>Institutsgebäude für Ingenieurwissenschaften, Mathematik, Informatik</v>
          </cell>
        </row>
        <row r="35">
          <cell r="B35" t="str">
            <v>Institutsgebäude Naturwissenschaften, Sportwissenschaften</v>
          </cell>
        </row>
        <row r="36">
          <cell r="B36" t="str">
            <v>Institutsgebäude für Medizin</v>
          </cell>
        </row>
        <row r="37">
          <cell r="B37" t="str">
            <v>Institutsgebäude für Musikwissenschaften</v>
          </cell>
        </row>
        <row r="38">
          <cell r="B38" t="str">
            <v>Institutsgebäude für Forschung und 
Untersuchung</v>
          </cell>
        </row>
        <row r="42">
          <cell r="B42" t="str">
            <v>Fachhochschulen</v>
          </cell>
        </row>
        <row r="43">
          <cell r="B43" t="str">
            <v>Internatschulen</v>
          </cell>
        </row>
        <row r="44">
          <cell r="B44" t="str">
            <v>Ganztagsschule mit Verpflegungseinrichtung</v>
          </cell>
        </row>
        <row r="45">
          <cell r="B45" t="str">
            <v>Allgemeinbildende Schulen bis 3500m2</v>
          </cell>
        </row>
        <row r="46">
          <cell r="B46" t="str">
            <v>Allgemeinbildende Schulen über 3500m2</v>
          </cell>
        </row>
        <row r="47">
          <cell r="B47" t="str">
            <v>Berufsbildende Schulen</v>
          </cell>
        </row>
        <row r="48">
          <cell r="B48" t="str">
            <v>Berufsbildende Schule mit höherer techn. Ausstattung</v>
          </cell>
        </row>
        <row r="49">
          <cell r="B49" t="str">
            <v>Sonderschule / Förderschule</v>
          </cell>
        </row>
        <row r="51">
          <cell r="B51" t="str">
            <v>Kindertagesstätten</v>
          </cell>
        </row>
        <row r="52">
          <cell r="B52" t="str">
            <v>Weiterbildungseinrichtungen</v>
          </cell>
        </row>
        <row r="56">
          <cell r="B56" t="str">
            <v>Studentenwohnheim</v>
          </cell>
        </row>
        <row r="57">
          <cell r="B57" t="str">
            <v>Sportlerwohnheim</v>
          </cell>
        </row>
        <row r="58">
          <cell r="B58" t="str">
            <v>Schülerwohnheim</v>
          </cell>
        </row>
        <row r="59">
          <cell r="B59" t="str">
            <v>Kinderheim</v>
          </cell>
        </row>
        <row r="60">
          <cell r="B60" t="str">
            <v>Unterkünfte für Bundeswehr und Polizei</v>
          </cell>
        </row>
        <row r="61">
          <cell r="B61" t="str">
            <v>Sammellagerunterkünfte</v>
          </cell>
        </row>
        <row r="64">
          <cell r="B64" t="str">
            <v xml:space="preserve">Sportbauten  (ohne BWZK Nummer 5100, 5200, und 5300) und Sondersportanlagen 
</v>
          </cell>
        </row>
        <row r="65">
          <cell r="B65" t="str">
            <v>Schießanlagen (auch für Polizei)</v>
          </cell>
        </row>
        <row r="66">
          <cell r="B66" t="str">
            <v>Reithallen</v>
          </cell>
        </row>
        <row r="67">
          <cell r="B67" t="str">
            <v>Eissporthallen</v>
          </cell>
        </row>
        <row r="68">
          <cell r="B68" t="str">
            <v>Tennishallen</v>
          </cell>
        </row>
        <row r="69">
          <cell r="B69" t="str">
            <v>Sportleistungszentrum</v>
          </cell>
        </row>
        <row r="70">
          <cell r="B70" t="str">
            <v>Hallen (ohne Schwimmhallen)</v>
          </cell>
        </row>
        <row r="71">
          <cell r="B71" t="str">
            <v>Schwimmhallen</v>
          </cell>
        </row>
        <row r="79">
          <cell r="B79" t="str">
            <v>Stadien / Arena</v>
          </cell>
        </row>
        <row r="80">
          <cell r="B80" t="str">
            <v>Gebäude für Sportplatz- und Freibadeanlagen (Umkleidegebäude, Tribünengebäude, Sportheime, Platzwartgebäude,
Sportbetriebsgebäude)</v>
          </cell>
        </row>
        <row r="81">
          <cell r="B81" t="str">
            <v>Tribünengebäude</v>
          </cell>
        </row>
        <row r="82">
          <cell r="B82" t="str">
            <v>Sportheim</v>
          </cell>
        </row>
        <row r="83">
          <cell r="B83" t="str">
            <v>Platzwardgebäude</v>
          </cell>
        </row>
        <row r="84">
          <cell r="B84" t="str">
            <v>Sportbetriebsgebäude</v>
          </cell>
        </row>
        <row r="85">
          <cell r="B85" t="str">
            <v>Gemeinschaftsunterkünfte, Betreuungseinrichtungen, Verpflegungseinrichtungen, Beherbergungsstätten</v>
          </cell>
        </row>
        <row r="86">
          <cell r="B86" t="str">
            <v>Alten(pflege)heim</v>
          </cell>
        </row>
        <row r="87">
          <cell r="B87" t="str">
            <v>Pflegeheim für Behinderte</v>
          </cell>
        </row>
        <row r="88">
          <cell r="B88" t="str">
            <v>Psychatrische Pflegeheime</v>
          </cell>
        </row>
        <row r="89">
          <cell r="B89" t="str">
            <v>Hospize</v>
          </cell>
        </row>
        <row r="90">
          <cell r="B90" t="str">
            <v>Produktion, Lager bis 3500m^{2}</v>
          </cell>
        </row>
        <row r="91">
          <cell r="B91" t="str">
            <v>Produktion, Lager über 3500m^{2}</v>
          </cell>
        </row>
        <row r="92">
          <cell r="B92" t="str">
            <v>Gebäude für Tierhaltung</v>
          </cell>
        </row>
        <row r="93">
          <cell r="B93" t="str">
            <v>Straßenmeisterei</v>
          </cell>
        </row>
        <row r="94">
          <cell r="B94" t="str">
            <v>Flussmeisterei</v>
          </cell>
        </row>
        <row r="95">
          <cell r="B95" t="str">
            <v>Feuerwehr / Rettungswache</v>
          </cell>
        </row>
        <row r="96">
          <cell r="B96" t="str">
            <v>Katastrophenschutzzentrum</v>
          </cell>
        </row>
        <row r="97">
          <cell r="B97" t="str">
            <v>THW-Höfe</v>
          </cell>
        </row>
        <row r="98">
          <cell r="B98" t="str">
            <v>Zentralapotheke</v>
          </cell>
        </row>
        <row r="99">
          <cell r="B99" t="str">
            <v>Zentrale Materialgutversorgung / Logistik</v>
          </cell>
        </row>
        <row r="100">
          <cell r="B100" t="str">
            <v>Gebäude für öffentliche Bereitschaftsdienste</v>
          </cell>
        </row>
        <row r="101">
          <cell r="B101" t="str">
            <v>Bauwerke für technische Zwecke</v>
          </cell>
        </row>
        <row r="102">
          <cell r="B102" t="str">
            <v>Kohlekraftwerk</v>
          </cell>
        </row>
        <row r="103">
          <cell r="B103" t="str">
            <v>Ölkraftwerk</v>
          </cell>
        </row>
        <row r="104">
          <cell r="B104" t="str">
            <v>Gaskraftwerk</v>
          </cell>
        </row>
        <row r="105">
          <cell r="B105" t="str">
            <v>Wasserkraftwerk</v>
          </cell>
        </row>
        <row r="106">
          <cell r="B106" t="str">
            <v>Solarkraftwerk</v>
          </cell>
        </row>
        <row r="107">
          <cell r="B107" t="str">
            <v>Windkraftwerk</v>
          </cell>
        </row>
        <row r="108">
          <cell r="B108" t="str">
            <v>Biogaskraftwerk</v>
          </cell>
        </row>
        <row r="109">
          <cell r="B109" t="str">
            <v>Funkstationen</v>
          </cell>
        </row>
        <row r="110">
          <cell r="B110" t="str">
            <v>Wetterstationen, Wetterwarten, Sturmwarnanlagen</v>
          </cell>
        </row>
        <row r="111">
          <cell r="B111" t="str">
            <v>Ladestationen</v>
          </cell>
        </row>
        <row r="112">
          <cell r="B112" t="str">
            <v>Tankstellen</v>
          </cell>
        </row>
        <row r="113">
          <cell r="B113" t="str">
            <v>Müllverbrennungsanlagen</v>
          </cell>
        </row>
        <row r="114">
          <cell r="B114" t="str">
            <v>Recyclinghof</v>
          </cell>
        </row>
        <row r="115">
          <cell r="B115" t="str">
            <v>Sondermüllbehandlung</v>
          </cell>
        </row>
        <row r="116">
          <cell r="B116" t="str">
            <v>Gebäude für kulturelle und musische 
Zwecke(ohne BWZK Nummer 9120 
bis 9150)</v>
          </cell>
        </row>
        <row r="120">
          <cell r="B120" t="str">
            <v>WC- Anlagen</v>
          </cell>
        </row>
        <row r="121">
          <cell r="B121" t="str">
            <v>Ausstellungsgebäude</v>
          </cell>
        </row>
        <row r="122">
          <cell r="B122" t="str">
            <v>Bibliotheksgebäude</v>
          </cell>
        </row>
        <row r="123">
          <cell r="B123" t="str">
            <v>Veranstaltungsgebäude</v>
          </cell>
        </row>
        <row r="124">
          <cell r="B124" t="str">
            <v>Gemeinschaftshäuser</v>
          </cell>
        </row>
        <row r="125">
          <cell r="B125" t="str">
            <v>Justizvollzugsanstalten</v>
          </cell>
        </row>
        <row r="126">
          <cell r="B126" t="str">
            <v>Hotel/Pension ,einfach</v>
          </cell>
        </row>
        <row r="127">
          <cell r="B127" t="str">
            <v>Hotel, 1 und 2 Sterne</v>
          </cell>
        </row>
        <row r="128">
          <cell r="B128" t="str">
            <v>Hotel, 3 Sterne</v>
          </cell>
        </row>
        <row r="129">
          <cell r="B129" t="str">
            <v>Hotel, 4 und 5 Sterne</v>
          </cell>
        </row>
        <row r="130">
          <cell r="B130" t="str">
            <v>Herberge, Ferienheim o.ä.</v>
          </cell>
        </row>
        <row r="131">
          <cell r="B131" t="str">
            <v>Herberge, Ferienheim o.ä.</v>
          </cell>
        </row>
        <row r="132">
          <cell r="B132" t="str">
            <v>Ausschankwirtschaft</v>
          </cell>
        </row>
        <row r="133">
          <cell r="B133" t="str">
            <v>Speisegaststätte/Restaurant</v>
          </cell>
        </row>
        <row r="134">
          <cell r="B134" t="str">
            <v>Rastätte</v>
          </cell>
        </row>
        <row r="135">
          <cell r="B135" t="str">
            <v>Kantine/Mensa</v>
          </cell>
        </row>
        <row r="136">
          <cell r="B136" t="str">
            <v>Kino</v>
          </cell>
        </row>
        <row r="137">
          <cell r="B137" t="str">
            <v>Opernhaus,Theater</v>
          </cell>
        </row>
        <row r="138">
          <cell r="B138" t="str">
            <v>Saalbau,Stadthalle</v>
          </cell>
        </row>
        <row r="139">
          <cell r="B139" t="str">
            <v>Jugendzentrum</v>
          </cell>
        </row>
        <row r="140">
          <cell r="B140" t="str">
            <v>Altenzentren</v>
          </cell>
        </row>
        <row r="141">
          <cell r="B141" t="str">
            <v>Freizeitzentrum,Gemeindehaus 
o.ä.</v>
          </cell>
        </row>
        <row r="142">
          <cell r="B142" t="str">
            <v>Laborgebäude</v>
          </cell>
        </row>
        <row r="143">
          <cell r="B143" t="str">
            <v>Speziallabore</v>
          </cell>
        </row>
        <row r="144">
          <cell r="B144" t="str">
            <v>Sporthalle</v>
          </cell>
        </row>
        <row r="145">
          <cell r="B145" t="str">
            <v>Sportplatz</v>
          </cell>
        </row>
        <row r="146">
          <cell r="B146" t="str">
            <v>Mehrzweckhalle</v>
          </cell>
        </row>
        <row r="147">
          <cell r="B147" t="str">
            <v>Schwimmhalle, Hallenbad</v>
          </cell>
        </row>
        <row r="152">
          <cell r="B152" t="str">
            <v>Spaß-, Freizeitbad</v>
          </cell>
        </row>
        <row r="153">
          <cell r="B153" t="str">
            <v>Thermalbad</v>
          </cell>
        </row>
        <row r="154">
          <cell r="B154" t="str">
            <v>Sport-, Vereinsheim</v>
          </cell>
        </row>
        <row r="155">
          <cell r="B155" t="str">
            <v>Fitnessstudio</v>
          </cell>
        </row>
        <row r="157">
          <cell r="B157" t="str">
            <v>Handel/Dienstleistung</v>
          </cell>
        </row>
        <row r="164">
          <cell r="B164" t="str">
            <v>Krankenhaus bis 250 Betten</v>
          </cell>
        </row>
        <row r="165">
          <cell r="B165" t="str">
            <v>Krankenhaus 251 bis 1000 Betten</v>
          </cell>
        </row>
        <row r="166">
          <cell r="B166" t="str">
            <v>Krankenhaus über 1000 Betten</v>
          </cell>
        </row>
        <row r="167">
          <cell r="B167" t="str">
            <v>Geburtshäuser</v>
          </cell>
        </row>
        <row r="168">
          <cell r="B168" t="str">
            <v>Gebäude des Gesundheitswesens 
(ohne BWZK Nummer 3200)</v>
          </cell>
        </row>
        <row r="169">
          <cell r="B169" t="str">
            <v>Krankenhäuser und Unikliniken für 
Akutkranke</v>
          </cell>
        </row>
        <row r="170">
          <cell r="B170" t="str">
            <v>Gebäude für phychiatrische und psychosomatische Krankenversorgung</v>
          </cell>
        </row>
        <row r="171">
          <cell r="B171" t="str">
            <v>Medizinische Versorgungszentren</v>
          </cell>
        </row>
        <row r="172">
          <cell r="B172" t="str">
            <v>Arztpraxen</v>
          </cell>
        </row>
        <row r="173">
          <cell r="B173" t="str">
            <v>Notfallpraxen</v>
          </cell>
        </row>
        <row r="174">
          <cell r="B174" t="str">
            <v>Bundeswehrkrankenhaus</v>
          </cell>
        </row>
        <row r="175">
          <cell r="B175" t="str">
            <v>Rehabilitationskliniken</v>
          </cell>
        </row>
        <row r="176">
          <cell r="B176" t="str">
            <v>Kurkliniken</v>
          </cell>
        </row>
        <row r="177">
          <cell r="B177" t="str">
            <v>Gebäude für Erholung</v>
          </cell>
        </row>
        <row r="178">
          <cell r="B178" t="str">
            <v>Tageskliniken</v>
          </cell>
        </row>
        <row r="179">
          <cell r="B179" t="str">
            <v>Gesundheitswesen, Praxen</v>
          </cell>
        </row>
        <row r="180">
          <cell r="B180" t="str">
            <v>Gebäude für Tiermedizin / Pflege</v>
          </cell>
        </row>
        <row r="181">
          <cell r="B181" t="str">
            <v>Flughafen, Terminal</v>
          </cell>
        </row>
        <row r="182">
          <cell r="B182" t="str">
            <v>Flughafen, Frachthalle</v>
          </cell>
        </row>
        <row r="183">
          <cell r="B183" t="str">
            <v>Flughafen, Wartung/Hangar</v>
          </cell>
        </row>
        <row r="184">
          <cell r="B184" t="str">
            <v>Flughafen, Werkstatt</v>
          </cell>
        </row>
        <row r="185">
          <cell r="B185" t="str">
            <v>Bahnhof bis 5000m^{2}</v>
          </cell>
        </row>
        <row r="186">
          <cell r="B186" t="str">
            <v>Bahnhof über 5000m^{2}</v>
          </cell>
        </row>
        <row r="187">
          <cell r="B187" t="str">
            <v>Büro, nur beheizt</v>
          </cell>
        </row>
        <row r="188">
          <cell r="B188" t="str">
            <v>Büro,temperiert und belüftet</v>
          </cell>
        </row>
        <row r="189">
          <cell r="B189" t="str">
            <v>Büro mit Vollklimaanlage</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ritt 1- Angabe Kommune"/>
      <sheetName val="Schritt 2a - Gebäudeliste"/>
      <sheetName val="Schritt 2b - Infrastruktur"/>
      <sheetName val="Schritt 3a - Gebäude Verbrauch"/>
      <sheetName val="Schritt 3b - Verbrauch Struktur"/>
      <sheetName val="Schritt 4 - Priorisierung"/>
      <sheetName val="Übersicht 1 - Energiestatistik"/>
      <sheetName val="Übersicht 2- ausgew. Gebäude"/>
      <sheetName val="Übersicht 3- prior. Gebäude"/>
      <sheetName val="Drop-Down"/>
      <sheetName val="Gebäudekategorien"/>
      <sheetName val="Berechnungen für später"/>
      <sheetName val="Benchmarks"/>
      <sheetName val="Witterungsbereinigung"/>
      <sheetName val="Klimafaktoren"/>
    </sheetNames>
    <sheetDataSet>
      <sheetData sheetId="0"/>
      <sheetData sheetId="1"/>
      <sheetData sheetId="2"/>
      <sheetData sheetId="3"/>
      <sheetData sheetId="4"/>
      <sheetData sheetId="5"/>
      <sheetData sheetId="6"/>
      <sheetData sheetId="7"/>
      <sheetData sheetId="8"/>
      <sheetData sheetId="9">
        <row r="2">
          <cell r="A2" t="str">
            <v>1: &lt;1.000 Einwohner</v>
          </cell>
          <cell r="C2" t="str">
            <v>Amt</v>
          </cell>
          <cell r="D2" t="str">
            <v>Ja</v>
          </cell>
          <cell r="E2">
            <v>43101</v>
          </cell>
          <cell r="F2" t="str">
            <v>Alb-Donau-Kreis</v>
          </cell>
          <cell r="G2" t="str">
            <v>Normalstrom</v>
          </cell>
          <cell r="H2" t="str">
            <v>Erdgas</v>
          </cell>
          <cell r="J2" t="str">
            <v>Kläranlage</v>
          </cell>
        </row>
        <row r="3">
          <cell r="A3" t="str">
            <v>2: 1.000 - 5.000 Einwohner</v>
          </cell>
          <cell r="C3" t="str">
            <v>Amtsangehörige Gemeinde</v>
          </cell>
          <cell r="D3" t="str">
            <v>Nein</v>
          </cell>
          <cell r="E3">
            <v>43132</v>
          </cell>
          <cell r="F3" t="str">
            <v>Baden-Baden</v>
          </cell>
          <cell r="G3" t="str">
            <v>Ökostrom</v>
          </cell>
          <cell r="H3" t="str">
            <v>Fern-/ Nahwärme</v>
          </cell>
          <cell r="J3" t="str">
            <v>Pumpstation (Abwasser)</v>
          </cell>
        </row>
        <row r="4">
          <cell r="A4" t="str">
            <v>3: 5.001 - 10.000 Einwohner</v>
          </cell>
          <cell r="C4" t="str">
            <v>Einheitsgemeinde</v>
          </cell>
          <cell r="D4" t="str">
            <v>-</v>
          </cell>
          <cell r="E4">
            <v>43160</v>
          </cell>
          <cell r="F4" t="str">
            <v>Biberach</v>
          </cell>
          <cell r="G4" t="str">
            <v>KWK-Strom</v>
          </cell>
          <cell r="H4" t="str">
            <v>Flüssiggas</v>
          </cell>
          <cell r="J4" t="str">
            <v>Brunnenhäuser</v>
          </cell>
        </row>
        <row r="5">
          <cell r="A5" t="str">
            <v>4: 10.001 - 100.000 Einwohner</v>
          </cell>
          <cell r="C5" t="str">
            <v>Gemeinde</v>
          </cell>
          <cell r="E5">
            <v>43191</v>
          </cell>
          <cell r="F5" t="str">
            <v>Böblingen</v>
          </cell>
          <cell r="G5" t="str">
            <v>Lokaler Strom</v>
          </cell>
          <cell r="H5" t="str">
            <v>Heizöl</v>
          </cell>
          <cell r="J5" t="str">
            <v>Wasserversorgungsanlage</v>
          </cell>
        </row>
        <row r="6">
          <cell r="A6" t="str">
            <v>5: &gt;100.000 Einwohner</v>
          </cell>
          <cell r="C6" t="str">
            <v>Kreis</v>
          </cell>
          <cell r="E6">
            <v>43221</v>
          </cell>
          <cell r="F6" t="str">
            <v>Bodenseekreis</v>
          </cell>
          <cell r="H6" t="str">
            <v>Holz</v>
          </cell>
          <cell r="J6" t="str">
            <v>Pumpstation (Frischwasser)</v>
          </cell>
        </row>
        <row r="7">
          <cell r="C7" t="str">
            <v>kreisfreie Stadt</v>
          </cell>
          <cell r="E7">
            <v>43252</v>
          </cell>
          <cell r="F7" t="str">
            <v>Breisgau-Hochschwarzwald</v>
          </cell>
          <cell r="H7" t="str">
            <v>Holzhackschnitzel</v>
          </cell>
          <cell r="J7" t="str">
            <v>Straßenbeleuchtung</v>
          </cell>
        </row>
        <row r="8">
          <cell r="C8" t="str">
            <v>Kreisstadt</v>
          </cell>
          <cell r="E8">
            <v>43282</v>
          </cell>
          <cell r="F8" t="str">
            <v>Calw</v>
          </cell>
          <cell r="H8" t="str">
            <v>Pellets</v>
          </cell>
        </row>
        <row r="9">
          <cell r="C9" t="str">
            <v>Samtgemeinde</v>
          </cell>
          <cell r="E9">
            <v>43313</v>
          </cell>
          <cell r="F9" t="str">
            <v>Emmendingen</v>
          </cell>
          <cell r="H9" t="str">
            <v>Strom</v>
          </cell>
        </row>
        <row r="10">
          <cell r="C10" t="str">
            <v>Stadt</v>
          </cell>
          <cell r="E10">
            <v>43344</v>
          </cell>
          <cell r="F10" t="str">
            <v>Enzkreis</v>
          </cell>
          <cell r="H10" t="str">
            <v>Wärmepumpe (Gas)</v>
          </cell>
        </row>
        <row r="11">
          <cell r="C11" t="str">
            <v>Städteregion</v>
          </cell>
          <cell r="E11">
            <v>43374</v>
          </cell>
          <cell r="F11" t="str">
            <v>Esslingen</v>
          </cell>
          <cell r="H11" t="str">
            <v>Wärmepumpe (Strom)</v>
          </cell>
        </row>
        <row r="12">
          <cell r="C12" t="str">
            <v>Stadtkreis</v>
          </cell>
          <cell r="E12">
            <v>43405</v>
          </cell>
          <cell r="F12" t="str">
            <v>Freiburg im Breisgau</v>
          </cell>
        </row>
        <row r="13">
          <cell r="C13" t="str">
            <v>Verbandsgemeinde</v>
          </cell>
          <cell r="E13">
            <v>43435</v>
          </cell>
          <cell r="F13" t="str">
            <v>Freudenstadt</v>
          </cell>
        </row>
        <row r="14">
          <cell r="C14" t="str">
            <v>Verwaltungsgemeinschaft</v>
          </cell>
          <cell r="E14">
            <v>43466</v>
          </cell>
          <cell r="F14" t="str">
            <v>Göppingen</v>
          </cell>
        </row>
        <row r="15">
          <cell r="E15">
            <v>43497</v>
          </cell>
          <cell r="F15" t="str">
            <v>Heidelberg</v>
          </cell>
        </row>
        <row r="16">
          <cell r="E16">
            <v>43525</v>
          </cell>
          <cell r="F16" t="str">
            <v>Heidenheim</v>
          </cell>
        </row>
        <row r="17">
          <cell r="E17">
            <v>43556</v>
          </cell>
          <cell r="F17" t="str">
            <v>Heilbronn</v>
          </cell>
        </row>
        <row r="18">
          <cell r="E18">
            <v>43586</v>
          </cell>
          <cell r="F18" t="str">
            <v>Heilbronn (Stadtkreis)</v>
          </cell>
        </row>
        <row r="19">
          <cell r="E19">
            <v>43617</v>
          </cell>
          <cell r="F19" t="str">
            <v>Hohenlohekreis</v>
          </cell>
        </row>
        <row r="20">
          <cell r="E20">
            <v>43647</v>
          </cell>
          <cell r="F20" t="str">
            <v>Karlsruhe</v>
          </cell>
        </row>
        <row r="21">
          <cell r="E21">
            <v>43678</v>
          </cell>
          <cell r="F21" t="str">
            <v>Karlsruhe (Stadtkreis)</v>
          </cell>
        </row>
        <row r="22">
          <cell r="E22">
            <v>43709</v>
          </cell>
          <cell r="F22" t="str">
            <v>Konstanz</v>
          </cell>
        </row>
        <row r="23">
          <cell r="E23">
            <v>43739</v>
          </cell>
          <cell r="F23" t="str">
            <v>Lörrach</v>
          </cell>
        </row>
        <row r="24">
          <cell r="E24">
            <v>43770</v>
          </cell>
          <cell r="F24" t="str">
            <v>Ludwigsburg</v>
          </cell>
        </row>
        <row r="25">
          <cell r="E25">
            <v>43800</v>
          </cell>
          <cell r="F25" t="str">
            <v>Main-Tauber-Kreis</v>
          </cell>
        </row>
        <row r="26">
          <cell r="E26">
            <v>43831</v>
          </cell>
          <cell r="F26" t="str">
            <v>Neckar-Odenwald-Kreis</v>
          </cell>
        </row>
        <row r="27">
          <cell r="E27">
            <v>43862</v>
          </cell>
          <cell r="F27" t="str">
            <v>Mannheim (Stadtkreis)</v>
          </cell>
        </row>
        <row r="28">
          <cell r="E28">
            <v>43891</v>
          </cell>
          <cell r="F28" t="str">
            <v>Ortenaukreis</v>
          </cell>
        </row>
        <row r="29">
          <cell r="E29">
            <v>43922</v>
          </cell>
          <cell r="F29" t="str">
            <v>Ostalbkreis</v>
          </cell>
        </row>
        <row r="30">
          <cell r="E30">
            <v>43952</v>
          </cell>
          <cell r="F30" t="str">
            <v>Pforzheim (Stadtkreis)</v>
          </cell>
        </row>
        <row r="31">
          <cell r="E31">
            <v>43983</v>
          </cell>
          <cell r="F31" t="str">
            <v>Rastatt</v>
          </cell>
        </row>
        <row r="32">
          <cell r="E32">
            <v>44013</v>
          </cell>
          <cell r="F32" t="str">
            <v>Ravensburg</v>
          </cell>
        </row>
        <row r="33">
          <cell r="E33">
            <v>44044</v>
          </cell>
          <cell r="F33" t="str">
            <v>Rems-Murr-Kreis</v>
          </cell>
        </row>
        <row r="34">
          <cell r="E34">
            <v>44075</v>
          </cell>
          <cell r="F34" t="str">
            <v>Reutlingen</v>
          </cell>
        </row>
        <row r="35">
          <cell r="E35">
            <v>44105</v>
          </cell>
          <cell r="F35" t="str">
            <v>Rhein-Neckar-Kreis</v>
          </cell>
        </row>
        <row r="36">
          <cell r="E36">
            <v>44136</v>
          </cell>
          <cell r="F36" t="str">
            <v>Rottweil</v>
          </cell>
        </row>
        <row r="37">
          <cell r="E37">
            <v>44166</v>
          </cell>
          <cell r="F37" t="str">
            <v>Schwäbisch Hall</v>
          </cell>
        </row>
        <row r="38">
          <cell r="E38">
            <v>44197</v>
          </cell>
          <cell r="F38" t="str">
            <v>Schwarzwald-Baar-Kreis</v>
          </cell>
        </row>
        <row r="39">
          <cell r="E39">
            <v>44228</v>
          </cell>
          <cell r="F39" t="str">
            <v>Sigmaringen</v>
          </cell>
        </row>
        <row r="40">
          <cell r="E40">
            <v>44256</v>
          </cell>
          <cell r="F40" t="str">
            <v>Stuttgart (Landeshauptstadt)</v>
          </cell>
        </row>
        <row r="41">
          <cell r="E41">
            <v>44287</v>
          </cell>
          <cell r="F41" t="str">
            <v>Tübingen</v>
          </cell>
        </row>
        <row r="42">
          <cell r="E42">
            <v>44317</v>
          </cell>
          <cell r="F42" t="str">
            <v>Tuttlingen</v>
          </cell>
        </row>
        <row r="43">
          <cell r="E43">
            <v>44348</v>
          </cell>
          <cell r="F43" t="str">
            <v>Ulm (Stadtkreis)</v>
          </cell>
        </row>
        <row r="44">
          <cell r="F44" t="str">
            <v>Waldshut</v>
          </cell>
        </row>
        <row r="45">
          <cell r="F45" t="str">
            <v>Zollernalbkreis</v>
          </cell>
        </row>
      </sheetData>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ritt 1 Allgemeine Angaben"/>
      <sheetName val="Schritt 2a Wärmeverbr. Kat. 1-4"/>
      <sheetName val="Schritt 2b Stromverbr. Kat. 1-4"/>
      <sheetName val="Schritt 3 Verbrauch Kat. 5-7"/>
      <sheetName val="Schritt 4 - Priorisierung"/>
      <sheetName val="Abschlusscheck"/>
      <sheetName val="Zeiterfassung"/>
      <sheetName val="Drop-Down"/>
      <sheetName val="Automatisierung Schritt 1"/>
      <sheetName val="Gebäudekat_FIN"/>
      <sheetName val="Benchmarks"/>
      <sheetName val="Witterungsbereinigung"/>
      <sheetName val="Klimafaktoren"/>
      <sheetName val="Ex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t="str">
            <v>1: &lt;1.000 Einwohner</v>
          </cell>
        </row>
        <row r="3">
          <cell r="A3" t="str">
            <v>2: 1.000 - 5.000 Einwohner</v>
          </cell>
        </row>
        <row r="4">
          <cell r="A4" t="str">
            <v>3: 5.001 - 10.000 Einwohner</v>
          </cell>
        </row>
        <row r="5">
          <cell r="A5" t="str">
            <v>4: 10.001 - 100.000 Einwohner</v>
          </cell>
        </row>
        <row r="6">
          <cell r="A6" t="str">
            <v>5: &gt;100.000 Einwohner</v>
          </cell>
        </row>
      </sheetData>
      <sheetData sheetId="8" refreshError="1"/>
      <sheetData sheetId="9"/>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Form"/>
    </sheetNames>
    <sheetDataSet>
      <sheetData sheetId="0">
        <row r="10">
          <cell r="J10">
            <v>79098</v>
          </cell>
          <cell r="AI10">
            <v>1</v>
          </cell>
        </row>
        <row r="12">
          <cell r="AI12">
            <v>1</v>
          </cell>
        </row>
        <row r="14">
          <cell r="AI14" t="b">
            <v>0</v>
          </cell>
        </row>
        <row r="22">
          <cell r="AI22">
            <v>0</v>
          </cell>
        </row>
        <row r="33">
          <cell r="E33">
            <v>12</v>
          </cell>
        </row>
        <row r="112">
          <cell r="D112" t="str">
            <v>45°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Form"/>
    </sheetNames>
    <sheetDataSet>
      <sheetData sheetId="0">
        <row r="10">
          <cell r="J10">
            <v>79098</v>
          </cell>
          <cell r="AI10">
            <v>1</v>
          </cell>
        </row>
        <row r="12">
          <cell r="AI12">
            <v>1</v>
          </cell>
        </row>
        <row r="14">
          <cell r="AI14" t="b">
            <v>0</v>
          </cell>
        </row>
        <row r="22">
          <cell r="AI22">
            <v>0</v>
          </cell>
        </row>
        <row r="33">
          <cell r="E33">
            <v>12</v>
          </cell>
        </row>
        <row r="112">
          <cell r="D112" t="str">
            <v>45°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Form"/>
    </sheetNames>
    <sheetDataSet>
      <sheetData sheetId="0">
        <row r="10">
          <cell r="J10">
            <v>79098</v>
          </cell>
          <cell r="AI10">
            <v>1</v>
          </cell>
        </row>
        <row r="12">
          <cell r="AI12">
            <v>1</v>
          </cell>
        </row>
        <row r="14">
          <cell r="AI14" t="b">
            <v>0</v>
          </cell>
        </row>
        <row r="22">
          <cell r="AI22">
            <v>0</v>
          </cell>
        </row>
        <row r="33">
          <cell r="E33">
            <v>12</v>
          </cell>
        </row>
        <row r="112">
          <cell r="D112" t="str">
            <v>45°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eitung"/>
      <sheetName val="Schritt 1- Angabe Kommune"/>
      <sheetName val="Schritt 2 - Summeneingabe"/>
      <sheetName val="Abschlusscheck"/>
      <sheetName val="Zeiterfassung"/>
      <sheetName val="Drop-Down"/>
      <sheetName val="Benchmarks"/>
      <sheetName val="Export"/>
    </sheetNames>
    <sheetDataSet>
      <sheetData sheetId="0"/>
      <sheetData sheetId="1"/>
      <sheetData sheetId="2"/>
      <sheetData sheetId="3"/>
      <sheetData sheetId="4"/>
      <sheetData sheetId="5">
        <row r="2">
          <cell r="F2" t="str">
            <v>Alb-Donau-Kreis</v>
          </cell>
        </row>
        <row r="3">
          <cell r="F3" t="str">
            <v>Baden-Baden</v>
          </cell>
        </row>
        <row r="4">
          <cell r="F4" t="str">
            <v>Biberach</v>
          </cell>
        </row>
        <row r="5">
          <cell r="F5" t="str">
            <v>Böblingen</v>
          </cell>
        </row>
        <row r="6">
          <cell r="F6" t="str">
            <v>Bodenseekreis</v>
          </cell>
        </row>
        <row r="7">
          <cell r="F7" t="str">
            <v>Breisgau-Hochschwarzwald</v>
          </cell>
        </row>
        <row r="8">
          <cell r="F8" t="str">
            <v>Calw</v>
          </cell>
        </row>
        <row r="9">
          <cell r="F9" t="str">
            <v>Emmendingen</v>
          </cell>
        </row>
        <row r="10">
          <cell r="F10" t="str">
            <v>Enzkreis</v>
          </cell>
        </row>
        <row r="11">
          <cell r="F11" t="str">
            <v>Esslingen</v>
          </cell>
        </row>
        <row r="12">
          <cell r="F12" t="str">
            <v>Freiburg im Breisgau</v>
          </cell>
        </row>
        <row r="13">
          <cell r="F13" t="str">
            <v>Freudenstadt</v>
          </cell>
        </row>
        <row r="14">
          <cell r="F14" t="str">
            <v>Göppingen</v>
          </cell>
        </row>
        <row r="15">
          <cell r="F15" t="str">
            <v>Heidelberg</v>
          </cell>
        </row>
        <row r="16">
          <cell r="F16" t="str">
            <v>Heidenheim</v>
          </cell>
        </row>
        <row r="17">
          <cell r="F17" t="str">
            <v>Heilbronn</v>
          </cell>
        </row>
        <row r="18">
          <cell r="F18" t="str">
            <v>Heilbronn (Stadtkreis)</v>
          </cell>
        </row>
        <row r="19">
          <cell r="F19" t="str">
            <v>Hohenlohekreis</v>
          </cell>
        </row>
        <row r="20">
          <cell r="F20" t="str">
            <v>Karlsruhe</v>
          </cell>
        </row>
        <row r="21">
          <cell r="F21" t="str">
            <v>Karlsruhe (Stadtkreis)</v>
          </cell>
        </row>
        <row r="22">
          <cell r="F22" t="str">
            <v>Konstanz</v>
          </cell>
        </row>
        <row r="23">
          <cell r="F23" t="str">
            <v>Lörrach</v>
          </cell>
        </row>
        <row r="24">
          <cell r="F24" t="str">
            <v>Ludwigsburg</v>
          </cell>
        </row>
        <row r="25">
          <cell r="F25" t="str">
            <v>Main-Tauber-Kreis</v>
          </cell>
        </row>
        <row r="26">
          <cell r="F26" t="str">
            <v>Neckar-Odenwald-Kreis</v>
          </cell>
        </row>
        <row r="27">
          <cell r="F27" t="str">
            <v>Mannheim (Stadtkreis)</v>
          </cell>
        </row>
        <row r="28">
          <cell r="F28" t="str">
            <v>Ortenaukreis</v>
          </cell>
        </row>
        <row r="29">
          <cell r="F29" t="str">
            <v>Ostalbkreis</v>
          </cell>
        </row>
        <row r="30">
          <cell r="F30" t="str">
            <v>Pforzheim (Stadtkreis)</v>
          </cell>
        </row>
        <row r="31">
          <cell r="F31" t="str">
            <v>Rastatt</v>
          </cell>
        </row>
        <row r="32">
          <cell r="F32" t="str">
            <v>Ravensburg</v>
          </cell>
        </row>
        <row r="33">
          <cell r="F33" t="str">
            <v>Rems-Murr-Kreis</v>
          </cell>
        </row>
        <row r="34">
          <cell r="F34" t="str">
            <v>Reutlingen</v>
          </cell>
        </row>
        <row r="35">
          <cell r="F35" t="str">
            <v>Rhein-Neckar-Kreis</v>
          </cell>
        </row>
        <row r="36">
          <cell r="F36" t="str">
            <v>Rottweil</v>
          </cell>
        </row>
        <row r="37">
          <cell r="F37" t="str">
            <v>Schwäbisch Hall</v>
          </cell>
        </row>
        <row r="38">
          <cell r="F38" t="str">
            <v>Schwarzwald-Baar-Kreis</v>
          </cell>
        </row>
        <row r="39">
          <cell r="F39" t="str">
            <v>Sigmaringen</v>
          </cell>
        </row>
        <row r="40">
          <cell r="F40" t="str">
            <v>Stuttgart (Landeshauptstadt)</v>
          </cell>
        </row>
        <row r="41">
          <cell r="F41" t="str">
            <v>Tübingen</v>
          </cell>
        </row>
        <row r="42">
          <cell r="F42" t="str">
            <v>Tuttlingen</v>
          </cell>
        </row>
        <row r="43">
          <cell r="F43" t="str">
            <v>Ulm (Stadtkreis)</v>
          </cell>
        </row>
        <row r="44">
          <cell r="F44" t="str">
            <v>Waldshut</v>
          </cell>
        </row>
        <row r="45">
          <cell r="F45" t="str">
            <v>Zollernalbkreis</v>
          </cell>
        </row>
      </sheetData>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eitung"/>
      <sheetName val="Schritt 1- Angabe Kommune"/>
      <sheetName val="Schritt 2 - Gebäude Verbrauch"/>
      <sheetName val="Schritt 3 - Verbrauch Infrastr."/>
      <sheetName val="Schritt 4 - Priorisierung"/>
      <sheetName val="Abschlusscheck"/>
      <sheetName val="Zeiterfassung"/>
      <sheetName val="Drop-Down"/>
      <sheetName val="Gebäudekat_FIN"/>
      <sheetName val="Tabelle1"/>
      <sheetName val="Benchmarks"/>
      <sheetName val="Witterungsbereinigung"/>
      <sheetName val="Klimafaktoren"/>
      <sheetName val="Export"/>
    </sheetNames>
    <sheetDataSet>
      <sheetData sheetId="0"/>
      <sheetData sheetId="1"/>
      <sheetData sheetId="2"/>
      <sheetData sheetId="3"/>
      <sheetData sheetId="4"/>
      <sheetData sheetId="5"/>
      <sheetData sheetId="6"/>
      <sheetData sheetId="7">
        <row r="2">
          <cell r="N2" t="str">
            <v>Ja, alle Angaben sind vollständig und korrekt</v>
          </cell>
        </row>
        <row r="3">
          <cell r="N3" t="str">
            <v>Angaben unvollständig</v>
          </cell>
        </row>
      </sheetData>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bäudekat_FIN"/>
      <sheetName val="Gebäudekat_Blöcke"/>
      <sheetName val="Gebäudekategorien alt"/>
      <sheetName val="gelöschte Kategorien"/>
      <sheetName val="Gebäudekat_markiert"/>
      <sheetName val="EnEV,BBSR"/>
      <sheetName val="VDI3807"/>
      <sheetName val="Tabelle4"/>
      <sheetName val="Tabelle5"/>
    </sheetNames>
    <sheetDataSet>
      <sheetData sheetId="0"/>
      <sheetData sheetId="1"/>
      <sheetData sheetId="2"/>
      <sheetData sheetId="3"/>
      <sheetData sheetId="4">
        <row r="6">
          <cell r="B6" t="str">
            <v>Parlamentsgebäude</v>
          </cell>
        </row>
        <row r="7">
          <cell r="B7" t="str">
            <v>Gerichtsgebäude bis 3500m2</v>
          </cell>
        </row>
        <row r="8">
          <cell r="B8" t="str">
            <v>Gerichtsgebäude über 3500m2</v>
          </cell>
        </row>
        <row r="9">
          <cell r="B9" t="str">
            <v>Notariate</v>
          </cell>
        </row>
        <row r="13">
          <cell r="B13" t="str">
            <v>Staatsanwaltschaft</v>
          </cell>
        </row>
        <row r="19">
          <cell r="B19" t="str">
            <v>Verwaltung bis 3500m^{2},
normale Ausstattung</v>
          </cell>
        </row>
        <row r="20">
          <cell r="B20" t="str">
            <v>Verwaltung  über 3500m^{2},
normale Ausstattung</v>
          </cell>
        </row>
        <row r="22">
          <cell r="B22" t="str">
            <v>Ministerien / Staatskazelei / Landesvertretung</v>
          </cell>
        </row>
        <row r="23">
          <cell r="B23" t="str">
            <v>Verwaltungsgebäude mit höherer 
technischer Ausstattung (Technische Anlagen im Wert von &gt;25% der Baukonstruktionskosten)</v>
          </cell>
        </row>
        <row r="24">
          <cell r="B24" t="str">
            <v>Militärische Verwaltungsgebäude</v>
          </cell>
        </row>
        <row r="25">
          <cell r="B25" t="str">
            <v>Anlagen für Zoll</v>
          </cell>
        </row>
        <row r="26">
          <cell r="B26" t="str">
            <v>Polizeidienstgebäude</v>
          </cell>
        </row>
        <row r="27">
          <cell r="B27" t="str">
            <v>Rechenzentren</v>
          </cell>
        </row>
        <row r="28">
          <cell r="B28" t="str">
            <v>Hörsaalgebäude</v>
          </cell>
        </row>
        <row r="29">
          <cell r="B29" t="str">
            <v>Institutsgebäude für Lehre und Forschung (ohne BWZK Nummer 2210 
bis 2250)</v>
          </cell>
        </row>
        <row r="30">
          <cell r="B30" t="str">
            <v>Institutsgebäude Geistes, - Wirtschafts, -Rechts- ,Sozialwissenschaften</v>
          </cell>
        </row>
        <row r="32">
          <cell r="B32" t="str">
            <v>Institutsgebäude Agrar- und Forstwirtschaften</v>
          </cell>
        </row>
        <row r="33">
          <cell r="B33" t="str">
            <v>Institutsgebäude Erziehungswissenschaften, Kunst und Design</v>
          </cell>
        </row>
        <row r="34">
          <cell r="B34" t="str">
            <v>Institutsgebäude für Ingenieurwissenschaften, Mathematik, Informatik</v>
          </cell>
        </row>
        <row r="35">
          <cell r="B35" t="str">
            <v>Institutsgebäude Naturwissenschaften, Sportwissenschaften</v>
          </cell>
        </row>
        <row r="36">
          <cell r="B36" t="str">
            <v>Institutsgebäude für Medizin</v>
          </cell>
        </row>
        <row r="37">
          <cell r="B37" t="str">
            <v>Institutsgebäude für Musikwissenschaften</v>
          </cell>
        </row>
        <row r="38">
          <cell r="B38" t="str">
            <v>Institutsgebäude für Forschung und 
Untersuchung</v>
          </cell>
        </row>
        <row r="42">
          <cell r="B42" t="str">
            <v>Fachhochschulen</v>
          </cell>
        </row>
        <row r="43">
          <cell r="B43" t="str">
            <v>Internatschulen</v>
          </cell>
        </row>
        <row r="44">
          <cell r="B44" t="str">
            <v>Ganztagsschule mit Verpflegungseinrichtung</v>
          </cell>
        </row>
        <row r="45">
          <cell r="B45" t="str">
            <v>Allgemeinbildende Schulen bis 3500m2</v>
          </cell>
        </row>
        <row r="46">
          <cell r="B46" t="str">
            <v>Allgemeinbildende Schulen über 3500m2</v>
          </cell>
        </row>
        <row r="47">
          <cell r="B47" t="str">
            <v>Berufsbildende Schulen</v>
          </cell>
        </row>
        <row r="48">
          <cell r="B48" t="str">
            <v>Berufsbildende Schule mit höherer techn. Ausstattung</v>
          </cell>
        </row>
        <row r="49">
          <cell r="B49" t="str">
            <v>Sonderschule / Förderschule</v>
          </cell>
        </row>
        <row r="51">
          <cell r="B51" t="str">
            <v>Kindertagesstätten</v>
          </cell>
        </row>
        <row r="52">
          <cell r="B52" t="str">
            <v>Weiterbildungseinrichtungen</v>
          </cell>
        </row>
        <row r="56">
          <cell r="B56" t="str">
            <v>Studentenwohnheim</v>
          </cell>
        </row>
        <row r="57">
          <cell r="B57" t="str">
            <v>Sportlerwohnheim</v>
          </cell>
        </row>
        <row r="58">
          <cell r="B58" t="str">
            <v>Schülerwohnheim</v>
          </cell>
        </row>
        <row r="59">
          <cell r="B59" t="str">
            <v>Kinderheim</v>
          </cell>
        </row>
        <row r="60">
          <cell r="B60" t="str">
            <v>Unterkünfte für Bundeswehr und Polizei</v>
          </cell>
        </row>
        <row r="61">
          <cell r="B61" t="str">
            <v>Sammellagerunterkünfte</v>
          </cell>
        </row>
        <row r="64">
          <cell r="B64" t="str">
            <v xml:space="preserve">Sportbauten  (ohne BWZK Nummer 5100, 5200, und 5300) und Sondersportanlagen 
</v>
          </cell>
        </row>
        <row r="65">
          <cell r="B65" t="str">
            <v>Schießanlagen (auch für Polizei)</v>
          </cell>
        </row>
        <row r="66">
          <cell r="B66" t="str">
            <v>Reithallen</v>
          </cell>
        </row>
        <row r="67">
          <cell r="B67" t="str">
            <v>Eissporthallen</v>
          </cell>
        </row>
        <row r="68">
          <cell r="B68" t="str">
            <v>Tennishallen</v>
          </cell>
        </row>
        <row r="69">
          <cell r="B69" t="str">
            <v>Sportleistungszentrum</v>
          </cell>
        </row>
        <row r="70">
          <cell r="B70" t="str">
            <v>Hallen (ohne Schwimmhallen)</v>
          </cell>
        </row>
        <row r="71">
          <cell r="B71" t="str">
            <v>Schwimmhallen</v>
          </cell>
        </row>
        <row r="79">
          <cell r="B79" t="str">
            <v>Stadien / Arena</v>
          </cell>
        </row>
        <row r="80">
          <cell r="B80" t="str">
            <v>Gebäude für Sportplatz- und Freibadeanlagen (Umkleidegebäude, Tribünengebäude, Sportheime, Platzwartgebäude,
Sportbetriebsgebäude)</v>
          </cell>
        </row>
        <row r="81">
          <cell r="B81" t="str">
            <v>Tribünengebäude</v>
          </cell>
        </row>
        <row r="82">
          <cell r="B82" t="str">
            <v>Sportheim</v>
          </cell>
        </row>
        <row r="83">
          <cell r="B83" t="str">
            <v>Platzwardgebäude</v>
          </cell>
        </row>
        <row r="84">
          <cell r="B84" t="str">
            <v>Sportbetriebsgebäude</v>
          </cell>
        </row>
        <row r="85">
          <cell r="B85" t="str">
            <v>Gemeinschaftsunterkünfte, Betreuungseinrichtungen, Verpflegungseinrichtungen, Beherbergungsstätten</v>
          </cell>
        </row>
        <row r="86">
          <cell r="B86" t="str">
            <v>Alten(pflege)heim</v>
          </cell>
        </row>
        <row r="87">
          <cell r="B87" t="str">
            <v>Pflegeheim für Behinderte</v>
          </cell>
        </row>
        <row r="88">
          <cell r="B88" t="str">
            <v>Psychatrische Pflegeheime</v>
          </cell>
        </row>
        <row r="89">
          <cell r="B89" t="str">
            <v>Hospize</v>
          </cell>
        </row>
        <row r="90">
          <cell r="B90" t="str">
            <v>Produktion, Lager bis 3500m^{2}</v>
          </cell>
        </row>
        <row r="91">
          <cell r="B91" t="str">
            <v>Produktion, Lager über 3500m^{2}</v>
          </cell>
        </row>
        <row r="92">
          <cell r="B92" t="str">
            <v>Gebäude für Tierhaltung</v>
          </cell>
        </row>
        <row r="93">
          <cell r="B93" t="str">
            <v>Straßenmeisterei</v>
          </cell>
        </row>
        <row r="94">
          <cell r="B94" t="str">
            <v>Flussmeisterei</v>
          </cell>
        </row>
        <row r="95">
          <cell r="B95" t="str">
            <v>Feuerwehr / Rettungswache</v>
          </cell>
        </row>
        <row r="96">
          <cell r="B96" t="str">
            <v>Katastrophenschutzzentrum</v>
          </cell>
        </row>
        <row r="97">
          <cell r="B97" t="str">
            <v>THW-Höfe</v>
          </cell>
        </row>
        <row r="98">
          <cell r="B98" t="str">
            <v>Zentralapotheke</v>
          </cell>
        </row>
        <row r="99">
          <cell r="B99" t="str">
            <v>Zentrale Materialgutversorgung / Logistik</v>
          </cell>
        </row>
        <row r="100">
          <cell r="B100" t="str">
            <v>Gebäude für öffentliche Bereitschaftsdienste</v>
          </cell>
        </row>
        <row r="101">
          <cell r="B101" t="str">
            <v>Bauwerke für technische Zwecke</v>
          </cell>
        </row>
        <row r="102">
          <cell r="B102" t="str">
            <v>Kohlekraftwerk</v>
          </cell>
        </row>
        <row r="103">
          <cell r="B103" t="str">
            <v>Ölkraftwerk</v>
          </cell>
        </row>
        <row r="104">
          <cell r="B104" t="str">
            <v>Gaskraftwerk</v>
          </cell>
        </row>
        <row r="105">
          <cell r="B105" t="str">
            <v>Wasserkraftwerk</v>
          </cell>
        </row>
        <row r="106">
          <cell r="B106" t="str">
            <v>Solarkraftwerk</v>
          </cell>
        </row>
        <row r="107">
          <cell r="B107" t="str">
            <v>Windkraftwerk</v>
          </cell>
        </row>
        <row r="108">
          <cell r="B108" t="str">
            <v>Biogaskraftwerk</v>
          </cell>
        </row>
        <row r="109">
          <cell r="B109" t="str">
            <v>Funkstationen</v>
          </cell>
        </row>
        <row r="110">
          <cell r="B110" t="str">
            <v>Wetterstationen, Wetterwarten, Sturmwarnanlagen</v>
          </cell>
        </row>
        <row r="111">
          <cell r="B111" t="str">
            <v>Ladestationen</v>
          </cell>
        </row>
        <row r="112">
          <cell r="B112" t="str">
            <v>Tankstellen</v>
          </cell>
        </row>
        <row r="113">
          <cell r="B113" t="str">
            <v>Müllverbrennungsanlagen</v>
          </cell>
        </row>
        <row r="114">
          <cell r="B114" t="str">
            <v>Recyclinghof</v>
          </cell>
        </row>
        <row r="115">
          <cell r="B115" t="str">
            <v>Sondermüllbehandlung</v>
          </cell>
        </row>
        <row r="116">
          <cell r="B116" t="str">
            <v>Gebäude für kulturelle und musische 
Zwecke(ohne BWZK Nummer 9120 
bis 9150)</v>
          </cell>
        </row>
        <row r="120">
          <cell r="B120" t="str">
            <v>WC- Anlagen</v>
          </cell>
        </row>
        <row r="121">
          <cell r="B121" t="str">
            <v>Ausstellungsgebäude</v>
          </cell>
        </row>
        <row r="122">
          <cell r="B122" t="str">
            <v>Bibliotheksgebäude</v>
          </cell>
        </row>
        <row r="123">
          <cell r="B123" t="str">
            <v>Veranstaltungsgebäude</v>
          </cell>
        </row>
        <row r="124">
          <cell r="B124" t="str">
            <v>Gemeinschaftshäuser</v>
          </cell>
        </row>
        <row r="125">
          <cell r="B125" t="str">
            <v>Justizvollzugsanstalten</v>
          </cell>
        </row>
        <row r="126">
          <cell r="B126" t="str">
            <v>Hotel/Pension ,einfach</v>
          </cell>
        </row>
        <row r="127">
          <cell r="B127" t="str">
            <v>Hotel, 1 und 2 Sterne</v>
          </cell>
        </row>
        <row r="128">
          <cell r="B128" t="str">
            <v>Hotel, 3 Sterne</v>
          </cell>
        </row>
        <row r="129">
          <cell r="B129" t="str">
            <v>Hotel, 4 und 5 Sterne</v>
          </cell>
        </row>
        <row r="130">
          <cell r="B130" t="str">
            <v>Herberge, Ferienheim o.ä.</v>
          </cell>
        </row>
        <row r="131">
          <cell r="B131" t="str">
            <v>Herberge, Ferienheim o.ä.</v>
          </cell>
        </row>
        <row r="132">
          <cell r="B132" t="str">
            <v>Ausschankwirtschaft</v>
          </cell>
        </row>
        <row r="133">
          <cell r="B133" t="str">
            <v>Speisegaststätte/Restaurant</v>
          </cell>
        </row>
        <row r="134">
          <cell r="B134" t="str">
            <v>Rastätte</v>
          </cell>
        </row>
        <row r="135">
          <cell r="B135" t="str">
            <v>Kantine/Mensa</v>
          </cell>
        </row>
        <row r="136">
          <cell r="B136" t="str">
            <v>Kino</v>
          </cell>
        </row>
        <row r="137">
          <cell r="B137" t="str">
            <v>Opernhaus,Theater</v>
          </cell>
        </row>
        <row r="138">
          <cell r="B138" t="str">
            <v>Saalbau,Stadthalle</v>
          </cell>
        </row>
        <row r="139">
          <cell r="B139" t="str">
            <v>Jugendzentrum</v>
          </cell>
        </row>
        <row r="140">
          <cell r="B140" t="str">
            <v>Altenzentren</v>
          </cell>
        </row>
        <row r="141">
          <cell r="B141" t="str">
            <v>Freizeitzentrum,Gemeindehaus 
o.ä.</v>
          </cell>
        </row>
        <row r="142">
          <cell r="B142" t="str">
            <v>Laborgebäude</v>
          </cell>
        </row>
        <row r="143">
          <cell r="B143" t="str">
            <v>Speziallabore</v>
          </cell>
        </row>
        <row r="144">
          <cell r="B144" t="str">
            <v>Sporthalle</v>
          </cell>
        </row>
        <row r="145">
          <cell r="B145" t="str">
            <v>Sportplatz</v>
          </cell>
        </row>
        <row r="146">
          <cell r="B146" t="str">
            <v>Mehrzweckhalle</v>
          </cell>
        </row>
        <row r="147">
          <cell r="B147" t="str">
            <v>Schwimmhalle, Hallenbad</v>
          </cell>
        </row>
        <row r="152">
          <cell r="B152" t="str">
            <v>Spaß-, Freizeitbad</v>
          </cell>
        </row>
        <row r="153">
          <cell r="B153" t="str">
            <v>Thermalbad</v>
          </cell>
        </row>
        <row r="154">
          <cell r="B154" t="str">
            <v>Sport-, Vereinsheim</v>
          </cell>
        </row>
        <row r="155">
          <cell r="B155" t="str">
            <v>Fitnessstudio</v>
          </cell>
        </row>
        <row r="157">
          <cell r="B157" t="str">
            <v>Handel/Dienstleistung</v>
          </cell>
        </row>
        <row r="164">
          <cell r="B164" t="str">
            <v>Krankenhaus bis 250 Betten</v>
          </cell>
        </row>
        <row r="165">
          <cell r="B165" t="str">
            <v>Krankenhaus 251 bis 1000 Betten</v>
          </cell>
        </row>
        <row r="166">
          <cell r="B166" t="str">
            <v>Krankenhaus über 1000 Betten</v>
          </cell>
        </row>
        <row r="167">
          <cell r="B167" t="str">
            <v>Geburtshäuser</v>
          </cell>
        </row>
        <row r="168">
          <cell r="B168" t="str">
            <v>Gebäude des Gesundheitswesens 
(ohne BWZK Nummer 3200)</v>
          </cell>
        </row>
        <row r="169">
          <cell r="B169" t="str">
            <v>Krankenhäuser und Unikliniken für 
Akutkranke</v>
          </cell>
        </row>
        <row r="170">
          <cell r="B170" t="str">
            <v>Gebäude für phychiatrische und psychosomatische Krankenversorgung</v>
          </cell>
        </row>
        <row r="171">
          <cell r="B171" t="str">
            <v>Medizinische Versorgungszentren</v>
          </cell>
        </row>
        <row r="172">
          <cell r="B172" t="str">
            <v>Arztpraxen</v>
          </cell>
        </row>
        <row r="173">
          <cell r="B173" t="str">
            <v>Notfallpraxen</v>
          </cell>
        </row>
        <row r="174">
          <cell r="B174" t="str">
            <v>Bundeswehrkrankenhaus</v>
          </cell>
        </row>
        <row r="175">
          <cell r="B175" t="str">
            <v>Rehabilitationskliniken</v>
          </cell>
        </row>
        <row r="176">
          <cell r="B176" t="str">
            <v>Kurkliniken</v>
          </cell>
        </row>
        <row r="177">
          <cell r="B177" t="str">
            <v>Gebäude für Erholung</v>
          </cell>
        </row>
        <row r="178">
          <cell r="B178" t="str">
            <v>Tageskliniken</v>
          </cell>
        </row>
        <row r="179">
          <cell r="B179" t="str">
            <v>Gesundheitswesen, Praxen</v>
          </cell>
        </row>
        <row r="180">
          <cell r="B180" t="str">
            <v>Gebäude für Tiermedizin / Pflege</v>
          </cell>
        </row>
        <row r="181">
          <cell r="B181" t="str">
            <v>Flughafen, Terminal</v>
          </cell>
        </row>
        <row r="182">
          <cell r="B182" t="str">
            <v>Flughafen, Frachthalle</v>
          </cell>
        </row>
        <row r="183">
          <cell r="B183" t="str">
            <v>Flughafen, Wartung/Hangar</v>
          </cell>
        </row>
        <row r="184">
          <cell r="B184" t="str">
            <v>Flughafen, Werkstatt</v>
          </cell>
        </row>
        <row r="185">
          <cell r="B185" t="str">
            <v>Bahnhof bis 5000m^{2}</v>
          </cell>
        </row>
        <row r="186">
          <cell r="B186" t="str">
            <v>Bahnhof über 5000m^{2}</v>
          </cell>
        </row>
        <row r="187">
          <cell r="B187" t="str">
            <v>Büro, nur beheizt</v>
          </cell>
        </row>
        <row r="188">
          <cell r="B188" t="str">
            <v>Büro,temperiert und belüftet</v>
          </cell>
        </row>
        <row r="189">
          <cell r="B189" t="str">
            <v>Büro mit Vollklimaanlage</v>
          </cell>
        </row>
      </sheetData>
      <sheetData sheetId="5"/>
      <sheetData sheetId="6"/>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7871D69-FEB6-44D9-9318-3FB5620150B3}" name="zentral" displayName="zentral" ref="L1:L102" totalsRowShown="0" dataDxfId="10">
  <autoFilter ref="L1:L102" xr:uid="{8A5BC741-4294-42C1-8AA3-1A4BFB80EBF5}"/>
  <tableColumns count="1">
    <tableColumn id="1" xr3:uid="{E1D31AB7-1613-4E33-9AEC-3557E9AB4C2A}" name="zentral" dataDxfId="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244B9DB-803E-41AA-BFF0-BE67F79F7276}" name="dezentral" displayName="dezentral" ref="M1:M2" totalsRowShown="0" dataDxfId="8" tableBorderDxfId="7">
  <autoFilter ref="M1:M2" xr:uid="{80D7653B-116D-431F-B368-AD39A9DDC124}"/>
  <tableColumns count="1">
    <tableColumn id="1" xr3:uid="{088FB0C8-AB85-440A-9B7C-F134D7C11282}" name="dezentral" dataDxfId="6"/>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komems.de/download/FAQs_KlimaG18_2023.pdf" TargetMode="External"/><Relationship Id="rId2" Type="http://schemas.openxmlformats.org/officeDocument/2006/relationships/hyperlink" Target="https://www.komems.de/download/FAQs_KlimaG18_2023.pdf" TargetMode="External"/><Relationship Id="rId1" Type="http://schemas.openxmlformats.org/officeDocument/2006/relationships/hyperlink" Target="https://www.komems.de/community/ClimateProtectionLaw/index2022/"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komems.de/download/FAQs_KlimaG18_2023.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B6471-AEA1-4163-8BFD-7503A13FB8FA}">
  <sheetPr>
    <tabColor rgb="FFFFE800"/>
  </sheetPr>
  <dimension ref="A1:W75"/>
  <sheetViews>
    <sheetView showGridLines="0" showRowColHeaders="0" tabSelected="1" zoomScale="90" zoomScaleNormal="90" workbookViewId="0">
      <selection activeCell="A2" sqref="A2"/>
    </sheetView>
  </sheetViews>
  <sheetFormatPr baseColWidth="10" defaultColWidth="11.42578125" defaultRowHeight="15" x14ac:dyDescent="0.25"/>
  <cols>
    <col min="1" max="1" width="40.7109375" customWidth="1"/>
    <col min="2" max="2" width="6.28515625" customWidth="1"/>
    <col min="3" max="3" width="17.140625" customWidth="1"/>
    <col min="12" max="12" width="25.140625" customWidth="1"/>
    <col min="13" max="13" width="4.85546875" customWidth="1"/>
  </cols>
  <sheetData>
    <row r="1" spans="1:23" x14ac:dyDescent="0.25">
      <c r="A1" s="282"/>
    </row>
    <row r="2" spans="1:23" ht="24" customHeight="1" x14ac:dyDescent="0.35">
      <c r="C2" s="110" t="str">
        <f>"  ANLEITUNG"</f>
        <v xml:space="preserve">  ANLEITUNG</v>
      </c>
      <c r="D2" s="95"/>
      <c r="E2" s="95"/>
      <c r="F2" s="95"/>
      <c r="G2" s="95"/>
      <c r="H2" s="95"/>
      <c r="I2" s="95"/>
      <c r="J2" s="95"/>
      <c r="K2" s="95"/>
      <c r="L2" s="95"/>
      <c r="N2" s="102"/>
      <c r="W2" s="103"/>
    </row>
    <row r="3" spans="1:23" x14ac:dyDescent="0.25">
      <c r="C3" s="95"/>
      <c r="D3" s="95"/>
      <c r="E3" s="95"/>
      <c r="F3" s="95"/>
      <c r="G3" s="95"/>
      <c r="H3" s="95"/>
      <c r="I3" s="95"/>
      <c r="J3" s="95"/>
      <c r="K3" s="95"/>
      <c r="L3" s="95"/>
    </row>
    <row r="27" spans="16:16" x14ac:dyDescent="0.25">
      <c r="P27" s="100"/>
    </row>
    <row r="28" spans="16:16" x14ac:dyDescent="0.25">
      <c r="P28" s="100"/>
    </row>
    <row r="29" spans="16:16" x14ac:dyDescent="0.25">
      <c r="P29" s="100"/>
    </row>
    <row r="35" ht="44.25" customHeight="1" x14ac:dyDescent="0.25"/>
    <row r="67" spans="3:3" x14ac:dyDescent="0.25">
      <c r="C67" s="406" t="s">
        <v>2025</v>
      </c>
    </row>
    <row r="73" spans="3:3" ht="33.75" customHeight="1" x14ac:dyDescent="0.25"/>
    <row r="75" spans="3:3" ht="7.5" customHeight="1" x14ac:dyDescent="0.25"/>
  </sheetData>
  <sheetProtection algorithmName="SHA-512" hashValue="pZMgmUeOA50MTbjHgmMvzliXzxCPunm73IIsj6jcO1/4VJdifcbpsYpWllArH2mnHIVmcj+1rmLRN7NQ9UIa1A==" saltValue="ajHPHiav31IdIke79Jry4g==" spinCount="100000" sheet="1" objects="1" scenarios="1"/>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ACB94-5B0F-45C4-9A5D-B16797EB7FDA}">
  <dimension ref="B1:AM1137"/>
  <sheetViews>
    <sheetView zoomScale="70" zoomScaleNormal="70" workbookViewId="0">
      <selection activeCell="B1" sqref="B1:F1048576"/>
    </sheetView>
  </sheetViews>
  <sheetFormatPr baseColWidth="10" defaultRowHeight="15" x14ac:dyDescent="0.25"/>
  <cols>
    <col min="1" max="1" width="4.5703125" customWidth="1"/>
    <col min="3" max="3" width="23.7109375" customWidth="1"/>
    <col min="4" max="4" width="32" customWidth="1"/>
    <col min="5" max="5" width="26.5703125" customWidth="1"/>
    <col min="6" max="6" width="29" customWidth="1"/>
    <col min="7" max="7" width="57.140625" customWidth="1"/>
    <col min="10" max="10" width="40" customWidth="1"/>
    <col min="11" max="11" width="40.28515625" customWidth="1"/>
  </cols>
  <sheetData>
    <row r="1" spans="3:39" x14ac:dyDescent="0.25">
      <c r="J1" s="35"/>
      <c r="K1" s="35"/>
    </row>
    <row r="2" spans="3:39" x14ac:dyDescent="0.25">
      <c r="C2" t="s">
        <v>278</v>
      </c>
      <c r="D2" s="413" t="s">
        <v>1669</v>
      </c>
      <c r="E2" s="413" t="s">
        <v>11</v>
      </c>
      <c r="F2" t="s">
        <v>947</v>
      </c>
    </row>
    <row r="3" spans="3:39" x14ac:dyDescent="0.25">
      <c r="C3" t="s">
        <v>286</v>
      </c>
      <c r="D3" s="413" t="s">
        <v>1670</v>
      </c>
      <c r="E3" s="413" t="s">
        <v>11</v>
      </c>
      <c r="F3" t="s">
        <v>953</v>
      </c>
      <c r="AM3" t="s">
        <v>1925</v>
      </c>
    </row>
    <row r="4" spans="3:39" x14ac:dyDescent="0.25">
      <c r="C4" t="s">
        <v>292</v>
      </c>
      <c r="D4" s="413" t="s">
        <v>1669</v>
      </c>
      <c r="E4" s="413" t="s">
        <v>320</v>
      </c>
      <c r="F4" t="s">
        <v>944</v>
      </c>
      <c r="AM4" t="s">
        <v>432</v>
      </c>
    </row>
    <row r="5" spans="3:39" x14ac:dyDescent="0.25">
      <c r="C5" t="s">
        <v>298</v>
      </c>
      <c r="D5" s="413" t="s">
        <v>1671</v>
      </c>
      <c r="E5" s="413" t="s">
        <v>320</v>
      </c>
      <c r="F5" t="s">
        <v>953</v>
      </c>
      <c r="AM5" t="s">
        <v>658</v>
      </c>
    </row>
    <row r="6" spans="3:39" x14ac:dyDescent="0.25">
      <c r="C6" t="s">
        <v>305</v>
      </c>
      <c r="D6" s="413" t="s">
        <v>1669</v>
      </c>
      <c r="E6" s="413" t="s">
        <v>320</v>
      </c>
      <c r="F6" t="s">
        <v>955</v>
      </c>
      <c r="AM6" t="s">
        <v>756</v>
      </c>
    </row>
    <row r="7" spans="3:39" x14ac:dyDescent="0.25">
      <c r="C7" t="s">
        <v>309</v>
      </c>
      <c r="D7" s="413" t="s">
        <v>1672</v>
      </c>
      <c r="E7" s="413" t="s">
        <v>11</v>
      </c>
      <c r="F7" t="s">
        <v>952</v>
      </c>
      <c r="AM7" t="s">
        <v>758</v>
      </c>
    </row>
    <row r="8" spans="3:39" x14ac:dyDescent="0.25">
      <c r="C8" t="s">
        <v>313</v>
      </c>
      <c r="D8" s="413" t="s">
        <v>1671</v>
      </c>
      <c r="E8" s="413" t="s">
        <v>320</v>
      </c>
      <c r="F8" t="s">
        <v>933</v>
      </c>
      <c r="AM8" t="s">
        <v>5</v>
      </c>
    </row>
    <row r="9" spans="3:39" x14ac:dyDescent="0.25">
      <c r="C9" t="s">
        <v>316</v>
      </c>
      <c r="D9" s="413" t="s">
        <v>1669</v>
      </c>
      <c r="E9" s="413" t="s">
        <v>320</v>
      </c>
      <c r="F9" t="s">
        <v>942</v>
      </c>
      <c r="AM9" t="s">
        <v>986</v>
      </c>
    </row>
    <row r="10" spans="3:39" x14ac:dyDescent="0.25">
      <c r="C10" t="s">
        <v>319</v>
      </c>
      <c r="D10" s="413" t="s">
        <v>1669</v>
      </c>
      <c r="E10" s="413" t="s">
        <v>320</v>
      </c>
      <c r="F10" t="s">
        <v>953</v>
      </c>
      <c r="AM10" t="s">
        <v>1147</v>
      </c>
    </row>
    <row r="11" spans="3:39" x14ac:dyDescent="0.25">
      <c r="C11" t="s">
        <v>322</v>
      </c>
      <c r="D11" s="413" t="s">
        <v>1671</v>
      </c>
      <c r="E11" s="413" t="s">
        <v>11</v>
      </c>
      <c r="F11" t="s">
        <v>951</v>
      </c>
      <c r="AM11" t="s">
        <v>1330</v>
      </c>
    </row>
    <row r="12" spans="3:39" x14ac:dyDescent="0.25">
      <c r="C12" t="s">
        <v>324</v>
      </c>
      <c r="D12" s="413" t="s">
        <v>1669</v>
      </c>
      <c r="E12" s="413" t="s">
        <v>320</v>
      </c>
      <c r="F12" t="s">
        <v>949</v>
      </c>
      <c r="AM12" t="s">
        <v>1362</v>
      </c>
    </row>
    <row r="13" spans="3:39" x14ac:dyDescent="0.25">
      <c r="C13" t="s">
        <v>327</v>
      </c>
      <c r="D13" s="413" t="s">
        <v>1669</v>
      </c>
      <c r="E13" s="413" t="s">
        <v>320</v>
      </c>
      <c r="F13" t="s">
        <v>951</v>
      </c>
    </row>
    <row r="14" spans="3:39" x14ac:dyDescent="0.25">
      <c r="C14" t="s">
        <v>329</v>
      </c>
      <c r="D14" s="413" t="s">
        <v>1669</v>
      </c>
      <c r="E14" s="413" t="s">
        <v>320</v>
      </c>
      <c r="F14" t="s">
        <v>950</v>
      </c>
    </row>
    <row r="15" spans="3:39" x14ac:dyDescent="0.25">
      <c r="C15" t="s">
        <v>331</v>
      </c>
      <c r="D15" s="413" t="s">
        <v>1669</v>
      </c>
      <c r="E15" s="413" t="s">
        <v>320</v>
      </c>
      <c r="F15" t="s">
        <v>942</v>
      </c>
    </row>
    <row r="16" spans="3:39" x14ac:dyDescent="0.25">
      <c r="C16" t="s">
        <v>333</v>
      </c>
      <c r="D16" s="413" t="s">
        <v>1669</v>
      </c>
      <c r="E16" s="413" t="s">
        <v>320</v>
      </c>
      <c r="F16" t="s">
        <v>959</v>
      </c>
    </row>
    <row r="17" spans="3:6" x14ac:dyDescent="0.25">
      <c r="C17" t="s">
        <v>335</v>
      </c>
      <c r="D17" s="413" t="s">
        <v>1669</v>
      </c>
      <c r="E17" s="413" t="s">
        <v>320</v>
      </c>
      <c r="F17" t="s">
        <v>955</v>
      </c>
    </row>
    <row r="18" spans="3:6" x14ac:dyDescent="0.25">
      <c r="C18" t="s">
        <v>337</v>
      </c>
      <c r="D18" s="413" t="s">
        <v>1671</v>
      </c>
      <c r="E18" s="413" t="s">
        <v>11</v>
      </c>
      <c r="F18" t="s">
        <v>940</v>
      </c>
    </row>
    <row r="19" spans="3:6" x14ac:dyDescent="0.25">
      <c r="C19" t="s">
        <v>339</v>
      </c>
      <c r="D19" s="413" t="s">
        <v>1671</v>
      </c>
      <c r="E19" s="413" t="s">
        <v>320</v>
      </c>
      <c r="F19" t="s">
        <v>940</v>
      </c>
    </row>
    <row r="20" spans="3:6" x14ac:dyDescent="0.25">
      <c r="C20" t="s">
        <v>340</v>
      </c>
      <c r="D20" s="413" t="s">
        <v>1671</v>
      </c>
      <c r="E20" s="413" t="s">
        <v>320</v>
      </c>
      <c r="F20" t="s">
        <v>934</v>
      </c>
    </row>
    <row r="21" spans="3:6" x14ac:dyDescent="0.25">
      <c r="C21" t="s">
        <v>342</v>
      </c>
      <c r="D21" s="413" t="s">
        <v>1673</v>
      </c>
      <c r="E21" s="413" t="s">
        <v>320</v>
      </c>
      <c r="F21" t="s">
        <v>948</v>
      </c>
    </row>
    <row r="22" spans="3:6" x14ac:dyDescent="0.25">
      <c r="C22" t="s">
        <v>344</v>
      </c>
      <c r="D22" s="413" t="s">
        <v>1669</v>
      </c>
      <c r="E22" s="413" t="s">
        <v>320</v>
      </c>
      <c r="F22" t="s">
        <v>955</v>
      </c>
    </row>
    <row r="23" spans="3:6" x14ac:dyDescent="0.25">
      <c r="C23" t="s">
        <v>346</v>
      </c>
      <c r="D23" s="413" t="s">
        <v>1671</v>
      </c>
      <c r="E23" s="413" t="s">
        <v>320</v>
      </c>
      <c r="F23" t="s">
        <v>965</v>
      </c>
    </row>
    <row r="24" spans="3:6" x14ac:dyDescent="0.25">
      <c r="C24" t="s">
        <v>348</v>
      </c>
      <c r="D24" s="413" t="s">
        <v>1669</v>
      </c>
      <c r="E24" s="413" t="s">
        <v>320</v>
      </c>
      <c r="F24" t="s">
        <v>942</v>
      </c>
    </row>
    <row r="25" spans="3:6" x14ac:dyDescent="0.25">
      <c r="C25" t="s">
        <v>350</v>
      </c>
      <c r="D25" s="413" t="s">
        <v>1672</v>
      </c>
      <c r="E25" s="413" t="s">
        <v>11</v>
      </c>
      <c r="F25" t="s">
        <v>966</v>
      </c>
    </row>
    <row r="26" spans="3:6" x14ac:dyDescent="0.25">
      <c r="C26" t="s">
        <v>352</v>
      </c>
      <c r="D26" s="413" t="s">
        <v>1671</v>
      </c>
      <c r="E26" s="413" t="s">
        <v>320</v>
      </c>
      <c r="F26" t="s">
        <v>964</v>
      </c>
    </row>
    <row r="27" spans="3:6" x14ac:dyDescent="0.25">
      <c r="C27" t="s">
        <v>354</v>
      </c>
      <c r="D27" s="413" t="s">
        <v>1671</v>
      </c>
      <c r="E27" s="413" t="s">
        <v>320</v>
      </c>
      <c r="F27" t="s">
        <v>956</v>
      </c>
    </row>
    <row r="28" spans="3:6" x14ac:dyDescent="0.25">
      <c r="C28" t="s">
        <v>356</v>
      </c>
      <c r="D28" s="413" t="s">
        <v>1671</v>
      </c>
      <c r="E28" s="413" t="s">
        <v>320</v>
      </c>
      <c r="F28" t="s">
        <v>947</v>
      </c>
    </row>
    <row r="29" spans="3:6" x14ac:dyDescent="0.25">
      <c r="C29" t="s">
        <v>358</v>
      </c>
      <c r="D29" s="413" t="s">
        <v>1673</v>
      </c>
      <c r="E29" s="413" t="s">
        <v>320</v>
      </c>
      <c r="F29" t="s">
        <v>933</v>
      </c>
    </row>
    <row r="30" spans="3:6" x14ac:dyDescent="0.25">
      <c r="C30" t="s">
        <v>360</v>
      </c>
      <c r="D30" s="413" t="s">
        <v>1673</v>
      </c>
      <c r="E30" s="413" t="s">
        <v>320</v>
      </c>
      <c r="F30" t="s">
        <v>933</v>
      </c>
    </row>
    <row r="31" spans="3:6" x14ac:dyDescent="0.25">
      <c r="C31" t="s">
        <v>362</v>
      </c>
      <c r="D31" s="413" t="s">
        <v>1669</v>
      </c>
      <c r="E31" s="413" t="s">
        <v>320</v>
      </c>
      <c r="F31" t="s">
        <v>932</v>
      </c>
    </row>
    <row r="32" spans="3:6" x14ac:dyDescent="0.25">
      <c r="C32" t="s">
        <v>364</v>
      </c>
      <c r="D32" s="413" t="s">
        <v>1669</v>
      </c>
      <c r="E32" s="413" t="s">
        <v>320</v>
      </c>
      <c r="F32" t="s">
        <v>956</v>
      </c>
    </row>
    <row r="33" spans="3:6" x14ac:dyDescent="0.25">
      <c r="C33" t="s">
        <v>366</v>
      </c>
      <c r="D33" s="413" t="s">
        <v>1671</v>
      </c>
      <c r="E33" s="413" t="s">
        <v>11</v>
      </c>
      <c r="F33" t="s">
        <v>941</v>
      </c>
    </row>
    <row r="34" spans="3:6" x14ac:dyDescent="0.25">
      <c r="C34" t="s">
        <v>368</v>
      </c>
      <c r="D34" s="413" t="s">
        <v>1671</v>
      </c>
      <c r="E34" s="413" t="s">
        <v>320</v>
      </c>
      <c r="F34" t="s">
        <v>940</v>
      </c>
    </row>
    <row r="35" spans="3:6" x14ac:dyDescent="0.25">
      <c r="C35" t="s">
        <v>370</v>
      </c>
      <c r="D35" s="413" t="s">
        <v>1669</v>
      </c>
      <c r="E35" s="413" t="s">
        <v>320</v>
      </c>
      <c r="F35" t="s">
        <v>934</v>
      </c>
    </row>
    <row r="36" spans="3:6" x14ac:dyDescent="0.25">
      <c r="C36" t="s">
        <v>372</v>
      </c>
      <c r="D36" s="413" t="s">
        <v>1669</v>
      </c>
      <c r="E36" s="413" t="s">
        <v>320</v>
      </c>
      <c r="F36" t="s">
        <v>940</v>
      </c>
    </row>
    <row r="37" spans="3:6" x14ac:dyDescent="0.25">
      <c r="C37" t="s">
        <v>374</v>
      </c>
      <c r="D37" s="413" t="s">
        <v>1669</v>
      </c>
      <c r="E37" s="413" t="s">
        <v>320</v>
      </c>
      <c r="F37" t="s">
        <v>940</v>
      </c>
    </row>
    <row r="38" spans="3:6" x14ac:dyDescent="0.25">
      <c r="C38" t="s">
        <v>376</v>
      </c>
      <c r="D38" s="413" t="s">
        <v>1671</v>
      </c>
      <c r="E38" s="413" t="s">
        <v>11</v>
      </c>
      <c r="F38" t="s">
        <v>937</v>
      </c>
    </row>
    <row r="39" spans="3:6" x14ac:dyDescent="0.25">
      <c r="C39" t="s">
        <v>378</v>
      </c>
      <c r="D39" s="413" t="s">
        <v>1669</v>
      </c>
      <c r="E39" s="413" t="s">
        <v>320</v>
      </c>
      <c r="F39" t="s">
        <v>932</v>
      </c>
    </row>
    <row r="40" spans="3:6" x14ac:dyDescent="0.25">
      <c r="C40" t="s">
        <v>380</v>
      </c>
      <c r="D40" s="413" t="s">
        <v>1669</v>
      </c>
      <c r="E40" s="413" t="s">
        <v>320</v>
      </c>
      <c r="F40" t="s">
        <v>933</v>
      </c>
    </row>
    <row r="41" spans="3:6" x14ac:dyDescent="0.25">
      <c r="C41" s="407" t="s">
        <v>382</v>
      </c>
      <c r="D41" s="413" t="s">
        <v>1673</v>
      </c>
      <c r="E41" s="413" t="s">
        <v>320</v>
      </c>
      <c r="F41" t="s">
        <v>932</v>
      </c>
    </row>
    <row r="42" spans="3:6" x14ac:dyDescent="0.25">
      <c r="C42" t="s">
        <v>384</v>
      </c>
      <c r="D42" s="413" t="s">
        <v>1671</v>
      </c>
      <c r="E42" s="413" t="s">
        <v>320</v>
      </c>
      <c r="F42" t="s">
        <v>937</v>
      </c>
    </row>
    <row r="43" spans="3:6" x14ac:dyDescent="0.25">
      <c r="C43" t="s">
        <v>386</v>
      </c>
      <c r="D43" s="413" t="s">
        <v>1669</v>
      </c>
      <c r="E43" s="413" t="s">
        <v>320</v>
      </c>
      <c r="F43" t="s">
        <v>956</v>
      </c>
    </row>
    <row r="44" spans="3:6" x14ac:dyDescent="0.25">
      <c r="C44" t="s">
        <v>388</v>
      </c>
      <c r="D44" s="413" t="s">
        <v>1671</v>
      </c>
      <c r="E44" s="413" t="s">
        <v>320</v>
      </c>
      <c r="F44" t="s">
        <v>958</v>
      </c>
    </row>
    <row r="45" spans="3:6" x14ac:dyDescent="0.25">
      <c r="C45" t="s">
        <v>390</v>
      </c>
      <c r="D45" s="413" t="s">
        <v>1669</v>
      </c>
      <c r="E45" s="413" t="s">
        <v>320</v>
      </c>
      <c r="F45" t="s">
        <v>955</v>
      </c>
    </row>
    <row r="46" spans="3:6" x14ac:dyDescent="0.25">
      <c r="C46" t="s">
        <v>391</v>
      </c>
      <c r="D46" s="413" t="s">
        <v>1671</v>
      </c>
      <c r="E46" s="413" t="s">
        <v>320</v>
      </c>
      <c r="F46" t="s">
        <v>963</v>
      </c>
    </row>
    <row r="47" spans="3:6" x14ac:dyDescent="0.25">
      <c r="C47" t="s">
        <v>392</v>
      </c>
      <c r="D47" s="413" t="s">
        <v>1669</v>
      </c>
      <c r="E47" s="413" t="s">
        <v>320</v>
      </c>
      <c r="F47" t="s">
        <v>932</v>
      </c>
    </row>
    <row r="48" spans="3:6" x14ac:dyDescent="0.25">
      <c r="C48" t="s">
        <v>393</v>
      </c>
      <c r="D48" s="413" t="s">
        <v>1669</v>
      </c>
      <c r="E48" s="413" t="s">
        <v>320</v>
      </c>
      <c r="F48" t="s">
        <v>955</v>
      </c>
    </row>
    <row r="49" spans="2:16" x14ac:dyDescent="0.25">
      <c r="C49" t="s">
        <v>394</v>
      </c>
      <c r="D49" s="413" t="s">
        <v>1671</v>
      </c>
      <c r="E49" s="413" t="s">
        <v>320</v>
      </c>
      <c r="F49" t="s">
        <v>958</v>
      </c>
      <c r="P49" s="228"/>
    </row>
    <row r="50" spans="2:16" x14ac:dyDescent="0.25">
      <c r="C50" t="s">
        <v>395</v>
      </c>
      <c r="D50" s="413" t="s">
        <v>1671</v>
      </c>
      <c r="E50" s="413" t="s">
        <v>320</v>
      </c>
      <c r="F50" t="s">
        <v>952</v>
      </c>
    </row>
    <row r="51" spans="2:16" x14ac:dyDescent="0.25">
      <c r="C51" t="s">
        <v>396</v>
      </c>
      <c r="D51" s="413" t="s">
        <v>1671</v>
      </c>
      <c r="E51" s="413" t="s">
        <v>320</v>
      </c>
      <c r="F51" t="s">
        <v>955</v>
      </c>
    </row>
    <row r="52" spans="2:16" x14ac:dyDescent="0.25">
      <c r="C52" t="s">
        <v>397</v>
      </c>
      <c r="D52" s="413" t="s">
        <v>1671</v>
      </c>
      <c r="E52" s="413" t="s">
        <v>320</v>
      </c>
      <c r="F52" t="s">
        <v>956</v>
      </c>
    </row>
    <row r="53" spans="2:16" x14ac:dyDescent="0.25">
      <c r="B53" s="407"/>
      <c r="C53" t="s">
        <v>398</v>
      </c>
      <c r="D53" s="413" t="s">
        <v>1671</v>
      </c>
      <c r="E53" s="413" t="s">
        <v>11</v>
      </c>
      <c r="F53" t="s">
        <v>949</v>
      </c>
    </row>
    <row r="54" spans="2:16" x14ac:dyDescent="0.25">
      <c r="C54" t="s">
        <v>399</v>
      </c>
      <c r="D54" s="413" t="s">
        <v>1669</v>
      </c>
      <c r="E54" s="413" t="s">
        <v>320</v>
      </c>
      <c r="F54" t="s">
        <v>950</v>
      </c>
    </row>
    <row r="55" spans="2:16" x14ac:dyDescent="0.25">
      <c r="C55" t="s">
        <v>400</v>
      </c>
      <c r="D55" s="413" t="s">
        <v>1669</v>
      </c>
      <c r="E55" s="413" t="s">
        <v>320</v>
      </c>
      <c r="F55" t="s">
        <v>932</v>
      </c>
    </row>
    <row r="56" spans="2:16" x14ac:dyDescent="0.25">
      <c r="C56" t="s">
        <v>401</v>
      </c>
      <c r="D56" s="413" t="s">
        <v>1669</v>
      </c>
      <c r="E56" s="413" t="s">
        <v>320</v>
      </c>
      <c r="F56" t="s">
        <v>933</v>
      </c>
    </row>
    <row r="57" spans="2:16" x14ac:dyDescent="0.25">
      <c r="C57" t="s">
        <v>402</v>
      </c>
      <c r="D57" s="413" t="s">
        <v>1669</v>
      </c>
      <c r="E57" s="413" t="s">
        <v>320</v>
      </c>
      <c r="F57" t="s">
        <v>936</v>
      </c>
    </row>
    <row r="58" spans="2:16" x14ac:dyDescent="0.25">
      <c r="C58" t="s">
        <v>403</v>
      </c>
      <c r="D58" s="413" t="s">
        <v>1669</v>
      </c>
      <c r="E58" s="413" t="s">
        <v>320</v>
      </c>
      <c r="F58" t="s">
        <v>954</v>
      </c>
    </row>
    <row r="59" spans="2:16" x14ac:dyDescent="0.25">
      <c r="C59" t="s">
        <v>404</v>
      </c>
      <c r="D59" s="413" t="s">
        <v>1671</v>
      </c>
      <c r="E59" s="413" t="s">
        <v>320</v>
      </c>
      <c r="F59" t="s">
        <v>956</v>
      </c>
    </row>
    <row r="60" spans="2:16" x14ac:dyDescent="0.25">
      <c r="C60" t="s">
        <v>405</v>
      </c>
      <c r="D60" s="413" t="s">
        <v>1669</v>
      </c>
      <c r="E60" s="413" t="s">
        <v>320</v>
      </c>
      <c r="F60" t="s">
        <v>936</v>
      </c>
    </row>
    <row r="61" spans="2:16" x14ac:dyDescent="0.25">
      <c r="C61" t="s">
        <v>406</v>
      </c>
      <c r="D61" s="413" t="s">
        <v>1671</v>
      </c>
      <c r="E61" s="413" t="s">
        <v>11</v>
      </c>
      <c r="F61" t="s">
        <v>955</v>
      </c>
    </row>
    <row r="62" spans="2:16" x14ac:dyDescent="0.25">
      <c r="C62" t="s">
        <v>407</v>
      </c>
      <c r="D62" s="413" t="s">
        <v>1672</v>
      </c>
      <c r="E62" s="413" t="s">
        <v>11</v>
      </c>
      <c r="F62" t="s">
        <v>956</v>
      </c>
    </row>
    <row r="63" spans="2:16" x14ac:dyDescent="0.25">
      <c r="C63" t="s">
        <v>408</v>
      </c>
      <c r="D63" s="413" t="s">
        <v>1669</v>
      </c>
      <c r="E63" s="413" t="s">
        <v>320</v>
      </c>
      <c r="F63" t="s">
        <v>948</v>
      </c>
    </row>
    <row r="64" spans="2:16" x14ac:dyDescent="0.25">
      <c r="C64" t="s">
        <v>409</v>
      </c>
      <c r="D64" s="413" t="s">
        <v>1671</v>
      </c>
      <c r="E64" s="413" t="s">
        <v>320</v>
      </c>
      <c r="F64" t="s">
        <v>942</v>
      </c>
    </row>
    <row r="65" spans="3:6" x14ac:dyDescent="0.25">
      <c r="C65" t="s">
        <v>410</v>
      </c>
      <c r="D65" s="413" t="s">
        <v>1669</v>
      </c>
      <c r="E65" s="413" t="s">
        <v>11</v>
      </c>
      <c r="F65" t="s">
        <v>933</v>
      </c>
    </row>
    <row r="66" spans="3:6" x14ac:dyDescent="0.25">
      <c r="C66" t="s">
        <v>411</v>
      </c>
      <c r="D66" s="413" t="s">
        <v>1669</v>
      </c>
      <c r="E66" s="413" t="s">
        <v>320</v>
      </c>
      <c r="F66" t="s">
        <v>942</v>
      </c>
    </row>
    <row r="67" spans="3:6" x14ac:dyDescent="0.25">
      <c r="C67" t="s">
        <v>412</v>
      </c>
      <c r="D67" s="413" t="s">
        <v>1671</v>
      </c>
      <c r="E67" s="413" t="s">
        <v>11</v>
      </c>
      <c r="F67" t="s">
        <v>961</v>
      </c>
    </row>
    <row r="68" spans="3:6" x14ac:dyDescent="0.25">
      <c r="C68" t="s">
        <v>413</v>
      </c>
      <c r="D68" s="413" t="s">
        <v>1671</v>
      </c>
      <c r="E68" s="413" t="s">
        <v>11</v>
      </c>
      <c r="F68" t="s">
        <v>944</v>
      </c>
    </row>
    <row r="69" spans="3:6" x14ac:dyDescent="0.25">
      <c r="C69" t="s">
        <v>414</v>
      </c>
      <c r="D69" s="413" t="s">
        <v>1671</v>
      </c>
      <c r="E69" s="413" t="s">
        <v>11</v>
      </c>
      <c r="F69" t="s">
        <v>937</v>
      </c>
    </row>
    <row r="70" spans="3:6" x14ac:dyDescent="0.25">
      <c r="C70" t="s">
        <v>415</v>
      </c>
      <c r="D70" s="413" t="s">
        <v>1672</v>
      </c>
      <c r="E70" s="413" t="s">
        <v>11</v>
      </c>
      <c r="F70" t="s">
        <v>936</v>
      </c>
    </row>
    <row r="71" spans="3:6" x14ac:dyDescent="0.25">
      <c r="C71" t="s">
        <v>416</v>
      </c>
      <c r="D71" s="413" t="s">
        <v>1671</v>
      </c>
      <c r="E71" s="413" t="s">
        <v>11</v>
      </c>
      <c r="F71" t="s">
        <v>937</v>
      </c>
    </row>
    <row r="72" spans="3:6" x14ac:dyDescent="0.25">
      <c r="C72" t="s">
        <v>417</v>
      </c>
      <c r="D72" s="413" t="s">
        <v>1672</v>
      </c>
      <c r="E72" s="413" t="s">
        <v>11</v>
      </c>
      <c r="F72" t="s">
        <v>950</v>
      </c>
    </row>
    <row r="73" spans="3:6" x14ac:dyDescent="0.25">
      <c r="C73" t="s">
        <v>418</v>
      </c>
      <c r="D73" s="413" t="s">
        <v>1669</v>
      </c>
      <c r="E73" s="413" t="s">
        <v>320</v>
      </c>
      <c r="F73" t="s">
        <v>952</v>
      </c>
    </row>
    <row r="74" spans="3:6" x14ac:dyDescent="0.25">
      <c r="C74" t="s">
        <v>419</v>
      </c>
      <c r="D74" s="413" t="s">
        <v>1672</v>
      </c>
      <c r="E74" s="413" t="s">
        <v>11</v>
      </c>
      <c r="F74" t="s">
        <v>944</v>
      </c>
    </row>
    <row r="75" spans="3:6" x14ac:dyDescent="0.25">
      <c r="C75" t="s">
        <v>420</v>
      </c>
      <c r="D75" s="413" t="s">
        <v>1669</v>
      </c>
      <c r="E75" s="413" t="s">
        <v>320</v>
      </c>
      <c r="F75" t="s">
        <v>941</v>
      </c>
    </row>
    <row r="76" spans="3:6" x14ac:dyDescent="0.25">
      <c r="C76" s="407" t="s">
        <v>421</v>
      </c>
      <c r="D76" s="413" t="s">
        <v>1671</v>
      </c>
      <c r="E76" s="413" t="s">
        <v>11</v>
      </c>
      <c r="F76" t="s">
        <v>965</v>
      </c>
    </row>
    <row r="77" spans="3:6" x14ac:dyDescent="0.25">
      <c r="C77" t="s">
        <v>422</v>
      </c>
      <c r="D77" s="413" t="s">
        <v>1671</v>
      </c>
      <c r="E77" s="413" t="s">
        <v>11</v>
      </c>
      <c r="F77" t="s">
        <v>962</v>
      </c>
    </row>
    <row r="78" spans="3:6" x14ac:dyDescent="0.25">
      <c r="C78" t="s">
        <v>423</v>
      </c>
      <c r="D78" s="413" t="s">
        <v>1671</v>
      </c>
      <c r="E78" s="413" t="s">
        <v>320</v>
      </c>
      <c r="F78" t="s">
        <v>946</v>
      </c>
    </row>
    <row r="79" spans="3:6" x14ac:dyDescent="0.25">
      <c r="C79" t="s">
        <v>424</v>
      </c>
      <c r="D79" s="413" t="s">
        <v>1671</v>
      </c>
      <c r="E79" s="413" t="s">
        <v>11</v>
      </c>
      <c r="F79" t="s">
        <v>933</v>
      </c>
    </row>
    <row r="80" spans="3:6" x14ac:dyDescent="0.25">
      <c r="C80" t="s">
        <v>425</v>
      </c>
      <c r="D80" s="413" t="s">
        <v>1669</v>
      </c>
      <c r="E80" s="413" t="s">
        <v>11</v>
      </c>
      <c r="F80" t="s">
        <v>937</v>
      </c>
    </row>
    <row r="81" spans="3:6" x14ac:dyDescent="0.25">
      <c r="C81" t="s">
        <v>426</v>
      </c>
      <c r="D81" s="413" t="s">
        <v>1669</v>
      </c>
      <c r="E81" s="413" t="s">
        <v>320</v>
      </c>
      <c r="F81" t="s">
        <v>942</v>
      </c>
    </row>
    <row r="82" spans="3:6" x14ac:dyDescent="0.25">
      <c r="C82" t="s">
        <v>427</v>
      </c>
      <c r="D82" s="413" t="s">
        <v>1671</v>
      </c>
      <c r="E82" s="413" t="s">
        <v>11</v>
      </c>
      <c r="F82" t="s">
        <v>957</v>
      </c>
    </row>
    <row r="83" spans="3:6" x14ac:dyDescent="0.25">
      <c r="C83" t="s">
        <v>428</v>
      </c>
      <c r="D83" s="413" t="s">
        <v>1672</v>
      </c>
      <c r="E83" s="413" t="s">
        <v>11</v>
      </c>
      <c r="F83" t="s">
        <v>955</v>
      </c>
    </row>
    <row r="84" spans="3:6" x14ac:dyDescent="0.25">
      <c r="C84" t="s">
        <v>429</v>
      </c>
      <c r="D84" s="413" t="s">
        <v>1671</v>
      </c>
      <c r="E84" s="413" t="s">
        <v>11</v>
      </c>
      <c r="F84" t="s">
        <v>937</v>
      </c>
    </row>
    <row r="85" spans="3:6" x14ac:dyDescent="0.25">
      <c r="C85" t="s">
        <v>430</v>
      </c>
      <c r="D85" s="413" t="s">
        <v>1671</v>
      </c>
      <c r="E85" s="413" t="s">
        <v>11</v>
      </c>
      <c r="F85" t="s">
        <v>944</v>
      </c>
    </row>
    <row r="86" spans="3:6" x14ac:dyDescent="0.25">
      <c r="C86" t="s">
        <v>431</v>
      </c>
      <c r="D86" s="413" t="s">
        <v>1671</v>
      </c>
      <c r="E86" s="413" t="s">
        <v>11</v>
      </c>
      <c r="F86" t="s">
        <v>955</v>
      </c>
    </row>
    <row r="87" spans="3:6" x14ac:dyDescent="0.25">
      <c r="C87" t="s">
        <v>432</v>
      </c>
      <c r="D87" s="413" t="s">
        <v>1670</v>
      </c>
      <c r="E87" s="413" t="s">
        <v>1925</v>
      </c>
      <c r="F87" t="s">
        <v>1286</v>
      </c>
    </row>
    <row r="88" spans="3:6" x14ac:dyDescent="0.25">
      <c r="C88" t="s">
        <v>433</v>
      </c>
      <c r="D88" s="413" t="s">
        <v>1669</v>
      </c>
      <c r="E88" s="413" t="s">
        <v>320</v>
      </c>
      <c r="F88" t="s">
        <v>936</v>
      </c>
    </row>
    <row r="89" spans="3:6" x14ac:dyDescent="0.25">
      <c r="C89" t="s">
        <v>434</v>
      </c>
      <c r="D89" s="413" t="s">
        <v>1669</v>
      </c>
      <c r="E89" s="413" t="s">
        <v>320</v>
      </c>
      <c r="F89" t="s">
        <v>938</v>
      </c>
    </row>
    <row r="90" spans="3:6" x14ac:dyDescent="0.25">
      <c r="C90" t="s">
        <v>435</v>
      </c>
      <c r="D90" s="413" t="s">
        <v>1671</v>
      </c>
      <c r="E90" s="413" t="s">
        <v>320</v>
      </c>
      <c r="F90" t="s">
        <v>955</v>
      </c>
    </row>
    <row r="91" spans="3:6" x14ac:dyDescent="0.25">
      <c r="C91" t="s">
        <v>436</v>
      </c>
      <c r="D91" s="413" t="s">
        <v>1671</v>
      </c>
      <c r="E91" s="413" t="s">
        <v>320</v>
      </c>
      <c r="F91" t="s">
        <v>941</v>
      </c>
    </row>
    <row r="92" spans="3:6" x14ac:dyDescent="0.25">
      <c r="C92" t="s">
        <v>437</v>
      </c>
      <c r="D92" s="413" t="s">
        <v>1671</v>
      </c>
      <c r="E92" s="413" t="s">
        <v>320</v>
      </c>
      <c r="F92" t="s">
        <v>955</v>
      </c>
    </row>
    <row r="93" spans="3:6" x14ac:dyDescent="0.25">
      <c r="C93" t="s">
        <v>438</v>
      </c>
      <c r="D93" s="413" t="s">
        <v>1669</v>
      </c>
      <c r="E93" s="413" t="s">
        <v>320</v>
      </c>
      <c r="F93" t="s">
        <v>964</v>
      </c>
    </row>
    <row r="94" spans="3:6" x14ac:dyDescent="0.25">
      <c r="C94" t="s">
        <v>439</v>
      </c>
      <c r="D94" s="413" t="s">
        <v>1672</v>
      </c>
      <c r="E94" s="413" t="s">
        <v>11</v>
      </c>
      <c r="F94" t="s">
        <v>966</v>
      </c>
    </row>
    <row r="95" spans="3:6" x14ac:dyDescent="0.25">
      <c r="C95" t="s">
        <v>440</v>
      </c>
      <c r="D95" s="413" t="s">
        <v>1673</v>
      </c>
      <c r="E95" s="413" t="s">
        <v>320</v>
      </c>
      <c r="F95" t="s">
        <v>932</v>
      </c>
    </row>
    <row r="96" spans="3:6" x14ac:dyDescent="0.25">
      <c r="C96" t="s">
        <v>441</v>
      </c>
      <c r="D96" s="413" t="s">
        <v>1669</v>
      </c>
      <c r="E96" s="413" t="s">
        <v>320</v>
      </c>
      <c r="F96" t="s">
        <v>936</v>
      </c>
    </row>
    <row r="97" spans="3:6" x14ac:dyDescent="0.25">
      <c r="C97" t="s">
        <v>442</v>
      </c>
      <c r="D97" s="413" t="s">
        <v>1671</v>
      </c>
      <c r="E97" s="413" t="s">
        <v>320</v>
      </c>
      <c r="F97" t="s">
        <v>940</v>
      </c>
    </row>
    <row r="98" spans="3:6" x14ac:dyDescent="0.25">
      <c r="C98" t="s">
        <v>443</v>
      </c>
      <c r="D98" s="413" t="s">
        <v>1669</v>
      </c>
      <c r="E98" s="413" t="s">
        <v>320</v>
      </c>
      <c r="F98" t="s">
        <v>932</v>
      </c>
    </row>
    <row r="99" spans="3:6" x14ac:dyDescent="0.25">
      <c r="C99" t="s">
        <v>444</v>
      </c>
      <c r="D99" s="413" t="s">
        <v>1671</v>
      </c>
      <c r="E99" s="413" t="s">
        <v>320</v>
      </c>
      <c r="F99" t="s">
        <v>958</v>
      </c>
    </row>
    <row r="100" spans="3:6" x14ac:dyDescent="0.25">
      <c r="C100" t="s">
        <v>445</v>
      </c>
      <c r="D100" s="413" t="s">
        <v>1673</v>
      </c>
      <c r="E100" s="413" t="s">
        <v>320</v>
      </c>
      <c r="F100" t="s">
        <v>964</v>
      </c>
    </row>
    <row r="101" spans="3:6" x14ac:dyDescent="0.25">
      <c r="C101" t="s">
        <v>446</v>
      </c>
      <c r="D101" s="413" t="s">
        <v>1669</v>
      </c>
      <c r="E101" s="413" t="s">
        <v>320</v>
      </c>
      <c r="F101" t="s">
        <v>953</v>
      </c>
    </row>
    <row r="102" spans="3:6" x14ac:dyDescent="0.25">
      <c r="C102" t="s">
        <v>447</v>
      </c>
      <c r="D102" s="413" t="s">
        <v>1671</v>
      </c>
      <c r="E102" s="413" t="s">
        <v>11</v>
      </c>
      <c r="F102" t="s">
        <v>944</v>
      </c>
    </row>
    <row r="103" spans="3:6" x14ac:dyDescent="0.25">
      <c r="C103" t="s">
        <v>448</v>
      </c>
      <c r="D103" s="413" t="s">
        <v>1669</v>
      </c>
      <c r="E103" s="413" t="s">
        <v>320</v>
      </c>
      <c r="F103" t="s">
        <v>932</v>
      </c>
    </row>
    <row r="104" spans="3:6" x14ac:dyDescent="0.25">
      <c r="C104" t="s">
        <v>449</v>
      </c>
      <c r="D104" s="413" t="s">
        <v>1669</v>
      </c>
      <c r="E104" s="413" t="s">
        <v>320</v>
      </c>
      <c r="F104" t="s">
        <v>940</v>
      </c>
    </row>
    <row r="105" spans="3:6" x14ac:dyDescent="0.25">
      <c r="C105" t="s">
        <v>450</v>
      </c>
      <c r="D105" s="413" t="s">
        <v>1671</v>
      </c>
      <c r="E105" s="413" t="s">
        <v>320</v>
      </c>
      <c r="F105" t="s">
        <v>949</v>
      </c>
    </row>
    <row r="106" spans="3:6" x14ac:dyDescent="0.25">
      <c r="C106" t="s">
        <v>451</v>
      </c>
      <c r="D106" s="413" t="s">
        <v>1669</v>
      </c>
      <c r="E106" s="413" t="s">
        <v>320</v>
      </c>
      <c r="F106" t="s">
        <v>955</v>
      </c>
    </row>
    <row r="107" spans="3:6" x14ac:dyDescent="0.25">
      <c r="C107" t="s">
        <v>452</v>
      </c>
      <c r="D107" s="413" t="s">
        <v>1669</v>
      </c>
      <c r="E107" s="413" t="s">
        <v>320</v>
      </c>
      <c r="F107" t="s">
        <v>955</v>
      </c>
    </row>
    <row r="108" spans="3:6" x14ac:dyDescent="0.25">
      <c r="C108" t="s">
        <v>453</v>
      </c>
      <c r="D108" s="413" t="s">
        <v>1669</v>
      </c>
      <c r="E108" s="413" t="s">
        <v>320</v>
      </c>
      <c r="F108" t="s">
        <v>952</v>
      </c>
    </row>
    <row r="109" spans="3:6" x14ac:dyDescent="0.25">
      <c r="C109" t="s">
        <v>454</v>
      </c>
      <c r="D109" s="413" t="s">
        <v>1669</v>
      </c>
      <c r="E109" s="413" t="s">
        <v>320</v>
      </c>
      <c r="F109" t="s">
        <v>932</v>
      </c>
    </row>
    <row r="110" spans="3:6" x14ac:dyDescent="0.25">
      <c r="C110" t="s">
        <v>455</v>
      </c>
      <c r="D110" s="413" t="s">
        <v>1671</v>
      </c>
      <c r="E110" s="413" t="s">
        <v>320</v>
      </c>
      <c r="F110" t="s">
        <v>956</v>
      </c>
    </row>
    <row r="111" spans="3:6" x14ac:dyDescent="0.25">
      <c r="C111" t="s">
        <v>456</v>
      </c>
      <c r="D111" s="413" t="s">
        <v>1669</v>
      </c>
      <c r="E111" s="413" t="s">
        <v>320</v>
      </c>
      <c r="F111" t="s">
        <v>933</v>
      </c>
    </row>
    <row r="112" spans="3:6" x14ac:dyDescent="0.25">
      <c r="C112" t="s">
        <v>457</v>
      </c>
      <c r="D112" s="413" t="s">
        <v>1669</v>
      </c>
      <c r="E112" s="413" t="s">
        <v>320</v>
      </c>
      <c r="F112" t="s">
        <v>935</v>
      </c>
    </row>
    <row r="113" spans="3:6" x14ac:dyDescent="0.25">
      <c r="C113" t="s">
        <v>458</v>
      </c>
      <c r="D113" s="413" t="s">
        <v>1669</v>
      </c>
      <c r="E113" s="413" t="s">
        <v>320</v>
      </c>
      <c r="F113" t="s">
        <v>965</v>
      </c>
    </row>
    <row r="114" spans="3:6" x14ac:dyDescent="0.25">
      <c r="C114" t="s">
        <v>459</v>
      </c>
      <c r="D114" s="413" t="s">
        <v>1669</v>
      </c>
      <c r="E114" s="413" t="s">
        <v>320</v>
      </c>
      <c r="F114" t="s">
        <v>932</v>
      </c>
    </row>
    <row r="115" spans="3:6" x14ac:dyDescent="0.25">
      <c r="C115" t="s">
        <v>460</v>
      </c>
      <c r="D115" s="413" t="s">
        <v>1671</v>
      </c>
      <c r="E115" s="413" t="s">
        <v>11</v>
      </c>
      <c r="F115" t="s">
        <v>949</v>
      </c>
    </row>
    <row r="116" spans="3:6" x14ac:dyDescent="0.25">
      <c r="C116" t="s">
        <v>461</v>
      </c>
      <c r="D116" s="413" t="s">
        <v>1673</v>
      </c>
      <c r="E116" s="413" t="s">
        <v>320</v>
      </c>
      <c r="F116" t="s">
        <v>933</v>
      </c>
    </row>
    <row r="117" spans="3:6" x14ac:dyDescent="0.25">
      <c r="C117" t="s">
        <v>462</v>
      </c>
      <c r="D117" s="413" t="s">
        <v>1669</v>
      </c>
      <c r="E117" s="413" t="s">
        <v>320</v>
      </c>
      <c r="F117" t="s">
        <v>940</v>
      </c>
    </row>
    <row r="118" spans="3:6" x14ac:dyDescent="0.25">
      <c r="C118" t="s">
        <v>463</v>
      </c>
      <c r="D118" s="413" t="s">
        <v>1673</v>
      </c>
      <c r="E118" s="413" t="s">
        <v>320</v>
      </c>
      <c r="F118" t="s">
        <v>962</v>
      </c>
    </row>
    <row r="119" spans="3:6" x14ac:dyDescent="0.25">
      <c r="C119" t="s">
        <v>290</v>
      </c>
      <c r="D119" s="413" t="s">
        <v>1669</v>
      </c>
      <c r="E119" s="413" t="s">
        <v>320</v>
      </c>
      <c r="F119" t="s">
        <v>952</v>
      </c>
    </row>
    <row r="120" spans="3:6" x14ac:dyDescent="0.25">
      <c r="C120" t="s">
        <v>464</v>
      </c>
      <c r="D120" s="413" t="s">
        <v>1672</v>
      </c>
      <c r="E120" s="413" t="s">
        <v>11</v>
      </c>
      <c r="F120" t="s">
        <v>933</v>
      </c>
    </row>
    <row r="121" spans="3:6" x14ac:dyDescent="0.25">
      <c r="C121" t="s">
        <v>465</v>
      </c>
      <c r="D121" s="413" t="s">
        <v>1669</v>
      </c>
      <c r="E121" s="413" t="s">
        <v>320</v>
      </c>
      <c r="F121" t="s">
        <v>938</v>
      </c>
    </row>
    <row r="122" spans="3:6" x14ac:dyDescent="0.25">
      <c r="C122" t="s">
        <v>466</v>
      </c>
      <c r="D122" s="413" t="s">
        <v>1671</v>
      </c>
      <c r="E122" s="413" t="s">
        <v>320</v>
      </c>
      <c r="F122" t="s">
        <v>954</v>
      </c>
    </row>
    <row r="123" spans="3:6" x14ac:dyDescent="0.25">
      <c r="C123" t="s">
        <v>467</v>
      </c>
      <c r="D123" s="413" t="s">
        <v>1672</v>
      </c>
      <c r="E123" s="413" t="s">
        <v>11</v>
      </c>
      <c r="F123" t="s">
        <v>949</v>
      </c>
    </row>
    <row r="124" spans="3:6" x14ac:dyDescent="0.25">
      <c r="C124" t="s">
        <v>468</v>
      </c>
      <c r="D124" s="413" t="s">
        <v>1671</v>
      </c>
      <c r="E124" s="413" t="s">
        <v>320</v>
      </c>
      <c r="F124" t="s">
        <v>951</v>
      </c>
    </row>
    <row r="125" spans="3:6" x14ac:dyDescent="0.25">
      <c r="C125" t="s">
        <v>469</v>
      </c>
      <c r="D125" s="413" t="s">
        <v>1669</v>
      </c>
      <c r="E125" s="413" t="s">
        <v>320</v>
      </c>
      <c r="F125" t="s">
        <v>951</v>
      </c>
    </row>
    <row r="126" spans="3:6" x14ac:dyDescent="0.25">
      <c r="C126" t="s">
        <v>470</v>
      </c>
      <c r="D126" s="413" t="s">
        <v>1669</v>
      </c>
      <c r="E126" s="413" t="s">
        <v>320</v>
      </c>
      <c r="F126" t="s">
        <v>962</v>
      </c>
    </row>
    <row r="127" spans="3:6" x14ac:dyDescent="0.25">
      <c r="C127" t="s">
        <v>471</v>
      </c>
      <c r="D127" s="413" t="s">
        <v>1669</v>
      </c>
      <c r="E127" s="413" t="s">
        <v>320</v>
      </c>
      <c r="F127" t="s">
        <v>948</v>
      </c>
    </row>
    <row r="128" spans="3:6" x14ac:dyDescent="0.25">
      <c r="C128" t="s">
        <v>472</v>
      </c>
      <c r="D128" s="413" t="s">
        <v>1669</v>
      </c>
      <c r="E128" s="413" t="s">
        <v>320</v>
      </c>
      <c r="F128" t="s">
        <v>942</v>
      </c>
    </row>
    <row r="129" spans="3:6" x14ac:dyDescent="0.25">
      <c r="C129" t="s">
        <v>473</v>
      </c>
      <c r="D129" s="413" t="s">
        <v>1671</v>
      </c>
      <c r="E129" s="413" t="s">
        <v>320</v>
      </c>
      <c r="F129" t="s">
        <v>939</v>
      </c>
    </row>
    <row r="130" spans="3:6" x14ac:dyDescent="0.25">
      <c r="C130" t="s">
        <v>474</v>
      </c>
      <c r="D130" s="413" t="s">
        <v>1669</v>
      </c>
      <c r="E130" s="413" t="s">
        <v>320</v>
      </c>
      <c r="F130" t="s">
        <v>954</v>
      </c>
    </row>
    <row r="131" spans="3:6" x14ac:dyDescent="0.25">
      <c r="C131" t="s">
        <v>475</v>
      </c>
      <c r="D131" s="413" t="s">
        <v>1671</v>
      </c>
      <c r="E131" s="413" t="s">
        <v>320</v>
      </c>
      <c r="F131" t="s">
        <v>966</v>
      </c>
    </row>
    <row r="132" spans="3:6" x14ac:dyDescent="0.25">
      <c r="C132" t="s">
        <v>476</v>
      </c>
      <c r="D132" s="413" t="s">
        <v>1669</v>
      </c>
      <c r="E132" s="413" t="s">
        <v>320</v>
      </c>
      <c r="F132" t="s">
        <v>940</v>
      </c>
    </row>
    <row r="133" spans="3:6" x14ac:dyDescent="0.25">
      <c r="C133" t="s">
        <v>477</v>
      </c>
      <c r="D133" s="413" t="s">
        <v>1669</v>
      </c>
      <c r="E133" s="413" t="s">
        <v>320</v>
      </c>
      <c r="F133" t="s">
        <v>966</v>
      </c>
    </row>
    <row r="134" spans="3:6" x14ac:dyDescent="0.25">
      <c r="C134" t="s">
        <v>478</v>
      </c>
      <c r="D134" s="413" t="s">
        <v>1671</v>
      </c>
      <c r="E134" s="413" t="s">
        <v>11</v>
      </c>
      <c r="F134" t="s">
        <v>932</v>
      </c>
    </row>
    <row r="135" spans="3:6" x14ac:dyDescent="0.25">
      <c r="C135" t="s">
        <v>479</v>
      </c>
      <c r="D135" s="413" t="s">
        <v>1671</v>
      </c>
      <c r="E135" s="413" t="s">
        <v>320</v>
      </c>
      <c r="F135" t="s">
        <v>960</v>
      </c>
    </row>
    <row r="136" spans="3:6" x14ac:dyDescent="0.25">
      <c r="C136" t="s">
        <v>480</v>
      </c>
      <c r="D136" s="413" t="s">
        <v>1671</v>
      </c>
      <c r="E136" s="413" t="s">
        <v>320</v>
      </c>
      <c r="F136" t="s">
        <v>932</v>
      </c>
    </row>
    <row r="137" spans="3:6" x14ac:dyDescent="0.25">
      <c r="C137" t="s">
        <v>481</v>
      </c>
      <c r="D137" s="413" t="s">
        <v>1671</v>
      </c>
      <c r="E137" s="413" t="s">
        <v>11</v>
      </c>
      <c r="F137" t="s">
        <v>961</v>
      </c>
    </row>
    <row r="138" spans="3:6" x14ac:dyDescent="0.25">
      <c r="C138" t="s">
        <v>482</v>
      </c>
      <c r="D138" s="413" t="s">
        <v>1669</v>
      </c>
      <c r="E138" s="413" t="s">
        <v>320</v>
      </c>
      <c r="F138" t="s">
        <v>953</v>
      </c>
    </row>
    <row r="139" spans="3:6" x14ac:dyDescent="0.25">
      <c r="C139" t="s">
        <v>483</v>
      </c>
      <c r="D139" s="413" t="s">
        <v>1670</v>
      </c>
      <c r="E139" s="413" t="s">
        <v>11</v>
      </c>
      <c r="F139" t="s">
        <v>934</v>
      </c>
    </row>
    <row r="140" spans="3:6" x14ac:dyDescent="0.25">
      <c r="C140" t="s">
        <v>484</v>
      </c>
      <c r="D140" s="413" t="s">
        <v>1671</v>
      </c>
      <c r="E140" s="413" t="s">
        <v>320</v>
      </c>
      <c r="F140" t="s">
        <v>963</v>
      </c>
    </row>
    <row r="141" spans="3:6" x14ac:dyDescent="0.25">
      <c r="C141" t="s">
        <v>485</v>
      </c>
      <c r="D141" s="413" t="s">
        <v>1669</v>
      </c>
      <c r="E141" s="413" t="s">
        <v>320</v>
      </c>
      <c r="F141" t="s">
        <v>947</v>
      </c>
    </row>
    <row r="142" spans="3:6" x14ac:dyDescent="0.25">
      <c r="C142" t="s">
        <v>486</v>
      </c>
      <c r="D142" s="413" t="s">
        <v>1669</v>
      </c>
      <c r="E142" s="413" t="s">
        <v>320</v>
      </c>
      <c r="F142" t="s">
        <v>955</v>
      </c>
    </row>
    <row r="143" spans="3:6" x14ac:dyDescent="0.25">
      <c r="C143" t="s">
        <v>487</v>
      </c>
      <c r="D143" s="413" t="s">
        <v>1671</v>
      </c>
      <c r="E143" s="413" t="s">
        <v>320</v>
      </c>
      <c r="F143" t="s">
        <v>942</v>
      </c>
    </row>
    <row r="144" spans="3:6" x14ac:dyDescent="0.25">
      <c r="C144" t="s">
        <v>488</v>
      </c>
      <c r="D144" s="413" t="s">
        <v>1673</v>
      </c>
      <c r="E144" s="413" t="s">
        <v>320</v>
      </c>
      <c r="F144" t="s">
        <v>948</v>
      </c>
    </row>
    <row r="145" spans="3:6" x14ac:dyDescent="0.25">
      <c r="C145" t="s">
        <v>489</v>
      </c>
      <c r="D145" s="413" t="s">
        <v>1669</v>
      </c>
      <c r="E145" s="413" t="s">
        <v>320</v>
      </c>
      <c r="F145" t="s">
        <v>936</v>
      </c>
    </row>
    <row r="146" spans="3:6" x14ac:dyDescent="0.25">
      <c r="C146" t="s">
        <v>490</v>
      </c>
      <c r="D146" s="413" t="s">
        <v>1673</v>
      </c>
      <c r="E146" s="413" t="s">
        <v>320</v>
      </c>
      <c r="F146" t="s">
        <v>955</v>
      </c>
    </row>
    <row r="147" spans="3:6" x14ac:dyDescent="0.25">
      <c r="C147" t="s">
        <v>491</v>
      </c>
      <c r="D147" s="413" t="s">
        <v>1671</v>
      </c>
      <c r="E147" s="413" t="s">
        <v>320</v>
      </c>
      <c r="F147" t="s">
        <v>934</v>
      </c>
    </row>
    <row r="148" spans="3:6" x14ac:dyDescent="0.25">
      <c r="C148" t="s">
        <v>492</v>
      </c>
      <c r="D148" s="413" t="s">
        <v>1671</v>
      </c>
      <c r="E148" s="413" t="s">
        <v>11</v>
      </c>
      <c r="F148" t="s">
        <v>965</v>
      </c>
    </row>
    <row r="149" spans="3:6" x14ac:dyDescent="0.25">
      <c r="C149" t="s">
        <v>493</v>
      </c>
      <c r="D149" s="413" t="s">
        <v>1671</v>
      </c>
      <c r="E149" s="413" t="s">
        <v>11</v>
      </c>
      <c r="F149" t="s">
        <v>949</v>
      </c>
    </row>
    <row r="150" spans="3:6" x14ac:dyDescent="0.25">
      <c r="C150" t="s">
        <v>494</v>
      </c>
      <c r="D150" s="413" t="s">
        <v>1671</v>
      </c>
      <c r="E150" s="413" t="s">
        <v>11</v>
      </c>
      <c r="F150" t="s">
        <v>953</v>
      </c>
    </row>
    <row r="151" spans="3:6" x14ac:dyDescent="0.25">
      <c r="C151" t="s">
        <v>495</v>
      </c>
      <c r="D151" s="413" t="s">
        <v>1673</v>
      </c>
      <c r="E151" s="413" t="s">
        <v>320</v>
      </c>
      <c r="F151" t="s">
        <v>932</v>
      </c>
    </row>
    <row r="152" spans="3:6" x14ac:dyDescent="0.25">
      <c r="C152" t="s">
        <v>496</v>
      </c>
      <c r="D152" s="413" t="s">
        <v>1669</v>
      </c>
      <c r="E152" s="413" t="s">
        <v>320</v>
      </c>
      <c r="F152" t="s">
        <v>942</v>
      </c>
    </row>
    <row r="153" spans="3:6" x14ac:dyDescent="0.25">
      <c r="C153" t="s">
        <v>497</v>
      </c>
      <c r="D153" s="413" t="s">
        <v>1669</v>
      </c>
      <c r="E153" s="413" t="s">
        <v>320</v>
      </c>
      <c r="F153" t="s">
        <v>959</v>
      </c>
    </row>
    <row r="154" spans="3:6" x14ac:dyDescent="0.25">
      <c r="C154" t="s">
        <v>498</v>
      </c>
      <c r="D154" s="413" t="s">
        <v>1669</v>
      </c>
      <c r="E154" s="413" t="s">
        <v>320</v>
      </c>
      <c r="F154" t="s">
        <v>964</v>
      </c>
    </row>
    <row r="155" spans="3:6" x14ac:dyDescent="0.25">
      <c r="C155" t="s">
        <v>499</v>
      </c>
      <c r="D155" s="413" t="s">
        <v>1671</v>
      </c>
      <c r="E155" s="413" t="s">
        <v>320</v>
      </c>
      <c r="F155" t="s">
        <v>936</v>
      </c>
    </row>
    <row r="156" spans="3:6" x14ac:dyDescent="0.25">
      <c r="C156" t="s">
        <v>500</v>
      </c>
      <c r="D156" s="413" t="s">
        <v>1671</v>
      </c>
      <c r="E156" s="413" t="s">
        <v>11</v>
      </c>
      <c r="F156" t="s">
        <v>950</v>
      </c>
    </row>
    <row r="157" spans="3:6" x14ac:dyDescent="0.25">
      <c r="C157" t="s">
        <v>501</v>
      </c>
      <c r="D157" s="413" t="s">
        <v>1671</v>
      </c>
      <c r="E157" s="413" t="s">
        <v>11</v>
      </c>
      <c r="F157" t="s">
        <v>944</v>
      </c>
    </row>
    <row r="158" spans="3:6" x14ac:dyDescent="0.25">
      <c r="C158" t="s">
        <v>502</v>
      </c>
      <c r="D158" s="413" t="s">
        <v>1671</v>
      </c>
      <c r="E158" s="413" t="s">
        <v>11</v>
      </c>
      <c r="F158" t="s">
        <v>961</v>
      </c>
    </row>
    <row r="159" spans="3:6" x14ac:dyDescent="0.25">
      <c r="C159" t="s">
        <v>503</v>
      </c>
      <c r="D159" s="413" t="s">
        <v>1669</v>
      </c>
      <c r="E159" s="413" t="s">
        <v>320</v>
      </c>
      <c r="F159" t="s">
        <v>960</v>
      </c>
    </row>
    <row r="160" spans="3:6" x14ac:dyDescent="0.25">
      <c r="C160" t="s">
        <v>504</v>
      </c>
      <c r="D160" s="413" t="s">
        <v>1671</v>
      </c>
      <c r="E160" s="413" t="s">
        <v>11</v>
      </c>
      <c r="F160" t="s">
        <v>936</v>
      </c>
    </row>
    <row r="161" spans="2:6" x14ac:dyDescent="0.25">
      <c r="C161" t="s">
        <v>505</v>
      </c>
      <c r="D161" s="413" t="s">
        <v>1673</v>
      </c>
      <c r="E161" s="413" t="s">
        <v>320</v>
      </c>
      <c r="F161" t="s">
        <v>932</v>
      </c>
    </row>
    <row r="162" spans="2:6" x14ac:dyDescent="0.25">
      <c r="C162" t="s">
        <v>506</v>
      </c>
      <c r="D162" s="413" t="s">
        <v>1669</v>
      </c>
      <c r="E162" s="413" t="s">
        <v>320</v>
      </c>
      <c r="F162" t="s">
        <v>936</v>
      </c>
    </row>
    <row r="163" spans="2:6" x14ac:dyDescent="0.25">
      <c r="C163" t="s">
        <v>507</v>
      </c>
      <c r="D163" s="413" t="s">
        <v>1672</v>
      </c>
      <c r="E163" s="413" t="s">
        <v>11</v>
      </c>
      <c r="F163" t="s">
        <v>946</v>
      </c>
    </row>
    <row r="164" spans="2:6" x14ac:dyDescent="0.25">
      <c r="B164" s="407"/>
      <c r="C164" t="s">
        <v>508</v>
      </c>
      <c r="D164" s="413" t="s">
        <v>1671</v>
      </c>
      <c r="E164" s="413" t="s">
        <v>320</v>
      </c>
      <c r="F164" t="s">
        <v>945</v>
      </c>
    </row>
    <row r="165" spans="2:6" x14ac:dyDescent="0.25">
      <c r="C165" t="s">
        <v>509</v>
      </c>
      <c r="D165" s="413" t="s">
        <v>1671</v>
      </c>
      <c r="E165" s="413" t="s">
        <v>320</v>
      </c>
      <c r="F165" t="s">
        <v>961</v>
      </c>
    </row>
    <row r="166" spans="2:6" x14ac:dyDescent="0.25">
      <c r="C166" t="s">
        <v>510</v>
      </c>
      <c r="D166" s="413" t="s">
        <v>1672</v>
      </c>
      <c r="E166" s="413" t="s">
        <v>11</v>
      </c>
      <c r="F166" t="s">
        <v>946</v>
      </c>
    </row>
    <row r="167" spans="2:6" x14ac:dyDescent="0.25">
      <c r="C167" t="s">
        <v>511</v>
      </c>
      <c r="D167" s="413" t="s">
        <v>1671</v>
      </c>
      <c r="E167" s="413" t="s">
        <v>320</v>
      </c>
      <c r="F167" t="s">
        <v>958</v>
      </c>
    </row>
    <row r="168" spans="2:6" x14ac:dyDescent="0.25">
      <c r="C168" t="s">
        <v>512</v>
      </c>
      <c r="D168" s="413" t="s">
        <v>1669</v>
      </c>
      <c r="E168" s="413" t="s">
        <v>320</v>
      </c>
      <c r="F168" t="s">
        <v>964</v>
      </c>
    </row>
    <row r="169" spans="2:6" x14ac:dyDescent="0.25">
      <c r="C169" t="s">
        <v>513</v>
      </c>
      <c r="D169" s="413" t="s">
        <v>1671</v>
      </c>
      <c r="E169" s="413" t="s">
        <v>11</v>
      </c>
      <c r="F169" t="s">
        <v>951</v>
      </c>
    </row>
    <row r="170" spans="2:6" x14ac:dyDescent="0.25">
      <c r="C170" t="s">
        <v>514</v>
      </c>
      <c r="D170" s="413" t="s">
        <v>1669</v>
      </c>
      <c r="E170" s="413" t="s">
        <v>320</v>
      </c>
      <c r="F170" t="s">
        <v>936</v>
      </c>
    </row>
    <row r="171" spans="2:6" x14ac:dyDescent="0.25">
      <c r="C171" t="s">
        <v>515</v>
      </c>
      <c r="D171" s="413" t="s">
        <v>1673</v>
      </c>
      <c r="E171" s="413" t="s">
        <v>320</v>
      </c>
      <c r="F171" t="s">
        <v>964</v>
      </c>
    </row>
    <row r="172" spans="2:6" x14ac:dyDescent="0.25">
      <c r="C172" t="s">
        <v>516</v>
      </c>
      <c r="D172" s="413" t="s">
        <v>1669</v>
      </c>
      <c r="E172" s="413" t="s">
        <v>320</v>
      </c>
      <c r="F172" t="s">
        <v>936</v>
      </c>
    </row>
    <row r="173" spans="2:6" x14ac:dyDescent="0.25">
      <c r="C173" t="s">
        <v>517</v>
      </c>
      <c r="D173" s="413" t="s">
        <v>1672</v>
      </c>
      <c r="E173" s="413" t="s">
        <v>11</v>
      </c>
      <c r="F173" t="s">
        <v>954</v>
      </c>
    </row>
    <row r="174" spans="2:6" x14ac:dyDescent="0.25">
      <c r="C174" t="s">
        <v>518</v>
      </c>
      <c r="D174" s="413" t="s">
        <v>1671</v>
      </c>
      <c r="E174" s="413" t="s">
        <v>320</v>
      </c>
      <c r="F174" t="s">
        <v>954</v>
      </c>
    </row>
    <row r="175" spans="2:6" x14ac:dyDescent="0.25">
      <c r="C175" t="s">
        <v>519</v>
      </c>
      <c r="D175" s="413" t="s">
        <v>1669</v>
      </c>
      <c r="E175" s="413" t="s">
        <v>320</v>
      </c>
      <c r="F175" t="s">
        <v>960</v>
      </c>
    </row>
    <row r="176" spans="2:6" x14ac:dyDescent="0.25">
      <c r="C176" t="s">
        <v>520</v>
      </c>
      <c r="D176" s="413" t="s">
        <v>1669</v>
      </c>
      <c r="E176" s="413" t="s">
        <v>320</v>
      </c>
      <c r="F176" t="s">
        <v>960</v>
      </c>
    </row>
    <row r="177" spans="3:6" x14ac:dyDescent="0.25">
      <c r="C177" t="s">
        <v>521</v>
      </c>
      <c r="D177" s="413" t="s">
        <v>1669</v>
      </c>
      <c r="E177" s="413" t="s">
        <v>320</v>
      </c>
      <c r="F177" t="s">
        <v>933</v>
      </c>
    </row>
    <row r="178" spans="3:6" x14ac:dyDescent="0.25">
      <c r="C178" t="s">
        <v>522</v>
      </c>
      <c r="D178" s="413" t="s">
        <v>1669</v>
      </c>
      <c r="E178" s="413" t="s">
        <v>320</v>
      </c>
      <c r="F178" t="s">
        <v>956</v>
      </c>
    </row>
    <row r="179" spans="3:6" x14ac:dyDescent="0.25">
      <c r="C179" t="s">
        <v>523</v>
      </c>
      <c r="D179" s="413" t="s">
        <v>1671</v>
      </c>
      <c r="E179" s="413" t="s">
        <v>11</v>
      </c>
      <c r="F179" t="s">
        <v>966</v>
      </c>
    </row>
    <row r="180" spans="3:6" x14ac:dyDescent="0.25">
      <c r="C180" t="s">
        <v>524</v>
      </c>
      <c r="D180" s="413" t="s">
        <v>1669</v>
      </c>
      <c r="E180" s="413" t="s">
        <v>320</v>
      </c>
      <c r="F180" t="s">
        <v>947</v>
      </c>
    </row>
    <row r="181" spans="3:6" x14ac:dyDescent="0.25">
      <c r="C181" t="s">
        <v>525</v>
      </c>
      <c r="D181" s="413" t="s">
        <v>1672</v>
      </c>
      <c r="E181" s="413" t="s">
        <v>11</v>
      </c>
      <c r="F181" t="s">
        <v>937</v>
      </c>
    </row>
    <row r="182" spans="3:6" x14ac:dyDescent="0.25">
      <c r="C182" t="s">
        <v>526</v>
      </c>
      <c r="D182" s="413" t="s">
        <v>1669</v>
      </c>
      <c r="E182" s="413" t="s">
        <v>320</v>
      </c>
      <c r="F182" t="s">
        <v>944</v>
      </c>
    </row>
    <row r="183" spans="3:6" x14ac:dyDescent="0.25">
      <c r="C183" t="s">
        <v>527</v>
      </c>
      <c r="D183" s="413" t="s">
        <v>1672</v>
      </c>
      <c r="E183" s="413" t="s">
        <v>11</v>
      </c>
      <c r="F183" t="s">
        <v>960</v>
      </c>
    </row>
    <row r="184" spans="3:6" x14ac:dyDescent="0.25">
      <c r="C184" t="s">
        <v>528</v>
      </c>
      <c r="D184" s="413" t="s">
        <v>1669</v>
      </c>
      <c r="E184" s="413" t="s">
        <v>11</v>
      </c>
      <c r="F184" t="s">
        <v>950</v>
      </c>
    </row>
    <row r="185" spans="3:6" x14ac:dyDescent="0.25">
      <c r="C185" t="s">
        <v>529</v>
      </c>
      <c r="D185" s="413" t="s">
        <v>1669</v>
      </c>
      <c r="E185" s="413" t="s">
        <v>320</v>
      </c>
      <c r="F185" t="s">
        <v>965</v>
      </c>
    </row>
    <row r="186" spans="3:6" x14ac:dyDescent="0.25">
      <c r="C186" t="s">
        <v>530</v>
      </c>
      <c r="D186" s="413" t="s">
        <v>1669</v>
      </c>
      <c r="E186" s="413" t="s">
        <v>320</v>
      </c>
      <c r="F186" t="s">
        <v>935</v>
      </c>
    </row>
    <row r="187" spans="3:6" x14ac:dyDescent="0.25">
      <c r="C187" t="s">
        <v>531</v>
      </c>
      <c r="D187" s="413" t="s">
        <v>1669</v>
      </c>
      <c r="E187" s="413" t="s">
        <v>320</v>
      </c>
      <c r="F187" t="s">
        <v>961</v>
      </c>
    </row>
    <row r="188" spans="3:6" x14ac:dyDescent="0.25">
      <c r="C188" t="s">
        <v>532</v>
      </c>
      <c r="D188" s="413" t="s">
        <v>1673</v>
      </c>
      <c r="E188" s="413" t="s">
        <v>320</v>
      </c>
      <c r="F188" t="s">
        <v>966</v>
      </c>
    </row>
    <row r="189" spans="3:6" x14ac:dyDescent="0.25">
      <c r="C189" t="s">
        <v>533</v>
      </c>
      <c r="D189" s="413" t="s">
        <v>1669</v>
      </c>
      <c r="E189" s="413" t="s">
        <v>320</v>
      </c>
      <c r="F189" t="s">
        <v>934</v>
      </c>
    </row>
    <row r="190" spans="3:6" x14ac:dyDescent="0.25">
      <c r="C190" t="s">
        <v>534</v>
      </c>
      <c r="D190" s="413" t="s">
        <v>1669</v>
      </c>
      <c r="E190" s="413" t="s">
        <v>320</v>
      </c>
      <c r="F190" t="s">
        <v>935</v>
      </c>
    </row>
    <row r="191" spans="3:6" x14ac:dyDescent="0.25">
      <c r="C191" t="s">
        <v>535</v>
      </c>
      <c r="D191" s="413" t="s">
        <v>1671</v>
      </c>
      <c r="E191" s="413" t="s">
        <v>320</v>
      </c>
      <c r="F191" t="s">
        <v>942</v>
      </c>
    </row>
    <row r="192" spans="3:6" x14ac:dyDescent="0.25">
      <c r="C192" t="s">
        <v>536</v>
      </c>
      <c r="D192" s="413" t="s">
        <v>1669</v>
      </c>
      <c r="E192" s="413" t="s">
        <v>320</v>
      </c>
      <c r="F192" t="s">
        <v>964</v>
      </c>
    </row>
    <row r="193" spans="3:6" x14ac:dyDescent="0.25">
      <c r="C193" t="s">
        <v>537</v>
      </c>
      <c r="D193" s="413" t="s">
        <v>1671</v>
      </c>
      <c r="E193" s="413" t="s">
        <v>320</v>
      </c>
      <c r="F193" t="s">
        <v>959</v>
      </c>
    </row>
    <row r="194" spans="3:6" x14ac:dyDescent="0.25">
      <c r="C194" t="s">
        <v>538</v>
      </c>
      <c r="D194" s="413" t="s">
        <v>1671</v>
      </c>
      <c r="E194" s="413" t="s">
        <v>320</v>
      </c>
      <c r="F194" t="s">
        <v>940</v>
      </c>
    </row>
    <row r="195" spans="3:6" x14ac:dyDescent="0.25">
      <c r="C195" t="s">
        <v>539</v>
      </c>
      <c r="D195" s="413" t="s">
        <v>1671</v>
      </c>
      <c r="E195" s="413" t="s">
        <v>320</v>
      </c>
      <c r="F195" t="s">
        <v>940</v>
      </c>
    </row>
    <row r="196" spans="3:6" x14ac:dyDescent="0.25">
      <c r="C196" t="s">
        <v>540</v>
      </c>
      <c r="D196" s="413" t="s">
        <v>1669</v>
      </c>
      <c r="E196" s="413" t="s">
        <v>320</v>
      </c>
      <c r="F196" t="s">
        <v>964</v>
      </c>
    </row>
    <row r="197" spans="3:6" x14ac:dyDescent="0.25">
      <c r="C197" t="s">
        <v>541</v>
      </c>
      <c r="D197" s="413" t="s">
        <v>1671</v>
      </c>
      <c r="E197" s="413" t="s">
        <v>320</v>
      </c>
      <c r="F197" t="s">
        <v>938</v>
      </c>
    </row>
    <row r="198" spans="3:6" x14ac:dyDescent="0.25">
      <c r="C198" t="s">
        <v>542</v>
      </c>
      <c r="D198" s="413" t="s">
        <v>1671</v>
      </c>
      <c r="E198" s="413" t="s">
        <v>320</v>
      </c>
      <c r="F198" t="s">
        <v>963</v>
      </c>
    </row>
    <row r="199" spans="3:6" x14ac:dyDescent="0.25">
      <c r="C199" t="s">
        <v>543</v>
      </c>
      <c r="D199" s="413" t="s">
        <v>1671</v>
      </c>
      <c r="E199" s="413" t="s">
        <v>320</v>
      </c>
      <c r="F199" t="s">
        <v>946</v>
      </c>
    </row>
    <row r="200" spans="3:6" x14ac:dyDescent="0.25">
      <c r="C200" t="s">
        <v>544</v>
      </c>
      <c r="D200" s="413" t="s">
        <v>1669</v>
      </c>
      <c r="E200" s="413" t="s">
        <v>320</v>
      </c>
      <c r="F200" t="s">
        <v>965</v>
      </c>
    </row>
    <row r="201" spans="3:6" x14ac:dyDescent="0.25">
      <c r="C201" t="s">
        <v>545</v>
      </c>
      <c r="D201" s="413" t="s">
        <v>1671</v>
      </c>
      <c r="E201" s="413" t="s">
        <v>320</v>
      </c>
      <c r="F201" t="s">
        <v>957</v>
      </c>
    </row>
    <row r="202" spans="3:6" x14ac:dyDescent="0.25">
      <c r="C202" t="s">
        <v>546</v>
      </c>
      <c r="D202" s="413" t="s">
        <v>1669</v>
      </c>
      <c r="E202" s="413" t="s">
        <v>320</v>
      </c>
      <c r="F202" t="s">
        <v>933</v>
      </c>
    </row>
    <row r="203" spans="3:6" x14ac:dyDescent="0.25">
      <c r="C203" t="s">
        <v>547</v>
      </c>
      <c r="D203" s="413" t="s">
        <v>1671</v>
      </c>
      <c r="E203" s="413" t="s">
        <v>320</v>
      </c>
      <c r="F203" t="s">
        <v>940</v>
      </c>
    </row>
    <row r="204" spans="3:6" x14ac:dyDescent="0.25">
      <c r="C204" t="s">
        <v>548</v>
      </c>
      <c r="D204" s="413" t="s">
        <v>1671</v>
      </c>
      <c r="E204" s="413" t="s">
        <v>320</v>
      </c>
      <c r="F204" t="s">
        <v>958</v>
      </c>
    </row>
    <row r="205" spans="3:6" x14ac:dyDescent="0.25">
      <c r="C205" t="s">
        <v>549</v>
      </c>
      <c r="D205" s="413" t="s">
        <v>1671</v>
      </c>
      <c r="E205" s="413" t="s">
        <v>11</v>
      </c>
      <c r="F205" t="s">
        <v>932</v>
      </c>
    </row>
    <row r="206" spans="3:6" x14ac:dyDescent="0.25">
      <c r="C206" t="s">
        <v>550</v>
      </c>
      <c r="D206" s="413" t="s">
        <v>1669</v>
      </c>
      <c r="E206" s="413" t="s">
        <v>320</v>
      </c>
      <c r="F206" t="s">
        <v>959</v>
      </c>
    </row>
    <row r="207" spans="3:6" x14ac:dyDescent="0.25">
      <c r="C207" t="s">
        <v>551</v>
      </c>
      <c r="D207" s="413" t="s">
        <v>1669</v>
      </c>
      <c r="E207" s="413" t="s">
        <v>320</v>
      </c>
      <c r="F207" t="s">
        <v>943</v>
      </c>
    </row>
    <row r="208" spans="3:6" x14ac:dyDescent="0.25">
      <c r="C208" t="s">
        <v>552</v>
      </c>
      <c r="D208" s="413" t="s">
        <v>1672</v>
      </c>
      <c r="E208" s="413" t="s">
        <v>11</v>
      </c>
      <c r="F208" t="s">
        <v>949</v>
      </c>
    </row>
    <row r="209" spans="3:6" x14ac:dyDescent="0.25">
      <c r="C209" t="s">
        <v>553</v>
      </c>
      <c r="D209" s="413" t="s">
        <v>1669</v>
      </c>
      <c r="E209" s="413" t="s">
        <v>320</v>
      </c>
      <c r="F209" t="s">
        <v>937</v>
      </c>
    </row>
    <row r="210" spans="3:6" x14ac:dyDescent="0.25">
      <c r="C210" t="s">
        <v>554</v>
      </c>
      <c r="D210" s="413" t="s">
        <v>1669</v>
      </c>
      <c r="E210" s="413" t="s">
        <v>320</v>
      </c>
      <c r="F210" t="s">
        <v>965</v>
      </c>
    </row>
    <row r="211" spans="3:6" x14ac:dyDescent="0.25">
      <c r="C211" t="s">
        <v>555</v>
      </c>
      <c r="D211" s="413" t="s">
        <v>1672</v>
      </c>
      <c r="E211" s="413" t="s">
        <v>11</v>
      </c>
      <c r="F211" t="s">
        <v>961</v>
      </c>
    </row>
    <row r="212" spans="3:6" x14ac:dyDescent="0.25">
      <c r="C212" t="s">
        <v>556</v>
      </c>
      <c r="D212" s="413" t="s">
        <v>1671</v>
      </c>
      <c r="E212" s="413" t="s">
        <v>11</v>
      </c>
      <c r="F212" t="s">
        <v>942</v>
      </c>
    </row>
    <row r="213" spans="3:6" x14ac:dyDescent="0.25">
      <c r="C213" t="s">
        <v>557</v>
      </c>
      <c r="D213" s="413" t="s">
        <v>1669</v>
      </c>
      <c r="E213" s="413" t="s">
        <v>320</v>
      </c>
      <c r="F213" t="s">
        <v>966</v>
      </c>
    </row>
    <row r="214" spans="3:6" x14ac:dyDescent="0.25">
      <c r="C214" t="s">
        <v>558</v>
      </c>
      <c r="D214" s="413" t="s">
        <v>1671</v>
      </c>
      <c r="E214" s="413" t="s">
        <v>11</v>
      </c>
      <c r="F214" t="s">
        <v>959</v>
      </c>
    </row>
    <row r="215" spans="3:6" x14ac:dyDescent="0.25">
      <c r="C215" t="s">
        <v>559</v>
      </c>
      <c r="D215" s="413" t="s">
        <v>1671</v>
      </c>
      <c r="E215" s="413" t="s">
        <v>320</v>
      </c>
      <c r="F215" t="s">
        <v>932</v>
      </c>
    </row>
    <row r="216" spans="3:6" x14ac:dyDescent="0.25">
      <c r="C216" t="s">
        <v>560</v>
      </c>
      <c r="D216" s="413" t="s">
        <v>1671</v>
      </c>
      <c r="E216" s="413" t="s">
        <v>11</v>
      </c>
      <c r="F216" t="s">
        <v>941</v>
      </c>
    </row>
    <row r="217" spans="3:6" x14ac:dyDescent="0.25">
      <c r="C217" t="s">
        <v>561</v>
      </c>
      <c r="D217" s="413" t="s">
        <v>1669</v>
      </c>
      <c r="E217" s="413" t="s">
        <v>320</v>
      </c>
      <c r="F217" t="s">
        <v>945</v>
      </c>
    </row>
    <row r="218" spans="3:6" x14ac:dyDescent="0.25">
      <c r="C218" t="s">
        <v>562</v>
      </c>
      <c r="D218" s="413" t="s">
        <v>1671</v>
      </c>
      <c r="E218" s="413" t="s">
        <v>320</v>
      </c>
      <c r="F218" t="s">
        <v>958</v>
      </c>
    </row>
    <row r="219" spans="3:6" x14ac:dyDescent="0.25">
      <c r="C219" t="s">
        <v>563</v>
      </c>
      <c r="D219" s="413" t="s">
        <v>1669</v>
      </c>
      <c r="E219" s="413" t="s">
        <v>320</v>
      </c>
      <c r="F219" t="s">
        <v>966</v>
      </c>
    </row>
    <row r="220" spans="3:6" x14ac:dyDescent="0.25">
      <c r="C220" t="s">
        <v>564</v>
      </c>
      <c r="D220" s="413" t="s">
        <v>1673</v>
      </c>
      <c r="E220" s="413" t="s">
        <v>320</v>
      </c>
      <c r="F220" t="s">
        <v>942</v>
      </c>
    </row>
    <row r="221" spans="3:6" x14ac:dyDescent="0.25">
      <c r="C221" t="s">
        <v>565</v>
      </c>
      <c r="D221" s="413" t="s">
        <v>1671</v>
      </c>
      <c r="E221" s="413" t="s">
        <v>320</v>
      </c>
      <c r="F221" t="s">
        <v>959</v>
      </c>
    </row>
    <row r="222" spans="3:6" x14ac:dyDescent="0.25">
      <c r="C222" t="s">
        <v>566</v>
      </c>
      <c r="D222" s="413" t="s">
        <v>1669</v>
      </c>
      <c r="E222" s="413" t="s">
        <v>320</v>
      </c>
      <c r="F222" t="s">
        <v>952</v>
      </c>
    </row>
    <row r="223" spans="3:6" x14ac:dyDescent="0.25">
      <c r="C223" t="s">
        <v>567</v>
      </c>
      <c r="D223" s="413" t="s">
        <v>1669</v>
      </c>
      <c r="E223" s="413" t="s">
        <v>320</v>
      </c>
      <c r="F223" t="s">
        <v>964</v>
      </c>
    </row>
    <row r="224" spans="3:6" x14ac:dyDescent="0.25">
      <c r="C224" t="s">
        <v>568</v>
      </c>
      <c r="D224" s="413" t="s">
        <v>1669</v>
      </c>
      <c r="E224" s="413" t="s">
        <v>320</v>
      </c>
      <c r="F224" t="s">
        <v>964</v>
      </c>
    </row>
    <row r="225" spans="3:6" x14ac:dyDescent="0.25">
      <c r="C225" t="s">
        <v>569</v>
      </c>
      <c r="D225" s="413" t="s">
        <v>1669</v>
      </c>
      <c r="E225" s="413" t="s">
        <v>320</v>
      </c>
      <c r="F225" t="s">
        <v>953</v>
      </c>
    </row>
    <row r="226" spans="3:6" x14ac:dyDescent="0.25">
      <c r="C226" t="s">
        <v>570</v>
      </c>
      <c r="D226" s="413" t="s">
        <v>1669</v>
      </c>
      <c r="E226" s="413" t="s">
        <v>320</v>
      </c>
      <c r="F226" t="s">
        <v>933</v>
      </c>
    </row>
    <row r="227" spans="3:6" x14ac:dyDescent="0.25">
      <c r="C227" t="s">
        <v>571</v>
      </c>
      <c r="D227" s="413" t="s">
        <v>1671</v>
      </c>
      <c r="E227" s="413" t="s">
        <v>320</v>
      </c>
      <c r="F227" t="s">
        <v>954</v>
      </c>
    </row>
    <row r="228" spans="3:6" x14ac:dyDescent="0.25">
      <c r="C228" t="s">
        <v>572</v>
      </c>
      <c r="D228" s="413" t="s">
        <v>1673</v>
      </c>
      <c r="E228" s="413" t="s">
        <v>320</v>
      </c>
      <c r="F228" t="s">
        <v>933</v>
      </c>
    </row>
    <row r="229" spans="3:6" x14ac:dyDescent="0.25">
      <c r="C229" t="s">
        <v>573</v>
      </c>
      <c r="D229" s="413" t="s">
        <v>1669</v>
      </c>
      <c r="E229" s="413" t="s">
        <v>320</v>
      </c>
      <c r="F229" t="s">
        <v>942</v>
      </c>
    </row>
    <row r="230" spans="3:6" x14ac:dyDescent="0.25">
      <c r="C230" t="s">
        <v>574</v>
      </c>
      <c r="D230" s="413" t="s">
        <v>1671</v>
      </c>
      <c r="E230" s="413" t="s">
        <v>320</v>
      </c>
      <c r="F230" t="s">
        <v>963</v>
      </c>
    </row>
    <row r="231" spans="3:6" x14ac:dyDescent="0.25">
      <c r="C231" t="s">
        <v>575</v>
      </c>
      <c r="D231" s="413" t="s">
        <v>1669</v>
      </c>
      <c r="E231" s="413" t="s">
        <v>320</v>
      </c>
      <c r="F231" t="s">
        <v>955</v>
      </c>
    </row>
    <row r="232" spans="3:6" x14ac:dyDescent="0.25">
      <c r="C232" t="s">
        <v>576</v>
      </c>
      <c r="D232" s="413" t="s">
        <v>1671</v>
      </c>
      <c r="E232" s="413" t="s">
        <v>11</v>
      </c>
      <c r="F232" t="s">
        <v>958</v>
      </c>
    </row>
    <row r="233" spans="3:6" x14ac:dyDescent="0.25">
      <c r="C233" t="s">
        <v>577</v>
      </c>
      <c r="D233" s="413" t="s">
        <v>1671</v>
      </c>
      <c r="E233" s="413" t="s">
        <v>320</v>
      </c>
      <c r="F233" t="s">
        <v>949</v>
      </c>
    </row>
    <row r="234" spans="3:6" x14ac:dyDescent="0.25">
      <c r="C234" t="s">
        <v>578</v>
      </c>
      <c r="D234" s="413" t="s">
        <v>1669</v>
      </c>
      <c r="E234" s="413" t="s">
        <v>320</v>
      </c>
      <c r="F234" t="s">
        <v>933</v>
      </c>
    </row>
    <row r="235" spans="3:6" x14ac:dyDescent="0.25">
      <c r="C235" t="s">
        <v>579</v>
      </c>
      <c r="D235" s="413" t="s">
        <v>1671</v>
      </c>
      <c r="E235" s="413" t="s">
        <v>11</v>
      </c>
      <c r="F235" t="s">
        <v>942</v>
      </c>
    </row>
    <row r="236" spans="3:6" x14ac:dyDescent="0.25">
      <c r="C236" t="s">
        <v>580</v>
      </c>
      <c r="D236" s="413" t="s">
        <v>1669</v>
      </c>
      <c r="E236" s="413" t="s">
        <v>320</v>
      </c>
      <c r="F236" t="s">
        <v>955</v>
      </c>
    </row>
    <row r="237" spans="3:6" x14ac:dyDescent="0.25">
      <c r="C237" t="s">
        <v>581</v>
      </c>
      <c r="D237" s="413" t="s">
        <v>1669</v>
      </c>
      <c r="E237" s="413" t="s">
        <v>320</v>
      </c>
      <c r="F237" t="s">
        <v>944</v>
      </c>
    </row>
    <row r="238" spans="3:6" x14ac:dyDescent="0.25">
      <c r="C238" t="s">
        <v>582</v>
      </c>
      <c r="D238" s="413" t="s">
        <v>1669</v>
      </c>
      <c r="E238" s="413" t="s">
        <v>320</v>
      </c>
      <c r="F238" t="s">
        <v>937</v>
      </c>
    </row>
    <row r="239" spans="3:6" x14ac:dyDescent="0.25">
      <c r="C239" t="s">
        <v>583</v>
      </c>
      <c r="D239" s="413" t="s">
        <v>1669</v>
      </c>
      <c r="E239" s="413" t="s">
        <v>320</v>
      </c>
      <c r="F239" t="s">
        <v>936</v>
      </c>
    </row>
    <row r="240" spans="3:6" x14ac:dyDescent="0.25">
      <c r="C240" t="s">
        <v>584</v>
      </c>
      <c r="D240" s="413" t="s">
        <v>1671</v>
      </c>
      <c r="E240" s="413" t="s">
        <v>320</v>
      </c>
      <c r="F240" t="s">
        <v>958</v>
      </c>
    </row>
    <row r="241" spans="3:6" x14ac:dyDescent="0.25">
      <c r="C241" t="s">
        <v>585</v>
      </c>
      <c r="D241" s="413" t="s">
        <v>1671</v>
      </c>
      <c r="E241" s="413" t="s">
        <v>320</v>
      </c>
      <c r="F241" t="s">
        <v>948</v>
      </c>
    </row>
    <row r="242" spans="3:6" x14ac:dyDescent="0.25">
      <c r="C242" t="s">
        <v>586</v>
      </c>
      <c r="D242" s="413" t="s">
        <v>1669</v>
      </c>
      <c r="E242" s="413" t="s">
        <v>320</v>
      </c>
      <c r="F242" t="s">
        <v>937</v>
      </c>
    </row>
    <row r="243" spans="3:6" x14ac:dyDescent="0.25">
      <c r="C243" t="s">
        <v>587</v>
      </c>
      <c r="D243" s="413" t="s">
        <v>1673</v>
      </c>
      <c r="E243" s="413" t="s">
        <v>320</v>
      </c>
      <c r="F243" t="s">
        <v>964</v>
      </c>
    </row>
    <row r="244" spans="3:6" x14ac:dyDescent="0.25">
      <c r="C244" t="s">
        <v>588</v>
      </c>
      <c r="D244" s="413" t="s">
        <v>1671</v>
      </c>
      <c r="E244" s="413" t="s">
        <v>320</v>
      </c>
      <c r="F244" t="s">
        <v>946</v>
      </c>
    </row>
    <row r="245" spans="3:6" x14ac:dyDescent="0.25">
      <c r="C245" t="s">
        <v>589</v>
      </c>
      <c r="D245" s="413" t="s">
        <v>1669</v>
      </c>
      <c r="E245" s="413" t="s">
        <v>320</v>
      </c>
      <c r="F245" t="s">
        <v>965</v>
      </c>
    </row>
    <row r="246" spans="3:6" x14ac:dyDescent="0.25">
      <c r="C246" t="s">
        <v>590</v>
      </c>
      <c r="D246" s="413" t="s">
        <v>1672</v>
      </c>
      <c r="E246" s="413" t="s">
        <v>11</v>
      </c>
      <c r="F246" t="s">
        <v>932</v>
      </c>
    </row>
    <row r="247" spans="3:6" x14ac:dyDescent="0.25">
      <c r="C247" t="s">
        <v>591</v>
      </c>
      <c r="D247" s="413" t="s">
        <v>1671</v>
      </c>
      <c r="E247" s="413" t="s">
        <v>320</v>
      </c>
      <c r="F247" t="s">
        <v>934</v>
      </c>
    </row>
    <row r="248" spans="3:6" x14ac:dyDescent="0.25">
      <c r="C248" t="s">
        <v>592</v>
      </c>
      <c r="D248" s="413" t="s">
        <v>1671</v>
      </c>
      <c r="E248" s="413" t="s">
        <v>320</v>
      </c>
      <c r="F248" t="s">
        <v>936</v>
      </c>
    </row>
    <row r="249" spans="3:6" x14ac:dyDescent="0.25">
      <c r="C249" t="s">
        <v>593</v>
      </c>
      <c r="D249" s="413" t="s">
        <v>1673</v>
      </c>
      <c r="E249" s="413" t="s">
        <v>320</v>
      </c>
      <c r="F249" t="s">
        <v>955</v>
      </c>
    </row>
    <row r="250" spans="3:6" x14ac:dyDescent="0.25">
      <c r="C250" t="s">
        <v>594</v>
      </c>
      <c r="D250" s="413" t="s">
        <v>1669</v>
      </c>
      <c r="E250" s="413" t="s">
        <v>320</v>
      </c>
      <c r="F250" t="s">
        <v>936</v>
      </c>
    </row>
    <row r="251" spans="3:6" x14ac:dyDescent="0.25">
      <c r="C251" t="s">
        <v>595</v>
      </c>
      <c r="D251" s="413" t="s">
        <v>1669</v>
      </c>
      <c r="E251" s="413" t="s">
        <v>320</v>
      </c>
      <c r="F251" t="s">
        <v>947</v>
      </c>
    </row>
    <row r="252" spans="3:6" x14ac:dyDescent="0.25">
      <c r="C252" t="s">
        <v>596</v>
      </c>
      <c r="D252" s="413" t="s">
        <v>1669</v>
      </c>
      <c r="E252" s="413" t="s">
        <v>320</v>
      </c>
      <c r="F252" t="s">
        <v>948</v>
      </c>
    </row>
    <row r="253" spans="3:6" x14ac:dyDescent="0.25">
      <c r="C253" t="s">
        <v>597</v>
      </c>
      <c r="D253" s="413" t="s">
        <v>1669</v>
      </c>
      <c r="E253" s="413" t="s">
        <v>320</v>
      </c>
      <c r="F253" t="s">
        <v>936</v>
      </c>
    </row>
    <row r="254" spans="3:6" x14ac:dyDescent="0.25">
      <c r="C254" t="s">
        <v>598</v>
      </c>
      <c r="D254" s="413" t="s">
        <v>1669</v>
      </c>
      <c r="E254" s="413" t="s">
        <v>320</v>
      </c>
      <c r="F254" t="s">
        <v>939</v>
      </c>
    </row>
    <row r="255" spans="3:6" x14ac:dyDescent="0.25">
      <c r="C255" t="s">
        <v>599</v>
      </c>
      <c r="D255" s="413" t="s">
        <v>1672</v>
      </c>
      <c r="E255" s="413" t="s">
        <v>11</v>
      </c>
      <c r="F255" t="s">
        <v>942</v>
      </c>
    </row>
    <row r="256" spans="3:6" x14ac:dyDescent="0.25">
      <c r="C256" t="s">
        <v>600</v>
      </c>
      <c r="D256" s="413" t="s">
        <v>1669</v>
      </c>
      <c r="E256" s="413" t="s">
        <v>320</v>
      </c>
      <c r="F256" t="s">
        <v>954</v>
      </c>
    </row>
    <row r="257" spans="3:6" x14ac:dyDescent="0.25">
      <c r="C257" t="s">
        <v>601</v>
      </c>
      <c r="D257" s="413" t="s">
        <v>1669</v>
      </c>
      <c r="E257" s="413" t="s">
        <v>320</v>
      </c>
      <c r="F257" t="s">
        <v>953</v>
      </c>
    </row>
    <row r="258" spans="3:6" x14ac:dyDescent="0.25">
      <c r="C258" t="s">
        <v>602</v>
      </c>
      <c r="D258" s="413" t="s">
        <v>1669</v>
      </c>
      <c r="E258" s="413" t="s">
        <v>320</v>
      </c>
      <c r="F258" t="s">
        <v>944</v>
      </c>
    </row>
    <row r="259" spans="3:6" x14ac:dyDescent="0.25">
      <c r="C259" t="s">
        <v>603</v>
      </c>
      <c r="D259" s="413" t="s">
        <v>1672</v>
      </c>
      <c r="E259" s="413" t="s">
        <v>11</v>
      </c>
      <c r="F259" t="s">
        <v>953</v>
      </c>
    </row>
    <row r="260" spans="3:6" x14ac:dyDescent="0.25">
      <c r="C260" t="s">
        <v>604</v>
      </c>
      <c r="D260" s="413" t="s">
        <v>1671</v>
      </c>
      <c r="E260" s="413" t="s">
        <v>11</v>
      </c>
      <c r="F260" t="s">
        <v>938</v>
      </c>
    </row>
    <row r="261" spans="3:6" x14ac:dyDescent="0.25">
      <c r="C261" t="s">
        <v>605</v>
      </c>
      <c r="D261" s="413" t="s">
        <v>1671</v>
      </c>
      <c r="E261" s="413" t="s">
        <v>320</v>
      </c>
      <c r="F261" t="s">
        <v>951</v>
      </c>
    </row>
    <row r="262" spans="3:6" x14ac:dyDescent="0.25">
      <c r="C262" t="s">
        <v>606</v>
      </c>
      <c r="D262" s="413" t="s">
        <v>1673</v>
      </c>
      <c r="E262" s="413" t="s">
        <v>320</v>
      </c>
      <c r="F262" t="s">
        <v>932</v>
      </c>
    </row>
    <row r="263" spans="3:6" x14ac:dyDescent="0.25">
      <c r="C263" t="s">
        <v>607</v>
      </c>
      <c r="D263" s="413" t="s">
        <v>1673</v>
      </c>
      <c r="E263" s="413" t="s">
        <v>320</v>
      </c>
      <c r="F263" t="s">
        <v>932</v>
      </c>
    </row>
    <row r="264" spans="3:6" x14ac:dyDescent="0.25">
      <c r="C264" t="s">
        <v>608</v>
      </c>
      <c r="D264" s="413" t="s">
        <v>1672</v>
      </c>
      <c r="E264" s="413" t="s">
        <v>11</v>
      </c>
      <c r="F264" t="s">
        <v>938</v>
      </c>
    </row>
    <row r="265" spans="3:6" x14ac:dyDescent="0.25">
      <c r="C265" t="s">
        <v>609</v>
      </c>
      <c r="D265" s="413" t="s">
        <v>1669</v>
      </c>
      <c r="E265" s="413" t="s">
        <v>320</v>
      </c>
      <c r="F265" t="s">
        <v>964</v>
      </c>
    </row>
    <row r="266" spans="3:6" x14ac:dyDescent="0.25">
      <c r="C266" t="s">
        <v>610</v>
      </c>
      <c r="D266" s="413" t="s">
        <v>1669</v>
      </c>
      <c r="E266" s="413" t="s">
        <v>320</v>
      </c>
      <c r="F266" t="s">
        <v>941</v>
      </c>
    </row>
    <row r="267" spans="3:6" x14ac:dyDescent="0.25">
      <c r="C267" t="s">
        <v>611</v>
      </c>
      <c r="D267" s="413" t="s">
        <v>1671</v>
      </c>
      <c r="E267" s="413" t="s">
        <v>11</v>
      </c>
      <c r="F267" t="s">
        <v>938</v>
      </c>
    </row>
    <row r="268" spans="3:6" x14ac:dyDescent="0.25">
      <c r="C268" t="s">
        <v>612</v>
      </c>
      <c r="D268" s="413" t="s">
        <v>1669</v>
      </c>
      <c r="E268" s="413" t="s">
        <v>320</v>
      </c>
      <c r="F268" t="s">
        <v>939</v>
      </c>
    </row>
    <row r="269" spans="3:6" x14ac:dyDescent="0.25">
      <c r="C269" t="s">
        <v>613</v>
      </c>
      <c r="D269" s="413" t="s">
        <v>1671</v>
      </c>
      <c r="E269" s="413" t="s">
        <v>11</v>
      </c>
      <c r="F269" t="s">
        <v>947</v>
      </c>
    </row>
    <row r="270" spans="3:6" x14ac:dyDescent="0.25">
      <c r="C270" t="s">
        <v>614</v>
      </c>
      <c r="D270" s="413" t="s">
        <v>1671</v>
      </c>
      <c r="E270" s="413" t="s">
        <v>320</v>
      </c>
      <c r="F270" t="s">
        <v>957</v>
      </c>
    </row>
    <row r="271" spans="3:6" x14ac:dyDescent="0.25">
      <c r="C271" t="s">
        <v>615</v>
      </c>
      <c r="D271" s="413" t="s">
        <v>1671</v>
      </c>
      <c r="E271" s="413" t="s">
        <v>320</v>
      </c>
      <c r="F271" t="s">
        <v>957</v>
      </c>
    </row>
    <row r="272" spans="3:6" x14ac:dyDescent="0.25">
      <c r="C272" t="s">
        <v>616</v>
      </c>
      <c r="D272" s="413" t="s">
        <v>1669</v>
      </c>
      <c r="E272" s="413" t="s">
        <v>320</v>
      </c>
      <c r="F272" t="s">
        <v>937</v>
      </c>
    </row>
    <row r="273" spans="3:6" x14ac:dyDescent="0.25">
      <c r="C273" t="s">
        <v>617</v>
      </c>
      <c r="D273" s="413" t="s">
        <v>1669</v>
      </c>
      <c r="E273" s="413" t="s">
        <v>320</v>
      </c>
      <c r="F273" t="s">
        <v>958</v>
      </c>
    </row>
    <row r="274" spans="3:6" x14ac:dyDescent="0.25">
      <c r="C274" t="s">
        <v>618</v>
      </c>
      <c r="D274" s="413" t="s">
        <v>1669</v>
      </c>
      <c r="E274" s="413" t="s">
        <v>320</v>
      </c>
      <c r="F274" t="s">
        <v>959</v>
      </c>
    </row>
    <row r="275" spans="3:6" x14ac:dyDescent="0.25">
      <c r="C275" t="s">
        <v>619</v>
      </c>
      <c r="D275" s="413" t="s">
        <v>1671</v>
      </c>
      <c r="E275" s="413" t="s">
        <v>11</v>
      </c>
      <c r="F275" t="s">
        <v>958</v>
      </c>
    </row>
    <row r="276" spans="3:6" x14ac:dyDescent="0.25">
      <c r="C276" t="s">
        <v>620</v>
      </c>
      <c r="D276" s="413" t="s">
        <v>1672</v>
      </c>
      <c r="E276" s="413" t="s">
        <v>11</v>
      </c>
      <c r="F276" t="s">
        <v>944</v>
      </c>
    </row>
    <row r="277" spans="3:6" x14ac:dyDescent="0.25">
      <c r="C277" t="s">
        <v>621</v>
      </c>
      <c r="D277" s="413" t="s">
        <v>1671</v>
      </c>
      <c r="E277" s="413" t="s">
        <v>11</v>
      </c>
      <c r="F277" t="s">
        <v>932</v>
      </c>
    </row>
    <row r="278" spans="3:6" x14ac:dyDescent="0.25">
      <c r="C278" t="s">
        <v>622</v>
      </c>
      <c r="D278" s="413" t="s">
        <v>1671</v>
      </c>
      <c r="E278" s="413" t="s">
        <v>320</v>
      </c>
      <c r="F278" t="s">
        <v>949</v>
      </c>
    </row>
    <row r="279" spans="3:6" x14ac:dyDescent="0.25">
      <c r="C279" t="s">
        <v>623</v>
      </c>
      <c r="D279" s="413" t="s">
        <v>1669</v>
      </c>
      <c r="E279" s="413" t="s">
        <v>320</v>
      </c>
      <c r="F279" t="s">
        <v>935</v>
      </c>
    </row>
    <row r="280" spans="3:6" x14ac:dyDescent="0.25">
      <c r="C280" t="s">
        <v>624</v>
      </c>
      <c r="D280" s="413" t="s">
        <v>1669</v>
      </c>
      <c r="E280" s="413" t="s">
        <v>320</v>
      </c>
      <c r="F280" t="s">
        <v>940</v>
      </c>
    </row>
    <row r="281" spans="3:6" x14ac:dyDescent="0.25">
      <c r="C281" t="s">
        <v>625</v>
      </c>
      <c r="D281" s="413" t="s">
        <v>1671</v>
      </c>
      <c r="E281" s="413" t="s">
        <v>320</v>
      </c>
      <c r="F281" t="s">
        <v>944</v>
      </c>
    </row>
    <row r="282" spans="3:6" x14ac:dyDescent="0.25">
      <c r="C282" t="s">
        <v>626</v>
      </c>
      <c r="D282" s="413" t="s">
        <v>1669</v>
      </c>
      <c r="E282" s="413" t="s">
        <v>320</v>
      </c>
      <c r="F282" t="s">
        <v>933</v>
      </c>
    </row>
    <row r="283" spans="3:6" x14ac:dyDescent="0.25">
      <c r="C283" t="s">
        <v>627</v>
      </c>
      <c r="D283" s="413" t="s">
        <v>1669</v>
      </c>
      <c r="E283" s="413" t="s">
        <v>320</v>
      </c>
      <c r="F283" t="s">
        <v>949</v>
      </c>
    </row>
    <row r="284" spans="3:6" x14ac:dyDescent="0.25">
      <c r="C284" t="s">
        <v>628</v>
      </c>
      <c r="D284" s="413" t="s">
        <v>1669</v>
      </c>
      <c r="E284" s="413" t="s">
        <v>320</v>
      </c>
      <c r="F284" t="s">
        <v>933</v>
      </c>
    </row>
    <row r="285" spans="3:6" x14ac:dyDescent="0.25">
      <c r="C285" t="s">
        <v>629</v>
      </c>
      <c r="D285" s="413" t="s">
        <v>1671</v>
      </c>
      <c r="E285" s="413" t="s">
        <v>320</v>
      </c>
      <c r="F285" t="s">
        <v>933</v>
      </c>
    </row>
    <row r="286" spans="3:6" x14ac:dyDescent="0.25">
      <c r="C286" t="s">
        <v>630</v>
      </c>
      <c r="D286" s="413" t="s">
        <v>1669</v>
      </c>
      <c r="E286" s="413" t="s">
        <v>320</v>
      </c>
      <c r="F286" t="s">
        <v>953</v>
      </c>
    </row>
    <row r="287" spans="3:6" x14ac:dyDescent="0.25">
      <c r="C287" t="s">
        <v>631</v>
      </c>
      <c r="D287" s="413" t="s">
        <v>1669</v>
      </c>
      <c r="E287" s="413" t="s">
        <v>320</v>
      </c>
      <c r="F287" t="s">
        <v>936</v>
      </c>
    </row>
    <row r="288" spans="3:6" x14ac:dyDescent="0.25">
      <c r="C288" t="s">
        <v>632</v>
      </c>
      <c r="D288" s="413" t="s">
        <v>1669</v>
      </c>
      <c r="E288" s="413" t="s">
        <v>320</v>
      </c>
      <c r="F288" t="s">
        <v>959</v>
      </c>
    </row>
    <row r="289" spans="3:6" x14ac:dyDescent="0.25">
      <c r="C289" t="s">
        <v>633</v>
      </c>
      <c r="D289" s="413" t="s">
        <v>1669</v>
      </c>
      <c r="E289" s="413" t="s">
        <v>320</v>
      </c>
      <c r="F289" t="s">
        <v>958</v>
      </c>
    </row>
    <row r="290" spans="3:6" x14ac:dyDescent="0.25">
      <c r="C290" t="s">
        <v>634</v>
      </c>
      <c r="D290" s="413" t="s">
        <v>1669</v>
      </c>
      <c r="E290" s="413" t="s">
        <v>320</v>
      </c>
      <c r="F290" t="s">
        <v>942</v>
      </c>
    </row>
    <row r="291" spans="3:6" x14ac:dyDescent="0.25">
      <c r="C291" t="s">
        <v>635</v>
      </c>
      <c r="D291" s="413" t="s">
        <v>1671</v>
      </c>
      <c r="E291" s="413" t="s">
        <v>320</v>
      </c>
      <c r="F291" t="s">
        <v>953</v>
      </c>
    </row>
    <row r="292" spans="3:6" x14ac:dyDescent="0.25">
      <c r="C292" t="s">
        <v>636</v>
      </c>
      <c r="D292" s="413" t="s">
        <v>1670</v>
      </c>
      <c r="E292" s="413" t="s">
        <v>11</v>
      </c>
      <c r="F292" t="s">
        <v>940</v>
      </c>
    </row>
    <row r="293" spans="3:6" x14ac:dyDescent="0.25">
      <c r="C293" t="s">
        <v>637</v>
      </c>
      <c r="D293" s="413" t="s">
        <v>1671</v>
      </c>
      <c r="E293" s="413" t="s">
        <v>11</v>
      </c>
      <c r="F293" t="s">
        <v>952</v>
      </c>
    </row>
    <row r="294" spans="3:6" x14ac:dyDescent="0.25">
      <c r="C294" t="s">
        <v>638</v>
      </c>
      <c r="D294" s="413" t="s">
        <v>1672</v>
      </c>
      <c r="E294" s="413" t="s">
        <v>11</v>
      </c>
      <c r="F294" t="s">
        <v>946</v>
      </c>
    </row>
    <row r="295" spans="3:6" x14ac:dyDescent="0.25">
      <c r="C295" t="s">
        <v>639</v>
      </c>
      <c r="D295" s="413" t="s">
        <v>1671</v>
      </c>
      <c r="E295" s="413" t="s">
        <v>320</v>
      </c>
      <c r="F295" t="s">
        <v>941</v>
      </c>
    </row>
    <row r="296" spans="3:6" x14ac:dyDescent="0.25">
      <c r="C296" t="s">
        <v>640</v>
      </c>
      <c r="D296" s="413" t="s">
        <v>1669</v>
      </c>
      <c r="E296" s="413" t="s">
        <v>320</v>
      </c>
      <c r="F296" t="s">
        <v>951</v>
      </c>
    </row>
    <row r="297" spans="3:6" x14ac:dyDescent="0.25">
      <c r="C297" t="s">
        <v>641</v>
      </c>
      <c r="D297" s="413" t="s">
        <v>1669</v>
      </c>
      <c r="E297" s="413" t="s">
        <v>320</v>
      </c>
      <c r="F297" t="s">
        <v>936</v>
      </c>
    </row>
    <row r="298" spans="3:6" x14ac:dyDescent="0.25">
      <c r="C298" t="s">
        <v>642</v>
      </c>
      <c r="D298" s="413" t="s">
        <v>1672</v>
      </c>
      <c r="E298" s="413" t="s">
        <v>11</v>
      </c>
      <c r="F298" t="s">
        <v>956</v>
      </c>
    </row>
    <row r="299" spans="3:6" x14ac:dyDescent="0.25">
      <c r="C299" t="s">
        <v>643</v>
      </c>
      <c r="D299" s="413" t="s">
        <v>1669</v>
      </c>
      <c r="E299" s="413" t="s">
        <v>320</v>
      </c>
      <c r="F299" t="s">
        <v>960</v>
      </c>
    </row>
    <row r="300" spans="3:6" x14ac:dyDescent="0.25">
      <c r="C300" t="s">
        <v>644</v>
      </c>
      <c r="D300" s="413" t="s">
        <v>1669</v>
      </c>
      <c r="E300" s="413" t="s">
        <v>320</v>
      </c>
      <c r="F300" t="s">
        <v>960</v>
      </c>
    </row>
    <row r="301" spans="3:6" x14ac:dyDescent="0.25">
      <c r="C301" t="s">
        <v>645</v>
      </c>
      <c r="D301" s="413" t="s">
        <v>1672</v>
      </c>
      <c r="E301" s="413" t="s">
        <v>11</v>
      </c>
      <c r="F301" t="s">
        <v>940</v>
      </c>
    </row>
    <row r="302" spans="3:6" x14ac:dyDescent="0.25">
      <c r="C302" t="s">
        <v>646</v>
      </c>
      <c r="D302" s="413" t="s">
        <v>1669</v>
      </c>
      <c r="E302" s="413" t="s">
        <v>320</v>
      </c>
      <c r="F302" t="s">
        <v>952</v>
      </c>
    </row>
    <row r="303" spans="3:6" x14ac:dyDescent="0.25">
      <c r="C303" t="s">
        <v>647</v>
      </c>
      <c r="D303" s="413" t="s">
        <v>1673</v>
      </c>
      <c r="E303" s="413" t="s">
        <v>320</v>
      </c>
      <c r="F303" t="s">
        <v>948</v>
      </c>
    </row>
    <row r="304" spans="3:6" x14ac:dyDescent="0.25">
      <c r="C304" t="s">
        <v>648</v>
      </c>
      <c r="D304" s="413" t="s">
        <v>1671</v>
      </c>
      <c r="E304" s="413" t="s">
        <v>320</v>
      </c>
      <c r="F304" t="s">
        <v>944</v>
      </c>
    </row>
    <row r="305" spans="3:6" x14ac:dyDescent="0.25">
      <c r="C305" t="s">
        <v>649</v>
      </c>
      <c r="D305" s="413" t="s">
        <v>1673</v>
      </c>
      <c r="E305" s="413" t="s">
        <v>320</v>
      </c>
      <c r="F305" t="s">
        <v>955</v>
      </c>
    </row>
    <row r="306" spans="3:6" x14ac:dyDescent="0.25">
      <c r="C306" t="s">
        <v>650</v>
      </c>
      <c r="D306" s="413" t="s">
        <v>1669</v>
      </c>
      <c r="E306" s="413" t="s">
        <v>320</v>
      </c>
      <c r="F306" t="s">
        <v>959</v>
      </c>
    </row>
    <row r="307" spans="3:6" x14ac:dyDescent="0.25">
      <c r="C307" t="s">
        <v>651</v>
      </c>
      <c r="D307" s="413" t="s">
        <v>1669</v>
      </c>
      <c r="E307" s="413" t="s">
        <v>320</v>
      </c>
      <c r="F307" t="s">
        <v>954</v>
      </c>
    </row>
    <row r="308" spans="3:6" x14ac:dyDescent="0.25">
      <c r="C308" t="s">
        <v>652</v>
      </c>
      <c r="D308" s="413" t="s">
        <v>1669</v>
      </c>
      <c r="E308" s="413" t="s">
        <v>320</v>
      </c>
      <c r="F308" t="s">
        <v>938</v>
      </c>
    </row>
    <row r="309" spans="3:6" x14ac:dyDescent="0.25">
      <c r="C309" t="s">
        <v>653</v>
      </c>
      <c r="D309" s="413" t="s">
        <v>1671</v>
      </c>
      <c r="E309" s="413" t="s">
        <v>11</v>
      </c>
      <c r="F309" t="s">
        <v>945</v>
      </c>
    </row>
    <row r="310" spans="3:6" x14ac:dyDescent="0.25">
      <c r="C310" t="s">
        <v>654</v>
      </c>
      <c r="D310" s="413" t="s">
        <v>1671</v>
      </c>
      <c r="E310" s="413" t="s">
        <v>320</v>
      </c>
      <c r="F310" t="s">
        <v>946</v>
      </c>
    </row>
    <row r="311" spans="3:6" x14ac:dyDescent="0.25">
      <c r="C311" t="s">
        <v>655</v>
      </c>
      <c r="D311" s="413" t="s">
        <v>1669</v>
      </c>
      <c r="E311" s="413" t="s">
        <v>320</v>
      </c>
      <c r="F311" t="s">
        <v>960</v>
      </c>
    </row>
    <row r="312" spans="3:6" x14ac:dyDescent="0.25">
      <c r="C312" t="s">
        <v>656</v>
      </c>
      <c r="D312" s="413" t="s">
        <v>1669</v>
      </c>
      <c r="E312" s="413" t="s">
        <v>320</v>
      </c>
      <c r="F312" t="s">
        <v>938</v>
      </c>
    </row>
    <row r="313" spans="3:6" x14ac:dyDescent="0.25">
      <c r="C313" t="s">
        <v>657</v>
      </c>
      <c r="D313" s="413" t="s">
        <v>1671</v>
      </c>
      <c r="E313" s="413" t="s">
        <v>11</v>
      </c>
      <c r="F313" t="s">
        <v>949</v>
      </c>
    </row>
    <row r="314" spans="3:6" x14ac:dyDescent="0.25">
      <c r="C314" t="s">
        <v>658</v>
      </c>
      <c r="D314" s="414" t="s">
        <v>1674</v>
      </c>
      <c r="E314" s="413" t="s">
        <v>1925</v>
      </c>
      <c r="F314" t="s">
        <v>1287</v>
      </c>
    </row>
    <row r="315" spans="3:6" x14ac:dyDescent="0.25">
      <c r="C315" t="s">
        <v>659</v>
      </c>
      <c r="D315" s="413" t="s">
        <v>1669</v>
      </c>
      <c r="E315" s="413" t="s">
        <v>11</v>
      </c>
      <c r="F315" t="s">
        <v>950</v>
      </c>
    </row>
    <row r="316" spans="3:6" x14ac:dyDescent="0.25">
      <c r="C316" t="s">
        <v>660</v>
      </c>
      <c r="D316" s="413" t="s">
        <v>1672</v>
      </c>
      <c r="E316" s="413" t="s">
        <v>11</v>
      </c>
      <c r="F316" t="s">
        <v>941</v>
      </c>
    </row>
    <row r="317" spans="3:6" x14ac:dyDescent="0.25">
      <c r="C317" t="s">
        <v>661</v>
      </c>
      <c r="D317" s="413" t="s">
        <v>1669</v>
      </c>
      <c r="E317" s="413" t="s">
        <v>320</v>
      </c>
      <c r="F317" t="s">
        <v>949</v>
      </c>
    </row>
    <row r="318" spans="3:6" x14ac:dyDescent="0.25">
      <c r="C318" t="s">
        <v>662</v>
      </c>
      <c r="D318" s="413" t="s">
        <v>1671</v>
      </c>
      <c r="E318" s="413" t="s">
        <v>320</v>
      </c>
      <c r="F318" t="s">
        <v>940</v>
      </c>
    </row>
    <row r="319" spans="3:6" x14ac:dyDescent="0.25">
      <c r="C319" t="s">
        <v>663</v>
      </c>
      <c r="D319" s="413" t="s">
        <v>1669</v>
      </c>
      <c r="E319" s="413" t="s">
        <v>320</v>
      </c>
      <c r="F319" t="s">
        <v>935</v>
      </c>
    </row>
    <row r="320" spans="3:6" x14ac:dyDescent="0.25">
      <c r="C320" t="s">
        <v>664</v>
      </c>
      <c r="D320" s="413" t="s">
        <v>1669</v>
      </c>
      <c r="E320" s="413" t="s">
        <v>11</v>
      </c>
      <c r="F320" t="s">
        <v>964</v>
      </c>
    </row>
    <row r="321" spans="3:6" x14ac:dyDescent="0.25">
      <c r="C321" t="s">
        <v>665</v>
      </c>
      <c r="D321" s="413" t="s">
        <v>1669</v>
      </c>
      <c r="E321" s="413" t="s">
        <v>320</v>
      </c>
      <c r="F321" t="s">
        <v>936</v>
      </c>
    </row>
    <row r="322" spans="3:6" x14ac:dyDescent="0.25">
      <c r="C322" t="s">
        <v>666</v>
      </c>
      <c r="D322" s="413" t="s">
        <v>1670</v>
      </c>
      <c r="E322" s="413" t="s">
        <v>11</v>
      </c>
      <c r="F322" t="s">
        <v>935</v>
      </c>
    </row>
    <row r="323" spans="3:6" x14ac:dyDescent="0.25">
      <c r="C323" t="s">
        <v>667</v>
      </c>
      <c r="D323" s="413" t="s">
        <v>1671</v>
      </c>
      <c r="E323" s="413" t="s">
        <v>320</v>
      </c>
      <c r="F323" t="s">
        <v>952</v>
      </c>
    </row>
    <row r="324" spans="3:6" x14ac:dyDescent="0.25">
      <c r="C324" t="s">
        <v>668</v>
      </c>
      <c r="D324" s="413" t="s">
        <v>1669</v>
      </c>
      <c r="E324" s="413" t="s">
        <v>320</v>
      </c>
      <c r="F324" t="s">
        <v>939</v>
      </c>
    </row>
    <row r="325" spans="3:6" x14ac:dyDescent="0.25">
      <c r="C325" t="s">
        <v>669</v>
      </c>
      <c r="D325" s="413" t="s">
        <v>1669</v>
      </c>
      <c r="E325" s="413" t="s">
        <v>320</v>
      </c>
      <c r="F325" t="s">
        <v>964</v>
      </c>
    </row>
    <row r="326" spans="3:6" x14ac:dyDescent="0.25">
      <c r="C326" t="s">
        <v>670</v>
      </c>
      <c r="D326" s="413" t="s">
        <v>1673</v>
      </c>
      <c r="E326" s="413" t="s">
        <v>320</v>
      </c>
      <c r="F326" t="s">
        <v>948</v>
      </c>
    </row>
    <row r="327" spans="3:6" x14ac:dyDescent="0.25">
      <c r="C327" t="s">
        <v>671</v>
      </c>
      <c r="D327" s="413" t="s">
        <v>1669</v>
      </c>
      <c r="E327" s="413" t="s">
        <v>320</v>
      </c>
      <c r="F327" t="s">
        <v>955</v>
      </c>
    </row>
    <row r="328" spans="3:6" x14ac:dyDescent="0.25">
      <c r="C328" t="s">
        <v>672</v>
      </c>
      <c r="D328" s="413" t="s">
        <v>1671</v>
      </c>
      <c r="E328" s="413" t="s">
        <v>11</v>
      </c>
      <c r="F328" t="s">
        <v>961</v>
      </c>
    </row>
    <row r="329" spans="3:6" x14ac:dyDescent="0.25">
      <c r="C329" t="s">
        <v>673</v>
      </c>
      <c r="D329" s="413" t="s">
        <v>1672</v>
      </c>
      <c r="E329" s="413" t="s">
        <v>11</v>
      </c>
      <c r="F329" t="s">
        <v>954</v>
      </c>
    </row>
    <row r="330" spans="3:6" x14ac:dyDescent="0.25">
      <c r="C330" t="s">
        <v>674</v>
      </c>
      <c r="D330" s="413" t="s">
        <v>1669</v>
      </c>
      <c r="E330" s="413" t="s">
        <v>320</v>
      </c>
      <c r="F330" t="s">
        <v>958</v>
      </c>
    </row>
    <row r="331" spans="3:6" x14ac:dyDescent="0.25">
      <c r="C331" t="s">
        <v>675</v>
      </c>
      <c r="D331" s="413" t="s">
        <v>1669</v>
      </c>
      <c r="E331" s="413" t="s">
        <v>320</v>
      </c>
      <c r="F331" t="s">
        <v>947</v>
      </c>
    </row>
    <row r="332" spans="3:6" x14ac:dyDescent="0.25">
      <c r="C332" t="s">
        <v>676</v>
      </c>
      <c r="D332" s="413" t="s">
        <v>1671</v>
      </c>
      <c r="E332" s="413" t="s">
        <v>11</v>
      </c>
      <c r="F332" t="s">
        <v>960</v>
      </c>
    </row>
    <row r="333" spans="3:6" x14ac:dyDescent="0.25">
      <c r="C333" t="s">
        <v>677</v>
      </c>
      <c r="D333" s="413" t="s">
        <v>1669</v>
      </c>
      <c r="E333" s="413" t="s">
        <v>320</v>
      </c>
      <c r="F333" t="s">
        <v>947</v>
      </c>
    </row>
    <row r="334" spans="3:6" x14ac:dyDescent="0.25">
      <c r="C334" t="s">
        <v>678</v>
      </c>
      <c r="D334" s="413" t="s">
        <v>1669</v>
      </c>
      <c r="E334" s="413" t="s">
        <v>320</v>
      </c>
      <c r="F334" t="s">
        <v>942</v>
      </c>
    </row>
    <row r="335" spans="3:6" x14ac:dyDescent="0.25">
      <c r="C335" t="s">
        <v>679</v>
      </c>
      <c r="D335" s="413" t="s">
        <v>1671</v>
      </c>
      <c r="E335" s="413" t="s">
        <v>11</v>
      </c>
      <c r="F335" t="s">
        <v>962</v>
      </c>
    </row>
    <row r="336" spans="3:6" x14ac:dyDescent="0.25">
      <c r="C336" t="s">
        <v>680</v>
      </c>
      <c r="D336" s="413" t="s">
        <v>1671</v>
      </c>
      <c r="E336" s="413" t="s">
        <v>320</v>
      </c>
      <c r="F336" t="s">
        <v>934</v>
      </c>
    </row>
    <row r="337" spans="3:6" x14ac:dyDescent="0.25">
      <c r="C337" t="s">
        <v>681</v>
      </c>
      <c r="D337" s="413" t="s">
        <v>1671</v>
      </c>
      <c r="E337" s="413" t="s">
        <v>320</v>
      </c>
      <c r="F337" t="s">
        <v>934</v>
      </c>
    </row>
    <row r="338" spans="3:6" x14ac:dyDescent="0.25">
      <c r="C338" t="s">
        <v>682</v>
      </c>
      <c r="D338" s="413" t="s">
        <v>1669</v>
      </c>
      <c r="E338" s="413" t="s">
        <v>320</v>
      </c>
      <c r="F338" t="s">
        <v>937</v>
      </c>
    </row>
    <row r="339" spans="3:6" x14ac:dyDescent="0.25">
      <c r="C339" t="s">
        <v>683</v>
      </c>
      <c r="D339" s="413" t="s">
        <v>1671</v>
      </c>
      <c r="E339" s="413" t="s">
        <v>11</v>
      </c>
      <c r="F339" t="s">
        <v>964</v>
      </c>
    </row>
    <row r="340" spans="3:6" x14ac:dyDescent="0.25">
      <c r="C340" t="s">
        <v>684</v>
      </c>
      <c r="D340" s="413" t="s">
        <v>1672</v>
      </c>
      <c r="E340" s="413" t="s">
        <v>11</v>
      </c>
      <c r="F340" t="s">
        <v>942</v>
      </c>
    </row>
    <row r="341" spans="3:6" x14ac:dyDescent="0.25">
      <c r="C341" t="s">
        <v>685</v>
      </c>
      <c r="D341" s="413" t="s">
        <v>1671</v>
      </c>
      <c r="E341" s="413" t="s">
        <v>11</v>
      </c>
      <c r="F341" t="s">
        <v>966</v>
      </c>
    </row>
    <row r="342" spans="3:6" x14ac:dyDescent="0.25">
      <c r="C342" t="s">
        <v>686</v>
      </c>
      <c r="D342" s="413" t="s">
        <v>1671</v>
      </c>
      <c r="E342" s="413" t="s">
        <v>320</v>
      </c>
      <c r="F342" t="s">
        <v>944</v>
      </c>
    </row>
    <row r="343" spans="3:6" x14ac:dyDescent="0.25">
      <c r="C343" t="s">
        <v>687</v>
      </c>
      <c r="D343" s="413" t="s">
        <v>1669</v>
      </c>
      <c r="E343" s="413" t="s">
        <v>320</v>
      </c>
      <c r="F343" t="s">
        <v>949</v>
      </c>
    </row>
    <row r="344" spans="3:6" x14ac:dyDescent="0.25">
      <c r="C344" t="s">
        <v>688</v>
      </c>
      <c r="D344" s="413" t="s">
        <v>1671</v>
      </c>
      <c r="E344" s="413" t="s">
        <v>11</v>
      </c>
      <c r="F344" t="s">
        <v>952</v>
      </c>
    </row>
    <row r="345" spans="3:6" x14ac:dyDescent="0.25">
      <c r="C345" t="s">
        <v>689</v>
      </c>
      <c r="D345" s="413" t="s">
        <v>1669</v>
      </c>
      <c r="E345" s="413" t="s">
        <v>11</v>
      </c>
      <c r="F345" t="s">
        <v>960</v>
      </c>
    </row>
    <row r="346" spans="3:6" x14ac:dyDescent="0.25">
      <c r="C346" t="s">
        <v>690</v>
      </c>
      <c r="D346" s="413" t="s">
        <v>1671</v>
      </c>
      <c r="E346" s="413" t="s">
        <v>11</v>
      </c>
      <c r="F346" t="s">
        <v>949</v>
      </c>
    </row>
    <row r="347" spans="3:6" x14ac:dyDescent="0.25">
      <c r="C347" t="s">
        <v>691</v>
      </c>
      <c r="D347" s="413" t="s">
        <v>1671</v>
      </c>
      <c r="E347" s="413" t="s">
        <v>11</v>
      </c>
      <c r="F347" t="s">
        <v>954</v>
      </c>
    </row>
    <row r="348" spans="3:6" x14ac:dyDescent="0.25">
      <c r="C348" t="s">
        <v>692</v>
      </c>
      <c r="D348" s="413" t="s">
        <v>1671</v>
      </c>
      <c r="E348" s="413" t="s">
        <v>320</v>
      </c>
      <c r="F348" t="s">
        <v>943</v>
      </c>
    </row>
    <row r="349" spans="3:6" x14ac:dyDescent="0.25">
      <c r="C349" t="s">
        <v>693</v>
      </c>
      <c r="D349" s="413" t="s">
        <v>1671</v>
      </c>
      <c r="E349" s="413" t="s">
        <v>11</v>
      </c>
      <c r="F349" t="s">
        <v>943</v>
      </c>
    </row>
    <row r="350" spans="3:6" x14ac:dyDescent="0.25">
      <c r="C350" t="s">
        <v>694</v>
      </c>
      <c r="D350" s="413" t="s">
        <v>1669</v>
      </c>
      <c r="E350" s="413" t="s">
        <v>320</v>
      </c>
      <c r="F350" t="s">
        <v>942</v>
      </c>
    </row>
    <row r="351" spans="3:6" x14ac:dyDescent="0.25">
      <c r="C351" t="s">
        <v>695</v>
      </c>
      <c r="D351" s="413" t="s">
        <v>1669</v>
      </c>
      <c r="E351" s="413" t="s">
        <v>320</v>
      </c>
      <c r="F351" t="s">
        <v>941</v>
      </c>
    </row>
    <row r="352" spans="3:6" x14ac:dyDescent="0.25">
      <c r="C352" t="s">
        <v>696</v>
      </c>
      <c r="D352" s="413" t="s">
        <v>1669</v>
      </c>
      <c r="E352" s="413" t="s">
        <v>320</v>
      </c>
      <c r="F352" t="s">
        <v>936</v>
      </c>
    </row>
    <row r="353" spans="3:6" x14ac:dyDescent="0.25">
      <c r="C353" t="s">
        <v>697</v>
      </c>
      <c r="D353" s="413" t="s">
        <v>1669</v>
      </c>
      <c r="E353" s="413" t="s">
        <v>320</v>
      </c>
      <c r="F353" t="s">
        <v>953</v>
      </c>
    </row>
    <row r="354" spans="3:6" x14ac:dyDescent="0.25">
      <c r="C354" t="s">
        <v>698</v>
      </c>
      <c r="D354" s="413" t="s">
        <v>1669</v>
      </c>
      <c r="E354" s="413" t="s">
        <v>320</v>
      </c>
      <c r="F354" t="s">
        <v>957</v>
      </c>
    </row>
    <row r="355" spans="3:6" x14ac:dyDescent="0.25">
      <c r="C355" t="s">
        <v>699</v>
      </c>
      <c r="D355" s="413" t="s">
        <v>1671</v>
      </c>
      <c r="E355" s="413" t="s">
        <v>320</v>
      </c>
      <c r="F355" t="s">
        <v>963</v>
      </c>
    </row>
    <row r="356" spans="3:6" x14ac:dyDescent="0.25">
      <c r="C356" t="s">
        <v>700</v>
      </c>
      <c r="D356" s="413" t="s">
        <v>1669</v>
      </c>
      <c r="E356" s="413" t="s">
        <v>320</v>
      </c>
      <c r="F356" t="s">
        <v>946</v>
      </c>
    </row>
    <row r="357" spans="3:6" x14ac:dyDescent="0.25">
      <c r="C357" t="s">
        <v>701</v>
      </c>
      <c r="D357" s="413" t="s">
        <v>1670</v>
      </c>
      <c r="E357" s="413" t="s">
        <v>11</v>
      </c>
      <c r="F357" t="s">
        <v>942</v>
      </c>
    </row>
    <row r="358" spans="3:6" x14ac:dyDescent="0.25">
      <c r="C358" t="s">
        <v>702</v>
      </c>
      <c r="D358" s="413" t="s">
        <v>1669</v>
      </c>
      <c r="E358" s="413" t="s">
        <v>320</v>
      </c>
      <c r="F358" t="s">
        <v>965</v>
      </c>
    </row>
    <row r="359" spans="3:6" x14ac:dyDescent="0.25">
      <c r="C359" t="s">
        <v>703</v>
      </c>
      <c r="D359" s="413" t="s">
        <v>1669</v>
      </c>
      <c r="E359" s="413" t="s">
        <v>320</v>
      </c>
      <c r="F359" t="s">
        <v>964</v>
      </c>
    </row>
    <row r="360" spans="3:6" x14ac:dyDescent="0.25">
      <c r="C360" t="s">
        <v>704</v>
      </c>
      <c r="D360" s="413" t="s">
        <v>1669</v>
      </c>
      <c r="E360" s="413" t="s">
        <v>320</v>
      </c>
      <c r="F360" t="s">
        <v>936</v>
      </c>
    </row>
    <row r="361" spans="3:6" x14ac:dyDescent="0.25">
      <c r="C361" t="s">
        <v>705</v>
      </c>
      <c r="D361" s="413" t="s">
        <v>1671</v>
      </c>
      <c r="E361" s="413" t="s">
        <v>320</v>
      </c>
      <c r="F361" t="s">
        <v>947</v>
      </c>
    </row>
    <row r="362" spans="3:6" x14ac:dyDescent="0.25">
      <c r="C362" t="s">
        <v>706</v>
      </c>
      <c r="D362" s="413" t="s">
        <v>1671</v>
      </c>
      <c r="E362" s="413" t="s">
        <v>320</v>
      </c>
      <c r="F362" t="s">
        <v>946</v>
      </c>
    </row>
    <row r="363" spans="3:6" x14ac:dyDescent="0.25">
      <c r="C363" t="s">
        <v>707</v>
      </c>
      <c r="D363" s="413" t="s">
        <v>1669</v>
      </c>
      <c r="E363" s="413" t="s">
        <v>320</v>
      </c>
      <c r="F363" t="s">
        <v>957</v>
      </c>
    </row>
    <row r="364" spans="3:6" x14ac:dyDescent="0.25">
      <c r="C364" t="s">
        <v>708</v>
      </c>
      <c r="D364" s="413" t="s">
        <v>1671</v>
      </c>
      <c r="E364" s="413" t="s">
        <v>320</v>
      </c>
      <c r="F364" t="s">
        <v>934</v>
      </c>
    </row>
    <row r="365" spans="3:6" x14ac:dyDescent="0.25">
      <c r="C365" t="s">
        <v>709</v>
      </c>
      <c r="D365" s="413" t="s">
        <v>1669</v>
      </c>
      <c r="E365" s="413" t="s">
        <v>320</v>
      </c>
      <c r="F365" t="s">
        <v>957</v>
      </c>
    </row>
    <row r="366" spans="3:6" x14ac:dyDescent="0.25">
      <c r="C366" t="s">
        <v>710</v>
      </c>
      <c r="D366" s="413" t="s">
        <v>1669</v>
      </c>
      <c r="E366" s="413" t="s">
        <v>320</v>
      </c>
      <c r="F366" t="s">
        <v>965</v>
      </c>
    </row>
    <row r="367" spans="3:6" x14ac:dyDescent="0.25">
      <c r="C367" t="s">
        <v>711</v>
      </c>
      <c r="D367" s="413" t="s">
        <v>1671</v>
      </c>
      <c r="E367" s="413" t="s">
        <v>320</v>
      </c>
      <c r="F367" t="s">
        <v>948</v>
      </c>
    </row>
    <row r="368" spans="3:6" x14ac:dyDescent="0.25">
      <c r="C368" t="s">
        <v>712</v>
      </c>
      <c r="D368" s="413" t="s">
        <v>1669</v>
      </c>
      <c r="E368" s="413" t="s">
        <v>320</v>
      </c>
      <c r="F368" t="s">
        <v>932</v>
      </c>
    </row>
    <row r="369" spans="3:6" x14ac:dyDescent="0.25">
      <c r="C369" t="s">
        <v>713</v>
      </c>
      <c r="D369" s="413" t="s">
        <v>1673</v>
      </c>
      <c r="E369" s="413" t="s">
        <v>320</v>
      </c>
      <c r="F369" t="s">
        <v>941</v>
      </c>
    </row>
    <row r="370" spans="3:6" x14ac:dyDescent="0.25">
      <c r="C370" t="s">
        <v>714</v>
      </c>
      <c r="D370" s="413" t="s">
        <v>1669</v>
      </c>
      <c r="E370" s="413" t="s">
        <v>320</v>
      </c>
      <c r="F370" t="s">
        <v>940</v>
      </c>
    </row>
    <row r="371" spans="3:6" x14ac:dyDescent="0.25">
      <c r="C371" t="s">
        <v>715</v>
      </c>
      <c r="D371" s="413" t="s">
        <v>1671</v>
      </c>
      <c r="E371" s="413" t="s">
        <v>11</v>
      </c>
      <c r="F371" t="s">
        <v>949</v>
      </c>
    </row>
    <row r="372" spans="3:6" x14ac:dyDescent="0.25">
      <c r="C372" t="s">
        <v>716</v>
      </c>
      <c r="D372" s="413" t="s">
        <v>1669</v>
      </c>
      <c r="E372" s="413" t="s">
        <v>320</v>
      </c>
      <c r="F372" t="s">
        <v>966</v>
      </c>
    </row>
    <row r="373" spans="3:6" x14ac:dyDescent="0.25">
      <c r="C373" t="s">
        <v>717</v>
      </c>
      <c r="D373" s="413" t="s">
        <v>1669</v>
      </c>
      <c r="E373" s="413" t="s">
        <v>320</v>
      </c>
      <c r="F373" t="s">
        <v>956</v>
      </c>
    </row>
    <row r="374" spans="3:6" x14ac:dyDescent="0.25">
      <c r="C374" t="s">
        <v>718</v>
      </c>
      <c r="D374" s="413" t="s">
        <v>1669</v>
      </c>
      <c r="E374" s="413" t="s">
        <v>320</v>
      </c>
      <c r="F374" t="s">
        <v>950</v>
      </c>
    </row>
    <row r="375" spans="3:6" x14ac:dyDescent="0.25">
      <c r="C375" t="s">
        <v>719</v>
      </c>
      <c r="D375" s="413" t="s">
        <v>1669</v>
      </c>
      <c r="E375" s="413" t="s">
        <v>320</v>
      </c>
      <c r="F375" t="s">
        <v>942</v>
      </c>
    </row>
    <row r="376" spans="3:6" x14ac:dyDescent="0.25">
      <c r="C376" t="s">
        <v>720</v>
      </c>
      <c r="D376" s="413" t="s">
        <v>1673</v>
      </c>
      <c r="E376" s="413" t="s">
        <v>320</v>
      </c>
      <c r="F376" t="s">
        <v>932</v>
      </c>
    </row>
    <row r="377" spans="3:6" x14ac:dyDescent="0.25">
      <c r="C377" t="s">
        <v>721</v>
      </c>
      <c r="D377" s="413" t="s">
        <v>1669</v>
      </c>
      <c r="E377" s="413" t="s">
        <v>320</v>
      </c>
      <c r="F377" t="s">
        <v>955</v>
      </c>
    </row>
    <row r="378" spans="3:6" x14ac:dyDescent="0.25">
      <c r="C378" t="s">
        <v>722</v>
      </c>
      <c r="D378" s="413" t="s">
        <v>1669</v>
      </c>
      <c r="E378" s="413" t="s">
        <v>11</v>
      </c>
      <c r="F378" t="s">
        <v>950</v>
      </c>
    </row>
    <row r="379" spans="3:6" x14ac:dyDescent="0.25">
      <c r="C379" t="s">
        <v>723</v>
      </c>
      <c r="D379" s="413" t="s">
        <v>1669</v>
      </c>
      <c r="E379" s="413" t="s">
        <v>320</v>
      </c>
      <c r="F379" t="s">
        <v>953</v>
      </c>
    </row>
    <row r="380" spans="3:6" x14ac:dyDescent="0.25">
      <c r="C380" t="s">
        <v>724</v>
      </c>
      <c r="D380" s="413" t="s">
        <v>1673</v>
      </c>
      <c r="E380" s="413" t="s">
        <v>320</v>
      </c>
      <c r="F380" t="s">
        <v>955</v>
      </c>
    </row>
    <row r="381" spans="3:6" x14ac:dyDescent="0.25">
      <c r="C381" t="s">
        <v>725</v>
      </c>
      <c r="D381" s="413" t="s">
        <v>1671</v>
      </c>
      <c r="E381" s="413" t="s">
        <v>11</v>
      </c>
      <c r="F381" t="s">
        <v>944</v>
      </c>
    </row>
    <row r="382" spans="3:6" x14ac:dyDescent="0.25">
      <c r="C382" t="s">
        <v>726</v>
      </c>
      <c r="D382" s="413" t="s">
        <v>1671</v>
      </c>
      <c r="E382" s="413" t="s">
        <v>320</v>
      </c>
      <c r="F382" t="s">
        <v>936</v>
      </c>
    </row>
    <row r="383" spans="3:6" x14ac:dyDescent="0.25">
      <c r="C383" t="s">
        <v>727</v>
      </c>
      <c r="D383" s="413" t="s">
        <v>1671</v>
      </c>
      <c r="E383" s="413" t="s">
        <v>11</v>
      </c>
      <c r="F383" t="s">
        <v>944</v>
      </c>
    </row>
    <row r="384" spans="3:6" x14ac:dyDescent="0.25">
      <c r="C384" t="s">
        <v>728</v>
      </c>
      <c r="D384" s="413" t="s">
        <v>1673</v>
      </c>
      <c r="E384" s="413" t="s">
        <v>320</v>
      </c>
      <c r="F384" t="s">
        <v>964</v>
      </c>
    </row>
    <row r="385" spans="3:6" x14ac:dyDescent="0.25">
      <c r="C385" t="s">
        <v>729</v>
      </c>
      <c r="D385" s="413" t="s">
        <v>1669</v>
      </c>
      <c r="E385" s="413" t="s">
        <v>320</v>
      </c>
      <c r="F385" t="s">
        <v>952</v>
      </c>
    </row>
    <row r="386" spans="3:6" x14ac:dyDescent="0.25">
      <c r="C386" t="s">
        <v>730</v>
      </c>
      <c r="D386" s="413" t="s">
        <v>1669</v>
      </c>
      <c r="E386" s="413" t="s">
        <v>320</v>
      </c>
      <c r="F386" t="s">
        <v>938</v>
      </c>
    </row>
    <row r="387" spans="3:6" x14ac:dyDescent="0.25">
      <c r="C387" t="s">
        <v>731</v>
      </c>
      <c r="D387" s="413" t="s">
        <v>1669</v>
      </c>
      <c r="E387" s="413" t="s">
        <v>320</v>
      </c>
      <c r="F387" t="s">
        <v>961</v>
      </c>
    </row>
    <row r="388" spans="3:6" x14ac:dyDescent="0.25">
      <c r="C388" t="s">
        <v>732</v>
      </c>
      <c r="D388" s="413" t="s">
        <v>1669</v>
      </c>
      <c r="E388" s="413" t="s">
        <v>320</v>
      </c>
      <c r="F388" t="s">
        <v>933</v>
      </c>
    </row>
    <row r="389" spans="3:6" x14ac:dyDescent="0.25">
      <c r="C389" t="s">
        <v>733</v>
      </c>
      <c r="D389" s="413" t="s">
        <v>1673</v>
      </c>
      <c r="E389" s="413" t="s">
        <v>320</v>
      </c>
      <c r="F389" t="s">
        <v>948</v>
      </c>
    </row>
    <row r="390" spans="3:6" x14ac:dyDescent="0.25">
      <c r="C390" t="s">
        <v>734</v>
      </c>
      <c r="D390" s="413" t="s">
        <v>1669</v>
      </c>
      <c r="E390" s="413" t="s">
        <v>320</v>
      </c>
      <c r="F390" t="s">
        <v>935</v>
      </c>
    </row>
    <row r="391" spans="3:6" x14ac:dyDescent="0.25">
      <c r="C391" t="s">
        <v>735</v>
      </c>
      <c r="D391" s="413" t="s">
        <v>1671</v>
      </c>
      <c r="E391" s="413" t="s">
        <v>11</v>
      </c>
      <c r="F391" t="s">
        <v>966</v>
      </c>
    </row>
    <row r="392" spans="3:6" x14ac:dyDescent="0.25">
      <c r="C392" t="s">
        <v>736</v>
      </c>
      <c r="D392" s="413" t="s">
        <v>1671</v>
      </c>
      <c r="E392" s="413" t="s">
        <v>11</v>
      </c>
      <c r="F392" t="s">
        <v>937</v>
      </c>
    </row>
    <row r="393" spans="3:6" x14ac:dyDescent="0.25">
      <c r="C393" t="s">
        <v>737</v>
      </c>
      <c r="D393" s="413" t="s">
        <v>1671</v>
      </c>
      <c r="E393" s="413" t="s">
        <v>320</v>
      </c>
      <c r="F393" t="s">
        <v>946</v>
      </c>
    </row>
    <row r="394" spans="3:6" x14ac:dyDescent="0.25">
      <c r="C394" t="s">
        <v>738</v>
      </c>
      <c r="D394" s="413" t="s">
        <v>1671</v>
      </c>
      <c r="E394" s="413" t="s">
        <v>320</v>
      </c>
      <c r="F394" t="s">
        <v>951</v>
      </c>
    </row>
    <row r="395" spans="3:6" x14ac:dyDescent="0.25">
      <c r="C395" t="s">
        <v>739</v>
      </c>
      <c r="D395" s="413" t="s">
        <v>1669</v>
      </c>
      <c r="E395" s="413" t="s">
        <v>320</v>
      </c>
      <c r="F395" t="s">
        <v>959</v>
      </c>
    </row>
    <row r="396" spans="3:6" x14ac:dyDescent="0.25">
      <c r="C396" t="s">
        <v>740</v>
      </c>
      <c r="D396" s="413" t="s">
        <v>1669</v>
      </c>
      <c r="E396" s="413" t="s">
        <v>320</v>
      </c>
      <c r="F396" t="s">
        <v>944</v>
      </c>
    </row>
    <row r="397" spans="3:6" x14ac:dyDescent="0.25">
      <c r="C397" t="s">
        <v>741</v>
      </c>
      <c r="D397" s="413" t="s">
        <v>1669</v>
      </c>
      <c r="E397" s="413" t="s">
        <v>320</v>
      </c>
      <c r="F397" t="s">
        <v>936</v>
      </c>
    </row>
    <row r="398" spans="3:6" x14ac:dyDescent="0.25">
      <c r="C398" t="s">
        <v>742</v>
      </c>
      <c r="D398" s="413" t="s">
        <v>1669</v>
      </c>
      <c r="E398" s="413" t="s">
        <v>320</v>
      </c>
      <c r="F398" t="s">
        <v>948</v>
      </c>
    </row>
    <row r="399" spans="3:6" x14ac:dyDescent="0.25">
      <c r="C399" t="s">
        <v>743</v>
      </c>
      <c r="D399" s="413" t="s">
        <v>1671</v>
      </c>
      <c r="E399" s="413" t="s">
        <v>11</v>
      </c>
      <c r="F399" t="s">
        <v>952</v>
      </c>
    </row>
    <row r="400" spans="3:6" x14ac:dyDescent="0.25">
      <c r="C400" t="s">
        <v>744</v>
      </c>
      <c r="D400" s="413" t="s">
        <v>1669</v>
      </c>
      <c r="E400" s="413" t="s">
        <v>320</v>
      </c>
      <c r="F400" t="s">
        <v>951</v>
      </c>
    </row>
    <row r="401" spans="3:6" x14ac:dyDescent="0.25">
      <c r="C401" t="s">
        <v>745</v>
      </c>
      <c r="D401" s="413" t="s">
        <v>1669</v>
      </c>
      <c r="E401" s="413" t="s">
        <v>320</v>
      </c>
      <c r="F401" t="s">
        <v>942</v>
      </c>
    </row>
    <row r="402" spans="3:6" x14ac:dyDescent="0.25">
      <c r="C402" t="s">
        <v>746</v>
      </c>
      <c r="D402" s="413" t="s">
        <v>1671</v>
      </c>
      <c r="E402" s="413" t="s">
        <v>11</v>
      </c>
      <c r="F402" t="s">
        <v>952</v>
      </c>
    </row>
    <row r="403" spans="3:6" x14ac:dyDescent="0.25">
      <c r="C403" t="s">
        <v>747</v>
      </c>
      <c r="D403" s="413" t="s">
        <v>1673</v>
      </c>
      <c r="E403" s="413" t="s">
        <v>320</v>
      </c>
      <c r="F403" t="s">
        <v>932</v>
      </c>
    </row>
    <row r="404" spans="3:6" x14ac:dyDescent="0.25">
      <c r="C404" t="s">
        <v>748</v>
      </c>
      <c r="D404" s="413" t="s">
        <v>1673</v>
      </c>
      <c r="E404" s="413" t="s">
        <v>320</v>
      </c>
      <c r="F404" t="s">
        <v>966</v>
      </c>
    </row>
    <row r="405" spans="3:6" x14ac:dyDescent="0.25">
      <c r="C405" t="s">
        <v>749</v>
      </c>
      <c r="D405" s="413" t="s">
        <v>1669</v>
      </c>
      <c r="E405" s="413" t="s">
        <v>320</v>
      </c>
      <c r="F405" t="s">
        <v>948</v>
      </c>
    </row>
    <row r="406" spans="3:6" x14ac:dyDescent="0.25">
      <c r="C406" t="s">
        <v>750</v>
      </c>
      <c r="D406" s="413" t="s">
        <v>1673</v>
      </c>
      <c r="E406" s="413" t="s">
        <v>320</v>
      </c>
      <c r="F406" t="s">
        <v>964</v>
      </c>
    </row>
    <row r="407" spans="3:6" x14ac:dyDescent="0.25">
      <c r="C407" t="s">
        <v>751</v>
      </c>
      <c r="D407" s="413" t="s">
        <v>1669</v>
      </c>
      <c r="E407" s="413" t="s">
        <v>320</v>
      </c>
      <c r="F407" t="s">
        <v>965</v>
      </c>
    </row>
    <row r="408" spans="3:6" x14ac:dyDescent="0.25">
      <c r="C408" t="s">
        <v>752</v>
      </c>
      <c r="D408" s="413" t="s">
        <v>1669</v>
      </c>
      <c r="E408" s="413" t="s">
        <v>11</v>
      </c>
      <c r="F408" t="s">
        <v>957</v>
      </c>
    </row>
    <row r="409" spans="3:6" x14ac:dyDescent="0.25">
      <c r="C409" t="s">
        <v>753</v>
      </c>
      <c r="D409" s="413" t="s">
        <v>1671</v>
      </c>
      <c r="E409" s="413" t="s">
        <v>11</v>
      </c>
      <c r="F409" t="s">
        <v>966</v>
      </c>
    </row>
    <row r="410" spans="3:6" x14ac:dyDescent="0.25">
      <c r="C410" t="s">
        <v>754</v>
      </c>
      <c r="D410" s="413" t="s">
        <v>1673</v>
      </c>
      <c r="E410" s="413" t="s">
        <v>320</v>
      </c>
      <c r="F410" t="s">
        <v>958</v>
      </c>
    </row>
    <row r="411" spans="3:6" x14ac:dyDescent="0.25">
      <c r="C411" t="s">
        <v>755</v>
      </c>
      <c r="D411" s="413" t="s">
        <v>1671</v>
      </c>
      <c r="E411" s="413" t="s">
        <v>320</v>
      </c>
      <c r="F411" t="s">
        <v>958</v>
      </c>
    </row>
    <row r="412" spans="3:6" x14ac:dyDescent="0.25">
      <c r="C412" t="s">
        <v>756</v>
      </c>
      <c r="D412" s="413" t="s">
        <v>1674</v>
      </c>
      <c r="E412" s="413" t="s">
        <v>1925</v>
      </c>
      <c r="F412" t="s">
        <v>1288</v>
      </c>
    </row>
    <row r="413" spans="3:6" x14ac:dyDescent="0.25">
      <c r="C413" t="s">
        <v>757</v>
      </c>
      <c r="D413" s="413" t="s">
        <v>1672</v>
      </c>
      <c r="E413" s="413" t="s">
        <v>11</v>
      </c>
      <c r="F413" t="s">
        <v>943</v>
      </c>
    </row>
    <row r="414" spans="3:6" x14ac:dyDescent="0.25">
      <c r="C414" t="s">
        <v>758</v>
      </c>
      <c r="D414" s="413" t="s">
        <v>1674</v>
      </c>
      <c r="E414" s="413" t="s">
        <v>1925</v>
      </c>
      <c r="F414" t="s">
        <v>1289</v>
      </c>
    </row>
    <row r="415" spans="3:6" x14ac:dyDescent="0.25">
      <c r="C415" t="s">
        <v>759</v>
      </c>
      <c r="D415" s="413" t="s">
        <v>1669</v>
      </c>
      <c r="E415" s="413" t="s">
        <v>320</v>
      </c>
      <c r="F415" t="s">
        <v>935</v>
      </c>
    </row>
    <row r="416" spans="3:6" x14ac:dyDescent="0.25">
      <c r="C416" t="s">
        <v>760</v>
      </c>
      <c r="D416" s="413" t="s">
        <v>1669</v>
      </c>
      <c r="E416" s="413" t="s">
        <v>320</v>
      </c>
      <c r="F416" t="s">
        <v>958</v>
      </c>
    </row>
    <row r="417" spans="3:6" x14ac:dyDescent="0.25">
      <c r="C417" t="s">
        <v>761</v>
      </c>
      <c r="D417" s="413" t="s">
        <v>1671</v>
      </c>
      <c r="E417" s="413" t="s">
        <v>11</v>
      </c>
      <c r="F417" t="s">
        <v>939</v>
      </c>
    </row>
    <row r="418" spans="3:6" x14ac:dyDescent="0.25">
      <c r="C418" t="s">
        <v>762</v>
      </c>
      <c r="D418" s="413" t="s">
        <v>1671</v>
      </c>
      <c r="E418" s="413" t="s">
        <v>320</v>
      </c>
      <c r="F418" t="s">
        <v>942</v>
      </c>
    </row>
    <row r="419" spans="3:6" x14ac:dyDescent="0.25">
      <c r="C419" t="s">
        <v>763</v>
      </c>
      <c r="D419" s="413" t="s">
        <v>1671</v>
      </c>
      <c r="E419" s="413" t="s">
        <v>11</v>
      </c>
      <c r="F419" t="s">
        <v>936</v>
      </c>
    </row>
    <row r="420" spans="3:6" x14ac:dyDescent="0.25">
      <c r="C420" t="s">
        <v>764</v>
      </c>
      <c r="D420" s="413" t="s">
        <v>1669</v>
      </c>
      <c r="E420" s="413" t="s">
        <v>320</v>
      </c>
      <c r="F420" t="s">
        <v>958</v>
      </c>
    </row>
    <row r="421" spans="3:6" x14ac:dyDescent="0.25">
      <c r="C421" t="s">
        <v>765</v>
      </c>
      <c r="D421" s="413" t="s">
        <v>1671</v>
      </c>
      <c r="E421" s="413" t="s">
        <v>320</v>
      </c>
      <c r="F421" t="s">
        <v>949</v>
      </c>
    </row>
    <row r="422" spans="3:6" x14ac:dyDescent="0.25">
      <c r="C422" t="s">
        <v>766</v>
      </c>
      <c r="D422" s="413" t="s">
        <v>1671</v>
      </c>
      <c r="E422" s="413" t="s">
        <v>11</v>
      </c>
      <c r="F422" t="s">
        <v>958</v>
      </c>
    </row>
    <row r="423" spans="3:6" x14ac:dyDescent="0.25">
      <c r="C423" t="s">
        <v>767</v>
      </c>
      <c r="D423" s="413" t="s">
        <v>1669</v>
      </c>
      <c r="E423" s="413" t="s">
        <v>320</v>
      </c>
      <c r="F423" t="s">
        <v>962</v>
      </c>
    </row>
    <row r="424" spans="3:6" x14ac:dyDescent="0.25">
      <c r="C424" t="s">
        <v>768</v>
      </c>
      <c r="D424" s="413" t="s">
        <v>1671</v>
      </c>
      <c r="E424" s="413" t="s">
        <v>11</v>
      </c>
      <c r="F424" t="s">
        <v>938</v>
      </c>
    </row>
    <row r="425" spans="3:6" x14ac:dyDescent="0.25">
      <c r="C425" t="s">
        <v>769</v>
      </c>
      <c r="D425" s="413" t="s">
        <v>1671</v>
      </c>
      <c r="E425" s="413" t="s">
        <v>11</v>
      </c>
      <c r="F425" t="s">
        <v>943</v>
      </c>
    </row>
    <row r="426" spans="3:6" x14ac:dyDescent="0.25">
      <c r="C426" t="s">
        <v>770</v>
      </c>
      <c r="D426" s="413" t="s">
        <v>1669</v>
      </c>
      <c r="E426" s="413" t="s">
        <v>320</v>
      </c>
      <c r="F426" t="s">
        <v>962</v>
      </c>
    </row>
    <row r="427" spans="3:6" x14ac:dyDescent="0.25">
      <c r="C427" t="s">
        <v>771</v>
      </c>
      <c r="D427" s="413" t="s">
        <v>1669</v>
      </c>
      <c r="E427" s="413" t="s">
        <v>320</v>
      </c>
      <c r="F427" t="s">
        <v>943</v>
      </c>
    </row>
    <row r="428" spans="3:6" x14ac:dyDescent="0.25">
      <c r="C428" t="s">
        <v>772</v>
      </c>
      <c r="D428" s="413" t="s">
        <v>1669</v>
      </c>
      <c r="E428" s="413" t="s">
        <v>320</v>
      </c>
      <c r="F428" t="s">
        <v>932</v>
      </c>
    </row>
    <row r="429" spans="3:6" x14ac:dyDescent="0.25">
      <c r="C429" t="s">
        <v>773</v>
      </c>
      <c r="D429" s="413" t="s">
        <v>1672</v>
      </c>
      <c r="E429" s="413" t="s">
        <v>11</v>
      </c>
      <c r="F429" t="s">
        <v>934</v>
      </c>
    </row>
    <row r="430" spans="3:6" x14ac:dyDescent="0.25">
      <c r="C430" t="s">
        <v>774</v>
      </c>
      <c r="D430" s="413" t="s">
        <v>1669</v>
      </c>
      <c r="E430" s="413" t="s">
        <v>320</v>
      </c>
      <c r="F430" t="s">
        <v>965</v>
      </c>
    </row>
    <row r="431" spans="3:6" x14ac:dyDescent="0.25">
      <c r="C431" t="s">
        <v>775</v>
      </c>
      <c r="D431" s="413" t="s">
        <v>1669</v>
      </c>
      <c r="E431" s="413" t="s">
        <v>320</v>
      </c>
      <c r="F431" t="s">
        <v>949</v>
      </c>
    </row>
    <row r="432" spans="3:6" x14ac:dyDescent="0.25">
      <c r="C432" t="s">
        <v>776</v>
      </c>
      <c r="D432" s="413" t="s">
        <v>1669</v>
      </c>
      <c r="E432" s="413" t="s">
        <v>11</v>
      </c>
      <c r="F432" t="s">
        <v>962</v>
      </c>
    </row>
    <row r="433" spans="3:6" x14ac:dyDescent="0.25">
      <c r="C433" t="s">
        <v>777</v>
      </c>
      <c r="D433" s="413" t="s">
        <v>1671</v>
      </c>
      <c r="E433" s="413" t="s">
        <v>11</v>
      </c>
      <c r="F433" t="s">
        <v>953</v>
      </c>
    </row>
    <row r="434" spans="3:6" x14ac:dyDescent="0.25">
      <c r="C434" t="s">
        <v>778</v>
      </c>
      <c r="D434" s="413" t="s">
        <v>1669</v>
      </c>
      <c r="E434" s="413" t="s">
        <v>320</v>
      </c>
      <c r="F434" t="s">
        <v>953</v>
      </c>
    </row>
    <row r="435" spans="3:6" x14ac:dyDescent="0.25">
      <c r="C435" t="s">
        <v>779</v>
      </c>
      <c r="D435" s="413" t="s">
        <v>1669</v>
      </c>
      <c r="E435" s="413" t="s">
        <v>320</v>
      </c>
      <c r="F435" t="s">
        <v>936</v>
      </c>
    </row>
    <row r="436" spans="3:6" x14ac:dyDescent="0.25">
      <c r="C436" t="s">
        <v>780</v>
      </c>
      <c r="D436" s="413" t="s">
        <v>1669</v>
      </c>
      <c r="E436" s="413" t="s">
        <v>320</v>
      </c>
      <c r="F436" t="s">
        <v>934</v>
      </c>
    </row>
    <row r="437" spans="3:6" x14ac:dyDescent="0.25">
      <c r="C437" t="s">
        <v>781</v>
      </c>
      <c r="D437" s="413" t="s">
        <v>1671</v>
      </c>
      <c r="E437" s="413" t="s">
        <v>320</v>
      </c>
      <c r="F437" t="s">
        <v>947</v>
      </c>
    </row>
    <row r="438" spans="3:6" x14ac:dyDescent="0.25">
      <c r="C438" t="s">
        <v>782</v>
      </c>
      <c r="D438" s="413" t="s">
        <v>1669</v>
      </c>
      <c r="E438" s="413" t="s">
        <v>320</v>
      </c>
      <c r="F438" t="s">
        <v>936</v>
      </c>
    </row>
    <row r="439" spans="3:6" x14ac:dyDescent="0.25">
      <c r="C439" t="s">
        <v>783</v>
      </c>
      <c r="D439" s="413" t="s">
        <v>1669</v>
      </c>
      <c r="E439" s="413" t="s">
        <v>320</v>
      </c>
      <c r="F439" t="s">
        <v>963</v>
      </c>
    </row>
    <row r="440" spans="3:6" x14ac:dyDescent="0.25">
      <c r="C440" t="s">
        <v>784</v>
      </c>
      <c r="D440" s="413" t="s">
        <v>1671</v>
      </c>
      <c r="E440" s="413" t="s">
        <v>320</v>
      </c>
      <c r="F440" t="s">
        <v>958</v>
      </c>
    </row>
    <row r="441" spans="3:6" x14ac:dyDescent="0.25">
      <c r="C441" t="s">
        <v>785</v>
      </c>
      <c r="D441" s="413" t="s">
        <v>1669</v>
      </c>
      <c r="E441" s="413" t="s">
        <v>320</v>
      </c>
      <c r="F441" t="s">
        <v>933</v>
      </c>
    </row>
    <row r="442" spans="3:6" x14ac:dyDescent="0.25">
      <c r="C442" t="s">
        <v>786</v>
      </c>
      <c r="D442" s="413" t="s">
        <v>1669</v>
      </c>
      <c r="E442" s="413" t="s">
        <v>320</v>
      </c>
      <c r="F442" t="s">
        <v>940</v>
      </c>
    </row>
    <row r="443" spans="3:6" x14ac:dyDescent="0.25">
      <c r="C443" t="s">
        <v>787</v>
      </c>
      <c r="D443" s="413" t="s">
        <v>1669</v>
      </c>
      <c r="E443" s="413" t="s">
        <v>320</v>
      </c>
      <c r="F443" t="s">
        <v>965</v>
      </c>
    </row>
    <row r="444" spans="3:6" x14ac:dyDescent="0.25">
      <c r="C444" t="s">
        <v>788</v>
      </c>
      <c r="D444" s="413" t="s">
        <v>1672</v>
      </c>
      <c r="E444" s="413" t="s">
        <v>11</v>
      </c>
      <c r="F444" t="s">
        <v>958</v>
      </c>
    </row>
    <row r="445" spans="3:6" x14ac:dyDescent="0.25">
      <c r="C445" t="s">
        <v>789</v>
      </c>
      <c r="D445" s="413" t="s">
        <v>1669</v>
      </c>
      <c r="E445" s="413" t="s">
        <v>320</v>
      </c>
      <c r="F445" t="s">
        <v>937</v>
      </c>
    </row>
    <row r="446" spans="3:6" x14ac:dyDescent="0.25">
      <c r="C446" t="s">
        <v>790</v>
      </c>
      <c r="D446" s="413" t="s">
        <v>1669</v>
      </c>
      <c r="E446" s="413" t="s">
        <v>320</v>
      </c>
      <c r="F446" t="s">
        <v>952</v>
      </c>
    </row>
    <row r="447" spans="3:6" x14ac:dyDescent="0.25">
      <c r="C447" t="s">
        <v>791</v>
      </c>
      <c r="D447" s="413" t="s">
        <v>1671</v>
      </c>
      <c r="E447" s="413" t="s">
        <v>320</v>
      </c>
      <c r="F447" t="s">
        <v>952</v>
      </c>
    </row>
    <row r="448" spans="3:6" x14ac:dyDescent="0.25">
      <c r="C448" t="s">
        <v>792</v>
      </c>
      <c r="D448" s="413" t="s">
        <v>1669</v>
      </c>
      <c r="E448" s="413" t="s">
        <v>320</v>
      </c>
      <c r="F448" t="s">
        <v>947</v>
      </c>
    </row>
    <row r="449" spans="3:6" x14ac:dyDescent="0.25">
      <c r="C449" t="s">
        <v>793</v>
      </c>
      <c r="D449" s="413" t="s">
        <v>1673</v>
      </c>
      <c r="E449" s="413" t="s">
        <v>320</v>
      </c>
      <c r="F449" t="s">
        <v>942</v>
      </c>
    </row>
    <row r="450" spans="3:6" x14ac:dyDescent="0.25">
      <c r="C450" t="s">
        <v>794</v>
      </c>
      <c r="D450" s="413" t="s">
        <v>1669</v>
      </c>
      <c r="E450" s="413" t="s">
        <v>320</v>
      </c>
      <c r="F450" t="s">
        <v>957</v>
      </c>
    </row>
    <row r="451" spans="3:6" x14ac:dyDescent="0.25">
      <c r="C451" t="s">
        <v>795</v>
      </c>
      <c r="D451" s="413" t="s">
        <v>1669</v>
      </c>
      <c r="E451" s="413" t="s">
        <v>320</v>
      </c>
      <c r="F451" t="s">
        <v>962</v>
      </c>
    </row>
    <row r="452" spans="3:6" x14ac:dyDescent="0.25">
      <c r="C452" t="s">
        <v>796</v>
      </c>
      <c r="D452" s="413" t="s">
        <v>1669</v>
      </c>
      <c r="E452" s="413" t="s">
        <v>320</v>
      </c>
      <c r="F452" t="s">
        <v>965</v>
      </c>
    </row>
    <row r="453" spans="3:6" x14ac:dyDescent="0.25">
      <c r="C453" t="s">
        <v>797</v>
      </c>
      <c r="D453" s="413" t="s">
        <v>1671</v>
      </c>
      <c r="E453" s="413" t="s">
        <v>11</v>
      </c>
      <c r="F453" t="s">
        <v>934</v>
      </c>
    </row>
    <row r="454" spans="3:6" x14ac:dyDescent="0.25">
      <c r="C454" t="s">
        <v>798</v>
      </c>
      <c r="D454" s="413" t="s">
        <v>1673</v>
      </c>
      <c r="E454" s="413" t="s">
        <v>320</v>
      </c>
      <c r="F454" t="s">
        <v>932</v>
      </c>
    </row>
    <row r="455" spans="3:6" x14ac:dyDescent="0.25">
      <c r="C455" t="s">
        <v>799</v>
      </c>
      <c r="D455" s="413" t="s">
        <v>1669</v>
      </c>
      <c r="E455" s="413" t="s">
        <v>320</v>
      </c>
      <c r="F455" t="s">
        <v>940</v>
      </c>
    </row>
    <row r="456" spans="3:6" x14ac:dyDescent="0.25">
      <c r="C456" t="s">
        <v>800</v>
      </c>
      <c r="D456" s="413" t="s">
        <v>1669</v>
      </c>
      <c r="E456" s="413" t="s">
        <v>320</v>
      </c>
      <c r="F456" t="s">
        <v>951</v>
      </c>
    </row>
    <row r="457" spans="3:6" x14ac:dyDescent="0.25">
      <c r="C457" t="s">
        <v>801</v>
      </c>
      <c r="D457" s="413" t="s">
        <v>1672</v>
      </c>
      <c r="E457" s="413" t="s">
        <v>11</v>
      </c>
      <c r="F457" t="s">
        <v>941</v>
      </c>
    </row>
    <row r="458" spans="3:6" x14ac:dyDescent="0.25">
      <c r="C458" t="s">
        <v>802</v>
      </c>
      <c r="D458" s="413" t="s">
        <v>1669</v>
      </c>
      <c r="E458" s="413" t="s">
        <v>320</v>
      </c>
      <c r="F458" t="s">
        <v>936</v>
      </c>
    </row>
    <row r="459" spans="3:6" x14ac:dyDescent="0.25">
      <c r="C459" t="s">
        <v>803</v>
      </c>
      <c r="D459" s="413" t="s">
        <v>1671</v>
      </c>
      <c r="E459" s="413" t="s">
        <v>320</v>
      </c>
      <c r="F459" t="s">
        <v>955</v>
      </c>
    </row>
    <row r="460" spans="3:6" x14ac:dyDescent="0.25">
      <c r="C460" t="s">
        <v>804</v>
      </c>
      <c r="D460" s="413" t="s">
        <v>1669</v>
      </c>
      <c r="E460" s="413" t="s">
        <v>11</v>
      </c>
      <c r="F460" t="s">
        <v>952</v>
      </c>
    </row>
    <row r="461" spans="3:6" x14ac:dyDescent="0.25">
      <c r="C461" t="s">
        <v>805</v>
      </c>
      <c r="D461" s="413" t="s">
        <v>1673</v>
      </c>
      <c r="E461" s="413" t="s">
        <v>320</v>
      </c>
      <c r="F461" t="s">
        <v>955</v>
      </c>
    </row>
    <row r="462" spans="3:6" x14ac:dyDescent="0.25">
      <c r="C462" t="s">
        <v>806</v>
      </c>
      <c r="D462" s="413" t="s">
        <v>1669</v>
      </c>
      <c r="E462" s="413" t="s">
        <v>320</v>
      </c>
      <c r="F462" t="s">
        <v>951</v>
      </c>
    </row>
    <row r="463" spans="3:6" x14ac:dyDescent="0.25">
      <c r="C463" t="s">
        <v>807</v>
      </c>
      <c r="D463" s="413" t="s">
        <v>1671</v>
      </c>
      <c r="E463" s="413" t="s">
        <v>11</v>
      </c>
      <c r="F463" t="s">
        <v>961</v>
      </c>
    </row>
    <row r="464" spans="3:6" x14ac:dyDescent="0.25">
      <c r="C464" t="s">
        <v>808</v>
      </c>
      <c r="D464" s="413" t="s">
        <v>1671</v>
      </c>
      <c r="E464" s="413" t="s">
        <v>320</v>
      </c>
      <c r="F464" t="s">
        <v>954</v>
      </c>
    </row>
    <row r="465" spans="3:6" x14ac:dyDescent="0.25">
      <c r="C465" t="s">
        <v>809</v>
      </c>
      <c r="D465" s="413" t="s">
        <v>1669</v>
      </c>
      <c r="E465" s="413" t="s">
        <v>320</v>
      </c>
      <c r="F465" t="s">
        <v>957</v>
      </c>
    </row>
    <row r="466" spans="3:6" x14ac:dyDescent="0.25">
      <c r="C466" t="s">
        <v>810</v>
      </c>
      <c r="D466" s="413" t="s">
        <v>1669</v>
      </c>
      <c r="E466" s="413" t="s">
        <v>320</v>
      </c>
      <c r="F466" t="s">
        <v>932</v>
      </c>
    </row>
    <row r="467" spans="3:6" x14ac:dyDescent="0.25">
      <c r="C467" t="s">
        <v>811</v>
      </c>
      <c r="D467" s="413" t="s">
        <v>1671</v>
      </c>
      <c r="E467" s="413" t="s">
        <v>320</v>
      </c>
      <c r="F467" t="s">
        <v>953</v>
      </c>
    </row>
    <row r="468" spans="3:6" x14ac:dyDescent="0.25">
      <c r="C468" t="s">
        <v>812</v>
      </c>
      <c r="D468" s="413" t="s">
        <v>1673</v>
      </c>
      <c r="E468" s="413" t="s">
        <v>320</v>
      </c>
      <c r="F468" t="s">
        <v>965</v>
      </c>
    </row>
    <row r="469" spans="3:6" x14ac:dyDescent="0.25">
      <c r="C469" t="s">
        <v>813</v>
      </c>
      <c r="D469" s="413" t="s">
        <v>1671</v>
      </c>
      <c r="E469" s="413" t="s">
        <v>320</v>
      </c>
      <c r="F469" t="s">
        <v>954</v>
      </c>
    </row>
    <row r="470" spans="3:6" x14ac:dyDescent="0.25">
      <c r="C470" t="s">
        <v>814</v>
      </c>
      <c r="D470" s="413" t="s">
        <v>1671</v>
      </c>
      <c r="E470" s="413" t="s">
        <v>320</v>
      </c>
      <c r="F470" t="s">
        <v>950</v>
      </c>
    </row>
    <row r="471" spans="3:6" x14ac:dyDescent="0.25">
      <c r="C471" t="s">
        <v>815</v>
      </c>
      <c r="D471" s="413" t="s">
        <v>1669</v>
      </c>
      <c r="E471" s="413" t="s">
        <v>320</v>
      </c>
      <c r="F471" t="s">
        <v>953</v>
      </c>
    </row>
    <row r="472" spans="3:6" x14ac:dyDescent="0.25">
      <c r="C472" t="s">
        <v>816</v>
      </c>
      <c r="D472" s="413" t="s">
        <v>1671</v>
      </c>
      <c r="E472" s="413" t="s">
        <v>320</v>
      </c>
      <c r="F472" t="s">
        <v>936</v>
      </c>
    </row>
    <row r="473" spans="3:6" x14ac:dyDescent="0.25">
      <c r="C473" t="s">
        <v>817</v>
      </c>
      <c r="D473" s="413" t="s">
        <v>1669</v>
      </c>
      <c r="E473" s="413" t="s">
        <v>320</v>
      </c>
      <c r="F473" t="s">
        <v>932</v>
      </c>
    </row>
    <row r="474" spans="3:6" x14ac:dyDescent="0.25">
      <c r="C474" t="s">
        <v>818</v>
      </c>
      <c r="D474" s="413" t="s">
        <v>1669</v>
      </c>
      <c r="E474" s="413" t="s">
        <v>320</v>
      </c>
      <c r="F474" t="s">
        <v>932</v>
      </c>
    </row>
    <row r="475" spans="3:6" x14ac:dyDescent="0.25">
      <c r="C475" t="s">
        <v>819</v>
      </c>
      <c r="D475" s="413" t="s">
        <v>1671</v>
      </c>
      <c r="E475" s="413" t="s">
        <v>320</v>
      </c>
      <c r="F475" t="s">
        <v>939</v>
      </c>
    </row>
    <row r="476" spans="3:6" x14ac:dyDescent="0.25">
      <c r="C476" t="s">
        <v>820</v>
      </c>
      <c r="D476" s="413" t="s">
        <v>1669</v>
      </c>
      <c r="E476" s="413" t="s">
        <v>320</v>
      </c>
      <c r="F476" t="s">
        <v>962</v>
      </c>
    </row>
    <row r="477" spans="3:6" x14ac:dyDescent="0.25">
      <c r="C477" t="s">
        <v>821</v>
      </c>
      <c r="D477" s="413" t="s">
        <v>1671</v>
      </c>
      <c r="E477" s="413" t="s">
        <v>320</v>
      </c>
      <c r="F477" t="s">
        <v>944</v>
      </c>
    </row>
    <row r="478" spans="3:6" x14ac:dyDescent="0.25">
      <c r="C478" t="s">
        <v>822</v>
      </c>
      <c r="D478" s="413" t="s">
        <v>1671</v>
      </c>
      <c r="E478" s="413" t="s">
        <v>11</v>
      </c>
      <c r="F478" t="s">
        <v>960</v>
      </c>
    </row>
    <row r="479" spans="3:6" x14ac:dyDescent="0.25">
      <c r="C479" t="s">
        <v>823</v>
      </c>
      <c r="D479" s="413" t="s">
        <v>1671</v>
      </c>
      <c r="E479" s="413" t="s">
        <v>320</v>
      </c>
      <c r="F479" t="s">
        <v>958</v>
      </c>
    </row>
    <row r="480" spans="3:6" x14ac:dyDescent="0.25">
      <c r="C480" t="s">
        <v>824</v>
      </c>
      <c r="D480" s="413" t="s">
        <v>1671</v>
      </c>
      <c r="E480" s="413" t="s">
        <v>320</v>
      </c>
      <c r="F480" t="s">
        <v>964</v>
      </c>
    </row>
    <row r="481" spans="3:6" x14ac:dyDescent="0.25">
      <c r="C481" t="s">
        <v>825</v>
      </c>
      <c r="D481" s="413" t="s">
        <v>1671</v>
      </c>
      <c r="E481" s="413" t="s">
        <v>320</v>
      </c>
      <c r="F481" t="s">
        <v>935</v>
      </c>
    </row>
    <row r="482" spans="3:6" x14ac:dyDescent="0.25">
      <c r="C482" t="s">
        <v>826</v>
      </c>
      <c r="D482" s="413" t="s">
        <v>1671</v>
      </c>
      <c r="E482" s="413" t="s">
        <v>11</v>
      </c>
      <c r="F482" t="s">
        <v>945</v>
      </c>
    </row>
    <row r="483" spans="3:6" x14ac:dyDescent="0.25">
      <c r="C483" t="s">
        <v>827</v>
      </c>
      <c r="D483" s="413" t="s">
        <v>1671</v>
      </c>
      <c r="E483" s="413" t="s">
        <v>320</v>
      </c>
      <c r="F483" t="s">
        <v>949</v>
      </c>
    </row>
    <row r="484" spans="3:6" x14ac:dyDescent="0.25">
      <c r="C484" t="s">
        <v>828</v>
      </c>
      <c r="D484" s="413" t="s">
        <v>1669</v>
      </c>
      <c r="E484" s="413" t="s">
        <v>320</v>
      </c>
      <c r="F484" t="s">
        <v>933</v>
      </c>
    </row>
    <row r="485" spans="3:6" x14ac:dyDescent="0.25">
      <c r="C485" t="s">
        <v>829</v>
      </c>
      <c r="D485" s="413" t="s">
        <v>1669</v>
      </c>
      <c r="E485" s="413" t="s">
        <v>320</v>
      </c>
      <c r="F485" t="s">
        <v>962</v>
      </c>
    </row>
    <row r="486" spans="3:6" x14ac:dyDescent="0.25">
      <c r="C486" t="s">
        <v>830</v>
      </c>
      <c r="D486" s="413" t="s">
        <v>1669</v>
      </c>
      <c r="E486" s="413" t="s">
        <v>320</v>
      </c>
      <c r="F486" t="s">
        <v>948</v>
      </c>
    </row>
    <row r="487" spans="3:6" x14ac:dyDescent="0.25">
      <c r="C487" t="s">
        <v>831</v>
      </c>
      <c r="D487" s="413" t="s">
        <v>1673</v>
      </c>
      <c r="E487" s="413" t="s">
        <v>320</v>
      </c>
      <c r="F487" t="s">
        <v>964</v>
      </c>
    </row>
    <row r="488" spans="3:6" x14ac:dyDescent="0.25">
      <c r="C488" t="s">
        <v>832</v>
      </c>
      <c r="D488" s="413" t="s">
        <v>1671</v>
      </c>
      <c r="E488" s="413" t="s">
        <v>11</v>
      </c>
      <c r="F488" t="s">
        <v>955</v>
      </c>
    </row>
    <row r="489" spans="3:6" x14ac:dyDescent="0.25">
      <c r="C489" t="s">
        <v>833</v>
      </c>
      <c r="D489" s="413" t="s">
        <v>1671</v>
      </c>
      <c r="E489" s="413" t="s">
        <v>320</v>
      </c>
      <c r="F489" t="s">
        <v>939</v>
      </c>
    </row>
    <row r="490" spans="3:6" x14ac:dyDescent="0.25">
      <c r="C490" t="s">
        <v>834</v>
      </c>
      <c r="D490" s="413" t="s">
        <v>1669</v>
      </c>
      <c r="E490" s="413" t="s">
        <v>320</v>
      </c>
      <c r="F490" t="s">
        <v>944</v>
      </c>
    </row>
    <row r="491" spans="3:6" x14ac:dyDescent="0.25">
      <c r="C491" t="s">
        <v>835</v>
      </c>
      <c r="D491" s="413" t="s">
        <v>1669</v>
      </c>
      <c r="E491" s="413" t="s">
        <v>320</v>
      </c>
      <c r="F491" t="s">
        <v>944</v>
      </c>
    </row>
    <row r="492" spans="3:6" x14ac:dyDescent="0.25">
      <c r="C492" t="s">
        <v>836</v>
      </c>
      <c r="D492" s="413" t="s">
        <v>1669</v>
      </c>
      <c r="E492" s="413" t="s">
        <v>320</v>
      </c>
      <c r="F492" t="s">
        <v>953</v>
      </c>
    </row>
    <row r="493" spans="3:6" x14ac:dyDescent="0.25">
      <c r="C493" t="s">
        <v>837</v>
      </c>
      <c r="D493" s="413" t="s">
        <v>1671</v>
      </c>
      <c r="E493" s="413" t="s">
        <v>320</v>
      </c>
      <c r="F493" t="s">
        <v>965</v>
      </c>
    </row>
    <row r="494" spans="3:6" x14ac:dyDescent="0.25">
      <c r="C494" t="s">
        <v>838</v>
      </c>
      <c r="D494" s="413" t="s">
        <v>1671</v>
      </c>
      <c r="E494" s="413" t="s">
        <v>320</v>
      </c>
      <c r="F494" t="s">
        <v>934</v>
      </c>
    </row>
    <row r="495" spans="3:6" x14ac:dyDescent="0.25">
      <c r="C495" t="s">
        <v>839</v>
      </c>
      <c r="D495" s="413" t="s">
        <v>1669</v>
      </c>
      <c r="E495" s="413" t="s">
        <v>320</v>
      </c>
      <c r="F495" t="s">
        <v>966</v>
      </c>
    </row>
    <row r="496" spans="3:6" x14ac:dyDescent="0.25">
      <c r="C496" t="s">
        <v>840</v>
      </c>
      <c r="D496" s="413" t="s">
        <v>1669</v>
      </c>
      <c r="E496" s="413" t="s">
        <v>320</v>
      </c>
      <c r="F496" t="s">
        <v>956</v>
      </c>
    </row>
    <row r="497" spans="3:6" x14ac:dyDescent="0.25">
      <c r="C497" t="s">
        <v>841</v>
      </c>
      <c r="D497" s="413" t="s">
        <v>1671</v>
      </c>
      <c r="E497" s="413" t="s">
        <v>320</v>
      </c>
      <c r="F497" t="s">
        <v>939</v>
      </c>
    </row>
    <row r="498" spans="3:6" x14ac:dyDescent="0.25">
      <c r="C498" t="s">
        <v>842</v>
      </c>
      <c r="D498" s="413" t="s">
        <v>1671</v>
      </c>
      <c r="E498" s="413" t="s">
        <v>11</v>
      </c>
      <c r="F498" t="s">
        <v>948</v>
      </c>
    </row>
    <row r="499" spans="3:6" x14ac:dyDescent="0.25">
      <c r="C499" t="s">
        <v>843</v>
      </c>
      <c r="D499" s="413" t="s">
        <v>1673</v>
      </c>
      <c r="E499" s="413" t="s">
        <v>320</v>
      </c>
      <c r="F499" t="s">
        <v>933</v>
      </c>
    </row>
    <row r="500" spans="3:6" x14ac:dyDescent="0.25">
      <c r="C500" t="s">
        <v>844</v>
      </c>
      <c r="D500" s="413" t="s">
        <v>1671</v>
      </c>
      <c r="E500" s="413" t="s">
        <v>320</v>
      </c>
      <c r="F500" t="s">
        <v>952</v>
      </c>
    </row>
    <row r="501" spans="3:6" x14ac:dyDescent="0.25">
      <c r="C501" t="s">
        <v>845</v>
      </c>
      <c r="D501" s="413" t="s">
        <v>1671</v>
      </c>
      <c r="E501" s="413" t="s">
        <v>320</v>
      </c>
      <c r="F501" t="s">
        <v>952</v>
      </c>
    </row>
    <row r="502" spans="3:6" x14ac:dyDescent="0.25">
      <c r="C502" t="s">
        <v>846</v>
      </c>
      <c r="D502" s="413" t="s">
        <v>1671</v>
      </c>
      <c r="E502" s="413" t="s">
        <v>320</v>
      </c>
      <c r="F502" t="s">
        <v>946</v>
      </c>
    </row>
    <row r="503" spans="3:6" x14ac:dyDescent="0.25">
      <c r="C503" t="s">
        <v>847</v>
      </c>
      <c r="D503" s="413" t="s">
        <v>1671</v>
      </c>
      <c r="E503" s="413" t="s">
        <v>320</v>
      </c>
      <c r="F503" t="s">
        <v>946</v>
      </c>
    </row>
    <row r="504" spans="3:6" x14ac:dyDescent="0.25">
      <c r="C504" t="s">
        <v>5</v>
      </c>
      <c r="D504" s="413" t="s">
        <v>1674</v>
      </c>
      <c r="E504" s="413" t="s">
        <v>1925</v>
      </c>
      <c r="F504" t="s">
        <v>1290</v>
      </c>
    </row>
    <row r="505" spans="3:6" x14ac:dyDescent="0.25">
      <c r="C505" t="s">
        <v>848</v>
      </c>
      <c r="D505" s="413" t="s">
        <v>1672</v>
      </c>
      <c r="E505" s="413" t="s">
        <v>11</v>
      </c>
      <c r="F505" t="s">
        <v>952</v>
      </c>
    </row>
    <row r="506" spans="3:6" x14ac:dyDescent="0.25">
      <c r="C506" t="s">
        <v>849</v>
      </c>
      <c r="D506" s="413" t="s">
        <v>1671</v>
      </c>
      <c r="E506" s="413" t="s">
        <v>320</v>
      </c>
      <c r="F506" t="s">
        <v>939</v>
      </c>
    </row>
    <row r="507" spans="3:6" x14ac:dyDescent="0.25">
      <c r="C507" t="s">
        <v>850</v>
      </c>
      <c r="D507" s="413" t="s">
        <v>1671</v>
      </c>
      <c r="E507" s="413" t="s">
        <v>11</v>
      </c>
      <c r="F507" t="s">
        <v>938</v>
      </c>
    </row>
    <row r="508" spans="3:6" x14ac:dyDescent="0.25">
      <c r="C508" t="s">
        <v>851</v>
      </c>
      <c r="D508" s="413" t="s">
        <v>1671</v>
      </c>
      <c r="E508" s="413" t="s">
        <v>320</v>
      </c>
      <c r="F508" t="s">
        <v>956</v>
      </c>
    </row>
    <row r="509" spans="3:6" x14ac:dyDescent="0.25">
      <c r="C509" t="s">
        <v>852</v>
      </c>
      <c r="D509" s="413" t="s">
        <v>1671</v>
      </c>
      <c r="E509" s="413" t="s">
        <v>320</v>
      </c>
      <c r="F509" t="s">
        <v>958</v>
      </c>
    </row>
    <row r="510" spans="3:6" x14ac:dyDescent="0.25">
      <c r="C510" t="s">
        <v>853</v>
      </c>
      <c r="D510" s="413" t="s">
        <v>1669</v>
      </c>
      <c r="E510" s="413" t="s">
        <v>320</v>
      </c>
      <c r="F510" t="s">
        <v>939</v>
      </c>
    </row>
    <row r="511" spans="3:6" x14ac:dyDescent="0.25">
      <c r="C511" t="s">
        <v>854</v>
      </c>
      <c r="D511" s="413" t="s">
        <v>1671</v>
      </c>
      <c r="E511" s="413" t="s">
        <v>320</v>
      </c>
      <c r="F511" t="s">
        <v>952</v>
      </c>
    </row>
    <row r="512" spans="3:6" x14ac:dyDescent="0.25">
      <c r="C512" t="s">
        <v>855</v>
      </c>
      <c r="D512" s="413" t="s">
        <v>1671</v>
      </c>
      <c r="E512" s="413" t="s">
        <v>320</v>
      </c>
      <c r="F512" t="s">
        <v>944</v>
      </c>
    </row>
    <row r="513" spans="3:6" x14ac:dyDescent="0.25">
      <c r="C513" t="s">
        <v>856</v>
      </c>
      <c r="D513" s="413" t="s">
        <v>1669</v>
      </c>
      <c r="E513" s="413" t="s">
        <v>320</v>
      </c>
      <c r="F513" t="s">
        <v>933</v>
      </c>
    </row>
    <row r="514" spans="3:6" x14ac:dyDescent="0.25">
      <c r="C514" t="s">
        <v>857</v>
      </c>
      <c r="D514" s="413" t="s">
        <v>1669</v>
      </c>
      <c r="E514" s="413" t="s">
        <v>11</v>
      </c>
      <c r="F514" t="s">
        <v>960</v>
      </c>
    </row>
    <row r="515" spans="3:6" x14ac:dyDescent="0.25">
      <c r="C515" t="s">
        <v>858</v>
      </c>
      <c r="D515" s="413" t="s">
        <v>1669</v>
      </c>
      <c r="E515" s="413" t="s">
        <v>320</v>
      </c>
      <c r="F515" t="s">
        <v>956</v>
      </c>
    </row>
    <row r="516" spans="3:6" x14ac:dyDescent="0.25">
      <c r="C516" t="s">
        <v>859</v>
      </c>
      <c r="D516" s="413" t="s">
        <v>1669</v>
      </c>
      <c r="E516" s="413" t="s">
        <v>320</v>
      </c>
      <c r="F516" t="s">
        <v>933</v>
      </c>
    </row>
    <row r="517" spans="3:6" x14ac:dyDescent="0.25">
      <c r="C517" t="s">
        <v>860</v>
      </c>
      <c r="D517" s="413" t="s">
        <v>1671</v>
      </c>
      <c r="E517" s="413" t="s">
        <v>320</v>
      </c>
      <c r="F517" t="s">
        <v>963</v>
      </c>
    </row>
    <row r="518" spans="3:6" x14ac:dyDescent="0.25">
      <c r="C518" t="s">
        <v>861</v>
      </c>
      <c r="D518" s="413" t="s">
        <v>1671</v>
      </c>
      <c r="E518" s="413" t="s">
        <v>320</v>
      </c>
      <c r="F518" t="s">
        <v>949</v>
      </c>
    </row>
    <row r="519" spans="3:6" x14ac:dyDescent="0.25">
      <c r="C519" t="s">
        <v>862</v>
      </c>
      <c r="D519" s="413" t="s">
        <v>1669</v>
      </c>
      <c r="E519" s="413" t="s">
        <v>320</v>
      </c>
      <c r="F519" t="s">
        <v>953</v>
      </c>
    </row>
    <row r="520" spans="3:6" x14ac:dyDescent="0.25">
      <c r="C520" t="s">
        <v>863</v>
      </c>
      <c r="D520" s="413" t="s">
        <v>1672</v>
      </c>
      <c r="E520" s="413" t="s">
        <v>11</v>
      </c>
      <c r="F520" t="s">
        <v>940</v>
      </c>
    </row>
    <row r="521" spans="3:6" x14ac:dyDescent="0.25">
      <c r="C521" t="s">
        <v>864</v>
      </c>
      <c r="D521" s="413" t="s">
        <v>1671</v>
      </c>
      <c r="E521" s="413" t="s">
        <v>320</v>
      </c>
      <c r="F521" t="s">
        <v>936</v>
      </c>
    </row>
    <row r="522" spans="3:6" x14ac:dyDescent="0.25">
      <c r="C522" t="s">
        <v>865</v>
      </c>
      <c r="D522" s="413" t="s">
        <v>1671</v>
      </c>
      <c r="E522" s="413" t="s">
        <v>320</v>
      </c>
      <c r="F522" t="s">
        <v>955</v>
      </c>
    </row>
    <row r="523" spans="3:6" x14ac:dyDescent="0.25">
      <c r="C523" t="s">
        <v>866</v>
      </c>
      <c r="D523" s="413" t="s">
        <v>1669</v>
      </c>
      <c r="E523" s="413" t="s">
        <v>320</v>
      </c>
      <c r="F523" t="s">
        <v>948</v>
      </c>
    </row>
    <row r="524" spans="3:6" x14ac:dyDescent="0.25">
      <c r="C524" t="s">
        <v>867</v>
      </c>
      <c r="D524" s="413" t="s">
        <v>1671</v>
      </c>
      <c r="E524" s="413" t="s">
        <v>320</v>
      </c>
      <c r="F524" t="s">
        <v>965</v>
      </c>
    </row>
    <row r="525" spans="3:6" x14ac:dyDescent="0.25">
      <c r="C525" t="s">
        <v>868</v>
      </c>
      <c r="D525" s="413" t="s">
        <v>1671</v>
      </c>
      <c r="E525" s="413" t="s">
        <v>11</v>
      </c>
      <c r="F525" t="s">
        <v>939</v>
      </c>
    </row>
    <row r="526" spans="3:6" x14ac:dyDescent="0.25">
      <c r="C526" t="s">
        <v>869</v>
      </c>
      <c r="D526" s="413" t="s">
        <v>1669</v>
      </c>
      <c r="E526" s="413" t="s">
        <v>320</v>
      </c>
      <c r="F526" t="s">
        <v>940</v>
      </c>
    </row>
    <row r="527" spans="3:6" x14ac:dyDescent="0.25">
      <c r="C527" t="s">
        <v>870</v>
      </c>
      <c r="D527" s="413" t="s">
        <v>1669</v>
      </c>
      <c r="E527" s="413" t="s">
        <v>320</v>
      </c>
      <c r="F527" t="s">
        <v>964</v>
      </c>
    </row>
    <row r="528" spans="3:6" x14ac:dyDescent="0.25">
      <c r="C528" t="s">
        <v>871</v>
      </c>
      <c r="D528" s="413" t="s">
        <v>1671</v>
      </c>
      <c r="E528" s="413" t="s">
        <v>320</v>
      </c>
      <c r="F528" t="s">
        <v>940</v>
      </c>
    </row>
    <row r="529" spans="3:6" x14ac:dyDescent="0.25">
      <c r="C529" t="s">
        <v>872</v>
      </c>
      <c r="D529" s="413" t="s">
        <v>1669</v>
      </c>
      <c r="E529" s="413" t="s">
        <v>320</v>
      </c>
      <c r="F529" t="s">
        <v>950</v>
      </c>
    </row>
    <row r="530" spans="3:6" x14ac:dyDescent="0.25">
      <c r="C530" t="s">
        <v>873</v>
      </c>
      <c r="D530" s="413" t="s">
        <v>1671</v>
      </c>
      <c r="E530" s="413" t="s">
        <v>320</v>
      </c>
      <c r="F530" t="s">
        <v>939</v>
      </c>
    </row>
    <row r="531" spans="3:6" x14ac:dyDescent="0.25">
      <c r="C531" t="s">
        <v>874</v>
      </c>
      <c r="D531" s="413" t="s">
        <v>1671</v>
      </c>
      <c r="E531" s="413" t="s">
        <v>320</v>
      </c>
      <c r="F531" t="s">
        <v>943</v>
      </c>
    </row>
    <row r="532" spans="3:6" x14ac:dyDescent="0.25">
      <c r="C532" t="s">
        <v>875</v>
      </c>
      <c r="D532" s="413" t="s">
        <v>1673</v>
      </c>
      <c r="E532" s="413" t="s">
        <v>320</v>
      </c>
      <c r="F532" t="s">
        <v>955</v>
      </c>
    </row>
    <row r="533" spans="3:6" x14ac:dyDescent="0.25">
      <c r="C533" t="s">
        <v>876</v>
      </c>
      <c r="D533" s="413" t="s">
        <v>1671</v>
      </c>
      <c r="E533" s="413" t="s">
        <v>320</v>
      </c>
      <c r="F533" t="s">
        <v>961</v>
      </c>
    </row>
    <row r="534" spans="3:6" x14ac:dyDescent="0.25">
      <c r="C534" t="s">
        <v>877</v>
      </c>
      <c r="D534" s="413" t="s">
        <v>1673</v>
      </c>
      <c r="E534" s="413" t="s">
        <v>320</v>
      </c>
      <c r="F534" t="s">
        <v>964</v>
      </c>
    </row>
    <row r="535" spans="3:6" x14ac:dyDescent="0.25">
      <c r="C535" t="s">
        <v>878</v>
      </c>
      <c r="D535" s="413" t="s">
        <v>1670</v>
      </c>
      <c r="E535" s="413" t="s">
        <v>11</v>
      </c>
      <c r="F535" t="s">
        <v>947</v>
      </c>
    </row>
    <row r="536" spans="3:6" x14ac:dyDescent="0.25">
      <c r="C536" t="s">
        <v>879</v>
      </c>
      <c r="D536" s="413" t="s">
        <v>1671</v>
      </c>
      <c r="E536" s="413" t="s">
        <v>320</v>
      </c>
      <c r="F536" t="s">
        <v>956</v>
      </c>
    </row>
    <row r="537" spans="3:6" x14ac:dyDescent="0.25">
      <c r="C537" t="s">
        <v>880</v>
      </c>
      <c r="D537" s="413" t="s">
        <v>1671</v>
      </c>
      <c r="E537" s="413" t="s">
        <v>11</v>
      </c>
      <c r="F537" t="s">
        <v>949</v>
      </c>
    </row>
    <row r="538" spans="3:6" x14ac:dyDescent="0.25">
      <c r="C538" t="s">
        <v>881</v>
      </c>
      <c r="D538" s="413" t="s">
        <v>1672</v>
      </c>
      <c r="E538" s="413" t="s">
        <v>11</v>
      </c>
      <c r="F538" t="s">
        <v>949</v>
      </c>
    </row>
    <row r="539" spans="3:6" x14ac:dyDescent="0.25">
      <c r="C539" t="s">
        <v>882</v>
      </c>
      <c r="D539" s="413" t="s">
        <v>1671</v>
      </c>
      <c r="E539" s="413" t="s">
        <v>11</v>
      </c>
      <c r="F539" t="s">
        <v>946</v>
      </c>
    </row>
    <row r="540" spans="3:6" x14ac:dyDescent="0.25">
      <c r="C540" t="s">
        <v>883</v>
      </c>
      <c r="D540" s="413" t="s">
        <v>1669</v>
      </c>
      <c r="E540" s="413" t="s">
        <v>320</v>
      </c>
      <c r="F540" t="s">
        <v>962</v>
      </c>
    </row>
    <row r="541" spans="3:6" x14ac:dyDescent="0.25">
      <c r="C541" t="s">
        <v>884</v>
      </c>
      <c r="D541" s="413" t="s">
        <v>1669</v>
      </c>
      <c r="E541" s="413" t="s">
        <v>11</v>
      </c>
      <c r="F541" t="s">
        <v>945</v>
      </c>
    </row>
    <row r="542" spans="3:6" x14ac:dyDescent="0.25">
      <c r="C542" t="s">
        <v>885</v>
      </c>
      <c r="D542" s="413" t="s">
        <v>1669</v>
      </c>
      <c r="E542" s="413" t="s">
        <v>320</v>
      </c>
      <c r="F542" t="s">
        <v>960</v>
      </c>
    </row>
    <row r="543" spans="3:6" x14ac:dyDescent="0.25">
      <c r="C543" t="s">
        <v>886</v>
      </c>
      <c r="D543" s="413" t="s">
        <v>1671</v>
      </c>
      <c r="E543" s="413" t="s">
        <v>320</v>
      </c>
      <c r="F543" t="s">
        <v>935</v>
      </c>
    </row>
    <row r="544" spans="3:6" x14ac:dyDescent="0.25">
      <c r="C544" t="s">
        <v>887</v>
      </c>
      <c r="D544" s="413" t="s">
        <v>1671</v>
      </c>
      <c r="E544" s="413" t="s">
        <v>320</v>
      </c>
      <c r="F544" t="s">
        <v>946</v>
      </c>
    </row>
    <row r="545" spans="3:6" x14ac:dyDescent="0.25">
      <c r="C545" t="s">
        <v>888</v>
      </c>
      <c r="D545" s="413" t="s">
        <v>1671</v>
      </c>
      <c r="E545" s="413" t="s">
        <v>320</v>
      </c>
      <c r="F545" t="s">
        <v>942</v>
      </c>
    </row>
    <row r="546" spans="3:6" x14ac:dyDescent="0.25">
      <c r="C546" t="s">
        <v>889</v>
      </c>
      <c r="D546" s="413" t="s">
        <v>1671</v>
      </c>
      <c r="E546" s="413" t="s">
        <v>11</v>
      </c>
      <c r="F546" t="s">
        <v>950</v>
      </c>
    </row>
    <row r="547" spans="3:6" x14ac:dyDescent="0.25">
      <c r="C547" t="s">
        <v>890</v>
      </c>
      <c r="D547" s="413" t="s">
        <v>1671</v>
      </c>
      <c r="E547" s="413" t="s">
        <v>11</v>
      </c>
      <c r="F547" t="s">
        <v>945</v>
      </c>
    </row>
    <row r="548" spans="3:6" x14ac:dyDescent="0.25">
      <c r="C548" t="s">
        <v>891</v>
      </c>
      <c r="D548" s="413" t="s">
        <v>1671</v>
      </c>
      <c r="E548" s="413" t="s">
        <v>320</v>
      </c>
      <c r="F548" t="s">
        <v>945</v>
      </c>
    </row>
    <row r="549" spans="3:6" x14ac:dyDescent="0.25">
      <c r="C549" t="s">
        <v>892</v>
      </c>
      <c r="D549" s="413" t="s">
        <v>1671</v>
      </c>
      <c r="E549" s="413" t="s">
        <v>11</v>
      </c>
      <c r="F549" t="s">
        <v>954</v>
      </c>
    </row>
    <row r="550" spans="3:6" x14ac:dyDescent="0.25">
      <c r="C550" t="s">
        <v>893</v>
      </c>
      <c r="D550" s="413" t="s">
        <v>1669</v>
      </c>
      <c r="E550" s="413" t="s">
        <v>320</v>
      </c>
      <c r="F550" t="s">
        <v>946</v>
      </c>
    </row>
    <row r="551" spans="3:6" x14ac:dyDescent="0.25">
      <c r="C551" t="s">
        <v>894</v>
      </c>
      <c r="D551" s="413" t="s">
        <v>1671</v>
      </c>
      <c r="E551" s="413" t="s">
        <v>320</v>
      </c>
      <c r="F551" t="s">
        <v>965</v>
      </c>
    </row>
    <row r="552" spans="3:6" x14ac:dyDescent="0.25">
      <c r="C552" t="s">
        <v>895</v>
      </c>
      <c r="D552" s="413" t="s">
        <v>1671</v>
      </c>
      <c r="E552" s="413" t="s">
        <v>320</v>
      </c>
      <c r="F552" t="s">
        <v>963</v>
      </c>
    </row>
    <row r="553" spans="3:6" x14ac:dyDescent="0.25">
      <c r="C553" t="s">
        <v>896</v>
      </c>
      <c r="D553" s="413" t="s">
        <v>1671</v>
      </c>
      <c r="E553" s="413" t="s">
        <v>11</v>
      </c>
      <c r="F553" t="s">
        <v>958</v>
      </c>
    </row>
    <row r="554" spans="3:6" x14ac:dyDescent="0.25">
      <c r="C554" t="s">
        <v>897</v>
      </c>
      <c r="D554" s="413" t="s">
        <v>1672</v>
      </c>
      <c r="E554" s="413" t="s">
        <v>11</v>
      </c>
      <c r="F554" t="s">
        <v>952</v>
      </c>
    </row>
    <row r="555" spans="3:6" x14ac:dyDescent="0.25">
      <c r="C555" t="s">
        <v>898</v>
      </c>
      <c r="D555" s="413" t="s">
        <v>1671</v>
      </c>
      <c r="E555" s="413" t="s">
        <v>11</v>
      </c>
      <c r="F555" t="s">
        <v>932</v>
      </c>
    </row>
    <row r="556" spans="3:6" x14ac:dyDescent="0.25">
      <c r="C556" t="s">
        <v>899</v>
      </c>
      <c r="D556" s="413" t="s">
        <v>1671</v>
      </c>
      <c r="E556" s="413" t="s">
        <v>320</v>
      </c>
      <c r="F556" t="s">
        <v>935</v>
      </c>
    </row>
    <row r="557" spans="3:6" x14ac:dyDescent="0.25">
      <c r="C557" t="s">
        <v>900</v>
      </c>
      <c r="D557" s="413" t="s">
        <v>1671</v>
      </c>
      <c r="E557" s="413" t="s">
        <v>11</v>
      </c>
      <c r="F557" t="s">
        <v>932</v>
      </c>
    </row>
    <row r="558" spans="3:6" x14ac:dyDescent="0.25">
      <c r="C558" t="s">
        <v>901</v>
      </c>
      <c r="D558" s="413" t="s">
        <v>1669</v>
      </c>
      <c r="E558" s="413" t="s">
        <v>320</v>
      </c>
      <c r="F558" t="s">
        <v>944</v>
      </c>
    </row>
    <row r="559" spans="3:6" x14ac:dyDescent="0.25">
      <c r="C559" t="s">
        <v>902</v>
      </c>
      <c r="D559" s="413" t="s">
        <v>1669</v>
      </c>
      <c r="E559" s="413" t="s">
        <v>11</v>
      </c>
      <c r="F559" t="s">
        <v>960</v>
      </c>
    </row>
    <row r="560" spans="3:6" x14ac:dyDescent="0.25">
      <c r="C560" t="s">
        <v>903</v>
      </c>
      <c r="D560" s="413" t="s">
        <v>1669</v>
      </c>
      <c r="E560" s="413" t="s">
        <v>320</v>
      </c>
      <c r="F560" t="s">
        <v>933</v>
      </c>
    </row>
    <row r="561" spans="3:6" x14ac:dyDescent="0.25">
      <c r="C561" t="s">
        <v>904</v>
      </c>
      <c r="D561" s="413" t="s">
        <v>1669</v>
      </c>
      <c r="E561" s="413" t="s">
        <v>11</v>
      </c>
      <c r="F561" t="s">
        <v>953</v>
      </c>
    </row>
    <row r="562" spans="3:6" x14ac:dyDescent="0.25">
      <c r="C562" t="s">
        <v>905</v>
      </c>
      <c r="D562" s="413" t="s">
        <v>1671</v>
      </c>
      <c r="E562" s="413" t="s">
        <v>320</v>
      </c>
      <c r="F562" t="s">
        <v>965</v>
      </c>
    </row>
    <row r="563" spans="3:6" x14ac:dyDescent="0.25">
      <c r="C563" t="s">
        <v>906</v>
      </c>
      <c r="D563" s="413" t="s">
        <v>1671</v>
      </c>
      <c r="E563" s="413" t="s">
        <v>11</v>
      </c>
      <c r="F563" t="s">
        <v>950</v>
      </c>
    </row>
    <row r="564" spans="3:6" x14ac:dyDescent="0.25">
      <c r="C564" t="s">
        <v>907</v>
      </c>
      <c r="D564" s="413" t="s">
        <v>1671</v>
      </c>
      <c r="E564" s="413" t="s">
        <v>320</v>
      </c>
      <c r="F564" t="s">
        <v>958</v>
      </c>
    </row>
    <row r="565" spans="3:6" x14ac:dyDescent="0.25">
      <c r="C565" t="s">
        <v>908</v>
      </c>
      <c r="D565" s="413" t="s">
        <v>1669</v>
      </c>
      <c r="E565" s="413" t="s">
        <v>320</v>
      </c>
      <c r="F565" t="s">
        <v>952</v>
      </c>
    </row>
    <row r="566" spans="3:6" x14ac:dyDescent="0.25">
      <c r="C566" t="s">
        <v>909</v>
      </c>
      <c r="D566" s="413" t="s">
        <v>1671</v>
      </c>
      <c r="E566" s="413" t="s">
        <v>11</v>
      </c>
      <c r="F566" t="s">
        <v>965</v>
      </c>
    </row>
    <row r="567" spans="3:6" x14ac:dyDescent="0.25">
      <c r="C567" t="s">
        <v>910</v>
      </c>
      <c r="D567" s="413" t="s">
        <v>1671</v>
      </c>
      <c r="E567" s="413" t="s">
        <v>11</v>
      </c>
      <c r="F567" t="s">
        <v>944</v>
      </c>
    </row>
    <row r="568" spans="3:6" x14ac:dyDescent="0.25">
      <c r="C568" t="s">
        <v>911</v>
      </c>
      <c r="D568" s="413" t="s">
        <v>1672</v>
      </c>
      <c r="E568" s="413" t="s">
        <v>11</v>
      </c>
      <c r="F568" t="s">
        <v>933</v>
      </c>
    </row>
    <row r="569" spans="3:6" x14ac:dyDescent="0.25">
      <c r="C569" t="s">
        <v>912</v>
      </c>
      <c r="D569" s="413" t="s">
        <v>1669</v>
      </c>
      <c r="E569" s="413" t="s">
        <v>320</v>
      </c>
      <c r="F569" t="s">
        <v>952</v>
      </c>
    </row>
    <row r="570" spans="3:6" x14ac:dyDescent="0.25">
      <c r="C570" t="s">
        <v>913</v>
      </c>
      <c r="D570" s="413" t="s">
        <v>1673</v>
      </c>
      <c r="E570" s="413" t="s">
        <v>320</v>
      </c>
      <c r="F570" t="s">
        <v>932</v>
      </c>
    </row>
    <row r="571" spans="3:6" x14ac:dyDescent="0.25">
      <c r="C571" t="s">
        <v>914</v>
      </c>
      <c r="D571" s="413" t="s">
        <v>1669</v>
      </c>
      <c r="E571" s="413" t="s">
        <v>320</v>
      </c>
      <c r="F571" t="s">
        <v>959</v>
      </c>
    </row>
    <row r="572" spans="3:6" x14ac:dyDescent="0.25">
      <c r="C572" t="s">
        <v>915</v>
      </c>
      <c r="D572" s="413" t="s">
        <v>1669</v>
      </c>
      <c r="E572" s="413" t="s">
        <v>11</v>
      </c>
      <c r="F572" t="s">
        <v>942</v>
      </c>
    </row>
    <row r="573" spans="3:6" x14ac:dyDescent="0.25">
      <c r="C573" t="s">
        <v>916</v>
      </c>
      <c r="D573" s="413" t="s">
        <v>1669</v>
      </c>
      <c r="E573" s="413" t="s">
        <v>320</v>
      </c>
      <c r="F573" t="s">
        <v>944</v>
      </c>
    </row>
    <row r="574" spans="3:6" x14ac:dyDescent="0.25">
      <c r="C574" t="s">
        <v>917</v>
      </c>
      <c r="D574" s="413" t="s">
        <v>1669</v>
      </c>
      <c r="E574" s="413" t="s">
        <v>320</v>
      </c>
      <c r="F574" t="s">
        <v>962</v>
      </c>
    </row>
    <row r="575" spans="3:6" x14ac:dyDescent="0.25">
      <c r="C575" t="s">
        <v>918</v>
      </c>
      <c r="D575" s="413" t="s">
        <v>1672</v>
      </c>
      <c r="E575" s="413" t="s">
        <v>11</v>
      </c>
      <c r="F575" t="s">
        <v>958</v>
      </c>
    </row>
    <row r="576" spans="3:6" x14ac:dyDescent="0.25">
      <c r="C576" t="s">
        <v>919</v>
      </c>
      <c r="D576" s="413" t="s">
        <v>1672</v>
      </c>
      <c r="E576" s="413" t="s">
        <v>11</v>
      </c>
      <c r="F576" t="s">
        <v>940</v>
      </c>
    </row>
    <row r="577" spans="3:6" x14ac:dyDescent="0.25">
      <c r="C577" t="s">
        <v>920</v>
      </c>
      <c r="D577" s="413" t="s">
        <v>1671</v>
      </c>
      <c r="E577" s="413" t="s">
        <v>320</v>
      </c>
      <c r="F577" t="s">
        <v>944</v>
      </c>
    </row>
    <row r="578" spans="3:6" x14ac:dyDescent="0.25">
      <c r="C578" t="s">
        <v>921</v>
      </c>
      <c r="D578" s="413" t="s">
        <v>1669</v>
      </c>
      <c r="E578" s="413" t="s">
        <v>320</v>
      </c>
      <c r="F578" t="s">
        <v>953</v>
      </c>
    </row>
    <row r="579" spans="3:6" x14ac:dyDescent="0.25">
      <c r="C579" t="s">
        <v>922</v>
      </c>
      <c r="D579" s="413" t="s">
        <v>1671</v>
      </c>
      <c r="E579" s="413" t="s">
        <v>320</v>
      </c>
      <c r="F579" t="s">
        <v>940</v>
      </c>
    </row>
    <row r="580" spans="3:6" x14ac:dyDescent="0.25">
      <c r="C580" t="s">
        <v>923</v>
      </c>
      <c r="D580" s="413" t="s">
        <v>1671</v>
      </c>
      <c r="E580" s="413" t="s">
        <v>320</v>
      </c>
      <c r="F580" t="s">
        <v>936</v>
      </c>
    </row>
    <row r="581" spans="3:6" x14ac:dyDescent="0.25">
      <c r="C581" t="s">
        <v>924</v>
      </c>
      <c r="D581" s="413" t="s">
        <v>1672</v>
      </c>
      <c r="E581" s="413" t="s">
        <v>11</v>
      </c>
      <c r="F581" t="s">
        <v>934</v>
      </c>
    </row>
    <row r="582" spans="3:6" x14ac:dyDescent="0.25">
      <c r="C582" t="s">
        <v>925</v>
      </c>
      <c r="D582" s="413" t="s">
        <v>1671</v>
      </c>
      <c r="E582" s="413" t="s">
        <v>320</v>
      </c>
      <c r="F582" t="s">
        <v>956</v>
      </c>
    </row>
    <row r="583" spans="3:6" x14ac:dyDescent="0.25">
      <c r="C583" t="s">
        <v>926</v>
      </c>
      <c r="D583" s="413" t="s">
        <v>1672</v>
      </c>
      <c r="E583" s="413" t="s">
        <v>11</v>
      </c>
      <c r="F583" t="s">
        <v>955</v>
      </c>
    </row>
    <row r="584" spans="3:6" x14ac:dyDescent="0.25">
      <c r="C584" t="s">
        <v>927</v>
      </c>
      <c r="D584" s="413" t="s">
        <v>1669</v>
      </c>
      <c r="E584" s="413" t="s">
        <v>11</v>
      </c>
      <c r="F584" t="s">
        <v>954</v>
      </c>
    </row>
    <row r="585" spans="3:6" x14ac:dyDescent="0.25">
      <c r="C585" t="s">
        <v>928</v>
      </c>
      <c r="D585" s="413" t="s">
        <v>1671</v>
      </c>
      <c r="E585" s="413" t="s">
        <v>320</v>
      </c>
      <c r="F585" t="s">
        <v>957</v>
      </c>
    </row>
    <row r="586" spans="3:6" x14ac:dyDescent="0.25">
      <c r="C586" t="s">
        <v>929</v>
      </c>
      <c r="D586" s="413" t="s">
        <v>1669</v>
      </c>
      <c r="E586" s="413" t="s">
        <v>320</v>
      </c>
      <c r="F586" t="s">
        <v>940</v>
      </c>
    </row>
    <row r="587" spans="3:6" x14ac:dyDescent="0.25">
      <c r="C587" t="s">
        <v>930</v>
      </c>
      <c r="D587" s="413" t="s">
        <v>1669</v>
      </c>
      <c r="E587" s="413" t="s">
        <v>320</v>
      </c>
      <c r="F587" t="s">
        <v>951</v>
      </c>
    </row>
    <row r="588" spans="3:6" x14ac:dyDescent="0.25">
      <c r="C588" t="s">
        <v>931</v>
      </c>
      <c r="D588" s="413" t="s">
        <v>1671</v>
      </c>
      <c r="E588" s="413" t="s">
        <v>320</v>
      </c>
      <c r="F588" t="s">
        <v>946</v>
      </c>
    </row>
    <row r="589" spans="3:6" x14ac:dyDescent="0.25">
      <c r="C589" t="s">
        <v>1959</v>
      </c>
      <c r="D589" s="413" t="s">
        <v>7</v>
      </c>
      <c r="E589" s="413" t="s">
        <v>7</v>
      </c>
      <c r="F589" t="s">
        <v>1960</v>
      </c>
    </row>
    <row r="590" spans="3:6" x14ac:dyDescent="0.25">
      <c r="C590" t="s">
        <v>1961</v>
      </c>
      <c r="D590" s="413" t="s">
        <v>7</v>
      </c>
      <c r="E590" s="413" t="s">
        <v>7</v>
      </c>
      <c r="F590" t="s">
        <v>1960</v>
      </c>
    </row>
    <row r="591" spans="3:6" x14ac:dyDescent="0.25">
      <c r="C591" t="s">
        <v>1962</v>
      </c>
      <c r="D591" s="413" t="s">
        <v>7</v>
      </c>
      <c r="E591" s="413" t="s">
        <v>7</v>
      </c>
      <c r="F591" t="s">
        <v>1960</v>
      </c>
    </row>
    <row r="592" spans="3:6" x14ac:dyDescent="0.25">
      <c r="C592" t="s">
        <v>1963</v>
      </c>
      <c r="D592" s="413" t="s">
        <v>7</v>
      </c>
      <c r="E592" s="413" t="s">
        <v>7</v>
      </c>
      <c r="F592" t="s">
        <v>1960</v>
      </c>
    </row>
    <row r="593" spans="3:6" x14ac:dyDescent="0.25">
      <c r="C593" t="s">
        <v>1964</v>
      </c>
      <c r="D593" s="415" t="s">
        <v>7</v>
      </c>
      <c r="E593" s="413" t="s">
        <v>7</v>
      </c>
      <c r="F593" t="s">
        <v>1960</v>
      </c>
    </row>
    <row r="594" spans="3:6" x14ac:dyDescent="0.25">
      <c r="C594" t="s">
        <v>1965</v>
      </c>
      <c r="D594" s="413" t="s">
        <v>7</v>
      </c>
      <c r="E594" s="413" t="s">
        <v>7</v>
      </c>
      <c r="F594" t="s">
        <v>1960</v>
      </c>
    </row>
    <row r="595" spans="3:6" x14ac:dyDescent="0.25">
      <c r="C595" t="s">
        <v>1966</v>
      </c>
      <c r="D595" s="413" t="s">
        <v>7</v>
      </c>
      <c r="E595" s="413" t="s">
        <v>7</v>
      </c>
      <c r="F595" t="s">
        <v>1960</v>
      </c>
    </row>
    <row r="596" spans="3:6" x14ac:dyDescent="0.25">
      <c r="C596" t="s">
        <v>1967</v>
      </c>
      <c r="D596" s="413" t="s">
        <v>7</v>
      </c>
      <c r="E596" s="413" t="s">
        <v>7</v>
      </c>
      <c r="F596" t="s">
        <v>1960</v>
      </c>
    </row>
    <row r="597" spans="3:6" x14ac:dyDescent="0.25">
      <c r="C597" t="s">
        <v>1968</v>
      </c>
      <c r="D597" s="413" t="s">
        <v>7</v>
      </c>
      <c r="E597" s="413" t="s">
        <v>7</v>
      </c>
      <c r="F597" t="s">
        <v>1960</v>
      </c>
    </row>
    <row r="598" spans="3:6" x14ac:dyDescent="0.25">
      <c r="C598" t="s">
        <v>1969</v>
      </c>
      <c r="D598" s="413" t="s">
        <v>7</v>
      </c>
      <c r="E598" s="413" t="s">
        <v>7</v>
      </c>
      <c r="F598" t="s">
        <v>1960</v>
      </c>
    </row>
    <row r="599" spans="3:6" x14ac:dyDescent="0.25">
      <c r="C599" t="s">
        <v>1970</v>
      </c>
      <c r="D599" s="413" t="s">
        <v>7</v>
      </c>
      <c r="E599" s="413" t="s">
        <v>7</v>
      </c>
      <c r="F599" t="s">
        <v>1960</v>
      </c>
    </row>
    <row r="600" spans="3:6" x14ac:dyDescent="0.25">
      <c r="C600" t="s">
        <v>1971</v>
      </c>
      <c r="D600" s="413" t="s">
        <v>7</v>
      </c>
      <c r="E600" s="413" t="s">
        <v>7</v>
      </c>
      <c r="F600" t="s">
        <v>1960</v>
      </c>
    </row>
    <row r="601" spans="3:6" x14ac:dyDescent="0.25">
      <c r="C601" t="s">
        <v>1972</v>
      </c>
      <c r="D601" s="413" t="s">
        <v>7</v>
      </c>
      <c r="E601" s="413" t="s">
        <v>7</v>
      </c>
      <c r="F601" t="s">
        <v>1960</v>
      </c>
    </row>
    <row r="602" spans="3:6" x14ac:dyDescent="0.25">
      <c r="C602" t="s">
        <v>1973</v>
      </c>
      <c r="D602" s="413" t="s">
        <v>7</v>
      </c>
      <c r="E602" s="413" t="s">
        <v>7</v>
      </c>
      <c r="F602" t="s">
        <v>1960</v>
      </c>
    </row>
    <row r="603" spans="3:6" x14ac:dyDescent="0.25">
      <c r="C603" t="s">
        <v>1974</v>
      </c>
      <c r="D603" s="413" t="s">
        <v>7</v>
      </c>
      <c r="E603" s="413" t="s">
        <v>7</v>
      </c>
      <c r="F603" t="s">
        <v>1960</v>
      </c>
    </row>
    <row r="604" spans="3:6" x14ac:dyDescent="0.25">
      <c r="C604" t="s">
        <v>1975</v>
      </c>
      <c r="D604" s="413" t="s">
        <v>7</v>
      </c>
      <c r="E604" s="413" t="s">
        <v>7</v>
      </c>
      <c r="F604" t="s">
        <v>1960</v>
      </c>
    </row>
    <row r="605" spans="3:6" x14ac:dyDescent="0.25">
      <c r="C605" t="s">
        <v>1976</v>
      </c>
      <c r="D605" s="413" t="s">
        <v>7</v>
      </c>
      <c r="E605" s="413" t="s">
        <v>7</v>
      </c>
      <c r="F605" t="s">
        <v>1960</v>
      </c>
    </row>
    <row r="606" spans="3:6" x14ac:dyDescent="0.25">
      <c r="C606" t="s">
        <v>1977</v>
      </c>
      <c r="D606" s="413" t="s">
        <v>7</v>
      </c>
      <c r="E606" s="413" t="s">
        <v>7</v>
      </c>
      <c r="F606" t="s">
        <v>1960</v>
      </c>
    </row>
    <row r="607" spans="3:6" x14ac:dyDescent="0.25">
      <c r="C607" t="s">
        <v>1978</v>
      </c>
      <c r="D607" s="413" t="s">
        <v>7</v>
      </c>
      <c r="E607" s="413" t="s">
        <v>7</v>
      </c>
      <c r="F607" t="s">
        <v>1960</v>
      </c>
    </row>
    <row r="608" spans="3:6" x14ac:dyDescent="0.25">
      <c r="C608" t="s">
        <v>1979</v>
      </c>
      <c r="D608" s="413" t="s">
        <v>7</v>
      </c>
      <c r="E608" s="413" t="s">
        <v>7</v>
      </c>
      <c r="F608" t="s">
        <v>1960</v>
      </c>
    </row>
    <row r="609" spans="3:6" x14ac:dyDescent="0.25">
      <c r="C609" t="s">
        <v>1980</v>
      </c>
      <c r="D609" s="413" t="s">
        <v>7</v>
      </c>
      <c r="E609" s="413" t="s">
        <v>7</v>
      </c>
      <c r="F609" t="s">
        <v>1960</v>
      </c>
    </row>
    <row r="610" spans="3:6" x14ac:dyDescent="0.25">
      <c r="C610" t="s">
        <v>1981</v>
      </c>
      <c r="D610" s="413" t="s">
        <v>7</v>
      </c>
      <c r="E610" s="413" t="s">
        <v>7</v>
      </c>
      <c r="F610" t="s">
        <v>1960</v>
      </c>
    </row>
    <row r="611" spans="3:6" x14ac:dyDescent="0.25">
      <c r="C611" t="s">
        <v>1982</v>
      </c>
      <c r="D611" s="413" t="s">
        <v>7</v>
      </c>
      <c r="E611" s="413" t="s">
        <v>7</v>
      </c>
      <c r="F611" t="s">
        <v>1960</v>
      </c>
    </row>
    <row r="612" spans="3:6" x14ac:dyDescent="0.25">
      <c r="C612" t="s">
        <v>1983</v>
      </c>
      <c r="D612" s="413" t="s">
        <v>7</v>
      </c>
      <c r="E612" s="413" t="s">
        <v>7</v>
      </c>
      <c r="F612" t="s">
        <v>1960</v>
      </c>
    </row>
    <row r="613" spans="3:6" x14ac:dyDescent="0.25">
      <c r="C613" t="s">
        <v>1984</v>
      </c>
      <c r="D613" s="413" t="s">
        <v>7</v>
      </c>
      <c r="E613" s="413" t="s">
        <v>7</v>
      </c>
      <c r="F613" t="s">
        <v>1960</v>
      </c>
    </row>
    <row r="614" spans="3:6" x14ac:dyDescent="0.25">
      <c r="C614" t="s">
        <v>1985</v>
      </c>
      <c r="D614" s="413" t="s">
        <v>7</v>
      </c>
      <c r="E614" s="413" t="s">
        <v>7</v>
      </c>
      <c r="F614" t="s">
        <v>1960</v>
      </c>
    </row>
    <row r="615" spans="3:6" x14ac:dyDescent="0.25">
      <c r="C615" t="s">
        <v>1986</v>
      </c>
      <c r="D615" s="413" t="s">
        <v>7</v>
      </c>
      <c r="E615" s="413" t="s">
        <v>7</v>
      </c>
      <c r="F615" t="s">
        <v>1960</v>
      </c>
    </row>
    <row r="616" spans="3:6" x14ac:dyDescent="0.25">
      <c r="C616" t="s">
        <v>1987</v>
      </c>
      <c r="D616" s="413" t="s">
        <v>7</v>
      </c>
      <c r="E616" s="413" t="s">
        <v>7</v>
      </c>
      <c r="F616" t="s">
        <v>1960</v>
      </c>
    </row>
    <row r="617" spans="3:6" x14ac:dyDescent="0.25">
      <c r="C617" t="s">
        <v>1988</v>
      </c>
      <c r="D617" s="413" t="s">
        <v>7</v>
      </c>
      <c r="E617" s="413" t="s">
        <v>7</v>
      </c>
      <c r="F617" t="s">
        <v>1960</v>
      </c>
    </row>
    <row r="618" spans="3:6" x14ac:dyDescent="0.25">
      <c r="C618" t="s">
        <v>1989</v>
      </c>
      <c r="D618" s="413" t="s">
        <v>7</v>
      </c>
      <c r="E618" s="413" t="s">
        <v>7</v>
      </c>
      <c r="F618" t="s">
        <v>1960</v>
      </c>
    </row>
    <row r="619" spans="3:6" x14ac:dyDescent="0.25">
      <c r="C619" t="s">
        <v>1990</v>
      </c>
      <c r="D619" s="413" t="s">
        <v>7</v>
      </c>
      <c r="E619" s="413" t="s">
        <v>7</v>
      </c>
      <c r="F619" t="s">
        <v>1960</v>
      </c>
    </row>
    <row r="620" spans="3:6" x14ac:dyDescent="0.25">
      <c r="C620" t="s">
        <v>1991</v>
      </c>
      <c r="D620" s="413" t="s">
        <v>7</v>
      </c>
      <c r="E620" s="413" t="s">
        <v>7</v>
      </c>
      <c r="F620" t="s">
        <v>1960</v>
      </c>
    </row>
    <row r="621" spans="3:6" x14ac:dyDescent="0.25">
      <c r="C621" t="s">
        <v>1992</v>
      </c>
      <c r="D621" s="413" t="s">
        <v>7</v>
      </c>
      <c r="E621" s="413" t="s">
        <v>7</v>
      </c>
      <c r="F621" t="s">
        <v>1960</v>
      </c>
    </row>
    <row r="622" spans="3:6" x14ac:dyDescent="0.25">
      <c r="C622" t="s">
        <v>1993</v>
      </c>
      <c r="D622" s="413" t="s">
        <v>7</v>
      </c>
      <c r="E622" s="413" t="s">
        <v>7</v>
      </c>
      <c r="F622" t="s">
        <v>1960</v>
      </c>
    </row>
    <row r="623" spans="3:6" x14ac:dyDescent="0.25">
      <c r="C623" t="s">
        <v>1994</v>
      </c>
      <c r="D623" s="413" t="s">
        <v>7</v>
      </c>
      <c r="E623" s="413" t="s">
        <v>7</v>
      </c>
      <c r="F623" t="s">
        <v>1960</v>
      </c>
    </row>
    <row r="624" spans="3:6" x14ac:dyDescent="0.25">
      <c r="C624" t="s">
        <v>967</v>
      </c>
      <c r="D624" s="413" t="s">
        <v>1669</v>
      </c>
      <c r="E624" s="413" t="s">
        <v>320</v>
      </c>
      <c r="F624" t="s">
        <v>958</v>
      </c>
    </row>
    <row r="625" spans="3:6" x14ac:dyDescent="0.25">
      <c r="C625" t="s">
        <v>968</v>
      </c>
      <c r="D625" s="413" t="s">
        <v>1671</v>
      </c>
      <c r="E625" s="413" t="s">
        <v>320</v>
      </c>
      <c r="F625" t="s">
        <v>949</v>
      </c>
    </row>
    <row r="626" spans="3:6" x14ac:dyDescent="0.25">
      <c r="C626" t="s">
        <v>969</v>
      </c>
      <c r="D626" s="413" t="s">
        <v>1669</v>
      </c>
      <c r="E626" s="413" t="s">
        <v>320</v>
      </c>
      <c r="F626" t="s">
        <v>954</v>
      </c>
    </row>
    <row r="627" spans="3:6" x14ac:dyDescent="0.25">
      <c r="C627" t="s">
        <v>970</v>
      </c>
      <c r="D627" s="413" t="s">
        <v>1671</v>
      </c>
      <c r="E627" s="413" t="s">
        <v>11</v>
      </c>
      <c r="F627" t="s">
        <v>936</v>
      </c>
    </row>
    <row r="628" spans="3:6" x14ac:dyDescent="0.25">
      <c r="C628" t="s">
        <v>971</v>
      </c>
      <c r="D628" s="413" t="s">
        <v>1671</v>
      </c>
      <c r="E628" s="413" t="s">
        <v>320</v>
      </c>
      <c r="F628" t="s">
        <v>932</v>
      </c>
    </row>
    <row r="629" spans="3:6" x14ac:dyDescent="0.25">
      <c r="C629" t="s">
        <v>972</v>
      </c>
      <c r="D629" s="413" t="s">
        <v>1671</v>
      </c>
      <c r="E629" s="413" t="s">
        <v>11</v>
      </c>
      <c r="F629" t="s">
        <v>953</v>
      </c>
    </row>
    <row r="630" spans="3:6" x14ac:dyDescent="0.25">
      <c r="C630" t="s">
        <v>973</v>
      </c>
      <c r="D630" s="413" t="s">
        <v>1672</v>
      </c>
      <c r="E630" s="413" t="s">
        <v>11</v>
      </c>
      <c r="F630" t="s">
        <v>948</v>
      </c>
    </row>
    <row r="631" spans="3:6" x14ac:dyDescent="0.25">
      <c r="C631" t="s">
        <v>974</v>
      </c>
      <c r="D631" s="413" t="s">
        <v>1671</v>
      </c>
      <c r="E631" s="413" t="s">
        <v>320</v>
      </c>
      <c r="F631" t="s">
        <v>941</v>
      </c>
    </row>
    <row r="632" spans="3:6" x14ac:dyDescent="0.25">
      <c r="C632" t="s">
        <v>975</v>
      </c>
      <c r="D632" s="413" t="s">
        <v>1669</v>
      </c>
      <c r="E632" s="413" t="s">
        <v>320</v>
      </c>
      <c r="F632" t="s">
        <v>965</v>
      </c>
    </row>
    <row r="633" spans="3:6" x14ac:dyDescent="0.25">
      <c r="C633" t="s">
        <v>976</v>
      </c>
      <c r="D633" s="413" t="s">
        <v>1669</v>
      </c>
      <c r="E633" s="413" t="s">
        <v>11</v>
      </c>
      <c r="F633" t="s">
        <v>944</v>
      </c>
    </row>
    <row r="634" spans="3:6" x14ac:dyDescent="0.25">
      <c r="C634" t="s">
        <v>977</v>
      </c>
      <c r="D634" s="413" t="s">
        <v>1670</v>
      </c>
      <c r="E634" s="413" t="s">
        <v>11</v>
      </c>
      <c r="F634" t="s">
        <v>949</v>
      </c>
    </row>
    <row r="635" spans="3:6" x14ac:dyDescent="0.25">
      <c r="C635" t="s">
        <v>978</v>
      </c>
      <c r="D635" s="413" t="s">
        <v>1671</v>
      </c>
      <c r="E635" s="413" t="s">
        <v>320</v>
      </c>
      <c r="F635" t="s">
        <v>934</v>
      </c>
    </row>
    <row r="636" spans="3:6" x14ac:dyDescent="0.25">
      <c r="C636" t="s">
        <v>979</v>
      </c>
      <c r="D636" s="413" t="s">
        <v>1671</v>
      </c>
      <c r="E636" s="413" t="s">
        <v>11</v>
      </c>
      <c r="F636" t="s">
        <v>952</v>
      </c>
    </row>
    <row r="637" spans="3:6" x14ac:dyDescent="0.25">
      <c r="C637" t="s">
        <v>980</v>
      </c>
      <c r="D637" s="413" t="s">
        <v>1673</v>
      </c>
      <c r="E637" s="413" t="s">
        <v>320</v>
      </c>
      <c r="F637" t="s">
        <v>964</v>
      </c>
    </row>
    <row r="638" spans="3:6" x14ac:dyDescent="0.25">
      <c r="C638" t="s">
        <v>981</v>
      </c>
      <c r="D638" s="413" t="s">
        <v>1671</v>
      </c>
      <c r="E638" s="413" t="s">
        <v>320</v>
      </c>
      <c r="F638" t="s">
        <v>960</v>
      </c>
    </row>
    <row r="639" spans="3:6" x14ac:dyDescent="0.25">
      <c r="C639" t="s">
        <v>982</v>
      </c>
      <c r="D639" s="413" t="s">
        <v>1669</v>
      </c>
      <c r="E639" s="413" t="s">
        <v>320</v>
      </c>
      <c r="F639" t="s">
        <v>948</v>
      </c>
    </row>
    <row r="640" spans="3:6" x14ac:dyDescent="0.25">
      <c r="C640" t="s">
        <v>983</v>
      </c>
      <c r="D640" s="413" t="s">
        <v>1669</v>
      </c>
      <c r="E640" s="413" t="s">
        <v>320</v>
      </c>
      <c r="F640" t="s">
        <v>958</v>
      </c>
    </row>
    <row r="641" spans="3:6" x14ac:dyDescent="0.25">
      <c r="C641" t="s">
        <v>984</v>
      </c>
      <c r="D641" s="413" t="s">
        <v>1671</v>
      </c>
      <c r="E641" s="413" t="s">
        <v>320</v>
      </c>
      <c r="F641" t="s">
        <v>946</v>
      </c>
    </row>
    <row r="642" spans="3:6" x14ac:dyDescent="0.25">
      <c r="C642" t="s">
        <v>985</v>
      </c>
      <c r="D642" s="413" t="s">
        <v>1669</v>
      </c>
      <c r="E642" s="413" t="s">
        <v>320</v>
      </c>
      <c r="F642" t="s">
        <v>938</v>
      </c>
    </row>
    <row r="643" spans="3:6" x14ac:dyDescent="0.25">
      <c r="C643" t="s">
        <v>986</v>
      </c>
      <c r="D643" s="413" t="s">
        <v>1674</v>
      </c>
      <c r="E643" s="413" t="s">
        <v>1925</v>
      </c>
      <c r="F643" t="s">
        <v>1291</v>
      </c>
    </row>
    <row r="644" spans="3:6" x14ac:dyDescent="0.25">
      <c r="C644" t="s">
        <v>987</v>
      </c>
      <c r="D644" s="413" t="s">
        <v>1671</v>
      </c>
      <c r="E644" s="413" t="s">
        <v>11</v>
      </c>
      <c r="F644" t="s">
        <v>949</v>
      </c>
    </row>
    <row r="645" spans="3:6" x14ac:dyDescent="0.25">
      <c r="C645" t="s">
        <v>988</v>
      </c>
      <c r="D645" s="413" t="s">
        <v>1671</v>
      </c>
      <c r="E645" s="413" t="s">
        <v>320</v>
      </c>
      <c r="F645" t="s">
        <v>936</v>
      </c>
    </row>
    <row r="646" spans="3:6" x14ac:dyDescent="0.25">
      <c r="C646" t="s">
        <v>989</v>
      </c>
      <c r="D646" s="413" t="s">
        <v>1671</v>
      </c>
      <c r="E646" s="413" t="s">
        <v>11</v>
      </c>
      <c r="F646" t="s">
        <v>935</v>
      </c>
    </row>
    <row r="647" spans="3:6" x14ac:dyDescent="0.25">
      <c r="C647" t="s">
        <v>990</v>
      </c>
      <c r="D647" s="413" t="s">
        <v>1671</v>
      </c>
      <c r="E647" s="413" t="s">
        <v>11</v>
      </c>
      <c r="F647" t="s">
        <v>949</v>
      </c>
    </row>
    <row r="648" spans="3:6" x14ac:dyDescent="0.25">
      <c r="C648" t="s">
        <v>991</v>
      </c>
      <c r="D648" s="413" t="s">
        <v>1669</v>
      </c>
      <c r="E648" s="413" t="s">
        <v>320</v>
      </c>
      <c r="F648" t="s">
        <v>946</v>
      </c>
    </row>
    <row r="649" spans="3:6" x14ac:dyDescent="0.25">
      <c r="C649" t="s">
        <v>992</v>
      </c>
      <c r="D649" s="413" t="s">
        <v>1669</v>
      </c>
      <c r="E649" s="413" t="s">
        <v>320</v>
      </c>
      <c r="F649" t="s">
        <v>933</v>
      </c>
    </row>
    <row r="650" spans="3:6" x14ac:dyDescent="0.25">
      <c r="C650" t="s">
        <v>993</v>
      </c>
      <c r="D650" s="413" t="s">
        <v>1669</v>
      </c>
      <c r="E650" s="413" t="s">
        <v>320</v>
      </c>
      <c r="F650" t="s">
        <v>944</v>
      </c>
    </row>
    <row r="651" spans="3:6" x14ac:dyDescent="0.25">
      <c r="C651" t="s">
        <v>994</v>
      </c>
      <c r="D651" s="413" t="s">
        <v>1669</v>
      </c>
      <c r="E651" s="413" t="s">
        <v>320</v>
      </c>
      <c r="F651" t="s">
        <v>958</v>
      </c>
    </row>
    <row r="652" spans="3:6" x14ac:dyDescent="0.25">
      <c r="C652" t="s">
        <v>995</v>
      </c>
      <c r="D652" s="413" t="s">
        <v>1671</v>
      </c>
      <c r="E652" s="413" t="s">
        <v>11</v>
      </c>
      <c r="F652" t="s">
        <v>939</v>
      </c>
    </row>
    <row r="653" spans="3:6" x14ac:dyDescent="0.25">
      <c r="C653" t="s">
        <v>996</v>
      </c>
      <c r="D653" s="413" t="s">
        <v>1669</v>
      </c>
      <c r="E653" s="413" t="s">
        <v>320</v>
      </c>
      <c r="F653" t="s">
        <v>948</v>
      </c>
    </row>
    <row r="654" spans="3:6" x14ac:dyDescent="0.25">
      <c r="C654" t="s">
        <v>997</v>
      </c>
      <c r="D654" s="413" t="s">
        <v>1671</v>
      </c>
      <c r="E654" s="413" t="s">
        <v>320</v>
      </c>
      <c r="F654" t="s">
        <v>935</v>
      </c>
    </row>
    <row r="655" spans="3:6" x14ac:dyDescent="0.25">
      <c r="C655" t="s">
        <v>998</v>
      </c>
      <c r="D655" s="413" t="s">
        <v>1671</v>
      </c>
      <c r="E655" s="413" t="s">
        <v>320</v>
      </c>
      <c r="F655" t="s">
        <v>958</v>
      </c>
    </row>
    <row r="656" spans="3:6" x14ac:dyDescent="0.25">
      <c r="C656" t="s">
        <v>999</v>
      </c>
      <c r="D656" s="413" t="s">
        <v>1671</v>
      </c>
      <c r="E656" s="413" t="s">
        <v>11</v>
      </c>
      <c r="F656" t="s">
        <v>935</v>
      </c>
    </row>
    <row r="657" spans="3:6" x14ac:dyDescent="0.25">
      <c r="C657" t="s">
        <v>1000</v>
      </c>
      <c r="D657" s="413" t="s">
        <v>1669</v>
      </c>
      <c r="E657" s="413" t="s">
        <v>320</v>
      </c>
      <c r="F657" t="s">
        <v>957</v>
      </c>
    </row>
    <row r="658" spans="3:6" x14ac:dyDescent="0.25">
      <c r="C658" t="s">
        <v>1001</v>
      </c>
      <c r="D658" s="413" t="s">
        <v>1669</v>
      </c>
      <c r="E658" s="413" t="s">
        <v>320</v>
      </c>
      <c r="F658" t="s">
        <v>952</v>
      </c>
    </row>
    <row r="659" spans="3:6" x14ac:dyDescent="0.25">
      <c r="C659" t="s">
        <v>1002</v>
      </c>
      <c r="D659" s="413" t="s">
        <v>1671</v>
      </c>
      <c r="E659" s="413" t="s">
        <v>11</v>
      </c>
      <c r="F659" t="s">
        <v>962</v>
      </c>
    </row>
    <row r="660" spans="3:6" x14ac:dyDescent="0.25">
      <c r="C660" t="s">
        <v>1003</v>
      </c>
      <c r="D660" s="413" t="s">
        <v>1669</v>
      </c>
      <c r="E660" s="413" t="s">
        <v>320</v>
      </c>
      <c r="F660" t="s">
        <v>936</v>
      </c>
    </row>
    <row r="661" spans="3:6" x14ac:dyDescent="0.25">
      <c r="C661" t="s">
        <v>1004</v>
      </c>
      <c r="D661" s="413" t="s">
        <v>1669</v>
      </c>
      <c r="E661" s="413" t="s">
        <v>320</v>
      </c>
      <c r="F661" t="s">
        <v>932</v>
      </c>
    </row>
    <row r="662" spans="3:6" x14ac:dyDescent="0.25">
      <c r="C662" t="s">
        <v>1005</v>
      </c>
      <c r="D662" s="413" t="s">
        <v>1671</v>
      </c>
      <c r="E662" s="413" t="s">
        <v>320</v>
      </c>
      <c r="F662" t="s">
        <v>936</v>
      </c>
    </row>
    <row r="663" spans="3:6" x14ac:dyDescent="0.25">
      <c r="C663" t="s">
        <v>1006</v>
      </c>
      <c r="D663" s="413" t="s">
        <v>1671</v>
      </c>
      <c r="E663" s="413" t="s">
        <v>11</v>
      </c>
      <c r="F663" t="s">
        <v>962</v>
      </c>
    </row>
    <row r="664" spans="3:6" x14ac:dyDescent="0.25">
      <c r="C664" t="s">
        <v>1007</v>
      </c>
      <c r="D664" s="413" t="s">
        <v>1671</v>
      </c>
      <c r="E664" s="413" t="s">
        <v>11</v>
      </c>
      <c r="F664" t="s">
        <v>966</v>
      </c>
    </row>
    <row r="665" spans="3:6" x14ac:dyDescent="0.25">
      <c r="C665" t="s">
        <v>1008</v>
      </c>
      <c r="D665" s="413" t="s">
        <v>1672</v>
      </c>
      <c r="E665" s="413" t="s">
        <v>11</v>
      </c>
      <c r="F665" t="s">
        <v>957</v>
      </c>
    </row>
    <row r="666" spans="3:6" x14ac:dyDescent="0.25">
      <c r="C666" t="s">
        <v>1009</v>
      </c>
      <c r="D666" s="413" t="s">
        <v>1669</v>
      </c>
      <c r="E666" s="413" t="s">
        <v>320</v>
      </c>
      <c r="F666" t="s">
        <v>960</v>
      </c>
    </row>
    <row r="667" spans="3:6" x14ac:dyDescent="0.25">
      <c r="C667" t="s">
        <v>1010</v>
      </c>
      <c r="D667" s="413" t="s">
        <v>1669</v>
      </c>
      <c r="E667" s="413" t="s">
        <v>320</v>
      </c>
      <c r="F667" t="s">
        <v>960</v>
      </c>
    </row>
    <row r="668" spans="3:6" x14ac:dyDescent="0.25">
      <c r="C668" t="s">
        <v>1011</v>
      </c>
      <c r="D668" s="413" t="s">
        <v>1669</v>
      </c>
      <c r="E668" s="413" t="s">
        <v>320</v>
      </c>
      <c r="F668" t="s">
        <v>933</v>
      </c>
    </row>
    <row r="669" spans="3:6" x14ac:dyDescent="0.25">
      <c r="C669" t="s">
        <v>1012</v>
      </c>
      <c r="D669" s="413" t="s">
        <v>1669</v>
      </c>
      <c r="E669" s="413" t="s">
        <v>320</v>
      </c>
      <c r="F669" t="s">
        <v>933</v>
      </c>
    </row>
    <row r="670" spans="3:6" x14ac:dyDescent="0.25">
      <c r="C670" t="s">
        <v>1013</v>
      </c>
      <c r="D670" s="413" t="s">
        <v>1671</v>
      </c>
      <c r="E670" s="413" t="s">
        <v>11</v>
      </c>
      <c r="F670" t="s">
        <v>944</v>
      </c>
    </row>
    <row r="671" spans="3:6" x14ac:dyDescent="0.25">
      <c r="C671" t="s">
        <v>1014</v>
      </c>
      <c r="D671" s="413" t="s">
        <v>1669</v>
      </c>
      <c r="E671" s="413" t="s">
        <v>320</v>
      </c>
      <c r="F671" t="s">
        <v>953</v>
      </c>
    </row>
    <row r="672" spans="3:6" x14ac:dyDescent="0.25">
      <c r="C672" t="s">
        <v>1015</v>
      </c>
      <c r="D672" s="413" t="s">
        <v>1671</v>
      </c>
      <c r="E672" s="413" t="s">
        <v>320</v>
      </c>
      <c r="F672" t="s">
        <v>949</v>
      </c>
    </row>
    <row r="673" spans="3:6" x14ac:dyDescent="0.25">
      <c r="C673" t="s">
        <v>1016</v>
      </c>
      <c r="D673" s="413" t="s">
        <v>1669</v>
      </c>
      <c r="E673" s="413" t="s">
        <v>320</v>
      </c>
      <c r="F673" t="s">
        <v>961</v>
      </c>
    </row>
    <row r="674" spans="3:6" x14ac:dyDescent="0.25">
      <c r="C674" t="s">
        <v>1017</v>
      </c>
      <c r="D674" s="413" t="s">
        <v>1669</v>
      </c>
      <c r="E674" s="413" t="s">
        <v>320</v>
      </c>
      <c r="F674" t="s">
        <v>939</v>
      </c>
    </row>
    <row r="675" spans="3:6" x14ac:dyDescent="0.25">
      <c r="C675" t="s">
        <v>1018</v>
      </c>
      <c r="D675" s="413" t="s">
        <v>1669</v>
      </c>
      <c r="E675" s="413" t="s">
        <v>320</v>
      </c>
      <c r="F675" t="s">
        <v>947</v>
      </c>
    </row>
    <row r="676" spans="3:6" x14ac:dyDescent="0.25">
      <c r="C676" t="s">
        <v>1019</v>
      </c>
      <c r="D676" s="413" t="s">
        <v>1673</v>
      </c>
      <c r="E676" s="413" t="s">
        <v>320</v>
      </c>
      <c r="F676" t="s">
        <v>933</v>
      </c>
    </row>
    <row r="677" spans="3:6" x14ac:dyDescent="0.25">
      <c r="C677" t="s">
        <v>1020</v>
      </c>
      <c r="D677" s="413" t="s">
        <v>1672</v>
      </c>
      <c r="E677" s="413" t="s">
        <v>11</v>
      </c>
      <c r="F677" t="s">
        <v>951</v>
      </c>
    </row>
    <row r="678" spans="3:6" x14ac:dyDescent="0.25">
      <c r="C678" t="s">
        <v>1021</v>
      </c>
      <c r="D678" s="413" t="s">
        <v>1672</v>
      </c>
      <c r="E678" s="413" t="s">
        <v>11</v>
      </c>
      <c r="F678" t="s">
        <v>963</v>
      </c>
    </row>
    <row r="679" spans="3:6" x14ac:dyDescent="0.25">
      <c r="C679" t="s">
        <v>1022</v>
      </c>
      <c r="D679" s="413" t="s">
        <v>1669</v>
      </c>
      <c r="E679" s="413" t="s">
        <v>320</v>
      </c>
      <c r="F679" t="s">
        <v>934</v>
      </c>
    </row>
    <row r="680" spans="3:6" x14ac:dyDescent="0.25">
      <c r="C680" t="s">
        <v>1023</v>
      </c>
      <c r="D680" s="413" t="s">
        <v>1669</v>
      </c>
      <c r="E680" s="413" t="s">
        <v>320</v>
      </c>
      <c r="F680" t="s">
        <v>951</v>
      </c>
    </row>
    <row r="681" spans="3:6" x14ac:dyDescent="0.25">
      <c r="C681" t="s">
        <v>1024</v>
      </c>
      <c r="D681" s="413" t="s">
        <v>1671</v>
      </c>
      <c r="E681" s="413" t="s">
        <v>320</v>
      </c>
      <c r="F681" t="s">
        <v>954</v>
      </c>
    </row>
    <row r="682" spans="3:6" x14ac:dyDescent="0.25">
      <c r="C682" t="s">
        <v>1025</v>
      </c>
      <c r="D682" s="413" t="s">
        <v>1672</v>
      </c>
      <c r="E682" s="413" t="s">
        <v>11</v>
      </c>
      <c r="F682" t="s">
        <v>939</v>
      </c>
    </row>
    <row r="683" spans="3:6" x14ac:dyDescent="0.25">
      <c r="C683" t="s">
        <v>1026</v>
      </c>
      <c r="D683" s="413" t="s">
        <v>1669</v>
      </c>
      <c r="E683" s="413" t="s">
        <v>320</v>
      </c>
      <c r="F683" t="s">
        <v>952</v>
      </c>
    </row>
    <row r="684" spans="3:6" x14ac:dyDescent="0.25">
      <c r="C684" t="s">
        <v>1027</v>
      </c>
      <c r="D684" s="413" t="s">
        <v>1671</v>
      </c>
      <c r="E684" s="413" t="s">
        <v>320</v>
      </c>
      <c r="F684" t="s">
        <v>958</v>
      </c>
    </row>
    <row r="685" spans="3:6" x14ac:dyDescent="0.25">
      <c r="C685" t="s">
        <v>1028</v>
      </c>
      <c r="D685" s="413" t="s">
        <v>1669</v>
      </c>
      <c r="E685" s="413" t="s">
        <v>320</v>
      </c>
      <c r="F685" t="s">
        <v>942</v>
      </c>
    </row>
    <row r="686" spans="3:6" x14ac:dyDescent="0.25">
      <c r="C686" t="s">
        <v>1029</v>
      </c>
      <c r="D686" s="413" t="s">
        <v>1669</v>
      </c>
      <c r="E686" s="413" t="s">
        <v>320</v>
      </c>
      <c r="F686" t="s">
        <v>947</v>
      </c>
    </row>
    <row r="687" spans="3:6" x14ac:dyDescent="0.25">
      <c r="C687" t="s">
        <v>1030</v>
      </c>
      <c r="D687" s="413" t="s">
        <v>1669</v>
      </c>
      <c r="E687" s="413" t="s">
        <v>11</v>
      </c>
      <c r="F687" t="s">
        <v>964</v>
      </c>
    </row>
    <row r="688" spans="3:6" x14ac:dyDescent="0.25">
      <c r="C688" t="s">
        <v>1031</v>
      </c>
      <c r="D688" s="413" t="s">
        <v>1669</v>
      </c>
      <c r="E688" s="413" t="s">
        <v>320</v>
      </c>
      <c r="F688" t="s">
        <v>947</v>
      </c>
    </row>
    <row r="689" spans="3:6" x14ac:dyDescent="0.25">
      <c r="C689" t="s">
        <v>1032</v>
      </c>
      <c r="D689" s="413" t="s">
        <v>1669</v>
      </c>
      <c r="E689" s="413" t="s">
        <v>320</v>
      </c>
      <c r="F689" t="s">
        <v>945</v>
      </c>
    </row>
    <row r="690" spans="3:6" x14ac:dyDescent="0.25">
      <c r="C690" t="s">
        <v>1033</v>
      </c>
      <c r="D690" s="413" t="s">
        <v>1671</v>
      </c>
      <c r="E690" s="413" t="s">
        <v>11</v>
      </c>
      <c r="F690" t="s">
        <v>936</v>
      </c>
    </row>
    <row r="691" spans="3:6" x14ac:dyDescent="0.25">
      <c r="C691" t="s">
        <v>1034</v>
      </c>
      <c r="D691" s="413" t="s">
        <v>1669</v>
      </c>
      <c r="E691" s="413" t="s">
        <v>320</v>
      </c>
      <c r="F691" t="s">
        <v>949</v>
      </c>
    </row>
    <row r="692" spans="3:6" x14ac:dyDescent="0.25">
      <c r="C692" t="s">
        <v>1035</v>
      </c>
      <c r="D692" s="413" t="s">
        <v>1671</v>
      </c>
      <c r="E692" s="413" t="s">
        <v>11</v>
      </c>
      <c r="F692" t="s">
        <v>932</v>
      </c>
    </row>
    <row r="693" spans="3:6" x14ac:dyDescent="0.25">
      <c r="C693" t="s">
        <v>1036</v>
      </c>
      <c r="D693" s="413" t="s">
        <v>1671</v>
      </c>
      <c r="E693" s="413" t="s">
        <v>11</v>
      </c>
      <c r="F693" t="s">
        <v>957</v>
      </c>
    </row>
    <row r="694" spans="3:6" x14ac:dyDescent="0.25">
      <c r="C694" t="s">
        <v>1037</v>
      </c>
      <c r="D694" s="413" t="s">
        <v>1671</v>
      </c>
      <c r="E694" s="413" t="s">
        <v>320</v>
      </c>
      <c r="F694" t="s">
        <v>936</v>
      </c>
    </row>
    <row r="695" spans="3:6" x14ac:dyDescent="0.25">
      <c r="C695" t="s">
        <v>1038</v>
      </c>
      <c r="D695" s="413" t="s">
        <v>1671</v>
      </c>
      <c r="E695" s="413" t="s">
        <v>320</v>
      </c>
      <c r="F695" t="s">
        <v>965</v>
      </c>
    </row>
    <row r="696" spans="3:6" x14ac:dyDescent="0.25">
      <c r="C696" t="s">
        <v>1039</v>
      </c>
      <c r="D696" s="413" t="s">
        <v>1671</v>
      </c>
      <c r="E696" s="413" t="s">
        <v>320</v>
      </c>
      <c r="F696" t="s">
        <v>949</v>
      </c>
    </row>
    <row r="697" spans="3:6" x14ac:dyDescent="0.25">
      <c r="C697" t="s">
        <v>1040</v>
      </c>
      <c r="D697" s="413" t="s">
        <v>1671</v>
      </c>
      <c r="E697" s="413" t="s">
        <v>11</v>
      </c>
      <c r="F697" t="s">
        <v>956</v>
      </c>
    </row>
    <row r="698" spans="3:6" x14ac:dyDescent="0.25">
      <c r="C698" t="s">
        <v>1041</v>
      </c>
      <c r="D698" s="413" t="s">
        <v>1671</v>
      </c>
      <c r="E698" s="413" t="s">
        <v>320</v>
      </c>
      <c r="F698" t="s">
        <v>953</v>
      </c>
    </row>
    <row r="699" spans="3:6" x14ac:dyDescent="0.25">
      <c r="C699" t="s">
        <v>1042</v>
      </c>
      <c r="D699" s="413" t="s">
        <v>1672</v>
      </c>
      <c r="E699" s="413" t="s">
        <v>11</v>
      </c>
      <c r="F699" t="s">
        <v>937</v>
      </c>
    </row>
    <row r="700" spans="3:6" x14ac:dyDescent="0.25">
      <c r="C700" t="s">
        <v>1043</v>
      </c>
      <c r="D700" s="413" t="s">
        <v>1671</v>
      </c>
      <c r="E700" s="413" t="s">
        <v>320</v>
      </c>
      <c r="F700" t="s">
        <v>943</v>
      </c>
    </row>
    <row r="701" spans="3:6" x14ac:dyDescent="0.25">
      <c r="C701" t="s">
        <v>1044</v>
      </c>
      <c r="D701" s="413" t="s">
        <v>1669</v>
      </c>
      <c r="E701" s="413" t="s">
        <v>11</v>
      </c>
      <c r="F701" t="s">
        <v>958</v>
      </c>
    </row>
    <row r="702" spans="3:6" x14ac:dyDescent="0.25">
      <c r="C702" t="s">
        <v>1045</v>
      </c>
      <c r="D702" s="413" t="s">
        <v>1671</v>
      </c>
      <c r="E702" s="413" t="s">
        <v>11</v>
      </c>
      <c r="F702" t="s">
        <v>958</v>
      </c>
    </row>
    <row r="703" spans="3:6" x14ac:dyDescent="0.25">
      <c r="C703" t="s">
        <v>1046</v>
      </c>
      <c r="D703" s="413" t="s">
        <v>1669</v>
      </c>
      <c r="E703" s="413" t="s">
        <v>320</v>
      </c>
      <c r="F703" t="s">
        <v>951</v>
      </c>
    </row>
    <row r="704" spans="3:6" x14ac:dyDescent="0.25">
      <c r="C704" t="s">
        <v>1047</v>
      </c>
      <c r="D704" s="413" t="s">
        <v>1672</v>
      </c>
      <c r="E704" s="413" t="s">
        <v>11</v>
      </c>
      <c r="F704" t="s">
        <v>944</v>
      </c>
    </row>
    <row r="705" spans="3:6" x14ac:dyDescent="0.25">
      <c r="C705" t="s">
        <v>1048</v>
      </c>
      <c r="D705" s="413" t="s">
        <v>1669</v>
      </c>
      <c r="E705" s="413" t="s">
        <v>320</v>
      </c>
      <c r="F705" t="s">
        <v>940</v>
      </c>
    </row>
    <row r="706" spans="3:6" x14ac:dyDescent="0.25">
      <c r="C706" t="s">
        <v>1049</v>
      </c>
      <c r="D706" s="413" t="s">
        <v>1671</v>
      </c>
      <c r="E706" s="413" t="s">
        <v>320</v>
      </c>
      <c r="F706" t="s">
        <v>940</v>
      </c>
    </row>
    <row r="707" spans="3:6" x14ac:dyDescent="0.25">
      <c r="C707" t="s">
        <v>1050</v>
      </c>
      <c r="D707" s="413" t="s">
        <v>1669</v>
      </c>
      <c r="E707" s="413" t="s">
        <v>320</v>
      </c>
      <c r="F707" t="s">
        <v>944</v>
      </c>
    </row>
    <row r="708" spans="3:6" x14ac:dyDescent="0.25">
      <c r="C708" t="s">
        <v>1051</v>
      </c>
      <c r="D708" s="413" t="s">
        <v>1669</v>
      </c>
      <c r="E708" s="413" t="s">
        <v>320</v>
      </c>
      <c r="F708" t="s">
        <v>951</v>
      </c>
    </row>
    <row r="709" spans="3:6" x14ac:dyDescent="0.25">
      <c r="C709" t="s">
        <v>1052</v>
      </c>
      <c r="D709" s="413" t="s">
        <v>1673</v>
      </c>
      <c r="E709" s="413" t="s">
        <v>320</v>
      </c>
      <c r="F709" t="s">
        <v>932</v>
      </c>
    </row>
    <row r="710" spans="3:6" x14ac:dyDescent="0.25">
      <c r="C710" t="s">
        <v>1053</v>
      </c>
      <c r="D710" s="413" t="s">
        <v>1669</v>
      </c>
      <c r="E710" s="413" t="s">
        <v>320</v>
      </c>
      <c r="F710" t="s">
        <v>963</v>
      </c>
    </row>
    <row r="711" spans="3:6" x14ac:dyDescent="0.25">
      <c r="C711" t="s">
        <v>1054</v>
      </c>
      <c r="D711" s="413" t="s">
        <v>1669</v>
      </c>
      <c r="E711" s="413" t="s">
        <v>320</v>
      </c>
      <c r="F711" t="s">
        <v>958</v>
      </c>
    </row>
    <row r="712" spans="3:6" x14ac:dyDescent="0.25">
      <c r="C712" t="s">
        <v>1055</v>
      </c>
      <c r="D712" s="413" t="s">
        <v>1669</v>
      </c>
      <c r="E712" s="413" t="s">
        <v>320</v>
      </c>
      <c r="F712" t="s">
        <v>940</v>
      </c>
    </row>
    <row r="713" spans="3:6" x14ac:dyDescent="0.25">
      <c r="C713" t="s">
        <v>1056</v>
      </c>
      <c r="D713" s="413" t="s">
        <v>1669</v>
      </c>
      <c r="E713" s="413" t="s">
        <v>320</v>
      </c>
      <c r="F713" t="s">
        <v>932</v>
      </c>
    </row>
    <row r="714" spans="3:6" x14ac:dyDescent="0.25">
      <c r="C714" t="s">
        <v>1057</v>
      </c>
      <c r="D714" s="413" t="s">
        <v>1673</v>
      </c>
      <c r="E714" s="413" t="s">
        <v>320</v>
      </c>
      <c r="F714" t="s">
        <v>932</v>
      </c>
    </row>
    <row r="715" spans="3:6" x14ac:dyDescent="0.25">
      <c r="C715" t="s">
        <v>1058</v>
      </c>
      <c r="D715" s="413" t="s">
        <v>1671</v>
      </c>
      <c r="E715" s="413" t="s">
        <v>11</v>
      </c>
      <c r="F715" t="s">
        <v>953</v>
      </c>
    </row>
    <row r="716" spans="3:6" x14ac:dyDescent="0.25">
      <c r="C716" t="s">
        <v>1059</v>
      </c>
      <c r="D716" s="413" t="s">
        <v>1671</v>
      </c>
      <c r="E716" s="413" t="s">
        <v>11</v>
      </c>
      <c r="F716" t="s">
        <v>937</v>
      </c>
    </row>
    <row r="717" spans="3:6" x14ac:dyDescent="0.25">
      <c r="C717" t="s">
        <v>1060</v>
      </c>
      <c r="D717" s="413" t="s">
        <v>1671</v>
      </c>
      <c r="E717" s="413" t="s">
        <v>11</v>
      </c>
      <c r="F717" t="s">
        <v>944</v>
      </c>
    </row>
    <row r="718" spans="3:6" x14ac:dyDescent="0.25">
      <c r="C718" t="s">
        <v>1061</v>
      </c>
      <c r="D718" s="413" t="s">
        <v>1671</v>
      </c>
      <c r="E718" s="413" t="s">
        <v>11</v>
      </c>
      <c r="F718" t="s">
        <v>936</v>
      </c>
    </row>
    <row r="719" spans="3:6" x14ac:dyDescent="0.25">
      <c r="C719" t="s">
        <v>1062</v>
      </c>
      <c r="D719" s="413" t="s">
        <v>1671</v>
      </c>
      <c r="E719" s="413" t="s">
        <v>11</v>
      </c>
      <c r="F719" t="s">
        <v>939</v>
      </c>
    </row>
    <row r="720" spans="3:6" x14ac:dyDescent="0.25">
      <c r="C720" t="s">
        <v>1063</v>
      </c>
      <c r="D720" s="413" t="s">
        <v>1671</v>
      </c>
      <c r="E720" s="413" t="s">
        <v>11</v>
      </c>
      <c r="F720" t="s">
        <v>944</v>
      </c>
    </row>
    <row r="721" spans="3:6" x14ac:dyDescent="0.25">
      <c r="C721" t="s">
        <v>1064</v>
      </c>
      <c r="D721" s="413" t="s">
        <v>1671</v>
      </c>
      <c r="E721" s="413" t="s">
        <v>11</v>
      </c>
      <c r="F721" t="s">
        <v>945</v>
      </c>
    </row>
    <row r="722" spans="3:6" x14ac:dyDescent="0.25">
      <c r="C722" t="s">
        <v>1065</v>
      </c>
      <c r="D722" s="413" t="s">
        <v>1671</v>
      </c>
      <c r="E722" s="413" t="s">
        <v>11</v>
      </c>
      <c r="F722" t="s">
        <v>940</v>
      </c>
    </row>
    <row r="723" spans="3:6" x14ac:dyDescent="0.25">
      <c r="C723" t="s">
        <v>1066</v>
      </c>
      <c r="D723" s="413" t="s">
        <v>1669</v>
      </c>
      <c r="E723" s="413" t="s">
        <v>320</v>
      </c>
      <c r="F723" t="s">
        <v>962</v>
      </c>
    </row>
    <row r="724" spans="3:6" x14ac:dyDescent="0.25">
      <c r="C724" t="s">
        <v>1067</v>
      </c>
      <c r="D724" s="413" t="s">
        <v>1671</v>
      </c>
      <c r="E724" s="413" t="s">
        <v>320</v>
      </c>
      <c r="F724" t="s">
        <v>939</v>
      </c>
    </row>
    <row r="725" spans="3:6" x14ac:dyDescent="0.25">
      <c r="C725" t="s">
        <v>1068</v>
      </c>
      <c r="D725" s="413" t="s">
        <v>1671</v>
      </c>
      <c r="E725" s="413" t="s">
        <v>320</v>
      </c>
      <c r="F725" t="s">
        <v>940</v>
      </c>
    </row>
    <row r="726" spans="3:6" x14ac:dyDescent="0.25">
      <c r="C726" t="s">
        <v>1069</v>
      </c>
      <c r="D726" s="413" t="s">
        <v>1669</v>
      </c>
      <c r="E726" s="413" t="s">
        <v>320</v>
      </c>
      <c r="F726" t="s">
        <v>964</v>
      </c>
    </row>
    <row r="727" spans="3:6" x14ac:dyDescent="0.25">
      <c r="C727" t="s">
        <v>1070</v>
      </c>
      <c r="D727" s="413" t="s">
        <v>1669</v>
      </c>
      <c r="E727" s="413" t="s">
        <v>320</v>
      </c>
      <c r="F727" t="s">
        <v>935</v>
      </c>
    </row>
    <row r="728" spans="3:6" x14ac:dyDescent="0.25">
      <c r="C728" t="s">
        <v>1071</v>
      </c>
      <c r="D728" s="413" t="s">
        <v>1669</v>
      </c>
      <c r="E728" s="413" t="s">
        <v>320</v>
      </c>
      <c r="F728" t="s">
        <v>953</v>
      </c>
    </row>
    <row r="729" spans="3:6" x14ac:dyDescent="0.25">
      <c r="C729" t="s">
        <v>1072</v>
      </c>
      <c r="D729" s="413" t="s">
        <v>1671</v>
      </c>
      <c r="E729" s="413" t="s">
        <v>320</v>
      </c>
      <c r="F729" t="s">
        <v>939</v>
      </c>
    </row>
    <row r="730" spans="3:6" x14ac:dyDescent="0.25">
      <c r="C730" t="s">
        <v>1073</v>
      </c>
      <c r="D730" s="413" t="s">
        <v>1671</v>
      </c>
      <c r="E730" s="413" t="s">
        <v>320</v>
      </c>
      <c r="F730" t="s">
        <v>958</v>
      </c>
    </row>
    <row r="731" spans="3:6" x14ac:dyDescent="0.25">
      <c r="C731" t="s">
        <v>1074</v>
      </c>
      <c r="D731" s="413" t="s">
        <v>1669</v>
      </c>
      <c r="E731" s="413" t="s">
        <v>320</v>
      </c>
      <c r="F731" t="s">
        <v>951</v>
      </c>
    </row>
    <row r="732" spans="3:6" x14ac:dyDescent="0.25">
      <c r="C732" t="s">
        <v>1075</v>
      </c>
      <c r="D732" s="413" t="s">
        <v>1671</v>
      </c>
      <c r="E732" s="413" t="s">
        <v>320</v>
      </c>
      <c r="F732" t="s">
        <v>952</v>
      </c>
    </row>
    <row r="733" spans="3:6" x14ac:dyDescent="0.25">
      <c r="C733" t="s">
        <v>1076</v>
      </c>
      <c r="D733" s="413" t="s">
        <v>1669</v>
      </c>
      <c r="E733" s="413" t="s">
        <v>320</v>
      </c>
      <c r="F733" t="s">
        <v>963</v>
      </c>
    </row>
    <row r="734" spans="3:6" x14ac:dyDescent="0.25">
      <c r="C734" t="s">
        <v>1077</v>
      </c>
      <c r="D734" s="413" t="s">
        <v>1669</v>
      </c>
      <c r="E734" s="413" t="s">
        <v>320</v>
      </c>
      <c r="F734" t="s">
        <v>937</v>
      </c>
    </row>
    <row r="735" spans="3:6" x14ac:dyDescent="0.25">
      <c r="C735" t="s">
        <v>1078</v>
      </c>
      <c r="D735" s="413" t="s">
        <v>1671</v>
      </c>
      <c r="E735" s="413" t="s">
        <v>320</v>
      </c>
      <c r="F735" t="s">
        <v>961</v>
      </c>
    </row>
    <row r="736" spans="3:6" x14ac:dyDescent="0.25">
      <c r="C736" t="s">
        <v>1079</v>
      </c>
      <c r="D736" s="413" t="s">
        <v>1669</v>
      </c>
      <c r="E736" s="413" t="s">
        <v>11</v>
      </c>
      <c r="F736" t="s">
        <v>945</v>
      </c>
    </row>
    <row r="737" spans="3:6" x14ac:dyDescent="0.25">
      <c r="C737" t="s">
        <v>1080</v>
      </c>
      <c r="D737" s="413" t="s">
        <v>1669</v>
      </c>
      <c r="E737" s="413" t="s">
        <v>11</v>
      </c>
      <c r="F737" t="s">
        <v>950</v>
      </c>
    </row>
    <row r="738" spans="3:6" x14ac:dyDescent="0.25">
      <c r="C738" t="s">
        <v>1081</v>
      </c>
      <c r="D738" s="413" t="s">
        <v>1669</v>
      </c>
      <c r="E738" s="413" t="s">
        <v>11</v>
      </c>
      <c r="F738" t="s">
        <v>943</v>
      </c>
    </row>
    <row r="739" spans="3:6" x14ac:dyDescent="0.25">
      <c r="C739" t="s">
        <v>1082</v>
      </c>
      <c r="D739" s="413" t="s">
        <v>1671</v>
      </c>
      <c r="E739" s="413" t="s">
        <v>320</v>
      </c>
      <c r="F739" t="s">
        <v>939</v>
      </c>
    </row>
    <row r="740" spans="3:6" x14ac:dyDescent="0.25">
      <c r="C740" t="s">
        <v>1083</v>
      </c>
      <c r="D740" s="413" t="s">
        <v>1671</v>
      </c>
      <c r="E740" s="413" t="s">
        <v>320</v>
      </c>
      <c r="F740" t="s">
        <v>944</v>
      </c>
    </row>
    <row r="741" spans="3:6" x14ac:dyDescent="0.25">
      <c r="C741" t="s">
        <v>1084</v>
      </c>
      <c r="D741" s="413" t="s">
        <v>1669</v>
      </c>
      <c r="E741" s="413" t="s">
        <v>320</v>
      </c>
      <c r="F741" t="s">
        <v>952</v>
      </c>
    </row>
    <row r="742" spans="3:6" x14ac:dyDescent="0.25">
      <c r="C742" t="s">
        <v>1085</v>
      </c>
      <c r="D742" s="413" t="s">
        <v>1669</v>
      </c>
      <c r="E742" s="413" t="s">
        <v>320</v>
      </c>
      <c r="F742" t="s">
        <v>940</v>
      </c>
    </row>
    <row r="743" spans="3:6" x14ac:dyDescent="0.25">
      <c r="C743" t="s">
        <v>1086</v>
      </c>
      <c r="D743" s="413" t="s">
        <v>1671</v>
      </c>
      <c r="E743" s="413" t="s">
        <v>320</v>
      </c>
      <c r="F743" t="s">
        <v>934</v>
      </c>
    </row>
    <row r="744" spans="3:6" x14ac:dyDescent="0.25">
      <c r="C744" t="s">
        <v>1087</v>
      </c>
      <c r="D744" s="413" t="s">
        <v>1672</v>
      </c>
      <c r="E744" s="413" t="s">
        <v>11</v>
      </c>
      <c r="F744" t="s">
        <v>940</v>
      </c>
    </row>
    <row r="745" spans="3:6" x14ac:dyDescent="0.25">
      <c r="C745" t="s">
        <v>1088</v>
      </c>
      <c r="D745" s="413" t="s">
        <v>1669</v>
      </c>
      <c r="E745" s="413" t="s">
        <v>320</v>
      </c>
      <c r="F745" t="s">
        <v>966</v>
      </c>
    </row>
    <row r="746" spans="3:6" x14ac:dyDescent="0.25">
      <c r="C746" t="s">
        <v>1089</v>
      </c>
      <c r="D746" s="413" t="s">
        <v>1671</v>
      </c>
      <c r="E746" s="413" t="s">
        <v>320</v>
      </c>
      <c r="F746" t="s">
        <v>958</v>
      </c>
    </row>
    <row r="747" spans="3:6" x14ac:dyDescent="0.25">
      <c r="C747" t="s">
        <v>1090</v>
      </c>
      <c r="D747" s="413" t="s">
        <v>1671</v>
      </c>
      <c r="E747" s="413" t="s">
        <v>320</v>
      </c>
      <c r="F747" t="s">
        <v>940</v>
      </c>
    </row>
    <row r="748" spans="3:6" x14ac:dyDescent="0.25">
      <c r="C748" t="s">
        <v>1091</v>
      </c>
      <c r="D748" s="413" t="s">
        <v>1671</v>
      </c>
      <c r="E748" s="413" t="s">
        <v>320</v>
      </c>
      <c r="F748" t="s">
        <v>946</v>
      </c>
    </row>
    <row r="749" spans="3:6" x14ac:dyDescent="0.25">
      <c r="C749" t="s">
        <v>1092</v>
      </c>
      <c r="D749" s="413" t="s">
        <v>1669</v>
      </c>
      <c r="E749" s="413" t="s">
        <v>320</v>
      </c>
      <c r="F749" t="s">
        <v>932</v>
      </c>
    </row>
    <row r="750" spans="3:6" x14ac:dyDescent="0.25">
      <c r="C750" t="s">
        <v>1093</v>
      </c>
      <c r="D750" s="413" t="s">
        <v>1673</v>
      </c>
      <c r="E750" s="413" t="s">
        <v>320</v>
      </c>
      <c r="F750" t="s">
        <v>953</v>
      </c>
    </row>
    <row r="751" spans="3:6" x14ac:dyDescent="0.25">
      <c r="C751" t="s">
        <v>1094</v>
      </c>
      <c r="D751" s="413" t="s">
        <v>1669</v>
      </c>
      <c r="E751" s="413" t="s">
        <v>320</v>
      </c>
      <c r="F751" t="s">
        <v>952</v>
      </c>
    </row>
    <row r="752" spans="3:6" x14ac:dyDescent="0.25">
      <c r="C752" t="s">
        <v>1095</v>
      </c>
      <c r="D752" s="413" t="s">
        <v>1671</v>
      </c>
      <c r="E752" s="413" t="s">
        <v>320</v>
      </c>
      <c r="F752" t="s">
        <v>946</v>
      </c>
    </row>
    <row r="753" spans="3:6" x14ac:dyDescent="0.25">
      <c r="C753" t="s">
        <v>1096</v>
      </c>
      <c r="D753" s="413" t="s">
        <v>1672</v>
      </c>
      <c r="E753" s="413" t="s">
        <v>11</v>
      </c>
      <c r="F753" t="s">
        <v>952</v>
      </c>
    </row>
    <row r="754" spans="3:6" x14ac:dyDescent="0.25">
      <c r="C754" t="s">
        <v>1097</v>
      </c>
      <c r="D754" s="413" t="s">
        <v>1671</v>
      </c>
      <c r="E754" s="413" t="s">
        <v>11</v>
      </c>
      <c r="F754" t="s">
        <v>953</v>
      </c>
    </row>
    <row r="755" spans="3:6" x14ac:dyDescent="0.25">
      <c r="C755" t="s">
        <v>1098</v>
      </c>
      <c r="D755" s="413" t="s">
        <v>1669</v>
      </c>
      <c r="E755" s="413" t="s">
        <v>320</v>
      </c>
      <c r="F755" t="s">
        <v>932</v>
      </c>
    </row>
    <row r="756" spans="3:6" x14ac:dyDescent="0.25">
      <c r="C756" t="s">
        <v>1099</v>
      </c>
      <c r="D756" s="413" t="s">
        <v>1671</v>
      </c>
      <c r="E756" s="413" t="s">
        <v>11</v>
      </c>
      <c r="F756" t="s">
        <v>959</v>
      </c>
    </row>
    <row r="757" spans="3:6" x14ac:dyDescent="0.25">
      <c r="C757" t="s">
        <v>1100</v>
      </c>
      <c r="D757" s="413" t="s">
        <v>1669</v>
      </c>
      <c r="E757" s="413" t="s">
        <v>320</v>
      </c>
      <c r="F757" t="s">
        <v>966</v>
      </c>
    </row>
    <row r="758" spans="3:6" x14ac:dyDescent="0.25">
      <c r="C758" t="s">
        <v>1101</v>
      </c>
      <c r="D758" s="413" t="s">
        <v>1669</v>
      </c>
      <c r="E758" s="413" t="s">
        <v>320</v>
      </c>
      <c r="F758" t="s">
        <v>937</v>
      </c>
    </row>
    <row r="759" spans="3:6" x14ac:dyDescent="0.25">
      <c r="C759" t="s">
        <v>1102</v>
      </c>
      <c r="D759" s="413" t="s">
        <v>1669</v>
      </c>
      <c r="E759" s="413" t="s">
        <v>320</v>
      </c>
      <c r="F759" t="s">
        <v>936</v>
      </c>
    </row>
    <row r="760" spans="3:6" x14ac:dyDescent="0.25">
      <c r="C760" t="s">
        <v>1103</v>
      </c>
      <c r="D760" s="413" t="s">
        <v>1669</v>
      </c>
      <c r="E760" s="413" t="s">
        <v>11</v>
      </c>
      <c r="F760" t="s">
        <v>949</v>
      </c>
    </row>
    <row r="761" spans="3:6" x14ac:dyDescent="0.25">
      <c r="C761" t="s">
        <v>1104</v>
      </c>
      <c r="D761" s="413" t="s">
        <v>1669</v>
      </c>
      <c r="E761" s="413" t="s">
        <v>320</v>
      </c>
      <c r="F761" t="s">
        <v>960</v>
      </c>
    </row>
    <row r="762" spans="3:6" x14ac:dyDescent="0.25">
      <c r="C762" t="s">
        <v>1105</v>
      </c>
      <c r="D762" s="413" t="s">
        <v>1671</v>
      </c>
      <c r="E762" s="413" t="s">
        <v>320</v>
      </c>
      <c r="F762" t="s">
        <v>960</v>
      </c>
    </row>
    <row r="763" spans="3:6" x14ac:dyDescent="0.25">
      <c r="C763" t="s">
        <v>1106</v>
      </c>
      <c r="D763" s="413" t="s">
        <v>1669</v>
      </c>
      <c r="E763" s="413" t="s">
        <v>320</v>
      </c>
      <c r="F763" t="s">
        <v>932</v>
      </c>
    </row>
    <row r="764" spans="3:6" x14ac:dyDescent="0.25">
      <c r="C764" t="s">
        <v>1107</v>
      </c>
      <c r="D764" s="413" t="s">
        <v>1671</v>
      </c>
      <c r="E764" s="413" t="s">
        <v>320</v>
      </c>
      <c r="F764" t="s">
        <v>949</v>
      </c>
    </row>
    <row r="765" spans="3:6" x14ac:dyDescent="0.25">
      <c r="C765" t="s">
        <v>1108</v>
      </c>
      <c r="D765" s="413" t="s">
        <v>1671</v>
      </c>
      <c r="E765" s="413" t="s">
        <v>320</v>
      </c>
      <c r="F765" t="s">
        <v>944</v>
      </c>
    </row>
    <row r="766" spans="3:6" x14ac:dyDescent="0.25">
      <c r="C766" t="s">
        <v>1109</v>
      </c>
      <c r="D766" s="413" t="s">
        <v>1671</v>
      </c>
      <c r="E766" s="413" t="s">
        <v>320</v>
      </c>
      <c r="F766" t="s">
        <v>935</v>
      </c>
    </row>
    <row r="767" spans="3:6" x14ac:dyDescent="0.25">
      <c r="C767" t="s">
        <v>1110</v>
      </c>
      <c r="D767" s="413" t="s">
        <v>1669</v>
      </c>
      <c r="E767" s="413" t="s">
        <v>320</v>
      </c>
      <c r="F767" t="s">
        <v>952</v>
      </c>
    </row>
    <row r="768" spans="3:6" x14ac:dyDescent="0.25">
      <c r="C768" t="s">
        <v>1111</v>
      </c>
      <c r="D768" s="413" t="s">
        <v>1671</v>
      </c>
      <c r="E768" s="413" t="s">
        <v>320</v>
      </c>
      <c r="F768" t="s">
        <v>951</v>
      </c>
    </row>
    <row r="769" spans="3:6" x14ac:dyDescent="0.25">
      <c r="C769" t="s">
        <v>1112</v>
      </c>
      <c r="D769" s="413" t="s">
        <v>1671</v>
      </c>
      <c r="E769" s="413" t="s">
        <v>11</v>
      </c>
      <c r="F769" t="s">
        <v>933</v>
      </c>
    </row>
    <row r="770" spans="3:6" x14ac:dyDescent="0.25">
      <c r="C770" t="s">
        <v>1113</v>
      </c>
      <c r="D770" s="413" t="s">
        <v>1671</v>
      </c>
      <c r="E770" s="413" t="s">
        <v>320</v>
      </c>
      <c r="F770" t="s">
        <v>944</v>
      </c>
    </row>
    <row r="771" spans="3:6" x14ac:dyDescent="0.25">
      <c r="C771" t="s">
        <v>1114</v>
      </c>
      <c r="D771" s="413" t="s">
        <v>1669</v>
      </c>
      <c r="E771" s="413" t="s">
        <v>320</v>
      </c>
      <c r="F771" t="s">
        <v>944</v>
      </c>
    </row>
    <row r="772" spans="3:6" x14ac:dyDescent="0.25">
      <c r="C772" t="s">
        <v>1115</v>
      </c>
      <c r="D772" s="413" t="s">
        <v>1670</v>
      </c>
      <c r="E772" s="413" t="s">
        <v>11</v>
      </c>
      <c r="F772" t="s">
        <v>952</v>
      </c>
    </row>
    <row r="773" spans="3:6" x14ac:dyDescent="0.25">
      <c r="C773" t="s">
        <v>1116</v>
      </c>
      <c r="D773" s="413" t="s">
        <v>1671</v>
      </c>
      <c r="E773" s="413" t="s">
        <v>320</v>
      </c>
      <c r="F773" t="s">
        <v>963</v>
      </c>
    </row>
    <row r="774" spans="3:6" x14ac:dyDescent="0.25">
      <c r="C774" t="s">
        <v>1117</v>
      </c>
      <c r="D774" s="413" t="s">
        <v>1671</v>
      </c>
      <c r="E774" s="413" t="s">
        <v>320</v>
      </c>
      <c r="F774" t="s">
        <v>958</v>
      </c>
    </row>
    <row r="775" spans="3:6" x14ac:dyDescent="0.25">
      <c r="C775" t="s">
        <v>1118</v>
      </c>
      <c r="D775" s="413" t="s">
        <v>1673</v>
      </c>
      <c r="E775" s="413" t="s">
        <v>320</v>
      </c>
      <c r="F775" t="s">
        <v>933</v>
      </c>
    </row>
    <row r="776" spans="3:6" x14ac:dyDescent="0.25">
      <c r="C776" t="s">
        <v>1119</v>
      </c>
      <c r="D776" s="413" t="s">
        <v>1669</v>
      </c>
      <c r="E776" s="413" t="s">
        <v>320</v>
      </c>
      <c r="F776" t="s">
        <v>952</v>
      </c>
    </row>
    <row r="777" spans="3:6" x14ac:dyDescent="0.25">
      <c r="C777" t="s">
        <v>1120</v>
      </c>
      <c r="D777" s="413" t="s">
        <v>1669</v>
      </c>
      <c r="E777" s="413" t="s">
        <v>320</v>
      </c>
      <c r="F777" t="s">
        <v>940</v>
      </c>
    </row>
    <row r="778" spans="3:6" x14ac:dyDescent="0.25">
      <c r="C778" t="s">
        <v>1121</v>
      </c>
      <c r="D778" s="413" t="s">
        <v>1669</v>
      </c>
      <c r="E778" s="413" t="s">
        <v>320</v>
      </c>
      <c r="F778" t="s">
        <v>947</v>
      </c>
    </row>
    <row r="779" spans="3:6" x14ac:dyDescent="0.25">
      <c r="C779" t="s">
        <v>1122</v>
      </c>
      <c r="D779" s="413" t="s">
        <v>1672</v>
      </c>
      <c r="E779" s="413" t="s">
        <v>11</v>
      </c>
      <c r="F779" t="s">
        <v>945</v>
      </c>
    </row>
    <row r="780" spans="3:6" x14ac:dyDescent="0.25">
      <c r="C780" t="s">
        <v>1123</v>
      </c>
      <c r="D780" s="413" t="s">
        <v>1669</v>
      </c>
      <c r="E780" s="413" t="s">
        <v>320</v>
      </c>
      <c r="F780" t="s">
        <v>939</v>
      </c>
    </row>
    <row r="781" spans="3:6" x14ac:dyDescent="0.25">
      <c r="C781" t="s">
        <v>1124</v>
      </c>
      <c r="D781" s="413" t="s">
        <v>1673</v>
      </c>
      <c r="E781" s="413" t="s">
        <v>320</v>
      </c>
      <c r="F781" t="s">
        <v>932</v>
      </c>
    </row>
    <row r="782" spans="3:6" x14ac:dyDescent="0.25">
      <c r="C782" t="s">
        <v>1125</v>
      </c>
      <c r="D782" s="413" t="s">
        <v>1669</v>
      </c>
      <c r="E782" s="413" t="s">
        <v>320</v>
      </c>
      <c r="F782" t="s">
        <v>932</v>
      </c>
    </row>
    <row r="783" spans="3:6" x14ac:dyDescent="0.25">
      <c r="C783" t="s">
        <v>1126</v>
      </c>
      <c r="D783" s="413" t="s">
        <v>1669</v>
      </c>
      <c r="E783" s="413" t="s">
        <v>11</v>
      </c>
      <c r="F783" t="s">
        <v>952</v>
      </c>
    </row>
    <row r="784" spans="3:6" x14ac:dyDescent="0.25">
      <c r="C784" t="s">
        <v>1127</v>
      </c>
      <c r="D784" s="413" t="s">
        <v>1669</v>
      </c>
      <c r="E784" s="413" t="s">
        <v>320</v>
      </c>
      <c r="F784" t="s">
        <v>956</v>
      </c>
    </row>
    <row r="785" spans="3:6" x14ac:dyDescent="0.25">
      <c r="C785" t="s">
        <v>1128</v>
      </c>
      <c r="D785" s="413" t="s">
        <v>1669</v>
      </c>
      <c r="E785" s="413" t="s">
        <v>320</v>
      </c>
      <c r="F785" t="s">
        <v>947</v>
      </c>
    </row>
    <row r="786" spans="3:6" x14ac:dyDescent="0.25">
      <c r="C786" t="s">
        <v>1129</v>
      </c>
      <c r="D786" s="413" t="s">
        <v>1669</v>
      </c>
      <c r="E786" s="413" t="s">
        <v>320</v>
      </c>
      <c r="F786" t="s">
        <v>952</v>
      </c>
    </row>
    <row r="787" spans="3:6" x14ac:dyDescent="0.25">
      <c r="C787" t="s">
        <v>1130</v>
      </c>
      <c r="D787" s="413" t="s">
        <v>1669</v>
      </c>
      <c r="E787" s="413" t="s">
        <v>320</v>
      </c>
      <c r="F787" t="s">
        <v>937</v>
      </c>
    </row>
    <row r="788" spans="3:6" x14ac:dyDescent="0.25">
      <c r="C788" t="s">
        <v>1131</v>
      </c>
      <c r="D788" s="413" t="s">
        <v>1671</v>
      </c>
      <c r="E788" s="413" t="s">
        <v>11</v>
      </c>
      <c r="F788" t="s">
        <v>951</v>
      </c>
    </row>
    <row r="789" spans="3:6" x14ac:dyDescent="0.25">
      <c r="C789" t="s">
        <v>1132</v>
      </c>
      <c r="D789" s="413" t="s">
        <v>1672</v>
      </c>
      <c r="E789" s="413" t="s">
        <v>11</v>
      </c>
      <c r="F789" t="s">
        <v>940</v>
      </c>
    </row>
    <row r="790" spans="3:6" x14ac:dyDescent="0.25">
      <c r="C790" t="s">
        <v>1133</v>
      </c>
      <c r="D790" s="413" t="s">
        <v>1671</v>
      </c>
      <c r="E790" s="413" t="s">
        <v>320</v>
      </c>
      <c r="F790" t="s">
        <v>962</v>
      </c>
    </row>
    <row r="791" spans="3:6" x14ac:dyDescent="0.25">
      <c r="C791" t="s">
        <v>1134</v>
      </c>
      <c r="D791" s="413" t="s">
        <v>1671</v>
      </c>
      <c r="E791" s="413" t="s">
        <v>11</v>
      </c>
      <c r="F791" t="s">
        <v>946</v>
      </c>
    </row>
    <row r="792" spans="3:6" x14ac:dyDescent="0.25">
      <c r="C792" t="s">
        <v>1135</v>
      </c>
      <c r="D792" s="413" t="s">
        <v>1669</v>
      </c>
      <c r="E792" s="413" t="s">
        <v>320</v>
      </c>
      <c r="F792" t="s">
        <v>954</v>
      </c>
    </row>
    <row r="793" spans="3:6" x14ac:dyDescent="0.25">
      <c r="C793" t="s">
        <v>1136</v>
      </c>
      <c r="D793" s="413" t="s">
        <v>1669</v>
      </c>
      <c r="E793" s="413" t="s">
        <v>320</v>
      </c>
      <c r="F793" t="s">
        <v>939</v>
      </c>
    </row>
    <row r="794" spans="3:6" x14ac:dyDescent="0.25">
      <c r="C794" t="s">
        <v>1137</v>
      </c>
      <c r="D794" s="413" t="s">
        <v>1669</v>
      </c>
      <c r="E794" s="413" t="s">
        <v>320</v>
      </c>
      <c r="F794" t="s">
        <v>942</v>
      </c>
    </row>
    <row r="795" spans="3:6" x14ac:dyDescent="0.25">
      <c r="C795" t="s">
        <v>1138</v>
      </c>
      <c r="D795" s="413" t="s">
        <v>1669</v>
      </c>
      <c r="E795" s="413" t="s">
        <v>320</v>
      </c>
      <c r="F795" t="s">
        <v>952</v>
      </c>
    </row>
    <row r="796" spans="3:6" x14ac:dyDescent="0.25">
      <c r="C796" t="s">
        <v>1139</v>
      </c>
      <c r="D796" s="413" t="s">
        <v>1671</v>
      </c>
      <c r="E796" s="413" t="s">
        <v>320</v>
      </c>
      <c r="F796" t="s">
        <v>954</v>
      </c>
    </row>
    <row r="797" spans="3:6" x14ac:dyDescent="0.25">
      <c r="C797" t="s">
        <v>1140</v>
      </c>
      <c r="D797" s="413" t="s">
        <v>1669</v>
      </c>
      <c r="E797" s="413" t="s">
        <v>11</v>
      </c>
      <c r="F797" t="s">
        <v>940</v>
      </c>
    </row>
    <row r="798" spans="3:6" x14ac:dyDescent="0.25">
      <c r="C798" t="s">
        <v>1141</v>
      </c>
      <c r="D798" s="413" t="s">
        <v>1669</v>
      </c>
      <c r="E798" s="413" t="s">
        <v>320</v>
      </c>
      <c r="F798" t="s">
        <v>935</v>
      </c>
    </row>
    <row r="799" spans="3:6" x14ac:dyDescent="0.25">
      <c r="C799" t="s">
        <v>1142</v>
      </c>
      <c r="D799" s="413" t="s">
        <v>1669</v>
      </c>
      <c r="E799" s="413" t="s">
        <v>320</v>
      </c>
      <c r="F799" t="s">
        <v>944</v>
      </c>
    </row>
    <row r="800" spans="3:6" x14ac:dyDescent="0.25">
      <c r="C800" t="s">
        <v>1143</v>
      </c>
      <c r="D800" s="413" t="s">
        <v>1669</v>
      </c>
      <c r="E800" s="413" t="s">
        <v>320</v>
      </c>
      <c r="F800" t="s">
        <v>936</v>
      </c>
    </row>
    <row r="801" spans="3:6" x14ac:dyDescent="0.25">
      <c r="C801" t="s">
        <v>1144</v>
      </c>
      <c r="D801" s="413" t="s">
        <v>1671</v>
      </c>
      <c r="E801" s="413" t="s">
        <v>320</v>
      </c>
      <c r="F801" t="s">
        <v>941</v>
      </c>
    </row>
    <row r="802" spans="3:6" x14ac:dyDescent="0.25">
      <c r="C802" t="s">
        <v>1145</v>
      </c>
      <c r="D802" s="413" t="s">
        <v>1671</v>
      </c>
      <c r="E802" s="413" t="s">
        <v>320</v>
      </c>
      <c r="F802" t="s">
        <v>945</v>
      </c>
    </row>
    <row r="803" spans="3:6" x14ac:dyDescent="0.25">
      <c r="C803" t="s">
        <v>1146</v>
      </c>
      <c r="D803" s="413" t="s">
        <v>1671</v>
      </c>
      <c r="E803" s="413" t="s">
        <v>320</v>
      </c>
      <c r="F803" t="s">
        <v>946</v>
      </c>
    </row>
    <row r="804" spans="3:6" x14ac:dyDescent="0.25">
      <c r="C804" t="s">
        <v>1147</v>
      </c>
      <c r="D804" s="413" t="s">
        <v>1674</v>
      </c>
      <c r="E804" s="413" t="s">
        <v>1925</v>
      </c>
      <c r="F804" t="s">
        <v>1292</v>
      </c>
    </row>
    <row r="805" spans="3:6" x14ac:dyDescent="0.25">
      <c r="C805" t="s">
        <v>1148</v>
      </c>
      <c r="D805" s="413" t="s">
        <v>1669</v>
      </c>
      <c r="E805" s="413" t="s">
        <v>320</v>
      </c>
      <c r="F805" t="s">
        <v>957</v>
      </c>
    </row>
    <row r="806" spans="3:6" x14ac:dyDescent="0.25">
      <c r="C806" t="s">
        <v>1149</v>
      </c>
      <c r="D806" s="413" t="s">
        <v>1671</v>
      </c>
      <c r="E806" s="413" t="s">
        <v>11</v>
      </c>
      <c r="F806" t="s">
        <v>962</v>
      </c>
    </row>
    <row r="807" spans="3:6" x14ac:dyDescent="0.25">
      <c r="C807" t="s">
        <v>1150</v>
      </c>
      <c r="D807" s="413" t="s">
        <v>1671</v>
      </c>
      <c r="E807" s="413" t="s">
        <v>11</v>
      </c>
      <c r="F807" t="s">
        <v>957</v>
      </c>
    </row>
    <row r="808" spans="3:6" x14ac:dyDescent="0.25">
      <c r="C808" t="s">
        <v>1151</v>
      </c>
      <c r="D808" s="413" t="s">
        <v>1671</v>
      </c>
      <c r="E808" s="413" t="s">
        <v>11</v>
      </c>
      <c r="F808" t="s">
        <v>946</v>
      </c>
    </row>
    <row r="809" spans="3:6" x14ac:dyDescent="0.25">
      <c r="C809" t="s">
        <v>1152</v>
      </c>
      <c r="D809" s="413" t="s">
        <v>1671</v>
      </c>
      <c r="E809" s="413" t="s">
        <v>320</v>
      </c>
      <c r="F809" t="s">
        <v>958</v>
      </c>
    </row>
    <row r="810" spans="3:6" x14ac:dyDescent="0.25">
      <c r="C810" t="s">
        <v>1153</v>
      </c>
      <c r="D810" s="413" t="s">
        <v>1671</v>
      </c>
      <c r="E810" s="413" t="s">
        <v>320</v>
      </c>
      <c r="F810" t="s">
        <v>949</v>
      </c>
    </row>
    <row r="811" spans="3:6" x14ac:dyDescent="0.25">
      <c r="C811" t="s">
        <v>1154</v>
      </c>
      <c r="D811" s="413" t="s">
        <v>1671</v>
      </c>
      <c r="E811" s="413" t="s">
        <v>320</v>
      </c>
      <c r="F811" t="s">
        <v>957</v>
      </c>
    </row>
    <row r="812" spans="3:6" x14ac:dyDescent="0.25">
      <c r="C812" t="s">
        <v>1155</v>
      </c>
      <c r="D812" s="413" t="s">
        <v>1671</v>
      </c>
      <c r="E812" s="413" t="s">
        <v>11</v>
      </c>
      <c r="F812" t="s">
        <v>940</v>
      </c>
    </row>
    <row r="813" spans="3:6" x14ac:dyDescent="0.25">
      <c r="C813" t="s">
        <v>1156</v>
      </c>
      <c r="D813" s="413" t="s">
        <v>1671</v>
      </c>
      <c r="E813" s="413" t="s">
        <v>320</v>
      </c>
      <c r="F813" t="s">
        <v>956</v>
      </c>
    </row>
    <row r="814" spans="3:6" x14ac:dyDescent="0.25">
      <c r="C814" t="s">
        <v>1157</v>
      </c>
      <c r="D814" s="413" t="s">
        <v>1672</v>
      </c>
      <c r="E814" s="413" t="s">
        <v>11</v>
      </c>
      <c r="F814" t="s">
        <v>947</v>
      </c>
    </row>
    <row r="815" spans="3:6" x14ac:dyDescent="0.25">
      <c r="C815" t="s">
        <v>1158</v>
      </c>
      <c r="D815" s="413" t="s">
        <v>1669</v>
      </c>
      <c r="E815" s="413" t="s">
        <v>320</v>
      </c>
      <c r="F815" t="s">
        <v>953</v>
      </c>
    </row>
    <row r="816" spans="3:6" x14ac:dyDescent="0.25">
      <c r="C816" t="s">
        <v>1159</v>
      </c>
      <c r="D816" s="413" t="s">
        <v>1669</v>
      </c>
      <c r="E816" s="413" t="s">
        <v>320</v>
      </c>
      <c r="F816" t="s">
        <v>932</v>
      </c>
    </row>
    <row r="817" spans="3:6" x14ac:dyDescent="0.25">
      <c r="C817" t="s">
        <v>1160</v>
      </c>
      <c r="D817" s="413" t="s">
        <v>1671</v>
      </c>
      <c r="E817" s="413" t="s">
        <v>320</v>
      </c>
      <c r="F817" t="s">
        <v>966</v>
      </c>
    </row>
    <row r="818" spans="3:6" x14ac:dyDescent="0.25">
      <c r="C818" t="s">
        <v>1161</v>
      </c>
      <c r="D818" s="413" t="s">
        <v>1672</v>
      </c>
      <c r="E818" s="413" t="s">
        <v>11</v>
      </c>
      <c r="F818" t="s">
        <v>954</v>
      </c>
    </row>
    <row r="819" spans="3:6" x14ac:dyDescent="0.25">
      <c r="C819" t="s">
        <v>1162</v>
      </c>
      <c r="D819" s="413" t="s">
        <v>1673</v>
      </c>
      <c r="E819" s="413" t="s">
        <v>320</v>
      </c>
      <c r="F819" t="s">
        <v>966</v>
      </c>
    </row>
    <row r="820" spans="3:6" x14ac:dyDescent="0.25">
      <c r="C820" t="s">
        <v>1163</v>
      </c>
      <c r="D820" s="413" t="s">
        <v>1671</v>
      </c>
      <c r="E820" s="413" t="s">
        <v>11</v>
      </c>
      <c r="F820" t="s">
        <v>958</v>
      </c>
    </row>
    <row r="821" spans="3:6" x14ac:dyDescent="0.25">
      <c r="C821" t="s">
        <v>1164</v>
      </c>
      <c r="D821" s="413" t="s">
        <v>1670</v>
      </c>
      <c r="E821" s="413" t="s">
        <v>11</v>
      </c>
      <c r="F821" t="s">
        <v>955</v>
      </c>
    </row>
    <row r="822" spans="3:6" x14ac:dyDescent="0.25">
      <c r="C822" t="s">
        <v>1165</v>
      </c>
      <c r="D822" s="413" t="s">
        <v>1669</v>
      </c>
      <c r="E822" s="413" t="s">
        <v>11</v>
      </c>
      <c r="F822" t="s">
        <v>951</v>
      </c>
    </row>
    <row r="823" spans="3:6" x14ac:dyDescent="0.25">
      <c r="C823" t="s">
        <v>1166</v>
      </c>
      <c r="D823" s="413" t="s">
        <v>1671</v>
      </c>
      <c r="E823" s="413" t="s">
        <v>320</v>
      </c>
      <c r="F823" t="s">
        <v>942</v>
      </c>
    </row>
    <row r="824" spans="3:6" x14ac:dyDescent="0.25">
      <c r="C824" t="s">
        <v>1167</v>
      </c>
      <c r="D824" s="413" t="s">
        <v>1673</v>
      </c>
      <c r="E824" s="413" t="s">
        <v>320</v>
      </c>
      <c r="F824" t="s">
        <v>932</v>
      </c>
    </row>
    <row r="825" spans="3:6" x14ac:dyDescent="0.25">
      <c r="C825" t="s">
        <v>1168</v>
      </c>
      <c r="D825" s="413" t="s">
        <v>1669</v>
      </c>
      <c r="E825" s="413" t="s">
        <v>320</v>
      </c>
      <c r="F825" t="s">
        <v>958</v>
      </c>
    </row>
    <row r="826" spans="3:6" x14ac:dyDescent="0.25">
      <c r="C826" t="s">
        <v>1169</v>
      </c>
      <c r="D826" s="413" t="s">
        <v>1671</v>
      </c>
      <c r="E826" s="413" t="s">
        <v>320</v>
      </c>
      <c r="F826" t="s">
        <v>947</v>
      </c>
    </row>
    <row r="827" spans="3:6" x14ac:dyDescent="0.25">
      <c r="C827" t="s">
        <v>1170</v>
      </c>
      <c r="D827" s="413" t="s">
        <v>1673</v>
      </c>
      <c r="E827" s="413" t="s">
        <v>320</v>
      </c>
      <c r="F827" t="s">
        <v>964</v>
      </c>
    </row>
    <row r="828" spans="3:6" x14ac:dyDescent="0.25">
      <c r="C828" t="s">
        <v>1171</v>
      </c>
      <c r="D828" s="413" t="s">
        <v>1671</v>
      </c>
      <c r="E828" s="413" t="s">
        <v>320</v>
      </c>
      <c r="F828" t="s">
        <v>940</v>
      </c>
    </row>
    <row r="829" spans="3:6" x14ac:dyDescent="0.25">
      <c r="C829" t="s">
        <v>1172</v>
      </c>
      <c r="D829" s="413" t="s">
        <v>1671</v>
      </c>
      <c r="E829" s="413" t="s">
        <v>320</v>
      </c>
      <c r="F829" t="s">
        <v>958</v>
      </c>
    </row>
    <row r="830" spans="3:6" x14ac:dyDescent="0.25">
      <c r="C830" t="s">
        <v>1173</v>
      </c>
      <c r="D830" s="413" t="s">
        <v>1671</v>
      </c>
      <c r="E830" s="413" t="s">
        <v>320</v>
      </c>
      <c r="F830" t="s">
        <v>939</v>
      </c>
    </row>
    <row r="831" spans="3:6" x14ac:dyDescent="0.25">
      <c r="C831" t="s">
        <v>1174</v>
      </c>
      <c r="D831" s="413" t="s">
        <v>1672</v>
      </c>
      <c r="E831" s="413" t="s">
        <v>11</v>
      </c>
      <c r="F831" t="s">
        <v>949</v>
      </c>
    </row>
    <row r="832" spans="3:6" x14ac:dyDescent="0.25">
      <c r="C832" t="s">
        <v>1175</v>
      </c>
      <c r="D832" s="413" t="s">
        <v>1671</v>
      </c>
      <c r="E832" s="413" t="s">
        <v>320</v>
      </c>
      <c r="F832" t="s">
        <v>956</v>
      </c>
    </row>
    <row r="833" spans="3:6" x14ac:dyDescent="0.25">
      <c r="C833" t="s">
        <v>1176</v>
      </c>
      <c r="D833" s="413" t="s">
        <v>1671</v>
      </c>
      <c r="E833" s="413" t="s">
        <v>11</v>
      </c>
      <c r="F833" t="s">
        <v>952</v>
      </c>
    </row>
    <row r="834" spans="3:6" x14ac:dyDescent="0.25">
      <c r="C834" t="s">
        <v>1177</v>
      </c>
      <c r="D834" s="413" t="s">
        <v>1671</v>
      </c>
      <c r="E834" s="413" t="s">
        <v>11</v>
      </c>
      <c r="F834" t="s">
        <v>934</v>
      </c>
    </row>
    <row r="835" spans="3:6" x14ac:dyDescent="0.25">
      <c r="C835" t="s">
        <v>1178</v>
      </c>
      <c r="D835" s="413" t="s">
        <v>1673</v>
      </c>
      <c r="E835" s="413" t="s">
        <v>320</v>
      </c>
      <c r="F835" t="s">
        <v>964</v>
      </c>
    </row>
    <row r="836" spans="3:6" x14ac:dyDescent="0.25">
      <c r="C836" t="s">
        <v>1179</v>
      </c>
      <c r="D836" s="413" t="s">
        <v>1669</v>
      </c>
      <c r="E836" s="413" t="s">
        <v>320</v>
      </c>
      <c r="F836" t="s">
        <v>938</v>
      </c>
    </row>
    <row r="837" spans="3:6" x14ac:dyDescent="0.25">
      <c r="C837" t="s">
        <v>1180</v>
      </c>
      <c r="D837" s="413" t="s">
        <v>1674</v>
      </c>
      <c r="E837" s="413" t="s">
        <v>11</v>
      </c>
      <c r="F837" t="s">
        <v>957</v>
      </c>
    </row>
    <row r="838" spans="3:6" x14ac:dyDescent="0.25">
      <c r="C838" t="s">
        <v>1181</v>
      </c>
      <c r="D838" s="413" t="s">
        <v>1671</v>
      </c>
      <c r="E838" s="413" t="s">
        <v>11</v>
      </c>
      <c r="F838" t="s">
        <v>952</v>
      </c>
    </row>
    <row r="839" spans="3:6" x14ac:dyDescent="0.25">
      <c r="C839" t="s">
        <v>1182</v>
      </c>
      <c r="D839" s="413" t="s">
        <v>1672</v>
      </c>
      <c r="E839" s="413" t="s">
        <v>11</v>
      </c>
      <c r="F839" t="s">
        <v>948</v>
      </c>
    </row>
    <row r="840" spans="3:6" x14ac:dyDescent="0.25">
      <c r="C840" t="s">
        <v>1183</v>
      </c>
      <c r="D840" s="413" t="s">
        <v>1669</v>
      </c>
      <c r="E840" s="413" t="s">
        <v>320</v>
      </c>
      <c r="F840" t="s">
        <v>938</v>
      </c>
    </row>
    <row r="841" spans="3:6" x14ac:dyDescent="0.25">
      <c r="C841" t="s">
        <v>1184</v>
      </c>
      <c r="D841" s="413" t="s">
        <v>1671</v>
      </c>
      <c r="E841" s="413" t="s">
        <v>320</v>
      </c>
      <c r="F841" t="s">
        <v>954</v>
      </c>
    </row>
    <row r="842" spans="3:6" x14ac:dyDescent="0.25">
      <c r="C842" t="s">
        <v>1185</v>
      </c>
      <c r="D842" s="413" t="s">
        <v>1672</v>
      </c>
      <c r="E842" s="413" t="s">
        <v>11</v>
      </c>
      <c r="F842" t="s">
        <v>946</v>
      </c>
    </row>
    <row r="843" spans="3:6" x14ac:dyDescent="0.25">
      <c r="C843" t="s">
        <v>1186</v>
      </c>
      <c r="D843" s="413" t="s">
        <v>1669</v>
      </c>
      <c r="E843" s="413" t="s">
        <v>320</v>
      </c>
      <c r="F843" t="s">
        <v>965</v>
      </c>
    </row>
    <row r="844" spans="3:6" x14ac:dyDescent="0.25">
      <c r="C844" t="s">
        <v>1187</v>
      </c>
      <c r="D844" s="413" t="s">
        <v>1669</v>
      </c>
      <c r="E844" s="413" t="s">
        <v>320</v>
      </c>
      <c r="F844" t="s">
        <v>957</v>
      </c>
    </row>
    <row r="845" spans="3:6" x14ac:dyDescent="0.25">
      <c r="C845" t="s">
        <v>1188</v>
      </c>
      <c r="D845" s="413" t="s">
        <v>1673</v>
      </c>
      <c r="E845" s="413" t="s">
        <v>320</v>
      </c>
      <c r="F845" t="s">
        <v>955</v>
      </c>
    </row>
    <row r="846" spans="3:6" x14ac:dyDescent="0.25">
      <c r="C846" t="s">
        <v>1189</v>
      </c>
      <c r="D846" s="413" t="s">
        <v>1671</v>
      </c>
      <c r="E846" s="413" t="s">
        <v>11</v>
      </c>
      <c r="F846" t="s">
        <v>933</v>
      </c>
    </row>
    <row r="847" spans="3:6" x14ac:dyDescent="0.25">
      <c r="C847" t="s">
        <v>1190</v>
      </c>
      <c r="D847" s="413" t="s">
        <v>1669</v>
      </c>
      <c r="E847" s="413" t="s">
        <v>320</v>
      </c>
      <c r="F847" t="s">
        <v>938</v>
      </c>
    </row>
    <row r="848" spans="3:6" x14ac:dyDescent="0.25">
      <c r="C848" t="s">
        <v>1191</v>
      </c>
      <c r="D848" s="413" t="s">
        <v>1671</v>
      </c>
      <c r="E848" s="413" t="s">
        <v>320</v>
      </c>
      <c r="F848" t="s">
        <v>947</v>
      </c>
    </row>
    <row r="849" spans="3:6" x14ac:dyDescent="0.25">
      <c r="C849" t="s">
        <v>1192</v>
      </c>
      <c r="D849" s="413" t="s">
        <v>1669</v>
      </c>
      <c r="E849" s="413" t="s">
        <v>320</v>
      </c>
      <c r="F849" t="s">
        <v>953</v>
      </c>
    </row>
    <row r="850" spans="3:6" x14ac:dyDescent="0.25">
      <c r="C850" t="s">
        <v>1193</v>
      </c>
      <c r="D850" s="413" t="s">
        <v>1669</v>
      </c>
      <c r="E850" s="413" t="s">
        <v>320</v>
      </c>
      <c r="F850" t="s">
        <v>964</v>
      </c>
    </row>
    <row r="851" spans="3:6" x14ac:dyDescent="0.25">
      <c r="C851" t="s">
        <v>1194</v>
      </c>
      <c r="D851" s="413" t="s">
        <v>1669</v>
      </c>
      <c r="E851" s="413" t="s">
        <v>320</v>
      </c>
      <c r="F851" t="s">
        <v>952</v>
      </c>
    </row>
    <row r="852" spans="3:6" x14ac:dyDescent="0.25">
      <c r="C852" t="s">
        <v>1195</v>
      </c>
      <c r="D852" s="413" t="s">
        <v>1669</v>
      </c>
      <c r="E852" s="413" t="s">
        <v>320</v>
      </c>
      <c r="F852" t="s">
        <v>937</v>
      </c>
    </row>
    <row r="853" spans="3:6" x14ac:dyDescent="0.25">
      <c r="C853" t="s">
        <v>1196</v>
      </c>
      <c r="D853" s="413" t="s">
        <v>1669</v>
      </c>
      <c r="E853" s="413" t="s">
        <v>320</v>
      </c>
      <c r="F853" t="s">
        <v>944</v>
      </c>
    </row>
    <row r="854" spans="3:6" x14ac:dyDescent="0.25">
      <c r="C854" t="s">
        <v>1197</v>
      </c>
      <c r="D854" s="413" t="s">
        <v>1669</v>
      </c>
      <c r="E854" s="413" t="s">
        <v>320</v>
      </c>
      <c r="F854" t="s">
        <v>957</v>
      </c>
    </row>
    <row r="855" spans="3:6" x14ac:dyDescent="0.25">
      <c r="C855" t="s">
        <v>1198</v>
      </c>
      <c r="D855" s="413" t="s">
        <v>1669</v>
      </c>
      <c r="E855" s="413" t="s">
        <v>320</v>
      </c>
      <c r="F855" t="s">
        <v>953</v>
      </c>
    </row>
    <row r="856" spans="3:6" x14ac:dyDescent="0.25">
      <c r="C856" t="s">
        <v>1199</v>
      </c>
      <c r="D856" s="413" t="s">
        <v>1669</v>
      </c>
      <c r="E856" s="413" t="s">
        <v>320</v>
      </c>
      <c r="F856" t="s">
        <v>951</v>
      </c>
    </row>
    <row r="857" spans="3:6" x14ac:dyDescent="0.25">
      <c r="C857" t="s">
        <v>1200</v>
      </c>
      <c r="D857" s="413" t="s">
        <v>1671</v>
      </c>
      <c r="E857" s="413" t="s">
        <v>11</v>
      </c>
      <c r="F857" t="s">
        <v>966</v>
      </c>
    </row>
    <row r="858" spans="3:6" x14ac:dyDescent="0.25">
      <c r="C858" t="s">
        <v>1201</v>
      </c>
      <c r="D858" s="413" t="s">
        <v>1671</v>
      </c>
      <c r="E858" s="413" t="s">
        <v>320</v>
      </c>
      <c r="F858" t="s">
        <v>960</v>
      </c>
    </row>
    <row r="859" spans="3:6" x14ac:dyDescent="0.25">
      <c r="C859" t="s">
        <v>1202</v>
      </c>
      <c r="D859" s="413" t="s">
        <v>1671</v>
      </c>
      <c r="E859" s="413" t="s">
        <v>320</v>
      </c>
      <c r="F859" t="s">
        <v>960</v>
      </c>
    </row>
    <row r="860" spans="3:6" x14ac:dyDescent="0.25">
      <c r="C860" t="s">
        <v>1203</v>
      </c>
      <c r="D860" s="413" t="s">
        <v>1669</v>
      </c>
      <c r="E860" s="413" t="s">
        <v>320</v>
      </c>
      <c r="F860" t="s">
        <v>933</v>
      </c>
    </row>
    <row r="861" spans="3:6" x14ac:dyDescent="0.25">
      <c r="C861" t="s">
        <v>1204</v>
      </c>
      <c r="D861" s="413" t="s">
        <v>1669</v>
      </c>
      <c r="E861" s="413" t="s">
        <v>320</v>
      </c>
      <c r="F861" t="s">
        <v>932</v>
      </c>
    </row>
    <row r="862" spans="3:6" x14ac:dyDescent="0.25">
      <c r="C862" t="s">
        <v>1205</v>
      </c>
      <c r="D862" s="413" t="s">
        <v>1672</v>
      </c>
      <c r="E862" s="413" t="s">
        <v>11</v>
      </c>
      <c r="F862" t="s">
        <v>963</v>
      </c>
    </row>
    <row r="863" spans="3:6" x14ac:dyDescent="0.25">
      <c r="C863" t="s">
        <v>1206</v>
      </c>
      <c r="D863" s="413" t="s">
        <v>1672</v>
      </c>
      <c r="E863" s="413" t="s">
        <v>11</v>
      </c>
      <c r="F863" t="s">
        <v>959</v>
      </c>
    </row>
    <row r="864" spans="3:6" x14ac:dyDescent="0.25">
      <c r="C864" t="s">
        <v>1207</v>
      </c>
      <c r="D864" s="413" t="s">
        <v>1671</v>
      </c>
      <c r="E864" s="413" t="s">
        <v>320</v>
      </c>
      <c r="F864" t="s">
        <v>956</v>
      </c>
    </row>
    <row r="865" spans="3:6" x14ac:dyDescent="0.25">
      <c r="C865" t="s">
        <v>1208</v>
      </c>
      <c r="D865" s="413" t="s">
        <v>1669</v>
      </c>
      <c r="E865" s="413" t="s">
        <v>320</v>
      </c>
      <c r="F865" t="s">
        <v>948</v>
      </c>
    </row>
    <row r="866" spans="3:6" x14ac:dyDescent="0.25">
      <c r="C866" t="s">
        <v>1209</v>
      </c>
      <c r="D866" s="413" t="s">
        <v>1669</v>
      </c>
      <c r="E866" s="413" t="s">
        <v>320</v>
      </c>
      <c r="F866" t="s">
        <v>953</v>
      </c>
    </row>
    <row r="867" spans="3:6" x14ac:dyDescent="0.25">
      <c r="C867" t="s">
        <v>1210</v>
      </c>
      <c r="D867" s="413" t="s">
        <v>1669</v>
      </c>
      <c r="E867" s="413" t="s">
        <v>320</v>
      </c>
      <c r="F867" t="s">
        <v>952</v>
      </c>
    </row>
    <row r="868" spans="3:6" x14ac:dyDescent="0.25">
      <c r="C868" t="s">
        <v>1211</v>
      </c>
      <c r="D868" s="413" t="s">
        <v>1671</v>
      </c>
      <c r="E868" s="413" t="s">
        <v>11</v>
      </c>
      <c r="F868" t="s">
        <v>934</v>
      </c>
    </row>
    <row r="869" spans="3:6" x14ac:dyDescent="0.25">
      <c r="C869" t="s">
        <v>1212</v>
      </c>
      <c r="D869" s="413" t="s">
        <v>1671</v>
      </c>
      <c r="E869" s="413" t="s">
        <v>11</v>
      </c>
      <c r="F869" t="s">
        <v>949</v>
      </c>
    </row>
    <row r="870" spans="3:6" x14ac:dyDescent="0.25">
      <c r="C870" t="s">
        <v>1213</v>
      </c>
      <c r="D870" s="413" t="s">
        <v>1671</v>
      </c>
      <c r="E870" s="413" t="s">
        <v>320</v>
      </c>
      <c r="F870" t="s">
        <v>942</v>
      </c>
    </row>
    <row r="871" spans="3:6" x14ac:dyDescent="0.25">
      <c r="C871" t="s">
        <v>1214</v>
      </c>
      <c r="D871" s="413" t="s">
        <v>1671</v>
      </c>
      <c r="E871" s="413" t="s">
        <v>320</v>
      </c>
      <c r="F871" t="s">
        <v>935</v>
      </c>
    </row>
    <row r="872" spans="3:6" x14ac:dyDescent="0.25">
      <c r="C872" t="s">
        <v>1215</v>
      </c>
      <c r="D872" s="413" t="s">
        <v>1671</v>
      </c>
      <c r="E872" s="413" t="s">
        <v>320</v>
      </c>
      <c r="F872" t="s">
        <v>958</v>
      </c>
    </row>
    <row r="873" spans="3:6" x14ac:dyDescent="0.25">
      <c r="C873" t="s">
        <v>1216</v>
      </c>
      <c r="D873" s="413" t="s">
        <v>1671</v>
      </c>
      <c r="E873" s="413" t="s">
        <v>320</v>
      </c>
      <c r="F873" t="s">
        <v>952</v>
      </c>
    </row>
    <row r="874" spans="3:6" x14ac:dyDescent="0.25">
      <c r="C874" t="s">
        <v>1217</v>
      </c>
      <c r="D874" s="413" t="s">
        <v>1669</v>
      </c>
      <c r="E874" s="413" t="s">
        <v>320</v>
      </c>
      <c r="F874" t="s">
        <v>938</v>
      </c>
    </row>
    <row r="875" spans="3:6" x14ac:dyDescent="0.25">
      <c r="C875" t="s">
        <v>1218</v>
      </c>
      <c r="D875" s="413" t="s">
        <v>1669</v>
      </c>
      <c r="E875" s="413" t="s">
        <v>320</v>
      </c>
      <c r="F875" t="s">
        <v>952</v>
      </c>
    </row>
    <row r="876" spans="3:6" x14ac:dyDescent="0.25">
      <c r="C876" t="s">
        <v>1219</v>
      </c>
      <c r="D876" s="413" t="s">
        <v>1671</v>
      </c>
      <c r="E876" s="413" t="s">
        <v>320</v>
      </c>
      <c r="F876" t="s">
        <v>960</v>
      </c>
    </row>
    <row r="877" spans="3:6" x14ac:dyDescent="0.25">
      <c r="C877" t="s">
        <v>1220</v>
      </c>
      <c r="D877" s="413" t="s">
        <v>1669</v>
      </c>
      <c r="E877" s="413" t="s">
        <v>320</v>
      </c>
      <c r="F877" t="s">
        <v>962</v>
      </c>
    </row>
    <row r="878" spans="3:6" x14ac:dyDescent="0.25">
      <c r="C878" t="s">
        <v>1221</v>
      </c>
      <c r="D878" s="413" t="s">
        <v>1673</v>
      </c>
      <c r="E878" s="413" t="s">
        <v>320</v>
      </c>
      <c r="F878" t="s">
        <v>948</v>
      </c>
    </row>
    <row r="879" spans="3:6" x14ac:dyDescent="0.25">
      <c r="C879" t="s">
        <v>1222</v>
      </c>
      <c r="D879" s="413" t="s">
        <v>1671</v>
      </c>
      <c r="E879" s="413" t="s">
        <v>320</v>
      </c>
      <c r="F879" t="s">
        <v>936</v>
      </c>
    </row>
    <row r="880" spans="3:6" x14ac:dyDescent="0.25">
      <c r="C880" t="s">
        <v>1223</v>
      </c>
      <c r="D880" s="413" t="s">
        <v>1669</v>
      </c>
      <c r="E880" s="413" t="s">
        <v>320</v>
      </c>
      <c r="F880" t="s">
        <v>953</v>
      </c>
    </row>
    <row r="881" spans="3:6" x14ac:dyDescent="0.25">
      <c r="C881" t="s">
        <v>1224</v>
      </c>
      <c r="D881" s="413" t="s">
        <v>1669</v>
      </c>
      <c r="E881" s="413" t="s">
        <v>11</v>
      </c>
      <c r="F881" t="s">
        <v>962</v>
      </c>
    </row>
    <row r="882" spans="3:6" x14ac:dyDescent="0.25">
      <c r="C882" t="s">
        <v>1225</v>
      </c>
      <c r="D882" s="413" t="s">
        <v>1669</v>
      </c>
      <c r="E882" s="413" t="s">
        <v>320</v>
      </c>
      <c r="F882" t="s">
        <v>951</v>
      </c>
    </row>
    <row r="883" spans="3:6" x14ac:dyDescent="0.25">
      <c r="C883" t="s">
        <v>1226</v>
      </c>
      <c r="D883" s="413" t="s">
        <v>1671</v>
      </c>
      <c r="E883" s="413" t="s">
        <v>11</v>
      </c>
      <c r="F883" t="s">
        <v>932</v>
      </c>
    </row>
    <row r="884" spans="3:6" x14ac:dyDescent="0.25">
      <c r="C884" t="s">
        <v>1227</v>
      </c>
      <c r="D884" s="413" t="s">
        <v>1671</v>
      </c>
      <c r="E884" s="413" t="s">
        <v>320</v>
      </c>
      <c r="F884" t="s">
        <v>933</v>
      </c>
    </row>
    <row r="885" spans="3:6" x14ac:dyDescent="0.25">
      <c r="C885" t="s">
        <v>1228</v>
      </c>
      <c r="D885" s="413" t="s">
        <v>1669</v>
      </c>
      <c r="E885" s="413" t="s">
        <v>320</v>
      </c>
      <c r="F885" t="s">
        <v>959</v>
      </c>
    </row>
    <row r="886" spans="3:6" x14ac:dyDescent="0.25">
      <c r="C886" t="s">
        <v>1229</v>
      </c>
      <c r="D886" s="413" t="s">
        <v>1669</v>
      </c>
      <c r="E886" s="413" t="s">
        <v>11</v>
      </c>
      <c r="F886" t="s">
        <v>959</v>
      </c>
    </row>
    <row r="887" spans="3:6" x14ac:dyDescent="0.25">
      <c r="C887" t="s">
        <v>1230</v>
      </c>
      <c r="D887" s="413" t="s">
        <v>1669</v>
      </c>
      <c r="E887" s="413" t="s">
        <v>320</v>
      </c>
      <c r="F887" t="s">
        <v>940</v>
      </c>
    </row>
    <row r="888" spans="3:6" x14ac:dyDescent="0.25">
      <c r="C888" t="s">
        <v>1231</v>
      </c>
      <c r="D888" s="413" t="s">
        <v>1669</v>
      </c>
      <c r="E888" s="413" t="s">
        <v>320</v>
      </c>
      <c r="F888" t="s">
        <v>942</v>
      </c>
    </row>
    <row r="889" spans="3:6" x14ac:dyDescent="0.25">
      <c r="C889" t="s">
        <v>1232</v>
      </c>
      <c r="D889" s="413" t="s">
        <v>1671</v>
      </c>
      <c r="E889" s="413" t="s">
        <v>320</v>
      </c>
      <c r="F889" t="s">
        <v>948</v>
      </c>
    </row>
    <row r="890" spans="3:6" x14ac:dyDescent="0.25">
      <c r="C890" t="s">
        <v>1233</v>
      </c>
      <c r="D890" s="413" t="s">
        <v>1669</v>
      </c>
      <c r="E890" s="413" t="s">
        <v>320</v>
      </c>
      <c r="F890" t="s">
        <v>955</v>
      </c>
    </row>
    <row r="891" spans="3:6" x14ac:dyDescent="0.25">
      <c r="C891" t="s">
        <v>1234</v>
      </c>
      <c r="D891" s="413" t="s">
        <v>1669</v>
      </c>
      <c r="E891" s="413" t="s">
        <v>320</v>
      </c>
      <c r="F891" t="s">
        <v>942</v>
      </c>
    </row>
    <row r="892" spans="3:6" x14ac:dyDescent="0.25">
      <c r="C892" t="s">
        <v>1235</v>
      </c>
      <c r="D892" s="413" t="s">
        <v>1669</v>
      </c>
      <c r="E892" s="413" t="s">
        <v>320</v>
      </c>
      <c r="F892" t="s">
        <v>936</v>
      </c>
    </row>
    <row r="893" spans="3:6" x14ac:dyDescent="0.25">
      <c r="C893" t="s">
        <v>1236</v>
      </c>
      <c r="D893" s="413" t="s">
        <v>1669</v>
      </c>
      <c r="E893" s="413" t="s">
        <v>320</v>
      </c>
      <c r="F893" t="s">
        <v>932</v>
      </c>
    </row>
    <row r="894" spans="3:6" x14ac:dyDescent="0.25">
      <c r="C894" t="s">
        <v>1237</v>
      </c>
      <c r="D894" s="413" t="s">
        <v>1669</v>
      </c>
      <c r="E894" s="413" t="s">
        <v>11</v>
      </c>
      <c r="F894" t="s">
        <v>966</v>
      </c>
    </row>
    <row r="895" spans="3:6" x14ac:dyDescent="0.25">
      <c r="C895" t="s">
        <v>1238</v>
      </c>
      <c r="D895" s="413" t="s">
        <v>1671</v>
      </c>
      <c r="E895" s="413" t="s">
        <v>320</v>
      </c>
      <c r="F895" t="s">
        <v>937</v>
      </c>
    </row>
    <row r="896" spans="3:6" x14ac:dyDescent="0.25">
      <c r="C896" t="s">
        <v>1239</v>
      </c>
      <c r="D896" s="413" t="s">
        <v>1669</v>
      </c>
      <c r="E896" s="413" t="s">
        <v>320</v>
      </c>
      <c r="F896" t="s">
        <v>961</v>
      </c>
    </row>
    <row r="897" spans="3:6" x14ac:dyDescent="0.25">
      <c r="C897" t="s">
        <v>1240</v>
      </c>
      <c r="D897" s="413" t="s">
        <v>1671</v>
      </c>
      <c r="E897" s="413" t="s">
        <v>320</v>
      </c>
      <c r="F897" t="s">
        <v>934</v>
      </c>
    </row>
    <row r="898" spans="3:6" x14ac:dyDescent="0.25">
      <c r="C898" t="s">
        <v>1241</v>
      </c>
      <c r="D898" s="413" t="s">
        <v>1669</v>
      </c>
      <c r="E898" s="413" t="s">
        <v>11</v>
      </c>
      <c r="F898" t="s">
        <v>948</v>
      </c>
    </row>
    <row r="899" spans="3:6" x14ac:dyDescent="0.25">
      <c r="C899" t="s">
        <v>1242</v>
      </c>
      <c r="D899" s="413" t="s">
        <v>1669</v>
      </c>
      <c r="E899" s="413" t="s">
        <v>11</v>
      </c>
      <c r="F899" t="s">
        <v>958</v>
      </c>
    </row>
    <row r="900" spans="3:6" x14ac:dyDescent="0.25">
      <c r="C900" t="s">
        <v>1243</v>
      </c>
      <c r="D900" s="413" t="s">
        <v>1669</v>
      </c>
      <c r="E900" s="413" t="s">
        <v>320</v>
      </c>
      <c r="F900" t="s">
        <v>958</v>
      </c>
    </row>
    <row r="901" spans="3:6" x14ac:dyDescent="0.25">
      <c r="C901" t="s">
        <v>1244</v>
      </c>
      <c r="D901" s="413" t="s">
        <v>1673</v>
      </c>
      <c r="E901" s="413" t="s">
        <v>320</v>
      </c>
      <c r="F901" t="s">
        <v>948</v>
      </c>
    </row>
    <row r="902" spans="3:6" x14ac:dyDescent="0.25">
      <c r="C902" t="s">
        <v>1245</v>
      </c>
      <c r="D902" s="413" t="s">
        <v>1671</v>
      </c>
      <c r="E902" s="413" t="s">
        <v>320</v>
      </c>
      <c r="F902" t="s">
        <v>945</v>
      </c>
    </row>
    <row r="903" spans="3:6" x14ac:dyDescent="0.25">
      <c r="C903" t="s">
        <v>1246</v>
      </c>
      <c r="D903" s="413" t="s">
        <v>1669</v>
      </c>
      <c r="E903" s="413" t="s">
        <v>320</v>
      </c>
      <c r="F903" t="s">
        <v>961</v>
      </c>
    </row>
    <row r="904" spans="3:6" x14ac:dyDescent="0.25">
      <c r="C904" t="s">
        <v>1247</v>
      </c>
      <c r="D904" s="413" t="s">
        <v>1671</v>
      </c>
      <c r="E904" s="413" t="s">
        <v>11</v>
      </c>
      <c r="F904" t="s">
        <v>948</v>
      </c>
    </row>
    <row r="905" spans="3:6" x14ac:dyDescent="0.25">
      <c r="C905" t="s">
        <v>1248</v>
      </c>
      <c r="D905" s="413" t="s">
        <v>1669</v>
      </c>
      <c r="E905" s="413" t="s">
        <v>320</v>
      </c>
      <c r="F905" t="s">
        <v>941</v>
      </c>
    </row>
    <row r="906" spans="3:6" x14ac:dyDescent="0.25">
      <c r="C906" t="s">
        <v>1249</v>
      </c>
      <c r="D906" s="413" t="s">
        <v>1672</v>
      </c>
      <c r="E906" s="413" t="s">
        <v>11</v>
      </c>
      <c r="F906" t="s">
        <v>956</v>
      </c>
    </row>
    <row r="907" spans="3:6" x14ac:dyDescent="0.25">
      <c r="C907" t="s">
        <v>1250</v>
      </c>
      <c r="D907" s="413" t="s">
        <v>1672</v>
      </c>
      <c r="E907" s="413" t="s">
        <v>11</v>
      </c>
      <c r="F907" t="s">
        <v>959</v>
      </c>
    </row>
    <row r="908" spans="3:6" x14ac:dyDescent="0.25">
      <c r="C908" t="s">
        <v>1251</v>
      </c>
      <c r="D908" s="413" t="s">
        <v>1671</v>
      </c>
      <c r="E908" s="413" t="s">
        <v>11</v>
      </c>
      <c r="F908" t="s">
        <v>958</v>
      </c>
    </row>
    <row r="909" spans="3:6" x14ac:dyDescent="0.25">
      <c r="C909" t="s">
        <v>1252</v>
      </c>
      <c r="D909" s="413" t="s">
        <v>1671</v>
      </c>
      <c r="E909" s="413" t="s">
        <v>11</v>
      </c>
      <c r="F909" t="s">
        <v>960</v>
      </c>
    </row>
    <row r="910" spans="3:6" x14ac:dyDescent="0.25">
      <c r="C910" t="s">
        <v>1253</v>
      </c>
      <c r="D910" s="413" t="s">
        <v>1669</v>
      </c>
      <c r="E910" s="413" t="s">
        <v>320</v>
      </c>
      <c r="F910" t="s">
        <v>952</v>
      </c>
    </row>
    <row r="911" spans="3:6" x14ac:dyDescent="0.25">
      <c r="C911" t="s">
        <v>1254</v>
      </c>
      <c r="D911" s="413" t="s">
        <v>1671</v>
      </c>
      <c r="E911" s="413" t="s">
        <v>320</v>
      </c>
      <c r="F911" t="s">
        <v>952</v>
      </c>
    </row>
    <row r="912" spans="3:6" x14ac:dyDescent="0.25">
      <c r="C912" t="s">
        <v>1255</v>
      </c>
      <c r="D912" s="413" t="s">
        <v>1670</v>
      </c>
      <c r="E912" s="413" t="s">
        <v>11</v>
      </c>
      <c r="F912" t="s">
        <v>953</v>
      </c>
    </row>
    <row r="913" spans="3:6" x14ac:dyDescent="0.25">
      <c r="C913" t="s">
        <v>1256</v>
      </c>
      <c r="D913" s="413" t="s">
        <v>1672</v>
      </c>
      <c r="E913" s="413" t="s">
        <v>11</v>
      </c>
      <c r="F913" t="s">
        <v>960</v>
      </c>
    </row>
    <row r="914" spans="3:6" x14ac:dyDescent="0.25">
      <c r="C914" t="s">
        <v>1257</v>
      </c>
      <c r="D914" s="413" t="s">
        <v>1671</v>
      </c>
      <c r="E914" s="413" t="s">
        <v>11</v>
      </c>
      <c r="F914" t="s">
        <v>944</v>
      </c>
    </row>
    <row r="915" spans="3:6" x14ac:dyDescent="0.25">
      <c r="C915" t="s">
        <v>1258</v>
      </c>
      <c r="D915" s="413" t="s">
        <v>1671</v>
      </c>
      <c r="E915" s="413" t="s">
        <v>320</v>
      </c>
      <c r="F915" t="s">
        <v>956</v>
      </c>
    </row>
    <row r="916" spans="3:6" x14ac:dyDescent="0.25">
      <c r="C916" t="s">
        <v>1259</v>
      </c>
      <c r="D916" s="413" t="s">
        <v>1671</v>
      </c>
      <c r="E916" s="413" t="s">
        <v>320</v>
      </c>
      <c r="F916" t="s">
        <v>952</v>
      </c>
    </row>
    <row r="917" spans="3:6" x14ac:dyDescent="0.25">
      <c r="C917" t="s">
        <v>1260</v>
      </c>
      <c r="D917" s="413" t="s">
        <v>1669</v>
      </c>
      <c r="E917" s="413" t="s">
        <v>320</v>
      </c>
      <c r="F917" t="s">
        <v>951</v>
      </c>
    </row>
    <row r="918" spans="3:6" x14ac:dyDescent="0.25">
      <c r="C918" t="s">
        <v>1261</v>
      </c>
      <c r="D918" s="413" t="s">
        <v>1671</v>
      </c>
      <c r="E918" s="413" t="s">
        <v>320</v>
      </c>
      <c r="F918" t="s">
        <v>933</v>
      </c>
    </row>
    <row r="919" spans="3:6" x14ac:dyDescent="0.25">
      <c r="C919" t="s">
        <v>1262</v>
      </c>
      <c r="D919" s="413" t="s">
        <v>1669</v>
      </c>
      <c r="E919" s="413" t="s">
        <v>320</v>
      </c>
      <c r="F919" t="s">
        <v>962</v>
      </c>
    </row>
    <row r="920" spans="3:6" x14ac:dyDescent="0.25">
      <c r="C920" t="s">
        <v>1263</v>
      </c>
      <c r="D920" s="413" t="s">
        <v>1672</v>
      </c>
      <c r="E920" s="413" t="s">
        <v>11</v>
      </c>
      <c r="F920" t="s">
        <v>958</v>
      </c>
    </row>
    <row r="921" spans="3:6" x14ac:dyDescent="0.25">
      <c r="C921" t="s">
        <v>1264</v>
      </c>
      <c r="D921" s="413" t="s">
        <v>1671</v>
      </c>
      <c r="E921" s="413" t="s">
        <v>320</v>
      </c>
      <c r="F921" t="s">
        <v>949</v>
      </c>
    </row>
    <row r="922" spans="3:6" x14ac:dyDescent="0.25">
      <c r="C922" t="s">
        <v>1265</v>
      </c>
      <c r="D922" s="413" t="s">
        <v>1669</v>
      </c>
      <c r="E922" s="413" t="s">
        <v>320</v>
      </c>
      <c r="F922" t="s">
        <v>948</v>
      </c>
    </row>
    <row r="923" spans="3:6" x14ac:dyDescent="0.25">
      <c r="C923" t="s">
        <v>1266</v>
      </c>
      <c r="D923" s="413" t="s">
        <v>1669</v>
      </c>
      <c r="E923" s="413" t="s">
        <v>320</v>
      </c>
      <c r="F923" t="s">
        <v>951</v>
      </c>
    </row>
    <row r="924" spans="3:6" x14ac:dyDescent="0.25">
      <c r="C924" t="s">
        <v>1267</v>
      </c>
      <c r="D924" s="413" t="s">
        <v>1669</v>
      </c>
      <c r="E924" s="413" t="s">
        <v>320</v>
      </c>
      <c r="F924" t="s">
        <v>952</v>
      </c>
    </row>
    <row r="925" spans="3:6" x14ac:dyDescent="0.25">
      <c r="C925" t="s">
        <v>1268</v>
      </c>
      <c r="D925" s="413" t="s">
        <v>1673</v>
      </c>
      <c r="E925" s="413" t="s">
        <v>320</v>
      </c>
      <c r="F925" t="s">
        <v>933</v>
      </c>
    </row>
    <row r="926" spans="3:6" x14ac:dyDescent="0.25">
      <c r="C926" t="s">
        <v>1269</v>
      </c>
      <c r="D926" s="413" t="s">
        <v>1669</v>
      </c>
      <c r="E926" s="413" t="s">
        <v>320</v>
      </c>
      <c r="F926" t="s">
        <v>952</v>
      </c>
    </row>
    <row r="927" spans="3:6" x14ac:dyDescent="0.25">
      <c r="C927" t="s">
        <v>1270</v>
      </c>
      <c r="D927" s="413" t="s">
        <v>1669</v>
      </c>
      <c r="E927" s="413" t="s">
        <v>320</v>
      </c>
      <c r="F927" t="s">
        <v>941</v>
      </c>
    </row>
    <row r="928" spans="3:6" x14ac:dyDescent="0.25">
      <c r="C928" t="s">
        <v>1271</v>
      </c>
      <c r="D928" s="413" t="s">
        <v>1669</v>
      </c>
      <c r="E928" s="413" t="s">
        <v>320</v>
      </c>
      <c r="F928" t="s">
        <v>964</v>
      </c>
    </row>
    <row r="929" spans="3:6" x14ac:dyDescent="0.25">
      <c r="C929" t="s">
        <v>1272</v>
      </c>
      <c r="D929" s="413" t="s">
        <v>1671</v>
      </c>
      <c r="E929" s="413" t="s">
        <v>320</v>
      </c>
      <c r="F929" t="s">
        <v>949</v>
      </c>
    </row>
    <row r="930" spans="3:6" x14ac:dyDescent="0.25">
      <c r="C930" t="s">
        <v>1273</v>
      </c>
      <c r="D930" s="413" t="s">
        <v>1673</v>
      </c>
      <c r="E930" s="413" t="s">
        <v>320</v>
      </c>
      <c r="F930" t="s">
        <v>932</v>
      </c>
    </row>
    <row r="931" spans="3:6" x14ac:dyDescent="0.25">
      <c r="C931" t="s">
        <v>1274</v>
      </c>
      <c r="D931" s="413" t="s">
        <v>1669</v>
      </c>
      <c r="E931" s="413" t="s">
        <v>320</v>
      </c>
      <c r="F931" t="s">
        <v>938</v>
      </c>
    </row>
    <row r="932" spans="3:6" x14ac:dyDescent="0.25">
      <c r="C932" t="s">
        <v>1275</v>
      </c>
      <c r="D932" s="413" t="s">
        <v>1669</v>
      </c>
      <c r="E932" s="413" t="s">
        <v>320</v>
      </c>
      <c r="F932" t="s">
        <v>944</v>
      </c>
    </row>
    <row r="933" spans="3:6" x14ac:dyDescent="0.25">
      <c r="C933" t="s">
        <v>1276</v>
      </c>
      <c r="D933" s="413" t="s">
        <v>1671</v>
      </c>
      <c r="E933" s="413" t="s">
        <v>11</v>
      </c>
      <c r="F933" t="s">
        <v>962</v>
      </c>
    </row>
    <row r="934" spans="3:6" x14ac:dyDescent="0.25">
      <c r="C934" t="s">
        <v>1277</v>
      </c>
      <c r="D934" s="413" t="s">
        <v>1669</v>
      </c>
      <c r="E934" s="413" t="s">
        <v>320</v>
      </c>
      <c r="F934" t="s">
        <v>962</v>
      </c>
    </row>
    <row r="935" spans="3:6" x14ac:dyDescent="0.25">
      <c r="C935" t="s">
        <v>1278</v>
      </c>
      <c r="D935" s="413" t="s">
        <v>1669</v>
      </c>
      <c r="E935" s="413" t="s">
        <v>320</v>
      </c>
      <c r="F935" t="s">
        <v>937</v>
      </c>
    </row>
    <row r="936" spans="3:6" x14ac:dyDescent="0.25">
      <c r="C936" t="s">
        <v>1279</v>
      </c>
      <c r="D936" s="413" t="s">
        <v>1669</v>
      </c>
      <c r="E936" s="413" t="s">
        <v>320</v>
      </c>
      <c r="F936" t="s">
        <v>937</v>
      </c>
    </row>
    <row r="937" spans="3:6" x14ac:dyDescent="0.25">
      <c r="C937" t="s">
        <v>1280</v>
      </c>
      <c r="D937" s="413" t="s">
        <v>1669</v>
      </c>
      <c r="E937" s="413" t="s">
        <v>320</v>
      </c>
      <c r="F937" t="s">
        <v>938</v>
      </c>
    </row>
    <row r="938" spans="3:6" x14ac:dyDescent="0.25">
      <c r="C938" t="s">
        <v>1281</v>
      </c>
      <c r="D938" s="413" t="s">
        <v>1670</v>
      </c>
      <c r="E938" s="413" t="s">
        <v>11</v>
      </c>
      <c r="F938" t="s">
        <v>934</v>
      </c>
    </row>
    <row r="939" spans="3:6" x14ac:dyDescent="0.25">
      <c r="C939" t="s">
        <v>1282</v>
      </c>
      <c r="D939" s="413" t="s">
        <v>1672</v>
      </c>
      <c r="E939" s="413" t="s">
        <v>11</v>
      </c>
      <c r="F939" t="s">
        <v>947</v>
      </c>
    </row>
    <row r="940" spans="3:6" x14ac:dyDescent="0.25">
      <c r="C940" t="s">
        <v>1283</v>
      </c>
      <c r="D940" s="413" t="s">
        <v>1672</v>
      </c>
      <c r="E940" s="413" t="s">
        <v>11</v>
      </c>
      <c r="F940" t="s">
        <v>958</v>
      </c>
    </row>
    <row r="941" spans="3:6" x14ac:dyDescent="0.25">
      <c r="C941" t="s">
        <v>1284</v>
      </c>
      <c r="D941" s="413" t="s">
        <v>1671</v>
      </c>
      <c r="E941" s="413" t="s">
        <v>320</v>
      </c>
      <c r="F941" t="s">
        <v>954</v>
      </c>
    </row>
    <row r="942" spans="3:6" x14ac:dyDescent="0.25">
      <c r="C942" t="s">
        <v>1285</v>
      </c>
      <c r="D942" s="413" t="s">
        <v>1669</v>
      </c>
      <c r="E942" s="413" t="s">
        <v>320</v>
      </c>
      <c r="F942" t="s">
        <v>935</v>
      </c>
    </row>
    <row r="943" spans="3:6" x14ac:dyDescent="0.25">
      <c r="C943" t="s">
        <v>1295</v>
      </c>
      <c r="D943" s="413" t="s">
        <v>1669</v>
      </c>
      <c r="E943" s="413" t="s">
        <v>320</v>
      </c>
      <c r="F943" t="s">
        <v>936</v>
      </c>
    </row>
    <row r="944" spans="3:6" x14ac:dyDescent="0.25">
      <c r="C944" t="s">
        <v>1296</v>
      </c>
      <c r="D944" s="413" t="s">
        <v>1671</v>
      </c>
      <c r="E944" s="413" t="s">
        <v>320</v>
      </c>
      <c r="F944" t="s">
        <v>957</v>
      </c>
    </row>
    <row r="945" spans="3:6" x14ac:dyDescent="0.25">
      <c r="C945" t="s">
        <v>1297</v>
      </c>
      <c r="D945" s="413" t="s">
        <v>1671</v>
      </c>
      <c r="E945" s="413" t="s">
        <v>320</v>
      </c>
      <c r="F945" t="s">
        <v>943</v>
      </c>
    </row>
    <row r="946" spans="3:6" x14ac:dyDescent="0.25">
      <c r="C946" t="s">
        <v>1298</v>
      </c>
      <c r="D946" s="413" t="s">
        <v>1671</v>
      </c>
      <c r="E946" s="413" t="s">
        <v>11</v>
      </c>
      <c r="F946" t="s">
        <v>964</v>
      </c>
    </row>
    <row r="947" spans="3:6" x14ac:dyDescent="0.25">
      <c r="C947" t="s">
        <v>1299</v>
      </c>
      <c r="D947" s="413" t="s">
        <v>1669</v>
      </c>
      <c r="E947" s="413" t="s">
        <v>320</v>
      </c>
      <c r="F947" t="s">
        <v>958</v>
      </c>
    </row>
    <row r="948" spans="3:6" x14ac:dyDescent="0.25">
      <c r="C948" t="s">
        <v>1300</v>
      </c>
      <c r="D948" s="413" t="s">
        <v>1669</v>
      </c>
      <c r="E948" s="413" t="s">
        <v>320</v>
      </c>
      <c r="F948" t="s">
        <v>956</v>
      </c>
    </row>
    <row r="949" spans="3:6" x14ac:dyDescent="0.25">
      <c r="C949" t="s">
        <v>1301</v>
      </c>
      <c r="D949" s="413" t="s">
        <v>1669</v>
      </c>
      <c r="E949" s="413" t="s">
        <v>320</v>
      </c>
      <c r="F949" t="s">
        <v>953</v>
      </c>
    </row>
    <row r="950" spans="3:6" x14ac:dyDescent="0.25">
      <c r="C950" t="s">
        <v>1302</v>
      </c>
      <c r="D950" s="413" t="s">
        <v>1669</v>
      </c>
      <c r="E950" s="413" t="s">
        <v>11</v>
      </c>
      <c r="F950" t="s">
        <v>965</v>
      </c>
    </row>
    <row r="951" spans="3:6" x14ac:dyDescent="0.25">
      <c r="C951" t="s">
        <v>1303</v>
      </c>
      <c r="D951" s="413" t="s">
        <v>1671</v>
      </c>
      <c r="E951" s="413" t="s">
        <v>11</v>
      </c>
      <c r="F951" t="s">
        <v>961</v>
      </c>
    </row>
    <row r="952" spans="3:6" x14ac:dyDescent="0.25">
      <c r="C952" t="s">
        <v>1304</v>
      </c>
      <c r="D952" s="413" t="s">
        <v>1671</v>
      </c>
      <c r="E952" s="413" t="s">
        <v>320</v>
      </c>
      <c r="F952" t="s">
        <v>957</v>
      </c>
    </row>
    <row r="953" spans="3:6" x14ac:dyDescent="0.25">
      <c r="C953" t="s">
        <v>1305</v>
      </c>
      <c r="D953" s="413" t="s">
        <v>1671</v>
      </c>
      <c r="E953" s="413" t="s">
        <v>320</v>
      </c>
      <c r="F953" t="s">
        <v>958</v>
      </c>
    </row>
    <row r="954" spans="3:6" x14ac:dyDescent="0.25">
      <c r="C954" t="s">
        <v>1306</v>
      </c>
      <c r="D954" s="413" t="s">
        <v>1669</v>
      </c>
      <c r="E954" s="413" t="s">
        <v>320</v>
      </c>
      <c r="F954" t="s">
        <v>936</v>
      </c>
    </row>
    <row r="955" spans="3:6" x14ac:dyDescent="0.25">
      <c r="C955" t="s">
        <v>1307</v>
      </c>
      <c r="D955" s="413" t="s">
        <v>1669</v>
      </c>
      <c r="E955" s="413" t="s">
        <v>320</v>
      </c>
      <c r="F955" t="s">
        <v>936</v>
      </c>
    </row>
    <row r="956" spans="3:6" x14ac:dyDescent="0.25">
      <c r="C956" t="s">
        <v>1308</v>
      </c>
      <c r="D956" s="413" t="s">
        <v>1669</v>
      </c>
      <c r="E956" s="413" t="s">
        <v>320</v>
      </c>
      <c r="F956" t="s">
        <v>932</v>
      </c>
    </row>
    <row r="957" spans="3:6" x14ac:dyDescent="0.25">
      <c r="C957" t="s">
        <v>1309</v>
      </c>
      <c r="D957" s="413" t="s">
        <v>1669</v>
      </c>
      <c r="E957" s="413" t="s">
        <v>320</v>
      </c>
      <c r="F957" t="s">
        <v>963</v>
      </c>
    </row>
    <row r="958" spans="3:6" x14ac:dyDescent="0.25">
      <c r="C958" t="s">
        <v>1310</v>
      </c>
      <c r="D958" s="413" t="s">
        <v>1671</v>
      </c>
      <c r="E958" s="413" t="s">
        <v>11</v>
      </c>
      <c r="F958" t="s">
        <v>936</v>
      </c>
    </row>
    <row r="959" spans="3:6" x14ac:dyDescent="0.25">
      <c r="C959" t="s">
        <v>1311</v>
      </c>
      <c r="D959" s="413" t="s">
        <v>1669</v>
      </c>
      <c r="E959" s="413" t="s">
        <v>320</v>
      </c>
      <c r="F959" t="s">
        <v>936</v>
      </c>
    </row>
    <row r="960" spans="3:6" x14ac:dyDescent="0.25">
      <c r="C960" t="s">
        <v>1312</v>
      </c>
      <c r="D960" s="413" t="s">
        <v>1669</v>
      </c>
      <c r="E960" s="413" t="s">
        <v>320</v>
      </c>
      <c r="F960" t="s">
        <v>952</v>
      </c>
    </row>
    <row r="961" spans="3:6" x14ac:dyDescent="0.25">
      <c r="C961" t="s">
        <v>1313</v>
      </c>
      <c r="D961" s="413" t="s">
        <v>1671</v>
      </c>
      <c r="E961" s="413" t="s">
        <v>320</v>
      </c>
      <c r="F961" t="s">
        <v>948</v>
      </c>
    </row>
    <row r="962" spans="3:6" x14ac:dyDescent="0.25">
      <c r="C962" t="s">
        <v>1314</v>
      </c>
      <c r="D962" s="413" t="s">
        <v>1671</v>
      </c>
      <c r="E962" s="413" t="s">
        <v>320</v>
      </c>
      <c r="F962" t="s">
        <v>934</v>
      </c>
    </row>
    <row r="963" spans="3:6" x14ac:dyDescent="0.25">
      <c r="C963" t="s">
        <v>1315</v>
      </c>
      <c r="D963" s="413" t="s">
        <v>1669</v>
      </c>
      <c r="E963" s="413" t="s">
        <v>320</v>
      </c>
      <c r="F963" t="s">
        <v>933</v>
      </c>
    </row>
    <row r="964" spans="3:6" x14ac:dyDescent="0.25">
      <c r="C964" t="s">
        <v>1316</v>
      </c>
      <c r="D964" s="413" t="s">
        <v>1671</v>
      </c>
      <c r="E964" s="413" t="s">
        <v>320</v>
      </c>
      <c r="F964" t="s">
        <v>943</v>
      </c>
    </row>
    <row r="965" spans="3:6" x14ac:dyDescent="0.25">
      <c r="C965" t="s">
        <v>1317</v>
      </c>
      <c r="D965" s="413" t="s">
        <v>1671</v>
      </c>
      <c r="E965" s="413" t="s">
        <v>11</v>
      </c>
      <c r="F965" t="s">
        <v>949</v>
      </c>
    </row>
    <row r="966" spans="3:6" x14ac:dyDescent="0.25">
      <c r="C966" t="s">
        <v>1318</v>
      </c>
      <c r="D966" s="413" t="s">
        <v>1669</v>
      </c>
      <c r="E966" s="413" t="s">
        <v>320</v>
      </c>
      <c r="F966" t="s">
        <v>954</v>
      </c>
    </row>
    <row r="967" spans="3:6" x14ac:dyDescent="0.25">
      <c r="C967" t="s">
        <v>1319</v>
      </c>
      <c r="D967" s="413" t="s">
        <v>1669</v>
      </c>
      <c r="E967" s="413" t="s">
        <v>320</v>
      </c>
      <c r="F967" t="s">
        <v>947</v>
      </c>
    </row>
    <row r="968" spans="3:6" x14ac:dyDescent="0.25">
      <c r="C968" t="s">
        <v>1320</v>
      </c>
      <c r="D968" s="413" t="s">
        <v>1669</v>
      </c>
      <c r="E968" s="413" t="s">
        <v>320</v>
      </c>
      <c r="F968" t="s">
        <v>939</v>
      </c>
    </row>
    <row r="969" spans="3:6" x14ac:dyDescent="0.25">
      <c r="C969" t="s">
        <v>1321</v>
      </c>
      <c r="D969" s="413" t="s">
        <v>1669</v>
      </c>
      <c r="E969" s="413" t="s">
        <v>320</v>
      </c>
      <c r="F969" t="s">
        <v>935</v>
      </c>
    </row>
    <row r="970" spans="3:6" x14ac:dyDescent="0.25">
      <c r="C970" t="s">
        <v>1322</v>
      </c>
      <c r="D970" s="413" t="s">
        <v>1669</v>
      </c>
      <c r="E970" s="413" t="s">
        <v>320</v>
      </c>
      <c r="F970" t="s">
        <v>962</v>
      </c>
    </row>
    <row r="971" spans="3:6" x14ac:dyDescent="0.25">
      <c r="C971" t="s">
        <v>1323</v>
      </c>
      <c r="D971" s="413" t="s">
        <v>1669</v>
      </c>
      <c r="E971" s="413" t="s">
        <v>320</v>
      </c>
      <c r="F971" t="s">
        <v>960</v>
      </c>
    </row>
    <row r="972" spans="3:6" x14ac:dyDescent="0.25">
      <c r="C972" t="s">
        <v>1324</v>
      </c>
      <c r="D972" s="413" t="s">
        <v>1671</v>
      </c>
      <c r="E972" s="413" t="s">
        <v>11</v>
      </c>
      <c r="F972" t="s">
        <v>947</v>
      </c>
    </row>
    <row r="973" spans="3:6" x14ac:dyDescent="0.25">
      <c r="C973" t="s">
        <v>1325</v>
      </c>
      <c r="D973" s="413" t="s">
        <v>1669</v>
      </c>
      <c r="E973" s="413" t="s">
        <v>320</v>
      </c>
      <c r="F973" t="s">
        <v>953</v>
      </c>
    </row>
    <row r="974" spans="3:6" x14ac:dyDescent="0.25">
      <c r="C974" t="s">
        <v>1326</v>
      </c>
      <c r="D974" s="413" t="s">
        <v>1669</v>
      </c>
      <c r="E974" s="413" t="s">
        <v>320</v>
      </c>
      <c r="F974" t="s">
        <v>966</v>
      </c>
    </row>
    <row r="975" spans="3:6" x14ac:dyDescent="0.25">
      <c r="C975" t="s">
        <v>1327</v>
      </c>
      <c r="D975" s="413" t="s">
        <v>1671</v>
      </c>
      <c r="E975" s="413" t="s">
        <v>320</v>
      </c>
      <c r="F975" t="s">
        <v>939</v>
      </c>
    </row>
    <row r="976" spans="3:6" x14ac:dyDescent="0.25">
      <c r="C976" t="s">
        <v>1328</v>
      </c>
      <c r="D976" s="413" t="s">
        <v>1671</v>
      </c>
      <c r="E976" s="413" t="s">
        <v>11</v>
      </c>
      <c r="F976" t="s">
        <v>965</v>
      </c>
    </row>
    <row r="977" spans="3:6" x14ac:dyDescent="0.25">
      <c r="C977" t="s">
        <v>1329</v>
      </c>
      <c r="D977" s="413" t="s">
        <v>1672</v>
      </c>
      <c r="E977" s="413" t="s">
        <v>11</v>
      </c>
      <c r="F977" t="s">
        <v>946</v>
      </c>
    </row>
    <row r="978" spans="3:6" x14ac:dyDescent="0.25">
      <c r="C978" t="s">
        <v>1330</v>
      </c>
      <c r="D978" s="413" t="s">
        <v>1674</v>
      </c>
      <c r="E978" s="413" t="s">
        <v>1925</v>
      </c>
      <c r="F978" t="s">
        <v>1293</v>
      </c>
    </row>
    <row r="979" spans="3:6" x14ac:dyDescent="0.25">
      <c r="C979" t="s">
        <v>1331</v>
      </c>
      <c r="D979" s="413" t="s">
        <v>1671</v>
      </c>
      <c r="E979" s="413" t="s">
        <v>11</v>
      </c>
      <c r="F979" t="s">
        <v>959</v>
      </c>
    </row>
    <row r="980" spans="3:6" x14ac:dyDescent="0.25">
      <c r="C980" t="s">
        <v>1332</v>
      </c>
      <c r="D980" s="413" t="s">
        <v>1671</v>
      </c>
      <c r="E980" s="413" t="s">
        <v>320</v>
      </c>
      <c r="F980" t="s">
        <v>956</v>
      </c>
    </row>
    <row r="981" spans="3:6" x14ac:dyDescent="0.25">
      <c r="C981" t="s">
        <v>1333</v>
      </c>
      <c r="D981" s="413" t="s">
        <v>1669</v>
      </c>
      <c r="E981" s="413" t="s">
        <v>320</v>
      </c>
      <c r="F981" t="s">
        <v>960</v>
      </c>
    </row>
    <row r="982" spans="3:6" x14ac:dyDescent="0.25">
      <c r="C982" t="s">
        <v>1334</v>
      </c>
      <c r="D982" s="413" t="s">
        <v>1669</v>
      </c>
      <c r="E982" s="413" t="s">
        <v>11</v>
      </c>
      <c r="F982" t="s">
        <v>936</v>
      </c>
    </row>
    <row r="983" spans="3:6" x14ac:dyDescent="0.25">
      <c r="C983" t="s">
        <v>1335</v>
      </c>
      <c r="D983" s="413" t="s">
        <v>1669</v>
      </c>
      <c r="E983" s="413" t="s">
        <v>320</v>
      </c>
      <c r="F983" t="s">
        <v>946</v>
      </c>
    </row>
    <row r="984" spans="3:6" x14ac:dyDescent="0.25">
      <c r="C984" t="s">
        <v>1336</v>
      </c>
      <c r="D984" s="413" t="s">
        <v>1671</v>
      </c>
      <c r="E984" s="413" t="s">
        <v>11</v>
      </c>
      <c r="F984" t="s">
        <v>942</v>
      </c>
    </row>
    <row r="985" spans="3:6" x14ac:dyDescent="0.25">
      <c r="C985" t="s">
        <v>1337</v>
      </c>
      <c r="D985" s="413" t="s">
        <v>1669</v>
      </c>
      <c r="E985" s="413" t="s">
        <v>320</v>
      </c>
      <c r="F985" t="s">
        <v>953</v>
      </c>
    </row>
    <row r="986" spans="3:6" x14ac:dyDescent="0.25">
      <c r="C986" t="s">
        <v>1996</v>
      </c>
      <c r="D986" s="413" t="s">
        <v>1669</v>
      </c>
      <c r="E986" s="413" t="s">
        <v>320</v>
      </c>
      <c r="F986" t="s">
        <v>944</v>
      </c>
    </row>
    <row r="987" spans="3:6" x14ac:dyDescent="0.25">
      <c r="C987" t="s">
        <v>1995</v>
      </c>
      <c r="D987" s="413" t="s">
        <v>1669</v>
      </c>
      <c r="E987" s="413" t="s">
        <v>320</v>
      </c>
      <c r="F987" t="s">
        <v>964</v>
      </c>
    </row>
    <row r="988" spans="3:6" x14ac:dyDescent="0.25">
      <c r="C988" t="s">
        <v>1338</v>
      </c>
      <c r="D988" s="413" t="s">
        <v>1671</v>
      </c>
      <c r="E988" s="413" t="s">
        <v>320</v>
      </c>
      <c r="F988" t="s">
        <v>949</v>
      </c>
    </row>
    <row r="989" spans="3:6" x14ac:dyDescent="0.25">
      <c r="C989" t="s">
        <v>1339</v>
      </c>
      <c r="D989" s="413" t="s">
        <v>1669</v>
      </c>
      <c r="E989" s="413" t="s">
        <v>320</v>
      </c>
      <c r="F989" t="s">
        <v>953</v>
      </c>
    </row>
    <row r="990" spans="3:6" x14ac:dyDescent="0.25">
      <c r="C990" t="s">
        <v>1340</v>
      </c>
      <c r="D990" s="413" t="s">
        <v>1669</v>
      </c>
      <c r="E990" s="413" t="s">
        <v>320</v>
      </c>
      <c r="F990" t="s">
        <v>933</v>
      </c>
    </row>
    <row r="991" spans="3:6" x14ac:dyDescent="0.25">
      <c r="C991" t="s">
        <v>1341</v>
      </c>
      <c r="D991" s="413" t="s">
        <v>1671</v>
      </c>
      <c r="E991" s="413" t="s">
        <v>11</v>
      </c>
      <c r="F991" t="s">
        <v>950</v>
      </c>
    </row>
    <row r="992" spans="3:6" x14ac:dyDescent="0.25">
      <c r="C992" t="s">
        <v>1342</v>
      </c>
      <c r="D992" s="413" t="s">
        <v>1669</v>
      </c>
      <c r="E992" s="413" t="s">
        <v>11</v>
      </c>
      <c r="F992" t="s">
        <v>947</v>
      </c>
    </row>
    <row r="993" spans="3:6" x14ac:dyDescent="0.25">
      <c r="C993" t="s">
        <v>1343</v>
      </c>
      <c r="D993" s="413" t="s">
        <v>1671</v>
      </c>
      <c r="E993" s="413" t="s">
        <v>320</v>
      </c>
      <c r="F993" t="s">
        <v>938</v>
      </c>
    </row>
    <row r="994" spans="3:6" x14ac:dyDescent="0.25">
      <c r="C994" t="s">
        <v>1344</v>
      </c>
      <c r="D994" s="413" t="s">
        <v>1671</v>
      </c>
      <c r="E994" s="413" t="s">
        <v>11</v>
      </c>
      <c r="F994" t="s">
        <v>935</v>
      </c>
    </row>
    <row r="995" spans="3:6" x14ac:dyDescent="0.25">
      <c r="C995" t="s">
        <v>1345</v>
      </c>
      <c r="D995" s="413" t="s">
        <v>1673</v>
      </c>
      <c r="E995" s="413" t="s">
        <v>320</v>
      </c>
      <c r="F995" t="s">
        <v>933</v>
      </c>
    </row>
    <row r="996" spans="3:6" x14ac:dyDescent="0.25">
      <c r="C996" t="s">
        <v>1346</v>
      </c>
      <c r="D996" s="413" t="s">
        <v>1671</v>
      </c>
      <c r="E996" s="413" t="s">
        <v>320</v>
      </c>
      <c r="F996" t="s">
        <v>939</v>
      </c>
    </row>
    <row r="997" spans="3:6" x14ac:dyDescent="0.25">
      <c r="C997" t="s">
        <v>1347</v>
      </c>
      <c r="D997" s="413" t="s">
        <v>1671</v>
      </c>
      <c r="E997" s="413" t="s">
        <v>11</v>
      </c>
      <c r="F997" t="s">
        <v>936</v>
      </c>
    </row>
    <row r="998" spans="3:6" x14ac:dyDescent="0.25">
      <c r="C998" t="s">
        <v>1348</v>
      </c>
      <c r="D998" s="413" t="s">
        <v>1669</v>
      </c>
      <c r="E998" s="413" t="s">
        <v>320</v>
      </c>
      <c r="F998" t="s">
        <v>965</v>
      </c>
    </row>
    <row r="999" spans="3:6" x14ac:dyDescent="0.25">
      <c r="C999" t="s">
        <v>1349</v>
      </c>
      <c r="D999" s="413" t="s">
        <v>1669</v>
      </c>
      <c r="E999" s="413" t="s">
        <v>11</v>
      </c>
      <c r="F999" t="s">
        <v>948</v>
      </c>
    </row>
    <row r="1000" spans="3:6" x14ac:dyDescent="0.25">
      <c r="C1000" t="s">
        <v>1350</v>
      </c>
      <c r="D1000" s="413" t="s">
        <v>1669</v>
      </c>
      <c r="E1000" s="413" t="s">
        <v>11</v>
      </c>
      <c r="F1000" t="s">
        <v>961</v>
      </c>
    </row>
    <row r="1001" spans="3:6" x14ac:dyDescent="0.25">
      <c r="C1001" t="s">
        <v>1351</v>
      </c>
      <c r="D1001" s="413" t="s">
        <v>1671</v>
      </c>
      <c r="E1001" s="413" t="s">
        <v>11</v>
      </c>
      <c r="F1001" t="s">
        <v>957</v>
      </c>
    </row>
    <row r="1002" spans="3:6" x14ac:dyDescent="0.25">
      <c r="C1002" t="s">
        <v>1352</v>
      </c>
      <c r="D1002" s="413" t="s">
        <v>1671</v>
      </c>
      <c r="E1002" s="413" t="s">
        <v>11</v>
      </c>
      <c r="F1002" t="s">
        <v>964</v>
      </c>
    </row>
    <row r="1003" spans="3:6" x14ac:dyDescent="0.25">
      <c r="C1003" t="s">
        <v>1353</v>
      </c>
      <c r="D1003" s="413" t="s">
        <v>1670</v>
      </c>
      <c r="E1003" s="413" t="s">
        <v>11</v>
      </c>
      <c r="F1003" t="s">
        <v>963</v>
      </c>
    </row>
    <row r="1004" spans="3:6" x14ac:dyDescent="0.25">
      <c r="C1004" t="s">
        <v>1354</v>
      </c>
      <c r="D1004" s="413" t="s">
        <v>1673</v>
      </c>
      <c r="E1004" s="413" t="s">
        <v>320</v>
      </c>
      <c r="F1004" t="s">
        <v>948</v>
      </c>
    </row>
    <row r="1005" spans="3:6" x14ac:dyDescent="0.25">
      <c r="C1005" t="s">
        <v>1355</v>
      </c>
      <c r="D1005" s="413" t="s">
        <v>1669</v>
      </c>
      <c r="E1005" s="413" t="s">
        <v>320</v>
      </c>
      <c r="F1005" t="s">
        <v>961</v>
      </c>
    </row>
    <row r="1006" spans="3:6" x14ac:dyDescent="0.25">
      <c r="C1006" t="s">
        <v>1356</v>
      </c>
      <c r="D1006" s="413" t="s">
        <v>1672</v>
      </c>
      <c r="E1006" s="413" t="s">
        <v>11</v>
      </c>
      <c r="F1006" t="s">
        <v>964</v>
      </c>
    </row>
    <row r="1007" spans="3:6" x14ac:dyDescent="0.25">
      <c r="C1007" t="s">
        <v>1357</v>
      </c>
      <c r="D1007" s="413" t="s">
        <v>1672</v>
      </c>
      <c r="E1007" s="413" t="s">
        <v>11</v>
      </c>
      <c r="F1007" t="s">
        <v>935</v>
      </c>
    </row>
    <row r="1008" spans="3:6" x14ac:dyDescent="0.25">
      <c r="C1008" t="s">
        <v>1358</v>
      </c>
      <c r="D1008" s="413" t="s">
        <v>1671</v>
      </c>
      <c r="E1008" s="413" t="s">
        <v>320</v>
      </c>
      <c r="F1008" t="s">
        <v>946</v>
      </c>
    </row>
    <row r="1009" spans="3:6" x14ac:dyDescent="0.25">
      <c r="C1009" t="s">
        <v>1359</v>
      </c>
      <c r="D1009" s="413" t="s">
        <v>1671</v>
      </c>
      <c r="E1009" s="413" t="s">
        <v>11</v>
      </c>
      <c r="F1009" t="s">
        <v>942</v>
      </c>
    </row>
    <row r="1010" spans="3:6" x14ac:dyDescent="0.25">
      <c r="C1010" t="s">
        <v>1360</v>
      </c>
      <c r="D1010" s="413" t="s">
        <v>1671</v>
      </c>
      <c r="E1010" s="413" t="s">
        <v>320</v>
      </c>
      <c r="F1010" t="s">
        <v>935</v>
      </c>
    </row>
    <row r="1011" spans="3:6" x14ac:dyDescent="0.25">
      <c r="C1011" t="s">
        <v>1361</v>
      </c>
      <c r="D1011" s="413" t="s">
        <v>1671</v>
      </c>
      <c r="E1011" s="413" t="s">
        <v>320</v>
      </c>
      <c r="F1011" t="s">
        <v>965</v>
      </c>
    </row>
    <row r="1012" spans="3:6" x14ac:dyDescent="0.25">
      <c r="C1012" t="s">
        <v>1362</v>
      </c>
      <c r="D1012" s="413" t="s">
        <v>1674</v>
      </c>
      <c r="E1012" s="413" t="s">
        <v>1925</v>
      </c>
      <c r="F1012" t="s">
        <v>1294</v>
      </c>
    </row>
    <row r="1013" spans="3:6" x14ac:dyDescent="0.25">
      <c r="C1013" t="s">
        <v>1363</v>
      </c>
      <c r="D1013" s="413" t="s">
        <v>1671</v>
      </c>
      <c r="E1013" s="413" t="s">
        <v>320</v>
      </c>
      <c r="F1013" t="s">
        <v>936</v>
      </c>
    </row>
    <row r="1014" spans="3:6" x14ac:dyDescent="0.25">
      <c r="C1014" t="s">
        <v>1364</v>
      </c>
      <c r="D1014" s="413" t="s">
        <v>1669</v>
      </c>
      <c r="E1014" s="413" t="s">
        <v>320</v>
      </c>
      <c r="F1014" t="s">
        <v>933</v>
      </c>
    </row>
    <row r="1015" spans="3:6" x14ac:dyDescent="0.25">
      <c r="C1015" t="s">
        <v>1365</v>
      </c>
      <c r="D1015" s="413" t="s">
        <v>1669</v>
      </c>
      <c r="E1015" s="413" t="s">
        <v>320</v>
      </c>
      <c r="F1015" t="s">
        <v>933</v>
      </c>
    </row>
    <row r="1016" spans="3:6" x14ac:dyDescent="0.25">
      <c r="C1016" t="s">
        <v>1366</v>
      </c>
      <c r="D1016" s="413" t="s">
        <v>1669</v>
      </c>
      <c r="E1016" s="413" t="s">
        <v>320</v>
      </c>
      <c r="F1016" t="s">
        <v>944</v>
      </c>
    </row>
    <row r="1017" spans="3:6" x14ac:dyDescent="0.25">
      <c r="C1017" t="s">
        <v>1367</v>
      </c>
      <c r="D1017" s="413" t="s">
        <v>1669</v>
      </c>
      <c r="E1017" s="413" t="s">
        <v>320</v>
      </c>
      <c r="F1017" t="s">
        <v>940</v>
      </c>
    </row>
    <row r="1018" spans="3:6" x14ac:dyDescent="0.25">
      <c r="C1018" t="s">
        <v>1368</v>
      </c>
      <c r="D1018" s="413" t="s">
        <v>1671</v>
      </c>
      <c r="E1018" s="413" t="s">
        <v>320</v>
      </c>
      <c r="F1018" t="s">
        <v>944</v>
      </c>
    </row>
    <row r="1019" spans="3:6" x14ac:dyDescent="0.25">
      <c r="C1019" t="s">
        <v>1369</v>
      </c>
      <c r="D1019" s="413" t="s">
        <v>1669</v>
      </c>
      <c r="E1019" s="413" t="s">
        <v>320</v>
      </c>
      <c r="F1019" t="s">
        <v>961</v>
      </c>
    </row>
    <row r="1020" spans="3:6" x14ac:dyDescent="0.25">
      <c r="C1020" t="s">
        <v>1370</v>
      </c>
      <c r="D1020" s="413" t="s">
        <v>1673</v>
      </c>
      <c r="E1020" s="413" t="s">
        <v>320</v>
      </c>
      <c r="F1020" t="s">
        <v>932</v>
      </c>
    </row>
    <row r="1021" spans="3:6" x14ac:dyDescent="0.25">
      <c r="C1021" t="s">
        <v>1371</v>
      </c>
      <c r="D1021" s="413" t="s">
        <v>1669</v>
      </c>
      <c r="E1021" s="413" t="s">
        <v>320</v>
      </c>
      <c r="F1021" t="s">
        <v>960</v>
      </c>
    </row>
    <row r="1022" spans="3:6" x14ac:dyDescent="0.25">
      <c r="C1022" t="s">
        <v>1372</v>
      </c>
      <c r="D1022" s="413" t="s">
        <v>1669</v>
      </c>
      <c r="E1022" s="413" t="s">
        <v>320</v>
      </c>
      <c r="F1022" t="s">
        <v>937</v>
      </c>
    </row>
    <row r="1023" spans="3:6" x14ac:dyDescent="0.25">
      <c r="C1023" t="s">
        <v>1373</v>
      </c>
      <c r="D1023" s="413" t="s">
        <v>1669</v>
      </c>
      <c r="E1023" s="413" t="s">
        <v>320</v>
      </c>
      <c r="F1023" t="s">
        <v>953</v>
      </c>
    </row>
    <row r="1024" spans="3:6" x14ac:dyDescent="0.25">
      <c r="C1024" t="s">
        <v>1374</v>
      </c>
      <c r="D1024" s="413" t="s">
        <v>1673</v>
      </c>
      <c r="E1024" s="413" t="s">
        <v>320</v>
      </c>
      <c r="F1024" t="s">
        <v>932</v>
      </c>
    </row>
    <row r="1025" spans="3:6" x14ac:dyDescent="0.25">
      <c r="C1025" t="s">
        <v>1375</v>
      </c>
      <c r="D1025" s="413" t="s">
        <v>1673</v>
      </c>
      <c r="E1025" s="413" t="s">
        <v>320</v>
      </c>
      <c r="F1025" t="s">
        <v>932</v>
      </c>
    </row>
    <row r="1026" spans="3:6" x14ac:dyDescent="0.25">
      <c r="C1026" t="s">
        <v>1376</v>
      </c>
      <c r="D1026" s="413" t="s">
        <v>1673</v>
      </c>
      <c r="E1026" s="413" t="s">
        <v>320</v>
      </c>
      <c r="F1026" t="s">
        <v>955</v>
      </c>
    </row>
    <row r="1027" spans="3:6" x14ac:dyDescent="0.25">
      <c r="C1027" t="s">
        <v>1377</v>
      </c>
      <c r="D1027" s="413" t="s">
        <v>1671</v>
      </c>
      <c r="E1027" s="413" t="s">
        <v>320</v>
      </c>
      <c r="F1027" t="s">
        <v>956</v>
      </c>
    </row>
    <row r="1028" spans="3:6" x14ac:dyDescent="0.25">
      <c r="C1028" t="s">
        <v>1378</v>
      </c>
      <c r="D1028" s="413" t="s">
        <v>1669</v>
      </c>
      <c r="E1028" s="413" t="s">
        <v>320</v>
      </c>
      <c r="F1028" t="s">
        <v>933</v>
      </c>
    </row>
    <row r="1029" spans="3:6" x14ac:dyDescent="0.25">
      <c r="C1029" t="s">
        <v>1379</v>
      </c>
      <c r="D1029" s="413" t="s">
        <v>1673</v>
      </c>
      <c r="E1029" s="413" t="s">
        <v>320</v>
      </c>
      <c r="F1029" t="s">
        <v>948</v>
      </c>
    </row>
    <row r="1030" spans="3:6" x14ac:dyDescent="0.25">
      <c r="C1030" t="s">
        <v>1380</v>
      </c>
      <c r="D1030" s="413" t="s">
        <v>1672</v>
      </c>
      <c r="E1030" s="413" t="s">
        <v>11</v>
      </c>
      <c r="F1030" t="s">
        <v>949</v>
      </c>
    </row>
    <row r="1031" spans="3:6" x14ac:dyDescent="0.25">
      <c r="C1031" t="s">
        <v>1381</v>
      </c>
      <c r="D1031" s="413" t="s">
        <v>1669</v>
      </c>
      <c r="E1031" s="413" t="s">
        <v>11</v>
      </c>
      <c r="F1031" t="s">
        <v>960</v>
      </c>
    </row>
    <row r="1032" spans="3:6" x14ac:dyDescent="0.25">
      <c r="C1032" t="s">
        <v>1382</v>
      </c>
      <c r="D1032" s="413" t="s">
        <v>1669</v>
      </c>
      <c r="E1032" s="413" t="s">
        <v>11</v>
      </c>
      <c r="F1032" t="s">
        <v>962</v>
      </c>
    </row>
    <row r="1033" spans="3:6" x14ac:dyDescent="0.25">
      <c r="C1033" t="s">
        <v>1383</v>
      </c>
      <c r="D1033" s="413" t="s">
        <v>1669</v>
      </c>
      <c r="E1033" s="413" t="s">
        <v>320</v>
      </c>
      <c r="F1033" t="s">
        <v>959</v>
      </c>
    </row>
    <row r="1034" spans="3:6" x14ac:dyDescent="0.25">
      <c r="C1034" t="s">
        <v>1384</v>
      </c>
      <c r="D1034" s="413" t="s">
        <v>1670</v>
      </c>
      <c r="E1034" s="413" t="s">
        <v>11</v>
      </c>
      <c r="F1034" t="s">
        <v>961</v>
      </c>
    </row>
    <row r="1035" spans="3:6" x14ac:dyDescent="0.25">
      <c r="C1035" t="s">
        <v>1385</v>
      </c>
      <c r="D1035" s="413" t="s">
        <v>1669</v>
      </c>
      <c r="E1035" s="413" t="s">
        <v>320</v>
      </c>
      <c r="F1035" t="s">
        <v>955</v>
      </c>
    </row>
    <row r="1036" spans="3:6" x14ac:dyDescent="0.25">
      <c r="C1036" t="s">
        <v>1386</v>
      </c>
      <c r="D1036" s="413" t="s">
        <v>1671</v>
      </c>
      <c r="E1036" s="413" t="s">
        <v>11</v>
      </c>
      <c r="F1036" t="s">
        <v>936</v>
      </c>
    </row>
    <row r="1037" spans="3:6" x14ac:dyDescent="0.25">
      <c r="C1037" t="s">
        <v>1387</v>
      </c>
      <c r="D1037" s="413" t="s">
        <v>1669</v>
      </c>
      <c r="E1037" s="413" t="s">
        <v>11</v>
      </c>
      <c r="F1037" t="s">
        <v>961</v>
      </c>
    </row>
    <row r="1038" spans="3:6" x14ac:dyDescent="0.25">
      <c r="C1038" t="s">
        <v>1388</v>
      </c>
      <c r="D1038" s="413" t="s">
        <v>1669</v>
      </c>
      <c r="E1038" s="413" t="s">
        <v>320</v>
      </c>
      <c r="F1038" t="s">
        <v>959</v>
      </c>
    </row>
    <row r="1039" spans="3:6" x14ac:dyDescent="0.25">
      <c r="C1039" t="s">
        <v>1389</v>
      </c>
      <c r="D1039" s="413" t="s">
        <v>1669</v>
      </c>
      <c r="E1039" s="413" t="s">
        <v>320</v>
      </c>
      <c r="F1039" t="s">
        <v>947</v>
      </c>
    </row>
    <row r="1040" spans="3:6" x14ac:dyDescent="0.25">
      <c r="C1040" t="s">
        <v>1390</v>
      </c>
      <c r="D1040" s="413" t="s">
        <v>1669</v>
      </c>
      <c r="E1040" s="413" t="s">
        <v>320</v>
      </c>
      <c r="F1040" t="s">
        <v>938</v>
      </c>
    </row>
    <row r="1041" spans="3:6" x14ac:dyDescent="0.25">
      <c r="C1041" t="s">
        <v>1391</v>
      </c>
      <c r="D1041" s="413" t="s">
        <v>1672</v>
      </c>
      <c r="E1041" s="413" t="s">
        <v>11</v>
      </c>
      <c r="F1041" t="s">
        <v>946</v>
      </c>
    </row>
    <row r="1042" spans="3:6" x14ac:dyDescent="0.25">
      <c r="C1042" t="s">
        <v>1392</v>
      </c>
      <c r="D1042" s="413" t="s">
        <v>1670</v>
      </c>
      <c r="E1042" s="413" t="s">
        <v>11</v>
      </c>
      <c r="F1042" t="s">
        <v>956</v>
      </c>
    </row>
    <row r="1043" spans="3:6" x14ac:dyDescent="0.25">
      <c r="C1043" t="s">
        <v>1393</v>
      </c>
      <c r="D1043" s="413" t="s">
        <v>1671</v>
      </c>
      <c r="E1043" s="413" t="s">
        <v>11</v>
      </c>
      <c r="F1043" t="s">
        <v>958</v>
      </c>
    </row>
    <row r="1044" spans="3:6" x14ac:dyDescent="0.25">
      <c r="C1044" t="s">
        <v>1394</v>
      </c>
      <c r="D1044" s="413" t="s">
        <v>1669</v>
      </c>
      <c r="E1044" s="413" t="s">
        <v>320</v>
      </c>
      <c r="F1044" t="s">
        <v>933</v>
      </c>
    </row>
    <row r="1045" spans="3:6" x14ac:dyDescent="0.25">
      <c r="C1045" t="s">
        <v>1395</v>
      </c>
      <c r="D1045" s="413" t="s">
        <v>1669</v>
      </c>
      <c r="E1045" s="413" t="s">
        <v>320</v>
      </c>
      <c r="F1045" t="s">
        <v>962</v>
      </c>
    </row>
    <row r="1046" spans="3:6" x14ac:dyDescent="0.25">
      <c r="C1046" t="s">
        <v>1396</v>
      </c>
      <c r="D1046" s="413" t="s">
        <v>1671</v>
      </c>
      <c r="E1046" s="413" t="s">
        <v>320</v>
      </c>
      <c r="F1046" t="s">
        <v>941</v>
      </c>
    </row>
    <row r="1047" spans="3:6" x14ac:dyDescent="0.25">
      <c r="C1047" t="s">
        <v>1397</v>
      </c>
      <c r="D1047" s="413" t="s">
        <v>1671</v>
      </c>
      <c r="E1047" s="413" t="s">
        <v>320</v>
      </c>
      <c r="F1047" t="s">
        <v>946</v>
      </c>
    </row>
    <row r="1048" spans="3:6" x14ac:dyDescent="0.25">
      <c r="C1048" t="s">
        <v>1398</v>
      </c>
      <c r="D1048" s="413" t="s">
        <v>1669</v>
      </c>
      <c r="E1048" s="413" t="s">
        <v>320</v>
      </c>
      <c r="F1048" t="s">
        <v>951</v>
      </c>
    </row>
    <row r="1049" spans="3:6" x14ac:dyDescent="0.25">
      <c r="C1049" t="s">
        <v>1399</v>
      </c>
      <c r="D1049" s="413" t="s">
        <v>1669</v>
      </c>
      <c r="E1049" s="413" t="s">
        <v>320</v>
      </c>
      <c r="F1049" t="s">
        <v>955</v>
      </c>
    </row>
    <row r="1050" spans="3:6" x14ac:dyDescent="0.25">
      <c r="C1050" t="s">
        <v>1400</v>
      </c>
      <c r="D1050" s="413" t="s">
        <v>1671</v>
      </c>
      <c r="E1050" s="413" t="s">
        <v>320</v>
      </c>
      <c r="F1050" t="s">
        <v>957</v>
      </c>
    </row>
    <row r="1051" spans="3:6" x14ac:dyDescent="0.25">
      <c r="C1051" t="s">
        <v>1401</v>
      </c>
      <c r="D1051" s="413" t="s">
        <v>1671</v>
      </c>
      <c r="E1051" s="413" t="s">
        <v>11</v>
      </c>
      <c r="F1051" t="s">
        <v>934</v>
      </c>
    </row>
    <row r="1052" spans="3:6" x14ac:dyDescent="0.25">
      <c r="C1052" t="s">
        <v>1402</v>
      </c>
      <c r="D1052" s="413" t="s">
        <v>1669</v>
      </c>
      <c r="E1052" s="413" t="s">
        <v>11</v>
      </c>
      <c r="F1052" t="s">
        <v>945</v>
      </c>
    </row>
    <row r="1053" spans="3:6" x14ac:dyDescent="0.25">
      <c r="C1053" t="s">
        <v>1403</v>
      </c>
      <c r="D1053" s="413" t="s">
        <v>1672</v>
      </c>
      <c r="E1053" s="413" t="s">
        <v>11</v>
      </c>
      <c r="F1053" t="s">
        <v>938</v>
      </c>
    </row>
    <row r="1054" spans="3:6" x14ac:dyDescent="0.25">
      <c r="C1054" t="s">
        <v>1404</v>
      </c>
      <c r="D1054" s="413" t="s">
        <v>1672</v>
      </c>
      <c r="E1054" s="413" t="s">
        <v>11</v>
      </c>
      <c r="F1054" t="s">
        <v>965</v>
      </c>
    </row>
    <row r="1055" spans="3:6" x14ac:dyDescent="0.25">
      <c r="C1055" t="s">
        <v>1405</v>
      </c>
      <c r="D1055" s="413" t="s">
        <v>1671</v>
      </c>
      <c r="E1055" s="413" t="s">
        <v>320</v>
      </c>
      <c r="F1055" t="s">
        <v>953</v>
      </c>
    </row>
    <row r="1056" spans="3:6" x14ac:dyDescent="0.25">
      <c r="C1056" t="s">
        <v>1406</v>
      </c>
      <c r="D1056" s="413" t="s">
        <v>1669</v>
      </c>
      <c r="E1056" s="413" t="s">
        <v>320</v>
      </c>
      <c r="F1056" t="s">
        <v>949</v>
      </c>
    </row>
    <row r="1057" spans="3:6" x14ac:dyDescent="0.25">
      <c r="C1057" t="s">
        <v>1407</v>
      </c>
      <c r="D1057" s="413" t="s">
        <v>1671</v>
      </c>
      <c r="E1057" s="413" t="s">
        <v>11</v>
      </c>
      <c r="F1057" t="s">
        <v>958</v>
      </c>
    </row>
    <row r="1058" spans="3:6" x14ac:dyDescent="0.25">
      <c r="C1058" t="s">
        <v>1408</v>
      </c>
      <c r="D1058" s="413" t="s">
        <v>1671</v>
      </c>
      <c r="E1058" s="413" t="s">
        <v>11</v>
      </c>
      <c r="F1058" t="s">
        <v>951</v>
      </c>
    </row>
    <row r="1059" spans="3:6" x14ac:dyDescent="0.25">
      <c r="C1059" t="s">
        <v>1409</v>
      </c>
      <c r="D1059" s="413" t="s">
        <v>1669</v>
      </c>
      <c r="E1059" s="413" t="s">
        <v>320</v>
      </c>
      <c r="F1059" t="s">
        <v>960</v>
      </c>
    </row>
    <row r="1060" spans="3:6" x14ac:dyDescent="0.25">
      <c r="C1060" t="s">
        <v>1410</v>
      </c>
      <c r="D1060" s="413" t="s">
        <v>1671</v>
      </c>
      <c r="E1060" s="413" t="s">
        <v>320</v>
      </c>
      <c r="F1060" t="s">
        <v>946</v>
      </c>
    </row>
    <row r="1061" spans="3:6" x14ac:dyDescent="0.25">
      <c r="C1061" t="s">
        <v>1411</v>
      </c>
      <c r="D1061" s="413" t="s">
        <v>1669</v>
      </c>
      <c r="E1061" s="413" t="s">
        <v>320</v>
      </c>
      <c r="F1061" t="s">
        <v>942</v>
      </c>
    </row>
    <row r="1062" spans="3:6" x14ac:dyDescent="0.25">
      <c r="C1062" t="s">
        <v>1412</v>
      </c>
      <c r="D1062" s="413" t="s">
        <v>1672</v>
      </c>
      <c r="E1062" s="413" t="s">
        <v>11</v>
      </c>
      <c r="F1062" t="s">
        <v>955</v>
      </c>
    </row>
    <row r="1063" spans="3:6" x14ac:dyDescent="0.25">
      <c r="C1063" t="s">
        <v>1413</v>
      </c>
      <c r="D1063" s="413" t="s">
        <v>1671</v>
      </c>
      <c r="E1063" s="413" t="s">
        <v>320</v>
      </c>
      <c r="F1063" t="s">
        <v>957</v>
      </c>
    </row>
    <row r="1064" spans="3:6" x14ac:dyDescent="0.25">
      <c r="C1064" t="s">
        <v>1414</v>
      </c>
      <c r="D1064" s="413" t="s">
        <v>1671</v>
      </c>
      <c r="E1064" s="413" t="s">
        <v>320</v>
      </c>
      <c r="F1064" t="s">
        <v>933</v>
      </c>
    </row>
    <row r="1065" spans="3:6" x14ac:dyDescent="0.25">
      <c r="C1065" t="s">
        <v>1415</v>
      </c>
      <c r="D1065" s="413" t="s">
        <v>1669</v>
      </c>
      <c r="E1065" s="413" t="s">
        <v>320</v>
      </c>
      <c r="F1065" t="s">
        <v>942</v>
      </c>
    </row>
    <row r="1066" spans="3:6" x14ac:dyDescent="0.25">
      <c r="C1066" t="s">
        <v>1416</v>
      </c>
      <c r="D1066" s="413" t="s">
        <v>1669</v>
      </c>
      <c r="E1066" s="413" t="s">
        <v>320</v>
      </c>
      <c r="F1066" t="s">
        <v>964</v>
      </c>
    </row>
    <row r="1067" spans="3:6" x14ac:dyDescent="0.25">
      <c r="C1067" t="s">
        <v>1417</v>
      </c>
      <c r="D1067" s="413" t="s">
        <v>1671</v>
      </c>
      <c r="E1067" s="413" t="s">
        <v>11</v>
      </c>
      <c r="F1067" t="s">
        <v>965</v>
      </c>
    </row>
    <row r="1068" spans="3:6" x14ac:dyDescent="0.25">
      <c r="C1068" t="s">
        <v>1418</v>
      </c>
      <c r="D1068" s="413" t="s">
        <v>1669</v>
      </c>
      <c r="E1068" s="413" t="s">
        <v>320</v>
      </c>
      <c r="F1068" t="s">
        <v>932</v>
      </c>
    </row>
    <row r="1069" spans="3:6" x14ac:dyDescent="0.25">
      <c r="C1069" t="s">
        <v>1419</v>
      </c>
      <c r="D1069" s="413" t="s">
        <v>1671</v>
      </c>
      <c r="E1069" s="413" t="s">
        <v>11</v>
      </c>
      <c r="F1069" t="s">
        <v>950</v>
      </c>
    </row>
    <row r="1070" spans="3:6" x14ac:dyDescent="0.25">
      <c r="C1070" t="s">
        <v>1420</v>
      </c>
      <c r="D1070" s="413" t="s">
        <v>1672</v>
      </c>
      <c r="E1070" s="413" t="s">
        <v>11</v>
      </c>
      <c r="F1070" t="s">
        <v>948</v>
      </c>
    </row>
    <row r="1071" spans="3:6" x14ac:dyDescent="0.25">
      <c r="C1071" t="s">
        <v>1421</v>
      </c>
      <c r="D1071" s="413" t="s">
        <v>1671</v>
      </c>
      <c r="E1071" s="413" t="s">
        <v>11</v>
      </c>
      <c r="F1071" t="s">
        <v>934</v>
      </c>
    </row>
    <row r="1072" spans="3:6" x14ac:dyDescent="0.25">
      <c r="C1072" t="s">
        <v>1422</v>
      </c>
      <c r="D1072" s="413" t="s">
        <v>1671</v>
      </c>
      <c r="E1072" s="413" t="s">
        <v>320</v>
      </c>
      <c r="F1072" t="s">
        <v>934</v>
      </c>
    </row>
    <row r="1073" spans="3:6" x14ac:dyDescent="0.25">
      <c r="C1073" t="s">
        <v>1423</v>
      </c>
      <c r="D1073" s="413" t="s">
        <v>1673</v>
      </c>
      <c r="E1073" s="413" t="s">
        <v>320</v>
      </c>
      <c r="F1073" t="s">
        <v>966</v>
      </c>
    </row>
    <row r="1074" spans="3:6" x14ac:dyDescent="0.25">
      <c r="C1074" t="s">
        <v>1424</v>
      </c>
      <c r="D1074" s="413" t="s">
        <v>1669</v>
      </c>
      <c r="E1074" s="413" t="s">
        <v>320</v>
      </c>
      <c r="F1074" t="s">
        <v>965</v>
      </c>
    </row>
    <row r="1075" spans="3:6" x14ac:dyDescent="0.25">
      <c r="C1075" t="s">
        <v>1425</v>
      </c>
      <c r="D1075" s="413" t="s">
        <v>1671</v>
      </c>
      <c r="E1075" s="413" t="s">
        <v>11</v>
      </c>
      <c r="F1075" t="s">
        <v>940</v>
      </c>
    </row>
    <row r="1076" spans="3:6" x14ac:dyDescent="0.25">
      <c r="C1076" t="s">
        <v>1426</v>
      </c>
      <c r="D1076" s="413" t="s">
        <v>1671</v>
      </c>
      <c r="E1076" s="413" t="s">
        <v>320</v>
      </c>
      <c r="F1076" t="s">
        <v>946</v>
      </c>
    </row>
    <row r="1077" spans="3:6" x14ac:dyDescent="0.25">
      <c r="C1077" t="s">
        <v>1427</v>
      </c>
      <c r="D1077" s="413" t="s">
        <v>1672</v>
      </c>
      <c r="E1077" s="413" t="s">
        <v>11</v>
      </c>
      <c r="F1077" t="s">
        <v>955</v>
      </c>
    </row>
    <row r="1078" spans="3:6" x14ac:dyDescent="0.25">
      <c r="C1078" t="s">
        <v>1428</v>
      </c>
      <c r="D1078" s="413" t="s">
        <v>1672</v>
      </c>
      <c r="E1078" s="413" t="s">
        <v>11</v>
      </c>
      <c r="F1078" t="s">
        <v>958</v>
      </c>
    </row>
    <row r="1079" spans="3:6" x14ac:dyDescent="0.25">
      <c r="C1079" t="s">
        <v>1429</v>
      </c>
      <c r="D1079" s="413" t="s">
        <v>1671</v>
      </c>
      <c r="E1079" s="413" t="s">
        <v>11</v>
      </c>
      <c r="F1079" t="s">
        <v>944</v>
      </c>
    </row>
    <row r="1080" spans="3:6" x14ac:dyDescent="0.25">
      <c r="C1080" t="s">
        <v>1430</v>
      </c>
      <c r="D1080" s="413" t="s">
        <v>1672</v>
      </c>
      <c r="E1080" s="413" t="s">
        <v>11</v>
      </c>
      <c r="F1080" t="s">
        <v>956</v>
      </c>
    </row>
    <row r="1081" spans="3:6" x14ac:dyDescent="0.25">
      <c r="C1081" t="s">
        <v>1431</v>
      </c>
      <c r="D1081" s="413" t="s">
        <v>1669</v>
      </c>
      <c r="E1081" s="413" t="s">
        <v>320</v>
      </c>
      <c r="F1081" t="s">
        <v>954</v>
      </c>
    </row>
    <row r="1082" spans="3:6" x14ac:dyDescent="0.25">
      <c r="C1082" t="s">
        <v>1432</v>
      </c>
      <c r="D1082" s="413" t="s">
        <v>1671</v>
      </c>
      <c r="E1082" s="413" t="s">
        <v>320</v>
      </c>
      <c r="F1082" t="s">
        <v>934</v>
      </c>
    </row>
    <row r="1083" spans="3:6" x14ac:dyDescent="0.25">
      <c r="C1083" t="s">
        <v>1433</v>
      </c>
      <c r="D1083" s="413" t="s">
        <v>1671</v>
      </c>
      <c r="E1083" s="413" t="s">
        <v>320</v>
      </c>
      <c r="F1083" t="s">
        <v>956</v>
      </c>
    </row>
    <row r="1084" spans="3:6" x14ac:dyDescent="0.25">
      <c r="C1084" t="s">
        <v>1434</v>
      </c>
      <c r="D1084" s="413" t="s">
        <v>1669</v>
      </c>
      <c r="E1084" s="413" t="s">
        <v>320</v>
      </c>
      <c r="F1084" t="s">
        <v>945</v>
      </c>
    </row>
    <row r="1085" spans="3:6" x14ac:dyDescent="0.25">
      <c r="C1085" t="s">
        <v>1435</v>
      </c>
      <c r="D1085" s="413" t="s">
        <v>1669</v>
      </c>
      <c r="E1085" s="413" t="s">
        <v>320</v>
      </c>
      <c r="F1085" t="s">
        <v>938</v>
      </c>
    </row>
    <row r="1086" spans="3:6" x14ac:dyDescent="0.25">
      <c r="C1086" t="s">
        <v>1436</v>
      </c>
      <c r="D1086" s="413" t="s">
        <v>1669</v>
      </c>
      <c r="E1086" s="413" t="s">
        <v>320</v>
      </c>
      <c r="F1086" t="s">
        <v>959</v>
      </c>
    </row>
    <row r="1087" spans="3:6" x14ac:dyDescent="0.25">
      <c r="C1087" t="s">
        <v>1437</v>
      </c>
      <c r="D1087" s="413" t="s">
        <v>1671</v>
      </c>
      <c r="E1087" s="413" t="s">
        <v>11</v>
      </c>
      <c r="F1087" t="s">
        <v>956</v>
      </c>
    </row>
    <row r="1088" spans="3:6" x14ac:dyDescent="0.25">
      <c r="C1088" t="s">
        <v>1438</v>
      </c>
      <c r="D1088" s="413" t="s">
        <v>1673</v>
      </c>
      <c r="E1088" s="413" t="s">
        <v>320</v>
      </c>
      <c r="F1088" t="s">
        <v>948</v>
      </c>
    </row>
    <row r="1089" spans="3:6" x14ac:dyDescent="0.25">
      <c r="C1089" t="s">
        <v>1439</v>
      </c>
      <c r="D1089" s="413" t="s">
        <v>1671</v>
      </c>
      <c r="E1089" s="413" t="s">
        <v>11</v>
      </c>
      <c r="F1089" t="s">
        <v>940</v>
      </c>
    </row>
    <row r="1090" spans="3:6" x14ac:dyDescent="0.25">
      <c r="C1090" t="s">
        <v>1440</v>
      </c>
      <c r="D1090" s="413" t="s">
        <v>1669</v>
      </c>
      <c r="E1090" s="413" t="s">
        <v>320</v>
      </c>
      <c r="F1090" t="s">
        <v>950</v>
      </c>
    </row>
    <row r="1091" spans="3:6" x14ac:dyDescent="0.25">
      <c r="C1091" t="s">
        <v>1441</v>
      </c>
      <c r="D1091" s="413" t="s">
        <v>1671</v>
      </c>
      <c r="E1091" s="413" t="s">
        <v>11</v>
      </c>
      <c r="F1091" t="s">
        <v>940</v>
      </c>
    </row>
    <row r="1092" spans="3:6" x14ac:dyDescent="0.25">
      <c r="C1092" t="s">
        <v>1442</v>
      </c>
      <c r="D1092" s="413" t="s">
        <v>1672</v>
      </c>
      <c r="E1092" s="413" t="s">
        <v>11</v>
      </c>
      <c r="F1092" t="s">
        <v>950</v>
      </c>
    </row>
    <row r="1093" spans="3:6" x14ac:dyDescent="0.25">
      <c r="C1093" t="s">
        <v>1443</v>
      </c>
      <c r="D1093" s="413" t="s">
        <v>1669</v>
      </c>
      <c r="E1093" s="413" t="s">
        <v>320</v>
      </c>
      <c r="F1093" t="s">
        <v>932</v>
      </c>
    </row>
    <row r="1094" spans="3:6" x14ac:dyDescent="0.25">
      <c r="C1094" t="s">
        <v>1444</v>
      </c>
      <c r="D1094" s="413" t="s">
        <v>1669</v>
      </c>
      <c r="E1094" s="413" t="s">
        <v>320</v>
      </c>
      <c r="F1094" t="s">
        <v>932</v>
      </c>
    </row>
    <row r="1095" spans="3:6" x14ac:dyDescent="0.25">
      <c r="C1095" t="s">
        <v>1445</v>
      </c>
      <c r="D1095" s="413" t="s">
        <v>1671</v>
      </c>
      <c r="E1095" s="413" t="s">
        <v>320</v>
      </c>
      <c r="F1095" t="s">
        <v>953</v>
      </c>
    </row>
    <row r="1096" spans="3:6" x14ac:dyDescent="0.25">
      <c r="C1096" t="s">
        <v>1446</v>
      </c>
      <c r="D1096" s="413" t="s">
        <v>1669</v>
      </c>
      <c r="E1096" s="413" t="s">
        <v>11</v>
      </c>
      <c r="F1096" t="s">
        <v>944</v>
      </c>
    </row>
    <row r="1097" spans="3:6" x14ac:dyDescent="0.25">
      <c r="C1097" t="s">
        <v>1447</v>
      </c>
      <c r="D1097" s="413" t="s">
        <v>1673</v>
      </c>
      <c r="E1097" s="413" t="s">
        <v>320</v>
      </c>
      <c r="F1097" t="s">
        <v>948</v>
      </c>
    </row>
    <row r="1098" spans="3:6" x14ac:dyDescent="0.25">
      <c r="C1098" t="s">
        <v>1448</v>
      </c>
      <c r="D1098" s="413" t="s">
        <v>1671</v>
      </c>
      <c r="E1098" s="413" t="s">
        <v>320</v>
      </c>
      <c r="F1098" t="s">
        <v>939</v>
      </c>
    </row>
    <row r="1099" spans="3:6" x14ac:dyDescent="0.25">
      <c r="C1099" t="s">
        <v>1449</v>
      </c>
      <c r="D1099" s="413" t="s">
        <v>1669</v>
      </c>
      <c r="E1099" s="413" t="s">
        <v>320</v>
      </c>
      <c r="F1099" t="s">
        <v>958</v>
      </c>
    </row>
    <row r="1100" spans="3:6" x14ac:dyDescent="0.25">
      <c r="C1100" t="s">
        <v>1450</v>
      </c>
      <c r="D1100" s="413" t="s">
        <v>1669</v>
      </c>
      <c r="E1100" s="413" t="s">
        <v>11</v>
      </c>
      <c r="F1100" t="s">
        <v>942</v>
      </c>
    </row>
    <row r="1101" spans="3:6" x14ac:dyDescent="0.25">
      <c r="C1101" t="s">
        <v>1451</v>
      </c>
      <c r="D1101" s="413" t="s">
        <v>1672</v>
      </c>
      <c r="E1101" s="413" t="s">
        <v>11</v>
      </c>
      <c r="F1101" t="s">
        <v>958</v>
      </c>
    </row>
    <row r="1102" spans="3:6" x14ac:dyDescent="0.25">
      <c r="C1102" t="s">
        <v>1452</v>
      </c>
      <c r="D1102" s="413" t="s">
        <v>1671</v>
      </c>
      <c r="E1102" s="413" t="s">
        <v>11</v>
      </c>
      <c r="F1102" t="s">
        <v>937</v>
      </c>
    </row>
    <row r="1103" spans="3:6" x14ac:dyDescent="0.25">
      <c r="C1103" t="s">
        <v>1453</v>
      </c>
      <c r="D1103" s="413" t="s">
        <v>1671</v>
      </c>
      <c r="E1103" s="413" t="s">
        <v>320</v>
      </c>
      <c r="F1103" t="s">
        <v>955</v>
      </c>
    </row>
    <row r="1104" spans="3:6" x14ac:dyDescent="0.25">
      <c r="C1104" t="s">
        <v>1454</v>
      </c>
      <c r="D1104" s="413" t="s">
        <v>1669</v>
      </c>
      <c r="E1104" s="413" t="s">
        <v>320</v>
      </c>
      <c r="F1104" t="s">
        <v>958</v>
      </c>
    </row>
    <row r="1105" spans="3:6" x14ac:dyDescent="0.25">
      <c r="C1105" t="s">
        <v>1455</v>
      </c>
      <c r="D1105" s="413" t="s">
        <v>1671</v>
      </c>
      <c r="E1105" s="413" t="s">
        <v>320</v>
      </c>
      <c r="F1105" t="s">
        <v>952</v>
      </c>
    </row>
    <row r="1106" spans="3:6" x14ac:dyDescent="0.25">
      <c r="C1106" t="s">
        <v>1456</v>
      </c>
      <c r="D1106" s="413" t="s">
        <v>1669</v>
      </c>
      <c r="E1106" s="413" t="s">
        <v>320</v>
      </c>
      <c r="F1106" t="s">
        <v>939</v>
      </c>
    </row>
    <row r="1107" spans="3:6" x14ac:dyDescent="0.25">
      <c r="C1107" t="s">
        <v>1457</v>
      </c>
      <c r="D1107" s="413" t="s">
        <v>1669</v>
      </c>
      <c r="E1107" s="413" t="s">
        <v>320</v>
      </c>
      <c r="F1107" t="s">
        <v>938</v>
      </c>
    </row>
    <row r="1108" spans="3:6" x14ac:dyDescent="0.25">
      <c r="C1108" t="s">
        <v>1458</v>
      </c>
      <c r="D1108" s="413" t="s">
        <v>1672</v>
      </c>
      <c r="E1108" s="413" t="s">
        <v>11</v>
      </c>
      <c r="F1108" t="s">
        <v>956</v>
      </c>
    </row>
    <row r="1109" spans="3:6" x14ac:dyDescent="0.25">
      <c r="C1109" t="s">
        <v>1459</v>
      </c>
      <c r="D1109" s="413" t="s">
        <v>1671</v>
      </c>
      <c r="E1109" s="413" t="s">
        <v>320</v>
      </c>
      <c r="F1109" t="s">
        <v>956</v>
      </c>
    </row>
    <row r="1110" spans="3:6" x14ac:dyDescent="0.25">
      <c r="C1110" t="s">
        <v>1460</v>
      </c>
      <c r="D1110" s="413" t="s">
        <v>1671</v>
      </c>
      <c r="E1110" s="413" t="s">
        <v>320</v>
      </c>
      <c r="F1110" t="s">
        <v>966</v>
      </c>
    </row>
    <row r="1111" spans="3:6" x14ac:dyDescent="0.25">
      <c r="C1111" t="s">
        <v>1461</v>
      </c>
      <c r="D1111" s="413" t="s">
        <v>1669</v>
      </c>
      <c r="E1111" s="413" t="s">
        <v>320</v>
      </c>
      <c r="F1111" t="s">
        <v>950</v>
      </c>
    </row>
    <row r="1112" spans="3:6" x14ac:dyDescent="0.25">
      <c r="C1112" t="s">
        <v>1462</v>
      </c>
      <c r="D1112" s="413" t="s">
        <v>1673</v>
      </c>
      <c r="E1112" s="413" t="s">
        <v>320</v>
      </c>
      <c r="F1112" t="s">
        <v>948</v>
      </c>
    </row>
    <row r="1113" spans="3:6" x14ac:dyDescent="0.25">
      <c r="C1113" t="s">
        <v>1463</v>
      </c>
      <c r="D1113" s="413" t="s">
        <v>1669</v>
      </c>
      <c r="E1113" s="413" t="s">
        <v>320</v>
      </c>
      <c r="F1113" t="s">
        <v>936</v>
      </c>
    </row>
    <row r="1114" spans="3:6" x14ac:dyDescent="0.25">
      <c r="C1114" t="s">
        <v>1464</v>
      </c>
      <c r="D1114" s="413" t="s">
        <v>1671</v>
      </c>
      <c r="E1114" s="413" t="s">
        <v>11</v>
      </c>
      <c r="F1114" t="s">
        <v>952</v>
      </c>
    </row>
    <row r="1115" spans="3:6" x14ac:dyDescent="0.25">
      <c r="C1115" t="s">
        <v>1465</v>
      </c>
      <c r="D1115" s="413" t="s">
        <v>1669</v>
      </c>
      <c r="E1115" s="413" t="s">
        <v>320</v>
      </c>
      <c r="F1115" t="s">
        <v>955</v>
      </c>
    </row>
    <row r="1116" spans="3:6" x14ac:dyDescent="0.25">
      <c r="C1116" t="s">
        <v>1466</v>
      </c>
      <c r="D1116" s="413" t="s">
        <v>1671</v>
      </c>
      <c r="E1116" s="413" t="s">
        <v>320</v>
      </c>
      <c r="F1116" t="s">
        <v>940</v>
      </c>
    </row>
    <row r="1117" spans="3:6" x14ac:dyDescent="0.25">
      <c r="C1117" t="s">
        <v>1467</v>
      </c>
      <c r="D1117" s="413" t="s">
        <v>1669</v>
      </c>
      <c r="E1117" s="413" t="s">
        <v>320</v>
      </c>
      <c r="F1117" t="s">
        <v>960</v>
      </c>
    </row>
    <row r="1118" spans="3:6" x14ac:dyDescent="0.25">
      <c r="C1118" t="s">
        <v>1468</v>
      </c>
      <c r="D1118" s="413" t="s">
        <v>1669</v>
      </c>
      <c r="E1118" s="413" t="s">
        <v>320</v>
      </c>
      <c r="F1118" t="s">
        <v>955</v>
      </c>
    </row>
    <row r="1119" spans="3:6" x14ac:dyDescent="0.25">
      <c r="C1119" t="s">
        <v>1469</v>
      </c>
      <c r="D1119" s="413" t="s">
        <v>1673</v>
      </c>
      <c r="E1119" s="413" t="s">
        <v>320</v>
      </c>
      <c r="F1119" t="s">
        <v>941</v>
      </c>
    </row>
    <row r="1120" spans="3:6" x14ac:dyDescent="0.25">
      <c r="C1120" t="s">
        <v>1470</v>
      </c>
      <c r="D1120" s="413" t="s">
        <v>1669</v>
      </c>
      <c r="E1120" s="413" t="s">
        <v>320</v>
      </c>
      <c r="F1120" t="s">
        <v>953</v>
      </c>
    </row>
    <row r="1121" spans="3:6" x14ac:dyDescent="0.25">
      <c r="C1121" t="s">
        <v>1471</v>
      </c>
      <c r="D1121" s="413" t="s">
        <v>1669</v>
      </c>
      <c r="E1121" s="413" t="s">
        <v>320</v>
      </c>
      <c r="F1121" t="s">
        <v>939</v>
      </c>
    </row>
    <row r="1122" spans="3:6" x14ac:dyDescent="0.25">
      <c r="C1122" t="s">
        <v>1472</v>
      </c>
      <c r="D1122" s="413" t="s">
        <v>1669</v>
      </c>
      <c r="E1122" s="413" t="s">
        <v>320</v>
      </c>
      <c r="F1122" t="s">
        <v>964</v>
      </c>
    </row>
    <row r="1123" spans="3:6" x14ac:dyDescent="0.25">
      <c r="C1123" t="s">
        <v>1473</v>
      </c>
      <c r="D1123" s="413" t="s">
        <v>1671</v>
      </c>
      <c r="E1123" s="413" t="s">
        <v>320</v>
      </c>
      <c r="F1123" t="s">
        <v>944</v>
      </c>
    </row>
    <row r="1124" spans="3:6" x14ac:dyDescent="0.25">
      <c r="C1124" t="s">
        <v>1474</v>
      </c>
      <c r="D1124" s="413" t="s">
        <v>1669</v>
      </c>
      <c r="E1124" s="413" t="s">
        <v>320</v>
      </c>
      <c r="F1124" t="s">
        <v>965</v>
      </c>
    </row>
    <row r="1125" spans="3:6" x14ac:dyDescent="0.25">
      <c r="C1125" t="s">
        <v>1475</v>
      </c>
      <c r="D1125" s="413" t="s">
        <v>1671</v>
      </c>
      <c r="E1125" s="413" t="s">
        <v>320</v>
      </c>
      <c r="F1125" t="s">
        <v>965</v>
      </c>
    </row>
    <row r="1126" spans="3:6" x14ac:dyDescent="0.25">
      <c r="C1126" t="s">
        <v>1476</v>
      </c>
      <c r="D1126" s="413" t="s">
        <v>1669</v>
      </c>
      <c r="E1126" s="413" t="s">
        <v>320</v>
      </c>
      <c r="F1126" t="s">
        <v>938</v>
      </c>
    </row>
    <row r="1127" spans="3:6" x14ac:dyDescent="0.25">
      <c r="C1127" t="s">
        <v>1477</v>
      </c>
      <c r="D1127" s="413" t="s">
        <v>1669</v>
      </c>
      <c r="E1127" s="413" t="s">
        <v>320</v>
      </c>
      <c r="F1127" t="s">
        <v>944</v>
      </c>
    </row>
    <row r="1128" spans="3:6" x14ac:dyDescent="0.25">
      <c r="C1128" t="s">
        <v>1478</v>
      </c>
      <c r="D1128" s="413" t="s">
        <v>1669</v>
      </c>
      <c r="E1128" s="413" t="s">
        <v>320</v>
      </c>
      <c r="F1128" t="s">
        <v>946</v>
      </c>
    </row>
    <row r="1129" spans="3:6" x14ac:dyDescent="0.25">
      <c r="C1129" t="s">
        <v>1479</v>
      </c>
      <c r="D1129" s="413" t="s">
        <v>1671</v>
      </c>
      <c r="E1129" s="413" t="s">
        <v>11</v>
      </c>
      <c r="F1129" t="s">
        <v>952</v>
      </c>
    </row>
    <row r="1130" spans="3:6" x14ac:dyDescent="0.25">
      <c r="C1130" t="s">
        <v>1480</v>
      </c>
      <c r="D1130" s="413" t="s">
        <v>1671</v>
      </c>
      <c r="E1130" s="413" t="s">
        <v>11</v>
      </c>
      <c r="F1130" t="s">
        <v>948</v>
      </c>
    </row>
    <row r="1131" spans="3:6" x14ac:dyDescent="0.25">
      <c r="C1131" t="s">
        <v>1481</v>
      </c>
      <c r="D1131" s="413" t="s">
        <v>1669</v>
      </c>
      <c r="E1131" s="413" t="s">
        <v>320</v>
      </c>
      <c r="F1131" t="s">
        <v>942</v>
      </c>
    </row>
    <row r="1132" spans="3:6" x14ac:dyDescent="0.25">
      <c r="C1132" t="s">
        <v>1482</v>
      </c>
      <c r="D1132" s="413" t="s">
        <v>1671</v>
      </c>
      <c r="E1132" s="413" t="s">
        <v>320</v>
      </c>
      <c r="F1132" t="s">
        <v>959</v>
      </c>
    </row>
    <row r="1133" spans="3:6" x14ac:dyDescent="0.25">
      <c r="C1133" t="s">
        <v>1483</v>
      </c>
      <c r="D1133" s="413" t="s">
        <v>1673</v>
      </c>
      <c r="E1133" s="413" t="s">
        <v>320</v>
      </c>
      <c r="F1133" t="s">
        <v>966</v>
      </c>
    </row>
    <row r="1134" spans="3:6" x14ac:dyDescent="0.25">
      <c r="C1134" t="s">
        <v>1484</v>
      </c>
      <c r="D1134" s="413" t="s">
        <v>1669</v>
      </c>
      <c r="E1134" s="413" t="s">
        <v>320</v>
      </c>
      <c r="F1134" t="s">
        <v>958</v>
      </c>
    </row>
    <row r="1135" spans="3:6" x14ac:dyDescent="0.25">
      <c r="C1135" t="s">
        <v>1485</v>
      </c>
      <c r="D1135" s="413" t="s">
        <v>1669</v>
      </c>
      <c r="E1135" s="413" t="s">
        <v>320</v>
      </c>
      <c r="F1135" t="s">
        <v>945</v>
      </c>
    </row>
    <row r="1136" spans="3:6" x14ac:dyDescent="0.25">
      <c r="C1136" t="s">
        <v>1486</v>
      </c>
      <c r="D1136" s="413" t="s">
        <v>1669</v>
      </c>
      <c r="E1136" s="413" t="s">
        <v>320</v>
      </c>
      <c r="F1136" t="s">
        <v>957</v>
      </c>
    </row>
    <row r="1137" spans="3:6" x14ac:dyDescent="0.25">
      <c r="C1137" t="s">
        <v>1487</v>
      </c>
      <c r="D1137" s="413" t="s">
        <v>1673</v>
      </c>
      <c r="E1137" s="413" t="s">
        <v>320</v>
      </c>
      <c r="F1137" t="s">
        <v>951</v>
      </c>
    </row>
  </sheetData>
  <sheetProtection algorithmName="SHA-512" hashValue="tyXWyFAN72svTpjzjkX8i8GZpx+CxroQPwOg8yx0ISXutNTJ2quJ/jJjcghtPRiNbdm1fx/fD5or/4IxGtlQeg==" saltValue="bPaEFDZQvsSVX4MEN/UdgQ==" spinCount="100000" sheet="1" selectLockedCells="1" selectUnlockedCells="1"/>
  <autoFilter ref="C1:F1147" xr:uid="{487ACB94-5B0F-45C4-9A5D-B16797EB7FDA}">
    <sortState xmlns:xlrd2="http://schemas.microsoft.com/office/spreadsheetml/2017/richdata2" ref="C2:F1147">
      <sortCondition ref="C1:C1147"/>
    </sortState>
  </autoFilter>
  <conditionalFormatting sqref="P49 B112:D112 B114:D114 B132:D133 B179:D179 B206:D206 B257:D257 B283:D283 B308:D308 B353:D353 B370:D370 B409:D409 B468:D468 B501:D501 B527:D527 B563:D563 B603:D603 B627:D627 B667:D667 B694:D694 B716:D716 B747:D747 B773:D773 B789:D789 B825:D825 B877:D877 B1001:D1001 B1110:D1111 B113:F113 B115:F131 B134:F178 B180:F205 B258:F282 B284:F307 B309:F352 B354:F369 B371:F408 B410:F467 B469:F500 B502:F526 B564:F602 B604:F626 B628:F666 B668:F693 B695:F715 B717:F746 B748:F772 B774:F788 B790:F824 B826:F876 B878:F1000 B1112:F1137 B207:F256 B1002:F1109 B528:F562 B2:F111 E2:E1137">
    <cfRule type="containsErrors" dxfId="5" priority="41">
      <formula>ISERROR(B2)</formula>
    </cfRule>
  </conditionalFormatting>
  <conditionalFormatting sqref="C1138:C1048576 C1">
    <cfRule type="duplicateValues" dxfId="4" priority="3"/>
  </conditionalFormatting>
  <conditionalFormatting sqref="C2:C163 J1138:J1048576 C165:C1137">
    <cfRule type="duplicateValues" dxfId="3" priority="2"/>
  </conditionalFormatting>
  <conditionalFormatting sqref="C53">
    <cfRule type="containsErrors" dxfId="2" priority="1">
      <formula>ISERROR(C53)</formula>
    </cfRule>
  </conditionalFormatting>
  <conditionalFormatting sqref="G1:G318 G323:G399 G404:G1048576">
    <cfRule type="duplicateValues" dxfId="1" priority="108"/>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F03BD-3E1F-428F-A578-CB4F7EB50328}">
  <sheetPr>
    <tabColor theme="0" tint="-0.249977111117893"/>
  </sheetPr>
  <dimension ref="A1:J72"/>
  <sheetViews>
    <sheetView showGridLines="0" zoomScale="70" zoomScaleNormal="70" workbookViewId="0"/>
  </sheetViews>
  <sheetFormatPr baseColWidth="10" defaultColWidth="11.5703125" defaultRowHeight="15" x14ac:dyDescent="0.25"/>
  <cols>
    <col min="1" max="1" width="13.85546875" style="103" customWidth="1"/>
    <col min="2" max="2" width="20" style="103" bestFit="1" customWidth="1"/>
    <col min="3" max="3" width="92.5703125" style="103" bestFit="1" customWidth="1"/>
    <col min="4" max="4" width="22.28515625" style="103" bestFit="1" customWidth="1"/>
    <col min="5" max="5" width="17.140625" style="103" bestFit="1" customWidth="1"/>
    <col min="6" max="6" width="31.5703125" style="103" customWidth="1"/>
    <col min="7" max="7" width="12.5703125" style="103" bestFit="1" customWidth="1"/>
    <col min="8" max="8" width="11" style="103" bestFit="1" customWidth="1"/>
    <col min="9" max="10" width="11.5703125" style="103" customWidth="1"/>
    <col min="11" max="16384" width="11.5703125" style="103"/>
  </cols>
  <sheetData>
    <row r="1" spans="1:10" ht="45" x14ac:dyDescent="0.25">
      <c r="B1" s="103" t="s">
        <v>1488</v>
      </c>
      <c r="C1" s="103" t="s">
        <v>1489</v>
      </c>
      <c r="D1" s="103" t="s">
        <v>1490</v>
      </c>
      <c r="E1" s="103" t="s">
        <v>1491</v>
      </c>
      <c r="F1" s="543" t="s">
        <v>1492</v>
      </c>
    </row>
    <row r="2" spans="1:10" x14ac:dyDescent="0.25">
      <c r="B2" s="544"/>
      <c r="D2" s="103" t="s">
        <v>1493</v>
      </c>
      <c r="E2" s="103" t="s">
        <v>154</v>
      </c>
      <c r="F2" s="543"/>
      <c r="I2" s="103" t="s">
        <v>1494</v>
      </c>
    </row>
    <row r="3" spans="1:10" ht="16.5" customHeight="1" x14ac:dyDescent="0.25">
      <c r="B3" s="544"/>
      <c r="C3" s="103" t="s">
        <v>1495</v>
      </c>
      <c r="F3" s="543"/>
    </row>
    <row r="4" spans="1:10" x14ac:dyDescent="0.25">
      <c r="B4" s="544"/>
      <c r="C4" s="103" t="s">
        <v>1496</v>
      </c>
      <c r="D4" s="103" t="s">
        <v>1497</v>
      </c>
      <c r="F4" s="543"/>
      <c r="I4" s="103" t="s">
        <v>1498</v>
      </c>
      <c r="J4" s="103" t="s">
        <v>1499</v>
      </c>
    </row>
    <row r="5" spans="1:10" x14ac:dyDescent="0.25">
      <c r="B5" s="544" t="s">
        <v>1500</v>
      </c>
      <c r="C5" s="103" t="s">
        <v>1501</v>
      </c>
      <c r="D5" s="545">
        <v>5</v>
      </c>
      <c r="E5" s="103" t="s">
        <v>1502</v>
      </c>
      <c r="F5" s="543"/>
      <c r="G5" s="103" t="s">
        <v>86</v>
      </c>
    </row>
    <row r="6" spans="1:10" x14ac:dyDescent="0.25">
      <c r="A6" s="877" t="s">
        <v>1503</v>
      </c>
      <c r="B6" s="544" t="s">
        <v>1504</v>
      </c>
      <c r="C6" s="103" t="s">
        <v>184</v>
      </c>
      <c r="D6" s="546">
        <v>105</v>
      </c>
      <c r="E6" s="547">
        <v>35</v>
      </c>
      <c r="F6" s="543">
        <v>5</v>
      </c>
      <c r="G6" s="103">
        <v>1</v>
      </c>
      <c r="I6" s="548">
        <v>290.7</v>
      </c>
      <c r="J6" s="103" t="s">
        <v>1505</v>
      </c>
    </row>
    <row r="7" spans="1:10" x14ac:dyDescent="0.25">
      <c r="A7" s="877"/>
      <c r="B7" s="544" t="s">
        <v>1506</v>
      </c>
      <c r="C7" s="103" t="s">
        <v>185</v>
      </c>
      <c r="D7" s="547">
        <v>110</v>
      </c>
      <c r="E7" s="547">
        <v>85</v>
      </c>
      <c r="F7" s="543">
        <v>5</v>
      </c>
      <c r="G7" s="103">
        <v>1</v>
      </c>
      <c r="I7" s="548">
        <v>290.7</v>
      </c>
      <c r="J7" s="103" t="s">
        <v>1507</v>
      </c>
    </row>
    <row r="8" spans="1:10" x14ac:dyDescent="0.25">
      <c r="A8" s="877"/>
      <c r="B8" s="544" t="s">
        <v>1508</v>
      </c>
      <c r="C8" s="103" t="s">
        <v>186</v>
      </c>
      <c r="D8" s="547">
        <v>135</v>
      </c>
      <c r="E8" s="547">
        <v>105</v>
      </c>
      <c r="F8" s="543">
        <v>5</v>
      </c>
      <c r="G8" s="103">
        <v>1</v>
      </c>
      <c r="I8" s="548">
        <v>290.7</v>
      </c>
      <c r="J8" s="103" t="s">
        <v>1509</v>
      </c>
    </row>
    <row r="9" spans="1:10" x14ac:dyDescent="0.25">
      <c r="A9" s="877"/>
      <c r="B9" s="544" t="s">
        <v>1510</v>
      </c>
      <c r="C9" s="103" t="s">
        <v>59</v>
      </c>
      <c r="D9" s="547">
        <v>90</v>
      </c>
      <c r="E9" s="547">
        <v>155</v>
      </c>
      <c r="F9" s="543">
        <v>5</v>
      </c>
      <c r="G9" s="103">
        <v>1</v>
      </c>
      <c r="I9" s="548">
        <v>554.5</v>
      </c>
      <c r="J9" s="103" t="s">
        <v>1511</v>
      </c>
    </row>
    <row r="10" spans="1:10" x14ac:dyDescent="0.25">
      <c r="A10" s="876" t="s">
        <v>1512</v>
      </c>
      <c r="B10" s="544" t="s">
        <v>1513</v>
      </c>
      <c r="C10" s="543" t="s">
        <v>56</v>
      </c>
      <c r="D10" s="547">
        <v>90</v>
      </c>
      <c r="E10" s="547">
        <v>10</v>
      </c>
      <c r="F10" s="543">
        <v>5</v>
      </c>
      <c r="G10" s="103">
        <v>1</v>
      </c>
      <c r="I10" s="548">
        <v>207.8</v>
      </c>
      <c r="J10" s="103" t="s">
        <v>1514</v>
      </c>
    </row>
    <row r="11" spans="1:10" x14ac:dyDescent="0.25">
      <c r="A11" s="876"/>
      <c r="B11" s="544" t="s">
        <v>1513</v>
      </c>
      <c r="C11" s="543" t="s">
        <v>187</v>
      </c>
      <c r="D11" s="547">
        <v>90</v>
      </c>
      <c r="E11" s="547">
        <v>10</v>
      </c>
      <c r="F11" s="543">
        <v>5</v>
      </c>
      <c r="G11" s="103">
        <v>1</v>
      </c>
      <c r="I11" s="548">
        <v>207.9</v>
      </c>
      <c r="J11" s="103" t="s">
        <v>1514</v>
      </c>
    </row>
    <row r="12" spans="1:10" x14ac:dyDescent="0.25">
      <c r="A12" s="876"/>
      <c r="B12" s="544" t="s">
        <v>1513</v>
      </c>
      <c r="C12" s="543" t="s">
        <v>188</v>
      </c>
      <c r="D12" s="547">
        <v>105</v>
      </c>
      <c r="E12" s="547">
        <v>10</v>
      </c>
      <c r="F12" s="543">
        <v>5</v>
      </c>
      <c r="G12" s="103">
        <v>1</v>
      </c>
      <c r="I12" s="548">
        <v>180.9</v>
      </c>
      <c r="J12" s="103" t="s">
        <v>1515</v>
      </c>
    </row>
    <row r="13" spans="1:10" x14ac:dyDescent="0.25">
      <c r="A13" s="876"/>
      <c r="B13" s="544" t="s">
        <v>1513</v>
      </c>
      <c r="C13" s="543" t="s">
        <v>189</v>
      </c>
      <c r="D13" s="547">
        <v>90</v>
      </c>
      <c r="E13" s="547">
        <v>10</v>
      </c>
      <c r="F13" s="543">
        <v>15</v>
      </c>
      <c r="G13" s="103">
        <v>1</v>
      </c>
      <c r="I13" s="548">
        <v>250</v>
      </c>
    </row>
    <row r="14" spans="1:10" x14ac:dyDescent="0.25">
      <c r="A14" s="876"/>
      <c r="B14" s="544" t="s">
        <v>1513</v>
      </c>
      <c r="C14" s="543" t="s">
        <v>190</v>
      </c>
      <c r="D14" s="546">
        <v>156</v>
      </c>
      <c r="E14" s="546">
        <v>14</v>
      </c>
      <c r="F14" s="543">
        <v>15</v>
      </c>
      <c r="G14" s="103">
        <v>1</v>
      </c>
      <c r="H14" s="103" t="s">
        <v>1516</v>
      </c>
      <c r="I14" s="548">
        <v>400</v>
      </c>
    </row>
    <row r="15" spans="1:10" x14ac:dyDescent="0.25">
      <c r="A15" s="876"/>
      <c r="B15" s="544" t="s">
        <v>1517</v>
      </c>
      <c r="C15" s="103" t="s">
        <v>191</v>
      </c>
      <c r="D15" s="547">
        <v>90</v>
      </c>
      <c r="E15" s="547">
        <v>10</v>
      </c>
      <c r="F15" s="543">
        <v>15</v>
      </c>
      <c r="G15" s="103">
        <v>1</v>
      </c>
      <c r="I15" s="548">
        <v>250</v>
      </c>
      <c r="J15" s="103" t="s">
        <v>1518</v>
      </c>
    </row>
    <row r="16" spans="1:10" x14ac:dyDescent="0.25">
      <c r="A16" s="876"/>
      <c r="B16" s="544" t="s">
        <v>1519</v>
      </c>
      <c r="C16" s="103" t="s">
        <v>192</v>
      </c>
      <c r="D16" s="547">
        <v>80</v>
      </c>
      <c r="E16" s="547">
        <v>20</v>
      </c>
      <c r="F16" s="543">
        <v>5</v>
      </c>
      <c r="G16" s="103">
        <v>1</v>
      </c>
      <c r="I16" s="548">
        <v>176.7</v>
      </c>
      <c r="J16" s="103" t="s">
        <v>1520</v>
      </c>
    </row>
    <row r="17" spans="1:10" x14ac:dyDescent="0.25">
      <c r="A17" s="876"/>
      <c r="B17" s="544" t="s">
        <v>1521</v>
      </c>
      <c r="C17" s="103" t="s">
        <v>193</v>
      </c>
      <c r="D17" s="547">
        <v>105</v>
      </c>
      <c r="E17" s="547">
        <v>15</v>
      </c>
      <c r="F17" s="543">
        <v>5</v>
      </c>
      <c r="G17" s="103">
        <v>1</v>
      </c>
      <c r="I17" s="548">
        <v>245.5</v>
      </c>
      <c r="J17" s="103" t="s">
        <v>1522</v>
      </c>
    </row>
    <row r="18" spans="1:10" x14ac:dyDescent="0.25">
      <c r="A18" s="876"/>
      <c r="B18" s="544" t="s">
        <v>1523</v>
      </c>
      <c r="C18" s="103" t="s">
        <v>194</v>
      </c>
      <c r="D18" s="547">
        <v>110</v>
      </c>
      <c r="E18" s="547">
        <v>20</v>
      </c>
      <c r="F18" s="543">
        <v>10</v>
      </c>
      <c r="G18" s="103">
        <v>1</v>
      </c>
      <c r="I18" s="548">
        <v>380</v>
      </c>
      <c r="J18" s="103" t="s">
        <v>1524</v>
      </c>
    </row>
    <row r="19" spans="1:10" x14ac:dyDescent="0.25">
      <c r="A19" s="876"/>
      <c r="B19" s="544" t="s">
        <v>1525</v>
      </c>
      <c r="C19" s="103" t="s">
        <v>195</v>
      </c>
      <c r="D19" s="547">
        <v>90</v>
      </c>
      <c r="E19" s="547">
        <v>20</v>
      </c>
      <c r="F19" s="543">
        <v>5</v>
      </c>
      <c r="G19" s="103">
        <v>1</v>
      </c>
      <c r="I19" s="548">
        <v>150</v>
      </c>
      <c r="J19" s="103" t="s">
        <v>1526</v>
      </c>
    </row>
    <row r="20" spans="1:10" x14ac:dyDescent="0.25">
      <c r="A20" s="878" t="s">
        <v>1527</v>
      </c>
      <c r="B20" s="103" t="s">
        <v>1513</v>
      </c>
      <c r="C20" s="103" t="s">
        <v>196</v>
      </c>
      <c r="D20" s="547">
        <v>105</v>
      </c>
      <c r="E20" s="547">
        <v>20</v>
      </c>
      <c r="F20" s="543">
        <v>15</v>
      </c>
      <c r="G20" s="103">
        <v>2</v>
      </c>
      <c r="I20" s="548">
        <v>1294.0999999999999</v>
      </c>
      <c r="J20" s="103" t="s">
        <v>1528</v>
      </c>
    </row>
    <row r="21" spans="1:10" x14ac:dyDescent="0.25">
      <c r="A21" s="878"/>
      <c r="B21" s="544" t="s">
        <v>1513</v>
      </c>
      <c r="C21" s="543" t="s">
        <v>197</v>
      </c>
      <c r="D21" s="547">
        <v>105</v>
      </c>
      <c r="E21" s="547">
        <v>20</v>
      </c>
      <c r="F21" s="543">
        <v>5</v>
      </c>
      <c r="G21" s="103">
        <v>2</v>
      </c>
      <c r="I21" s="548">
        <v>720</v>
      </c>
      <c r="J21" s="103" t="s">
        <v>1518</v>
      </c>
    </row>
    <row r="22" spans="1:10" x14ac:dyDescent="0.25">
      <c r="A22" s="878"/>
      <c r="B22" s="103" t="s">
        <v>1513</v>
      </c>
      <c r="C22" s="543" t="s">
        <v>198</v>
      </c>
      <c r="D22" s="547">
        <v>105</v>
      </c>
      <c r="E22" s="547">
        <v>20</v>
      </c>
      <c r="F22" s="543">
        <v>5</v>
      </c>
      <c r="G22" s="103">
        <v>2</v>
      </c>
      <c r="I22" s="548">
        <v>720</v>
      </c>
      <c r="J22" s="103" t="s">
        <v>1518</v>
      </c>
    </row>
    <row r="23" spans="1:10" x14ac:dyDescent="0.25">
      <c r="A23" s="878"/>
      <c r="B23" s="544" t="s">
        <v>1513</v>
      </c>
      <c r="C23" s="543" t="s">
        <v>199</v>
      </c>
      <c r="D23" s="547">
        <v>105</v>
      </c>
      <c r="E23" s="547">
        <v>20</v>
      </c>
      <c r="F23" s="543">
        <v>5</v>
      </c>
      <c r="G23" s="103">
        <v>2</v>
      </c>
      <c r="I23" s="548">
        <v>720</v>
      </c>
      <c r="J23" s="103" t="s">
        <v>1518</v>
      </c>
    </row>
    <row r="24" spans="1:10" x14ac:dyDescent="0.25">
      <c r="A24" s="878"/>
      <c r="B24" s="103" t="s">
        <v>1513</v>
      </c>
      <c r="C24" s="543" t="s">
        <v>200</v>
      </c>
      <c r="D24" s="546">
        <v>130</v>
      </c>
      <c r="E24" s="546">
        <v>32.5</v>
      </c>
      <c r="F24" s="543">
        <v>18</v>
      </c>
      <c r="G24" s="103">
        <v>2</v>
      </c>
      <c r="H24" s="103" t="s">
        <v>1529</v>
      </c>
      <c r="I24" s="548">
        <v>1087.0999999999999</v>
      </c>
      <c r="J24" s="103" t="s">
        <v>1530</v>
      </c>
    </row>
    <row r="25" spans="1:10" x14ac:dyDescent="0.25">
      <c r="A25" s="878"/>
      <c r="B25" s="103" t="s">
        <v>1513</v>
      </c>
      <c r="C25" s="103" t="s">
        <v>201</v>
      </c>
      <c r="D25" s="546">
        <v>105</v>
      </c>
      <c r="E25" s="546">
        <v>20</v>
      </c>
      <c r="F25" s="543">
        <v>5</v>
      </c>
      <c r="G25" s="103">
        <v>1</v>
      </c>
      <c r="H25" s="103" t="s">
        <v>1531</v>
      </c>
      <c r="I25" s="548">
        <v>250</v>
      </c>
      <c r="J25" s="103" t="s">
        <v>1532</v>
      </c>
    </row>
    <row r="26" spans="1:10" x14ac:dyDescent="0.25">
      <c r="A26" s="878"/>
      <c r="B26" s="103" t="s">
        <v>1513</v>
      </c>
      <c r="C26" s="103" t="s">
        <v>202</v>
      </c>
      <c r="D26" s="546">
        <v>105</v>
      </c>
      <c r="E26" s="546">
        <v>20</v>
      </c>
      <c r="F26" s="543">
        <v>5</v>
      </c>
      <c r="G26" s="103">
        <v>1</v>
      </c>
      <c r="H26" s="103" t="s">
        <v>1531</v>
      </c>
      <c r="I26" s="548">
        <v>607.1</v>
      </c>
      <c r="J26" s="103" t="s">
        <v>1533</v>
      </c>
    </row>
    <row r="27" spans="1:10" x14ac:dyDescent="0.25">
      <c r="A27" s="878"/>
      <c r="B27" s="544" t="s">
        <v>1534</v>
      </c>
      <c r="C27" s="103" t="s">
        <v>203</v>
      </c>
      <c r="D27" s="547">
        <v>105</v>
      </c>
      <c r="E27" s="547">
        <v>20</v>
      </c>
      <c r="F27" s="543">
        <v>5</v>
      </c>
      <c r="G27" s="103">
        <v>1</v>
      </c>
      <c r="I27" s="548">
        <v>720</v>
      </c>
      <c r="J27" s="103" t="s">
        <v>1518</v>
      </c>
    </row>
    <row r="28" spans="1:10" x14ac:dyDescent="0.25">
      <c r="A28" s="878"/>
      <c r="B28" s="544" t="s">
        <v>1535</v>
      </c>
      <c r="C28" s="103" t="s">
        <v>204</v>
      </c>
      <c r="D28" s="547">
        <v>150</v>
      </c>
      <c r="E28" s="547">
        <v>50</v>
      </c>
      <c r="F28" s="543">
        <v>5</v>
      </c>
      <c r="G28" s="103">
        <v>1</v>
      </c>
      <c r="I28" s="548">
        <v>1328.9</v>
      </c>
      <c r="J28" s="103" t="s">
        <v>1536</v>
      </c>
    </row>
    <row r="29" spans="1:10" ht="15" customHeight="1" x14ac:dyDescent="0.25">
      <c r="A29" s="878"/>
      <c r="B29" s="544"/>
      <c r="C29" s="103" t="s">
        <v>205</v>
      </c>
      <c r="D29" s="546">
        <v>90</v>
      </c>
      <c r="E29" s="546">
        <v>20</v>
      </c>
      <c r="F29" s="543"/>
      <c r="G29" s="103">
        <v>1</v>
      </c>
      <c r="I29" s="548">
        <v>1294.0999999999999</v>
      </c>
      <c r="J29" s="103" t="s">
        <v>1537</v>
      </c>
    </row>
    <row r="30" spans="1:10" x14ac:dyDescent="0.25">
      <c r="A30" s="878"/>
      <c r="B30" s="544" t="s">
        <v>1538</v>
      </c>
      <c r="C30" s="543" t="s">
        <v>206</v>
      </c>
      <c r="D30" s="547">
        <v>120</v>
      </c>
      <c r="E30" s="547">
        <v>75</v>
      </c>
      <c r="F30" s="543">
        <v>5</v>
      </c>
      <c r="G30" s="103">
        <v>1</v>
      </c>
      <c r="I30" s="548">
        <v>1372.2</v>
      </c>
      <c r="J30" s="103" t="s">
        <v>1539</v>
      </c>
    </row>
    <row r="31" spans="1:10" x14ac:dyDescent="0.25">
      <c r="A31" s="876" t="s">
        <v>1540</v>
      </c>
      <c r="B31" s="544"/>
      <c r="C31" s="103" t="s">
        <v>207</v>
      </c>
      <c r="D31" s="546">
        <v>10</v>
      </c>
      <c r="E31" s="546">
        <v>35</v>
      </c>
      <c r="F31" s="543">
        <v>50</v>
      </c>
      <c r="G31" s="103">
        <v>3</v>
      </c>
      <c r="I31" s="548">
        <v>150</v>
      </c>
    </row>
    <row r="32" spans="1:10" x14ac:dyDescent="0.25">
      <c r="A32" s="876"/>
      <c r="B32" s="544"/>
      <c r="C32" s="543" t="s">
        <v>208</v>
      </c>
      <c r="D32" s="547">
        <v>120</v>
      </c>
      <c r="E32" s="547">
        <v>30</v>
      </c>
      <c r="F32" s="543">
        <v>5</v>
      </c>
      <c r="G32" s="103">
        <v>1</v>
      </c>
      <c r="H32" s="103" t="s">
        <v>1541</v>
      </c>
      <c r="I32" s="548">
        <v>464.1</v>
      </c>
      <c r="J32" s="103" t="s">
        <v>1542</v>
      </c>
    </row>
    <row r="33" spans="1:10" x14ac:dyDescent="0.25">
      <c r="A33" s="876"/>
      <c r="B33" s="544" t="s">
        <v>1543</v>
      </c>
      <c r="C33" s="103" t="s">
        <v>209</v>
      </c>
      <c r="D33" s="547">
        <v>135</v>
      </c>
      <c r="E33" s="547">
        <v>30</v>
      </c>
      <c r="F33" s="543">
        <v>5</v>
      </c>
      <c r="G33" s="103">
        <v>1</v>
      </c>
      <c r="I33" s="548">
        <v>1142.8</v>
      </c>
      <c r="J33" s="103" t="s">
        <v>1544</v>
      </c>
    </row>
    <row r="34" spans="1:10" x14ac:dyDescent="0.25">
      <c r="A34" s="876"/>
      <c r="B34" s="544" t="s">
        <v>1545</v>
      </c>
      <c r="C34" s="103" t="s">
        <v>210</v>
      </c>
      <c r="D34" s="547">
        <v>120</v>
      </c>
      <c r="E34" s="547">
        <v>35</v>
      </c>
      <c r="F34" s="543">
        <v>5</v>
      </c>
      <c r="G34" s="103">
        <v>1</v>
      </c>
      <c r="I34" s="548">
        <v>291.2</v>
      </c>
      <c r="J34" s="103" t="s">
        <v>1546</v>
      </c>
    </row>
    <row r="35" spans="1:10" x14ac:dyDescent="0.25">
      <c r="A35" s="876"/>
      <c r="B35" s="544" t="s">
        <v>1545</v>
      </c>
      <c r="C35" s="103" t="s">
        <v>211</v>
      </c>
      <c r="D35" s="547">
        <v>120</v>
      </c>
      <c r="E35" s="547">
        <v>35</v>
      </c>
      <c r="F35" s="543">
        <v>5</v>
      </c>
      <c r="G35" s="103">
        <v>1</v>
      </c>
      <c r="I35" s="548">
        <v>291.2</v>
      </c>
      <c r="J35" s="103" t="s">
        <v>1546</v>
      </c>
    </row>
    <row r="36" spans="1:10" x14ac:dyDescent="0.25">
      <c r="A36" s="876"/>
      <c r="B36" s="544"/>
      <c r="C36" s="549" t="s">
        <v>212</v>
      </c>
      <c r="D36" s="547">
        <v>120</v>
      </c>
      <c r="E36" s="547">
        <v>30</v>
      </c>
      <c r="F36" s="543">
        <v>5</v>
      </c>
      <c r="G36" s="103">
        <v>1</v>
      </c>
      <c r="I36" s="548">
        <v>291.2</v>
      </c>
      <c r="J36" s="103" t="s">
        <v>1546</v>
      </c>
    </row>
    <row r="37" spans="1:10" x14ac:dyDescent="0.25">
      <c r="A37" s="876"/>
      <c r="B37" s="544"/>
      <c r="C37" s="549" t="s">
        <v>213</v>
      </c>
      <c r="D37" s="547">
        <v>120</v>
      </c>
      <c r="E37" s="547">
        <v>30</v>
      </c>
      <c r="F37" s="543">
        <v>5</v>
      </c>
      <c r="G37" s="103">
        <v>1</v>
      </c>
      <c r="I37" s="548">
        <v>291.2</v>
      </c>
      <c r="J37" s="103" t="s">
        <v>1546</v>
      </c>
    </row>
    <row r="38" spans="1:10" x14ac:dyDescent="0.25">
      <c r="A38" s="876"/>
      <c r="B38" s="544"/>
      <c r="C38" s="549" t="s">
        <v>214</v>
      </c>
      <c r="D38" s="547">
        <v>385</v>
      </c>
      <c r="E38" s="547">
        <v>105</v>
      </c>
      <c r="F38" s="543">
        <v>50</v>
      </c>
      <c r="G38" s="103">
        <v>4</v>
      </c>
      <c r="I38" s="548">
        <v>39000</v>
      </c>
      <c r="J38" s="103" t="s">
        <v>1547</v>
      </c>
    </row>
    <row r="39" spans="1:10" x14ac:dyDescent="0.25">
      <c r="A39" s="876"/>
      <c r="B39" s="544"/>
      <c r="C39" s="549" t="s">
        <v>215</v>
      </c>
      <c r="D39" s="547">
        <v>385</v>
      </c>
      <c r="E39" s="547">
        <v>105</v>
      </c>
      <c r="F39" s="543">
        <v>50</v>
      </c>
      <c r="G39" s="103">
        <v>4</v>
      </c>
      <c r="I39" s="548">
        <v>39000</v>
      </c>
      <c r="J39" s="103" t="s">
        <v>1547</v>
      </c>
    </row>
    <row r="40" spans="1:10" x14ac:dyDescent="0.25">
      <c r="A40" s="876"/>
      <c r="B40" s="544"/>
      <c r="C40" s="103" t="s">
        <v>216</v>
      </c>
      <c r="D40" s="547">
        <v>385</v>
      </c>
      <c r="E40" s="547">
        <v>105</v>
      </c>
      <c r="F40" s="543">
        <v>50</v>
      </c>
      <c r="G40" s="103">
        <v>4</v>
      </c>
      <c r="I40" s="548">
        <v>39000</v>
      </c>
      <c r="J40" s="103" t="s">
        <v>1548</v>
      </c>
    </row>
    <row r="41" spans="1:10" x14ac:dyDescent="0.25">
      <c r="A41" s="876"/>
      <c r="B41" s="544"/>
      <c r="C41" s="103" t="s">
        <v>217</v>
      </c>
      <c r="D41" s="547">
        <v>385</v>
      </c>
      <c r="E41" s="547">
        <v>105</v>
      </c>
      <c r="F41" s="543">
        <v>50</v>
      </c>
      <c r="G41" s="103">
        <v>4</v>
      </c>
      <c r="I41" s="548">
        <v>30000</v>
      </c>
      <c r="J41" s="103" t="s">
        <v>1549</v>
      </c>
    </row>
    <row r="42" spans="1:10" x14ac:dyDescent="0.25">
      <c r="A42" s="876"/>
      <c r="B42" s="544"/>
      <c r="C42" s="103" t="s">
        <v>218</v>
      </c>
      <c r="D42" s="547">
        <v>385</v>
      </c>
      <c r="E42" s="547">
        <v>105</v>
      </c>
      <c r="F42" s="543">
        <v>50</v>
      </c>
      <c r="G42" s="103">
        <v>4</v>
      </c>
      <c r="I42" s="548">
        <v>30000</v>
      </c>
      <c r="J42" s="103" t="s">
        <v>1550</v>
      </c>
    </row>
    <row r="43" spans="1:10" x14ac:dyDescent="0.25">
      <c r="A43" s="876"/>
      <c r="B43" s="544"/>
      <c r="C43" s="103" t="s">
        <v>219</v>
      </c>
      <c r="D43" s="547">
        <v>385</v>
      </c>
      <c r="E43" s="547">
        <v>105</v>
      </c>
      <c r="F43" s="543">
        <v>50</v>
      </c>
      <c r="G43" s="103">
        <v>4</v>
      </c>
      <c r="I43" s="548">
        <v>30000</v>
      </c>
      <c r="J43" s="103" t="s">
        <v>1550</v>
      </c>
    </row>
    <row r="44" spans="1:10" x14ac:dyDescent="0.25">
      <c r="A44" s="876"/>
      <c r="B44" s="544"/>
      <c r="C44" s="103" t="s">
        <v>220</v>
      </c>
      <c r="D44" s="546">
        <v>45</v>
      </c>
      <c r="E44" s="546">
        <v>94</v>
      </c>
      <c r="F44" s="543">
        <v>0</v>
      </c>
      <c r="G44" s="103">
        <v>4</v>
      </c>
      <c r="H44" s="103" t="s">
        <v>1551</v>
      </c>
      <c r="I44" s="548">
        <v>9657</v>
      </c>
      <c r="J44" s="103" t="s">
        <v>1552</v>
      </c>
    </row>
    <row r="45" spans="1:10" ht="16.5" customHeight="1" x14ac:dyDescent="0.25">
      <c r="A45" s="876"/>
      <c r="B45" s="544"/>
      <c r="C45" s="543" t="s">
        <v>221</v>
      </c>
      <c r="D45" s="546">
        <v>45</v>
      </c>
      <c r="E45" s="546">
        <v>94</v>
      </c>
      <c r="F45" s="543">
        <v>0</v>
      </c>
      <c r="G45" s="103">
        <v>4</v>
      </c>
      <c r="H45" s="103" t="s">
        <v>1553</v>
      </c>
      <c r="I45" s="548">
        <v>9657</v>
      </c>
      <c r="J45" s="103" t="s">
        <v>1552</v>
      </c>
    </row>
    <row r="46" spans="1:10" x14ac:dyDescent="0.25">
      <c r="A46" s="876"/>
      <c r="B46" s="544"/>
      <c r="C46" s="103" t="s">
        <v>222</v>
      </c>
      <c r="D46" s="546">
        <v>45</v>
      </c>
      <c r="E46" s="546">
        <v>94</v>
      </c>
      <c r="F46" s="543">
        <v>0</v>
      </c>
      <c r="G46" s="103">
        <v>4</v>
      </c>
      <c r="H46" s="103" t="s">
        <v>1553</v>
      </c>
      <c r="I46" s="548">
        <v>9657</v>
      </c>
      <c r="J46" s="103" t="s">
        <v>1552</v>
      </c>
    </row>
    <row r="47" spans="1:10" ht="15.75" customHeight="1" x14ac:dyDescent="0.25">
      <c r="A47" s="876" t="s">
        <v>1554</v>
      </c>
      <c r="B47" s="544"/>
      <c r="C47" s="103" t="s">
        <v>223</v>
      </c>
      <c r="D47" s="546">
        <v>50</v>
      </c>
      <c r="E47" s="546">
        <v>4</v>
      </c>
      <c r="F47" s="543">
        <v>5</v>
      </c>
      <c r="G47" s="103">
        <v>1</v>
      </c>
      <c r="H47" s="103" t="s">
        <v>1553</v>
      </c>
      <c r="I47" s="548">
        <v>162.19999999999999</v>
      </c>
      <c r="J47" s="103" t="s">
        <v>1555</v>
      </c>
    </row>
    <row r="48" spans="1:10" x14ac:dyDescent="0.25">
      <c r="A48" s="876"/>
      <c r="B48" s="544" t="s">
        <v>1556</v>
      </c>
      <c r="C48" s="103" t="s">
        <v>224</v>
      </c>
      <c r="D48" s="547">
        <v>75</v>
      </c>
      <c r="E48" s="547">
        <v>40</v>
      </c>
      <c r="F48" s="543">
        <v>5</v>
      </c>
      <c r="G48" s="103">
        <v>1</v>
      </c>
      <c r="I48" s="548">
        <v>172.4</v>
      </c>
      <c r="J48" s="103" t="s">
        <v>1557</v>
      </c>
    </row>
    <row r="49" spans="1:10" x14ac:dyDescent="0.25">
      <c r="A49" s="876"/>
      <c r="B49" s="544" t="s">
        <v>1558</v>
      </c>
      <c r="C49" s="103" t="s">
        <v>225</v>
      </c>
      <c r="D49" s="547">
        <v>55</v>
      </c>
      <c r="E49" s="547">
        <v>40</v>
      </c>
      <c r="F49" s="543">
        <v>5</v>
      </c>
      <c r="G49" s="103">
        <v>1</v>
      </c>
      <c r="I49" s="548">
        <v>162.19999999999999</v>
      </c>
      <c r="J49" s="103" t="s">
        <v>1555</v>
      </c>
    </row>
    <row r="50" spans="1:10" x14ac:dyDescent="0.25">
      <c r="A50" s="876"/>
      <c r="B50" s="544" t="s">
        <v>1559</v>
      </c>
      <c r="C50" s="103" t="s">
        <v>226</v>
      </c>
      <c r="D50" s="547">
        <v>110</v>
      </c>
      <c r="E50" s="547">
        <v>40</v>
      </c>
      <c r="F50" s="543">
        <v>5</v>
      </c>
      <c r="G50" s="103">
        <v>1</v>
      </c>
      <c r="I50" s="548">
        <v>392.8</v>
      </c>
      <c r="J50" s="103" t="s">
        <v>1560</v>
      </c>
    </row>
    <row r="51" spans="1:10" x14ac:dyDescent="0.25">
      <c r="A51" s="876"/>
      <c r="B51" s="544" t="s">
        <v>1561</v>
      </c>
      <c r="C51" s="103" t="s">
        <v>227</v>
      </c>
      <c r="D51" s="547">
        <v>110</v>
      </c>
      <c r="E51" s="547">
        <v>40</v>
      </c>
      <c r="F51" s="543">
        <v>5</v>
      </c>
      <c r="G51" s="103">
        <v>1</v>
      </c>
      <c r="I51" s="548">
        <v>392.8</v>
      </c>
      <c r="J51" s="103" t="s">
        <v>1560</v>
      </c>
    </row>
    <row r="52" spans="1:10" x14ac:dyDescent="0.25">
      <c r="A52" s="876"/>
      <c r="B52" s="544" t="s">
        <v>1562</v>
      </c>
      <c r="C52" s="103" t="s">
        <v>228</v>
      </c>
      <c r="D52" s="547">
        <v>110</v>
      </c>
      <c r="E52" s="547">
        <v>40</v>
      </c>
      <c r="F52" s="543">
        <v>5</v>
      </c>
      <c r="G52" s="103">
        <v>1</v>
      </c>
      <c r="I52" s="548">
        <v>392.8</v>
      </c>
      <c r="J52" s="103" t="s">
        <v>1560</v>
      </c>
    </row>
    <row r="53" spans="1:10" x14ac:dyDescent="0.25">
      <c r="A53" s="876"/>
      <c r="B53" s="544" t="s">
        <v>1563</v>
      </c>
      <c r="C53" s="103" t="s">
        <v>229</v>
      </c>
      <c r="D53" s="547">
        <v>135</v>
      </c>
      <c r="E53" s="547">
        <v>30</v>
      </c>
      <c r="F53" s="543">
        <v>5</v>
      </c>
      <c r="G53" s="103">
        <v>1</v>
      </c>
      <c r="H53" s="103" t="s">
        <v>1564</v>
      </c>
      <c r="I53" s="548">
        <v>352.2</v>
      </c>
      <c r="J53" s="103" t="s">
        <v>1565</v>
      </c>
    </row>
    <row r="54" spans="1:10" ht="15" customHeight="1" x14ac:dyDescent="0.25">
      <c r="A54" s="876"/>
      <c r="B54" s="544"/>
      <c r="C54" s="103" t="s">
        <v>230</v>
      </c>
      <c r="D54" s="546">
        <v>75</v>
      </c>
      <c r="E54" s="547">
        <v>40</v>
      </c>
      <c r="F54" s="543">
        <v>5</v>
      </c>
      <c r="G54" s="103">
        <v>1</v>
      </c>
      <c r="I54" s="548">
        <v>172.4</v>
      </c>
      <c r="J54" s="103" t="s">
        <v>1557</v>
      </c>
    </row>
    <row r="55" spans="1:10" x14ac:dyDescent="0.25">
      <c r="A55" s="876"/>
      <c r="B55" s="544"/>
      <c r="C55" s="103" t="s">
        <v>231</v>
      </c>
      <c r="D55" s="546">
        <v>0</v>
      </c>
      <c r="E55" s="547">
        <v>40</v>
      </c>
      <c r="F55" s="543">
        <v>5</v>
      </c>
      <c r="G55" s="103">
        <v>1</v>
      </c>
      <c r="I55" s="548">
        <v>172</v>
      </c>
    </row>
    <row r="56" spans="1:10" x14ac:dyDescent="0.25">
      <c r="A56" s="876" t="s">
        <v>1566</v>
      </c>
      <c r="B56" s="544"/>
      <c r="C56" s="103" t="s">
        <v>232</v>
      </c>
      <c r="D56" s="546">
        <v>110</v>
      </c>
      <c r="E56" s="546">
        <v>40</v>
      </c>
      <c r="F56" s="543">
        <v>5</v>
      </c>
      <c r="G56" s="103">
        <v>1</v>
      </c>
      <c r="H56" s="103" t="s">
        <v>1567</v>
      </c>
      <c r="I56" s="548">
        <v>597.79999999999995</v>
      </c>
      <c r="J56" s="103" t="s">
        <v>1568</v>
      </c>
    </row>
    <row r="57" spans="1:10" x14ac:dyDescent="0.25">
      <c r="A57" s="876"/>
      <c r="B57" s="544"/>
      <c r="C57" s="103" t="s">
        <v>233</v>
      </c>
      <c r="D57" s="546">
        <v>100</v>
      </c>
      <c r="E57" s="546">
        <v>20</v>
      </c>
      <c r="F57" s="543">
        <v>5</v>
      </c>
      <c r="G57" s="103">
        <v>1</v>
      </c>
      <c r="H57" s="103" t="s">
        <v>1569</v>
      </c>
      <c r="I57" s="548">
        <v>597.79999999999995</v>
      </c>
      <c r="J57" s="103" t="s">
        <v>1568</v>
      </c>
    </row>
    <row r="58" spans="1:10" x14ac:dyDescent="0.25">
      <c r="A58" s="876"/>
      <c r="B58" s="544"/>
      <c r="C58" s="103" t="s">
        <v>234</v>
      </c>
      <c r="D58" s="546">
        <v>40</v>
      </c>
      <c r="E58" s="546">
        <v>20</v>
      </c>
      <c r="F58" s="543"/>
      <c r="H58" s="103" t="s">
        <v>1513</v>
      </c>
      <c r="I58" s="548">
        <v>80</v>
      </c>
    </row>
    <row r="59" spans="1:10" x14ac:dyDescent="0.25">
      <c r="A59" s="876"/>
      <c r="B59" s="544"/>
      <c r="C59" s="103" t="s">
        <v>235</v>
      </c>
      <c r="D59" s="546">
        <v>110</v>
      </c>
      <c r="E59" s="546">
        <v>20</v>
      </c>
      <c r="F59" s="543">
        <v>5</v>
      </c>
      <c r="G59" s="103">
        <v>1</v>
      </c>
      <c r="I59" s="548">
        <v>250</v>
      </c>
      <c r="J59" s="103" t="s">
        <v>1570</v>
      </c>
    </row>
    <row r="60" spans="1:10" x14ac:dyDescent="0.25">
      <c r="A60" s="876"/>
      <c r="B60" s="544"/>
      <c r="C60" s="543" t="s">
        <v>236</v>
      </c>
      <c r="D60" s="546">
        <v>110</v>
      </c>
      <c r="E60" s="546">
        <v>20</v>
      </c>
      <c r="F60" s="543">
        <v>5</v>
      </c>
      <c r="G60" s="103">
        <v>1</v>
      </c>
      <c r="I60" s="548">
        <v>79</v>
      </c>
      <c r="J60" s="103" t="s">
        <v>1570</v>
      </c>
    </row>
    <row r="61" spans="1:10" ht="16.5" customHeight="1" x14ac:dyDescent="0.25">
      <c r="A61" s="876"/>
      <c r="B61" s="544"/>
      <c r="C61" s="543" t="s">
        <v>237</v>
      </c>
      <c r="D61" s="547">
        <v>135</v>
      </c>
      <c r="E61" s="547">
        <v>50</v>
      </c>
      <c r="F61" s="543">
        <v>5</v>
      </c>
      <c r="G61" s="103">
        <v>1</v>
      </c>
      <c r="I61" s="548">
        <v>320.10000000000002</v>
      </c>
      <c r="J61" s="103" t="s">
        <v>1571</v>
      </c>
    </row>
    <row r="62" spans="1:10" x14ac:dyDescent="0.25">
      <c r="A62" s="876"/>
      <c r="B62" s="544"/>
      <c r="C62" s="103" t="s">
        <v>238</v>
      </c>
      <c r="D62" s="547">
        <v>135</v>
      </c>
      <c r="E62" s="547">
        <v>50</v>
      </c>
      <c r="F62" s="543">
        <v>5</v>
      </c>
      <c r="G62" s="103">
        <v>1</v>
      </c>
      <c r="I62" s="548">
        <v>320.10000000000002</v>
      </c>
      <c r="J62" s="103" t="s">
        <v>1571</v>
      </c>
    </row>
    <row r="63" spans="1:10" x14ac:dyDescent="0.25">
      <c r="A63" s="876"/>
      <c r="B63" s="544"/>
      <c r="C63" s="103" t="s">
        <v>1676</v>
      </c>
      <c r="D63" s="547">
        <v>225</v>
      </c>
      <c r="E63" s="547">
        <v>60</v>
      </c>
      <c r="F63" s="543">
        <v>6</v>
      </c>
      <c r="G63" s="103">
        <v>1</v>
      </c>
      <c r="I63" s="548">
        <v>1314</v>
      </c>
      <c r="J63" s="103" t="s">
        <v>1677</v>
      </c>
    </row>
    <row r="64" spans="1:10" x14ac:dyDescent="0.25">
      <c r="A64" s="876"/>
      <c r="B64" s="544"/>
      <c r="C64" s="103" t="s">
        <v>239</v>
      </c>
      <c r="D64" s="546">
        <v>2000</v>
      </c>
      <c r="E64" s="546">
        <v>300</v>
      </c>
      <c r="F64" s="543">
        <v>5</v>
      </c>
      <c r="G64" s="103">
        <v>1</v>
      </c>
      <c r="I64" s="548">
        <v>80</v>
      </c>
    </row>
    <row r="65" spans="1:10" x14ac:dyDescent="0.25">
      <c r="A65" s="876"/>
      <c r="B65" s="544"/>
      <c r="C65" s="103" t="s">
        <v>240</v>
      </c>
      <c r="D65" s="546">
        <v>49</v>
      </c>
      <c r="E65" s="546">
        <v>10</v>
      </c>
      <c r="F65" s="543">
        <v>5</v>
      </c>
      <c r="G65" s="103">
        <v>1</v>
      </c>
      <c r="H65" s="103" t="s">
        <v>1553</v>
      </c>
      <c r="I65" s="548">
        <v>2944.4</v>
      </c>
      <c r="J65" s="103" t="s">
        <v>1572</v>
      </c>
    </row>
    <row r="66" spans="1:10" x14ac:dyDescent="0.25">
      <c r="A66" s="876"/>
      <c r="B66" s="544"/>
      <c r="C66" s="103" t="s">
        <v>241</v>
      </c>
      <c r="D66" s="546">
        <v>20</v>
      </c>
      <c r="E66" s="546">
        <v>20</v>
      </c>
      <c r="F66" s="543">
        <v>5</v>
      </c>
      <c r="G66" s="103">
        <v>1</v>
      </c>
      <c r="I66" s="548">
        <v>0</v>
      </c>
    </row>
    <row r="67" spans="1:10" x14ac:dyDescent="0.25">
      <c r="A67" s="876"/>
      <c r="B67" s="544"/>
      <c r="C67" s="103" t="s">
        <v>1783</v>
      </c>
      <c r="D67" s="546"/>
      <c r="E67" s="546"/>
      <c r="F67" s="543"/>
      <c r="G67" s="103">
        <v>1</v>
      </c>
      <c r="H67" s="103" t="s">
        <v>1784</v>
      </c>
      <c r="I67" s="548"/>
    </row>
    <row r="68" spans="1:10" x14ac:dyDescent="0.25">
      <c r="A68" s="876"/>
      <c r="B68" s="103" t="s">
        <v>1573</v>
      </c>
      <c r="C68" s="103" t="s">
        <v>242</v>
      </c>
      <c r="D68" s="546">
        <v>0</v>
      </c>
      <c r="E68" s="546">
        <v>50</v>
      </c>
      <c r="F68" s="103">
        <v>5</v>
      </c>
      <c r="G68" s="103">
        <v>1</v>
      </c>
      <c r="H68" s="103" t="s">
        <v>1553</v>
      </c>
      <c r="I68" s="548">
        <v>0</v>
      </c>
      <c r="J68" s="103" t="s">
        <v>1574</v>
      </c>
    </row>
    <row r="69" spans="1:10" x14ac:dyDescent="0.25">
      <c r="A69" s="876"/>
      <c r="C69" s="103" t="s">
        <v>243</v>
      </c>
      <c r="D69" s="546">
        <v>40</v>
      </c>
      <c r="E69" s="546">
        <v>40</v>
      </c>
      <c r="F69" s="103">
        <v>5</v>
      </c>
      <c r="G69" s="103">
        <v>1</v>
      </c>
      <c r="H69" s="103" t="s">
        <v>1513</v>
      </c>
      <c r="I69" s="548">
        <v>208</v>
      </c>
      <c r="J69" s="103" t="s">
        <v>1544</v>
      </c>
    </row>
    <row r="70" spans="1:10" x14ac:dyDescent="0.25">
      <c r="A70" s="876"/>
      <c r="C70" s="103" t="s">
        <v>244</v>
      </c>
      <c r="D70" s="546">
        <v>100</v>
      </c>
      <c r="E70" s="546">
        <v>20</v>
      </c>
      <c r="F70" s="103">
        <v>5</v>
      </c>
      <c r="G70" s="103">
        <v>1</v>
      </c>
      <c r="H70" s="103" t="s">
        <v>1569</v>
      </c>
      <c r="I70" s="548">
        <v>320.10000000000002</v>
      </c>
      <c r="J70" s="103" t="s">
        <v>1571</v>
      </c>
    </row>
    <row r="71" spans="1:10" x14ac:dyDescent="0.25">
      <c r="A71" s="876"/>
      <c r="C71" s="103" t="s">
        <v>245</v>
      </c>
      <c r="D71" s="546">
        <v>20</v>
      </c>
      <c r="E71" s="546">
        <v>29</v>
      </c>
      <c r="F71" s="103">
        <v>5</v>
      </c>
      <c r="G71" s="103">
        <v>1</v>
      </c>
      <c r="H71" s="103" t="s">
        <v>1513</v>
      </c>
      <c r="I71" s="548"/>
    </row>
    <row r="72" spans="1:10" x14ac:dyDescent="0.25">
      <c r="A72" s="876"/>
      <c r="C72" s="103" t="s">
        <v>246</v>
      </c>
      <c r="D72" s="546">
        <v>20</v>
      </c>
      <c r="E72" s="546">
        <v>20</v>
      </c>
      <c r="F72" s="103">
        <v>5</v>
      </c>
      <c r="G72" s="103">
        <v>1</v>
      </c>
      <c r="I72" s="548">
        <v>300</v>
      </c>
    </row>
  </sheetData>
  <sheetProtection algorithmName="SHA-512" hashValue="IiZcc4WnVqxbvAGcXyj4QAYUX4MepxIUPIDHUHurLt3gZlX5q4QBl5WN8sy767i37qP3l+uPm9PfUTDoCSiIYg==" saltValue="D4WeuwFTK/ElZoDnf+eBVQ==" spinCount="100000" sheet="1" objects="1" scenarios="1"/>
  <mergeCells count="6">
    <mergeCell ref="A56:A72"/>
    <mergeCell ref="A6:A9"/>
    <mergeCell ref="A10:A19"/>
    <mergeCell ref="A47:A55"/>
    <mergeCell ref="A20:A30"/>
    <mergeCell ref="A31:A46"/>
  </mergeCells>
  <pageMargins left="0.7" right="0.7" top="0.78740157499999996" bottom="0.78740157499999996"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4B254-BD99-419C-B5A0-99ECBFD1F85E}">
  <sheetPr>
    <tabColor theme="0" tint="-0.249977111117893"/>
  </sheetPr>
  <dimension ref="A1:N8"/>
  <sheetViews>
    <sheetView workbookViewId="0">
      <selection activeCell="I446" sqref="I446"/>
    </sheetView>
  </sheetViews>
  <sheetFormatPr baseColWidth="10" defaultColWidth="10.7109375" defaultRowHeight="15" x14ac:dyDescent="0.25"/>
  <cols>
    <col min="1" max="1" width="27.140625" bestFit="1" customWidth="1"/>
    <col min="5" max="5" width="15.5703125" bestFit="1" customWidth="1"/>
  </cols>
  <sheetData>
    <row r="1" spans="1:14" x14ac:dyDescent="0.25">
      <c r="A1" t="s">
        <v>1575</v>
      </c>
      <c r="B1" t="s">
        <v>1576</v>
      </c>
      <c r="C1" t="s">
        <v>1577</v>
      </c>
      <c r="E1" t="s">
        <v>1578</v>
      </c>
      <c r="F1" t="s">
        <v>1579</v>
      </c>
      <c r="G1" t="s">
        <v>1580</v>
      </c>
      <c r="H1" t="s">
        <v>1581</v>
      </c>
      <c r="I1" t="s">
        <v>1582</v>
      </c>
      <c r="J1" t="s">
        <v>1583</v>
      </c>
      <c r="M1" t="s">
        <v>1584</v>
      </c>
    </row>
    <row r="2" spans="1:14" x14ac:dyDescent="0.25">
      <c r="A2" t="s">
        <v>1585</v>
      </c>
      <c r="B2">
        <v>1.2</v>
      </c>
      <c r="C2">
        <v>55</v>
      </c>
      <c r="E2" t="s">
        <v>123</v>
      </c>
      <c r="F2">
        <v>65.2</v>
      </c>
      <c r="G2">
        <v>45.8</v>
      </c>
      <c r="H2">
        <v>37.6</v>
      </c>
      <c r="I2">
        <v>33.299999999999997</v>
      </c>
      <c r="J2">
        <v>31.5</v>
      </c>
      <c r="K2" t="s">
        <v>1586</v>
      </c>
      <c r="M2">
        <v>5883</v>
      </c>
      <c r="N2" t="s">
        <v>1587</v>
      </c>
    </row>
    <row r="3" spans="1:14" x14ac:dyDescent="0.25">
      <c r="A3" t="s">
        <v>1588</v>
      </c>
      <c r="B3">
        <v>1.2</v>
      </c>
      <c r="C3">
        <v>55</v>
      </c>
      <c r="E3" t="s">
        <v>1589</v>
      </c>
      <c r="F3" t="s">
        <v>1590</v>
      </c>
      <c r="G3">
        <v>12.6</v>
      </c>
      <c r="H3">
        <v>12</v>
      </c>
      <c r="I3">
        <v>16.2</v>
      </c>
      <c r="J3">
        <v>17.7</v>
      </c>
      <c r="K3" t="s">
        <v>1586</v>
      </c>
    </row>
    <row r="4" spans="1:14" x14ac:dyDescent="0.25">
      <c r="A4" t="s">
        <v>1591</v>
      </c>
      <c r="B4">
        <v>1.2</v>
      </c>
      <c r="C4">
        <v>55</v>
      </c>
    </row>
    <row r="5" spans="1:14" x14ac:dyDescent="0.25">
      <c r="A5" t="s">
        <v>1592</v>
      </c>
      <c r="B5">
        <v>1.2</v>
      </c>
      <c r="C5">
        <v>55</v>
      </c>
    </row>
    <row r="6" spans="1:14" x14ac:dyDescent="0.25">
      <c r="A6" t="s">
        <v>1593</v>
      </c>
      <c r="B6">
        <v>1.2</v>
      </c>
      <c r="C6">
        <v>55</v>
      </c>
    </row>
    <row r="8" spans="1:14" x14ac:dyDescent="0.25">
      <c r="A8" t="s">
        <v>1594</v>
      </c>
    </row>
  </sheetData>
  <sheetProtection algorithmName="SHA-512" hashValue="0PM2uKZ+PsSoC2+asIHKxr5+pdihe+Z5pvkDjPbeXxdKspZXe7qTyvfgncBhZs3ILOTkzyOrVyT+44+FVPt+Rw==" saltValue="qmJgKW/8y5B7msYURWKvXg==" spinCount="100000" sheet="1" objects="1" scenarios="1"/>
  <phoneticPr fontId="10" type="noConversion"/>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5214-8522-4487-99FA-C2A14ED44027}">
  <sheetPr>
    <tabColor theme="1" tint="0.499984740745262"/>
  </sheetPr>
  <dimension ref="A1:F501"/>
  <sheetViews>
    <sheetView zoomScale="115" zoomScaleNormal="115" workbookViewId="0">
      <selection activeCell="F17" sqref="F17"/>
    </sheetView>
  </sheetViews>
  <sheetFormatPr baseColWidth="10" defaultColWidth="10.7109375" defaultRowHeight="15" x14ac:dyDescent="0.25"/>
  <cols>
    <col min="1" max="1" width="40.5703125" bestFit="1" customWidth="1"/>
    <col min="2" max="2" width="40.42578125" bestFit="1" customWidth="1"/>
    <col min="4" max="4" width="40.85546875" bestFit="1" customWidth="1"/>
    <col min="5" max="5" width="18.140625" customWidth="1"/>
  </cols>
  <sheetData>
    <row r="1" spans="1:6" x14ac:dyDescent="0.25">
      <c r="A1" s="879" t="s">
        <v>1958</v>
      </c>
      <c r="B1" s="881" t="s">
        <v>78</v>
      </c>
      <c r="C1" s="57"/>
      <c r="D1" s="883" t="s">
        <v>1595</v>
      </c>
      <c r="E1" s="884" t="s">
        <v>1596</v>
      </c>
      <c r="F1" s="710" t="s">
        <v>1597</v>
      </c>
    </row>
    <row r="2" spans="1:6" ht="15.75" thickBot="1" x14ac:dyDescent="0.3">
      <c r="A2" s="880"/>
      <c r="B2" s="882"/>
      <c r="C2" s="57"/>
      <c r="D2" s="883"/>
      <c r="E2" s="884"/>
      <c r="F2" s="710"/>
    </row>
    <row r="3" spans="1:6" x14ac:dyDescent="0.25">
      <c r="A3" s="21">
        <f>IF('Schritt 2a Wärmeverbr. Kat. 1-4'!A10="","",'Schritt 2a Wärmeverbr. Kat. 1-4'!A10)</f>
        <v>1</v>
      </c>
      <c r="B3" s="22" t="str">
        <f>IF('Schritt 2a Wärmeverbr. Kat. 1-4'!C10="","",'Schritt 2a Wärmeverbr. Kat. 1-4'!C10)</f>
        <v/>
      </c>
      <c r="D3" s="36" t="str">
        <f>IF('Schritt 2a Wärmeverbr. Kat. 1-4'!K10&lt;&gt;"",'Schritt 2a Wärmeverbr. Kat. 1-4'!V10,"")</f>
        <v/>
      </c>
      <c r="E3" t="str">
        <f>IF(D3="","",MATCH(D3,Klimafaktoren!$C$1:$AX$1,0))</f>
        <v/>
      </c>
      <c r="F3" s="69" t="str" cm="1">
        <f t="array" ref="F3">IFERROR(IF(Witterungsbereinigung!E3="",IF('Schritt 2a Wärmeverbr. Kat. 1-4'!AA10=1,"unbeheizt",""),INDEX(Klimafaktoren!$C$1:$AX$1296,Klimafaktoren!$B$1298,Witterungsbereinigung!E3)),"PLZ eingetragen?")</f>
        <v/>
      </c>
    </row>
    <row r="4" spans="1:6" x14ac:dyDescent="0.25">
      <c r="A4" s="21">
        <f>IF('Schritt 2a Wärmeverbr. Kat. 1-4'!A11="","",'Schritt 2a Wärmeverbr. Kat. 1-4'!A11)</f>
        <v>2</v>
      </c>
      <c r="B4" s="22" t="str">
        <f>IF('Schritt 2a Wärmeverbr. Kat. 1-4'!C11="","",'Schritt 2a Wärmeverbr. Kat. 1-4'!C11)</f>
        <v/>
      </c>
      <c r="D4" s="36" t="str">
        <f>IF('Schritt 2a Wärmeverbr. Kat. 1-4'!K11&lt;&gt;"",'Schritt 2a Wärmeverbr. Kat. 1-4'!V11,"")</f>
        <v/>
      </c>
      <c r="E4" t="str">
        <f>IF(D4="","",MATCH(D4,Klimafaktoren!$C$1:$AX$1,0))</f>
        <v/>
      </c>
      <c r="F4" s="69" t="str" cm="1">
        <f t="array" ref="F4">IFERROR(IF(Witterungsbereinigung!E4="",IF('Schritt 2a Wärmeverbr. Kat. 1-4'!AA11=1,"unbeheizt",""),INDEX(Klimafaktoren!$C$1:$AX$1296,Klimafaktoren!$B$1298,Witterungsbereinigung!E4)),"PLZ eingetragen?")</f>
        <v/>
      </c>
    </row>
    <row r="5" spans="1:6" x14ac:dyDescent="0.25">
      <c r="A5" s="21">
        <f>IF('Schritt 2a Wärmeverbr. Kat. 1-4'!A12="","",'Schritt 2a Wärmeverbr. Kat. 1-4'!A12)</f>
        <v>3</v>
      </c>
      <c r="B5" s="22" t="str">
        <f>IF('Schritt 2a Wärmeverbr. Kat. 1-4'!C12="","",'Schritt 2a Wärmeverbr. Kat. 1-4'!C12)</f>
        <v/>
      </c>
      <c r="D5" s="36" t="str">
        <f>IF('Schritt 2a Wärmeverbr. Kat. 1-4'!K12&lt;&gt;"",'Schritt 2a Wärmeverbr. Kat. 1-4'!V12,"")</f>
        <v/>
      </c>
      <c r="E5" t="str">
        <f>IF(D5="","",MATCH(D5,Klimafaktoren!$C$1:$AX$1,0))</f>
        <v/>
      </c>
      <c r="F5" s="69" t="str" cm="1">
        <f t="array" ref="F5">IFERROR(IF(Witterungsbereinigung!E5="",IF('Schritt 2a Wärmeverbr. Kat. 1-4'!AA12=1,"unbeheizt",""),INDEX(Klimafaktoren!$C$1:$AX$1296,Klimafaktoren!$B$1298,Witterungsbereinigung!E5)),"PLZ eingetragen?")</f>
        <v/>
      </c>
    </row>
    <row r="6" spans="1:6" x14ac:dyDescent="0.25">
      <c r="A6" s="21">
        <f>IF('Schritt 2a Wärmeverbr. Kat. 1-4'!A13="","",'Schritt 2a Wärmeverbr. Kat. 1-4'!A13)</f>
        <v>4</v>
      </c>
      <c r="B6" s="22" t="str">
        <f>IF('Schritt 2a Wärmeverbr. Kat. 1-4'!C13="","",'Schritt 2a Wärmeverbr. Kat. 1-4'!C13)</f>
        <v/>
      </c>
      <c r="D6" s="36" t="str">
        <f>IF('Schritt 2a Wärmeverbr. Kat. 1-4'!K13&lt;&gt;"",'Schritt 2a Wärmeverbr. Kat. 1-4'!V13,"")</f>
        <v/>
      </c>
      <c r="E6" t="str">
        <f>IF(D6="","",MATCH(D6,Klimafaktoren!$C$1:$AX$1,0))</f>
        <v/>
      </c>
      <c r="F6" s="69" t="str" cm="1">
        <f t="array" ref="F6">IFERROR(IF(Witterungsbereinigung!E6="",IF('Schritt 2a Wärmeverbr. Kat. 1-4'!AA13=1,"unbeheizt",""),INDEX(Klimafaktoren!$C$1:$AX$1296,Klimafaktoren!$B$1298,Witterungsbereinigung!E6)),"PLZ eingetragen?")</f>
        <v/>
      </c>
    </row>
    <row r="7" spans="1:6" x14ac:dyDescent="0.25">
      <c r="A7" s="21">
        <f>IF('Schritt 2a Wärmeverbr. Kat. 1-4'!A14="","",'Schritt 2a Wärmeverbr. Kat. 1-4'!A14)</f>
        <v>5</v>
      </c>
      <c r="B7" s="22" t="str">
        <f>IF('Schritt 2a Wärmeverbr. Kat. 1-4'!C14="","",'Schritt 2a Wärmeverbr. Kat. 1-4'!C14)</f>
        <v/>
      </c>
      <c r="D7" s="36" t="str">
        <f>IF('Schritt 2a Wärmeverbr. Kat. 1-4'!K14&lt;&gt;"",'Schritt 2a Wärmeverbr. Kat. 1-4'!V14,"")</f>
        <v/>
      </c>
      <c r="E7" t="str">
        <f>IF(D7="","",MATCH(D7,Klimafaktoren!$C$1:$AX$1,0))</f>
        <v/>
      </c>
      <c r="F7" s="69" t="str" cm="1">
        <f t="array" ref="F7">IFERROR(IF(Witterungsbereinigung!E7="",IF('Schritt 2a Wärmeverbr. Kat. 1-4'!AA14=1,"unbeheizt",""),INDEX(Klimafaktoren!$C$1:$AX$1296,Klimafaktoren!$B$1298,Witterungsbereinigung!E7)),"PLZ eingetragen?")</f>
        <v/>
      </c>
    </row>
    <row r="8" spans="1:6" x14ac:dyDescent="0.25">
      <c r="A8" s="21">
        <f>IF('Schritt 2a Wärmeverbr. Kat. 1-4'!A15="","",'Schritt 2a Wärmeverbr. Kat. 1-4'!A15)</f>
        <v>6</v>
      </c>
      <c r="B8" s="22" t="str">
        <f>IF('Schritt 2a Wärmeverbr. Kat. 1-4'!C15="","",'Schritt 2a Wärmeverbr. Kat. 1-4'!C15)</f>
        <v/>
      </c>
      <c r="D8" s="36" t="str">
        <f>IF('Schritt 2a Wärmeverbr. Kat. 1-4'!K15&lt;&gt;"",'Schritt 2a Wärmeverbr. Kat. 1-4'!V15,"")</f>
        <v/>
      </c>
      <c r="E8" t="str">
        <f>IF(D8="","",MATCH(D8,Klimafaktoren!$C$1:$AX$1,0))</f>
        <v/>
      </c>
      <c r="F8" s="69" t="str" cm="1">
        <f t="array" ref="F8">IFERROR(IF(Witterungsbereinigung!E8="",IF('Schritt 2a Wärmeverbr. Kat. 1-4'!AA15=1,"unbeheizt",""),INDEX(Klimafaktoren!$C$1:$AX$1296,Klimafaktoren!$B$1298,Witterungsbereinigung!E8)),"PLZ eingetragen?")</f>
        <v/>
      </c>
    </row>
    <row r="9" spans="1:6" x14ac:dyDescent="0.25">
      <c r="A9" s="21">
        <f>IF('Schritt 2a Wärmeverbr. Kat. 1-4'!A16="","",'Schritt 2a Wärmeverbr. Kat. 1-4'!A16)</f>
        <v>7</v>
      </c>
      <c r="B9" s="22" t="str">
        <f>IF('Schritt 2a Wärmeverbr. Kat. 1-4'!C16="","",'Schritt 2a Wärmeverbr. Kat. 1-4'!C16)</f>
        <v/>
      </c>
      <c r="D9" s="36" t="str">
        <f>IF('Schritt 2a Wärmeverbr. Kat. 1-4'!K16&lt;&gt;"",'Schritt 2a Wärmeverbr. Kat. 1-4'!V16,"")</f>
        <v/>
      </c>
      <c r="E9" t="str">
        <f>IF(D9="","",MATCH(D9,Klimafaktoren!$C$1:$AX$1,0))</f>
        <v/>
      </c>
      <c r="F9" s="69" t="str" cm="1">
        <f t="array" ref="F9">IFERROR(IF(Witterungsbereinigung!E9="",IF('Schritt 2a Wärmeverbr. Kat. 1-4'!AA16=1,"unbeheizt",""),INDEX(Klimafaktoren!$C$1:$AX$1296,Klimafaktoren!$B$1298,Witterungsbereinigung!E9)),"PLZ eingetragen?")</f>
        <v/>
      </c>
    </row>
    <row r="10" spans="1:6" x14ac:dyDescent="0.25">
      <c r="A10" s="21">
        <f>IF('Schritt 2a Wärmeverbr. Kat. 1-4'!A17="","",'Schritt 2a Wärmeverbr. Kat. 1-4'!A17)</f>
        <v>8</v>
      </c>
      <c r="B10" s="22" t="str">
        <f>IF('Schritt 2a Wärmeverbr. Kat. 1-4'!C17="","",'Schritt 2a Wärmeverbr. Kat. 1-4'!C17)</f>
        <v/>
      </c>
      <c r="D10" s="36" t="str">
        <f>IF('Schritt 2a Wärmeverbr. Kat. 1-4'!K17&lt;&gt;"",'Schritt 2a Wärmeverbr. Kat. 1-4'!V17,"")</f>
        <v/>
      </c>
      <c r="E10" t="str">
        <f>IF(D10="","",MATCH(D10,Klimafaktoren!$C$1:$AX$1,0))</f>
        <v/>
      </c>
      <c r="F10" s="69" t="str" cm="1">
        <f t="array" ref="F10">IFERROR(IF(Witterungsbereinigung!E10="",IF('Schritt 2a Wärmeverbr. Kat. 1-4'!AA17=1,"unbeheizt",""),INDEX(Klimafaktoren!$C$1:$AX$1296,Klimafaktoren!$B$1298,Witterungsbereinigung!E10)),"PLZ eingetragen?")</f>
        <v/>
      </c>
    </row>
    <row r="11" spans="1:6" x14ac:dyDescent="0.25">
      <c r="A11" s="21">
        <f>IF('Schritt 2a Wärmeverbr. Kat. 1-4'!A18="","",'Schritt 2a Wärmeverbr. Kat. 1-4'!A18)</f>
        <v>9</v>
      </c>
      <c r="B11" s="22" t="str">
        <f>IF('Schritt 2a Wärmeverbr. Kat. 1-4'!C18="","",'Schritt 2a Wärmeverbr. Kat. 1-4'!C18)</f>
        <v/>
      </c>
      <c r="D11" s="36" t="str">
        <f>IF('Schritt 2a Wärmeverbr. Kat. 1-4'!K18&lt;&gt;"",'Schritt 2a Wärmeverbr. Kat. 1-4'!V18,"")</f>
        <v/>
      </c>
      <c r="E11" t="str">
        <f>IF(D11="","",MATCH(D11,Klimafaktoren!$C$1:$AX$1,0))</f>
        <v/>
      </c>
      <c r="F11" s="69" t="str" cm="1">
        <f t="array" ref="F11">IFERROR(IF(Witterungsbereinigung!E11="",IF('Schritt 2a Wärmeverbr. Kat. 1-4'!AA18=1,"unbeheizt",""),INDEX(Klimafaktoren!$C$1:$AX$1296,Klimafaktoren!$B$1298,Witterungsbereinigung!E11)),"PLZ eingetragen?")</f>
        <v/>
      </c>
    </row>
    <row r="12" spans="1:6" x14ac:dyDescent="0.25">
      <c r="A12" s="21">
        <f>IF('Schritt 2a Wärmeverbr. Kat. 1-4'!A19="","",'Schritt 2a Wärmeverbr. Kat. 1-4'!A19)</f>
        <v>10</v>
      </c>
      <c r="B12" s="22" t="str">
        <f>IF('Schritt 2a Wärmeverbr. Kat. 1-4'!C19="","",'Schritt 2a Wärmeverbr. Kat. 1-4'!C19)</f>
        <v/>
      </c>
      <c r="D12" s="36" t="str">
        <f>IF('Schritt 2a Wärmeverbr. Kat. 1-4'!K19&lt;&gt;"",'Schritt 2a Wärmeverbr. Kat. 1-4'!V19,"")</f>
        <v/>
      </c>
      <c r="E12" t="str">
        <f>IF(D12="","",MATCH(D12,Klimafaktoren!$C$1:$AX$1,0))</f>
        <v/>
      </c>
      <c r="F12" s="69" t="str" cm="1">
        <f t="array" ref="F12">IFERROR(IF(Witterungsbereinigung!E12="",IF('Schritt 2a Wärmeverbr. Kat. 1-4'!AA19=1,"unbeheizt",""),INDEX(Klimafaktoren!$C$1:$AX$1296,Klimafaktoren!$B$1298,Witterungsbereinigung!E12)),"PLZ eingetragen?")</f>
        <v/>
      </c>
    </row>
    <row r="13" spans="1:6" x14ac:dyDescent="0.25">
      <c r="A13" s="21">
        <f>IF('Schritt 2a Wärmeverbr. Kat. 1-4'!A20="","",'Schritt 2a Wärmeverbr. Kat. 1-4'!A20)</f>
        <v>11</v>
      </c>
      <c r="B13" s="22" t="str">
        <f>IF('Schritt 2a Wärmeverbr. Kat. 1-4'!C20="","",'Schritt 2a Wärmeverbr. Kat. 1-4'!C20)</f>
        <v/>
      </c>
      <c r="D13" s="36" t="str">
        <f>IF('Schritt 2a Wärmeverbr. Kat. 1-4'!K20&lt;&gt;"",'Schritt 2a Wärmeverbr. Kat. 1-4'!V20,"")</f>
        <v/>
      </c>
      <c r="E13" t="str">
        <f>IF(D13="","",MATCH(D13,Klimafaktoren!$C$1:$AX$1,0))</f>
        <v/>
      </c>
      <c r="F13" s="69" t="str" cm="1">
        <f t="array" ref="F13">IFERROR(IF(Witterungsbereinigung!E13="",IF('Schritt 2a Wärmeverbr. Kat. 1-4'!AA20=1,"unbeheizt",""),INDEX(Klimafaktoren!$C$1:$AX$1296,Klimafaktoren!$B$1298,Witterungsbereinigung!E13)),"PLZ eingetragen?")</f>
        <v/>
      </c>
    </row>
    <row r="14" spans="1:6" x14ac:dyDescent="0.25">
      <c r="A14" s="21">
        <f>IF('Schritt 2a Wärmeverbr. Kat. 1-4'!A21="","",'Schritt 2a Wärmeverbr. Kat. 1-4'!A21)</f>
        <v>12</v>
      </c>
      <c r="B14" s="22" t="str">
        <f>IF('Schritt 2a Wärmeverbr. Kat. 1-4'!C21="","",'Schritt 2a Wärmeverbr. Kat. 1-4'!C21)</f>
        <v/>
      </c>
      <c r="D14" s="36" t="str">
        <f>IF('Schritt 2a Wärmeverbr. Kat. 1-4'!K21&lt;&gt;"",'Schritt 2a Wärmeverbr. Kat. 1-4'!V21,"")</f>
        <v/>
      </c>
      <c r="E14" t="str">
        <f>IF(D14="","",MATCH(D14,Klimafaktoren!$C$1:$AX$1,0))</f>
        <v/>
      </c>
      <c r="F14" s="69" t="str" cm="1">
        <f t="array" ref="F14">IFERROR(IF(Witterungsbereinigung!E14="",IF('Schritt 2a Wärmeverbr. Kat. 1-4'!AA21=1,"unbeheizt",""),INDEX(Klimafaktoren!$C$1:$AX$1296,Klimafaktoren!$B$1298,Witterungsbereinigung!E14)),"PLZ eingetragen?")</f>
        <v/>
      </c>
    </row>
    <row r="15" spans="1:6" x14ac:dyDescent="0.25">
      <c r="A15" s="21">
        <f>IF('Schritt 2a Wärmeverbr. Kat. 1-4'!A22="","",'Schritt 2a Wärmeverbr. Kat. 1-4'!A22)</f>
        <v>13</v>
      </c>
      <c r="B15" s="22" t="str">
        <f>IF('Schritt 2a Wärmeverbr. Kat. 1-4'!C22="","",'Schritt 2a Wärmeverbr. Kat. 1-4'!C22)</f>
        <v/>
      </c>
      <c r="D15" s="36" t="str">
        <f>IF('Schritt 2a Wärmeverbr. Kat. 1-4'!K22&lt;&gt;"",'Schritt 2a Wärmeverbr. Kat. 1-4'!V22,"")</f>
        <v/>
      </c>
      <c r="E15" t="str">
        <f>IF(D15="","",MATCH(D15,Klimafaktoren!$C$1:$AX$1,0))</f>
        <v/>
      </c>
      <c r="F15" s="69" t="str" cm="1">
        <f t="array" ref="F15">IFERROR(IF(Witterungsbereinigung!E15="",IF('Schritt 2a Wärmeverbr. Kat. 1-4'!AA22=1,"unbeheizt",""),INDEX(Klimafaktoren!$C$1:$AX$1296,Klimafaktoren!$B$1298,Witterungsbereinigung!E15)),"PLZ eingetragen?")</f>
        <v/>
      </c>
    </row>
    <row r="16" spans="1:6" x14ac:dyDescent="0.25">
      <c r="A16" s="21">
        <f>IF('Schritt 2a Wärmeverbr. Kat. 1-4'!A23="","",'Schritt 2a Wärmeverbr. Kat. 1-4'!A23)</f>
        <v>14</v>
      </c>
      <c r="B16" s="22" t="str">
        <f>IF('Schritt 2a Wärmeverbr. Kat. 1-4'!C23="","",'Schritt 2a Wärmeverbr. Kat. 1-4'!C23)</f>
        <v/>
      </c>
      <c r="D16" s="36" t="str">
        <f>IF('Schritt 2a Wärmeverbr. Kat. 1-4'!K23&lt;&gt;"",'Schritt 2a Wärmeverbr. Kat. 1-4'!V23,"")</f>
        <v/>
      </c>
      <c r="E16" t="str">
        <f>IF(D16="","",MATCH(D16,Klimafaktoren!$C$1:$AX$1,0))</f>
        <v/>
      </c>
      <c r="F16" s="69" t="str" cm="1">
        <f t="array" ref="F16">IFERROR(IF(Witterungsbereinigung!E16="",IF('Schritt 2a Wärmeverbr. Kat. 1-4'!AA23=1,"unbeheizt",""),INDEX(Klimafaktoren!$C$1:$AX$1296,Klimafaktoren!$B$1298,Witterungsbereinigung!E16)),"PLZ eingetragen?")</f>
        <v/>
      </c>
    </row>
    <row r="17" spans="1:6" x14ac:dyDescent="0.25">
      <c r="A17" s="21">
        <f>IF('Schritt 2a Wärmeverbr. Kat. 1-4'!A24="","",'Schritt 2a Wärmeverbr. Kat. 1-4'!A24)</f>
        <v>15</v>
      </c>
      <c r="B17" s="22" t="str">
        <f>IF('Schritt 2a Wärmeverbr. Kat. 1-4'!C24="","",'Schritt 2a Wärmeverbr. Kat. 1-4'!C24)</f>
        <v/>
      </c>
      <c r="D17" s="36" t="str">
        <f>IF('Schritt 2a Wärmeverbr. Kat. 1-4'!K24&lt;&gt;"",'Schritt 2a Wärmeverbr. Kat. 1-4'!V24,"")</f>
        <v/>
      </c>
      <c r="E17" t="str">
        <f>IF(D17="","",MATCH(D17,Klimafaktoren!$C$1:$AX$1,0))</f>
        <v/>
      </c>
      <c r="F17" s="69" t="str" cm="1">
        <f t="array" ref="F17">IFERROR(IF(Witterungsbereinigung!E17="",IF('Schritt 2a Wärmeverbr. Kat. 1-4'!AA24=1,"unbeheizt",""),INDEX(Klimafaktoren!$C$1:$AX$1296,Klimafaktoren!$B$1298,Witterungsbereinigung!E17)),"PLZ eingetragen?")</f>
        <v/>
      </c>
    </row>
    <row r="18" spans="1:6" x14ac:dyDescent="0.25">
      <c r="A18" s="21">
        <f>IF('Schritt 2a Wärmeverbr. Kat. 1-4'!A25="","",'Schritt 2a Wärmeverbr. Kat. 1-4'!A25)</f>
        <v>16</v>
      </c>
      <c r="B18" s="22" t="str">
        <f>IF('Schritt 2a Wärmeverbr. Kat. 1-4'!C25="","",'Schritt 2a Wärmeverbr. Kat. 1-4'!C25)</f>
        <v/>
      </c>
      <c r="D18" s="36" t="str">
        <f>IF('Schritt 2a Wärmeverbr. Kat. 1-4'!K25&lt;&gt;"",'Schritt 2a Wärmeverbr. Kat. 1-4'!V25,"")</f>
        <v/>
      </c>
      <c r="E18" t="str">
        <f>IF(D18="","",MATCH(D18,Klimafaktoren!$C$1:$AX$1,0))</f>
        <v/>
      </c>
      <c r="F18" s="69" t="str" cm="1">
        <f t="array" ref="F18">IFERROR(IF(Witterungsbereinigung!E18="",IF('Schritt 2a Wärmeverbr. Kat. 1-4'!AA25=1,"unbeheizt",""),INDEX(Klimafaktoren!$C$1:$AX$1296,Klimafaktoren!$B$1298,Witterungsbereinigung!E18)),"PLZ eingetragen?")</f>
        <v/>
      </c>
    </row>
    <row r="19" spans="1:6" x14ac:dyDescent="0.25">
      <c r="A19" s="21">
        <f>IF('Schritt 2a Wärmeverbr. Kat. 1-4'!A26="","",'Schritt 2a Wärmeverbr. Kat. 1-4'!A26)</f>
        <v>17</v>
      </c>
      <c r="B19" s="22" t="str">
        <f>IF('Schritt 2a Wärmeverbr. Kat. 1-4'!C26="","",'Schritt 2a Wärmeverbr. Kat. 1-4'!C26)</f>
        <v/>
      </c>
      <c r="D19" s="36" t="str">
        <f>IF('Schritt 2a Wärmeverbr. Kat. 1-4'!K26&lt;&gt;"",'Schritt 2a Wärmeverbr. Kat. 1-4'!V26,"")</f>
        <v/>
      </c>
      <c r="E19" t="str">
        <f>IF(D19="","",MATCH(D19,Klimafaktoren!$C$1:$AX$1,0))</f>
        <v/>
      </c>
      <c r="F19" s="69" t="str" cm="1">
        <f t="array" ref="F19">IFERROR(IF(Witterungsbereinigung!E19="",IF('Schritt 2a Wärmeverbr. Kat. 1-4'!AA26=1,"unbeheizt",""),INDEX(Klimafaktoren!$C$1:$AX$1296,Klimafaktoren!$B$1298,Witterungsbereinigung!E19)),"PLZ eingetragen?")</f>
        <v/>
      </c>
    </row>
    <row r="20" spans="1:6" x14ac:dyDescent="0.25">
      <c r="A20" s="21">
        <f>IF('Schritt 2a Wärmeverbr. Kat. 1-4'!A27="","",'Schritt 2a Wärmeverbr. Kat. 1-4'!A27)</f>
        <v>18</v>
      </c>
      <c r="B20" s="22" t="str">
        <f>IF('Schritt 2a Wärmeverbr. Kat. 1-4'!C27="","",'Schritt 2a Wärmeverbr. Kat. 1-4'!C27)</f>
        <v/>
      </c>
      <c r="D20" s="36" t="str">
        <f>IF('Schritt 2a Wärmeverbr. Kat. 1-4'!K27&lt;&gt;"",'Schritt 2a Wärmeverbr. Kat. 1-4'!V27,"")</f>
        <v/>
      </c>
      <c r="E20" t="str">
        <f>IF(D20="","",MATCH(D20,Klimafaktoren!$C$1:$AX$1,0))</f>
        <v/>
      </c>
      <c r="F20" s="69" t="str" cm="1">
        <f t="array" ref="F20">IFERROR(IF(Witterungsbereinigung!E20="",IF('Schritt 2a Wärmeverbr. Kat. 1-4'!AA27=1,"unbeheizt",""),INDEX(Klimafaktoren!$C$1:$AX$1296,Klimafaktoren!$B$1298,Witterungsbereinigung!E20)),"PLZ eingetragen?")</f>
        <v/>
      </c>
    </row>
    <row r="21" spans="1:6" x14ac:dyDescent="0.25">
      <c r="A21" s="21">
        <f>IF('Schritt 2a Wärmeverbr. Kat. 1-4'!A28="","",'Schritt 2a Wärmeverbr. Kat. 1-4'!A28)</f>
        <v>19</v>
      </c>
      <c r="B21" s="22" t="str">
        <f>IF('Schritt 2a Wärmeverbr. Kat. 1-4'!C28="","",'Schritt 2a Wärmeverbr. Kat. 1-4'!C28)</f>
        <v/>
      </c>
      <c r="D21" s="36" t="str">
        <f>IF('Schritt 2a Wärmeverbr. Kat. 1-4'!K28&lt;&gt;"",'Schritt 2a Wärmeverbr. Kat. 1-4'!V28,"")</f>
        <v/>
      </c>
      <c r="E21" t="str">
        <f>IF(D21="","",MATCH(D21,Klimafaktoren!$C$1:$AX$1,0))</f>
        <v/>
      </c>
      <c r="F21" s="69" t="str" cm="1">
        <f t="array" ref="F21">IFERROR(IF(Witterungsbereinigung!E21="",IF('Schritt 2a Wärmeverbr. Kat. 1-4'!AA28=1,"unbeheizt",""),INDEX(Klimafaktoren!$C$1:$AX$1296,Klimafaktoren!$B$1298,Witterungsbereinigung!E21)),"PLZ eingetragen?")</f>
        <v/>
      </c>
    </row>
    <row r="22" spans="1:6" x14ac:dyDescent="0.25">
      <c r="A22" s="21">
        <f>IF('Schritt 2a Wärmeverbr. Kat. 1-4'!A29="","",'Schritt 2a Wärmeverbr. Kat. 1-4'!A29)</f>
        <v>20</v>
      </c>
      <c r="B22" s="22" t="str">
        <f>IF('Schritt 2a Wärmeverbr. Kat. 1-4'!C29="","",'Schritt 2a Wärmeverbr. Kat. 1-4'!C29)</f>
        <v/>
      </c>
      <c r="D22" s="36" t="str">
        <f>IF('Schritt 2a Wärmeverbr. Kat. 1-4'!K29&lt;&gt;"",'Schritt 2a Wärmeverbr. Kat. 1-4'!V29,"")</f>
        <v/>
      </c>
      <c r="E22" t="str">
        <f>IF(D22="","",MATCH(D22,Klimafaktoren!$C$1:$AX$1,0))</f>
        <v/>
      </c>
      <c r="F22" s="69" t="str" cm="1">
        <f t="array" ref="F22">IFERROR(IF(Witterungsbereinigung!E22="",IF('Schritt 2a Wärmeverbr. Kat. 1-4'!AA29=1,"unbeheizt",""),INDEX(Klimafaktoren!$C$1:$AX$1296,Klimafaktoren!$B$1298,Witterungsbereinigung!E22)),"PLZ eingetragen?")</f>
        <v/>
      </c>
    </row>
    <row r="23" spans="1:6" x14ac:dyDescent="0.25">
      <c r="A23" s="21">
        <f>IF('Schritt 2a Wärmeverbr. Kat. 1-4'!A30="","",'Schritt 2a Wärmeverbr. Kat. 1-4'!A30)</f>
        <v>21</v>
      </c>
      <c r="B23" s="22" t="str">
        <f>IF('Schritt 2a Wärmeverbr. Kat. 1-4'!C30="","",'Schritt 2a Wärmeverbr. Kat. 1-4'!C30)</f>
        <v/>
      </c>
      <c r="D23" s="36" t="str">
        <f>IF('Schritt 2a Wärmeverbr. Kat. 1-4'!K30&lt;&gt;"",'Schritt 2a Wärmeverbr. Kat. 1-4'!V30,"")</f>
        <v/>
      </c>
      <c r="E23" t="str">
        <f>IF(D23="","",MATCH(D23,Klimafaktoren!$C$1:$AX$1,0))</f>
        <v/>
      </c>
      <c r="F23" s="69" t="str" cm="1">
        <f t="array" ref="F23">IFERROR(IF(Witterungsbereinigung!E23="",IF('Schritt 2a Wärmeverbr. Kat. 1-4'!AA30=1,"unbeheizt",""),INDEX(Klimafaktoren!$C$1:$AX$1296,Klimafaktoren!$B$1298,Witterungsbereinigung!E23)),"PLZ eingetragen?")</f>
        <v/>
      </c>
    </row>
    <row r="24" spans="1:6" x14ac:dyDescent="0.25">
      <c r="A24" s="21">
        <f>IF('Schritt 2a Wärmeverbr. Kat. 1-4'!A31="","",'Schritt 2a Wärmeverbr. Kat. 1-4'!A31)</f>
        <v>22</v>
      </c>
      <c r="B24" s="22" t="str">
        <f>IF('Schritt 2a Wärmeverbr. Kat. 1-4'!C31="","",'Schritt 2a Wärmeverbr. Kat. 1-4'!C31)</f>
        <v/>
      </c>
      <c r="D24" s="36" t="str">
        <f>IF('Schritt 2a Wärmeverbr. Kat. 1-4'!K31&lt;&gt;"",'Schritt 2a Wärmeverbr. Kat. 1-4'!V31,"")</f>
        <v/>
      </c>
      <c r="E24" t="str">
        <f>IF(D24="","",MATCH(D24,Klimafaktoren!$C$1:$AX$1,0))</f>
        <v/>
      </c>
      <c r="F24" s="69" t="str" cm="1">
        <f t="array" ref="F24">IFERROR(IF(Witterungsbereinigung!E24="",IF('Schritt 2a Wärmeverbr. Kat. 1-4'!AA31=1,"unbeheizt",""),INDEX(Klimafaktoren!$C$1:$AX$1296,Klimafaktoren!$B$1298,Witterungsbereinigung!E24)),"PLZ eingetragen?")</f>
        <v/>
      </c>
    </row>
    <row r="25" spans="1:6" x14ac:dyDescent="0.25">
      <c r="A25" s="21">
        <f>IF('Schritt 2a Wärmeverbr. Kat. 1-4'!A32="","",'Schritt 2a Wärmeverbr. Kat. 1-4'!A32)</f>
        <v>23</v>
      </c>
      <c r="B25" s="22" t="str">
        <f>IF('Schritt 2a Wärmeverbr. Kat. 1-4'!C32="","",'Schritt 2a Wärmeverbr. Kat. 1-4'!C32)</f>
        <v/>
      </c>
      <c r="D25" s="36" t="str">
        <f>IF('Schritt 2a Wärmeverbr. Kat. 1-4'!K32&lt;&gt;"",'Schritt 2a Wärmeverbr. Kat. 1-4'!V32,"")</f>
        <v/>
      </c>
      <c r="E25" t="str">
        <f>IF(D25="","",MATCH(D25,Klimafaktoren!$C$1:$AX$1,0))</f>
        <v/>
      </c>
      <c r="F25" s="69" t="str" cm="1">
        <f t="array" ref="F25">IFERROR(IF(Witterungsbereinigung!E25="",IF('Schritt 2a Wärmeverbr. Kat. 1-4'!AA32=1,"unbeheizt",""),INDEX(Klimafaktoren!$C$1:$AX$1296,Klimafaktoren!$B$1298,Witterungsbereinigung!E25)),"PLZ eingetragen?")</f>
        <v/>
      </c>
    </row>
    <row r="26" spans="1:6" x14ac:dyDescent="0.25">
      <c r="A26" s="21">
        <f>IF('Schritt 2a Wärmeverbr. Kat. 1-4'!A33="","",'Schritt 2a Wärmeverbr. Kat. 1-4'!A33)</f>
        <v>24</v>
      </c>
      <c r="B26" s="22" t="str">
        <f>IF('Schritt 2a Wärmeverbr. Kat. 1-4'!C33="","",'Schritt 2a Wärmeverbr. Kat. 1-4'!C33)</f>
        <v/>
      </c>
      <c r="D26" s="36" t="str">
        <f>IF('Schritt 2a Wärmeverbr. Kat. 1-4'!K33&lt;&gt;"",'Schritt 2a Wärmeverbr. Kat. 1-4'!V33,"")</f>
        <v/>
      </c>
      <c r="E26" t="str">
        <f>IF(D26="","",MATCH(D26,Klimafaktoren!$C$1:$AX$1,0))</f>
        <v/>
      </c>
      <c r="F26" s="69" t="str" cm="1">
        <f t="array" ref="F26">IFERROR(IF(Witterungsbereinigung!E26="",IF('Schritt 2a Wärmeverbr. Kat. 1-4'!AA33=1,"unbeheizt",""),INDEX(Klimafaktoren!$C$1:$AX$1296,Klimafaktoren!$B$1298,Witterungsbereinigung!E26)),"PLZ eingetragen?")</f>
        <v/>
      </c>
    </row>
    <row r="27" spans="1:6" x14ac:dyDescent="0.25">
      <c r="A27" s="21">
        <f>IF('Schritt 2a Wärmeverbr. Kat. 1-4'!A34="","",'Schritt 2a Wärmeverbr. Kat. 1-4'!A34)</f>
        <v>25</v>
      </c>
      <c r="B27" s="22" t="str">
        <f>IF('Schritt 2a Wärmeverbr. Kat. 1-4'!C34="","",'Schritt 2a Wärmeverbr. Kat. 1-4'!C34)</f>
        <v/>
      </c>
      <c r="D27" s="36" t="str">
        <f>IF('Schritt 2a Wärmeverbr. Kat. 1-4'!K34&lt;&gt;"",'Schritt 2a Wärmeverbr. Kat. 1-4'!V34,"")</f>
        <v/>
      </c>
      <c r="E27" t="str">
        <f>IF(D27="","",MATCH(D27,Klimafaktoren!$C$1:$AX$1,0))</f>
        <v/>
      </c>
      <c r="F27" s="69" t="str" cm="1">
        <f t="array" ref="F27">IFERROR(IF(Witterungsbereinigung!E27="",IF('Schritt 2a Wärmeverbr. Kat. 1-4'!AA34=1,"unbeheizt",""),INDEX(Klimafaktoren!$C$1:$AX$1296,Klimafaktoren!$B$1298,Witterungsbereinigung!E27)),"PLZ eingetragen?")</f>
        <v/>
      </c>
    </row>
    <row r="28" spans="1:6" x14ac:dyDescent="0.25">
      <c r="A28" s="21">
        <f>IF('Schritt 2a Wärmeverbr. Kat. 1-4'!A35="","",'Schritt 2a Wärmeverbr. Kat. 1-4'!A35)</f>
        <v>26</v>
      </c>
      <c r="B28" s="22" t="str">
        <f>IF('Schritt 2a Wärmeverbr. Kat. 1-4'!C35="","",'Schritt 2a Wärmeverbr. Kat. 1-4'!C35)</f>
        <v/>
      </c>
      <c r="D28" s="36" t="str">
        <f>IF('Schritt 2a Wärmeverbr. Kat. 1-4'!K35&lt;&gt;"",'Schritt 2a Wärmeverbr. Kat. 1-4'!V35,"")</f>
        <v/>
      </c>
      <c r="E28" t="str">
        <f>IF(D28="","",MATCH(D28,Klimafaktoren!$C$1:$AX$1,0))</f>
        <v/>
      </c>
      <c r="F28" s="69" t="str" cm="1">
        <f t="array" ref="F28">IFERROR(IF(Witterungsbereinigung!E28="",IF('Schritt 2a Wärmeverbr. Kat. 1-4'!AA35=1,"unbeheizt",""),INDEX(Klimafaktoren!$C$1:$AX$1296,Klimafaktoren!$B$1298,Witterungsbereinigung!E28)),"PLZ eingetragen?")</f>
        <v/>
      </c>
    </row>
    <row r="29" spans="1:6" x14ac:dyDescent="0.25">
      <c r="A29" s="21">
        <f>IF('Schritt 2a Wärmeverbr. Kat. 1-4'!A36="","",'Schritt 2a Wärmeverbr. Kat. 1-4'!A36)</f>
        <v>27</v>
      </c>
      <c r="B29" s="22" t="str">
        <f>IF('Schritt 2a Wärmeverbr. Kat. 1-4'!C36="","",'Schritt 2a Wärmeverbr. Kat. 1-4'!C36)</f>
        <v/>
      </c>
      <c r="D29" s="36" t="str">
        <f>IF('Schritt 2a Wärmeverbr. Kat. 1-4'!K36&lt;&gt;"",'Schritt 2a Wärmeverbr. Kat. 1-4'!V36,"")</f>
        <v/>
      </c>
      <c r="E29" t="str">
        <f>IF(D29="","",MATCH(D29,Klimafaktoren!$C$1:$AX$1,0))</f>
        <v/>
      </c>
      <c r="F29" s="69" t="str" cm="1">
        <f t="array" ref="F29">IFERROR(IF(Witterungsbereinigung!E29="",IF('Schritt 2a Wärmeverbr. Kat. 1-4'!AA36=1,"unbeheizt",""),INDEX(Klimafaktoren!$C$1:$AX$1296,Klimafaktoren!$B$1298,Witterungsbereinigung!E29)),"PLZ eingetragen?")</f>
        <v/>
      </c>
    </row>
    <row r="30" spans="1:6" x14ac:dyDescent="0.25">
      <c r="A30" s="21">
        <f>IF('Schritt 2a Wärmeverbr. Kat. 1-4'!A37="","",'Schritt 2a Wärmeverbr. Kat. 1-4'!A37)</f>
        <v>28</v>
      </c>
      <c r="B30" s="22" t="str">
        <f>IF('Schritt 2a Wärmeverbr. Kat. 1-4'!C37="","",'Schritt 2a Wärmeverbr. Kat. 1-4'!C37)</f>
        <v/>
      </c>
      <c r="D30" s="36" t="str">
        <f>IF('Schritt 2a Wärmeverbr. Kat. 1-4'!K37&lt;&gt;"",'Schritt 2a Wärmeverbr. Kat. 1-4'!V37,"")</f>
        <v/>
      </c>
      <c r="E30" t="str">
        <f>IF(D30="","",MATCH(D30,Klimafaktoren!$C$1:$AX$1,0))</f>
        <v/>
      </c>
      <c r="F30" s="69" t="str" cm="1">
        <f t="array" ref="F30">IFERROR(IF(Witterungsbereinigung!E30="",IF('Schritt 2a Wärmeverbr. Kat. 1-4'!AA37=1,"unbeheizt",""),INDEX(Klimafaktoren!$C$1:$AX$1296,Klimafaktoren!$B$1298,Witterungsbereinigung!E30)),"PLZ eingetragen?")</f>
        <v/>
      </c>
    </row>
    <row r="31" spans="1:6" x14ac:dyDescent="0.25">
      <c r="A31" s="21">
        <f>IF('Schritt 2a Wärmeverbr. Kat. 1-4'!A38="","",'Schritt 2a Wärmeverbr. Kat. 1-4'!A38)</f>
        <v>29</v>
      </c>
      <c r="B31" s="22" t="str">
        <f>IF('Schritt 2a Wärmeverbr. Kat. 1-4'!C38="","",'Schritt 2a Wärmeverbr. Kat. 1-4'!C38)</f>
        <v/>
      </c>
      <c r="D31" s="36" t="str">
        <f>IF('Schritt 2a Wärmeverbr. Kat. 1-4'!K38&lt;&gt;"",'Schritt 2a Wärmeverbr. Kat. 1-4'!V38,"")</f>
        <v/>
      </c>
      <c r="E31" t="str">
        <f>IF(D31="","",MATCH(D31,Klimafaktoren!$C$1:$AX$1,0))</f>
        <v/>
      </c>
      <c r="F31" s="69" t="str" cm="1">
        <f t="array" ref="F31">IFERROR(IF(Witterungsbereinigung!E31="",IF('Schritt 2a Wärmeverbr. Kat. 1-4'!AA38=1,"unbeheizt",""),INDEX(Klimafaktoren!$C$1:$AX$1296,Klimafaktoren!$B$1298,Witterungsbereinigung!E31)),"PLZ eingetragen?")</f>
        <v/>
      </c>
    </row>
    <row r="32" spans="1:6" x14ac:dyDescent="0.25">
      <c r="A32" s="21">
        <f>IF('Schritt 2a Wärmeverbr. Kat. 1-4'!A39="","",'Schritt 2a Wärmeverbr. Kat. 1-4'!A39)</f>
        <v>30</v>
      </c>
      <c r="B32" s="22" t="str">
        <f>IF('Schritt 2a Wärmeverbr. Kat. 1-4'!C39="","",'Schritt 2a Wärmeverbr. Kat. 1-4'!C39)</f>
        <v/>
      </c>
      <c r="D32" s="36" t="str">
        <f>IF('Schritt 2a Wärmeverbr. Kat. 1-4'!K39&lt;&gt;"",'Schritt 2a Wärmeverbr. Kat. 1-4'!V39,"")</f>
        <v/>
      </c>
      <c r="E32" t="str">
        <f>IF(D32="","",MATCH(D32,Klimafaktoren!$C$1:$AX$1,0))</f>
        <v/>
      </c>
      <c r="F32" s="69" t="str" cm="1">
        <f t="array" ref="F32">IFERROR(IF(Witterungsbereinigung!E32="",IF('Schritt 2a Wärmeverbr. Kat. 1-4'!AA39=1,"unbeheizt",""),INDEX(Klimafaktoren!$C$1:$AX$1296,Klimafaktoren!$B$1298,Witterungsbereinigung!E32)),"PLZ eingetragen?")</f>
        <v/>
      </c>
    </row>
    <row r="33" spans="1:6" x14ac:dyDescent="0.25">
      <c r="A33" s="21">
        <f>IF('Schritt 2a Wärmeverbr. Kat. 1-4'!A40="","",'Schritt 2a Wärmeverbr. Kat. 1-4'!A40)</f>
        <v>31</v>
      </c>
      <c r="B33" s="22" t="str">
        <f>IF('Schritt 2a Wärmeverbr. Kat. 1-4'!C40="","",'Schritt 2a Wärmeverbr. Kat. 1-4'!C40)</f>
        <v/>
      </c>
      <c r="D33" s="36" t="str">
        <f>IF('Schritt 2a Wärmeverbr. Kat. 1-4'!K40&lt;&gt;"",'Schritt 2a Wärmeverbr. Kat. 1-4'!V40,"")</f>
        <v/>
      </c>
      <c r="E33" t="str">
        <f>IF(D33="","",MATCH(D33,Klimafaktoren!$C$1:$AX$1,0))</f>
        <v/>
      </c>
      <c r="F33" s="69" t="str" cm="1">
        <f t="array" ref="F33">IFERROR(IF(Witterungsbereinigung!E33="",IF('Schritt 2a Wärmeverbr. Kat. 1-4'!AA40=1,"unbeheizt",""),INDEX(Klimafaktoren!$C$1:$AX$1296,Klimafaktoren!$B$1298,Witterungsbereinigung!E33)),"PLZ eingetragen?")</f>
        <v/>
      </c>
    </row>
    <row r="34" spans="1:6" x14ac:dyDescent="0.25">
      <c r="A34" s="21">
        <f>IF('Schritt 2a Wärmeverbr. Kat. 1-4'!A41="","",'Schritt 2a Wärmeverbr. Kat. 1-4'!A41)</f>
        <v>32</v>
      </c>
      <c r="B34" s="22" t="str">
        <f>IF('Schritt 2a Wärmeverbr. Kat. 1-4'!C41="","",'Schritt 2a Wärmeverbr. Kat. 1-4'!C41)</f>
        <v/>
      </c>
      <c r="D34" s="36" t="str">
        <f>IF('Schritt 2a Wärmeverbr. Kat. 1-4'!K41&lt;&gt;"",'Schritt 2a Wärmeverbr. Kat. 1-4'!V41,"")</f>
        <v/>
      </c>
      <c r="E34" t="str">
        <f>IF(D34="","",MATCH(D34,Klimafaktoren!$C$1:$AX$1,0))</f>
        <v/>
      </c>
      <c r="F34" s="69" t="str" cm="1">
        <f t="array" ref="F34">IFERROR(IF(Witterungsbereinigung!E34="",IF('Schritt 2a Wärmeverbr. Kat. 1-4'!AA41=1,"unbeheizt",""),INDEX(Klimafaktoren!$C$1:$AX$1296,Klimafaktoren!$B$1298,Witterungsbereinigung!E34)),"PLZ eingetragen?")</f>
        <v/>
      </c>
    </row>
    <row r="35" spans="1:6" x14ac:dyDescent="0.25">
      <c r="A35" s="21">
        <f>IF('Schritt 2a Wärmeverbr. Kat. 1-4'!A42="","",'Schritt 2a Wärmeverbr. Kat. 1-4'!A42)</f>
        <v>33</v>
      </c>
      <c r="B35" s="22" t="str">
        <f>IF('Schritt 2a Wärmeverbr. Kat. 1-4'!C42="","",'Schritt 2a Wärmeverbr. Kat. 1-4'!C42)</f>
        <v/>
      </c>
      <c r="D35" s="36" t="str">
        <f>IF('Schritt 2a Wärmeverbr. Kat. 1-4'!K42&lt;&gt;"",'Schritt 2a Wärmeverbr. Kat. 1-4'!V42,"")</f>
        <v/>
      </c>
      <c r="E35" t="str">
        <f>IF(D35="","",MATCH(D35,Klimafaktoren!$C$1:$AX$1,0))</f>
        <v/>
      </c>
      <c r="F35" s="69" t="str" cm="1">
        <f t="array" ref="F35">IFERROR(IF(Witterungsbereinigung!E35="",IF('Schritt 2a Wärmeverbr. Kat. 1-4'!AA42=1,"unbeheizt",""),INDEX(Klimafaktoren!$C$1:$AX$1296,Klimafaktoren!$B$1298,Witterungsbereinigung!E35)),"PLZ eingetragen?")</f>
        <v/>
      </c>
    </row>
    <row r="36" spans="1:6" x14ac:dyDescent="0.25">
      <c r="A36" s="21">
        <f>IF('Schritt 2a Wärmeverbr. Kat. 1-4'!A43="","",'Schritt 2a Wärmeverbr. Kat. 1-4'!A43)</f>
        <v>34</v>
      </c>
      <c r="B36" s="22" t="str">
        <f>IF('Schritt 2a Wärmeverbr. Kat. 1-4'!C43="","",'Schritt 2a Wärmeverbr. Kat. 1-4'!C43)</f>
        <v/>
      </c>
      <c r="D36" s="36" t="str">
        <f>IF('Schritt 2a Wärmeverbr. Kat. 1-4'!K43&lt;&gt;"",'Schritt 2a Wärmeverbr. Kat. 1-4'!V43,"")</f>
        <v/>
      </c>
      <c r="E36" t="str">
        <f>IF(D36="","",MATCH(D36,Klimafaktoren!$C$1:$AX$1,0))</f>
        <v/>
      </c>
      <c r="F36" s="69" t="str" cm="1">
        <f t="array" ref="F36">IFERROR(IF(Witterungsbereinigung!E36="",IF('Schritt 2a Wärmeverbr. Kat. 1-4'!AA43=1,"unbeheizt",""),INDEX(Klimafaktoren!$C$1:$AX$1296,Klimafaktoren!$B$1298,Witterungsbereinigung!E36)),"PLZ eingetragen?")</f>
        <v/>
      </c>
    </row>
    <row r="37" spans="1:6" x14ac:dyDescent="0.25">
      <c r="A37" s="21">
        <f>IF('Schritt 2a Wärmeverbr. Kat. 1-4'!A44="","",'Schritt 2a Wärmeverbr. Kat. 1-4'!A44)</f>
        <v>35</v>
      </c>
      <c r="B37" s="22" t="str">
        <f>IF('Schritt 2a Wärmeverbr. Kat. 1-4'!C44="","",'Schritt 2a Wärmeverbr. Kat. 1-4'!C44)</f>
        <v/>
      </c>
      <c r="D37" s="36" t="str">
        <f>IF('Schritt 2a Wärmeverbr. Kat. 1-4'!K44&lt;&gt;"",'Schritt 2a Wärmeverbr. Kat. 1-4'!V44,"")</f>
        <v/>
      </c>
      <c r="E37" t="str">
        <f>IF(D37="","",MATCH(D37,Klimafaktoren!$C$1:$AX$1,0))</f>
        <v/>
      </c>
      <c r="F37" s="69" t="str" cm="1">
        <f t="array" ref="F37">IFERROR(IF(Witterungsbereinigung!E37="",IF('Schritt 2a Wärmeverbr. Kat. 1-4'!AA44=1,"unbeheizt",""),INDEX(Klimafaktoren!$C$1:$AX$1296,Klimafaktoren!$B$1298,Witterungsbereinigung!E37)),"PLZ eingetragen?")</f>
        <v/>
      </c>
    </row>
    <row r="38" spans="1:6" x14ac:dyDescent="0.25">
      <c r="A38" s="21">
        <f>IF('Schritt 2a Wärmeverbr. Kat. 1-4'!A45="","",'Schritt 2a Wärmeverbr. Kat. 1-4'!A45)</f>
        <v>36</v>
      </c>
      <c r="B38" s="22" t="str">
        <f>IF('Schritt 2a Wärmeverbr. Kat. 1-4'!C45="","",'Schritt 2a Wärmeverbr. Kat. 1-4'!C45)</f>
        <v/>
      </c>
      <c r="D38" s="36" t="str">
        <f>IF('Schritt 2a Wärmeverbr. Kat. 1-4'!K45&lt;&gt;"",'Schritt 2a Wärmeverbr. Kat. 1-4'!V45,"")</f>
        <v/>
      </c>
      <c r="E38" t="str">
        <f>IF(D38="","",MATCH(D38,Klimafaktoren!$C$1:$AX$1,0))</f>
        <v/>
      </c>
      <c r="F38" s="69" t="str" cm="1">
        <f t="array" ref="F38">IFERROR(IF(Witterungsbereinigung!E38="",IF('Schritt 2a Wärmeverbr. Kat. 1-4'!AA45=1,"unbeheizt",""),INDEX(Klimafaktoren!$C$1:$AX$1296,Klimafaktoren!$B$1298,Witterungsbereinigung!E38)),"PLZ eingetragen?")</f>
        <v/>
      </c>
    </row>
    <row r="39" spans="1:6" x14ac:dyDescent="0.25">
      <c r="A39" s="21">
        <f>IF('Schritt 2a Wärmeverbr. Kat. 1-4'!A46="","",'Schritt 2a Wärmeverbr. Kat. 1-4'!A46)</f>
        <v>37</v>
      </c>
      <c r="B39" s="22" t="str">
        <f>IF('Schritt 2a Wärmeverbr. Kat. 1-4'!C46="","",'Schritt 2a Wärmeverbr. Kat. 1-4'!C46)</f>
        <v/>
      </c>
      <c r="D39" s="36" t="str">
        <f>IF('Schritt 2a Wärmeverbr. Kat. 1-4'!K46&lt;&gt;"",'Schritt 2a Wärmeverbr. Kat. 1-4'!V46,"")</f>
        <v/>
      </c>
      <c r="E39" t="str">
        <f>IF(D39="","",MATCH(D39,Klimafaktoren!$C$1:$AX$1,0))</f>
        <v/>
      </c>
      <c r="F39" s="69" t="str" cm="1">
        <f t="array" ref="F39">IFERROR(IF(Witterungsbereinigung!E39="",IF('Schritt 2a Wärmeverbr. Kat. 1-4'!AA46=1,"unbeheizt",""),INDEX(Klimafaktoren!$C$1:$AX$1296,Klimafaktoren!$B$1298,Witterungsbereinigung!E39)),"PLZ eingetragen?")</f>
        <v/>
      </c>
    </row>
    <row r="40" spans="1:6" x14ac:dyDescent="0.25">
      <c r="A40" s="21">
        <f>IF('Schritt 2a Wärmeverbr. Kat. 1-4'!A47="","",'Schritt 2a Wärmeverbr. Kat. 1-4'!A47)</f>
        <v>38</v>
      </c>
      <c r="B40" s="22" t="str">
        <f>IF('Schritt 2a Wärmeverbr. Kat. 1-4'!C47="","",'Schritt 2a Wärmeverbr. Kat. 1-4'!C47)</f>
        <v/>
      </c>
      <c r="D40" s="36" t="str">
        <f>IF('Schritt 2a Wärmeverbr. Kat. 1-4'!K47&lt;&gt;"",'Schritt 2a Wärmeverbr. Kat. 1-4'!V47,"")</f>
        <v/>
      </c>
      <c r="E40" t="str">
        <f>IF(D40="","",MATCH(D40,Klimafaktoren!$C$1:$AX$1,0))</f>
        <v/>
      </c>
      <c r="F40" s="69" t="str" cm="1">
        <f t="array" ref="F40">IFERROR(IF(Witterungsbereinigung!E40="",IF('Schritt 2a Wärmeverbr. Kat. 1-4'!AA47=1,"unbeheizt",""),INDEX(Klimafaktoren!$C$1:$AX$1296,Klimafaktoren!$B$1298,Witterungsbereinigung!E40)),"PLZ eingetragen?")</f>
        <v/>
      </c>
    </row>
    <row r="41" spans="1:6" x14ac:dyDescent="0.25">
      <c r="A41" s="21">
        <f>IF('Schritt 2a Wärmeverbr. Kat. 1-4'!A48="","",'Schritt 2a Wärmeverbr. Kat. 1-4'!A48)</f>
        <v>39</v>
      </c>
      <c r="B41" s="22" t="str">
        <f>IF('Schritt 2a Wärmeverbr. Kat. 1-4'!C48="","",'Schritt 2a Wärmeverbr. Kat. 1-4'!C48)</f>
        <v/>
      </c>
      <c r="D41" s="36" t="str">
        <f>IF('Schritt 2a Wärmeverbr. Kat. 1-4'!K48&lt;&gt;"",'Schritt 2a Wärmeverbr. Kat. 1-4'!V48,"")</f>
        <v/>
      </c>
      <c r="E41" t="str">
        <f>IF(D41="","",MATCH(D41,Klimafaktoren!$C$1:$AX$1,0))</f>
        <v/>
      </c>
      <c r="F41" s="69" t="str" cm="1">
        <f t="array" ref="F41">IFERROR(IF(Witterungsbereinigung!E41="",IF('Schritt 2a Wärmeverbr. Kat. 1-4'!AA48=1,"unbeheizt",""),INDEX(Klimafaktoren!$C$1:$AX$1296,Klimafaktoren!$B$1298,Witterungsbereinigung!E41)),"PLZ eingetragen?")</f>
        <v/>
      </c>
    </row>
    <row r="42" spans="1:6" x14ac:dyDescent="0.25">
      <c r="A42" s="21">
        <f>IF('Schritt 2a Wärmeverbr. Kat. 1-4'!A49="","",'Schritt 2a Wärmeverbr. Kat. 1-4'!A49)</f>
        <v>40</v>
      </c>
      <c r="B42" s="22" t="str">
        <f>IF('Schritt 2a Wärmeverbr. Kat. 1-4'!C49="","",'Schritt 2a Wärmeverbr. Kat. 1-4'!C49)</f>
        <v/>
      </c>
      <c r="D42" s="36" t="str">
        <f>IF('Schritt 2a Wärmeverbr. Kat. 1-4'!K49&lt;&gt;"",'Schritt 2a Wärmeverbr. Kat. 1-4'!V49,"")</f>
        <v/>
      </c>
      <c r="E42" t="str">
        <f>IF(D42="","",MATCH(D42,Klimafaktoren!$C$1:$AX$1,0))</f>
        <v/>
      </c>
      <c r="F42" s="69" t="str" cm="1">
        <f t="array" ref="F42">IFERROR(IF(Witterungsbereinigung!E42="",IF('Schritt 2a Wärmeverbr. Kat. 1-4'!AA49=1,"unbeheizt",""),INDEX(Klimafaktoren!$C$1:$AX$1296,Klimafaktoren!$B$1298,Witterungsbereinigung!E42)),"PLZ eingetragen?")</f>
        <v/>
      </c>
    </row>
    <row r="43" spans="1:6" x14ac:dyDescent="0.25">
      <c r="A43" s="21">
        <f>IF('Schritt 2a Wärmeverbr. Kat. 1-4'!A50="","",'Schritt 2a Wärmeverbr. Kat. 1-4'!A50)</f>
        <v>41</v>
      </c>
      <c r="B43" s="22" t="str">
        <f>IF('Schritt 2a Wärmeverbr. Kat. 1-4'!C50="","",'Schritt 2a Wärmeverbr. Kat. 1-4'!C50)</f>
        <v/>
      </c>
      <c r="D43" s="36" t="str">
        <f>IF('Schritt 2a Wärmeverbr. Kat. 1-4'!K50&lt;&gt;"",'Schritt 2a Wärmeverbr. Kat. 1-4'!V50,"")</f>
        <v/>
      </c>
      <c r="E43" t="str">
        <f>IF(D43="","",MATCH(D43,Klimafaktoren!$C$1:$AX$1,0))</f>
        <v/>
      </c>
      <c r="F43" s="69" t="str" cm="1">
        <f t="array" ref="F43">IFERROR(IF(Witterungsbereinigung!E43="",IF('Schritt 2a Wärmeverbr. Kat. 1-4'!AA50=1,"unbeheizt",""),INDEX(Klimafaktoren!$C$1:$AX$1296,Klimafaktoren!$B$1298,Witterungsbereinigung!E43)),"PLZ eingetragen?")</f>
        <v/>
      </c>
    </row>
    <row r="44" spans="1:6" x14ac:dyDescent="0.25">
      <c r="A44" s="21">
        <f>IF('Schritt 2a Wärmeverbr. Kat. 1-4'!A51="","",'Schritt 2a Wärmeverbr. Kat. 1-4'!A51)</f>
        <v>42</v>
      </c>
      <c r="B44" s="22" t="str">
        <f>IF('Schritt 2a Wärmeverbr. Kat. 1-4'!C51="","",'Schritt 2a Wärmeverbr. Kat. 1-4'!C51)</f>
        <v/>
      </c>
      <c r="D44" s="36" t="str">
        <f>IF('Schritt 2a Wärmeverbr. Kat. 1-4'!K51&lt;&gt;"",'Schritt 2a Wärmeverbr. Kat. 1-4'!V51,"")</f>
        <v/>
      </c>
      <c r="E44" t="str">
        <f>IF(D44="","",MATCH(D44,Klimafaktoren!$C$1:$AX$1,0))</f>
        <v/>
      </c>
      <c r="F44" s="69" t="str" cm="1">
        <f t="array" ref="F44">IFERROR(IF(Witterungsbereinigung!E44="",IF('Schritt 2a Wärmeverbr. Kat. 1-4'!AA51=1,"unbeheizt",""),INDEX(Klimafaktoren!$C$1:$AX$1296,Klimafaktoren!$B$1298,Witterungsbereinigung!E44)),"PLZ eingetragen?")</f>
        <v/>
      </c>
    </row>
    <row r="45" spans="1:6" x14ac:dyDescent="0.25">
      <c r="A45" s="21">
        <f>IF('Schritt 2a Wärmeverbr. Kat. 1-4'!A52="","",'Schritt 2a Wärmeverbr. Kat. 1-4'!A52)</f>
        <v>43</v>
      </c>
      <c r="B45" s="22" t="str">
        <f>IF('Schritt 2a Wärmeverbr. Kat. 1-4'!C52="","",'Schritt 2a Wärmeverbr. Kat. 1-4'!C52)</f>
        <v/>
      </c>
      <c r="D45" s="36" t="str">
        <f>IF('Schritt 2a Wärmeverbr. Kat. 1-4'!K52&lt;&gt;"",'Schritt 2a Wärmeverbr. Kat. 1-4'!V52,"")</f>
        <v/>
      </c>
      <c r="E45" t="str">
        <f>IF(D45="","",MATCH(D45,Klimafaktoren!$C$1:$AX$1,0))</f>
        <v/>
      </c>
      <c r="F45" s="69" t="str" cm="1">
        <f t="array" ref="F45">IFERROR(IF(Witterungsbereinigung!E45="",IF('Schritt 2a Wärmeverbr. Kat. 1-4'!AA52=1,"unbeheizt",""),INDEX(Klimafaktoren!$C$1:$AX$1296,Klimafaktoren!$B$1298,Witterungsbereinigung!E45)),"PLZ eingetragen?")</f>
        <v/>
      </c>
    </row>
    <row r="46" spans="1:6" x14ac:dyDescent="0.25">
      <c r="A46" s="21">
        <f>IF('Schritt 2a Wärmeverbr. Kat. 1-4'!A53="","",'Schritt 2a Wärmeverbr. Kat. 1-4'!A53)</f>
        <v>44</v>
      </c>
      <c r="B46" s="22" t="str">
        <f>IF('Schritt 2a Wärmeverbr. Kat. 1-4'!C53="","",'Schritt 2a Wärmeverbr. Kat. 1-4'!C53)</f>
        <v/>
      </c>
      <c r="D46" s="36" t="str">
        <f>IF('Schritt 2a Wärmeverbr. Kat. 1-4'!K53&lt;&gt;"",'Schritt 2a Wärmeverbr. Kat. 1-4'!V53,"")</f>
        <v/>
      </c>
      <c r="E46" t="str">
        <f>IF(D46="","",MATCH(D46,Klimafaktoren!$C$1:$AX$1,0))</f>
        <v/>
      </c>
      <c r="F46" s="69" t="str" cm="1">
        <f t="array" ref="F46">IFERROR(IF(Witterungsbereinigung!E46="",IF('Schritt 2a Wärmeverbr. Kat. 1-4'!AA53=1,"unbeheizt",""),INDEX(Klimafaktoren!$C$1:$AX$1296,Klimafaktoren!$B$1298,Witterungsbereinigung!E46)),"PLZ eingetragen?")</f>
        <v/>
      </c>
    </row>
    <row r="47" spans="1:6" x14ac:dyDescent="0.25">
      <c r="A47" s="21">
        <f>IF('Schritt 2a Wärmeverbr. Kat. 1-4'!A54="","",'Schritt 2a Wärmeverbr. Kat. 1-4'!A54)</f>
        <v>45</v>
      </c>
      <c r="B47" s="22" t="str">
        <f>IF('Schritt 2a Wärmeverbr. Kat. 1-4'!C54="","",'Schritt 2a Wärmeverbr. Kat. 1-4'!C54)</f>
        <v/>
      </c>
      <c r="D47" s="36" t="str">
        <f>IF('Schritt 2a Wärmeverbr. Kat. 1-4'!K54&lt;&gt;"",'Schritt 2a Wärmeverbr. Kat. 1-4'!V54,"")</f>
        <v/>
      </c>
      <c r="E47" t="str">
        <f>IF(D47="","",MATCH(D47,Klimafaktoren!$C$1:$AX$1,0))</f>
        <v/>
      </c>
      <c r="F47" s="69" t="str" cm="1">
        <f t="array" ref="F47">IFERROR(IF(Witterungsbereinigung!E47="",IF('Schritt 2a Wärmeverbr. Kat. 1-4'!AA54=1,"unbeheizt",""),INDEX(Klimafaktoren!$C$1:$AX$1296,Klimafaktoren!$B$1298,Witterungsbereinigung!E47)),"PLZ eingetragen?")</f>
        <v/>
      </c>
    </row>
    <row r="48" spans="1:6" x14ac:dyDescent="0.25">
      <c r="A48" s="21">
        <f>IF('Schritt 2a Wärmeverbr. Kat. 1-4'!A55="","",'Schritt 2a Wärmeverbr. Kat. 1-4'!A55)</f>
        <v>46</v>
      </c>
      <c r="B48" s="22" t="str">
        <f>IF('Schritt 2a Wärmeverbr. Kat. 1-4'!C55="","",'Schritt 2a Wärmeverbr. Kat. 1-4'!C55)</f>
        <v/>
      </c>
      <c r="D48" s="36" t="str">
        <f>IF('Schritt 2a Wärmeverbr. Kat. 1-4'!K55&lt;&gt;"",'Schritt 2a Wärmeverbr. Kat. 1-4'!V55,"")</f>
        <v/>
      </c>
      <c r="E48" t="str">
        <f>IF(D48="","",MATCH(D48,Klimafaktoren!$C$1:$AX$1,0))</f>
        <v/>
      </c>
      <c r="F48" s="69" t="str" cm="1">
        <f t="array" ref="F48">IFERROR(IF(Witterungsbereinigung!E48="",IF('Schritt 2a Wärmeverbr. Kat. 1-4'!AA55=1,"unbeheizt",""),INDEX(Klimafaktoren!$C$1:$AX$1296,Klimafaktoren!$B$1298,Witterungsbereinigung!E48)),"PLZ eingetragen?")</f>
        <v/>
      </c>
    </row>
    <row r="49" spans="1:6" x14ac:dyDescent="0.25">
      <c r="A49" s="21">
        <f>IF('Schritt 2a Wärmeverbr. Kat. 1-4'!A56="","",'Schritt 2a Wärmeverbr. Kat. 1-4'!A56)</f>
        <v>47</v>
      </c>
      <c r="B49" s="22" t="str">
        <f>IF('Schritt 2a Wärmeverbr. Kat. 1-4'!C56="","",'Schritt 2a Wärmeverbr. Kat. 1-4'!C56)</f>
        <v/>
      </c>
      <c r="D49" s="36" t="str">
        <f>IF('Schritt 2a Wärmeverbr. Kat. 1-4'!K56&lt;&gt;"",'Schritt 2a Wärmeverbr. Kat. 1-4'!V56,"")</f>
        <v/>
      </c>
      <c r="E49" t="str">
        <f>IF(D49="","",MATCH(D49,Klimafaktoren!$C$1:$AX$1,0))</f>
        <v/>
      </c>
      <c r="F49" s="69" t="str" cm="1">
        <f t="array" ref="F49">IFERROR(IF(Witterungsbereinigung!E49="",IF('Schritt 2a Wärmeverbr. Kat. 1-4'!AA56=1,"unbeheizt",""),INDEX(Klimafaktoren!$C$1:$AX$1296,Klimafaktoren!$B$1298,Witterungsbereinigung!E49)),"PLZ eingetragen?")</f>
        <v/>
      </c>
    </row>
    <row r="50" spans="1:6" x14ac:dyDescent="0.25">
      <c r="A50" s="21">
        <f>IF('Schritt 2a Wärmeverbr. Kat. 1-4'!A57="","",'Schritt 2a Wärmeverbr. Kat. 1-4'!A57)</f>
        <v>48</v>
      </c>
      <c r="B50" s="22" t="str">
        <f>IF('Schritt 2a Wärmeverbr. Kat. 1-4'!C57="","",'Schritt 2a Wärmeverbr. Kat. 1-4'!C57)</f>
        <v/>
      </c>
      <c r="D50" s="36" t="str">
        <f>IF('Schritt 2a Wärmeverbr. Kat. 1-4'!K57&lt;&gt;"",'Schritt 2a Wärmeverbr. Kat. 1-4'!V57,"")</f>
        <v/>
      </c>
      <c r="E50" t="str">
        <f>IF(D50="","",MATCH(D50,Klimafaktoren!$C$1:$AX$1,0))</f>
        <v/>
      </c>
      <c r="F50" s="69" t="str" cm="1">
        <f t="array" ref="F50">IFERROR(IF(Witterungsbereinigung!E50="",IF('Schritt 2a Wärmeverbr. Kat. 1-4'!AA57=1,"unbeheizt",""),INDEX(Klimafaktoren!$C$1:$AX$1296,Klimafaktoren!$B$1298,Witterungsbereinigung!E50)),"PLZ eingetragen?")</f>
        <v/>
      </c>
    </row>
    <row r="51" spans="1:6" x14ac:dyDescent="0.25">
      <c r="A51" s="21">
        <f>IF('Schritt 2a Wärmeverbr. Kat. 1-4'!A58="","",'Schritt 2a Wärmeverbr. Kat. 1-4'!A58)</f>
        <v>49</v>
      </c>
      <c r="B51" s="22" t="str">
        <f>IF('Schritt 2a Wärmeverbr. Kat. 1-4'!C58="","",'Schritt 2a Wärmeverbr. Kat. 1-4'!C58)</f>
        <v/>
      </c>
      <c r="D51" s="36" t="str">
        <f>IF('Schritt 2a Wärmeverbr. Kat. 1-4'!K58&lt;&gt;"",'Schritt 2a Wärmeverbr. Kat. 1-4'!V58,"")</f>
        <v/>
      </c>
      <c r="E51" t="str">
        <f>IF(D51="","",MATCH(D51,Klimafaktoren!$C$1:$AX$1,0))</f>
        <v/>
      </c>
      <c r="F51" s="69" t="str" cm="1">
        <f t="array" ref="F51">IFERROR(IF(Witterungsbereinigung!E51="",IF('Schritt 2a Wärmeverbr. Kat. 1-4'!AA58=1,"unbeheizt",""),INDEX(Klimafaktoren!$C$1:$AX$1296,Klimafaktoren!$B$1298,Witterungsbereinigung!E51)),"PLZ eingetragen?")</f>
        <v/>
      </c>
    </row>
    <row r="52" spans="1:6" x14ac:dyDescent="0.25">
      <c r="A52" s="21">
        <f>IF('Schritt 2a Wärmeverbr. Kat. 1-4'!A59="","",'Schritt 2a Wärmeverbr. Kat. 1-4'!A59)</f>
        <v>50</v>
      </c>
      <c r="B52" s="22" t="str">
        <f>IF('Schritt 2a Wärmeverbr. Kat. 1-4'!C59="","",'Schritt 2a Wärmeverbr. Kat. 1-4'!C59)</f>
        <v/>
      </c>
      <c r="D52" s="36" t="str">
        <f>IF('Schritt 2a Wärmeverbr. Kat. 1-4'!K59&lt;&gt;"",'Schritt 2a Wärmeverbr. Kat. 1-4'!V59,"")</f>
        <v/>
      </c>
      <c r="E52" t="str">
        <f>IF(D52="","",MATCH(D52,Klimafaktoren!$C$1:$AX$1,0))</f>
        <v/>
      </c>
      <c r="F52" s="69" t="str" cm="1">
        <f t="array" ref="F52">IFERROR(IF(Witterungsbereinigung!E52="",IF('Schritt 2a Wärmeverbr. Kat. 1-4'!AA59=1,"unbeheizt",""),INDEX(Klimafaktoren!$C$1:$AX$1296,Klimafaktoren!$B$1298,Witterungsbereinigung!E52)),"PLZ eingetragen?")</f>
        <v/>
      </c>
    </row>
    <row r="53" spans="1:6" x14ac:dyDescent="0.25">
      <c r="A53" s="21">
        <f>IF('Schritt 2a Wärmeverbr. Kat. 1-4'!A60="","",'Schritt 2a Wärmeverbr. Kat. 1-4'!A60)</f>
        <v>51</v>
      </c>
      <c r="B53" s="22" t="str">
        <f>IF('Schritt 2a Wärmeverbr. Kat. 1-4'!C60="","",'Schritt 2a Wärmeverbr. Kat. 1-4'!C60)</f>
        <v/>
      </c>
      <c r="D53" s="36" t="str">
        <f>IF('Schritt 2a Wärmeverbr. Kat. 1-4'!K60&lt;&gt;"",'Schritt 2a Wärmeverbr. Kat. 1-4'!V60,"")</f>
        <v/>
      </c>
      <c r="E53" t="str">
        <f>IF(D53="","",MATCH(D53,Klimafaktoren!$C$1:$AX$1,0))</f>
        <v/>
      </c>
      <c r="F53" s="69" t="str" cm="1">
        <f t="array" ref="F53">IFERROR(IF(Witterungsbereinigung!E53="",IF('Schritt 2a Wärmeverbr. Kat. 1-4'!AA60=1,"unbeheizt",""),INDEX(Klimafaktoren!$C$1:$AX$1296,Klimafaktoren!$B$1298,Witterungsbereinigung!E53)),"PLZ eingetragen?")</f>
        <v/>
      </c>
    </row>
    <row r="54" spans="1:6" x14ac:dyDescent="0.25">
      <c r="A54" s="21">
        <f>IF('Schritt 2a Wärmeverbr. Kat. 1-4'!A61="","",'Schritt 2a Wärmeverbr. Kat. 1-4'!A61)</f>
        <v>52</v>
      </c>
      <c r="B54" s="22" t="str">
        <f>IF('Schritt 2a Wärmeverbr. Kat. 1-4'!C61="","",'Schritt 2a Wärmeverbr. Kat. 1-4'!C61)</f>
        <v/>
      </c>
      <c r="D54" s="36" t="str">
        <f>IF('Schritt 2a Wärmeverbr. Kat. 1-4'!K61&lt;&gt;"",'Schritt 2a Wärmeverbr. Kat. 1-4'!V61,"")</f>
        <v/>
      </c>
      <c r="E54" t="str">
        <f>IF(D54="","",MATCH(D54,Klimafaktoren!$C$1:$AX$1,0))</f>
        <v/>
      </c>
      <c r="F54" s="69" t="str" cm="1">
        <f t="array" ref="F54">IFERROR(IF(Witterungsbereinigung!E54="",IF('Schritt 2a Wärmeverbr. Kat. 1-4'!AA61=1,"unbeheizt",""),INDEX(Klimafaktoren!$C$1:$AX$1296,Klimafaktoren!$B$1298,Witterungsbereinigung!E54)),"PLZ eingetragen?")</f>
        <v/>
      </c>
    </row>
    <row r="55" spans="1:6" x14ac:dyDescent="0.25">
      <c r="A55" s="21">
        <f>IF('Schritt 2a Wärmeverbr. Kat. 1-4'!A62="","",'Schritt 2a Wärmeverbr. Kat. 1-4'!A62)</f>
        <v>53</v>
      </c>
      <c r="B55" s="22" t="str">
        <f>IF('Schritt 2a Wärmeverbr. Kat. 1-4'!C62="","",'Schritt 2a Wärmeverbr. Kat. 1-4'!C62)</f>
        <v/>
      </c>
      <c r="D55" s="36" t="str">
        <f>IF('Schritt 2a Wärmeverbr. Kat. 1-4'!K62&lt;&gt;"",'Schritt 2a Wärmeverbr. Kat. 1-4'!V62,"")</f>
        <v/>
      </c>
      <c r="E55" t="str">
        <f>IF(D55="","",MATCH(D55,Klimafaktoren!$C$1:$AX$1,0))</f>
        <v/>
      </c>
      <c r="F55" s="69" t="str" cm="1">
        <f t="array" ref="F55">IFERROR(IF(Witterungsbereinigung!E55="",IF('Schritt 2a Wärmeverbr. Kat. 1-4'!AA62=1,"unbeheizt",""),INDEX(Klimafaktoren!$C$1:$AX$1296,Klimafaktoren!$B$1298,Witterungsbereinigung!E55)),"PLZ eingetragen?")</f>
        <v/>
      </c>
    </row>
    <row r="56" spans="1:6" x14ac:dyDescent="0.25">
      <c r="A56" s="21">
        <f>IF('Schritt 2a Wärmeverbr. Kat. 1-4'!A63="","",'Schritt 2a Wärmeverbr. Kat. 1-4'!A63)</f>
        <v>54</v>
      </c>
      <c r="B56" s="22" t="str">
        <f>IF('Schritt 2a Wärmeverbr. Kat. 1-4'!C63="","",'Schritt 2a Wärmeverbr. Kat. 1-4'!C63)</f>
        <v/>
      </c>
      <c r="D56" s="36" t="str">
        <f>IF('Schritt 2a Wärmeverbr. Kat. 1-4'!K63&lt;&gt;"",'Schritt 2a Wärmeverbr. Kat. 1-4'!V63,"")</f>
        <v/>
      </c>
      <c r="E56" t="str">
        <f>IF(D56="","",MATCH(D56,Klimafaktoren!$C$1:$AX$1,0))</f>
        <v/>
      </c>
      <c r="F56" s="69" t="str" cm="1">
        <f t="array" ref="F56">IFERROR(IF(Witterungsbereinigung!E56="",IF('Schritt 2a Wärmeverbr. Kat. 1-4'!AA63=1,"unbeheizt",""),INDEX(Klimafaktoren!$C$1:$AX$1296,Klimafaktoren!$B$1298,Witterungsbereinigung!E56)),"PLZ eingetragen?")</f>
        <v/>
      </c>
    </row>
    <row r="57" spans="1:6" x14ac:dyDescent="0.25">
      <c r="A57" s="21">
        <f>IF('Schritt 2a Wärmeverbr. Kat. 1-4'!A64="","",'Schritt 2a Wärmeverbr. Kat. 1-4'!A64)</f>
        <v>55</v>
      </c>
      <c r="B57" s="22" t="str">
        <f>IF('Schritt 2a Wärmeverbr. Kat. 1-4'!C64="","",'Schritt 2a Wärmeverbr. Kat. 1-4'!C64)</f>
        <v/>
      </c>
      <c r="D57" s="36" t="str">
        <f>IF('Schritt 2a Wärmeverbr. Kat. 1-4'!K64&lt;&gt;"",'Schritt 2a Wärmeverbr. Kat. 1-4'!V64,"")</f>
        <v/>
      </c>
      <c r="E57" t="str">
        <f>IF(D57="","",MATCH(D57,Klimafaktoren!$C$1:$AX$1,0))</f>
        <v/>
      </c>
      <c r="F57" s="69" t="str" cm="1">
        <f t="array" ref="F57">IFERROR(IF(Witterungsbereinigung!E57="",IF('Schritt 2a Wärmeverbr. Kat. 1-4'!AA64=1,"unbeheizt",""),INDEX(Klimafaktoren!$C$1:$AX$1296,Klimafaktoren!$B$1298,Witterungsbereinigung!E57)),"PLZ eingetragen?")</f>
        <v/>
      </c>
    </row>
    <row r="58" spans="1:6" x14ac:dyDescent="0.25">
      <c r="A58" s="21">
        <f>IF('Schritt 2a Wärmeverbr. Kat. 1-4'!A65="","",'Schritt 2a Wärmeverbr. Kat. 1-4'!A65)</f>
        <v>56</v>
      </c>
      <c r="B58" s="22" t="str">
        <f>IF('Schritt 2a Wärmeverbr. Kat. 1-4'!C65="","",'Schritt 2a Wärmeverbr. Kat. 1-4'!C65)</f>
        <v/>
      </c>
      <c r="D58" s="36" t="str">
        <f>IF('Schritt 2a Wärmeverbr. Kat. 1-4'!K65&lt;&gt;"",'Schritt 2a Wärmeverbr. Kat. 1-4'!V65,"")</f>
        <v/>
      </c>
      <c r="E58" t="str">
        <f>IF(D58="","",MATCH(D58,Klimafaktoren!$C$1:$AX$1,0))</f>
        <v/>
      </c>
      <c r="F58" s="69" t="str" cm="1">
        <f t="array" ref="F58">IFERROR(IF(Witterungsbereinigung!E58="",IF('Schritt 2a Wärmeverbr. Kat. 1-4'!AA65=1,"unbeheizt",""),INDEX(Klimafaktoren!$C$1:$AX$1296,Klimafaktoren!$B$1298,Witterungsbereinigung!E58)),"PLZ eingetragen?")</f>
        <v/>
      </c>
    </row>
    <row r="59" spans="1:6" x14ac:dyDescent="0.25">
      <c r="A59" s="21">
        <f>IF('Schritt 2a Wärmeverbr. Kat. 1-4'!A66="","",'Schritt 2a Wärmeverbr. Kat. 1-4'!A66)</f>
        <v>57</v>
      </c>
      <c r="B59" s="22" t="str">
        <f>IF('Schritt 2a Wärmeverbr. Kat. 1-4'!C66="","",'Schritt 2a Wärmeverbr. Kat. 1-4'!C66)</f>
        <v/>
      </c>
      <c r="D59" s="36" t="str">
        <f>IF('Schritt 2a Wärmeverbr. Kat. 1-4'!K66&lt;&gt;"",'Schritt 2a Wärmeverbr. Kat. 1-4'!V66,"")</f>
        <v/>
      </c>
      <c r="E59" t="str">
        <f>IF(D59="","",MATCH(D59,Klimafaktoren!$C$1:$AX$1,0))</f>
        <v/>
      </c>
      <c r="F59" s="69" t="str" cm="1">
        <f t="array" ref="F59">IFERROR(IF(Witterungsbereinigung!E59="",IF('Schritt 2a Wärmeverbr. Kat. 1-4'!AA66=1,"unbeheizt",""),INDEX(Klimafaktoren!$C$1:$AX$1296,Klimafaktoren!$B$1298,Witterungsbereinigung!E59)),"PLZ eingetragen?")</f>
        <v/>
      </c>
    </row>
    <row r="60" spans="1:6" x14ac:dyDescent="0.25">
      <c r="A60" s="21">
        <f>IF('Schritt 2a Wärmeverbr. Kat. 1-4'!A67="","",'Schritt 2a Wärmeverbr. Kat. 1-4'!A67)</f>
        <v>58</v>
      </c>
      <c r="B60" s="22" t="str">
        <f>IF('Schritt 2a Wärmeverbr. Kat. 1-4'!C67="","",'Schritt 2a Wärmeverbr. Kat. 1-4'!C67)</f>
        <v/>
      </c>
      <c r="D60" s="36" t="str">
        <f>IF('Schritt 2a Wärmeverbr. Kat. 1-4'!K67&lt;&gt;"",'Schritt 2a Wärmeverbr. Kat. 1-4'!V67,"")</f>
        <v/>
      </c>
      <c r="E60" t="str">
        <f>IF(D60="","",MATCH(D60,Klimafaktoren!$C$1:$AX$1,0))</f>
        <v/>
      </c>
      <c r="F60" s="69" t="str" cm="1">
        <f t="array" ref="F60">IFERROR(IF(Witterungsbereinigung!E60="",IF('Schritt 2a Wärmeverbr. Kat. 1-4'!AA67=1,"unbeheizt",""),INDEX(Klimafaktoren!$C$1:$AX$1296,Klimafaktoren!$B$1298,Witterungsbereinigung!E60)),"PLZ eingetragen?")</f>
        <v/>
      </c>
    </row>
    <row r="61" spans="1:6" x14ac:dyDescent="0.25">
      <c r="A61" s="21">
        <f>IF('Schritt 2a Wärmeverbr. Kat. 1-4'!A68="","",'Schritt 2a Wärmeverbr. Kat. 1-4'!A68)</f>
        <v>59</v>
      </c>
      <c r="B61" s="22" t="str">
        <f>IF('Schritt 2a Wärmeverbr. Kat. 1-4'!C68="","",'Schritt 2a Wärmeverbr. Kat. 1-4'!C68)</f>
        <v/>
      </c>
      <c r="D61" s="36" t="str">
        <f>IF('Schritt 2a Wärmeverbr. Kat. 1-4'!K68&lt;&gt;"",'Schritt 2a Wärmeverbr. Kat. 1-4'!V68,"")</f>
        <v/>
      </c>
      <c r="E61" t="str">
        <f>IF(D61="","",MATCH(D61,Klimafaktoren!$C$1:$AX$1,0))</f>
        <v/>
      </c>
      <c r="F61" s="69" t="str" cm="1">
        <f t="array" ref="F61">IFERROR(IF(Witterungsbereinigung!E61="",IF('Schritt 2a Wärmeverbr. Kat. 1-4'!AA68=1,"unbeheizt",""),INDEX(Klimafaktoren!$C$1:$AX$1296,Klimafaktoren!$B$1298,Witterungsbereinigung!E61)),"PLZ eingetragen?")</f>
        <v/>
      </c>
    </row>
    <row r="62" spans="1:6" x14ac:dyDescent="0.25">
      <c r="A62" s="21">
        <f>IF('Schritt 2a Wärmeverbr. Kat. 1-4'!A69="","",'Schritt 2a Wärmeverbr. Kat. 1-4'!A69)</f>
        <v>60</v>
      </c>
      <c r="B62" s="22" t="str">
        <f>IF('Schritt 2a Wärmeverbr. Kat. 1-4'!C69="","",'Schritt 2a Wärmeverbr. Kat. 1-4'!C69)</f>
        <v/>
      </c>
      <c r="D62" s="36" t="str">
        <f>IF('Schritt 2a Wärmeverbr. Kat. 1-4'!K69&lt;&gt;"",'Schritt 2a Wärmeverbr. Kat. 1-4'!V69,"")</f>
        <v/>
      </c>
      <c r="E62" t="str">
        <f>IF(D62="","",MATCH(D62,Klimafaktoren!$C$1:$AX$1,0))</f>
        <v/>
      </c>
      <c r="F62" s="69" t="str" cm="1">
        <f t="array" ref="F62">IFERROR(IF(Witterungsbereinigung!E62="",IF('Schritt 2a Wärmeverbr. Kat. 1-4'!AA69=1,"unbeheizt",""),INDEX(Klimafaktoren!$C$1:$AX$1296,Klimafaktoren!$B$1298,Witterungsbereinigung!E62)),"PLZ eingetragen?")</f>
        <v/>
      </c>
    </row>
    <row r="63" spans="1:6" x14ac:dyDescent="0.25">
      <c r="A63" s="21">
        <f>IF('Schritt 2a Wärmeverbr. Kat. 1-4'!A70="","",'Schritt 2a Wärmeverbr. Kat. 1-4'!A70)</f>
        <v>61</v>
      </c>
      <c r="B63" s="22" t="str">
        <f>IF('Schritt 2a Wärmeverbr. Kat. 1-4'!C70="","",'Schritt 2a Wärmeverbr. Kat. 1-4'!C70)</f>
        <v/>
      </c>
      <c r="D63" s="36" t="str">
        <f>IF('Schritt 2a Wärmeverbr. Kat. 1-4'!K70&lt;&gt;"",'Schritt 2a Wärmeverbr. Kat. 1-4'!V70,"")</f>
        <v/>
      </c>
      <c r="E63" t="str">
        <f>IF(D63="","",MATCH(D63,Klimafaktoren!$C$1:$AX$1,0))</f>
        <v/>
      </c>
      <c r="F63" s="69" t="str" cm="1">
        <f t="array" ref="F63">IFERROR(IF(Witterungsbereinigung!E63="",IF('Schritt 2a Wärmeverbr. Kat. 1-4'!AA70=1,"unbeheizt",""),INDEX(Klimafaktoren!$C$1:$AX$1296,Klimafaktoren!$B$1298,Witterungsbereinigung!E63)),"PLZ eingetragen?")</f>
        <v/>
      </c>
    </row>
    <row r="64" spans="1:6" x14ac:dyDescent="0.25">
      <c r="A64" s="21">
        <f>IF('Schritt 2a Wärmeverbr. Kat. 1-4'!A71="","",'Schritt 2a Wärmeverbr. Kat. 1-4'!A71)</f>
        <v>62</v>
      </c>
      <c r="B64" s="22" t="str">
        <f>IF('Schritt 2a Wärmeverbr. Kat. 1-4'!C71="","",'Schritt 2a Wärmeverbr. Kat. 1-4'!C71)</f>
        <v/>
      </c>
      <c r="D64" s="36" t="str">
        <f>IF('Schritt 2a Wärmeverbr. Kat. 1-4'!K71&lt;&gt;"",'Schritt 2a Wärmeverbr. Kat. 1-4'!V71,"")</f>
        <v/>
      </c>
      <c r="E64" t="str">
        <f>IF(D64="","",MATCH(D64,Klimafaktoren!$C$1:$AX$1,0))</f>
        <v/>
      </c>
      <c r="F64" s="69" t="str" cm="1">
        <f t="array" ref="F64">IFERROR(IF(Witterungsbereinigung!E64="",IF('Schritt 2a Wärmeverbr. Kat. 1-4'!AA71=1,"unbeheizt",""),INDEX(Klimafaktoren!$C$1:$AX$1296,Klimafaktoren!$B$1298,Witterungsbereinigung!E64)),"PLZ eingetragen?")</f>
        <v/>
      </c>
    </row>
    <row r="65" spans="1:6" x14ac:dyDescent="0.25">
      <c r="A65" s="21">
        <f>IF('Schritt 2a Wärmeverbr. Kat. 1-4'!A72="","",'Schritt 2a Wärmeverbr. Kat. 1-4'!A72)</f>
        <v>63</v>
      </c>
      <c r="B65" s="22" t="str">
        <f>IF('Schritt 2a Wärmeverbr. Kat. 1-4'!C72="","",'Schritt 2a Wärmeverbr. Kat. 1-4'!C72)</f>
        <v/>
      </c>
      <c r="D65" s="36" t="str">
        <f>IF('Schritt 2a Wärmeverbr. Kat. 1-4'!K72&lt;&gt;"",'Schritt 2a Wärmeverbr. Kat. 1-4'!V72,"")</f>
        <v/>
      </c>
      <c r="E65" t="str">
        <f>IF(D65="","",MATCH(D65,Klimafaktoren!$C$1:$AX$1,0))</f>
        <v/>
      </c>
      <c r="F65" s="69" t="str" cm="1">
        <f t="array" ref="F65">IFERROR(IF(Witterungsbereinigung!E65="",IF('Schritt 2a Wärmeverbr. Kat. 1-4'!AA72=1,"unbeheizt",""),INDEX(Klimafaktoren!$C$1:$AX$1296,Klimafaktoren!$B$1298,Witterungsbereinigung!E65)),"PLZ eingetragen?")</f>
        <v/>
      </c>
    </row>
    <row r="66" spans="1:6" x14ac:dyDescent="0.25">
      <c r="A66" s="21">
        <f>IF('Schritt 2a Wärmeverbr. Kat. 1-4'!A73="","",'Schritt 2a Wärmeverbr. Kat. 1-4'!A73)</f>
        <v>64</v>
      </c>
      <c r="B66" s="22" t="str">
        <f>IF('Schritt 2a Wärmeverbr. Kat. 1-4'!C73="","",'Schritt 2a Wärmeverbr. Kat. 1-4'!C73)</f>
        <v/>
      </c>
      <c r="D66" s="36" t="str">
        <f>IF('Schritt 2a Wärmeverbr. Kat. 1-4'!K73&lt;&gt;"",'Schritt 2a Wärmeverbr. Kat. 1-4'!V73,"")</f>
        <v/>
      </c>
      <c r="E66" t="str">
        <f>IF(D66="","",MATCH(D66,Klimafaktoren!$C$1:$AX$1,0))</f>
        <v/>
      </c>
      <c r="F66" s="69" t="str" cm="1">
        <f t="array" ref="F66">IFERROR(IF(Witterungsbereinigung!E66="",IF('Schritt 2a Wärmeverbr. Kat. 1-4'!AA73=1,"unbeheizt",""),INDEX(Klimafaktoren!$C$1:$AX$1296,Klimafaktoren!$B$1298,Witterungsbereinigung!E66)),"PLZ eingetragen?")</f>
        <v/>
      </c>
    </row>
    <row r="67" spans="1:6" x14ac:dyDescent="0.25">
      <c r="A67" s="21">
        <f>IF('Schritt 2a Wärmeverbr. Kat. 1-4'!A74="","",'Schritt 2a Wärmeverbr. Kat. 1-4'!A74)</f>
        <v>65</v>
      </c>
      <c r="B67" s="22" t="str">
        <f>IF('Schritt 2a Wärmeverbr. Kat. 1-4'!C74="","",'Schritt 2a Wärmeverbr. Kat. 1-4'!C74)</f>
        <v/>
      </c>
      <c r="D67" s="36" t="str">
        <f>IF('Schritt 2a Wärmeverbr. Kat. 1-4'!K74&lt;&gt;"",'Schritt 2a Wärmeverbr. Kat. 1-4'!V74,"")</f>
        <v/>
      </c>
      <c r="E67" t="str">
        <f>IF(D67="","",MATCH(D67,Klimafaktoren!$C$1:$AX$1,0))</f>
        <v/>
      </c>
      <c r="F67" s="69" t="str" cm="1">
        <f t="array" ref="F67">IFERROR(IF(Witterungsbereinigung!E67="",IF('Schritt 2a Wärmeverbr. Kat. 1-4'!AA74=1,"unbeheizt",""),INDEX(Klimafaktoren!$C$1:$AX$1296,Klimafaktoren!$B$1298,Witterungsbereinigung!E67)),"PLZ eingetragen?")</f>
        <v/>
      </c>
    </row>
    <row r="68" spans="1:6" x14ac:dyDescent="0.25">
      <c r="A68" s="21">
        <f>IF('Schritt 2a Wärmeverbr. Kat. 1-4'!A75="","",'Schritt 2a Wärmeverbr. Kat. 1-4'!A75)</f>
        <v>66</v>
      </c>
      <c r="B68" s="22" t="str">
        <f>IF('Schritt 2a Wärmeverbr. Kat. 1-4'!C75="","",'Schritt 2a Wärmeverbr. Kat. 1-4'!C75)</f>
        <v/>
      </c>
      <c r="D68" s="36" t="str">
        <f>IF('Schritt 2a Wärmeverbr. Kat. 1-4'!K75&lt;&gt;"",'Schritt 2a Wärmeverbr. Kat. 1-4'!V75,"")</f>
        <v/>
      </c>
      <c r="E68" t="str">
        <f>IF(D68="","",MATCH(D68,Klimafaktoren!$C$1:$AX$1,0))</f>
        <v/>
      </c>
      <c r="F68" s="69" t="str" cm="1">
        <f t="array" ref="F68">IFERROR(IF(Witterungsbereinigung!E68="",IF('Schritt 2a Wärmeverbr. Kat. 1-4'!AA75=1,"unbeheizt",""),INDEX(Klimafaktoren!$C$1:$AX$1296,Klimafaktoren!$B$1298,Witterungsbereinigung!E68)),"PLZ eingetragen?")</f>
        <v/>
      </c>
    </row>
    <row r="69" spans="1:6" x14ac:dyDescent="0.25">
      <c r="A69" s="21">
        <f>IF('Schritt 2a Wärmeverbr. Kat. 1-4'!A76="","",'Schritt 2a Wärmeverbr. Kat. 1-4'!A76)</f>
        <v>67</v>
      </c>
      <c r="B69" s="22" t="str">
        <f>IF('Schritt 2a Wärmeverbr. Kat. 1-4'!C76="","",'Schritt 2a Wärmeverbr. Kat. 1-4'!C76)</f>
        <v/>
      </c>
      <c r="D69" s="36" t="str">
        <f>IF('Schritt 2a Wärmeverbr. Kat. 1-4'!K76&lt;&gt;"",'Schritt 2a Wärmeverbr. Kat. 1-4'!V76,"")</f>
        <v/>
      </c>
      <c r="E69" t="str">
        <f>IF(D69="","",MATCH(D69,Klimafaktoren!$C$1:$AX$1,0))</f>
        <v/>
      </c>
      <c r="F69" s="69" t="str" cm="1">
        <f t="array" ref="F69">IFERROR(IF(Witterungsbereinigung!E69="",IF('Schritt 2a Wärmeverbr. Kat. 1-4'!AA76=1,"unbeheizt",""),INDEX(Klimafaktoren!$C$1:$AX$1296,Klimafaktoren!$B$1298,Witterungsbereinigung!E69)),"PLZ eingetragen?")</f>
        <v/>
      </c>
    </row>
    <row r="70" spans="1:6" x14ac:dyDescent="0.25">
      <c r="A70" s="21">
        <f>IF('Schritt 2a Wärmeverbr. Kat. 1-4'!A77="","",'Schritt 2a Wärmeverbr. Kat. 1-4'!A77)</f>
        <v>68</v>
      </c>
      <c r="B70" s="22" t="str">
        <f>IF('Schritt 2a Wärmeverbr. Kat. 1-4'!C77="","",'Schritt 2a Wärmeverbr. Kat. 1-4'!C77)</f>
        <v/>
      </c>
      <c r="D70" s="36" t="str">
        <f>IF('Schritt 2a Wärmeverbr. Kat. 1-4'!K77&lt;&gt;"",'Schritt 2a Wärmeverbr. Kat. 1-4'!V77,"")</f>
        <v/>
      </c>
      <c r="E70" t="str">
        <f>IF(D70="","",MATCH(D70,Klimafaktoren!$C$1:$AX$1,0))</f>
        <v/>
      </c>
      <c r="F70" s="69" t="str" cm="1">
        <f t="array" ref="F70">IFERROR(IF(Witterungsbereinigung!E70="",IF('Schritt 2a Wärmeverbr. Kat. 1-4'!AA77=1,"unbeheizt",""),INDEX(Klimafaktoren!$C$1:$AX$1296,Klimafaktoren!$B$1298,Witterungsbereinigung!E70)),"PLZ eingetragen?")</f>
        <v/>
      </c>
    </row>
    <row r="71" spans="1:6" x14ac:dyDescent="0.25">
      <c r="A71" s="21">
        <f>IF('Schritt 2a Wärmeverbr. Kat. 1-4'!A78="","",'Schritt 2a Wärmeverbr. Kat. 1-4'!A78)</f>
        <v>69</v>
      </c>
      <c r="B71" s="22" t="str">
        <f>IF('Schritt 2a Wärmeverbr. Kat. 1-4'!C78="","",'Schritt 2a Wärmeverbr. Kat. 1-4'!C78)</f>
        <v/>
      </c>
      <c r="D71" s="36" t="str">
        <f>IF('Schritt 2a Wärmeverbr. Kat. 1-4'!K78&lt;&gt;"",'Schritt 2a Wärmeverbr. Kat. 1-4'!V78,"")</f>
        <v/>
      </c>
      <c r="E71" t="str">
        <f>IF(D71="","",MATCH(D71,Klimafaktoren!$C$1:$AX$1,0))</f>
        <v/>
      </c>
      <c r="F71" s="69" t="str" cm="1">
        <f t="array" ref="F71">IFERROR(IF(Witterungsbereinigung!E71="",IF('Schritt 2a Wärmeverbr. Kat. 1-4'!AA78=1,"unbeheizt",""),INDEX(Klimafaktoren!$C$1:$AX$1296,Klimafaktoren!$B$1298,Witterungsbereinigung!E71)),"PLZ eingetragen?")</f>
        <v/>
      </c>
    </row>
    <row r="72" spans="1:6" x14ac:dyDescent="0.25">
      <c r="A72" s="21">
        <f>IF('Schritt 2a Wärmeverbr. Kat. 1-4'!A79="","",'Schritt 2a Wärmeverbr. Kat. 1-4'!A79)</f>
        <v>70</v>
      </c>
      <c r="B72" s="22" t="str">
        <f>IF('Schritt 2a Wärmeverbr. Kat. 1-4'!C79="","",'Schritt 2a Wärmeverbr. Kat. 1-4'!C79)</f>
        <v/>
      </c>
      <c r="D72" s="36" t="str">
        <f>IF('Schritt 2a Wärmeverbr. Kat. 1-4'!K79&lt;&gt;"",'Schritt 2a Wärmeverbr. Kat. 1-4'!V79,"")</f>
        <v/>
      </c>
      <c r="E72" t="str">
        <f>IF(D72="","",MATCH(D72,Klimafaktoren!$C$1:$AX$1,0))</f>
        <v/>
      </c>
      <c r="F72" s="69" t="str" cm="1">
        <f t="array" ref="F72">IFERROR(IF(Witterungsbereinigung!E72="",IF('Schritt 2a Wärmeverbr. Kat. 1-4'!AA79=1,"unbeheizt",""),INDEX(Klimafaktoren!$C$1:$AX$1296,Klimafaktoren!$B$1298,Witterungsbereinigung!E72)),"PLZ eingetragen?")</f>
        <v/>
      </c>
    </row>
    <row r="73" spans="1:6" x14ac:dyDescent="0.25">
      <c r="A73" s="21">
        <f>IF('Schritt 2a Wärmeverbr. Kat. 1-4'!A80="","",'Schritt 2a Wärmeverbr. Kat. 1-4'!A80)</f>
        <v>71</v>
      </c>
      <c r="B73" s="22" t="str">
        <f>IF('Schritt 2a Wärmeverbr. Kat. 1-4'!C80="","",'Schritt 2a Wärmeverbr. Kat. 1-4'!C80)</f>
        <v/>
      </c>
      <c r="D73" s="36" t="str">
        <f>IF('Schritt 2a Wärmeverbr. Kat. 1-4'!K80&lt;&gt;"",'Schritt 2a Wärmeverbr. Kat. 1-4'!V80,"")</f>
        <v/>
      </c>
      <c r="E73" t="str">
        <f>IF(D73="","",MATCH(D73,Klimafaktoren!$C$1:$AX$1,0))</f>
        <v/>
      </c>
      <c r="F73" s="69" t="str" cm="1">
        <f t="array" ref="F73">IFERROR(IF(Witterungsbereinigung!E73="",IF('Schritt 2a Wärmeverbr. Kat. 1-4'!AA80=1,"unbeheizt",""),INDEX(Klimafaktoren!$C$1:$AX$1296,Klimafaktoren!$B$1298,Witterungsbereinigung!E73)),"PLZ eingetragen?")</f>
        <v/>
      </c>
    </row>
    <row r="74" spans="1:6" x14ac:dyDescent="0.25">
      <c r="A74" s="21">
        <f>IF('Schritt 2a Wärmeverbr. Kat. 1-4'!A81="","",'Schritt 2a Wärmeverbr. Kat. 1-4'!A81)</f>
        <v>72</v>
      </c>
      <c r="B74" s="22" t="str">
        <f>IF('Schritt 2a Wärmeverbr. Kat. 1-4'!C81="","",'Schritt 2a Wärmeverbr. Kat. 1-4'!C81)</f>
        <v/>
      </c>
      <c r="D74" s="36" t="str">
        <f>IF('Schritt 2a Wärmeverbr. Kat. 1-4'!K81&lt;&gt;"",'Schritt 2a Wärmeverbr. Kat. 1-4'!V81,"")</f>
        <v/>
      </c>
      <c r="E74" t="str">
        <f>IF(D74="","",MATCH(D74,Klimafaktoren!$C$1:$AX$1,0))</f>
        <v/>
      </c>
      <c r="F74" s="69" t="str" cm="1">
        <f t="array" ref="F74">IFERROR(IF(Witterungsbereinigung!E74="",IF('Schritt 2a Wärmeverbr. Kat. 1-4'!AA81=1,"unbeheizt",""),INDEX(Klimafaktoren!$C$1:$AX$1296,Klimafaktoren!$B$1298,Witterungsbereinigung!E74)),"PLZ eingetragen?")</f>
        <v/>
      </c>
    </row>
    <row r="75" spans="1:6" x14ac:dyDescent="0.25">
      <c r="A75" s="21">
        <f>IF('Schritt 2a Wärmeverbr. Kat. 1-4'!A82="","",'Schritt 2a Wärmeverbr. Kat. 1-4'!A82)</f>
        <v>73</v>
      </c>
      <c r="B75" s="22" t="str">
        <f>IF('Schritt 2a Wärmeverbr. Kat. 1-4'!C82="","",'Schritt 2a Wärmeverbr. Kat. 1-4'!C82)</f>
        <v/>
      </c>
      <c r="D75" s="36" t="str">
        <f>IF('Schritt 2a Wärmeverbr. Kat. 1-4'!K82&lt;&gt;"",'Schritt 2a Wärmeverbr. Kat. 1-4'!V82,"")</f>
        <v/>
      </c>
      <c r="E75" t="str">
        <f>IF(D75="","",MATCH(D75,Klimafaktoren!$C$1:$AX$1,0))</f>
        <v/>
      </c>
      <c r="F75" s="69" t="str" cm="1">
        <f t="array" ref="F75">IFERROR(IF(Witterungsbereinigung!E75="",IF('Schritt 2a Wärmeverbr. Kat. 1-4'!AA82=1,"unbeheizt",""),INDEX(Klimafaktoren!$C$1:$AX$1296,Klimafaktoren!$B$1298,Witterungsbereinigung!E75)),"PLZ eingetragen?")</f>
        <v/>
      </c>
    </row>
    <row r="76" spans="1:6" x14ac:dyDescent="0.25">
      <c r="A76" s="21">
        <f>IF('Schritt 2a Wärmeverbr. Kat. 1-4'!A83="","",'Schritt 2a Wärmeverbr. Kat. 1-4'!A83)</f>
        <v>74</v>
      </c>
      <c r="B76" s="22" t="str">
        <f>IF('Schritt 2a Wärmeverbr. Kat. 1-4'!C83="","",'Schritt 2a Wärmeverbr. Kat. 1-4'!C83)</f>
        <v/>
      </c>
      <c r="D76" s="36" t="str">
        <f>IF('Schritt 2a Wärmeverbr. Kat. 1-4'!K83&lt;&gt;"",'Schritt 2a Wärmeverbr. Kat. 1-4'!V83,"")</f>
        <v/>
      </c>
      <c r="E76" t="str">
        <f>IF(D76="","",MATCH(D76,Klimafaktoren!$C$1:$AX$1,0))</f>
        <v/>
      </c>
      <c r="F76" s="69" t="str" cm="1">
        <f t="array" ref="F76">IFERROR(IF(Witterungsbereinigung!E76="",IF('Schritt 2a Wärmeverbr. Kat. 1-4'!AA83=1,"unbeheizt",""),INDEX(Klimafaktoren!$C$1:$AX$1296,Klimafaktoren!$B$1298,Witterungsbereinigung!E76)),"PLZ eingetragen?")</f>
        <v/>
      </c>
    </row>
    <row r="77" spans="1:6" x14ac:dyDescent="0.25">
      <c r="A77" s="21">
        <f>IF('Schritt 2a Wärmeverbr. Kat. 1-4'!A84="","",'Schritt 2a Wärmeverbr. Kat. 1-4'!A84)</f>
        <v>75</v>
      </c>
      <c r="B77" s="22" t="str">
        <f>IF('Schritt 2a Wärmeverbr. Kat. 1-4'!C84="","",'Schritt 2a Wärmeverbr. Kat. 1-4'!C84)</f>
        <v/>
      </c>
      <c r="D77" s="36" t="str">
        <f>IF('Schritt 2a Wärmeverbr. Kat. 1-4'!K84&lt;&gt;"",'Schritt 2a Wärmeverbr. Kat. 1-4'!V84,"")</f>
        <v/>
      </c>
      <c r="E77" t="str">
        <f>IF(D77="","",MATCH(D77,Klimafaktoren!$C$1:$AX$1,0))</f>
        <v/>
      </c>
      <c r="F77" s="69" t="str" cm="1">
        <f t="array" ref="F77">IFERROR(IF(Witterungsbereinigung!E77="",IF('Schritt 2a Wärmeverbr. Kat. 1-4'!AA84=1,"unbeheizt",""),INDEX(Klimafaktoren!$C$1:$AX$1296,Klimafaktoren!$B$1298,Witterungsbereinigung!E77)),"PLZ eingetragen?")</f>
        <v/>
      </c>
    </row>
    <row r="78" spans="1:6" x14ac:dyDescent="0.25">
      <c r="A78" s="21">
        <f>IF('Schritt 2a Wärmeverbr. Kat. 1-4'!A85="","",'Schritt 2a Wärmeverbr. Kat. 1-4'!A85)</f>
        <v>76</v>
      </c>
      <c r="B78" s="22" t="str">
        <f>IF('Schritt 2a Wärmeverbr. Kat. 1-4'!C85="","",'Schritt 2a Wärmeverbr. Kat. 1-4'!C85)</f>
        <v/>
      </c>
      <c r="D78" s="36" t="str">
        <f>IF('Schritt 2a Wärmeverbr. Kat. 1-4'!K85&lt;&gt;"",'Schritt 2a Wärmeverbr. Kat. 1-4'!V85,"")</f>
        <v/>
      </c>
      <c r="E78" t="str">
        <f>IF(D78="","",MATCH(D78,Klimafaktoren!$C$1:$AX$1,0))</f>
        <v/>
      </c>
      <c r="F78" s="69" t="str" cm="1">
        <f t="array" ref="F78">IFERROR(IF(Witterungsbereinigung!E78="",IF('Schritt 2a Wärmeverbr. Kat. 1-4'!AA85=1,"unbeheizt",""),INDEX(Klimafaktoren!$C$1:$AX$1296,Klimafaktoren!$B$1298,Witterungsbereinigung!E78)),"PLZ eingetragen?")</f>
        <v/>
      </c>
    </row>
    <row r="79" spans="1:6" x14ac:dyDescent="0.25">
      <c r="A79" s="21">
        <f>IF('Schritt 2a Wärmeverbr. Kat. 1-4'!A86="","",'Schritt 2a Wärmeverbr. Kat. 1-4'!A86)</f>
        <v>77</v>
      </c>
      <c r="B79" s="22" t="str">
        <f>IF('Schritt 2a Wärmeverbr. Kat. 1-4'!C86="","",'Schritt 2a Wärmeverbr. Kat. 1-4'!C86)</f>
        <v/>
      </c>
      <c r="D79" s="36" t="str">
        <f>IF('Schritt 2a Wärmeverbr. Kat. 1-4'!K86&lt;&gt;"",'Schritt 2a Wärmeverbr. Kat. 1-4'!V86,"")</f>
        <v/>
      </c>
      <c r="E79" t="str">
        <f>IF(D79="","",MATCH(D79,Klimafaktoren!$C$1:$AX$1,0))</f>
        <v/>
      </c>
      <c r="F79" s="69" t="str" cm="1">
        <f t="array" ref="F79">IFERROR(IF(Witterungsbereinigung!E79="",IF('Schritt 2a Wärmeverbr. Kat. 1-4'!AA86=1,"unbeheizt",""),INDEX(Klimafaktoren!$C$1:$AX$1296,Klimafaktoren!$B$1298,Witterungsbereinigung!E79)),"PLZ eingetragen?")</f>
        <v/>
      </c>
    </row>
    <row r="80" spans="1:6" x14ac:dyDescent="0.25">
      <c r="A80" s="21">
        <f>IF('Schritt 2a Wärmeverbr. Kat. 1-4'!A87="","",'Schritt 2a Wärmeverbr. Kat. 1-4'!A87)</f>
        <v>78</v>
      </c>
      <c r="B80" s="22" t="str">
        <f>IF('Schritt 2a Wärmeverbr. Kat. 1-4'!C87="","",'Schritt 2a Wärmeverbr. Kat. 1-4'!C87)</f>
        <v/>
      </c>
      <c r="D80" s="36" t="str">
        <f>IF('Schritt 2a Wärmeverbr. Kat. 1-4'!K87&lt;&gt;"",'Schritt 2a Wärmeverbr. Kat. 1-4'!V87,"")</f>
        <v/>
      </c>
      <c r="E80" t="str">
        <f>IF(D80="","",MATCH(D80,Klimafaktoren!$C$1:$AX$1,0))</f>
        <v/>
      </c>
      <c r="F80" s="69" t="str" cm="1">
        <f t="array" ref="F80">IFERROR(IF(Witterungsbereinigung!E80="",IF('Schritt 2a Wärmeverbr. Kat. 1-4'!AA87=1,"unbeheizt",""),INDEX(Klimafaktoren!$C$1:$AX$1296,Klimafaktoren!$B$1298,Witterungsbereinigung!E80)),"PLZ eingetragen?")</f>
        <v/>
      </c>
    </row>
    <row r="81" spans="1:6" x14ac:dyDescent="0.25">
      <c r="A81" s="21">
        <f>IF('Schritt 2a Wärmeverbr. Kat. 1-4'!A88="","",'Schritt 2a Wärmeverbr. Kat. 1-4'!A88)</f>
        <v>79</v>
      </c>
      <c r="B81" s="22" t="str">
        <f>IF('Schritt 2a Wärmeverbr. Kat. 1-4'!C88="","",'Schritt 2a Wärmeverbr. Kat. 1-4'!C88)</f>
        <v/>
      </c>
      <c r="D81" s="36" t="str">
        <f>IF('Schritt 2a Wärmeverbr. Kat. 1-4'!K88&lt;&gt;"",'Schritt 2a Wärmeverbr. Kat. 1-4'!V88,"")</f>
        <v/>
      </c>
      <c r="E81" t="str">
        <f>IF(D81="","",MATCH(D81,Klimafaktoren!$C$1:$AX$1,0))</f>
        <v/>
      </c>
      <c r="F81" s="69" t="str" cm="1">
        <f t="array" ref="F81">IFERROR(IF(Witterungsbereinigung!E81="",IF('Schritt 2a Wärmeverbr. Kat. 1-4'!AA88=1,"unbeheizt",""),INDEX(Klimafaktoren!$C$1:$AX$1296,Klimafaktoren!$B$1298,Witterungsbereinigung!E81)),"PLZ eingetragen?")</f>
        <v/>
      </c>
    </row>
    <row r="82" spans="1:6" x14ac:dyDescent="0.25">
      <c r="A82" s="21">
        <f>IF('Schritt 2a Wärmeverbr. Kat. 1-4'!A89="","",'Schritt 2a Wärmeverbr. Kat. 1-4'!A89)</f>
        <v>80</v>
      </c>
      <c r="B82" s="22" t="str">
        <f>IF('Schritt 2a Wärmeverbr. Kat. 1-4'!C89="","",'Schritt 2a Wärmeverbr. Kat. 1-4'!C89)</f>
        <v/>
      </c>
      <c r="D82" s="36" t="str">
        <f>IF('Schritt 2a Wärmeverbr. Kat. 1-4'!K89&lt;&gt;"",'Schritt 2a Wärmeverbr. Kat. 1-4'!V89,"")</f>
        <v/>
      </c>
      <c r="E82" t="str">
        <f>IF(D82="","",MATCH(D82,Klimafaktoren!$C$1:$AX$1,0))</f>
        <v/>
      </c>
      <c r="F82" s="69" t="str" cm="1">
        <f t="array" ref="F82">IFERROR(IF(Witterungsbereinigung!E82="",IF('Schritt 2a Wärmeverbr. Kat. 1-4'!AA89=1,"unbeheizt",""),INDEX(Klimafaktoren!$C$1:$AX$1296,Klimafaktoren!$B$1298,Witterungsbereinigung!E82)),"PLZ eingetragen?")</f>
        <v/>
      </c>
    </row>
    <row r="83" spans="1:6" x14ac:dyDescent="0.25">
      <c r="A83" s="21">
        <f>IF('Schritt 2a Wärmeverbr. Kat. 1-4'!A90="","",'Schritt 2a Wärmeverbr. Kat. 1-4'!A90)</f>
        <v>81</v>
      </c>
      <c r="B83" s="22" t="str">
        <f>IF('Schritt 2a Wärmeverbr. Kat. 1-4'!C90="","",'Schritt 2a Wärmeverbr. Kat. 1-4'!C90)</f>
        <v/>
      </c>
      <c r="D83" s="36" t="str">
        <f>IF('Schritt 2a Wärmeverbr. Kat. 1-4'!K90&lt;&gt;"",'Schritt 2a Wärmeverbr. Kat. 1-4'!V90,"")</f>
        <v/>
      </c>
      <c r="E83" t="str">
        <f>IF(D83="","",MATCH(D83,Klimafaktoren!$C$1:$AX$1,0))</f>
        <v/>
      </c>
      <c r="F83" s="69" t="str" cm="1">
        <f t="array" ref="F83">IFERROR(IF(Witterungsbereinigung!E83="",IF('Schritt 2a Wärmeverbr. Kat. 1-4'!AA90=1,"unbeheizt",""),INDEX(Klimafaktoren!$C$1:$AX$1296,Klimafaktoren!$B$1298,Witterungsbereinigung!E83)),"PLZ eingetragen?")</f>
        <v/>
      </c>
    </row>
    <row r="84" spans="1:6" x14ac:dyDescent="0.25">
      <c r="A84" s="21">
        <f>IF('Schritt 2a Wärmeverbr. Kat. 1-4'!A91="","",'Schritt 2a Wärmeverbr. Kat. 1-4'!A91)</f>
        <v>82</v>
      </c>
      <c r="B84" s="22" t="str">
        <f>IF('Schritt 2a Wärmeverbr. Kat. 1-4'!C91="","",'Schritt 2a Wärmeverbr. Kat. 1-4'!C91)</f>
        <v/>
      </c>
      <c r="D84" s="36" t="str">
        <f>IF('Schritt 2a Wärmeverbr. Kat. 1-4'!K91&lt;&gt;"",'Schritt 2a Wärmeverbr. Kat. 1-4'!V91,"")</f>
        <v/>
      </c>
      <c r="E84" t="str">
        <f>IF(D84="","",MATCH(D84,Klimafaktoren!$C$1:$AX$1,0))</f>
        <v/>
      </c>
      <c r="F84" s="69" t="str" cm="1">
        <f t="array" ref="F84">IFERROR(IF(Witterungsbereinigung!E84="",IF('Schritt 2a Wärmeverbr. Kat. 1-4'!AA91=1,"unbeheizt",""),INDEX(Klimafaktoren!$C$1:$AX$1296,Klimafaktoren!$B$1298,Witterungsbereinigung!E84)),"PLZ eingetragen?")</f>
        <v/>
      </c>
    </row>
    <row r="85" spans="1:6" x14ac:dyDescent="0.25">
      <c r="A85" s="21">
        <f>IF('Schritt 2a Wärmeverbr. Kat. 1-4'!A92="","",'Schritt 2a Wärmeverbr. Kat. 1-4'!A92)</f>
        <v>83</v>
      </c>
      <c r="B85" s="22" t="str">
        <f>IF('Schritt 2a Wärmeverbr. Kat. 1-4'!C92="","",'Schritt 2a Wärmeverbr. Kat. 1-4'!C92)</f>
        <v/>
      </c>
      <c r="D85" s="36" t="str">
        <f>IF('Schritt 2a Wärmeverbr. Kat. 1-4'!K92&lt;&gt;"",'Schritt 2a Wärmeverbr. Kat. 1-4'!V92,"")</f>
        <v/>
      </c>
      <c r="E85" t="str">
        <f>IF(D85="","",MATCH(D85,Klimafaktoren!$C$1:$AX$1,0))</f>
        <v/>
      </c>
      <c r="F85" s="69" t="str" cm="1">
        <f t="array" ref="F85">IFERROR(IF(Witterungsbereinigung!E85="",IF('Schritt 2a Wärmeverbr. Kat. 1-4'!AA92=1,"unbeheizt",""),INDEX(Klimafaktoren!$C$1:$AX$1296,Klimafaktoren!$B$1298,Witterungsbereinigung!E85)),"PLZ eingetragen?")</f>
        <v/>
      </c>
    </row>
    <row r="86" spans="1:6" x14ac:dyDescent="0.25">
      <c r="A86" s="21">
        <f>IF('Schritt 2a Wärmeverbr. Kat. 1-4'!A93="","",'Schritt 2a Wärmeverbr. Kat. 1-4'!A93)</f>
        <v>84</v>
      </c>
      <c r="B86" s="22" t="str">
        <f>IF('Schritt 2a Wärmeverbr. Kat. 1-4'!C93="","",'Schritt 2a Wärmeverbr. Kat. 1-4'!C93)</f>
        <v/>
      </c>
      <c r="D86" s="36" t="str">
        <f>IF('Schritt 2a Wärmeverbr. Kat. 1-4'!K93&lt;&gt;"",'Schritt 2a Wärmeverbr. Kat. 1-4'!V93,"")</f>
        <v/>
      </c>
      <c r="E86" t="str">
        <f>IF(D86="","",MATCH(D86,Klimafaktoren!$C$1:$AX$1,0))</f>
        <v/>
      </c>
      <c r="F86" s="69" t="str" cm="1">
        <f t="array" ref="F86">IFERROR(IF(Witterungsbereinigung!E86="",IF('Schritt 2a Wärmeverbr. Kat. 1-4'!AA93=1,"unbeheizt",""),INDEX(Klimafaktoren!$C$1:$AX$1296,Klimafaktoren!$B$1298,Witterungsbereinigung!E86)),"PLZ eingetragen?")</f>
        <v/>
      </c>
    </row>
    <row r="87" spans="1:6" x14ac:dyDescent="0.25">
      <c r="A87" s="21">
        <f>IF('Schritt 2a Wärmeverbr. Kat. 1-4'!A94="","",'Schritt 2a Wärmeverbr. Kat. 1-4'!A94)</f>
        <v>85</v>
      </c>
      <c r="B87" s="22" t="str">
        <f>IF('Schritt 2a Wärmeverbr. Kat. 1-4'!C94="","",'Schritt 2a Wärmeverbr. Kat. 1-4'!C94)</f>
        <v/>
      </c>
      <c r="D87" s="36" t="str">
        <f>IF('Schritt 2a Wärmeverbr. Kat. 1-4'!K94&lt;&gt;"",'Schritt 2a Wärmeverbr. Kat. 1-4'!V94,"")</f>
        <v/>
      </c>
      <c r="E87" t="str">
        <f>IF(D87="","",MATCH(D87,Klimafaktoren!$C$1:$AX$1,0))</f>
        <v/>
      </c>
      <c r="F87" s="69" t="str" cm="1">
        <f t="array" ref="F87">IFERROR(IF(Witterungsbereinigung!E87="",IF('Schritt 2a Wärmeverbr. Kat. 1-4'!AA94=1,"unbeheizt",""),INDEX(Klimafaktoren!$C$1:$AX$1296,Klimafaktoren!$B$1298,Witterungsbereinigung!E87)),"PLZ eingetragen?")</f>
        <v/>
      </c>
    </row>
    <row r="88" spans="1:6" x14ac:dyDescent="0.25">
      <c r="A88" s="21">
        <f>IF('Schritt 2a Wärmeverbr. Kat. 1-4'!A95="","",'Schritt 2a Wärmeverbr. Kat. 1-4'!A95)</f>
        <v>86</v>
      </c>
      <c r="B88" s="22" t="str">
        <f>IF('Schritt 2a Wärmeverbr. Kat. 1-4'!C95="","",'Schritt 2a Wärmeverbr. Kat. 1-4'!C95)</f>
        <v/>
      </c>
      <c r="D88" s="36" t="str">
        <f>IF('Schritt 2a Wärmeverbr. Kat. 1-4'!K95&lt;&gt;"",'Schritt 2a Wärmeverbr. Kat. 1-4'!V95,"")</f>
        <v/>
      </c>
      <c r="E88" t="str">
        <f>IF(D88="","",MATCH(D88,Klimafaktoren!$C$1:$AX$1,0))</f>
        <v/>
      </c>
      <c r="F88" s="69" t="str" cm="1">
        <f t="array" ref="F88">IFERROR(IF(Witterungsbereinigung!E88="",IF('Schritt 2a Wärmeverbr. Kat. 1-4'!AA95=1,"unbeheizt",""),INDEX(Klimafaktoren!$C$1:$AX$1296,Klimafaktoren!$B$1298,Witterungsbereinigung!E88)),"PLZ eingetragen?")</f>
        <v/>
      </c>
    </row>
    <row r="89" spans="1:6" x14ac:dyDescent="0.25">
      <c r="A89" s="21">
        <f>IF('Schritt 2a Wärmeverbr. Kat. 1-4'!A96="","",'Schritt 2a Wärmeverbr. Kat. 1-4'!A96)</f>
        <v>87</v>
      </c>
      <c r="B89" s="22" t="str">
        <f>IF('Schritt 2a Wärmeverbr. Kat. 1-4'!C96="","",'Schritt 2a Wärmeverbr. Kat. 1-4'!C96)</f>
        <v/>
      </c>
      <c r="D89" s="36" t="str">
        <f>IF('Schritt 2a Wärmeverbr. Kat. 1-4'!K96&lt;&gt;"",'Schritt 2a Wärmeverbr. Kat. 1-4'!V96,"")</f>
        <v/>
      </c>
      <c r="E89" t="str">
        <f>IF(D89="","",MATCH(D89,Klimafaktoren!$C$1:$AX$1,0))</f>
        <v/>
      </c>
      <c r="F89" s="69" t="str" cm="1">
        <f t="array" ref="F89">IFERROR(IF(Witterungsbereinigung!E89="",IF('Schritt 2a Wärmeverbr. Kat. 1-4'!AA96=1,"unbeheizt",""),INDEX(Klimafaktoren!$C$1:$AX$1296,Klimafaktoren!$B$1298,Witterungsbereinigung!E89)),"PLZ eingetragen?")</f>
        <v/>
      </c>
    </row>
    <row r="90" spans="1:6" x14ac:dyDescent="0.25">
      <c r="A90" s="21">
        <f>IF('Schritt 2a Wärmeverbr. Kat. 1-4'!A97="","",'Schritt 2a Wärmeverbr. Kat. 1-4'!A97)</f>
        <v>88</v>
      </c>
      <c r="B90" s="22" t="str">
        <f>IF('Schritt 2a Wärmeverbr. Kat. 1-4'!C97="","",'Schritt 2a Wärmeverbr. Kat. 1-4'!C97)</f>
        <v/>
      </c>
      <c r="D90" s="36" t="str">
        <f>IF('Schritt 2a Wärmeverbr. Kat. 1-4'!K97&lt;&gt;"",'Schritt 2a Wärmeverbr. Kat. 1-4'!V97,"")</f>
        <v/>
      </c>
      <c r="E90" t="str">
        <f>IF(D90="","",MATCH(D90,Klimafaktoren!$C$1:$AX$1,0))</f>
        <v/>
      </c>
      <c r="F90" s="69" t="str" cm="1">
        <f t="array" ref="F90">IFERROR(IF(Witterungsbereinigung!E90="",IF('Schritt 2a Wärmeverbr. Kat. 1-4'!AA97=1,"unbeheizt",""),INDEX(Klimafaktoren!$C$1:$AX$1296,Klimafaktoren!$B$1298,Witterungsbereinigung!E90)),"PLZ eingetragen?")</f>
        <v/>
      </c>
    </row>
    <row r="91" spans="1:6" x14ac:dyDescent="0.25">
      <c r="A91" s="21">
        <f>IF('Schritt 2a Wärmeverbr. Kat. 1-4'!A98="","",'Schritt 2a Wärmeverbr. Kat. 1-4'!A98)</f>
        <v>89</v>
      </c>
      <c r="B91" s="22" t="str">
        <f>IF('Schritt 2a Wärmeverbr. Kat. 1-4'!C98="","",'Schritt 2a Wärmeverbr. Kat. 1-4'!C98)</f>
        <v/>
      </c>
      <c r="D91" s="36" t="str">
        <f>IF('Schritt 2a Wärmeverbr. Kat. 1-4'!K98&lt;&gt;"",'Schritt 2a Wärmeverbr. Kat. 1-4'!V98,"")</f>
        <v/>
      </c>
      <c r="E91" t="str">
        <f>IF(D91="","",MATCH(D91,Klimafaktoren!$C$1:$AX$1,0))</f>
        <v/>
      </c>
      <c r="F91" s="69" t="str" cm="1">
        <f t="array" ref="F91">IFERROR(IF(Witterungsbereinigung!E91="",IF('Schritt 2a Wärmeverbr. Kat. 1-4'!AA98=1,"unbeheizt",""),INDEX(Klimafaktoren!$C$1:$AX$1296,Klimafaktoren!$B$1298,Witterungsbereinigung!E91)),"PLZ eingetragen?")</f>
        <v/>
      </c>
    </row>
    <row r="92" spans="1:6" x14ac:dyDescent="0.25">
      <c r="A92" s="21">
        <f>IF('Schritt 2a Wärmeverbr. Kat. 1-4'!A99="","",'Schritt 2a Wärmeverbr. Kat. 1-4'!A99)</f>
        <v>90</v>
      </c>
      <c r="B92" s="22" t="str">
        <f>IF('Schritt 2a Wärmeverbr. Kat. 1-4'!C99="","",'Schritt 2a Wärmeverbr. Kat. 1-4'!C99)</f>
        <v/>
      </c>
      <c r="D92" s="36" t="str">
        <f>IF('Schritt 2a Wärmeverbr. Kat. 1-4'!K99&lt;&gt;"",'Schritt 2a Wärmeverbr. Kat. 1-4'!V99,"")</f>
        <v/>
      </c>
      <c r="E92" t="str">
        <f>IF(D92="","",MATCH(D92,Klimafaktoren!$C$1:$AX$1,0))</f>
        <v/>
      </c>
      <c r="F92" s="69" t="str" cm="1">
        <f t="array" ref="F92">IFERROR(IF(Witterungsbereinigung!E92="",IF('Schritt 2a Wärmeverbr. Kat. 1-4'!AA99=1,"unbeheizt",""),INDEX(Klimafaktoren!$C$1:$AX$1296,Klimafaktoren!$B$1298,Witterungsbereinigung!E92)),"PLZ eingetragen?")</f>
        <v/>
      </c>
    </row>
    <row r="93" spans="1:6" x14ac:dyDescent="0.25">
      <c r="A93" s="21">
        <f>IF('Schritt 2a Wärmeverbr. Kat. 1-4'!A100="","",'Schritt 2a Wärmeverbr. Kat. 1-4'!A100)</f>
        <v>91</v>
      </c>
      <c r="B93" s="22" t="str">
        <f>IF('Schritt 2a Wärmeverbr. Kat. 1-4'!C100="","",'Schritt 2a Wärmeverbr. Kat. 1-4'!C100)</f>
        <v/>
      </c>
      <c r="D93" s="36" t="str">
        <f>IF('Schritt 2a Wärmeverbr. Kat. 1-4'!K100&lt;&gt;"",'Schritt 2a Wärmeverbr. Kat. 1-4'!V100,"")</f>
        <v/>
      </c>
      <c r="E93" t="str">
        <f>IF(D93="","",MATCH(D93,Klimafaktoren!$C$1:$AX$1,0))</f>
        <v/>
      </c>
      <c r="F93" s="69" t="str" cm="1">
        <f t="array" ref="F93">IFERROR(IF(Witterungsbereinigung!E93="",IF('Schritt 2a Wärmeverbr. Kat. 1-4'!AA100=1,"unbeheizt",""),INDEX(Klimafaktoren!$C$1:$AX$1296,Klimafaktoren!$B$1298,Witterungsbereinigung!E93)),"PLZ eingetragen?")</f>
        <v/>
      </c>
    </row>
    <row r="94" spans="1:6" x14ac:dyDescent="0.25">
      <c r="A94" s="21">
        <f>IF('Schritt 2a Wärmeverbr. Kat. 1-4'!A101="","",'Schritt 2a Wärmeverbr. Kat. 1-4'!A101)</f>
        <v>92</v>
      </c>
      <c r="B94" s="22" t="str">
        <f>IF('Schritt 2a Wärmeverbr. Kat. 1-4'!C101="","",'Schritt 2a Wärmeverbr. Kat. 1-4'!C101)</f>
        <v/>
      </c>
      <c r="D94" s="36" t="str">
        <f>IF('Schritt 2a Wärmeverbr. Kat. 1-4'!K101&lt;&gt;"",'Schritt 2a Wärmeverbr. Kat. 1-4'!V101,"")</f>
        <v/>
      </c>
      <c r="E94" t="str">
        <f>IF(D94="","",MATCH(D94,Klimafaktoren!$C$1:$AX$1,0))</f>
        <v/>
      </c>
      <c r="F94" s="69" t="str" cm="1">
        <f t="array" ref="F94">IFERROR(IF(Witterungsbereinigung!E94="",IF('Schritt 2a Wärmeverbr. Kat. 1-4'!AA101=1,"unbeheizt",""),INDEX(Klimafaktoren!$C$1:$AX$1296,Klimafaktoren!$B$1298,Witterungsbereinigung!E94)),"PLZ eingetragen?")</f>
        <v/>
      </c>
    </row>
    <row r="95" spans="1:6" x14ac:dyDescent="0.25">
      <c r="A95" s="21">
        <f>IF('Schritt 2a Wärmeverbr. Kat. 1-4'!A102="","",'Schritt 2a Wärmeverbr. Kat. 1-4'!A102)</f>
        <v>93</v>
      </c>
      <c r="B95" s="22" t="str">
        <f>IF('Schritt 2a Wärmeverbr. Kat. 1-4'!C102="","",'Schritt 2a Wärmeverbr. Kat. 1-4'!C102)</f>
        <v/>
      </c>
      <c r="D95" s="36" t="str">
        <f>IF('Schritt 2a Wärmeverbr. Kat. 1-4'!K102&lt;&gt;"",'Schritt 2a Wärmeverbr. Kat. 1-4'!V102,"")</f>
        <v/>
      </c>
      <c r="E95" t="str">
        <f>IF(D95="","",MATCH(D95,Klimafaktoren!$C$1:$AX$1,0))</f>
        <v/>
      </c>
      <c r="F95" s="69" t="str" cm="1">
        <f t="array" ref="F95">IFERROR(IF(Witterungsbereinigung!E95="",IF('Schritt 2a Wärmeverbr. Kat. 1-4'!AA102=1,"unbeheizt",""),INDEX(Klimafaktoren!$C$1:$AX$1296,Klimafaktoren!$B$1298,Witterungsbereinigung!E95)),"PLZ eingetragen?")</f>
        <v/>
      </c>
    </row>
    <row r="96" spans="1:6" x14ac:dyDescent="0.25">
      <c r="A96" s="21">
        <f>IF('Schritt 2a Wärmeverbr. Kat. 1-4'!A103="","",'Schritt 2a Wärmeverbr. Kat. 1-4'!A103)</f>
        <v>94</v>
      </c>
      <c r="B96" s="22" t="str">
        <f>IF('Schritt 2a Wärmeverbr. Kat. 1-4'!C103="","",'Schritt 2a Wärmeverbr. Kat. 1-4'!C103)</f>
        <v/>
      </c>
      <c r="D96" s="36" t="str">
        <f>IF('Schritt 2a Wärmeverbr. Kat. 1-4'!K103&lt;&gt;"",'Schritt 2a Wärmeverbr. Kat. 1-4'!V103,"")</f>
        <v/>
      </c>
      <c r="E96" t="str">
        <f>IF(D96="","",MATCH(D96,Klimafaktoren!$C$1:$AX$1,0))</f>
        <v/>
      </c>
      <c r="F96" s="69" t="str" cm="1">
        <f t="array" ref="F96">IFERROR(IF(Witterungsbereinigung!E96="",IF('Schritt 2a Wärmeverbr. Kat. 1-4'!AA103=1,"unbeheizt",""),INDEX(Klimafaktoren!$C$1:$AX$1296,Klimafaktoren!$B$1298,Witterungsbereinigung!E96)),"PLZ eingetragen?")</f>
        <v/>
      </c>
    </row>
    <row r="97" spans="1:6" x14ac:dyDescent="0.25">
      <c r="A97" s="21">
        <f>IF('Schritt 2a Wärmeverbr. Kat. 1-4'!A104="","",'Schritt 2a Wärmeverbr. Kat. 1-4'!A104)</f>
        <v>95</v>
      </c>
      <c r="B97" s="22" t="str">
        <f>IF('Schritt 2a Wärmeverbr. Kat. 1-4'!C104="","",'Schritt 2a Wärmeverbr. Kat. 1-4'!C104)</f>
        <v/>
      </c>
      <c r="D97" s="36" t="str">
        <f>IF('Schritt 2a Wärmeverbr. Kat. 1-4'!K104&lt;&gt;"",'Schritt 2a Wärmeverbr. Kat. 1-4'!V104,"")</f>
        <v/>
      </c>
      <c r="E97" t="str">
        <f>IF(D97="","",MATCH(D97,Klimafaktoren!$C$1:$AX$1,0))</f>
        <v/>
      </c>
      <c r="F97" s="69" t="str" cm="1">
        <f t="array" ref="F97">IFERROR(IF(Witterungsbereinigung!E97="",IF('Schritt 2a Wärmeverbr. Kat. 1-4'!AA104=1,"unbeheizt",""),INDEX(Klimafaktoren!$C$1:$AX$1296,Klimafaktoren!$B$1298,Witterungsbereinigung!E97)),"PLZ eingetragen?")</f>
        <v/>
      </c>
    </row>
    <row r="98" spans="1:6" x14ac:dyDescent="0.25">
      <c r="A98" s="21">
        <f>IF('Schritt 2a Wärmeverbr. Kat. 1-4'!A105="","",'Schritt 2a Wärmeverbr. Kat. 1-4'!A105)</f>
        <v>96</v>
      </c>
      <c r="B98" s="22" t="str">
        <f>IF('Schritt 2a Wärmeverbr. Kat. 1-4'!C105="","",'Schritt 2a Wärmeverbr. Kat. 1-4'!C105)</f>
        <v/>
      </c>
      <c r="D98" s="36" t="str">
        <f>IF('Schritt 2a Wärmeverbr. Kat. 1-4'!K105&lt;&gt;"",'Schritt 2a Wärmeverbr. Kat. 1-4'!V105,"")</f>
        <v/>
      </c>
      <c r="E98" t="str">
        <f>IF(D98="","",MATCH(D98,Klimafaktoren!$C$1:$AX$1,0))</f>
        <v/>
      </c>
      <c r="F98" s="69" t="str" cm="1">
        <f t="array" ref="F98">IFERROR(IF(Witterungsbereinigung!E98="",IF('Schritt 2a Wärmeverbr. Kat. 1-4'!AA105=1,"unbeheizt",""),INDEX(Klimafaktoren!$C$1:$AX$1296,Klimafaktoren!$B$1298,Witterungsbereinigung!E98)),"PLZ eingetragen?")</f>
        <v/>
      </c>
    </row>
    <row r="99" spans="1:6" x14ac:dyDescent="0.25">
      <c r="A99" s="21">
        <f>IF('Schritt 2a Wärmeverbr. Kat. 1-4'!A106="","",'Schritt 2a Wärmeverbr. Kat. 1-4'!A106)</f>
        <v>97</v>
      </c>
      <c r="B99" s="22" t="str">
        <f>IF('Schritt 2a Wärmeverbr. Kat. 1-4'!C106="","",'Schritt 2a Wärmeverbr. Kat. 1-4'!C106)</f>
        <v/>
      </c>
      <c r="D99" s="36" t="str">
        <f>IF('Schritt 2a Wärmeverbr. Kat. 1-4'!K106&lt;&gt;"",'Schritt 2a Wärmeverbr. Kat. 1-4'!V106,"")</f>
        <v/>
      </c>
      <c r="E99" t="str">
        <f>IF(D99="","",MATCH(D99,Klimafaktoren!$C$1:$AX$1,0))</f>
        <v/>
      </c>
      <c r="F99" s="69" t="str" cm="1">
        <f t="array" ref="F99">IFERROR(IF(Witterungsbereinigung!E99="",IF('Schritt 2a Wärmeverbr. Kat. 1-4'!AA106=1,"unbeheizt",""),INDEX(Klimafaktoren!$C$1:$AX$1296,Klimafaktoren!$B$1298,Witterungsbereinigung!E99)),"PLZ eingetragen?")</f>
        <v/>
      </c>
    </row>
    <row r="100" spans="1:6" x14ac:dyDescent="0.25">
      <c r="A100" s="21">
        <f>IF('Schritt 2a Wärmeverbr. Kat. 1-4'!A107="","",'Schritt 2a Wärmeverbr. Kat. 1-4'!A107)</f>
        <v>98</v>
      </c>
      <c r="B100" s="22" t="str">
        <f>IF('Schritt 2a Wärmeverbr. Kat. 1-4'!C107="","",'Schritt 2a Wärmeverbr. Kat. 1-4'!C107)</f>
        <v/>
      </c>
      <c r="D100" s="36" t="str">
        <f>IF('Schritt 2a Wärmeverbr. Kat. 1-4'!K107&lt;&gt;"",'Schritt 2a Wärmeverbr. Kat. 1-4'!V107,"")</f>
        <v/>
      </c>
      <c r="E100" t="str">
        <f>IF(D100="","",MATCH(D100,Klimafaktoren!$C$1:$AX$1,0))</f>
        <v/>
      </c>
      <c r="F100" s="69" t="str" cm="1">
        <f t="array" ref="F100">IFERROR(IF(Witterungsbereinigung!E100="",IF('Schritt 2a Wärmeverbr. Kat. 1-4'!AA107=1,"unbeheizt",""),INDEX(Klimafaktoren!$C$1:$AX$1296,Klimafaktoren!$B$1298,Witterungsbereinigung!E100)),"PLZ eingetragen?")</f>
        <v/>
      </c>
    </row>
    <row r="101" spans="1:6" x14ac:dyDescent="0.25">
      <c r="A101" s="21">
        <f>IF('Schritt 2a Wärmeverbr. Kat. 1-4'!A108="","",'Schritt 2a Wärmeverbr. Kat. 1-4'!A108)</f>
        <v>99</v>
      </c>
      <c r="B101" s="22" t="str">
        <f>IF('Schritt 2a Wärmeverbr. Kat. 1-4'!C108="","",'Schritt 2a Wärmeverbr. Kat. 1-4'!C108)</f>
        <v/>
      </c>
      <c r="D101" s="36" t="str">
        <f>IF('Schritt 2a Wärmeverbr. Kat. 1-4'!K108&lt;&gt;"",'Schritt 2a Wärmeverbr. Kat. 1-4'!V108,"")</f>
        <v/>
      </c>
      <c r="E101" t="str">
        <f>IF(D101="","",MATCH(D101,Klimafaktoren!$C$1:$AX$1,0))</f>
        <v/>
      </c>
      <c r="F101" s="69" t="str" cm="1">
        <f t="array" ref="F101">IFERROR(IF(Witterungsbereinigung!E101="",IF('Schritt 2a Wärmeverbr. Kat. 1-4'!AA108=1,"unbeheizt",""),INDEX(Klimafaktoren!$C$1:$AX$1296,Klimafaktoren!$B$1298,Witterungsbereinigung!E101)),"PLZ eingetragen?")</f>
        <v/>
      </c>
    </row>
    <row r="102" spans="1:6" x14ac:dyDescent="0.25">
      <c r="A102" s="21">
        <f>IF('Schritt 2a Wärmeverbr. Kat. 1-4'!A109="","",'Schritt 2a Wärmeverbr. Kat. 1-4'!A109)</f>
        <v>100</v>
      </c>
      <c r="B102" s="22" t="str">
        <f>IF('Schritt 2a Wärmeverbr. Kat. 1-4'!C109="","",'Schritt 2a Wärmeverbr. Kat. 1-4'!C109)</f>
        <v/>
      </c>
      <c r="D102" s="36" t="str">
        <f>IF('Schritt 2a Wärmeverbr. Kat. 1-4'!K109&lt;&gt;"",'Schritt 2a Wärmeverbr. Kat. 1-4'!V109,"")</f>
        <v/>
      </c>
      <c r="E102" t="str">
        <f>IF(D102="","",MATCH(D102,Klimafaktoren!$C$1:$AX$1,0))</f>
        <v/>
      </c>
      <c r="F102" s="69" t="str" cm="1">
        <f t="array" ref="F102">IFERROR(IF(Witterungsbereinigung!E102="",IF('Schritt 2a Wärmeverbr. Kat. 1-4'!AA109=1,"unbeheizt",""),INDEX(Klimafaktoren!$C$1:$AX$1296,Klimafaktoren!$B$1298,Witterungsbereinigung!E102)),"PLZ eingetragen?")</f>
        <v/>
      </c>
    </row>
    <row r="103" spans="1:6" x14ac:dyDescent="0.25">
      <c r="A103" s="21">
        <f>IF('Schritt 2a Wärmeverbr. Kat. 1-4'!A110="","",'Schritt 2a Wärmeverbr. Kat. 1-4'!A110)</f>
        <v>101</v>
      </c>
      <c r="B103" s="22" t="str">
        <f>IF('Schritt 2a Wärmeverbr. Kat. 1-4'!C110="","",'Schritt 2a Wärmeverbr. Kat. 1-4'!C110)</f>
        <v/>
      </c>
      <c r="D103" s="36" t="str">
        <f>IF('Schritt 2a Wärmeverbr. Kat. 1-4'!K110&lt;&gt;"",'Schritt 2a Wärmeverbr. Kat. 1-4'!V110,"")</f>
        <v/>
      </c>
      <c r="E103" t="str">
        <f>IF(D103="","",MATCH(D103,Klimafaktoren!$C$1:$AX$1,0))</f>
        <v/>
      </c>
      <c r="F103" s="69" t="str" cm="1">
        <f t="array" ref="F103">IFERROR(IF(Witterungsbereinigung!E103="",IF('Schritt 2a Wärmeverbr. Kat. 1-4'!AA110=1,"unbeheizt",""),INDEX(Klimafaktoren!$C$1:$AX$1296,Klimafaktoren!$B$1298,Witterungsbereinigung!E103)),"PLZ eingetragen?")</f>
        <v/>
      </c>
    </row>
    <row r="104" spans="1:6" x14ac:dyDescent="0.25">
      <c r="A104" s="21">
        <f>IF('Schritt 2a Wärmeverbr. Kat. 1-4'!A111="","",'Schritt 2a Wärmeverbr. Kat. 1-4'!A111)</f>
        <v>102</v>
      </c>
      <c r="B104" s="22" t="str">
        <f>IF('Schritt 2a Wärmeverbr. Kat. 1-4'!C111="","",'Schritt 2a Wärmeverbr. Kat. 1-4'!C111)</f>
        <v/>
      </c>
      <c r="D104" s="36" t="str">
        <f>IF('Schritt 2a Wärmeverbr. Kat. 1-4'!K111&lt;&gt;"",'Schritt 2a Wärmeverbr. Kat. 1-4'!V111,"")</f>
        <v/>
      </c>
      <c r="E104" t="str">
        <f>IF(D104="","",MATCH(D104,Klimafaktoren!$C$1:$AX$1,0))</f>
        <v/>
      </c>
      <c r="F104" s="69" t="str" cm="1">
        <f t="array" ref="F104">IFERROR(IF(Witterungsbereinigung!E104="",IF('Schritt 2a Wärmeverbr. Kat. 1-4'!AA111=1,"unbeheizt",""),INDEX(Klimafaktoren!$C$1:$AX$1296,Klimafaktoren!$B$1298,Witterungsbereinigung!E104)),"PLZ eingetragen?")</f>
        <v/>
      </c>
    </row>
    <row r="105" spans="1:6" x14ac:dyDescent="0.25">
      <c r="A105" s="21">
        <f>IF('Schritt 2a Wärmeverbr. Kat. 1-4'!A112="","",'Schritt 2a Wärmeverbr. Kat. 1-4'!A112)</f>
        <v>103</v>
      </c>
      <c r="B105" s="22" t="str">
        <f>IF('Schritt 2a Wärmeverbr. Kat. 1-4'!C112="","",'Schritt 2a Wärmeverbr. Kat. 1-4'!C112)</f>
        <v/>
      </c>
      <c r="D105" s="36" t="str">
        <f>IF('Schritt 2a Wärmeverbr. Kat. 1-4'!K112&lt;&gt;"",'Schritt 2a Wärmeverbr. Kat. 1-4'!V112,"")</f>
        <v/>
      </c>
      <c r="E105" t="str">
        <f>IF(D105="","",MATCH(D105,Klimafaktoren!$C$1:$AX$1,0))</f>
        <v/>
      </c>
      <c r="F105" s="69" t="str" cm="1">
        <f t="array" ref="F105">IFERROR(IF(Witterungsbereinigung!E105="",IF('Schritt 2a Wärmeverbr. Kat. 1-4'!AA112=1,"unbeheizt",""),INDEX(Klimafaktoren!$C$1:$AX$1296,Klimafaktoren!$B$1298,Witterungsbereinigung!E105)),"PLZ eingetragen?")</f>
        <v/>
      </c>
    </row>
    <row r="106" spans="1:6" x14ac:dyDescent="0.25">
      <c r="A106" s="21">
        <f>IF('Schritt 2a Wärmeverbr. Kat. 1-4'!A113="","",'Schritt 2a Wärmeverbr. Kat. 1-4'!A113)</f>
        <v>104</v>
      </c>
      <c r="B106" s="22" t="str">
        <f>IF('Schritt 2a Wärmeverbr. Kat. 1-4'!C113="","",'Schritt 2a Wärmeverbr. Kat. 1-4'!C113)</f>
        <v/>
      </c>
      <c r="D106" s="36" t="str">
        <f>IF('Schritt 2a Wärmeverbr. Kat. 1-4'!K113&lt;&gt;"",'Schritt 2a Wärmeverbr. Kat. 1-4'!V113,"")</f>
        <v/>
      </c>
      <c r="E106" t="str">
        <f>IF(D106="","",MATCH(D106,Klimafaktoren!$C$1:$AX$1,0))</f>
        <v/>
      </c>
      <c r="F106" s="69" t="str" cm="1">
        <f t="array" ref="F106">IFERROR(IF(Witterungsbereinigung!E106="",IF('Schritt 2a Wärmeverbr. Kat. 1-4'!AA113=1,"unbeheizt",""),INDEX(Klimafaktoren!$C$1:$AX$1296,Klimafaktoren!$B$1298,Witterungsbereinigung!E106)),"PLZ eingetragen?")</f>
        <v/>
      </c>
    </row>
    <row r="107" spans="1:6" x14ac:dyDescent="0.25">
      <c r="A107" s="21">
        <f>IF('Schritt 2a Wärmeverbr. Kat. 1-4'!A114="","",'Schritt 2a Wärmeverbr. Kat. 1-4'!A114)</f>
        <v>105</v>
      </c>
      <c r="B107" s="22" t="str">
        <f>IF('Schritt 2a Wärmeverbr. Kat. 1-4'!C114="","",'Schritt 2a Wärmeverbr. Kat. 1-4'!C114)</f>
        <v/>
      </c>
      <c r="D107" s="36" t="str">
        <f>IF('Schritt 2a Wärmeverbr. Kat. 1-4'!K114&lt;&gt;"",'Schritt 2a Wärmeverbr. Kat. 1-4'!V114,"")</f>
        <v/>
      </c>
      <c r="E107" t="str">
        <f>IF(D107="","",MATCH(D107,Klimafaktoren!$C$1:$AX$1,0))</f>
        <v/>
      </c>
      <c r="F107" s="69" t="str" cm="1">
        <f t="array" ref="F107">IFERROR(IF(Witterungsbereinigung!E107="",IF('Schritt 2a Wärmeverbr. Kat. 1-4'!AA114=1,"unbeheizt",""),INDEX(Klimafaktoren!$C$1:$AX$1296,Klimafaktoren!$B$1298,Witterungsbereinigung!E107)),"PLZ eingetragen?")</f>
        <v/>
      </c>
    </row>
    <row r="108" spans="1:6" x14ac:dyDescent="0.25">
      <c r="A108" s="21">
        <f>IF('Schritt 2a Wärmeverbr. Kat. 1-4'!A115="","",'Schritt 2a Wärmeverbr. Kat. 1-4'!A115)</f>
        <v>106</v>
      </c>
      <c r="B108" s="22" t="str">
        <f>IF('Schritt 2a Wärmeverbr. Kat. 1-4'!C115="","",'Schritt 2a Wärmeverbr. Kat. 1-4'!C115)</f>
        <v/>
      </c>
      <c r="D108" s="36" t="str">
        <f>IF('Schritt 2a Wärmeverbr. Kat. 1-4'!K115&lt;&gt;"",'Schritt 2a Wärmeverbr. Kat. 1-4'!V115,"")</f>
        <v/>
      </c>
      <c r="E108" t="str">
        <f>IF(D108="","",MATCH(D108,Klimafaktoren!$C$1:$AX$1,0))</f>
        <v/>
      </c>
      <c r="F108" s="69" t="str" cm="1">
        <f t="array" ref="F108">IFERROR(IF(Witterungsbereinigung!E108="",IF('Schritt 2a Wärmeverbr. Kat. 1-4'!AA115=1,"unbeheizt",""),INDEX(Klimafaktoren!$C$1:$AX$1296,Klimafaktoren!$B$1298,Witterungsbereinigung!E108)),"PLZ eingetragen?")</f>
        <v/>
      </c>
    </row>
    <row r="109" spans="1:6" x14ac:dyDescent="0.25">
      <c r="A109" s="21">
        <f>IF('Schritt 2a Wärmeverbr. Kat. 1-4'!A116="","",'Schritt 2a Wärmeverbr. Kat. 1-4'!A116)</f>
        <v>107</v>
      </c>
      <c r="B109" s="22" t="str">
        <f>IF('Schritt 2a Wärmeverbr. Kat. 1-4'!C116="","",'Schritt 2a Wärmeverbr. Kat. 1-4'!C116)</f>
        <v/>
      </c>
      <c r="D109" s="36" t="str">
        <f>IF('Schritt 2a Wärmeverbr. Kat. 1-4'!K116&lt;&gt;"",'Schritt 2a Wärmeverbr. Kat. 1-4'!V116,"")</f>
        <v/>
      </c>
      <c r="E109" t="str">
        <f>IF(D109="","",MATCH(D109,Klimafaktoren!$C$1:$AX$1,0))</f>
        <v/>
      </c>
      <c r="F109" s="69" t="str" cm="1">
        <f t="array" ref="F109">IFERROR(IF(Witterungsbereinigung!E109="",IF('Schritt 2a Wärmeverbr. Kat. 1-4'!AA116=1,"unbeheizt",""),INDEX(Klimafaktoren!$C$1:$AX$1296,Klimafaktoren!$B$1298,Witterungsbereinigung!E109)),"PLZ eingetragen?")</f>
        <v/>
      </c>
    </row>
    <row r="110" spans="1:6" x14ac:dyDescent="0.25">
      <c r="A110" s="21">
        <f>IF('Schritt 2a Wärmeverbr. Kat. 1-4'!A117="","",'Schritt 2a Wärmeverbr. Kat. 1-4'!A117)</f>
        <v>108</v>
      </c>
      <c r="B110" s="22" t="str">
        <f>IF('Schritt 2a Wärmeverbr. Kat. 1-4'!C117="","",'Schritt 2a Wärmeverbr. Kat. 1-4'!C117)</f>
        <v/>
      </c>
      <c r="D110" s="36" t="str">
        <f>IF('Schritt 2a Wärmeverbr. Kat. 1-4'!K117&lt;&gt;"",'Schritt 2a Wärmeverbr. Kat. 1-4'!V117,"")</f>
        <v/>
      </c>
      <c r="E110" t="str">
        <f>IF(D110="","",MATCH(D110,Klimafaktoren!$C$1:$AX$1,0))</f>
        <v/>
      </c>
      <c r="F110" s="69" t="str" cm="1">
        <f t="array" ref="F110">IFERROR(IF(Witterungsbereinigung!E110="",IF('Schritt 2a Wärmeverbr. Kat. 1-4'!AA117=1,"unbeheizt",""),INDEX(Klimafaktoren!$C$1:$AX$1296,Klimafaktoren!$B$1298,Witterungsbereinigung!E110)),"PLZ eingetragen?")</f>
        <v/>
      </c>
    </row>
    <row r="111" spans="1:6" x14ac:dyDescent="0.25">
      <c r="A111" s="21">
        <f>IF('Schritt 2a Wärmeverbr. Kat. 1-4'!A118="","",'Schritt 2a Wärmeverbr. Kat. 1-4'!A118)</f>
        <v>109</v>
      </c>
      <c r="B111" s="22" t="str">
        <f>IF('Schritt 2a Wärmeverbr. Kat. 1-4'!C118="","",'Schritt 2a Wärmeverbr. Kat. 1-4'!C118)</f>
        <v/>
      </c>
      <c r="D111" s="36" t="str">
        <f>IF('Schritt 2a Wärmeverbr. Kat. 1-4'!K118&lt;&gt;"",'Schritt 2a Wärmeverbr. Kat. 1-4'!V118,"")</f>
        <v/>
      </c>
      <c r="E111" t="str">
        <f>IF(D111="","",MATCH(D111,Klimafaktoren!$C$1:$AX$1,0))</f>
        <v/>
      </c>
      <c r="F111" s="69" t="str" cm="1">
        <f t="array" ref="F111">IFERROR(IF(Witterungsbereinigung!E111="",IF('Schritt 2a Wärmeverbr. Kat. 1-4'!AA118=1,"unbeheizt",""),INDEX(Klimafaktoren!$C$1:$AX$1296,Klimafaktoren!$B$1298,Witterungsbereinigung!E111)),"PLZ eingetragen?")</f>
        <v/>
      </c>
    </row>
    <row r="112" spans="1:6" x14ac:dyDescent="0.25">
      <c r="A112" s="21">
        <f>IF('Schritt 2a Wärmeverbr. Kat. 1-4'!A119="","",'Schritt 2a Wärmeverbr. Kat. 1-4'!A119)</f>
        <v>110</v>
      </c>
      <c r="B112" s="22" t="str">
        <f>IF('Schritt 2a Wärmeverbr. Kat. 1-4'!C119="","",'Schritt 2a Wärmeverbr. Kat. 1-4'!C119)</f>
        <v/>
      </c>
      <c r="D112" s="36" t="str">
        <f>IF('Schritt 2a Wärmeverbr. Kat. 1-4'!K119&lt;&gt;"",'Schritt 2a Wärmeverbr. Kat. 1-4'!V119,"")</f>
        <v/>
      </c>
      <c r="E112" t="str">
        <f>IF(D112="","",MATCH(D112,Klimafaktoren!$C$1:$AX$1,0))</f>
        <v/>
      </c>
      <c r="F112" s="69" t="str" cm="1">
        <f t="array" ref="F112">IFERROR(IF(Witterungsbereinigung!E112="",IF('Schritt 2a Wärmeverbr. Kat. 1-4'!AA119=1,"unbeheizt",""),INDEX(Klimafaktoren!$C$1:$AX$1296,Klimafaktoren!$B$1298,Witterungsbereinigung!E112)),"PLZ eingetragen?")</f>
        <v/>
      </c>
    </row>
    <row r="113" spans="1:6" x14ac:dyDescent="0.25">
      <c r="A113" s="21">
        <f>IF('Schritt 2a Wärmeverbr. Kat. 1-4'!A120="","",'Schritt 2a Wärmeverbr. Kat. 1-4'!A120)</f>
        <v>111</v>
      </c>
      <c r="B113" s="22" t="str">
        <f>IF('Schritt 2a Wärmeverbr. Kat. 1-4'!C120="","",'Schritt 2a Wärmeverbr. Kat. 1-4'!C120)</f>
        <v/>
      </c>
      <c r="D113" s="36" t="str">
        <f>IF('Schritt 2a Wärmeverbr. Kat. 1-4'!K120&lt;&gt;"",'Schritt 2a Wärmeverbr. Kat. 1-4'!V120,"")</f>
        <v/>
      </c>
      <c r="E113" t="str">
        <f>IF(D113="","",MATCH(D113,Klimafaktoren!$C$1:$AX$1,0))</f>
        <v/>
      </c>
      <c r="F113" s="69" t="str" cm="1">
        <f t="array" ref="F113">IFERROR(IF(Witterungsbereinigung!E113="",IF('Schritt 2a Wärmeverbr. Kat. 1-4'!AA120=1,"unbeheizt",""),INDEX(Klimafaktoren!$C$1:$AX$1296,Klimafaktoren!$B$1298,Witterungsbereinigung!E113)),"PLZ eingetragen?")</f>
        <v/>
      </c>
    </row>
    <row r="114" spans="1:6" x14ac:dyDescent="0.25">
      <c r="A114" s="21">
        <f>IF('Schritt 2a Wärmeverbr. Kat. 1-4'!A121="","",'Schritt 2a Wärmeverbr. Kat. 1-4'!A121)</f>
        <v>112</v>
      </c>
      <c r="B114" s="22" t="str">
        <f>IF('Schritt 2a Wärmeverbr. Kat. 1-4'!C121="","",'Schritt 2a Wärmeverbr. Kat. 1-4'!C121)</f>
        <v/>
      </c>
      <c r="D114" s="36" t="str">
        <f>IF('Schritt 2a Wärmeverbr. Kat. 1-4'!K121&lt;&gt;"",'Schritt 2a Wärmeverbr. Kat. 1-4'!V121,"")</f>
        <v/>
      </c>
      <c r="E114" t="str">
        <f>IF(D114="","",MATCH(D114,Klimafaktoren!$C$1:$AX$1,0))</f>
        <v/>
      </c>
      <c r="F114" s="69" t="str" cm="1">
        <f t="array" ref="F114">IFERROR(IF(Witterungsbereinigung!E114="",IF('Schritt 2a Wärmeverbr. Kat. 1-4'!AA121=1,"unbeheizt",""),INDEX(Klimafaktoren!$C$1:$AX$1296,Klimafaktoren!$B$1298,Witterungsbereinigung!E114)),"PLZ eingetragen?")</f>
        <v/>
      </c>
    </row>
    <row r="115" spans="1:6" x14ac:dyDescent="0.25">
      <c r="A115" s="21">
        <f>IF('Schritt 2a Wärmeverbr. Kat. 1-4'!A122="","",'Schritt 2a Wärmeverbr. Kat. 1-4'!A122)</f>
        <v>113</v>
      </c>
      <c r="B115" s="22" t="str">
        <f>IF('Schritt 2a Wärmeverbr. Kat. 1-4'!C122="","",'Schritt 2a Wärmeverbr. Kat. 1-4'!C122)</f>
        <v/>
      </c>
      <c r="D115" s="36" t="str">
        <f>IF('Schritt 2a Wärmeverbr. Kat. 1-4'!K122&lt;&gt;"",'Schritt 2a Wärmeverbr. Kat. 1-4'!V122,"")</f>
        <v/>
      </c>
      <c r="E115" t="str">
        <f>IF(D115="","",MATCH(D115,Klimafaktoren!$C$1:$AX$1,0))</f>
        <v/>
      </c>
      <c r="F115" s="69" t="str" cm="1">
        <f t="array" ref="F115">IFERROR(IF(Witterungsbereinigung!E115="",IF('Schritt 2a Wärmeverbr. Kat. 1-4'!AA122=1,"unbeheizt",""),INDEX(Klimafaktoren!$C$1:$AX$1296,Klimafaktoren!$B$1298,Witterungsbereinigung!E115)),"PLZ eingetragen?")</f>
        <v/>
      </c>
    </row>
    <row r="116" spans="1:6" x14ac:dyDescent="0.25">
      <c r="A116" s="21">
        <f>IF('Schritt 2a Wärmeverbr. Kat. 1-4'!A123="","",'Schritt 2a Wärmeverbr. Kat. 1-4'!A123)</f>
        <v>114</v>
      </c>
      <c r="B116" s="22" t="str">
        <f>IF('Schritt 2a Wärmeverbr. Kat. 1-4'!C123="","",'Schritt 2a Wärmeverbr. Kat. 1-4'!C123)</f>
        <v/>
      </c>
      <c r="D116" s="36" t="str">
        <f>IF('Schritt 2a Wärmeverbr. Kat. 1-4'!K123&lt;&gt;"",'Schritt 2a Wärmeverbr. Kat. 1-4'!V123,"")</f>
        <v/>
      </c>
      <c r="E116" t="str">
        <f>IF(D116="","",MATCH(D116,Klimafaktoren!$C$1:$AX$1,0))</f>
        <v/>
      </c>
      <c r="F116" s="69" t="str" cm="1">
        <f t="array" ref="F116">IFERROR(IF(Witterungsbereinigung!E116="",IF('Schritt 2a Wärmeverbr. Kat. 1-4'!AA123=1,"unbeheizt",""),INDEX(Klimafaktoren!$C$1:$AX$1296,Klimafaktoren!$B$1298,Witterungsbereinigung!E116)),"PLZ eingetragen?")</f>
        <v/>
      </c>
    </row>
    <row r="117" spans="1:6" x14ac:dyDescent="0.25">
      <c r="A117" s="21">
        <f>IF('Schritt 2a Wärmeverbr. Kat. 1-4'!A124="","",'Schritt 2a Wärmeverbr. Kat. 1-4'!A124)</f>
        <v>115</v>
      </c>
      <c r="B117" s="22" t="str">
        <f>IF('Schritt 2a Wärmeverbr. Kat. 1-4'!C124="","",'Schritt 2a Wärmeverbr. Kat. 1-4'!C124)</f>
        <v/>
      </c>
      <c r="D117" s="36" t="str">
        <f>IF('Schritt 2a Wärmeverbr. Kat. 1-4'!K124&lt;&gt;"",'Schritt 2a Wärmeverbr. Kat. 1-4'!V124,"")</f>
        <v/>
      </c>
      <c r="E117" t="str">
        <f>IF(D117="","",MATCH(D117,Klimafaktoren!$C$1:$AX$1,0))</f>
        <v/>
      </c>
      <c r="F117" s="69" t="str" cm="1">
        <f t="array" ref="F117">IFERROR(IF(Witterungsbereinigung!E117="",IF('Schritt 2a Wärmeverbr. Kat. 1-4'!AA124=1,"unbeheizt",""),INDEX(Klimafaktoren!$C$1:$AX$1296,Klimafaktoren!$B$1298,Witterungsbereinigung!E117)),"PLZ eingetragen?")</f>
        <v/>
      </c>
    </row>
    <row r="118" spans="1:6" x14ac:dyDescent="0.25">
      <c r="A118" s="21">
        <f>IF('Schritt 2a Wärmeverbr. Kat. 1-4'!A125="","",'Schritt 2a Wärmeverbr. Kat. 1-4'!A125)</f>
        <v>116</v>
      </c>
      <c r="B118" s="22" t="str">
        <f>IF('Schritt 2a Wärmeverbr. Kat. 1-4'!C125="","",'Schritt 2a Wärmeverbr. Kat. 1-4'!C125)</f>
        <v/>
      </c>
      <c r="D118" s="36" t="str">
        <f>IF('Schritt 2a Wärmeverbr. Kat. 1-4'!K125&lt;&gt;"",'Schritt 2a Wärmeverbr. Kat. 1-4'!V125,"")</f>
        <v/>
      </c>
      <c r="E118" t="str">
        <f>IF(D118="","",MATCH(D118,Klimafaktoren!$C$1:$AX$1,0))</f>
        <v/>
      </c>
      <c r="F118" s="69" t="str" cm="1">
        <f t="array" ref="F118">IFERROR(IF(Witterungsbereinigung!E118="",IF('Schritt 2a Wärmeverbr. Kat. 1-4'!AA125=1,"unbeheizt",""),INDEX(Klimafaktoren!$C$1:$AX$1296,Klimafaktoren!$B$1298,Witterungsbereinigung!E118)),"PLZ eingetragen?")</f>
        <v/>
      </c>
    </row>
    <row r="119" spans="1:6" x14ac:dyDescent="0.25">
      <c r="A119" s="21">
        <f>IF('Schritt 2a Wärmeverbr. Kat. 1-4'!A126="","",'Schritt 2a Wärmeverbr. Kat. 1-4'!A126)</f>
        <v>117</v>
      </c>
      <c r="B119" s="22" t="str">
        <f>IF('Schritt 2a Wärmeverbr. Kat. 1-4'!C126="","",'Schritt 2a Wärmeverbr. Kat. 1-4'!C126)</f>
        <v/>
      </c>
      <c r="D119" s="36" t="str">
        <f>IF('Schritt 2a Wärmeverbr. Kat. 1-4'!K126&lt;&gt;"",'Schritt 2a Wärmeverbr. Kat. 1-4'!V126,"")</f>
        <v/>
      </c>
      <c r="E119" t="str">
        <f>IF(D119="","",MATCH(D119,Klimafaktoren!$C$1:$AX$1,0))</f>
        <v/>
      </c>
      <c r="F119" s="69" t="str" cm="1">
        <f t="array" ref="F119">IFERROR(IF(Witterungsbereinigung!E119="",IF('Schritt 2a Wärmeverbr. Kat. 1-4'!AA126=1,"unbeheizt",""),INDEX(Klimafaktoren!$C$1:$AX$1296,Klimafaktoren!$B$1298,Witterungsbereinigung!E119)),"PLZ eingetragen?")</f>
        <v/>
      </c>
    </row>
    <row r="120" spans="1:6" x14ac:dyDescent="0.25">
      <c r="A120" s="21">
        <f>IF('Schritt 2a Wärmeverbr. Kat. 1-4'!A127="","",'Schritt 2a Wärmeverbr. Kat. 1-4'!A127)</f>
        <v>118</v>
      </c>
      <c r="B120" s="22" t="str">
        <f>IF('Schritt 2a Wärmeverbr. Kat. 1-4'!C127="","",'Schritt 2a Wärmeverbr. Kat. 1-4'!C127)</f>
        <v/>
      </c>
      <c r="D120" s="36" t="str">
        <f>IF('Schritt 2a Wärmeverbr. Kat. 1-4'!K127&lt;&gt;"",'Schritt 2a Wärmeverbr. Kat. 1-4'!V127,"")</f>
        <v/>
      </c>
      <c r="E120" t="str">
        <f>IF(D120="","",MATCH(D120,Klimafaktoren!$C$1:$AX$1,0))</f>
        <v/>
      </c>
      <c r="F120" s="69" t="str" cm="1">
        <f t="array" ref="F120">IFERROR(IF(Witterungsbereinigung!E120="",IF('Schritt 2a Wärmeverbr. Kat. 1-4'!AA127=1,"unbeheizt",""),INDEX(Klimafaktoren!$C$1:$AX$1296,Klimafaktoren!$B$1298,Witterungsbereinigung!E120)),"PLZ eingetragen?")</f>
        <v/>
      </c>
    </row>
    <row r="121" spans="1:6" x14ac:dyDescent="0.25">
      <c r="A121" s="21">
        <f>IF('Schritt 2a Wärmeverbr. Kat. 1-4'!A128="","",'Schritt 2a Wärmeverbr. Kat. 1-4'!A128)</f>
        <v>119</v>
      </c>
      <c r="B121" s="22" t="str">
        <f>IF('Schritt 2a Wärmeverbr. Kat. 1-4'!C128="","",'Schritt 2a Wärmeverbr. Kat. 1-4'!C128)</f>
        <v/>
      </c>
      <c r="D121" s="36" t="str">
        <f>IF('Schritt 2a Wärmeverbr. Kat. 1-4'!K128&lt;&gt;"",'Schritt 2a Wärmeverbr. Kat. 1-4'!V128,"")</f>
        <v/>
      </c>
      <c r="E121" t="str">
        <f>IF(D121="","",MATCH(D121,Klimafaktoren!$C$1:$AX$1,0))</f>
        <v/>
      </c>
      <c r="F121" s="69" t="str" cm="1">
        <f t="array" ref="F121">IFERROR(IF(Witterungsbereinigung!E121="",IF('Schritt 2a Wärmeverbr. Kat. 1-4'!AA128=1,"unbeheizt",""),INDEX(Klimafaktoren!$C$1:$AX$1296,Klimafaktoren!$B$1298,Witterungsbereinigung!E121)),"PLZ eingetragen?")</f>
        <v/>
      </c>
    </row>
    <row r="122" spans="1:6" x14ac:dyDescent="0.25">
      <c r="A122" s="21">
        <f>IF('Schritt 2a Wärmeverbr. Kat. 1-4'!A129="","",'Schritt 2a Wärmeverbr. Kat. 1-4'!A129)</f>
        <v>120</v>
      </c>
      <c r="B122" s="22" t="str">
        <f>IF('Schritt 2a Wärmeverbr. Kat. 1-4'!C129="","",'Schritt 2a Wärmeverbr. Kat. 1-4'!C129)</f>
        <v/>
      </c>
      <c r="D122" s="36" t="str">
        <f>IF('Schritt 2a Wärmeverbr. Kat. 1-4'!K129&lt;&gt;"",'Schritt 2a Wärmeverbr. Kat. 1-4'!V129,"")</f>
        <v/>
      </c>
      <c r="E122" t="str">
        <f>IF(D122="","",MATCH(D122,Klimafaktoren!$C$1:$AX$1,0))</f>
        <v/>
      </c>
      <c r="F122" s="69" t="str" cm="1">
        <f t="array" ref="F122">IFERROR(IF(Witterungsbereinigung!E122="",IF('Schritt 2a Wärmeverbr. Kat. 1-4'!AA129=1,"unbeheizt",""),INDEX(Klimafaktoren!$C$1:$AX$1296,Klimafaktoren!$B$1298,Witterungsbereinigung!E122)),"PLZ eingetragen?")</f>
        <v/>
      </c>
    </row>
    <row r="123" spans="1:6" x14ac:dyDescent="0.25">
      <c r="A123" s="21">
        <f>IF('Schritt 2a Wärmeverbr. Kat. 1-4'!A130="","",'Schritt 2a Wärmeverbr. Kat. 1-4'!A130)</f>
        <v>121</v>
      </c>
      <c r="B123" s="22" t="str">
        <f>IF('Schritt 2a Wärmeverbr. Kat. 1-4'!C130="","",'Schritt 2a Wärmeverbr. Kat. 1-4'!C130)</f>
        <v/>
      </c>
      <c r="D123" s="36" t="str">
        <f>IF('Schritt 2a Wärmeverbr. Kat. 1-4'!K130&lt;&gt;"",'Schritt 2a Wärmeverbr. Kat. 1-4'!V130,"")</f>
        <v/>
      </c>
      <c r="E123" t="str">
        <f>IF(D123="","",MATCH(D123,Klimafaktoren!$C$1:$AX$1,0))</f>
        <v/>
      </c>
      <c r="F123" s="69" t="str" cm="1">
        <f t="array" ref="F123">IFERROR(IF(Witterungsbereinigung!E123="",IF('Schritt 2a Wärmeverbr. Kat. 1-4'!AA130=1,"unbeheizt",""),INDEX(Klimafaktoren!$C$1:$AX$1296,Klimafaktoren!$B$1298,Witterungsbereinigung!E123)),"PLZ eingetragen?")</f>
        <v/>
      </c>
    </row>
    <row r="124" spans="1:6" x14ac:dyDescent="0.25">
      <c r="A124" s="21">
        <f>IF('Schritt 2a Wärmeverbr. Kat. 1-4'!A131="","",'Schritt 2a Wärmeverbr. Kat. 1-4'!A131)</f>
        <v>122</v>
      </c>
      <c r="B124" s="22" t="str">
        <f>IF('Schritt 2a Wärmeverbr. Kat. 1-4'!C131="","",'Schritt 2a Wärmeverbr. Kat. 1-4'!C131)</f>
        <v/>
      </c>
      <c r="D124" s="36" t="str">
        <f>IF('Schritt 2a Wärmeverbr. Kat. 1-4'!K131&lt;&gt;"",'Schritt 2a Wärmeverbr. Kat. 1-4'!V131,"")</f>
        <v/>
      </c>
      <c r="E124" t="str">
        <f>IF(D124="","",MATCH(D124,Klimafaktoren!$C$1:$AX$1,0))</f>
        <v/>
      </c>
      <c r="F124" s="69" t="str" cm="1">
        <f t="array" ref="F124">IFERROR(IF(Witterungsbereinigung!E124="",IF('Schritt 2a Wärmeverbr. Kat. 1-4'!AA131=1,"unbeheizt",""),INDEX(Klimafaktoren!$C$1:$AX$1296,Klimafaktoren!$B$1298,Witterungsbereinigung!E124)),"PLZ eingetragen?")</f>
        <v/>
      </c>
    </row>
    <row r="125" spans="1:6" x14ac:dyDescent="0.25">
      <c r="A125" s="21">
        <f>IF('Schritt 2a Wärmeverbr. Kat. 1-4'!A132="","",'Schritt 2a Wärmeverbr. Kat. 1-4'!A132)</f>
        <v>123</v>
      </c>
      <c r="B125" s="22" t="str">
        <f>IF('Schritt 2a Wärmeverbr. Kat. 1-4'!C132="","",'Schritt 2a Wärmeverbr. Kat. 1-4'!C132)</f>
        <v/>
      </c>
      <c r="D125" s="36" t="str">
        <f>IF('Schritt 2a Wärmeverbr. Kat. 1-4'!K132&lt;&gt;"",'Schritt 2a Wärmeverbr. Kat. 1-4'!V132,"")</f>
        <v/>
      </c>
      <c r="E125" t="str">
        <f>IF(D125="","",MATCH(D125,Klimafaktoren!$C$1:$AX$1,0))</f>
        <v/>
      </c>
      <c r="F125" s="69" t="str" cm="1">
        <f t="array" ref="F125">IFERROR(IF(Witterungsbereinigung!E125="",IF('Schritt 2a Wärmeverbr. Kat. 1-4'!AA132=1,"unbeheizt",""),INDEX(Klimafaktoren!$C$1:$AX$1296,Klimafaktoren!$B$1298,Witterungsbereinigung!E125)),"PLZ eingetragen?")</f>
        <v/>
      </c>
    </row>
    <row r="126" spans="1:6" x14ac:dyDescent="0.25">
      <c r="A126" s="21">
        <f>IF('Schritt 2a Wärmeverbr. Kat. 1-4'!A133="","",'Schritt 2a Wärmeverbr. Kat. 1-4'!A133)</f>
        <v>124</v>
      </c>
      <c r="B126" s="22" t="str">
        <f>IF('Schritt 2a Wärmeverbr. Kat. 1-4'!C133="","",'Schritt 2a Wärmeverbr. Kat. 1-4'!C133)</f>
        <v/>
      </c>
      <c r="D126" s="36" t="str">
        <f>IF('Schritt 2a Wärmeverbr. Kat. 1-4'!K133&lt;&gt;"",'Schritt 2a Wärmeverbr. Kat. 1-4'!V133,"")</f>
        <v/>
      </c>
      <c r="E126" t="str">
        <f>IF(D126="","",MATCH(D126,Klimafaktoren!$C$1:$AX$1,0))</f>
        <v/>
      </c>
      <c r="F126" s="69" t="str" cm="1">
        <f t="array" ref="F126">IFERROR(IF(Witterungsbereinigung!E126="",IF('Schritt 2a Wärmeverbr. Kat. 1-4'!AA133=1,"unbeheizt",""),INDEX(Klimafaktoren!$C$1:$AX$1296,Klimafaktoren!$B$1298,Witterungsbereinigung!E126)),"PLZ eingetragen?")</f>
        <v/>
      </c>
    </row>
    <row r="127" spans="1:6" x14ac:dyDescent="0.25">
      <c r="A127" s="21">
        <f>IF('Schritt 2a Wärmeverbr. Kat. 1-4'!A134="","",'Schritt 2a Wärmeverbr. Kat. 1-4'!A134)</f>
        <v>125</v>
      </c>
      <c r="B127" s="22" t="str">
        <f>IF('Schritt 2a Wärmeverbr. Kat. 1-4'!C134="","",'Schritt 2a Wärmeverbr. Kat. 1-4'!C134)</f>
        <v/>
      </c>
      <c r="D127" s="36" t="str">
        <f>IF('Schritt 2a Wärmeverbr. Kat. 1-4'!K134&lt;&gt;"",'Schritt 2a Wärmeverbr. Kat. 1-4'!V134,"")</f>
        <v/>
      </c>
      <c r="E127" t="str">
        <f>IF(D127="","",MATCH(D127,Klimafaktoren!$C$1:$AX$1,0))</f>
        <v/>
      </c>
      <c r="F127" s="69" t="str" cm="1">
        <f t="array" ref="F127">IFERROR(IF(Witterungsbereinigung!E127="",IF('Schritt 2a Wärmeverbr. Kat. 1-4'!AA134=1,"unbeheizt",""),INDEX(Klimafaktoren!$C$1:$AX$1296,Klimafaktoren!$B$1298,Witterungsbereinigung!E127)),"PLZ eingetragen?")</f>
        <v/>
      </c>
    </row>
    <row r="128" spans="1:6" x14ac:dyDescent="0.25">
      <c r="A128" s="21">
        <f>IF('Schritt 2a Wärmeverbr. Kat. 1-4'!A135="","",'Schritt 2a Wärmeverbr. Kat. 1-4'!A135)</f>
        <v>126</v>
      </c>
      <c r="B128" s="22" t="str">
        <f>IF('Schritt 2a Wärmeverbr. Kat. 1-4'!C135="","",'Schritt 2a Wärmeverbr. Kat. 1-4'!C135)</f>
        <v/>
      </c>
      <c r="D128" s="36" t="str">
        <f>IF('Schritt 2a Wärmeverbr. Kat. 1-4'!K135&lt;&gt;"",'Schritt 2a Wärmeverbr. Kat. 1-4'!V135,"")</f>
        <v/>
      </c>
      <c r="E128" t="str">
        <f>IF(D128="","",MATCH(D128,Klimafaktoren!$C$1:$AX$1,0))</f>
        <v/>
      </c>
      <c r="F128" s="69" t="str" cm="1">
        <f t="array" ref="F128">IFERROR(IF(Witterungsbereinigung!E128="",IF('Schritt 2a Wärmeverbr. Kat. 1-4'!AA135=1,"unbeheizt",""),INDEX(Klimafaktoren!$C$1:$AX$1296,Klimafaktoren!$B$1298,Witterungsbereinigung!E128)),"PLZ eingetragen?")</f>
        <v/>
      </c>
    </row>
    <row r="129" spans="1:6" x14ac:dyDescent="0.25">
      <c r="A129" s="21">
        <f>IF('Schritt 2a Wärmeverbr. Kat. 1-4'!A136="","",'Schritt 2a Wärmeverbr. Kat. 1-4'!A136)</f>
        <v>127</v>
      </c>
      <c r="B129" s="22" t="str">
        <f>IF('Schritt 2a Wärmeverbr. Kat. 1-4'!C136="","",'Schritt 2a Wärmeverbr. Kat. 1-4'!C136)</f>
        <v/>
      </c>
      <c r="D129" s="36" t="str">
        <f>IF('Schritt 2a Wärmeverbr. Kat. 1-4'!K136&lt;&gt;"",'Schritt 2a Wärmeverbr. Kat. 1-4'!V136,"")</f>
        <v/>
      </c>
      <c r="E129" t="str">
        <f>IF(D129="","",MATCH(D129,Klimafaktoren!$C$1:$AX$1,0))</f>
        <v/>
      </c>
      <c r="F129" s="69" t="str" cm="1">
        <f t="array" ref="F129">IFERROR(IF(Witterungsbereinigung!E129="",IF('Schritt 2a Wärmeverbr. Kat. 1-4'!AA136=1,"unbeheizt",""),INDEX(Klimafaktoren!$C$1:$AX$1296,Klimafaktoren!$B$1298,Witterungsbereinigung!E129)),"PLZ eingetragen?")</f>
        <v/>
      </c>
    </row>
    <row r="130" spans="1:6" x14ac:dyDescent="0.25">
      <c r="A130" s="21">
        <f>IF('Schritt 2a Wärmeverbr. Kat. 1-4'!A137="","",'Schritt 2a Wärmeverbr. Kat. 1-4'!A137)</f>
        <v>128</v>
      </c>
      <c r="B130" s="22" t="str">
        <f>IF('Schritt 2a Wärmeverbr. Kat. 1-4'!C137="","",'Schritt 2a Wärmeverbr. Kat. 1-4'!C137)</f>
        <v/>
      </c>
      <c r="D130" s="36" t="str">
        <f>IF('Schritt 2a Wärmeverbr. Kat. 1-4'!K137&lt;&gt;"",'Schritt 2a Wärmeverbr. Kat. 1-4'!V137,"")</f>
        <v/>
      </c>
      <c r="E130" t="str">
        <f>IF(D130="","",MATCH(D130,Klimafaktoren!$C$1:$AX$1,0))</f>
        <v/>
      </c>
      <c r="F130" s="69" t="str" cm="1">
        <f t="array" ref="F130">IFERROR(IF(Witterungsbereinigung!E130="",IF('Schritt 2a Wärmeverbr. Kat. 1-4'!AA137=1,"unbeheizt",""),INDEX(Klimafaktoren!$C$1:$AX$1296,Klimafaktoren!$B$1298,Witterungsbereinigung!E130)),"PLZ eingetragen?")</f>
        <v/>
      </c>
    </row>
    <row r="131" spans="1:6" x14ac:dyDescent="0.25">
      <c r="A131" s="21">
        <f>IF('Schritt 2a Wärmeverbr. Kat. 1-4'!A138="","",'Schritt 2a Wärmeverbr. Kat. 1-4'!A138)</f>
        <v>129</v>
      </c>
      <c r="B131" s="22" t="str">
        <f>IF('Schritt 2a Wärmeverbr. Kat. 1-4'!C138="","",'Schritt 2a Wärmeverbr. Kat. 1-4'!C138)</f>
        <v/>
      </c>
      <c r="D131" s="36" t="str">
        <f>IF('Schritt 2a Wärmeverbr. Kat. 1-4'!K138&lt;&gt;"",'Schritt 2a Wärmeverbr. Kat. 1-4'!V138,"")</f>
        <v/>
      </c>
      <c r="E131" t="str">
        <f>IF(D131="","",MATCH(D131,Klimafaktoren!$C$1:$AX$1,0))</f>
        <v/>
      </c>
      <c r="F131" s="69" t="str" cm="1">
        <f t="array" ref="F131">IFERROR(IF(Witterungsbereinigung!E131="",IF('Schritt 2a Wärmeverbr. Kat. 1-4'!AA138=1,"unbeheizt",""),INDEX(Klimafaktoren!$C$1:$AX$1296,Klimafaktoren!$B$1298,Witterungsbereinigung!E131)),"PLZ eingetragen?")</f>
        <v/>
      </c>
    </row>
    <row r="132" spans="1:6" x14ac:dyDescent="0.25">
      <c r="A132" s="21">
        <f>IF('Schritt 2a Wärmeverbr. Kat. 1-4'!A139="","",'Schritt 2a Wärmeverbr. Kat. 1-4'!A139)</f>
        <v>130</v>
      </c>
      <c r="B132" s="22" t="str">
        <f>IF('Schritt 2a Wärmeverbr. Kat. 1-4'!C139="","",'Schritt 2a Wärmeverbr. Kat. 1-4'!C139)</f>
        <v/>
      </c>
      <c r="D132" s="36" t="str">
        <f>IF('Schritt 2a Wärmeverbr. Kat. 1-4'!K139&lt;&gt;"",'Schritt 2a Wärmeverbr. Kat. 1-4'!V139,"")</f>
        <v/>
      </c>
      <c r="E132" t="str">
        <f>IF(D132="","",MATCH(D132,Klimafaktoren!$C$1:$AX$1,0))</f>
        <v/>
      </c>
      <c r="F132" s="69" t="str" cm="1">
        <f t="array" ref="F132">IFERROR(IF(Witterungsbereinigung!E132="",IF('Schritt 2a Wärmeverbr. Kat. 1-4'!AA139=1,"unbeheizt",""),INDEX(Klimafaktoren!$C$1:$AX$1296,Klimafaktoren!$B$1298,Witterungsbereinigung!E132)),"PLZ eingetragen?")</f>
        <v/>
      </c>
    </row>
    <row r="133" spans="1:6" x14ac:dyDescent="0.25">
      <c r="A133" s="21">
        <f>IF('Schritt 2a Wärmeverbr. Kat. 1-4'!A140="","",'Schritt 2a Wärmeverbr. Kat. 1-4'!A140)</f>
        <v>131</v>
      </c>
      <c r="B133" s="22" t="str">
        <f>IF('Schritt 2a Wärmeverbr. Kat. 1-4'!C140="","",'Schritt 2a Wärmeverbr. Kat. 1-4'!C140)</f>
        <v/>
      </c>
      <c r="D133" s="36" t="str">
        <f>IF('Schritt 2a Wärmeverbr. Kat. 1-4'!K140&lt;&gt;"",'Schritt 2a Wärmeverbr. Kat. 1-4'!V140,"")</f>
        <v/>
      </c>
      <c r="E133" t="str">
        <f>IF(D133="","",MATCH(D133,Klimafaktoren!$C$1:$AX$1,0))</f>
        <v/>
      </c>
      <c r="F133" s="69" t="str" cm="1">
        <f t="array" ref="F133">IFERROR(IF(Witterungsbereinigung!E133="",IF('Schritt 2a Wärmeverbr. Kat. 1-4'!AA140=1,"unbeheizt",""),INDEX(Klimafaktoren!$C$1:$AX$1296,Klimafaktoren!$B$1298,Witterungsbereinigung!E133)),"PLZ eingetragen?")</f>
        <v/>
      </c>
    </row>
    <row r="134" spans="1:6" x14ac:dyDescent="0.25">
      <c r="A134" s="21">
        <f>IF('Schritt 2a Wärmeverbr. Kat. 1-4'!A141="","",'Schritt 2a Wärmeverbr. Kat. 1-4'!A141)</f>
        <v>132</v>
      </c>
      <c r="B134" s="22" t="str">
        <f>IF('Schritt 2a Wärmeverbr. Kat. 1-4'!C141="","",'Schritt 2a Wärmeverbr. Kat. 1-4'!C141)</f>
        <v/>
      </c>
      <c r="D134" s="36" t="str">
        <f>IF('Schritt 2a Wärmeverbr. Kat. 1-4'!K141&lt;&gt;"",'Schritt 2a Wärmeverbr. Kat. 1-4'!V141,"")</f>
        <v/>
      </c>
      <c r="E134" t="str">
        <f>IF(D134="","",MATCH(D134,Klimafaktoren!$C$1:$AX$1,0))</f>
        <v/>
      </c>
      <c r="F134" s="69" t="str" cm="1">
        <f t="array" ref="F134">IFERROR(IF(Witterungsbereinigung!E134="",IF('Schritt 2a Wärmeverbr. Kat. 1-4'!AA141=1,"unbeheizt",""),INDEX(Klimafaktoren!$C$1:$AX$1296,Klimafaktoren!$B$1298,Witterungsbereinigung!E134)),"PLZ eingetragen?")</f>
        <v/>
      </c>
    </row>
    <row r="135" spans="1:6" x14ac:dyDescent="0.25">
      <c r="A135" s="21">
        <f>IF('Schritt 2a Wärmeverbr. Kat. 1-4'!A142="","",'Schritt 2a Wärmeverbr. Kat. 1-4'!A142)</f>
        <v>133</v>
      </c>
      <c r="B135" s="22" t="str">
        <f>IF('Schritt 2a Wärmeverbr. Kat. 1-4'!C142="","",'Schritt 2a Wärmeverbr. Kat. 1-4'!C142)</f>
        <v/>
      </c>
      <c r="D135" s="36" t="str">
        <f>IF('Schritt 2a Wärmeverbr. Kat. 1-4'!K142&lt;&gt;"",'Schritt 2a Wärmeverbr. Kat. 1-4'!V142,"")</f>
        <v/>
      </c>
      <c r="E135" t="str">
        <f>IF(D135="","",MATCH(D135,Klimafaktoren!$C$1:$AX$1,0))</f>
        <v/>
      </c>
      <c r="F135" s="69" t="str" cm="1">
        <f t="array" ref="F135">IFERROR(IF(Witterungsbereinigung!E135="",IF('Schritt 2a Wärmeverbr. Kat. 1-4'!AA142=1,"unbeheizt",""),INDEX(Klimafaktoren!$C$1:$AX$1296,Klimafaktoren!$B$1298,Witterungsbereinigung!E135)),"PLZ eingetragen?")</f>
        <v/>
      </c>
    </row>
    <row r="136" spans="1:6" x14ac:dyDescent="0.25">
      <c r="A136" s="21">
        <f>IF('Schritt 2a Wärmeverbr. Kat. 1-4'!A143="","",'Schritt 2a Wärmeverbr. Kat. 1-4'!A143)</f>
        <v>134</v>
      </c>
      <c r="B136" s="22" t="str">
        <f>IF('Schritt 2a Wärmeverbr. Kat. 1-4'!C143="","",'Schritt 2a Wärmeverbr. Kat. 1-4'!C143)</f>
        <v/>
      </c>
      <c r="D136" s="36" t="str">
        <f>IF('Schritt 2a Wärmeverbr. Kat. 1-4'!K143&lt;&gt;"",'Schritt 2a Wärmeverbr. Kat. 1-4'!V143,"")</f>
        <v/>
      </c>
      <c r="E136" t="str">
        <f>IF(D136="","",MATCH(D136,Klimafaktoren!$C$1:$AX$1,0))</f>
        <v/>
      </c>
      <c r="F136" s="69" t="str" cm="1">
        <f t="array" ref="F136">IFERROR(IF(Witterungsbereinigung!E136="",IF('Schritt 2a Wärmeverbr. Kat. 1-4'!AA143=1,"unbeheizt",""),INDEX(Klimafaktoren!$C$1:$AX$1296,Klimafaktoren!$B$1298,Witterungsbereinigung!E136)),"PLZ eingetragen?")</f>
        <v/>
      </c>
    </row>
    <row r="137" spans="1:6" x14ac:dyDescent="0.25">
      <c r="A137" s="21">
        <f>IF('Schritt 2a Wärmeverbr. Kat. 1-4'!A144="","",'Schritt 2a Wärmeverbr. Kat. 1-4'!A144)</f>
        <v>135</v>
      </c>
      <c r="B137" s="22" t="str">
        <f>IF('Schritt 2a Wärmeverbr. Kat. 1-4'!C144="","",'Schritt 2a Wärmeverbr. Kat. 1-4'!C144)</f>
        <v/>
      </c>
      <c r="D137" s="36" t="str">
        <f>IF('Schritt 2a Wärmeverbr. Kat. 1-4'!K144&lt;&gt;"",'Schritt 2a Wärmeverbr. Kat. 1-4'!V144,"")</f>
        <v/>
      </c>
      <c r="E137" t="str">
        <f>IF(D137="","",MATCH(D137,Klimafaktoren!$C$1:$AX$1,0))</f>
        <v/>
      </c>
      <c r="F137" s="69" t="str" cm="1">
        <f t="array" ref="F137">IFERROR(IF(Witterungsbereinigung!E137="",IF('Schritt 2a Wärmeverbr. Kat. 1-4'!AA144=1,"unbeheizt",""),INDEX(Klimafaktoren!$C$1:$AX$1296,Klimafaktoren!$B$1298,Witterungsbereinigung!E137)),"PLZ eingetragen?")</f>
        <v/>
      </c>
    </row>
    <row r="138" spans="1:6" x14ac:dyDescent="0.25">
      <c r="A138" s="21">
        <f>IF('Schritt 2a Wärmeverbr. Kat. 1-4'!A145="","",'Schritt 2a Wärmeverbr. Kat. 1-4'!A145)</f>
        <v>136</v>
      </c>
      <c r="B138" s="22" t="str">
        <f>IF('Schritt 2a Wärmeverbr. Kat. 1-4'!C145="","",'Schritt 2a Wärmeverbr. Kat. 1-4'!C145)</f>
        <v/>
      </c>
      <c r="D138" s="36" t="str">
        <f>IF('Schritt 2a Wärmeverbr. Kat. 1-4'!K145&lt;&gt;"",'Schritt 2a Wärmeverbr. Kat. 1-4'!V145,"")</f>
        <v/>
      </c>
      <c r="E138" t="str">
        <f>IF(D138="","",MATCH(D138,Klimafaktoren!$C$1:$AX$1,0))</f>
        <v/>
      </c>
      <c r="F138" s="69" t="str" cm="1">
        <f t="array" ref="F138">IFERROR(IF(Witterungsbereinigung!E138="",IF('Schritt 2a Wärmeverbr. Kat. 1-4'!AA145=1,"unbeheizt",""),INDEX(Klimafaktoren!$C$1:$AX$1296,Klimafaktoren!$B$1298,Witterungsbereinigung!E138)),"PLZ eingetragen?")</f>
        <v/>
      </c>
    </row>
    <row r="139" spans="1:6" x14ac:dyDescent="0.25">
      <c r="A139" s="21">
        <f>IF('Schritt 2a Wärmeverbr. Kat. 1-4'!A146="","",'Schritt 2a Wärmeverbr. Kat. 1-4'!A146)</f>
        <v>137</v>
      </c>
      <c r="B139" s="22" t="str">
        <f>IF('Schritt 2a Wärmeverbr. Kat. 1-4'!C146="","",'Schritt 2a Wärmeverbr. Kat. 1-4'!C146)</f>
        <v/>
      </c>
      <c r="D139" s="36" t="str">
        <f>IF('Schritt 2a Wärmeverbr. Kat. 1-4'!K146&lt;&gt;"",'Schritt 2a Wärmeverbr. Kat. 1-4'!V146,"")</f>
        <v/>
      </c>
      <c r="E139" t="str">
        <f>IF(D139="","",MATCH(D139,Klimafaktoren!$C$1:$AX$1,0))</f>
        <v/>
      </c>
      <c r="F139" s="69" t="str" cm="1">
        <f t="array" ref="F139">IFERROR(IF(Witterungsbereinigung!E139="",IF('Schritt 2a Wärmeverbr. Kat. 1-4'!AA146=1,"unbeheizt",""),INDEX(Klimafaktoren!$C$1:$AX$1296,Klimafaktoren!$B$1298,Witterungsbereinigung!E139)),"PLZ eingetragen?")</f>
        <v/>
      </c>
    </row>
    <row r="140" spans="1:6" x14ac:dyDescent="0.25">
      <c r="A140" s="21">
        <f>IF('Schritt 2a Wärmeverbr. Kat. 1-4'!A147="","",'Schritt 2a Wärmeverbr. Kat. 1-4'!A147)</f>
        <v>138</v>
      </c>
      <c r="B140" s="22" t="str">
        <f>IF('Schritt 2a Wärmeverbr. Kat. 1-4'!C147="","",'Schritt 2a Wärmeverbr. Kat. 1-4'!C147)</f>
        <v/>
      </c>
      <c r="D140" s="36" t="str">
        <f>IF('Schritt 2a Wärmeverbr. Kat. 1-4'!K147&lt;&gt;"",'Schritt 2a Wärmeverbr. Kat. 1-4'!V147,"")</f>
        <v/>
      </c>
      <c r="E140" t="str">
        <f>IF(D140="","",MATCH(D140,Klimafaktoren!$C$1:$AX$1,0))</f>
        <v/>
      </c>
      <c r="F140" s="69" t="str" cm="1">
        <f t="array" ref="F140">IFERROR(IF(Witterungsbereinigung!E140="",IF('Schritt 2a Wärmeverbr. Kat. 1-4'!AA147=1,"unbeheizt",""),INDEX(Klimafaktoren!$C$1:$AX$1296,Klimafaktoren!$B$1298,Witterungsbereinigung!E140)),"PLZ eingetragen?")</f>
        <v/>
      </c>
    </row>
    <row r="141" spans="1:6" x14ac:dyDescent="0.25">
      <c r="A141" s="21">
        <f>IF('Schritt 2a Wärmeverbr. Kat. 1-4'!A148="","",'Schritt 2a Wärmeverbr. Kat. 1-4'!A148)</f>
        <v>139</v>
      </c>
      <c r="B141" s="22" t="str">
        <f>IF('Schritt 2a Wärmeverbr. Kat. 1-4'!C148="","",'Schritt 2a Wärmeverbr. Kat. 1-4'!C148)</f>
        <v/>
      </c>
      <c r="D141" s="36" t="str">
        <f>IF('Schritt 2a Wärmeverbr. Kat. 1-4'!K148&lt;&gt;"",'Schritt 2a Wärmeverbr. Kat. 1-4'!V148,"")</f>
        <v/>
      </c>
      <c r="E141" t="str">
        <f>IF(D141="","",MATCH(D141,Klimafaktoren!$C$1:$AX$1,0))</f>
        <v/>
      </c>
      <c r="F141" s="69" t="str" cm="1">
        <f t="array" ref="F141">IFERROR(IF(Witterungsbereinigung!E141="",IF('Schritt 2a Wärmeverbr. Kat. 1-4'!AA148=1,"unbeheizt",""),INDEX(Klimafaktoren!$C$1:$AX$1296,Klimafaktoren!$B$1298,Witterungsbereinigung!E141)),"PLZ eingetragen?")</f>
        <v/>
      </c>
    </row>
    <row r="142" spans="1:6" x14ac:dyDescent="0.25">
      <c r="A142" s="21">
        <f>IF('Schritt 2a Wärmeverbr. Kat. 1-4'!A149="","",'Schritt 2a Wärmeverbr. Kat. 1-4'!A149)</f>
        <v>140</v>
      </c>
      <c r="B142" s="22" t="str">
        <f>IF('Schritt 2a Wärmeverbr. Kat. 1-4'!C149="","",'Schritt 2a Wärmeverbr. Kat. 1-4'!C149)</f>
        <v/>
      </c>
      <c r="D142" s="36" t="str">
        <f>IF('Schritt 2a Wärmeverbr. Kat. 1-4'!K149&lt;&gt;"",'Schritt 2a Wärmeverbr. Kat. 1-4'!V149,"")</f>
        <v/>
      </c>
      <c r="E142" t="str">
        <f>IF(D142="","",MATCH(D142,Klimafaktoren!$C$1:$AX$1,0))</f>
        <v/>
      </c>
      <c r="F142" s="69" t="str" cm="1">
        <f t="array" ref="F142">IFERROR(IF(Witterungsbereinigung!E142="",IF('Schritt 2a Wärmeverbr. Kat. 1-4'!AA149=1,"unbeheizt",""),INDEX(Klimafaktoren!$C$1:$AX$1296,Klimafaktoren!$B$1298,Witterungsbereinigung!E142)),"PLZ eingetragen?")</f>
        <v/>
      </c>
    </row>
    <row r="143" spans="1:6" x14ac:dyDescent="0.25">
      <c r="A143" s="21">
        <f>IF('Schritt 2a Wärmeverbr. Kat. 1-4'!A150="","",'Schritt 2a Wärmeverbr. Kat. 1-4'!A150)</f>
        <v>141</v>
      </c>
      <c r="B143" s="22" t="str">
        <f>IF('Schritt 2a Wärmeverbr. Kat. 1-4'!C150="","",'Schritt 2a Wärmeverbr. Kat. 1-4'!C150)</f>
        <v/>
      </c>
      <c r="D143" s="36" t="str">
        <f>IF('Schritt 2a Wärmeverbr. Kat. 1-4'!K150&lt;&gt;"",'Schritt 2a Wärmeverbr. Kat. 1-4'!V150,"")</f>
        <v/>
      </c>
      <c r="E143" t="str">
        <f>IF(D143="","",MATCH(D143,Klimafaktoren!$C$1:$AX$1,0))</f>
        <v/>
      </c>
      <c r="F143" s="69" t="str" cm="1">
        <f t="array" ref="F143">IFERROR(IF(Witterungsbereinigung!E143="",IF('Schritt 2a Wärmeverbr. Kat. 1-4'!AA150=1,"unbeheizt",""),INDEX(Klimafaktoren!$C$1:$AX$1296,Klimafaktoren!$B$1298,Witterungsbereinigung!E143)),"PLZ eingetragen?")</f>
        <v/>
      </c>
    </row>
    <row r="144" spans="1:6" x14ac:dyDescent="0.25">
      <c r="A144" s="21">
        <f>IF('Schritt 2a Wärmeverbr. Kat. 1-4'!A151="","",'Schritt 2a Wärmeverbr. Kat. 1-4'!A151)</f>
        <v>142</v>
      </c>
      <c r="B144" s="22" t="str">
        <f>IF('Schritt 2a Wärmeverbr. Kat. 1-4'!C151="","",'Schritt 2a Wärmeverbr. Kat. 1-4'!C151)</f>
        <v/>
      </c>
      <c r="D144" s="36" t="str">
        <f>IF('Schritt 2a Wärmeverbr. Kat. 1-4'!K151&lt;&gt;"",'Schritt 2a Wärmeverbr. Kat. 1-4'!V151,"")</f>
        <v/>
      </c>
      <c r="E144" t="str">
        <f>IF(D144="","",MATCH(D144,Klimafaktoren!$C$1:$AX$1,0))</f>
        <v/>
      </c>
      <c r="F144" s="69" t="str" cm="1">
        <f t="array" ref="F144">IFERROR(IF(Witterungsbereinigung!E144="",IF('Schritt 2a Wärmeverbr. Kat. 1-4'!AA151=1,"unbeheizt",""),INDEX(Klimafaktoren!$C$1:$AX$1296,Klimafaktoren!$B$1298,Witterungsbereinigung!E144)),"PLZ eingetragen?")</f>
        <v/>
      </c>
    </row>
    <row r="145" spans="1:6" x14ac:dyDescent="0.25">
      <c r="A145" s="21">
        <f>IF('Schritt 2a Wärmeverbr. Kat. 1-4'!A152="","",'Schritt 2a Wärmeverbr. Kat. 1-4'!A152)</f>
        <v>143</v>
      </c>
      <c r="B145" s="22" t="str">
        <f>IF('Schritt 2a Wärmeverbr. Kat. 1-4'!C152="","",'Schritt 2a Wärmeverbr. Kat. 1-4'!C152)</f>
        <v/>
      </c>
      <c r="D145" s="36" t="str">
        <f>IF('Schritt 2a Wärmeverbr. Kat. 1-4'!K152&lt;&gt;"",'Schritt 2a Wärmeverbr. Kat. 1-4'!V152,"")</f>
        <v/>
      </c>
      <c r="E145" t="str">
        <f>IF(D145="","",MATCH(D145,Klimafaktoren!$C$1:$AX$1,0))</f>
        <v/>
      </c>
      <c r="F145" s="69" t="str" cm="1">
        <f t="array" ref="F145">IFERROR(IF(Witterungsbereinigung!E145="",IF('Schritt 2a Wärmeverbr. Kat. 1-4'!AA152=1,"unbeheizt",""),INDEX(Klimafaktoren!$C$1:$AX$1296,Klimafaktoren!$B$1298,Witterungsbereinigung!E145)),"PLZ eingetragen?")</f>
        <v/>
      </c>
    </row>
    <row r="146" spans="1:6" x14ac:dyDescent="0.25">
      <c r="A146" s="21">
        <f>IF('Schritt 2a Wärmeverbr. Kat. 1-4'!A153="","",'Schritt 2a Wärmeverbr. Kat. 1-4'!A153)</f>
        <v>144</v>
      </c>
      <c r="B146" s="22" t="str">
        <f>IF('Schritt 2a Wärmeverbr. Kat. 1-4'!C153="","",'Schritt 2a Wärmeverbr. Kat. 1-4'!C153)</f>
        <v/>
      </c>
      <c r="D146" s="36" t="str">
        <f>IF('Schritt 2a Wärmeverbr. Kat. 1-4'!K153&lt;&gt;"",'Schritt 2a Wärmeverbr. Kat. 1-4'!V153,"")</f>
        <v/>
      </c>
      <c r="E146" t="str">
        <f>IF(D146="","",MATCH(D146,Klimafaktoren!$C$1:$AX$1,0))</f>
        <v/>
      </c>
      <c r="F146" s="69" t="str" cm="1">
        <f t="array" ref="F146">IFERROR(IF(Witterungsbereinigung!E146="",IF('Schritt 2a Wärmeverbr. Kat. 1-4'!AA153=1,"unbeheizt",""),INDEX(Klimafaktoren!$C$1:$AX$1296,Klimafaktoren!$B$1298,Witterungsbereinigung!E146)),"PLZ eingetragen?")</f>
        <v/>
      </c>
    </row>
    <row r="147" spans="1:6" x14ac:dyDescent="0.25">
      <c r="A147" s="21">
        <f>IF('Schritt 2a Wärmeverbr. Kat. 1-4'!A154="","",'Schritt 2a Wärmeverbr. Kat. 1-4'!A154)</f>
        <v>145</v>
      </c>
      <c r="B147" s="22" t="str">
        <f>IF('Schritt 2a Wärmeverbr. Kat. 1-4'!C154="","",'Schritt 2a Wärmeverbr. Kat. 1-4'!C154)</f>
        <v/>
      </c>
      <c r="D147" s="36" t="str">
        <f>IF('Schritt 2a Wärmeverbr. Kat. 1-4'!K154&lt;&gt;"",'Schritt 2a Wärmeverbr. Kat. 1-4'!V154,"")</f>
        <v/>
      </c>
      <c r="E147" t="str">
        <f>IF(D147="","",MATCH(D147,Klimafaktoren!$C$1:$AX$1,0))</f>
        <v/>
      </c>
      <c r="F147" s="69" t="str" cm="1">
        <f t="array" ref="F147">IFERROR(IF(Witterungsbereinigung!E147="",IF('Schritt 2a Wärmeverbr. Kat. 1-4'!AA154=1,"unbeheizt",""),INDEX(Klimafaktoren!$C$1:$AX$1296,Klimafaktoren!$B$1298,Witterungsbereinigung!E147)),"PLZ eingetragen?")</f>
        <v/>
      </c>
    </row>
    <row r="148" spans="1:6" x14ac:dyDescent="0.25">
      <c r="A148" s="21">
        <f>IF('Schritt 2a Wärmeverbr. Kat. 1-4'!A155="","",'Schritt 2a Wärmeverbr. Kat. 1-4'!A155)</f>
        <v>146</v>
      </c>
      <c r="B148" s="22" t="str">
        <f>IF('Schritt 2a Wärmeverbr. Kat. 1-4'!C155="","",'Schritt 2a Wärmeverbr. Kat. 1-4'!C155)</f>
        <v/>
      </c>
      <c r="D148" s="36" t="str">
        <f>IF('Schritt 2a Wärmeverbr. Kat. 1-4'!K155&lt;&gt;"",'Schritt 2a Wärmeverbr. Kat. 1-4'!V155,"")</f>
        <v/>
      </c>
      <c r="E148" t="str">
        <f>IF(D148="","",MATCH(D148,Klimafaktoren!$C$1:$AX$1,0))</f>
        <v/>
      </c>
      <c r="F148" s="69" t="str" cm="1">
        <f t="array" ref="F148">IFERROR(IF(Witterungsbereinigung!E148="",IF('Schritt 2a Wärmeverbr. Kat. 1-4'!AA155=1,"unbeheizt",""),INDEX(Klimafaktoren!$C$1:$AX$1296,Klimafaktoren!$B$1298,Witterungsbereinigung!E148)),"PLZ eingetragen?")</f>
        <v/>
      </c>
    </row>
    <row r="149" spans="1:6" x14ac:dyDescent="0.25">
      <c r="A149" s="21">
        <f>IF('Schritt 2a Wärmeverbr. Kat. 1-4'!A156="","",'Schritt 2a Wärmeverbr. Kat. 1-4'!A156)</f>
        <v>147</v>
      </c>
      <c r="B149" s="22" t="str">
        <f>IF('Schritt 2a Wärmeverbr. Kat. 1-4'!C156="","",'Schritt 2a Wärmeverbr. Kat. 1-4'!C156)</f>
        <v/>
      </c>
      <c r="D149" s="36" t="str">
        <f>IF('Schritt 2a Wärmeverbr. Kat. 1-4'!K156&lt;&gt;"",'Schritt 2a Wärmeverbr. Kat. 1-4'!V156,"")</f>
        <v/>
      </c>
      <c r="E149" t="str">
        <f>IF(D149="","",MATCH(D149,Klimafaktoren!$C$1:$AX$1,0))</f>
        <v/>
      </c>
      <c r="F149" s="69" t="str" cm="1">
        <f t="array" ref="F149">IFERROR(IF(Witterungsbereinigung!E149="",IF('Schritt 2a Wärmeverbr. Kat. 1-4'!AA156=1,"unbeheizt",""),INDEX(Klimafaktoren!$C$1:$AX$1296,Klimafaktoren!$B$1298,Witterungsbereinigung!E149)),"PLZ eingetragen?")</f>
        <v/>
      </c>
    </row>
    <row r="150" spans="1:6" x14ac:dyDescent="0.25">
      <c r="A150" s="21">
        <f>IF('Schritt 2a Wärmeverbr. Kat. 1-4'!A157="","",'Schritt 2a Wärmeverbr. Kat. 1-4'!A157)</f>
        <v>148</v>
      </c>
      <c r="B150" s="22" t="str">
        <f>IF('Schritt 2a Wärmeverbr. Kat. 1-4'!C157="","",'Schritt 2a Wärmeverbr. Kat. 1-4'!C157)</f>
        <v/>
      </c>
      <c r="D150" s="36" t="str">
        <f>IF('Schritt 2a Wärmeverbr. Kat. 1-4'!K157&lt;&gt;"",'Schritt 2a Wärmeverbr. Kat. 1-4'!V157,"")</f>
        <v/>
      </c>
      <c r="E150" t="str">
        <f>IF(D150="","",MATCH(D150,Klimafaktoren!$C$1:$AX$1,0))</f>
        <v/>
      </c>
      <c r="F150" s="69" t="str" cm="1">
        <f t="array" ref="F150">IFERROR(IF(Witterungsbereinigung!E150="",IF('Schritt 2a Wärmeverbr. Kat. 1-4'!AA157=1,"unbeheizt",""),INDEX(Klimafaktoren!$C$1:$AX$1296,Klimafaktoren!$B$1298,Witterungsbereinigung!E150)),"PLZ eingetragen?")</f>
        <v/>
      </c>
    </row>
    <row r="151" spans="1:6" x14ac:dyDescent="0.25">
      <c r="A151" s="21">
        <f>IF('Schritt 2a Wärmeverbr. Kat. 1-4'!A158="","",'Schritt 2a Wärmeverbr. Kat. 1-4'!A158)</f>
        <v>149</v>
      </c>
      <c r="B151" s="22" t="str">
        <f>IF('Schritt 2a Wärmeverbr. Kat. 1-4'!C158="","",'Schritt 2a Wärmeverbr. Kat. 1-4'!C158)</f>
        <v/>
      </c>
      <c r="D151" s="36" t="str">
        <f>IF('Schritt 2a Wärmeverbr. Kat. 1-4'!K158&lt;&gt;"",'Schritt 2a Wärmeverbr. Kat. 1-4'!V158,"")</f>
        <v/>
      </c>
      <c r="E151" t="str">
        <f>IF(D151="","",MATCH(D151,Klimafaktoren!$C$1:$AX$1,0))</f>
        <v/>
      </c>
      <c r="F151" s="69" t="str" cm="1">
        <f t="array" ref="F151">IFERROR(IF(Witterungsbereinigung!E151="",IF('Schritt 2a Wärmeverbr. Kat. 1-4'!AA158=1,"unbeheizt",""),INDEX(Klimafaktoren!$C$1:$AX$1296,Klimafaktoren!$B$1298,Witterungsbereinigung!E151)),"PLZ eingetragen?")</f>
        <v/>
      </c>
    </row>
    <row r="152" spans="1:6" x14ac:dyDescent="0.25">
      <c r="A152" s="21">
        <f>IF('Schritt 2a Wärmeverbr. Kat. 1-4'!A159="","",'Schritt 2a Wärmeverbr. Kat. 1-4'!A159)</f>
        <v>150</v>
      </c>
      <c r="B152" s="22" t="str">
        <f>IF('Schritt 2a Wärmeverbr. Kat. 1-4'!C159="","",'Schritt 2a Wärmeverbr. Kat. 1-4'!C159)</f>
        <v/>
      </c>
      <c r="D152" s="36" t="str">
        <f>IF('Schritt 2a Wärmeverbr. Kat. 1-4'!K159&lt;&gt;"",'Schritt 2a Wärmeverbr. Kat. 1-4'!V159,"")</f>
        <v/>
      </c>
      <c r="E152" t="str">
        <f>IF(D152="","",MATCH(D152,Klimafaktoren!$C$1:$AX$1,0))</f>
        <v/>
      </c>
      <c r="F152" s="69" t="str" cm="1">
        <f t="array" ref="F152">IFERROR(IF(Witterungsbereinigung!E152="",IF('Schritt 2a Wärmeverbr. Kat. 1-4'!AA159=1,"unbeheizt",""),INDEX(Klimafaktoren!$C$1:$AX$1296,Klimafaktoren!$B$1298,Witterungsbereinigung!E152)),"PLZ eingetragen?")</f>
        <v/>
      </c>
    </row>
    <row r="153" spans="1:6" x14ac:dyDescent="0.25">
      <c r="A153" s="21">
        <f>IF('Schritt 2a Wärmeverbr. Kat. 1-4'!A160="","",'Schritt 2a Wärmeverbr. Kat. 1-4'!A160)</f>
        <v>151</v>
      </c>
      <c r="B153" s="22" t="str">
        <f>IF('Schritt 2a Wärmeverbr. Kat. 1-4'!C160="","",'Schritt 2a Wärmeverbr. Kat. 1-4'!C160)</f>
        <v/>
      </c>
      <c r="D153" s="36" t="str">
        <f>IF('Schritt 2a Wärmeverbr. Kat. 1-4'!K160&lt;&gt;"",'Schritt 2a Wärmeverbr. Kat. 1-4'!V160,"")</f>
        <v/>
      </c>
      <c r="E153" t="str">
        <f>IF(D153="","",MATCH(D153,Klimafaktoren!$C$1:$AX$1,0))</f>
        <v/>
      </c>
      <c r="F153" s="69" t="str" cm="1">
        <f t="array" ref="F153">IFERROR(IF(Witterungsbereinigung!E153="",IF('Schritt 2a Wärmeverbr. Kat. 1-4'!AA160=1,"unbeheizt",""),INDEX(Klimafaktoren!$C$1:$AX$1296,Klimafaktoren!$B$1298,Witterungsbereinigung!E153)),"PLZ eingetragen?")</f>
        <v/>
      </c>
    </row>
    <row r="154" spans="1:6" x14ac:dyDescent="0.25">
      <c r="A154" s="21">
        <f>IF('Schritt 2a Wärmeverbr. Kat. 1-4'!A161="","",'Schritt 2a Wärmeverbr. Kat. 1-4'!A161)</f>
        <v>152</v>
      </c>
      <c r="B154" s="22" t="str">
        <f>IF('Schritt 2a Wärmeverbr. Kat. 1-4'!C161="","",'Schritt 2a Wärmeverbr. Kat. 1-4'!C161)</f>
        <v/>
      </c>
      <c r="D154" s="36" t="str">
        <f>IF('Schritt 2a Wärmeverbr. Kat. 1-4'!K161&lt;&gt;"",'Schritt 2a Wärmeverbr. Kat. 1-4'!V161,"")</f>
        <v/>
      </c>
      <c r="E154" t="str">
        <f>IF(D154="","",MATCH(D154,Klimafaktoren!$C$1:$AX$1,0))</f>
        <v/>
      </c>
      <c r="F154" s="69" t="str" cm="1">
        <f t="array" ref="F154">IFERROR(IF(Witterungsbereinigung!E154="",IF('Schritt 2a Wärmeverbr. Kat. 1-4'!AA161=1,"unbeheizt",""),INDEX(Klimafaktoren!$C$1:$AX$1296,Klimafaktoren!$B$1298,Witterungsbereinigung!E154)),"PLZ eingetragen?")</f>
        <v/>
      </c>
    </row>
    <row r="155" spans="1:6" x14ac:dyDescent="0.25">
      <c r="A155" s="21">
        <f>IF('Schritt 2a Wärmeverbr. Kat. 1-4'!A162="","",'Schritt 2a Wärmeverbr. Kat. 1-4'!A162)</f>
        <v>153</v>
      </c>
      <c r="B155" s="22" t="str">
        <f>IF('Schritt 2a Wärmeverbr. Kat. 1-4'!C162="","",'Schritt 2a Wärmeverbr. Kat. 1-4'!C162)</f>
        <v/>
      </c>
      <c r="D155" s="36" t="str">
        <f>IF('Schritt 2a Wärmeverbr. Kat. 1-4'!K162&lt;&gt;"",'Schritt 2a Wärmeverbr. Kat. 1-4'!V162,"")</f>
        <v/>
      </c>
      <c r="E155" t="str">
        <f>IF(D155="","",MATCH(D155,Klimafaktoren!$C$1:$AX$1,0))</f>
        <v/>
      </c>
      <c r="F155" s="69" t="str" cm="1">
        <f t="array" ref="F155">IFERROR(IF(Witterungsbereinigung!E155="",IF('Schritt 2a Wärmeverbr. Kat. 1-4'!AA162=1,"unbeheizt",""),INDEX(Klimafaktoren!$C$1:$AX$1296,Klimafaktoren!$B$1298,Witterungsbereinigung!E155)),"PLZ eingetragen?")</f>
        <v/>
      </c>
    </row>
    <row r="156" spans="1:6" x14ac:dyDescent="0.25">
      <c r="A156" s="21">
        <f>IF('Schritt 2a Wärmeverbr. Kat. 1-4'!A163="","",'Schritt 2a Wärmeverbr. Kat. 1-4'!A163)</f>
        <v>154</v>
      </c>
      <c r="B156" s="22" t="str">
        <f>IF('Schritt 2a Wärmeverbr. Kat. 1-4'!C163="","",'Schritt 2a Wärmeverbr. Kat. 1-4'!C163)</f>
        <v/>
      </c>
      <c r="D156" s="36" t="str">
        <f>IF('Schritt 2a Wärmeverbr. Kat. 1-4'!K163&lt;&gt;"",'Schritt 2a Wärmeverbr. Kat. 1-4'!V163,"")</f>
        <v/>
      </c>
      <c r="E156" t="str">
        <f>IF(D156="","",MATCH(D156,Klimafaktoren!$C$1:$AX$1,0))</f>
        <v/>
      </c>
      <c r="F156" s="69" t="str" cm="1">
        <f t="array" ref="F156">IFERROR(IF(Witterungsbereinigung!E156="",IF('Schritt 2a Wärmeverbr. Kat. 1-4'!AA163=1,"unbeheizt",""),INDEX(Klimafaktoren!$C$1:$AX$1296,Klimafaktoren!$B$1298,Witterungsbereinigung!E156)),"PLZ eingetragen?")</f>
        <v/>
      </c>
    </row>
    <row r="157" spans="1:6" x14ac:dyDescent="0.25">
      <c r="A157" s="21">
        <f>IF('Schritt 2a Wärmeverbr. Kat. 1-4'!A164="","",'Schritt 2a Wärmeverbr. Kat. 1-4'!A164)</f>
        <v>155</v>
      </c>
      <c r="B157" s="22" t="str">
        <f>IF('Schritt 2a Wärmeverbr. Kat. 1-4'!C164="","",'Schritt 2a Wärmeverbr. Kat. 1-4'!C164)</f>
        <v/>
      </c>
      <c r="D157" s="36" t="str">
        <f>IF('Schritt 2a Wärmeverbr. Kat. 1-4'!K164&lt;&gt;"",'Schritt 2a Wärmeverbr. Kat. 1-4'!V164,"")</f>
        <v/>
      </c>
      <c r="E157" t="str">
        <f>IF(D157="","",MATCH(D157,Klimafaktoren!$C$1:$AX$1,0))</f>
        <v/>
      </c>
      <c r="F157" s="69" t="str" cm="1">
        <f t="array" ref="F157">IFERROR(IF(Witterungsbereinigung!E157="",IF('Schritt 2a Wärmeverbr. Kat. 1-4'!AA164=1,"unbeheizt",""),INDEX(Klimafaktoren!$C$1:$AX$1296,Klimafaktoren!$B$1298,Witterungsbereinigung!E157)),"PLZ eingetragen?")</f>
        <v/>
      </c>
    </row>
    <row r="158" spans="1:6" x14ac:dyDescent="0.25">
      <c r="A158" s="21">
        <f>IF('Schritt 2a Wärmeverbr. Kat. 1-4'!A165="","",'Schritt 2a Wärmeverbr. Kat. 1-4'!A165)</f>
        <v>156</v>
      </c>
      <c r="B158" s="22" t="str">
        <f>IF('Schritt 2a Wärmeverbr. Kat. 1-4'!C165="","",'Schritt 2a Wärmeverbr. Kat. 1-4'!C165)</f>
        <v/>
      </c>
      <c r="D158" s="36" t="str">
        <f>IF('Schritt 2a Wärmeverbr. Kat. 1-4'!K165&lt;&gt;"",'Schritt 2a Wärmeverbr. Kat. 1-4'!V165,"")</f>
        <v/>
      </c>
      <c r="E158" t="str">
        <f>IF(D158="","",MATCH(D158,Klimafaktoren!$C$1:$AX$1,0))</f>
        <v/>
      </c>
      <c r="F158" s="69" t="str" cm="1">
        <f t="array" ref="F158">IFERROR(IF(Witterungsbereinigung!E158="",IF('Schritt 2a Wärmeverbr. Kat. 1-4'!AA165=1,"unbeheizt",""),INDEX(Klimafaktoren!$C$1:$AX$1296,Klimafaktoren!$B$1298,Witterungsbereinigung!E158)),"PLZ eingetragen?")</f>
        <v/>
      </c>
    </row>
    <row r="159" spans="1:6" x14ac:dyDescent="0.25">
      <c r="A159" s="21">
        <f>IF('Schritt 2a Wärmeverbr. Kat. 1-4'!A166="","",'Schritt 2a Wärmeverbr. Kat. 1-4'!A166)</f>
        <v>157</v>
      </c>
      <c r="B159" s="22" t="str">
        <f>IF('Schritt 2a Wärmeverbr. Kat. 1-4'!C166="","",'Schritt 2a Wärmeverbr. Kat. 1-4'!C166)</f>
        <v/>
      </c>
      <c r="D159" s="36" t="str">
        <f>IF('Schritt 2a Wärmeverbr. Kat. 1-4'!K166&lt;&gt;"",'Schritt 2a Wärmeverbr. Kat. 1-4'!V166,"")</f>
        <v/>
      </c>
      <c r="E159" t="str">
        <f>IF(D159="","",MATCH(D159,Klimafaktoren!$C$1:$AX$1,0))</f>
        <v/>
      </c>
      <c r="F159" s="69" t="str" cm="1">
        <f t="array" ref="F159">IFERROR(IF(Witterungsbereinigung!E159="",IF('Schritt 2a Wärmeverbr. Kat. 1-4'!AA166=1,"unbeheizt",""),INDEX(Klimafaktoren!$C$1:$AX$1296,Klimafaktoren!$B$1298,Witterungsbereinigung!E159)),"PLZ eingetragen?")</f>
        <v/>
      </c>
    </row>
    <row r="160" spans="1:6" x14ac:dyDescent="0.25">
      <c r="A160" s="21">
        <f>IF('Schritt 2a Wärmeverbr. Kat. 1-4'!A167="","",'Schritt 2a Wärmeverbr. Kat. 1-4'!A167)</f>
        <v>158</v>
      </c>
      <c r="B160" s="22" t="str">
        <f>IF('Schritt 2a Wärmeverbr. Kat. 1-4'!C167="","",'Schritt 2a Wärmeverbr. Kat. 1-4'!C167)</f>
        <v/>
      </c>
      <c r="D160" s="36" t="str">
        <f>IF('Schritt 2a Wärmeverbr. Kat. 1-4'!K167&lt;&gt;"",'Schritt 2a Wärmeverbr. Kat. 1-4'!V167,"")</f>
        <v/>
      </c>
      <c r="E160" t="str">
        <f>IF(D160="","",MATCH(D160,Klimafaktoren!$C$1:$AX$1,0))</f>
        <v/>
      </c>
      <c r="F160" s="69" t="str" cm="1">
        <f t="array" ref="F160">IFERROR(IF(Witterungsbereinigung!E160="",IF('Schritt 2a Wärmeverbr. Kat. 1-4'!AA167=1,"unbeheizt",""),INDEX(Klimafaktoren!$C$1:$AX$1296,Klimafaktoren!$B$1298,Witterungsbereinigung!E160)),"PLZ eingetragen?")</f>
        <v/>
      </c>
    </row>
    <row r="161" spans="1:6" x14ac:dyDescent="0.25">
      <c r="A161" s="21">
        <f>IF('Schritt 2a Wärmeverbr. Kat. 1-4'!A168="","",'Schritt 2a Wärmeverbr. Kat. 1-4'!A168)</f>
        <v>159</v>
      </c>
      <c r="B161" s="22" t="str">
        <f>IF('Schritt 2a Wärmeverbr. Kat. 1-4'!C168="","",'Schritt 2a Wärmeverbr. Kat. 1-4'!C168)</f>
        <v/>
      </c>
      <c r="D161" s="36" t="str">
        <f>IF('Schritt 2a Wärmeverbr. Kat. 1-4'!K168&lt;&gt;"",'Schritt 2a Wärmeverbr. Kat. 1-4'!V168,"")</f>
        <v/>
      </c>
      <c r="E161" t="str">
        <f>IF(D161="","",MATCH(D161,Klimafaktoren!$C$1:$AX$1,0))</f>
        <v/>
      </c>
      <c r="F161" s="69" t="str" cm="1">
        <f t="array" ref="F161">IFERROR(IF(Witterungsbereinigung!E161="",IF('Schritt 2a Wärmeverbr. Kat. 1-4'!AA168=1,"unbeheizt",""),INDEX(Klimafaktoren!$C$1:$AX$1296,Klimafaktoren!$B$1298,Witterungsbereinigung!E161)),"PLZ eingetragen?")</f>
        <v/>
      </c>
    </row>
    <row r="162" spans="1:6" x14ac:dyDescent="0.25">
      <c r="A162" s="21">
        <f>IF('Schritt 2a Wärmeverbr. Kat. 1-4'!A169="","",'Schritt 2a Wärmeverbr. Kat. 1-4'!A169)</f>
        <v>160</v>
      </c>
      <c r="B162" s="22" t="str">
        <f>IF('Schritt 2a Wärmeverbr. Kat. 1-4'!C169="","",'Schritt 2a Wärmeverbr. Kat. 1-4'!C169)</f>
        <v/>
      </c>
      <c r="D162" s="36" t="str">
        <f>IF('Schritt 2a Wärmeverbr. Kat. 1-4'!K169&lt;&gt;"",'Schritt 2a Wärmeverbr. Kat. 1-4'!V169,"")</f>
        <v/>
      </c>
      <c r="E162" t="str">
        <f>IF(D162="","",MATCH(D162,Klimafaktoren!$C$1:$AX$1,0))</f>
        <v/>
      </c>
      <c r="F162" s="69" t="str" cm="1">
        <f t="array" ref="F162">IFERROR(IF(Witterungsbereinigung!E162="",IF('Schritt 2a Wärmeverbr. Kat. 1-4'!AA169=1,"unbeheizt",""),INDEX(Klimafaktoren!$C$1:$AX$1296,Klimafaktoren!$B$1298,Witterungsbereinigung!E162)),"PLZ eingetragen?")</f>
        <v/>
      </c>
    </row>
    <row r="163" spans="1:6" x14ac:dyDescent="0.25">
      <c r="A163" s="21">
        <f>IF('Schritt 2a Wärmeverbr. Kat. 1-4'!A170="","",'Schritt 2a Wärmeverbr. Kat. 1-4'!A170)</f>
        <v>161</v>
      </c>
      <c r="B163" s="22" t="str">
        <f>IF('Schritt 2a Wärmeverbr. Kat. 1-4'!C170="","",'Schritt 2a Wärmeverbr. Kat. 1-4'!C170)</f>
        <v/>
      </c>
      <c r="D163" s="36" t="str">
        <f>IF('Schritt 2a Wärmeverbr. Kat. 1-4'!K170&lt;&gt;"",'Schritt 2a Wärmeverbr. Kat. 1-4'!V170,"")</f>
        <v/>
      </c>
      <c r="E163" t="str">
        <f>IF(D163="","",MATCH(D163,Klimafaktoren!$C$1:$AX$1,0))</f>
        <v/>
      </c>
      <c r="F163" s="69" t="str" cm="1">
        <f t="array" ref="F163">IFERROR(IF(Witterungsbereinigung!E163="",IF('Schritt 2a Wärmeverbr. Kat. 1-4'!AA170=1,"unbeheizt",""),INDEX(Klimafaktoren!$C$1:$AX$1296,Klimafaktoren!$B$1298,Witterungsbereinigung!E163)),"PLZ eingetragen?")</f>
        <v/>
      </c>
    </row>
    <row r="164" spans="1:6" x14ac:dyDescent="0.25">
      <c r="A164" s="21">
        <f>IF('Schritt 2a Wärmeverbr. Kat. 1-4'!A171="","",'Schritt 2a Wärmeverbr. Kat. 1-4'!A171)</f>
        <v>162</v>
      </c>
      <c r="B164" s="22" t="str">
        <f>IF('Schritt 2a Wärmeverbr. Kat. 1-4'!C171="","",'Schritt 2a Wärmeverbr. Kat. 1-4'!C171)</f>
        <v/>
      </c>
      <c r="D164" s="36" t="str">
        <f>IF('Schritt 2a Wärmeverbr. Kat. 1-4'!K171&lt;&gt;"",'Schritt 2a Wärmeverbr. Kat. 1-4'!V171,"")</f>
        <v/>
      </c>
      <c r="E164" t="str">
        <f>IF(D164="","",MATCH(D164,Klimafaktoren!$C$1:$AX$1,0))</f>
        <v/>
      </c>
      <c r="F164" s="69" t="str" cm="1">
        <f t="array" ref="F164">IFERROR(IF(Witterungsbereinigung!E164="",IF('Schritt 2a Wärmeverbr. Kat. 1-4'!AA171=1,"unbeheizt",""),INDEX(Klimafaktoren!$C$1:$AX$1296,Klimafaktoren!$B$1298,Witterungsbereinigung!E164)),"PLZ eingetragen?")</f>
        <v/>
      </c>
    </row>
    <row r="165" spans="1:6" x14ac:dyDescent="0.25">
      <c r="A165" s="21">
        <f>IF('Schritt 2a Wärmeverbr. Kat. 1-4'!A172="","",'Schritt 2a Wärmeverbr. Kat. 1-4'!A172)</f>
        <v>163</v>
      </c>
      <c r="B165" s="22" t="str">
        <f>IF('Schritt 2a Wärmeverbr. Kat. 1-4'!C172="","",'Schritt 2a Wärmeverbr. Kat. 1-4'!C172)</f>
        <v/>
      </c>
      <c r="D165" s="36" t="str">
        <f>IF('Schritt 2a Wärmeverbr. Kat. 1-4'!K172&lt;&gt;"",'Schritt 2a Wärmeverbr. Kat. 1-4'!V172,"")</f>
        <v/>
      </c>
      <c r="E165" t="str">
        <f>IF(D165="","",MATCH(D165,Klimafaktoren!$C$1:$AX$1,0))</f>
        <v/>
      </c>
      <c r="F165" s="69" t="str" cm="1">
        <f t="array" ref="F165">IFERROR(IF(Witterungsbereinigung!E165="",IF('Schritt 2a Wärmeverbr. Kat. 1-4'!AA172=1,"unbeheizt",""),INDEX(Klimafaktoren!$C$1:$AX$1296,Klimafaktoren!$B$1298,Witterungsbereinigung!E165)),"PLZ eingetragen?")</f>
        <v/>
      </c>
    </row>
    <row r="166" spans="1:6" x14ac:dyDescent="0.25">
      <c r="A166" s="21">
        <f>IF('Schritt 2a Wärmeverbr. Kat. 1-4'!A173="","",'Schritt 2a Wärmeverbr. Kat. 1-4'!A173)</f>
        <v>164</v>
      </c>
      <c r="B166" s="22" t="str">
        <f>IF('Schritt 2a Wärmeverbr. Kat. 1-4'!C173="","",'Schritt 2a Wärmeverbr. Kat. 1-4'!C173)</f>
        <v/>
      </c>
      <c r="D166" s="36" t="str">
        <f>IF('Schritt 2a Wärmeverbr. Kat. 1-4'!K173&lt;&gt;"",'Schritt 2a Wärmeverbr. Kat. 1-4'!V173,"")</f>
        <v/>
      </c>
      <c r="E166" t="str">
        <f>IF(D166="","",MATCH(D166,Klimafaktoren!$C$1:$AX$1,0))</f>
        <v/>
      </c>
      <c r="F166" s="69" t="str" cm="1">
        <f t="array" ref="F166">IFERROR(IF(Witterungsbereinigung!E166="",IF('Schritt 2a Wärmeverbr. Kat. 1-4'!AA173=1,"unbeheizt",""),INDEX(Klimafaktoren!$C$1:$AX$1296,Klimafaktoren!$B$1298,Witterungsbereinigung!E166)),"PLZ eingetragen?")</f>
        <v/>
      </c>
    </row>
    <row r="167" spans="1:6" x14ac:dyDescent="0.25">
      <c r="A167" s="21">
        <f>IF('Schritt 2a Wärmeverbr. Kat. 1-4'!A174="","",'Schritt 2a Wärmeverbr. Kat. 1-4'!A174)</f>
        <v>165</v>
      </c>
      <c r="B167" s="22" t="str">
        <f>IF('Schritt 2a Wärmeverbr. Kat. 1-4'!C174="","",'Schritt 2a Wärmeverbr. Kat. 1-4'!C174)</f>
        <v/>
      </c>
      <c r="D167" s="36" t="str">
        <f>IF('Schritt 2a Wärmeverbr. Kat. 1-4'!K174&lt;&gt;"",'Schritt 2a Wärmeverbr. Kat. 1-4'!V174,"")</f>
        <v/>
      </c>
      <c r="E167" t="str">
        <f>IF(D167="","",MATCH(D167,Klimafaktoren!$C$1:$AX$1,0))</f>
        <v/>
      </c>
      <c r="F167" s="69" t="str" cm="1">
        <f t="array" ref="F167">IFERROR(IF(Witterungsbereinigung!E167="",IF('Schritt 2a Wärmeverbr. Kat. 1-4'!AA174=1,"unbeheizt",""),INDEX(Klimafaktoren!$C$1:$AX$1296,Klimafaktoren!$B$1298,Witterungsbereinigung!E167)),"PLZ eingetragen?")</f>
        <v/>
      </c>
    </row>
    <row r="168" spans="1:6" x14ac:dyDescent="0.25">
      <c r="A168" s="21">
        <f>IF('Schritt 2a Wärmeverbr. Kat. 1-4'!A175="","",'Schritt 2a Wärmeverbr. Kat. 1-4'!A175)</f>
        <v>166</v>
      </c>
      <c r="B168" s="22" t="str">
        <f>IF('Schritt 2a Wärmeverbr. Kat. 1-4'!C175="","",'Schritt 2a Wärmeverbr. Kat. 1-4'!C175)</f>
        <v/>
      </c>
      <c r="D168" s="36" t="str">
        <f>IF('Schritt 2a Wärmeverbr. Kat. 1-4'!K175&lt;&gt;"",'Schritt 2a Wärmeverbr. Kat. 1-4'!V175,"")</f>
        <v/>
      </c>
      <c r="E168" t="str">
        <f>IF(D168="","",MATCH(D168,Klimafaktoren!$C$1:$AX$1,0))</f>
        <v/>
      </c>
      <c r="F168" s="69" t="str" cm="1">
        <f t="array" ref="F168">IFERROR(IF(Witterungsbereinigung!E168="",IF('Schritt 2a Wärmeverbr. Kat. 1-4'!AA175=1,"unbeheizt",""),INDEX(Klimafaktoren!$C$1:$AX$1296,Klimafaktoren!$B$1298,Witterungsbereinigung!E168)),"PLZ eingetragen?")</f>
        <v/>
      </c>
    </row>
    <row r="169" spans="1:6" x14ac:dyDescent="0.25">
      <c r="A169" s="21">
        <f>IF('Schritt 2a Wärmeverbr. Kat. 1-4'!A176="","",'Schritt 2a Wärmeverbr. Kat. 1-4'!A176)</f>
        <v>167</v>
      </c>
      <c r="B169" s="22" t="str">
        <f>IF('Schritt 2a Wärmeverbr. Kat. 1-4'!C176="","",'Schritt 2a Wärmeverbr. Kat. 1-4'!C176)</f>
        <v/>
      </c>
      <c r="D169" s="36" t="str">
        <f>IF('Schritt 2a Wärmeverbr. Kat. 1-4'!K176&lt;&gt;"",'Schritt 2a Wärmeverbr. Kat. 1-4'!V176,"")</f>
        <v/>
      </c>
      <c r="E169" t="str">
        <f>IF(D169="","",MATCH(D169,Klimafaktoren!$C$1:$AX$1,0))</f>
        <v/>
      </c>
      <c r="F169" s="69" t="str" cm="1">
        <f t="array" ref="F169">IFERROR(IF(Witterungsbereinigung!E169="",IF('Schritt 2a Wärmeverbr. Kat. 1-4'!AA176=1,"unbeheizt",""),INDEX(Klimafaktoren!$C$1:$AX$1296,Klimafaktoren!$B$1298,Witterungsbereinigung!E169)),"PLZ eingetragen?")</f>
        <v/>
      </c>
    </row>
    <row r="170" spans="1:6" x14ac:dyDescent="0.25">
      <c r="A170" s="21">
        <f>IF('Schritt 2a Wärmeverbr. Kat. 1-4'!A177="","",'Schritt 2a Wärmeverbr. Kat. 1-4'!A177)</f>
        <v>168</v>
      </c>
      <c r="B170" s="22" t="str">
        <f>IF('Schritt 2a Wärmeverbr. Kat. 1-4'!C177="","",'Schritt 2a Wärmeverbr. Kat. 1-4'!C177)</f>
        <v/>
      </c>
      <c r="D170" s="36" t="str">
        <f>IF('Schritt 2a Wärmeverbr. Kat. 1-4'!K177&lt;&gt;"",'Schritt 2a Wärmeverbr. Kat. 1-4'!V177,"")</f>
        <v/>
      </c>
      <c r="E170" t="str">
        <f>IF(D170="","",MATCH(D170,Klimafaktoren!$C$1:$AX$1,0))</f>
        <v/>
      </c>
      <c r="F170" s="69" t="str" cm="1">
        <f t="array" ref="F170">IFERROR(IF(Witterungsbereinigung!E170="",IF('Schritt 2a Wärmeverbr. Kat. 1-4'!AA177=1,"unbeheizt",""),INDEX(Klimafaktoren!$C$1:$AX$1296,Klimafaktoren!$B$1298,Witterungsbereinigung!E170)),"PLZ eingetragen?")</f>
        <v/>
      </c>
    </row>
    <row r="171" spans="1:6" x14ac:dyDescent="0.25">
      <c r="A171" s="21">
        <f>IF('Schritt 2a Wärmeverbr. Kat. 1-4'!A178="","",'Schritt 2a Wärmeverbr. Kat. 1-4'!A178)</f>
        <v>169</v>
      </c>
      <c r="B171" s="22" t="str">
        <f>IF('Schritt 2a Wärmeverbr. Kat. 1-4'!C178="","",'Schritt 2a Wärmeverbr. Kat. 1-4'!C178)</f>
        <v/>
      </c>
      <c r="D171" s="36" t="str">
        <f>IF('Schritt 2a Wärmeverbr. Kat. 1-4'!K178&lt;&gt;"",'Schritt 2a Wärmeverbr. Kat. 1-4'!V178,"")</f>
        <v/>
      </c>
      <c r="E171" t="str">
        <f>IF(D171="","",MATCH(D171,Klimafaktoren!$C$1:$AX$1,0))</f>
        <v/>
      </c>
      <c r="F171" s="69" t="str" cm="1">
        <f t="array" ref="F171">IFERROR(IF(Witterungsbereinigung!E171="",IF('Schritt 2a Wärmeverbr. Kat. 1-4'!AA178=1,"unbeheizt",""),INDEX(Klimafaktoren!$C$1:$AX$1296,Klimafaktoren!$B$1298,Witterungsbereinigung!E171)),"PLZ eingetragen?")</f>
        <v/>
      </c>
    </row>
    <row r="172" spans="1:6" x14ac:dyDescent="0.25">
      <c r="A172" s="21">
        <f>IF('Schritt 2a Wärmeverbr. Kat. 1-4'!A179="","",'Schritt 2a Wärmeverbr. Kat. 1-4'!A179)</f>
        <v>170</v>
      </c>
      <c r="B172" s="22" t="str">
        <f>IF('Schritt 2a Wärmeverbr. Kat. 1-4'!C179="","",'Schritt 2a Wärmeverbr. Kat. 1-4'!C179)</f>
        <v/>
      </c>
      <c r="D172" s="36" t="str">
        <f>IF('Schritt 2a Wärmeverbr. Kat. 1-4'!K179&lt;&gt;"",'Schritt 2a Wärmeverbr. Kat. 1-4'!V179,"")</f>
        <v/>
      </c>
      <c r="E172" t="str">
        <f>IF(D172="","",MATCH(D172,Klimafaktoren!$C$1:$AX$1,0))</f>
        <v/>
      </c>
      <c r="F172" s="69" t="str" cm="1">
        <f t="array" ref="F172">IFERROR(IF(Witterungsbereinigung!E172="",IF('Schritt 2a Wärmeverbr. Kat. 1-4'!AA179=1,"unbeheizt",""),INDEX(Klimafaktoren!$C$1:$AX$1296,Klimafaktoren!$B$1298,Witterungsbereinigung!E172)),"PLZ eingetragen?")</f>
        <v/>
      </c>
    </row>
    <row r="173" spans="1:6" x14ac:dyDescent="0.25">
      <c r="A173" s="21">
        <f>IF('Schritt 2a Wärmeverbr. Kat. 1-4'!A180="","",'Schritt 2a Wärmeverbr. Kat. 1-4'!A180)</f>
        <v>171</v>
      </c>
      <c r="B173" s="22" t="str">
        <f>IF('Schritt 2a Wärmeverbr. Kat. 1-4'!C180="","",'Schritt 2a Wärmeverbr. Kat. 1-4'!C180)</f>
        <v/>
      </c>
      <c r="D173" s="36" t="str">
        <f>IF('Schritt 2a Wärmeverbr. Kat. 1-4'!K180&lt;&gt;"",'Schritt 2a Wärmeverbr. Kat. 1-4'!V180,"")</f>
        <v/>
      </c>
      <c r="E173" t="str">
        <f>IF(D173="","",MATCH(D173,Klimafaktoren!$C$1:$AX$1,0))</f>
        <v/>
      </c>
      <c r="F173" s="69" t="str" cm="1">
        <f t="array" ref="F173">IFERROR(IF(Witterungsbereinigung!E173="",IF('Schritt 2a Wärmeverbr. Kat. 1-4'!AA180=1,"unbeheizt",""),INDEX(Klimafaktoren!$C$1:$AX$1296,Klimafaktoren!$B$1298,Witterungsbereinigung!E173)),"PLZ eingetragen?")</f>
        <v/>
      </c>
    </row>
    <row r="174" spans="1:6" x14ac:dyDescent="0.25">
      <c r="A174" s="21">
        <f>IF('Schritt 2a Wärmeverbr. Kat. 1-4'!A181="","",'Schritt 2a Wärmeverbr. Kat. 1-4'!A181)</f>
        <v>172</v>
      </c>
      <c r="B174" s="22" t="str">
        <f>IF('Schritt 2a Wärmeverbr. Kat. 1-4'!C181="","",'Schritt 2a Wärmeverbr. Kat. 1-4'!C181)</f>
        <v/>
      </c>
      <c r="D174" s="36" t="str">
        <f>IF('Schritt 2a Wärmeverbr. Kat. 1-4'!K181&lt;&gt;"",'Schritt 2a Wärmeverbr. Kat. 1-4'!V181,"")</f>
        <v/>
      </c>
      <c r="E174" t="str">
        <f>IF(D174="","",MATCH(D174,Klimafaktoren!$C$1:$AX$1,0))</f>
        <v/>
      </c>
      <c r="F174" s="69" t="str" cm="1">
        <f t="array" ref="F174">IFERROR(IF(Witterungsbereinigung!E174="",IF('Schritt 2a Wärmeverbr. Kat. 1-4'!AA181=1,"unbeheizt",""),INDEX(Klimafaktoren!$C$1:$AX$1296,Klimafaktoren!$B$1298,Witterungsbereinigung!E174)),"PLZ eingetragen?")</f>
        <v/>
      </c>
    </row>
    <row r="175" spans="1:6" x14ac:dyDescent="0.25">
      <c r="A175" s="21">
        <f>IF('Schritt 2a Wärmeverbr. Kat. 1-4'!A182="","",'Schritt 2a Wärmeverbr. Kat. 1-4'!A182)</f>
        <v>173</v>
      </c>
      <c r="B175" s="22" t="str">
        <f>IF('Schritt 2a Wärmeverbr. Kat. 1-4'!C182="","",'Schritt 2a Wärmeverbr. Kat. 1-4'!C182)</f>
        <v/>
      </c>
      <c r="D175" s="36" t="str">
        <f>IF('Schritt 2a Wärmeverbr. Kat. 1-4'!K182&lt;&gt;"",'Schritt 2a Wärmeverbr. Kat. 1-4'!V182,"")</f>
        <v/>
      </c>
      <c r="E175" t="str">
        <f>IF(D175="","",MATCH(D175,Klimafaktoren!$C$1:$AX$1,0))</f>
        <v/>
      </c>
      <c r="F175" s="69" t="str" cm="1">
        <f t="array" ref="F175">IFERROR(IF(Witterungsbereinigung!E175="",IF('Schritt 2a Wärmeverbr. Kat. 1-4'!AA182=1,"unbeheizt",""),INDEX(Klimafaktoren!$C$1:$AX$1296,Klimafaktoren!$B$1298,Witterungsbereinigung!E175)),"PLZ eingetragen?")</f>
        <v/>
      </c>
    </row>
    <row r="176" spans="1:6" x14ac:dyDescent="0.25">
      <c r="A176" s="21">
        <f>IF('Schritt 2a Wärmeverbr. Kat. 1-4'!A183="","",'Schritt 2a Wärmeverbr. Kat. 1-4'!A183)</f>
        <v>174</v>
      </c>
      <c r="B176" s="22" t="str">
        <f>IF('Schritt 2a Wärmeverbr. Kat. 1-4'!C183="","",'Schritt 2a Wärmeverbr. Kat. 1-4'!C183)</f>
        <v/>
      </c>
      <c r="D176" s="36" t="str">
        <f>IF('Schritt 2a Wärmeverbr. Kat. 1-4'!K183&lt;&gt;"",'Schritt 2a Wärmeverbr. Kat. 1-4'!V183,"")</f>
        <v/>
      </c>
      <c r="E176" t="str">
        <f>IF(D176="","",MATCH(D176,Klimafaktoren!$C$1:$AX$1,0))</f>
        <v/>
      </c>
      <c r="F176" s="69" t="str" cm="1">
        <f t="array" ref="F176">IFERROR(IF(Witterungsbereinigung!E176="",IF('Schritt 2a Wärmeverbr. Kat. 1-4'!AA183=1,"unbeheizt",""),INDEX(Klimafaktoren!$C$1:$AX$1296,Klimafaktoren!$B$1298,Witterungsbereinigung!E176)),"PLZ eingetragen?")</f>
        <v/>
      </c>
    </row>
    <row r="177" spans="1:6" x14ac:dyDescent="0.25">
      <c r="A177" s="21">
        <f>IF('Schritt 2a Wärmeverbr. Kat. 1-4'!A184="","",'Schritt 2a Wärmeverbr. Kat. 1-4'!A184)</f>
        <v>175</v>
      </c>
      <c r="B177" s="22" t="str">
        <f>IF('Schritt 2a Wärmeverbr. Kat. 1-4'!C184="","",'Schritt 2a Wärmeverbr. Kat. 1-4'!C184)</f>
        <v/>
      </c>
      <c r="D177" s="36" t="str">
        <f>IF('Schritt 2a Wärmeverbr. Kat. 1-4'!K184&lt;&gt;"",'Schritt 2a Wärmeverbr. Kat. 1-4'!V184,"")</f>
        <v/>
      </c>
      <c r="E177" t="str">
        <f>IF(D177="","",MATCH(D177,Klimafaktoren!$C$1:$AX$1,0))</f>
        <v/>
      </c>
      <c r="F177" s="69" t="str" cm="1">
        <f t="array" ref="F177">IFERROR(IF(Witterungsbereinigung!E177="",IF('Schritt 2a Wärmeverbr. Kat. 1-4'!AA184=1,"unbeheizt",""),INDEX(Klimafaktoren!$C$1:$AX$1296,Klimafaktoren!$B$1298,Witterungsbereinigung!E177)),"PLZ eingetragen?")</f>
        <v/>
      </c>
    </row>
    <row r="178" spans="1:6" x14ac:dyDescent="0.25">
      <c r="A178" s="21">
        <f>IF('Schritt 2a Wärmeverbr. Kat. 1-4'!A185="","",'Schritt 2a Wärmeverbr. Kat. 1-4'!A185)</f>
        <v>176</v>
      </c>
      <c r="B178" s="22" t="str">
        <f>IF('Schritt 2a Wärmeverbr. Kat. 1-4'!C185="","",'Schritt 2a Wärmeverbr. Kat. 1-4'!C185)</f>
        <v/>
      </c>
      <c r="D178" s="36" t="str">
        <f>IF('Schritt 2a Wärmeverbr. Kat. 1-4'!K185&lt;&gt;"",'Schritt 2a Wärmeverbr. Kat. 1-4'!V185,"")</f>
        <v/>
      </c>
      <c r="E178" t="str">
        <f>IF(D178="","",MATCH(D178,Klimafaktoren!$C$1:$AX$1,0))</f>
        <v/>
      </c>
      <c r="F178" s="69" t="str" cm="1">
        <f t="array" ref="F178">IFERROR(IF(Witterungsbereinigung!E178="",IF('Schritt 2a Wärmeverbr. Kat. 1-4'!AA185=1,"unbeheizt",""),INDEX(Klimafaktoren!$C$1:$AX$1296,Klimafaktoren!$B$1298,Witterungsbereinigung!E178)),"PLZ eingetragen?")</f>
        <v/>
      </c>
    </row>
    <row r="179" spans="1:6" x14ac:dyDescent="0.25">
      <c r="A179" s="21">
        <f>IF('Schritt 2a Wärmeverbr. Kat. 1-4'!A186="","",'Schritt 2a Wärmeverbr. Kat. 1-4'!A186)</f>
        <v>177</v>
      </c>
      <c r="B179" s="22" t="str">
        <f>IF('Schritt 2a Wärmeverbr. Kat. 1-4'!C186="","",'Schritt 2a Wärmeverbr. Kat. 1-4'!C186)</f>
        <v/>
      </c>
      <c r="D179" s="36" t="str">
        <f>IF('Schritt 2a Wärmeverbr. Kat. 1-4'!K186&lt;&gt;"",'Schritt 2a Wärmeverbr. Kat. 1-4'!V186,"")</f>
        <v/>
      </c>
      <c r="E179" t="str">
        <f>IF(D179="","",MATCH(D179,Klimafaktoren!$C$1:$AX$1,0))</f>
        <v/>
      </c>
      <c r="F179" s="69" t="str" cm="1">
        <f t="array" ref="F179">IFERROR(IF(Witterungsbereinigung!E179="",IF('Schritt 2a Wärmeverbr. Kat. 1-4'!AA186=1,"unbeheizt",""),INDEX(Klimafaktoren!$C$1:$AX$1296,Klimafaktoren!$B$1298,Witterungsbereinigung!E179)),"PLZ eingetragen?")</f>
        <v/>
      </c>
    </row>
    <row r="180" spans="1:6" x14ac:dyDescent="0.25">
      <c r="A180" s="21">
        <f>IF('Schritt 2a Wärmeverbr. Kat. 1-4'!A187="","",'Schritt 2a Wärmeverbr. Kat. 1-4'!A187)</f>
        <v>178</v>
      </c>
      <c r="B180" s="22" t="str">
        <f>IF('Schritt 2a Wärmeverbr. Kat. 1-4'!C187="","",'Schritt 2a Wärmeverbr. Kat. 1-4'!C187)</f>
        <v/>
      </c>
      <c r="D180" s="36" t="str">
        <f>IF('Schritt 2a Wärmeverbr. Kat. 1-4'!K187&lt;&gt;"",'Schritt 2a Wärmeverbr. Kat. 1-4'!V187,"")</f>
        <v/>
      </c>
      <c r="E180" t="str">
        <f>IF(D180="","",MATCH(D180,Klimafaktoren!$C$1:$AX$1,0))</f>
        <v/>
      </c>
      <c r="F180" s="69" t="str" cm="1">
        <f t="array" ref="F180">IFERROR(IF(Witterungsbereinigung!E180="",IF('Schritt 2a Wärmeverbr. Kat. 1-4'!AA187=1,"unbeheizt",""),INDEX(Klimafaktoren!$C$1:$AX$1296,Klimafaktoren!$B$1298,Witterungsbereinigung!E180)),"PLZ eingetragen?")</f>
        <v/>
      </c>
    </row>
    <row r="181" spans="1:6" x14ac:dyDescent="0.25">
      <c r="A181" s="21">
        <f>IF('Schritt 2a Wärmeverbr. Kat. 1-4'!A188="","",'Schritt 2a Wärmeverbr. Kat. 1-4'!A188)</f>
        <v>179</v>
      </c>
      <c r="B181" s="22" t="str">
        <f>IF('Schritt 2a Wärmeverbr. Kat. 1-4'!C188="","",'Schritt 2a Wärmeverbr. Kat. 1-4'!C188)</f>
        <v/>
      </c>
      <c r="D181" s="36" t="str">
        <f>IF('Schritt 2a Wärmeverbr. Kat. 1-4'!K188&lt;&gt;"",'Schritt 2a Wärmeverbr. Kat. 1-4'!V188,"")</f>
        <v/>
      </c>
      <c r="E181" t="str">
        <f>IF(D181="","",MATCH(D181,Klimafaktoren!$C$1:$AX$1,0))</f>
        <v/>
      </c>
      <c r="F181" s="69" t="str" cm="1">
        <f t="array" ref="F181">IFERROR(IF(Witterungsbereinigung!E181="",IF('Schritt 2a Wärmeverbr. Kat. 1-4'!AA188=1,"unbeheizt",""),INDEX(Klimafaktoren!$C$1:$AX$1296,Klimafaktoren!$B$1298,Witterungsbereinigung!E181)),"PLZ eingetragen?")</f>
        <v/>
      </c>
    </row>
    <row r="182" spans="1:6" x14ac:dyDescent="0.25">
      <c r="A182" s="21">
        <f>IF('Schritt 2a Wärmeverbr. Kat. 1-4'!A189="","",'Schritt 2a Wärmeverbr. Kat. 1-4'!A189)</f>
        <v>180</v>
      </c>
      <c r="B182" s="22" t="str">
        <f>IF('Schritt 2a Wärmeverbr. Kat. 1-4'!C189="","",'Schritt 2a Wärmeverbr. Kat. 1-4'!C189)</f>
        <v/>
      </c>
      <c r="D182" s="36" t="str">
        <f>IF('Schritt 2a Wärmeverbr. Kat. 1-4'!K189&lt;&gt;"",'Schritt 2a Wärmeverbr. Kat. 1-4'!V189,"")</f>
        <v/>
      </c>
      <c r="E182" t="str">
        <f>IF(D182="","",MATCH(D182,Klimafaktoren!$C$1:$AX$1,0))</f>
        <v/>
      </c>
      <c r="F182" s="69" t="str" cm="1">
        <f t="array" ref="F182">IFERROR(IF(Witterungsbereinigung!E182="",IF('Schritt 2a Wärmeverbr. Kat. 1-4'!AA189=1,"unbeheizt",""),INDEX(Klimafaktoren!$C$1:$AX$1296,Klimafaktoren!$B$1298,Witterungsbereinigung!E182)),"PLZ eingetragen?")</f>
        <v/>
      </c>
    </row>
    <row r="183" spans="1:6" x14ac:dyDescent="0.25">
      <c r="A183" s="21">
        <f>IF('Schritt 2a Wärmeverbr. Kat. 1-4'!A190="","",'Schritt 2a Wärmeverbr. Kat. 1-4'!A190)</f>
        <v>181</v>
      </c>
      <c r="B183" s="22" t="str">
        <f>IF('Schritt 2a Wärmeverbr. Kat. 1-4'!C190="","",'Schritt 2a Wärmeverbr. Kat. 1-4'!C190)</f>
        <v/>
      </c>
      <c r="D183" s="36" t="str">
        <f>IF('Schritt 2a Wärmeverbr. Kat. 1-4'!K190&lt;&gt;"",'Schritt 2a Wärmeverbr. Kat. 1-4'!V190,"")</f>
        <v/>
      </c>
      <c r="E183" t="str">
        <f>IF(D183="","",MATCH(D183,Klimafaktoren!$C$1:$AX$1,0))</f>
        <v/>
      </c>
      <c r="F183" s="69" t="str" cm="1">
        <f t="array" ref="F183">IFERROR(IF(Witterungsbereinigung!E183="",IF('Schritt 2a Wärmeverbr. Kat. 1-4'!AA190=1,"unbeheizt",""),INDEX(Klimafaktoren!$C$1:$AX$1296,Klimafaktoren!$B$1298,Witterungsbereinigung!E183)),"PLZ eingetragen?")</f>
        <v/>
      </c>
    </row>
    <row r="184" spans="1:6" x14ac:dyDescent="0.25">
      <c r="A184" s="21">
        <f>IF('Schritt 2a Wärmeverbr. Kat. 1-4'!A191="","",'Schritt 2a Wärmeverbr. Kat. 1-4'!A191)</f>
        <v>182</v>
      </c>
      <c r="B184" s="22" t="str">
        <f>IF('Schritt 2a Wärmeverbr. Kat. 1-4'!C191="","",'Schritt 2a Wärmeverbr. Kat. 1-4'!C191)</f>
        <v/>
      </c>
      <c r="D184" s="36" t="str">
        <f>IF('Schritt 2a Wärmeverbr. Kat. 1-4'!K191&lt;&gt;"",'Schritt 2a Wärmeverbr. Kat. 1-4'!V191,"")</f>
        <v/>
      </c>
      <c r="E184" t="str">
        <f>IF(D184="","",MATCH(D184,Klimafaktoren!$C$1:$AX$1,0))</f>
        <v/>
      </c>
      <c r="F184" s="69" t="str" cm="1">
        <f t="array" ref="F184">IFERROR(IF(Witterungsbereinigung!E184="",IF('Schritt 2a Wärmeverbr. Kat. 1-4'!AA191=1,"unbeheizt",""),INDEX(Klimafaktoren!$C$1:$AX$1296,Klimafaktoren!$B$1298,Witterungsbereinigung!E184)),"PLZ eingetragen?")</f>
        <v/>
      </c>
    </row>
    <row r="185" spans="1:6" x14ac:dyDescent="0.25">
      <c r="A185" s="21">
        <f>IF('Schritt 2a Wärmeverbr. Kat. 1-4'!A192="","",'Schritt 2a Wärmeverbr. Kat. 1-4'!A192)</f>
        <v>183</v>
      </c>
      <c r="B185" s="22" t="str">
        <f>IF('Schritt 2a Wärmeverbr. Kat. 1-4'!C192="","",'Schritt 2a Wärmeverbr. Kat. 1-4'!C192)</f>
        <v/>
      </c>
      <c r="D185" s="36" t="str">
        <f>IF('Schritt 2a Wärmeverbr. Kat. 1-4'!K192&lt;&gt;"",'Schritt 2a Wärmeverbr. Kat. 1-4'!V192,"")</f>
        <v/>
      </c>
      <c r="E185" t="str">
        <f>IF(D185="","",MATCH(D185,Klimafaktoren!$C$1:$AX$1,0))</f>
        <v/>
      </c>
      <c r="F185" s="69" t="str" cm="1">
        <f t="array" ref="F185">IFERROR(IF(Witterungsbereinigung!E185="",IF('Schritt 2a Wärmeverbr. Kat. 1-4'!AA192=1,"unbeheizt",""),INDEX(Klimafaktoren!$C$1:$AX$1296,Klimafaktoren!$B$1298,Witterungsbereinigung!E185)),"PLZ eingetragen?")</f>
        <v/>
      </c>
    </row>
    <row r="186" spans="1:6" x14ac:dyDescent="0.25">
      <c r="A186" s="21">
        <f>IF('Schritt 2a Wärmeverbr. Kat. 1-4'!A193="","",'Schritt 2a Wärmeverbr. Kat. 1-4'!A193)</f>
        <v>184</v>
      </c>
      <c r="B186" s="22" t="str">
        <f>IF('Schritt 2a Wärmeverbr. Kat. 1-4'!C193="","",'Schritt 2a Wärmeverbr. Kat. 1-4'!C193)</f>
        <v/>
      </c>
      <c r="D186" s="36" t="str">
        <f>IF('Schritt 2a Wärmeverbr. Kat. 1-4'!K193&lt;&gt;"",'Schritt 2a Wärmeverbr. Kat. 1-4'!V193,"")</f>
        <v/>
      </c>
      <c r="E186" t="str">
        <f>IF(D186="","",MATCH(D186,Klimafaktoren!$C$1:$AX$1,0))</f>
        <v/>
      </c>
      <c r="F186" s="69" t="str" cm="1">
        <f t="array" ref="F186">IFERROR(IF(Witterungsbereinigung!E186="",IF('Schritt 2a Wärmeverbr. Kat. 1-4'!AA193=1,"unbeheizt",""),INDEX(Klimafaktoren!$C$1:$AX$1296,Klimafaktoren!$B$1298,Witterungsbereinigung!E186)),"PLZ eingetragen?")</f>
        <v/>
      </c>
    </row>
    <row r="187" spans="1:6" x14ac:dyDescent="0.25">
      <c r="A187" s="21">
        <f>IF('Schritt 2a Wärmeverbr. Kat. 1-4'!A194="","",'Schritt 2a Wärmeverbr. Kat. 1-4'!A194)</f>
        <v>185</v>
      </c>
      <c r="B187" s="22" t="str">
        <f>IF('Schritt 2a Wärmeverbr. Kat. 1-4'!C194="","",'Schritt 2a Wärmeverbr. Kat. 1-4'!C194)</f>
        <v/>
      </c>
      <c r="D187" s="36" t="str">
        <f>IF('Schritt 2a Wärmeverbr. Kat. 1-4'!K194&lt;&gt;"",'Schritt 2a Wärmeverbr. Kat. 1-4'!V194,"")</f>
        <v/>
      </c>
      <c r="E187" t="str">
        <f>IF(D187="","",MATCH(D187,Klimafaktoren!$C$1:$AX$1,0))</f>
        <v/>
      </c>
      <c r="F187" s="69" t="str" cm="1">
        <f t="array" ref="F187">IFERROR(IF(Witterungsbereinigung!E187="",IF('Schritt 2a Wärmeverbr. Kat. 1-4'!AA194=1,"unbeheizt",""),INDEX(Klimafaktoren!$C$1:$AX$1296,Klimafaktoren!$B$1298,Witterungsbereinigung!E187)),"PLZ eingetragen?")</f>
        <v/>
      </c>
    </row>
    <row r="188" spans="1:6" x14ac:dyDescent="0.25">
      <c r="A188" s="21">
        <f>IF('Schritt 2a Wärmeverbr. Kat. 1-4'!A195="","",'Schritt 2a Wärmeverbr. Kat. 1-4'!A195)</f>
        <v>186</v>
      </c>
      <c r="B188" s="22" t="str">
        <f>IF('Schritt 2a Wärmeverbr. Kat. 1-4'!C195="","",'Schritt 2a Wärmeverbr. Kat. 1-4'!C195)</f>
        <v/>
      </c>
      <c r="D188" s="36" t="str">
        <f>IF('Schritt 2a Wärmeverbr. Kat. 1-4'!K195&lt;&gt;"",'Schritt 2a Wärmeverbr. Kat. 1-4'!V195,"")</f>
        <v/>
      </c>
      <c r="E188" t="str">
        <f>IF(D188="","",MATCH(D188,Klimafaktoren!$C$1:$AX$1,0))</f>
        <v/>
      </c>
      <c r="F188" s="69" t="str" cm="1">
        <f t="array" ref="F188">IFERROR(IF(Witterungsbereinigung!E188="",IF('Schritt 2a Wärmeverbr. Kat. 1-4'!AA195=1,"unbeheizt",""),INDEX(Klimafaktoren!$C$1:$AX$1296,Klimafaktoren!$B$1298,Witterungsbereinigung!E188)),"PLZ eingetragen?")</f>
        <v/>
      </c>
    </row>
    <row r="189" spans="1:6" x14ac:dyDescent="0.25">
      <c r="A189" s="21">
        <f>IF('Schritt 2a Wärmeverbr. Kat. 1-4'!A196="","",'Schritt 2a Wärmeverbr. Kat. 1-4'!A196)</f>
        <v>187</v>
      </c>
      <c r="B189" s="22" t="str">
        <f>IF('Schritt 2a Wärmeverbr. Kat. 1-4'!C196="","",'Schritt 2a Wärmeverbr. Kat. 1-4'!C196)</f>
        <v/>
      </c>
      <c r="D189" s="36" t="str">
        <f>IF('Schritt 2a Wärmeverbr. Kat. 1-4'!K196&lt;&gt;"",'Schritt 2a Wärmeverbr. Kat. 1-4'!V196,"")</f>
        <v/>
      </c>
      <c r="E189" t="str">
        <f>IF(D189="","",MATCH(D189,Klimafaktoren!$C$1:$AX$1,0))</f>
        <v/>
      </c>
      <c r="F189" s="69" t="str" cm="1">
        <f t="array" ref="F189">IFERROR(IF(Witterungsbereinigung!E189="",IF('Schritt 2a Wärmeverbr. Kat. 1-4'!AA196=1,"unbeheizt",""),INDEX(Klimafaktoren!$C$1:$AX$1296,Klimafaktoren!$B$1298,Witterungsbereinigung!E189)),"PLZ eingetragen?")</f>
        <v/>
      </c>
    </row>
    <row r="190" spans="1:6" x14ac:dyDescent="0.25">
      <c r="A190" s="21">
        <f>IF('Schritt 2a Wärmeverbr. Kat. 1-4'!A197="","",'Schritt 2a Wärmeverbr. Kat. 1-4'!A197)</f>
        <v>188</v>
      </c>
      <c r="B190" s="22" t="str">
        <f>IF('Schritt 2a Wärmeverbr. Kat. 1-4'!C197="","",'Schritt 2a Wärmeverbr. Kat. 1-4'!C197)</f>
        <v/>
      </c>
      <c r="D190" s="36" t="str">
        <f>IF('Schritt 2a Wärmeverbr. Kat. 1-4'!K197&lt;&gt;"",'Schritt 2a Wärmeverbr. Kat. 1-4'!V197,"")</f>
        <v/>
      </c>
      <c r="E190" t="str">
        <f>IF(D190="","",MATCH(D190,Klimafaktoren!$C$1:$AX$1,0))</f>
        <v/>
      </c>
      <c r="F190" s="69" t="str" cm="1">
        <f t="array" ref="F190">IFERROR(IF(Witterungsbereinigung!E190="",IF('Schritt 2a Wärmeverbr. Kat. 1-4'!AA197=1,"unbeheizt",""),INDEX(Klimafaktoren!$C$1:$AX$1296,Klimafaktoren!$B$1298,Witterungsbereinigung!E190)),"PLZ eingetragen?")</f>
        <v/>
      </c>
    </row>
    <row r="191" spans="1:6" x14ac:dyDescent="0.25">
      <c r="A191" s="21">
        <f>IF('Schritt 2a Wärmeverbr. Kat. 1-4'!A198="","",'Schritt 2a Wärmeverbr. Kat. 1-4'!A198)</f>
        <v>189</v>
      </c>
      <c r="B191" s="22" t="str">
        <f>IF('Schritt 2a Wärmeverbr. Kat. 1-4'!C198="","",'Schritt 2a Wärmeverbr. Kat. 1-4'!C198)</f>
        <v/>
      </c>
      <c r="D191" s="36" t="str">
        <f>IF('Schritt 2a Wärmeverbr. Kat. 1-4'!K198&lt;&gt;"",'Schritt 2a Wärmeverbr. Kat. 1-4'!V198,"")</f>
        <v/>
      </c>
      <c r="E191" t="str">
        <f>IF(D191="","",MATCH(D191,Klimafaktoren!$C$1:$AX$1,0))</f>
        <v/>
      </c>
      <c r="F191" s="69" t="str" cm="1">
        <f t="array" ref="F191">IFERROR(IF(Witterungsbereinigung!E191="",IF('Schritt 2a Wärmeverbr. Kat. 1-4'!AA198=1,"unbeheizt",""),INDEX(Klimafaktoren!$C$1:$AX$1296,Klimafaktoren!$B$1298,Witterungsbereinigung!E191)),"PLZ eingetragen?")</f>
        <v/>
      </c>
    </row>
    <row r="192" spans="1:6" x14ac:dyDescent="0.25">
      <c r="A192" s="21">
        <f>IF('Schritt 2a Wärmeverbr. Kat. 1-4'!A199="","",'Schritt 2a Wärmeverbr. Kat. 1-4'!A199)</f>
        <v>190</v>
      </c>
      <c r="B192" s="22" t="str">
        <f>IF('Schritt 2a Wärmeverbr. Kat. 1-4'!C199="","",'Schritt 2a Wärmeverbr. Kat. 1-4'!C199)</f>
        <v/>
      </c>
      <c r="D192" s="36" t="str">
        <f>IF('Schritt 2a Wärmeverbr. Kat. 1-4'!K199&lt;&gt;"",'Schritt 2a Wärmeverbr. Kat. 1-4'!V199,"")</f>
        <v/>
      </c>
      <c r="E192" t="str">
        <f>IF(D192="","",MATCH(D192,Klimafaktoren!$C$1:$AX$1,0))</f>
        <v/>
      </c>
      <c r="F192" s="69" t="str" cm="1">
        <f t="array" ref="F192">IFERROR(IF(Witterungsbereinigung!E192="",IF('Schritt 2a Wärmeverbr. Kat. 1-4'!AA199=1,"unbeheizt",""),INDEX(Klimafaktoren!$C$1:$AX$1296,Klimafaktoren!$B$1298,Witterungsbereinigung!E192)),"PLZ eingetragen?")</f>
        <v/>
      </c>
    </row>
    <row r="193" spans="1:6" x14ac:dyDescent="0.25">
      <c r="A193" s="21">
        <f>IF('Schritt 2a Wärmeverbr. Kat. 1-4'!A200="","",'Schritt 2a Wärmeverbr. Kat. 1-4'!A200)</f>
        <v>191</v>
      </c>
      <c r="B193" s="22" t="str">
        <f>IF('Schritt 2a Wärmeverbr. Kat. 1-4'!C200="","",'Schritt 2a Wärmeverbr. Kat. 1-4'!C200)</f>
        <v/>
      </c>
      <c r="D193" s="36" t="str">
        <f>IF('Schritt 2a Wärmeverbr. Kat. 1-4'!K200&lt;&gt;"",'Schritt 2a Wärmeverbr. Kat. 1-4'!V200,"")</f>
        <v/>
      </c>
      <c r="E193" t="str">
        <f>IF(D193="","",MATCH(D193,Klimafaktoren!$C$1:$AX$1,0))</f>
        <v/>
      </c>
      <c r="F193" s="69" t="str" cm="1">
        <f t="array" ref="F193">IFERROR(IF(Witterungsbereinigung!E193="",IF('Schritt 2a Wärmeverbr. Kat. 1-4'!AA200=1,"unbeheizt",""),INDEX(Klimafaktoren!$C$1:$AX$1296,Klimafaktoren!$B$1298,Witterungsbereinigung!E193)),"PLZ eingetragen?")</f>
        <v/>
      </c>
    </row>
    <row r="194" spans="1:6" x14ac:dyDescent="0.25">
      <c r="A194" s="21">
        <f>IF('Schritt 2a Wärmeverbr. Kat. 1-4'!A201="","",'Schritt 2a Wärmeverbr. Kat. 1-4'!A201)</f>
        <v>192</v>
      </c>
      <c r="B194" s="22" t="str">
        <f>IF('Schritt 2a Wärmeverbr. Kat. 1-4'!C201="","",'Schritt 2a Wärmeverbr. Kat. 1-4'!C201)</f>
        <v/>
      </c>
      <c r="D194" s="36" t="str">
        <f>IF('Schritt 2a Wärmeverbr. Kat. 1-4'!K201&lt;&gt;"",'Schritt 2a Wärmeverbr. Kat. 1-4'!V201,"")</f>
        <v/>
      </c>
      <c r="E194" t="str">
        <f>IF(D194="","",MATCH(D194,Klimafaktoren!$C$1:$AX$1,0))</f>
        <v/>
      </c>
      <c r="F194" s="69" t="str" cm="1">
        <f t="array" ref="F194">IFERROR(IF(Witterungsbereinigung!E194="",IF('Schritt 2a Wärmeverbr. Kat. 1-4'!AA201=1,"unbeheizt",""),INDEX(Klimafaktoren!$C$1:$AX$1296,Klimafaktoren!$B$1298,Witterungsbereinigung!E194)),"PLZ eingetragen?")</f>
        <v/>
      </c>
    </row>
    <row r="195" spans="1:6" x14ac:dyDescent="0.25">
      <c r="A195" s="21">
        <f>IF('Schritt 2a Wärmeverbr. Kat. 1-4'!A202="","",'Schritt 2a Wärmeverbr. Kat. 1-4'!A202)</f>
        <v>193</v>
      </c>
      <c r="B195" s="22" t="str">
        <f>IF('Schritt 2a Wärmeverbr. Kat. 1-4'!C202="","",'Schritt 2a Wärmeverbr. Kat. 1-4'!C202)</f>
        <v/>
      </c>
      <c r="D195" s="36" t="str">
        <f>IF('Schritt 2a Wärmeverbr. Kat. 1-4'!K202&lt;&gt;"",'Schritt 2a Wärmeverbr. Kat. 1-4'!V202,"")</f>
        <v/>
      </c>
      <c r="E195" t="str">
        <f>IF(D195="","",MATCH(D195,Klimafaktoren!$C$1:$AX$1,0))</f>
        <v/>
      </c>
      <c r="F195" s="69" t="str" cm="1">
        <f t="array" ref="F195">IFERROR(IF(Witterungsbereinigung!E195="",IF('Schritt 2a Wärmeverbr. Kat. 1-4'!AA202=1,"unbeheizt",""),INDEX(Klimafaktoren!$C$1:$AX$1296,Klimafaktoren!$B$1298,Witterungsbereinigung!E195)),"PLZ eingetragen?")</f>
        <v/>
      </c>
    </row>
    <row r="196" spans="1:6" x14ac:dyDescent="0.25">
      <c r="A196" s="21">
        <f>IF('Schritt 2a Wärmeverbr. Kat. 1-4'!A203="","",'Schritt 2a Wärmeverbr. Kat. 1-4'!A203)</f>
        <v>194</v>
      </c>
      <c r="B196" s="22" t="str">
        <f>IF('Schritt 2a Wärmeverbr. Kat. 1-4'!C203="","",'Schritt 2a Wärmeverbr. Kat. 1-4'!C203)</f>
        <v/>
      </c>
      <c r="D196" s="36" t="str">
        <f>IF('Schritt 2a Wärmeverbr. Kat. 1-4'!K203&lt;&gt;"",'Schritt 2a Wärmeverbr. Kat. 1-4'!V203,"")</f>
        <v/>
      </c>
      <c r="E196" t="str">
        <f>IF(D196="","",MATCH(D196,Klimafaktoren!$C$1:$AX$1,0))</f>
        <v/>
      </c>
      <c r="F196" s="69" t="str" cm="1">
        <f t="array" ref="F196">IFERROR(IF(Witterungsbereinigung!E196="",IF('Schritt 2a Wärmeverbr. Kat. 1-4'!AA203=1,"unbeheizt",""),INDEX(Klimafaktoren!$C$1:$AX$1296,Klimafaktoren!$B$1298,Witterungsbereinigung!E196)),"PLZ eingetragen?")</f>
        <v/>
      </c>
    </row>
    <row r="197" spans="1:6" x14ac:dyDescent="0.25">
      <c r="A197" s="21">
        <f>IF('Schritt 2a Wärmeverbr. Kat. 1-4'!A204="","",'Schritt 2a Wärmeverbr. Kat. 1-4'!A204)</f>
        <v>195</v>
      </c>
      <c r="B197" s="22" t="str">
        <f>IF('Schritt 2a Wärmeverbr. Kat. 1-4'!C204="","",'Schritt 2a Wärmeverbr. Kat. 1-4'!C204)</f>
        <v/>
      </c>
      <c r="D197" s="36" t="str">
        <f>IF('Schritt 2a Wärmeverbr. Kat. 1-4'!K204&lt;&gt;"",'Schritt 2a Wärmeverbr. Kat. 1-4'!V204,"")</f>
        <v/>
      </c>
      <c r="E197" t="str">
        <f>IF(D197="","",MATCH(D197,Klimafaktoren!$C$1:$AX$1,0))</f>
        <v/>
      </c>
      <c r="F197" s="69" t="str" cm="1">
        <f t="array" ref="F197">IFERROR(IF(Witterungsbereinigung!E197="",IF('Schritt 2a Wärmeverbr. Kat. 1-4'!AA204=1,"unbeheizt",""),INDEX(Klimafaktoren!$C$1:$AX$1296,Klimafaktoren!$B$1298,Witterungsbereinigung!E197)),"PLZ eingetragen?")</f>
        <v/>
      </c>
    </row>
    <row r="198" spans="1:6" x14ac:dyDescent="0.25">
      <c r="A198" s="21">
        <f>IF('Schritt 2a Wärmeverbr. Kat. 1-4'!A205="","",'Schritt 2a Wärmeverbr. Kat. 1-4'!A205)</f>
        <v>196</v>
      </c>
      <c r="B198" s="22" t="str">
        <f>IF('Schritt 2a Wärmeverbr. Kat. 1-4'!C205="","",'Schritt 2a Wärmeverbr. Kat. 1-4'!C205)</f>
        <v/>
      </c>
      <c r="D198" s="36" t="str">
        <f>IF('Schritt 2a Wärmeverbr. Kat. 1-4'!K205&lt;&gt;"",'Schritt 2a Wärmeverbr. Kat. 1-4'!V205,"")</f>
        <v/>
      </c>
      <c r="E198" t="str">
        <f>IF(D198="","",MATCH(D198,Klimafaktoren!$C$1:$AX$1,0))</f>
        <v/>
      </c>
      <c r="F198" s="69" t="str" cm="1">
        <f t="array" ref="F198">IFERROR(IF(Witterungsbereinigung!E198="",IF('Schritt 2a Wärmeverbr. Kat. 1-4'!AA205=1,"unbeheizt",""),INDEX(Klimafaktoren!$C$1:$AX$1296,Klimafaktoren!$B$1298,Witterungsbereinigung!E198)),"PLZ eingetragen?")</f>
        <v/>
      </c>
    </row>
    <row r="199" spans="1:6" x14ac:dyDescent="0.25">
      <c r="A199" s="21">
        <f>IF('Schritt 2a Wärmeverbr. Kat. 1-4'!A206="","",'Schritt 2a Wärmeverbr. Kat. 1-4'!A206)</f>
        <v>197</v>
      </c>
      <c r="B199" s="22" t="str">
        <f>IF('Schritt 2a Wärmeverbr. Kat. 1-4'!C206="","",'Schritt 2a Wärmeverbr. Kat. 1-4'!C206)</f>
        <v/>
      </c>
      <c r="D199" s="36" t="str">
        <f>IF('Schritt 2a Wärmeverbr. Kat. 1-4'!K206&lt;&gt;"",'Schritt 2a Wärmeverbr. Kat. 1-4'!V206,"")</f>
        <v/>
      </c>
      <c r="E199" t="str">
        <f>IF(D199="","",MATCH(D199,Klimafaktoren!$C$1:$AX$1,0))</f>
        <v/>
      </c>
      <c r="F199" s="69" t="str" cm="1">
        <f t="array" ref="F199">IFERROR(IF(Witterungsbereinigung!E199="",IF('Schritt 2a Wärmeverbr. Kat. 1-4'!AA206=1,"unbeheizt",""),INDEX(Klimafaktoren!$C$1:$AX$1296,Klimafaktoren!$B$1298,Witterungsbereinigung!E199)),"PLZ eingetragen?")</f>
        <v/>
      </c>
    </row>
    <row r="200" spans="1:6" x14ac:dyDescent="0.25">
      <c r="A200" s="21">
        <f>IF('Schritt 2a Wärmeverbr. Kat. 1-4'!A207="","",'Schritt 2a Wärmeverbr. Kat. 1-4'!A207)</f>
        <v>198</v>
      </c>
      <c r="B200" s="22" t="str">
        <f>IF('Schritt 2a Wärmeverbr. Kat. 1-4'!C207="","",'Schritt 2a Wärmeverbr. Kat. 1-4'!C207)</f>
        <v/>
      </c>
      <c r="D200" s="36" t="str">
        <f>IF('Schritt 2a Wärmeverbr. Kat. 1-4'!K207&lt;&gt;"",'Schritt 2a Wärmeverbr. Kat. 1-4'!V207,"")</f>
        <v/>
      </c>
      <c r="E200" t="str">
        <f>IF(D200="","",MATCH(D200,Klimafaktoren!$C$1:$AX$1,0))</f>
        <v/>
      </c>
      <c r="F200" s="69" t="str" cm="1">
        <f t="array" ref="F200">IFERROR(IF(Witterungsbereinigung!E200="",IF('Schritt 2a Wärmeverbr. Kat. 1-4'!AA207=1,"unbeheizt",""),INDEX(Klimafaktoren!$C$1:$AX$1296,Klimafaktoren!$B$1298,Witterungsbereinigung!E200)),"PLZ eingetragen?")</f>
        <v/>
      </c>
    </row>
    <row r="201" spans="1:6" x14ac:dyDescent="0.25">
      <c r="A201" s="21">
        <f>IF('Schritt 2a Wärmeverbr. Kat. 1-4'!A208="","",'Schritt 2a Wärmeverbr. Kat. 1-4'!A208)</f>
        <v>199</v>
      </c>
      <c r="B201" s="22" t="str">
        <f>IF('Schritt 2a Wärmeverbr. Kat. 1-4'!C208="","",'Schritt 2a Wärmeverbr. Kat. 1-4'!C208)</f>
        <v/>
      </c>
      <c r="D201" s="36" t="str">
        <f>IF('Schritt 2a Wärmeverbr. Kat. 1-4'!K208&lt;&gt;"",'Schritt 2a Wärmeverbr. Kat. 1-4'!V208,"")</f>
        <v/>
      </c>
      <c r="E201" t="str">
        <f>IF(D201="","",MATCH(D201,Klimafaktoren!$C$1:$AX$1,0))</f>
        <v/>
      </c>
      <c r="F201" s="69" t="str" cm="1">
        <f t="array" ref="F201">IFERROR(IF(Witterungsbereinigung!E201="",IF('Schritt 2a Wärmeverbr. Kat. 1-4'!AA208=1,"unbeheizt",""),INDEX(Klimafaktoren!$C$1:$AX$1296,Klimafaktoren!$B$1298,Witterungsbereinigung!E201)),"PLZ eingetragen?")</f>
        <v/>
      </c>
    </row>
    <row r="202" spans="1:6" x14ac:dyDescent="0.25">
      <c r="A202" s="21">
        <f>IF('Schritt 2a Wärmeverbr. Kat. 1-4'!A209="","",'Schritt 2a Wärmeverbr. Kat. 1-4'!A209)</f>
        <v>200</v>
      </c>
      <c r="B202" s="22" t="str">
        <f>IF('Schritt 2a Wärmeverbr. Kat. 1-4'!C209="","",'Schritt 2a Wärmeverbr. Kat. 1-4'!C209)</f>
        <v/>
      </c>
      <c r="D202" s="36" t="str">
        <f>IF('Schritt 2a Wärmeverbr. Kat. 1-4'!K209&lt;&gt;"",'Schritt 2a Wärmeverbr. Kat. 1-4'!V209,"")</f>
        <v/>
      </c>
      <c r="E202" t="str">
        <f>IF(D202="","",MATCH(D202,Klimafaktoren!$C$1:$AX$1,0))</f>
        <v/>
      </c>
      <c r="F202" s="69" t="str" cm="1">
        <f t="array" ref="F202">IFERROR(IF(Witterungsbereinigung!E202="",IF('Schritt 2a Wärmeverbr. Kat. 1-4'!AA209=1,"unbeheizt",""),INDEX(Klimafaktoren!$C$1:$AX$1296,Klimafaktoren!$B$1298,Witterungsbereinigung!E202)),"PLZ eingetragen?")</f>
        <v/>
      </c>
    </row>
    <row r="203" spans="1:6" x14ac:dyDescent="0.25">
      <c r="A203" s="21">
        <f>IF('Schritt 2a Wärmeverbr. Kat. 1-4'!A210="","",'Schritt 2a Wärmeverbr. Kat. 1-4'!A210)</f>
        <v>201</v>
      </c>
      <c r="B203" s="22" t="str">
        <f>IF('Schritt 2a Wärmeverbr. Kat. 1-4'!C210="","",'Schritt 2a Wärmeverbr. Kat. 1-4'!C210)</f>
        <v/>
      </c>
      <c r="D203" s="36" t="str">
        <f>IF('Schritt 2a Wärmeverbr. Kat. 1-4'!K210&lt;&gt;"",'Schritt 2a Wärmeverbr. Kat. 1-4'!V210,"")</f>
        <v/>
      </c>
      <c r="E203" t="str">
        <f>IF(D203="","",MATCH(D203,Klimafaktoren!$C$1:$AX$1,0))</f>
        <v/>
      </c>
      <c r="F203" s="69" t="str" cm="1">
        <f t="array" ref="F203">IFERROR(IF(Witterungsbereinigung!E203="",IF('Schritt 2a Wärmeverbr. Kat. 1-4'!AA210=1,"unbeheizt",""),INDEX(Klimafaktoren!$C$1:$AX$1296,Klimafaktoren!$B$1298,Witterungsbereinigung!E203)),"PLZ eingetragen?")</f>
        <v/>
      </c>
    </row>
    <row r="204" spans="1:6" x14ac:dyDescent="0.25">
      <c r="A204" s="21">
        <f>IF('Schritt 2a Wärmeverbr. Kat. 1-4'!A211="","",'Schritt 2a Wärmeverbr. Kat. 1-4'!A211)</f>
        <v>202</v>
      </c>
      <c r="B204" s="22" t="str">
        <f>IF('Schritt 2a Wärmeverbr. Kat. 1-4'!C211="","",'Schritt 2a Wärmeverbr. Kat. 1-4'!C211)</f>
        <v/>
      </c>
      <c r="D204" s="36" t="str">
        <f>IF('Schritt 2a Wärmeverbr. Kat. 1-4'!K211&lt;&gt;"",'Schritt 2a Wärmeverbr. Kat. 1-4'!V211,"")</f>
        <v/>
      </c>
      <c r="E204" t="str">
        <f>IF(D204="","",MATCH(D204,Klimafaktoren!$C$1:$AX$1,0))</f>
        <v/>
      </c>
      <c r="F204" s="69" t="str" cm="1">
        <f t="array" ref="F204">IFERROR(IF(Witterungsbereinigung!E204="",IF('Schritt 2a Wärmeverbr. Kat. 1-4'!AA211=1,"unbeheizt",""),INDEX(Klimafaktoren!$C$1:$AX$1296,Klimafaktoren!$B$1298,Witterungsbereinigung!E204)),"PLZ eingetragen?")</f>
        <v/>
      </c>
    </row>
    <row r="205" spans="1:6" x14ac:dyDescent="0.25">
      <c r="A205" s="21">
        <f>IF('Schritt 2a Wärmeverbr. Kat. 1-4'!A212="","",'Schritt 2a Wärmeverbr. Kat. 1-4'!A212)</f>
        <v>203</v>
      </c>
      <c r="B205" s="22" t="str">
        <f>IF('Schritt 2a Wärmeverbr. Kat. 1-4'!C212="","",'Schritt 2a Wärmeverbr. Kat. 1-4'!C212)</f>
        <v/>
      </c>
      <c r="D205" s="36" t="str">
        <f>IF('Schritt 2a Wärmeverbr. Kat. 1-4'!K212&lt;&gt;"",'Schritt 2a Wärmeverbr. Kat. 1-4'!V212,"")</f>
        <v/>
      </c>
      <c r="E205" t="str">
        <f>IF(D205="","",MATCH(D205,Klimafaktoren!$C$1:$AX$1,0))</f>
        <v/>
      </c>
      <c r="F205" s="69" t="str" cm="1">
        <f t="array" ref="F205">IFERROR(IF(Witterungsbereinigung!E205="",IF('Schritt 2a Wärmeverbr. Kat. 1-4'!AA212=1,"unbeheizt",""),INDEX(Klimafaktoren!$C$1:$AX$1296,Klimafaktoren!$B$1298,Witterungsbereinigung!E205)),"PLZ eingetragen?")</f>
        <v/>
      </c>
    </row>
    <row r="206" spans="1:6" x14ac:dyDescent="0.25">
      <c r="A206" s="21">
        <f>IF('Schritt 2a Wärmeverbr. Kat. 1-4'!A213="","",'Schritt 2a Wärmeverbr. Kat. 1-4'!A213)</f>
        <v>204</v>
      </c>
      <c r="B206" s="22" t="str">
        <f>IF('Schritt 2a Wärmeverbr. Kat. 1-4'!C213="","",'Schritt 2a Wärmeverbr. Kat. 1-4'!C213)</f>
        <v/>
      </c>
      <c r="D206" s="36" t="str">
        <f>IF('Schritt 2a Wärmeverbr. Kat. 1-4'!K213&lt;&gt;"",'Schritt 2a Wärmeverbr. Kat. 1-4'!V213,"")</f>
        <v/>
      </c>
      <c r="E206" t="str">
        <f>IF(D206="","",MATCH(D206,Klimafaktoren!$C$1:$AX$1,0))</f>
        <v/>
      </c>
      <c r="F206" s="69" t="str" cm="1">
        <f t="array" ref="F206">IFERROR(IF(Witterungsbereinigung!E206="",IF('Schritt 2a Wärmeverbr. Kat. 1-4'!AA213=1,"unbeheizt",""),INDEX(Klimafaktoren!$C$1:$AX$1296,Klimafaktoren!$B$1298,Witterungsbereinigung!E206)),"PLZ eingetragen?")</f>
        <v/>
      </c>
    </row>
    <row r="207" spans="1:6" x14ac:dyDescent="0.25">
      <c r="A207" s="21">
        <f>IF('Schritt 2a Wärmeverbr. Kat. 1-4'!A214="","",'Schritt 2a Wärmeverbr. Kat. 1-4'!A214)</f>
        <v>205</v>
      </c>
      <c r="B207" s="22" t="str">
        <f>IF('Schritt 2a Wärmeverbr. Kat. 1-4'!C214="","",'Schritt 2a Wärmeverbr. Kat. 1-4'!C214)</f>
        <v/>
      </c>
      <c r="D207" s="36" t="str">
        <f>IF('Schritt 2a Wärmeverbr. Kat. 1-4'!K214&lt;&gt;"",'Schritt 2a Wärmeverbr. Kat. 1-4'!V214,"")</f>
        <v/>
      </c>
      <c r="E207" t="str">
        <f>IF(D207="","",MATCH(D207,Klimafaktoren!$C$1:$AX$1,0))</f>
        <v/>
      </c>
      <c r="F207" s="69" t="str" cm="1">
        <f t="array" ref="F207">IFERROR(IF(Witterungsbereinigung!E207="",IF('Schritt 2a Wärmeverbr. Kat. 1-4'!AA214=1,"unbeheizt",""),INDEX(Klimafaktoren!$C$1:$AX$1296,Klimafaktoren!$B$1298,Witterungsbereinigung!E207)),"PLZ eingetragen?")</f>
        <v/>
      </c>
    </row>
    <row r="208" spans="1:6" x14ac:dyDescent="0.25">
      <c r="A208" s="21">
        <f>IF('Schritt 2a Wärmeverbr. Kat. 1-4'!A215="","",'Schritt 2a Wärmeverbr. Kat. 1-4'!A215)</f>
        <v>206</v>
      </c>
      <c r="B208" s="22" t="str">
        <f>IF('Schritt 2a Wärmeverbr. Kat. 1-4'!C215="","",'Schritt 2a Wärmeverbr. Kat. 1-4'!C215)</f>
        <v/>
      </c>
      <c r="D208" s="36" t="str">
        <f>IF('Schritt 2a Wärmeverbr. Kat. 1-4'!K215&lt;&gt;"",'Schritt 2a Wärmeverbr. Kat. 1-4'!V215,"")</f>
        <v/>
      </c>
      <c r="E208" t="str">
        <f>IF(D208="","",MATCH(D208,Klimafaktoren!$C$1:$AX$1,0))</f>
        <v/>
      </c>
      <c r="F208" s="69" t="str" cm="1">
        <f t="array" ref="F208">IFERROR(IF(Witterungsbereinigung!E208="",IF('Schritt 2a Wärmeverbr. Kat. 1-4'!AA215=1,"unbeheizt",""),INDEX(Klimafaktoren!$C$1:$AX$1296,Klimafaktoren!$B$1298,Witterungsbereinigung!E208)),"PLZ eingetragen?")</f>
        <v/>
      </c>
    </row>
    <row r="209" spans="1:6" x14ac:dyDescent="0.25">
      <c r="A209" s="21">
        <f>IF('Schritt 2a Wärmeverbr. Kat. 1-4'!A216="","",'Schritt 2a Wärmeverbr. Kat. 1-4'!A216)</f>
        <v>207</v>
      </c>
      <c r="B209" s="22" t="str">
        <f>IF('Schritt 2a Wärmeverbr. Kat. 1-4'!C216="","",'Schritt 2a Wärmeverbr. Kat. 1-4'!C216)</f>
        <v/>
      </c>
      <c r="D209" s="36" t="str">
        <f>IF('Schritt 2a Wärmeverbr. Kat. 1-4'!K216&lt;&gt;"",'Schritt 2a Wärmeverbr. Kat. 1-4'!V216,"")</f>
        <v/>
      </c>
      <c r="E209" t="str">
        <f>IF(D209="","",MATCH(D209,Klimafaktoren!$C$1:$AX$1,0))</f>
        <v/>
      </c>
      <c r="F209" s="69" t="str" cm="1">
        <f t="array" ref="F209">IFERROR(IF(Witterungsbereinigung!E209="",IF('Schritt 2a Wärmeverbr. Kat. 1-4'!AA216=1,"unbeheizt",""),INDEX(Klimafaktoren!$C$1:$AX$1296,Klimafaktoren!$B$1298,Witterungsbereinigung!E209)),"PLZ eingetragen?")</f>
        <v/>
      </c>
    </row>
    <row r="210" spans="1:6" x14ac:dyDescent="0.25">
      <c r="A210" s="21">
        <f>IF('Schritt 2a Wärmeverbr. Kat. 1-4'!A217="","",'Schritt 2a Wärmeverbr. Kat. 1-4'!A217)</f>
        <v>208</v>
      </c>
      <c r="B210" s="22" t="str">
        <f>IF('Schritt 2a Wärmeverbr. Kat. 1-4'!C217="","",'Schritt 2a Wärmeverbr. Kat. 1-4'!C217)</f>
        <v/>
      </c>
      <c r="D210" s="36" t="str">
        <f>IF('Schritt 2a Wärmeverbr. Kat. 1-4'!K217&lt;&gt;"",'Schritt 2a Wärmeverbr. Kat. 1-4'!V217,"")</f>
        <v/>
      </c>
      <c r="E210" t="str">
        <f>IF(D210="","",MATCH(D210,Klimafaktoren!$C$1:$AX$1,0))</f>
        <v/>
      </c>
      <c r="F210" s="69" t="str" cm="1">
        <f t="array" ref="F210">IFERROR(IF(Witterungsbereinigung!E210="",IF('Schritt 2a Wärmeverbr. Kat. 1-4'!AA217=1,"unbeheizt",""),INDEX(Klimafaktoren!$C$1:$AX$1296,Klimafaktoren!$B$1298,Witterungsbereinigung!E210)),"PLZ eingetragen?")</f>
        <v/>
      </c>
    </row>
    <row r="211" spans="1:6" x14ac:dyDescent="0.25">
      <c r="A211" s="21">
        <f>IF('Schritt 2a Wärmeverbr. Kat. 1-4'!A218="","",'Schritt 2a Wärmeverbr. Kat. 1-4'!A218)</f>
        <v>209</v>
      </c>
      <c r="B211" s="22" t="str">
        <f>IF('Schritt 2a Wärmeverbr. Kat. 1-4'!C218="","",'Schritt 2a Wärmeverbr. Kat. 1-4'!C218)</f>
        <v/>
      </c>
      <c r="D211" s="36" t="str">
        <f>IF('Schritt 2a Wärmeverbr. Kat. 1-4'!K218&lt;&gt;"",'Schritt 2a Wärmeverbr. Kat. 1-4'!V218,"")</f>
        <v/>
      </c>
      <c r="E211" t="str">
        <f>IF(D211="","",MATCH(D211,Klimafaktoren!$C$1:$AX$1,0))</f>
        <v/>
      </c>
      <c r="F211" s="69" t="str" cm="1">
        <f t="array" ref="F211">IFERROR(IF(Witterungsbereinigung!E211="",IF('Schritt 2a Wärmeverbr. Kat. 1-4'!AA218=1,"unbeheizt",""),INDEX(Klimafaktoren!$C$1:$AX$1296,Klimafaktoren!$B$1298,Witterungsbereinigung!E211)),"PLZ eingetragen?")</f>
        <v/>
      </c>
    </row>
    <row r="212" spans="1:6" x14ac:dyDescent="0.25">
      <c r="A212" s="21">
        <f>IF('Schritt 2a Wärmeverbr. Kat. 1-4'!A219="","",'Schritt 2a Wärmeverbr. Kat. 1-4'!A219)</f>
        <v>210</v>
      </c>
      <c r="B212" s="22" t="str">
        <f>IF('Schritt 2a Wärmeverbr. Kat. 1-4'!C219="","",'Schritt 2a Wärmeverbr. Kat. 1-4'!C219)</f>
        <v/>
      </c>
      <c r="D212" s="36" t="str">
        <f>IF('Schritt 2a Wärmeverbr. Kat. 1-4'!K219&lt;&gt;"",'Schritt 2a Wärmeverbr. Kat. 1-4'!V219,"")</f>
        <v/>
      </c>
      <c r="E212" t="str">
        <f>IF(D212="","",MATCH(D212,Klimafaktoren!$C$1:$AX$1,0))</f>
        <v/>
      </c>
      <c r="F212" s="69" t="str" cm="1">
        <f t="array" ref="F212">IFERROR(IF(Witterungsbereinigung!E212="",IF('Schritt 2a Wärmeverbr. Kat. 1-4'!AA219=1,"unbeheizt",""),INDEX(Klimafaktoren!$C$1:$AX$1296,Klimafaktoren!$B$1298,Witterungsbereinigung!E212)),"PLZ eingetragen?")</f>
        <v/>
      </c>
    </row>
    <row r="213" spans="1:6" x14ac:dyDescent="0.25">
      <c r="A213" s="21">
        <f>IF('Schritt 2a Wärmeverbr. Kat. 1-4'!A220="","",'Schritt 2a Wärmeverbr. Kat. 1-4'!A220)</f>
        <v>211</v>
      </c>
      <c r="B213" s="22" t="str">
        <f>IF('Schritt 2a Wärmeverbr. Kat. 1-4'!C220="","",'Schritt 2a Wärmeverbr. Kat. 1-4'!C220)</f>
        <v/>
      </c>
      <c r="D213" s="36" t="str">
        <f>IF('Schritt 2a Wärmeverbr. Kat. 1-4'!K220&lt;&gt;"",'Schritt 2a Wärmeverbr. Kat. 1-4'!V220,"")</f>
        <v/>
      </c>
      <c r="E213" t="str">
        <f>IF(D213="","",MATCH(D213,Klimafaktoren!$C$1:$AX$1,0))</f>
        <v/>
      </c>
      <c r="F213" s="69" t="str" cm="1">
        <f t="array" ref="F213">IFERROR(IF(Witterungsbereinigung!E213="",IF('Schritt 2a Wärmeverbr. Kat. 1-4'!AA220=1,"unbeheizt",""),INDEX(Klimafaktoren!$C$1:$AX$1296,Klimafaktoren!$B$1298,Witterungsbereinigung!E213)),"PLZ eingetragen?")</f>
        <v/>
      </c>
    </row>
    <row r="214" spans="1:6" x14ac:dyDescent="0.25">
      <c r="A214" s="21">
        <f>IF('Schritt 2a Wärmeverbr. Kat. 1-4'!A221="","",'Schritt 2a Wärmeverbr. Kat. 1-4'!A221)</f>
        <v>212</v>
      </c>
      <c r="B214" s="22" t="str">
        <f>IF('Schritt 2a Wärmeverbr. Kat. 1-4'!C221="","",'Schritt 2a Wärmeverbr. Kat. 1-4'!C221)</f>
        <v/>
      </c>
      <c r="D214" s="36" t="str">
        <f>IF('Schritt 2a Wärmeverbr. Kat. 1-4'!K221&lt;&gt;"",'Schritt 2a Wärmeverbr. Kat. 1-4'!V221,"")</f>
        <v/>
      </c>
      <c r="E214" t="str">
        <f>IF(D214="","",MATCH(D214,Klimafaktoren!$C$1:$AX$1,0))</f>
        <v/>
      </c>
      <c r="F214" s="69" t="str" cm="1">
        <f t="array" ref="F214">IFERROR(IF(Witterungsbereinigung!E214="",IF('Schritt 2a Wärmeverbr. Kat. 1-4'!AA221=1,"unbeheizt",""),INDEX(Klimafaktoren!$C$1:$AX$1296,Klimafaktoren!$B$1298,Witterungsbereinigung!E214)),"PLZ eingetragen?")</f>
        <v/>
      </c>
    </row>
    <row r="215" spans="1:6" x14ac:dyDescent="0.25">
      <c r="A215" s="21">
        <f>IF('Schritt 2a Wärmeverbr. Kat. 1-4'!A222="","",'Schritt 2a Wärmeverbr. Kat. 1-4'!A222)</f>
        <v>213</v>
      </c>
      <c r="B215" s="22" t="str">
        <f>IF('Schritt 2a Wärmeverbr. Kat. 1-4'!C222="","",'Schritt 2a Wärmeverbr. Kat. 1-4'!C222)</f>
        <v/>
      </c>
      <c r="D215" s="36" t="str">
        <f>IF('Schritt 2a Wärmeverbr. Kat. 1-4'!K222&lt;&gt;"",'Schritt 2a Wärmeverbr. Kat. 1-4'!V222,"")</f>
        <v/>
      </c>
      <c r="E215" t="str">
        <f>IF(D215="","",MATCH(D215,Klimafaktoren!$C$1:$AX$1,0))</f>
        <v/>
      </c>
      <c r="F215" s="69" t="str" cm="1">
        <f t="array" ref="F215">IFERROR(IF(Witterungsbereinigung!E215="",IF('Schritt 2a Wärmeverbr. Kat. 1-4'!AA222=1,"unbeheizt",""),INDEX(Klimafaktoren!$C$1:$AX$1296,Klimafaktoren!$B$1298,Witterungsbereinigung!E215)),"PLZ eingetragen?")</f>
        <v/>
      </c>
    </row>
    <row r="216" spans="1:6" x14ac:dyDescent="0.25">
      <c r="A216" s="21">
        <f>IF('Schritt 2a Wärmeverbr. Kat. 1-4'!A223="","",'Schritt 2a Wärmeverbr. Kat. 1-4'!A223)</f>
        <v>214</v>
      </c>
      <c r="B216" s="22" t="str">
        <f>IF('Schritt 2a Wärmeverbr. Kat. 1-4'!C223="","",'Schritt 2a Wärmeverbr. Kat. 1-4'!C223)</f>
        <v/>
      </c>
      <c r="D216" s="36" t="str">
        <f>IF('Schritt 2a Wärmeverbr. Kat. 1-4'!K223&lt;&gt;"",'Schritt 2a Wärmeverbr. Kat. 1-4'!V223,"")</f>
        <v/>
      </c>
      <c r="E216" t="str">
        <f>IF(D216="","",MATCH(D216,Klimafaktoren!$C$1:$AX$1,0))</f>
        <v/>
      </c>
      <c r="F216" s="69" t="str" cm="1">
        <f t="array" ref="F216">IFERROR(IF(Witterungsbereinigung!E216="",IF('Schritt 2a Wärmeverbr. Kat. 1-4'!AA223=1,"unbeheizt",""),INDEX(Klimafaktoren!$C$1:$AX$1296,Klimafaktoren!$B$1298,Witterungsbereinigung!E216)),"PLZ eingetragen?")</f>
        <v/>
      </c>
    </row>
    <row r="217" spans="1:6" x14ac:dyDescent="0.25">
      <c r="A217" s="21">
        <f>IF('Schritt 2a Wärmeverbr. Kat. 1-4'!A224="","",'Schritt 2a Wärmeverbr. Kat. 1-4'!A224)</f>
        <v>215</v>
      </c>
      <c r="B217" s="22" t="str">
        <f>IF('Schritt 2a Wärmeverbr. Kat. 1-4'!C224="","",'Schritt 2a Wärmeverbr. Kat. 1-4'!C224)</f>
        <v/>
      </c>
      <c r="D217" s="36" t="str">
        <f>IF('Schritt 2a Wärmeverbr. Kat. 1-4'!K224&lt;&gt;"",'Schritt 2a Wärmeverbr. Kat. 1-4'!V224,"")</f>
        <v/>
      </c>
      <c r="E217" t="str">
        <f>IF(D217="","",MATCH(D217,Klimafaktoren!$C$1:$AX$1,0))</f>
        <v/>
      </c>
      <c r="F217" s="69" t="str" cm="1">
        <f t="array" ref="F217">IFERROR(IF(Witterungsbereinigung!E217="",IF('Schritt 2a Wärmeverbr. Kat. 1-4'!AA224=1,"unbeheizt",""),INDEX(Klimafaktoren!$C$1:$AX$1296,Klimafaktoren!$B$1298,Witterungsbereinigung!E217)),"PLZ eingetragen?")</f>
        <v/>
      </c>
    </row>
    <row r="218" spans="1:6" x14ac:dyDescent="0.25">
      <c r="A218" s="21">
        <f>IF('Schritt 2a Wärmeverbr. Kat. 1-4'!A225="","",'Schritt 2a Wärmeverbr. Kat. 1-4'!A225)</f>
        <v>216</v>
      </c>
      <c r="B218" s="22" t="str">
        <f>IF('Schritt 2a Wärmeverbr. Kat. 1-4'!C225="","",'Schritt 2a Wärmeverbr. Kat. 1-4'!C225)</f>
        <v/>
      </c>
      <c r="D218" s="36" t="str">
        <f>IF('Schritt 2a Wärmeverbr. Kat. 1-4'!K225&lt;&gt;"",'Schritt 2a Wärmeverbr. Kat. 1-4'!V225,"")</f>
        <v/>
      </c>
      <c r="E218" t="str">
        <f>IF(D218="","",MATCH(D218,Klimafaktoren!$C$1:$AX$1,0))</f>
        <v/>
      </c>
      <c r="F218" s="69" t="str" cm="1">
        <f t="array" ref="F218">IFERROR(IF(Witterungsbereinigung!E218="",IF('Schritt 2a Wärmeverbr. Kat. 1-4'!AA225=1,"unbeheizt",""),INDEX(Klimafaktoren!$C$1:$AX$1296,Klimafaktoren!$B$1298,Witterungsbereinigung!E218)),"PLZ eingetragen?")</f>
        <v/>
      </c>
    </row>
    <row r="219" spans="1:6" x14ac:dyDescent="0.25">
      <c r="A219" s="21">
        <f>IF('Schritt 2a Wärmeverbr. Kat. 1-4'!A226="","",'Schritt 2a Wärmeverbr. Kat. 1-4'!A226)</f>
        <v>217</v>
      </c>
      <c r="B219" s="22" t="str">
        <f>IF('Schritt 2a Wärmeverbr. Kat. 1-4'!C226="","",'Schritt 2a Wärmeverbr. Kat. 1-4'!C226)</f>
        <v/>
      </c>
      <c r="D219" s="36" t="str">
        <f>IF('Schritt 2a Wärmeverbr. Kat. 1-4'!K226&lt;&gt;"",'Schritt 2a Wärmeverbr. Kat. 1-4'!V226,"")</f>
        <v/>
      </c>
      <c r="E219" t="str">
        <f>IF(D219="","",MATCH(D219,Klimafaktoren!$C$1:$AX$1,0))</f>
        <v/>
      </c>
      <c r="F219" s="69" t="str" cm="1">
        <f t="array" ref="F219">IFERROR(IF(Witterungsbereinigung!E219="",IF('Schritt 2a Wärmeverbr. Kat. 1-4'!AA226=1,"unbeheizt",""),INDEX(Klimafaktoren!$C$1:$AX$1296,Klimafaktoren!$B$1298,Witterungsbereinigung!E219)),"PLZ eingetragen?")</f>
        <v/>
      </c>
    </row>
    <row r="220" spans="1:6" x14ac:dyDescent="0.25">
      <c r="A220" s="21">
        <f>IF('Schritt 2a Wärmeverbr. Kat. 1-4'!A227="","",'Schritt 2a Wärmeverbr. Kat. 1-4'!A227)</f>
        <v>218</v>
      </c>
      <c r="B220" s="22" t="str">
        <f>IF('Schritt 2a Wärmeverbr. Kat. 1-4'!C227="","",'Schritt 2a Wärmeverbr. Kat. 1-4'!C227)</f>
        <v/>
      </c>
      <c r="D220" s="36" t="str">
        <f>IF('Schritt 2a Wärmeverbr. Kat. 1-4'!K227&lt;&gt;"",'Schritt 2a Wärmeverbr. Kat. 1-4'!V227,"")</f>
        <v/>
      </c>
      <c r="E220" t="str">
        <f>IF(D220="","",MATCH(D220,Klimafaktoren!$C$1:$AX$1,0))</f>
        <v/>
      </c>
      <c r="F220" s="69" t="str" cm="1">
        <f t="array" ref="F220">IFERROR(IF(Witterungsbereinigung!E220="",IF('Schritt 2a Wärmeverbr. Kat. 1-4'!AA227=1,"unbeheizt",""),INDEX(Klimafaktoren!$C$1:$AX$1296,Klimafaktoren!$B$1298,Witterungsbereinigung!E220)),"PLZ eingetragen?")</f>
        <v/>
      </c>
    </row>
    <row r="221" spans="1:6" x14ac:dyDescent="0.25">
      <c r="A221" s="21">
        <f>IF('Schritt 2a Wärmeverbr. Kat. 1-4'!A228="","",'Schritt 2a Wärmeverbr. Kat. 1-4'!A228)</f>
        <v>219</v>
      </c>
      <c r="B221" s="22" t="str">
        <f>IF('Schritt 2a Wärmeverbr. Kat. 1-4'!C228="","",'Schritt 2a Wärmeverbr. Kat. 1-4'!C228)</f>
        <v/>
      </c>
      <c r="D221" s="36" t="str">
        <f>IF('Schritt 2a Wärmeverbr. Kat. 1-4'!K228&lt;&gt;"",'Schritt 2a Wärmeverbr. Kat. 1-4'!V228,"")</f>
        <v/>
      </c>
      <c r="E221" t="str">
        <f>IF(D221="","",MATCH(D221,Klimafaktoren!$C$1:$AX$1,0))</f>
        <v/>
      </c>
      <c r="F221" s="69" t="str" cm="1">
        <f t="array" ref="F221">IFERROR(IF(Witterungsbereinigung!E221="",IF('Schritt 2a Wärmeverbr. Kat. 1-4'!AA228=1,"unbeheizt",""),INDEX(Klimafaktoren!$C$1:$AX$1296,Klimafaktoren!$B$1298,Witterungsbereinigung!E221)),"PLZ eingetragen?")</f>
        <v/>
      </c>
    </row>
    <row r="222" spans="1:6" x14ac:dyDescent="0.25">
      <c r="A222" s="21">
        <f>IF('Schritt 2a Wärmeverbr. Kat. 1-4'!A229="","",'Schritt 2a Wärmeverbr. Kat. 1-4'!A229)</f>
        <v>220</v>
      </c>
      <c r="B222" s="22" t="str">
        <f>IF('Schritt 2a Wärmeverbr. Kat. 1-4'!C229="","",'Schritt 2a Wärmeverbr. Kat. 1-4'!C229)</f>
        <v/>
      </c>
      <c r="D222" s="36" t="str">
        <f>IF('Schritt 2a Wärmeverbr. Kat. 1-4'!K229&lt;&gt;"",'Schritt 2a Wärmeverbr. Kat. 1-4'!V229,"")</f>
        <v/>
      </c>
      <c r="E222" t="str">
        <f>IF(D222="","",MATCH(D222,Klimafaktoren!$C$1:$AX$1,0))</f>
        <v/>
      </c>
      <c r="F222" s="69" t="str" cm="1">
        <f t="array" ref="F222">IFERROR(IF(Witterungsbereinigung!E222="",IF('Schritt 2a Wärmeverbr. Kat. 1-4'!AA229=1,"unbeheizt",""),INDEX(Klimafaktoren!$C$1:$AX$1296,Klimafaktoren!$B$1298,Witterungsbereinigung!E222)),"PLZ eingetragen?")</f>
        <v/>
      </c>
    </row>
    <row r="223" spans="1:6" x14ac:dyDescent="0.25">
      <c r="A223" s="21">
        <f>IF('Schritt 2a Wärmeverbr. Kat. 1-4'!A230="","",'Schritt 2a Wärmeverbr. Kat. 1-4'!A230)</f>
        <v>221</v>
      </c>
      <c r="B223" s="22" t="str">
        <f>IF('Schritt 2a Wärmeverbr. Kat. 1-4'!C230="","",'Schritt 2a Wärmeverbr. Kat. 1-4'!C230)</f>
        <v/>
      </c>
      <c r="D223" s="36" t="str">
        <f>IF('Schritt 2a Wärmeverbr. Kat. 1-4'!K230&lt;&gt;"",'Schritt 2a Wärmeverbr. Kat. 1-4'!V230,"")</f>
        <v/>
      </c>
      <c r="E223" t="str">
        <f>IF(D223="","",MATCH(D223,Klimafaktoren!$C$1:$AX$1,0))</f>
        <v/>
      </c>
      <c r="F223" s="69" t="str" cm="1">
        <f t="array" ref="F223">IFERROR(IF(Witterungsbereinigung!E223="",IF('Schritt 2a Wärmeverbr. Kat. 1-4'!AA230=1,"unbeheizt",""),INDEX(Klimafaktoren!$C$1:$AX$1296,Klimafaktoren!$B$1298,Witterungsbereinigung!E223)),"PLZ eingetragen?")</f>
        <v/>
      </c>
    </row>
    <row r="224" spans="1:6" x14ac:dyDescent="0.25">
      <c r="A224" s="21">
        <f>IF('Schritt 2a Wärmeverbr. Kat. 1-4'!A231="","",'Schritt 2a Wärmeverbr. Kat. 1-4'!A231)</f>
        <v>222</v>
      </c>
      <c r="B224" s="22" t="str">
        <f>IF('Schritt 2a Wärmeverbr. Kat. 1-4'!C231="","",'Schritt 2a Wärmeverbr. Kat. 1-4'!C231)</f>
        <v/>
      </c>
      <c r="D224" s="36" t="str">
        <f>IF('Schritt 2a Wärmeverbr. Kat. 1-4'!K231&lt;&gt;"",'Schritt 2a Wärmeverbr. Kat. 1-4'!V231,"")</f>
        <v/>
      </c>
      <c r="E224" t="str">
        <f>IF(D224="","",MATCH(D224,Klimafaktoren!$C$1:$AX$1,0))</f>
        <v/>
      </c>
      <c r="F224" s="69" t="str" cm="1">
        <f t="array" ref="F224">IFERROR(IF(Witterungsbereinigung!E224="",IF('Schritt 2a Wärmeverbr. Kat. 1-4'!AA231=1,"unbeheizt",""),INDEX(Klimafaktoren!$C$1:$AX$1296,Klimafaktoren!$B$1298,Witterungsbereinigung!E224)),"PLZ eingetragen?")</f>
        <v/>
      </c>
    </row>
    <row r="225" spans="1:6" x14ac:dyDescent="0.25">
      <c r="A225" s="21">
        <f>IF('Schritt 2a Wärmeverbr. Kat. 1-4'!A232="","",'Schritt 2a Wärmeverbr. Kat. 1-4'!A232)</f>
        <v>223</v>
      </c>
      <c r="B225" s="22" t="str">
        <f>IF('Schritt 2a Wärmeverbr. Kat. 1-4'!C232="","",'Schritt 2a Wärmeverbr. Kat. 1-4'!C232)</f>
        <v/>
      </c>
      <c r="D225" s="36" t="str">
        <f>IF('Schritt 2a Wärmeverbr. Kat. 1-4'!K232&lt;&gt;"",'Schritt 2a Wärmeverbr. Kat. 1-4'!V232,"")</f>
        <v/>
      </c>
      <c r="E225" t="str">
        <f>IF(D225="","",MATCH(D225,Klimafaktoren!$C$1:$AX$1,0))</f>
        <v/>
      </c>
      <c r="F225" s="69" t="str" cm="1">
        <f t="array" ref="F225">IFERROR(IF(Witterungsbereinigung!E225="",IF('Schritt 2a Wärmeverbr. Kat. 1-4'!AA232=1,"unbeheizt",""),INDEX(Klimafaktoren!$C$1:$AX$1296,Klimafaktoren!$B$1298,Witterungsbereinigung!E225)),"PLZ eingetragen?")</f>
        <v/>
      </c>
    </row>
    <row r="226" spans="1:6" x14ac:dyDescent="0.25">
      <c r="A226" s="21">
        <f>IF('Schritt 2a Wärmeverbr. Kat. 1-4'!A233="","",'Schritt 2a Wärmeverbr. Kat. 1-4'!A233)</f>
        <v>224</v>
      </c>
      <c r="B226" s="22" t="str">
        <f>IF('Schritt 2a Wärmeverbr. Kat. 1-4'!C233="","",'Schritt 2a Wärmeverbr. Kat. 1-4'!C233)</f>
        <v/>
      </c>
      <c r="D226" s="36" t="str">
        <f>IF('Schritt 2a Wärmeverbr. Kat. 1-4'!K233&lt;&gt;"",'Schritt 2a Wärmeverbr. Kat. 1-4'!V233,"")</f>
        <v/>
      </c>
      <c r="E226" t="str">
        <f>IF(D226="","",MATCH(D226,Klimafaktoren!$C$1:$AX$1,0))</f>
        <v/>
      </c>
      <c r="F226" s="69" t="str" cm="1">
        <f t="array" ref="F226">IFERROR(IF(Witterungsbereinigung!E226="",IF('Schritt 2a Wärmeverbr. Kat. 1-4'!AA233=1,"unbeheizt",""),INDEX(Klimafaktoren!$C$1:$AX$1296,Klimafaktoren!$B$1298,Witterungsbereinigung!E226)),"PLZ eingetragen?")</f>
        <v/>
      </c>
    </row>
    <row r="227" spans="1:6" x14ac:dyDescent="0.25">
      <c r="A227" s="21">
        <f>IF('Schritt 2a Wärmeverbr. Kat. 1-4'!A234="","",'Schritt 2a Wärmeverbr. Kat. 1-4'!A234)</f>
        <v>225</v>
      </c>
      <c r="B227" s="22" t="str">
        <f>IF('Schritt 2a Wärmeverbr. Kat. 1-4'!C234="","",'Schritt 2a Wärmeverbr. Kat. 1-4'!C234)</f>
        <v/>
      </c>
      <c r="D227" s="36" t="str">
        <f>IF('Schritt 2a Wärmeverbr. Kat. 1-4'!K234&lt;&gt;"",'Schritt 2a Wärmeverbr. Kat. 1-4'!V234,"")</f>
        <v/>
      </c>
      <c r="E227" t="str">
        <f>IF(D227="","",MATCH(D227,Klimafaktoren!$C$1:$AX$1,0))</f>
        <v/>
      </c>
      <c r="F227" s="69" t="str" cm="1">
        <f t="array" ref="F227">IFERROR(IF(Witterungsbereinigung!E227="",IF('Schritt 2a Wärmeverbr. Kat. 1-4'!AA234=1,"unbeheizt",""),INDEX(Klimafaktoren!$C$1:$AX$1296,Klimafaktoren!$B$1298,Witterungsbereinigung!E227)),"PLZ eingetragen?")</f>
        <v/>
      </c>
    </row>
    <row r="228" spans="1:6" x14ac:dyDescent="0.25">
      <c r="A228" s="21">
        <f>IF('Schritt 2a Wärmeverbr. Kat. 1-4'!A235="","",'Schritt 2a Wärmeverbr. Kat. 1-4'!A235)</f>
        <v>226</v>
      </c>
      <c r="B228" s="22" t="str">
        <f>IF('Schritt 2a Wärmeverbr. Kat. 1-4'!C235="","",'Schritt 2a Wärmeverbr. Kat. 1-4'!C235)</f>
        <v/>
      </c>
      <c r="D228" s="36" t="str">
        <f>IF('Schritt 2a Wärmeverbr. Kat. 1-4'!K235&lt;&gt;"",'Schritt 2a Wärmeverbr. Kat. 1-4'!V235,"")</f>
        <v/>
      </c>
      <c r="E228" t="str">
        <f>IF(D228="","",MATCH(D228,Klimafaktoren!$C$1:$AX$1,0))</f>
        <v/>
      </c>
      <c r="F228" s="69" t="str" cm="1">
        <f t="array" ref="F228">IFERROR(IF(Witterungsbereinigung!E228="",IF('Schritt 2a Wärmeverbr. Kat. 1-4'!AA235=1,"unbeheizt",""),INDEX(Klimafaktoren!$C$1:$AX$1296,Klimafaktoren!$B$1298,Witterungsbereinigung!E228)),"PLZ eingetragen?")</f>
        <v/>
      </c>
    </row>
    <row r="229" spans="1:6" x14ac:dyDescent="0.25">
      <c r="A229" s="21">
        <f>IF('Schritt 2a Wärmeverbr. Kat. 1-4'!A236="","",'Schritt 2a Wärmeverbr. Kat. 1-4'!A236)</f>
        <v>227</v>
      </c>
      <c r="B229" s="22" t="str">
        <f>IF('Schritt 2a Wärmeverbr. Kat. 1-4'!C236="","",'Schritt 2a Wärmeverbr. Kat. 1-4'!C236)</f>
        <v/>
      </c>
      <c r="D229" s="36" t="str">
        <f>IF('Schritt 2a Wärmeverbr. Kat. 1-4'!K236&lt;&gt;"",'Schritt 2a Wärmeverbr. Kat. 1-4'!V236,"")</f>
        <v/>
      </c>
      <c r="E229" t="str">
        <f>IF(D229="","",MATCH(D229,Klimafaktoren!$C$1:$AX$1,0))</f>
        <v/>
      </c>
      <c r="F229" s="69" t="str" cm="1">
        <f t="array" ref="F229">IFERROR(IF(Witterungsbereinigung!E229="",IF('Schritt 2a Wärmeverbr. Kat. 1-4'!AA236=1,"unbeheizt",""),INDEX(Klimafaktoren!$C$1:$AX$1296,Klimafaktoren!$B$1298,Witterungsbereinigung!E229)),"PLZ eingetragen?")</f>
        <v/>
      </c>
    </row>
    <row r="230" spans="1:6" x14ac:dyDescent="0.25">
      <c r="A230" s="21">
        <f>IF('Schritt 2a Wärmeverbr. Kat. 1-4'!A237="","",'Schritt 2a Wärmeverbr. Kat. 1-4'!A237)</f>
        <v>228</v>
      </c>
      <c r="B230" s="22" t="str">
        <f>IF('Schritt 2a Wärmeverbr. Kat. 1-4'!C237="","",'Schritt 2a Wärmeverbr. Kat. 1-4'!C237)</f>
        <v/>
      </c>
      <c r="D230" s="36" t="str">
        <f>IF('Schritt 2a Wärmeverbr. Kat. 1-4'!K237&lt;&gt;"",'Schritt 2a Wärmeverbr. Kat. 1-4'!V237,"")</f>
        <v/>
      </c>
      <c r="E230" t="str">
        <f>IF(D230="","",MATCH(D230,Klimafaktoren!$C$1:$AX$1,0))</f>
        <v/>
      </c>
      <c r="F230" s="69" t="str" cm="1">
        <f t="array" ref="F230">IFERROR(IF(Witterungsbereinigung!E230="",IF('Schritt 2a Wärmeverbr. Kat. 1-4'!AA237=1,"unbeheizt",""),INDEX(Klimafaktoren!$C$1:$AX$1296,Klimafaktoren!$B$1298,Witterungsbereinigung!E230)),"PLZ eingetragen?")</f>
        <v/>
      </c>
    </row>
    <row r="231" spans="1:6" x14ac:dyDescent="0.25">
      <c r="A231" s="21">
        <f>IF('Schritt 2a Wärmeverbr. Kat. 1-4'!A238="","",'Schritt 2a Wärmeverbr. Kat. 1-4'!A238)</f>
        <v>229</v>
      </c>
      <c r="B231" s="22" t="str">
        <f>IF('Schritt 2a Wärmeverbr. Kat. 1-4'!C238="","",'Schritt 2a Wärmeverbr. Kat. 1-4'!C238)</f>
        <v/>
      </c>
      <c r="D231" s="36" t="str">
        <f>IF('Schritt 2a Wärmeverbr. Kat. 1-4'!K238&lt;&gt;"",'Schritt 2a Wärmeverbr. Kat. 1-4'!V238,"")</f>
        <v/>
      </c>
      <c r="E231" t="str">
        <f>IF(D231="","",MATCH(D231,Klimafaktoren!$C$1:$AX$1,0))</f>
        <v/>
      </c>
      <c r="F231" s="69" t="str" cm="1">
        <f t="array" ref="F231">IFERROR(IF(Witterungsbereinigung!E231="",IF('Schritt 2a Wärmeverbr. Kat. 1-4'!AA238=1,"unbeheizt",""),INDEX(Klimafaktoren!$C$1:$AX$1296,Klimafaktoren!$B$1298,Witterungsbereinigung!E231)),"PLZ eingetragen?")</f>
        <v/>
      </c>
    </row>
    <row r="232" spans="1:6" x14ac:dyDescent="0.25">
      <c r="A232" s="21">
        <f>IF('Schritt 2a Wärmeverbr. Kat. 1-4'!A239="","",'Schritt 2a Wärmeverbr. Kat. 1-4'!A239)</f>
        <v>230</v>
      </c>
      <c r="B232" s="22" t="str">
        <f>IF('Schritt 2a Wärmeverbr. Kat. 1-4'!C239="","",'Schritt 2a Wärmeverbr. Kat. 1-4'!C239)</f>
        <v/>
      </c>
      <c r="D232" s="36" t="str">
        <f>IF('Schritt 2a Wärmeverbr. Kat. 1-4'!K239&lt;&gt;"",'Schritt 2a Wärmeverbr. Kat. 1-4'!V239,"")</f>
        <v/>
      </c>
      <c r="E232" t="str">
        <f>IF(D232="","",MATCH(D232,Klimafaktoren!$C$1:$AX$1,0))</f>
        <v/>
      </c>
      <c r="F232" s="69" t="str" cm="1">
        <f t="array" ref="F232">IFERROR(IF(Witterungsbereinigung!E232="",IF('Schritt 2a Wärmeverbr. Kat. 1-4'!AA239=1,"unbeheizt",""),INDEX(Klimafaktoren!$C$1:$AX$1296,Klimafaktoren!$B$1298,Witterungsbereinigung!E232)),"PLZ eingetragen?")</f>
        <v/>
      </c>
    </row>
    <row r="233" spans="1:6" x14ac:dyDescent="0.25">
      <c r="A233" s="21">
        <f>IF('Schritt 2a Wärmeverbr. Kat. 1-4'!A240="","",'Schritt 2a Wärmeverbr. Kat. 1-4'!A240)</f>
        <v>231</v>
      </c>
      <c r="B233" s="22" t="str">
        <f>IF('Schritt 2a Wärmeverbr. Kat. 1-4'!C240="","",'Schritt 2a Wärmeverbr. Kat. 1-4'!C240)</f>
        <v/>
      </c>
      <c r="D233" s="36" t="str">
        <f>IF('Schritt 2a Wärmeverbr. Kat. 1-4'!K240&lt;&gt;"",'Schritt 2a Wärmeverbr. Kat. 1-4'!V240,"")</f>
        <v/>
      </c>
      <c r="E233" t="str">
        <f>IF(D233="","",MATCH(D233,Klimafaktoren!$C$1:$AX$1,0))</f>
        <v/>
      </c>
      <c r="F233" s="69" t="str" cm="1">
        <f t="array" ref="F233">IFERROR(IF(Witterungsbereinigung!E233="",IF('Schritt 2a Wärmeverbr. Kat. 1-4'!AA240=1,"unbeheizt",""),INDEX(Klimafaktoren!$C$1:$AX$1296,Klimafaktoren!$B$1298,Witterungsbereinigung!E233)),"PLZ eingetragen?")</f>
        <v/>
      </c>
    </row>
    <row r="234" spans="1:6" x14ac:dyDescent="0.25">
      <c r="A234" s="21">
        <f>IF('Schritt 2a Wärmeverbr. Kat. 1-4'!A241="","",'Schritt 2a Wärmeverbr. Kat. 1-4'!A241)</f>
        <v>232</v>
      </c>
      <c r="B234" s="22" t="str">
        <f>IF('Schritt 2a Wärmeverbr. Kat. 1-4'!C241="","",'Schritt 2a Wärmeverbr. Kat. 1-4'!C241)</f>
        <v/>
      </c>
      <c r="D234" s="36" t="str">
        <f>IF('Schritt 2a Wärmeverbr. Kat. 1-4'!K241&lt;&gt;"",'Schritt 2a Wärmeverbr. Kat. 1-4'!V241,"")</f>
        <v/>
      </c>
      <c r="E234" t="str">
        <f>IF(D234="","",MATCH(D234,Klimafaktoren!$C$1:$AX$1,0))</f>
        <v/>
      </c>
      <c r="F234" s="69" t="str" cm="1">
        <f t="array" ref="F234">IFERROR(IF(Witterungsbereinigung!E234="",IF('Schritt 2a Wärmeverbr. Kat. 1-4'!AA241=1,"unbeheizt",""),INDEX(Klimafaktoren!$C$1:$AX$1296,Klimafaktoren!$B$1298,Witterungsbereinigung!E234)),"PLZ eingetragen?")</f>
        <v/>
      </c>
    </row>
    <row r="235" spans="1:6" x14ac:dyDescent="0.25">
      <c r="A235" s="21">
        <f>IF('Schritt 2a Wärmeverbr. Kat. 1-4'!A242="","",'Schritt 2a Wärmeverbr. Kat. 1-4'!A242)</f>
        <v>233</v>
      </c>
      <c r="B235" s="22" t="str">
        <f>IF('Schritt 2a Wärmeverbr. Kat. 1-4'!C242="","",'Schritt 2a Wärmeverbr. Kat. 1-4'!C242)</f>
        <v/>
      </c>
      <c r="D235" s="36" t="str">
        <f>IF('Schritt 2a Wärmeverbr. Kat. 1-4'!K242&lt;&gt;"",'Schritt 2a Wärmeverbr. Kat. 1-4'!V242,"")</f>
        <v/>
      </c>
      <c r="E235" t="str">
        <f>IF(D235="","",MATCH(D235,Klimafaktoren!$C$1:$AX$1,0))</f>
        <v/>
      </c>
      <c r="F235" s="69" t="str" cm="1">
        <f t="array" ref="F235">IFERROR(IF(Witterungsbereinigung!E235="",IF('Schritt 2a Wärmeverbr. Kat. 1-4'!AA242=1,"unbeheizt",""),INDEX(Klimafaktoren!$C$1:$AX$1296,Klimafaktoren!$B$1298,Witterungsbereinigung!E235)),"PLZ eingetragen?")</f>
        <v/>
      </c>
    </row>
    <row r="236" spans="1:6" x14ac:dyDescent="0.25">
      <c r="A236" s="21">
        <f>IF('Schritt 2a Wärmeverbr. Kat. 1-4'!A243="","",'Schritt 2a Wärmeverbr. Kat. 1-4'!A243)</f>
        <v>234</v>
      </c>
      <c r="B236" s="22" t="str">
        <f>IF('Schritt 2a Wärmeverbr. Kat. 1-4'!C243="","",'Schritt 2a Wärmeverbr. Kat. 1-4'!C243)</f>
        <v/>
      </c>
      <c r="D236" s="36" t="str">
        <f>IF('Schritt 2a Wärmeverbr. Kat. 1-4'!K243&lt;&gt;"",'Schritt 2a Wärmeverbr. Kat. 1-4'!V243,"")</f>
        <v/>
      </c>
      <c r="E236" t="str">
        <f>IF(D236="","",MATCH(D236,Klimafaktoren!$C$1:$AX$1,0))</f>
        <v/>
      </c>
      <c r="F236" s="69" t="str" cm="1">
        <f t="array" ref="F236">IFERROR(IF(Witterungsbereinigung!E236="",IF('Schritt 2a Wärmeverbr. Kat. 1-4'!AA243=1,"unbeheizt",""),INDEX(Klimafaktoren!$C$1:$AX$1296,Klimafaktoren!$B$1298,Witterungsbereinigung!E236)),"PLZ eingetragen?")</f>
        <v/>
      </c>
    </row>
    <row r="237" spans="1:6" x14ac:dyDescent="0.25">
      <c r="A237" s="21">
        <f>IF('Schritt 2a Wärmeverbr. Kat. 1-4'!A244="","",'Schritt 2a Wärmeverbr. Kat. 1-4'!A244)</f>
        <v>235</v>
      </c>
      <c r="B237" s="22" t="str">
        <f>IF('Schritt 2a Wärmeverbr. Kat. 1-4'!C244="","",'Schritt 2a Wärmeverbr. Kat. 1-4'!C244)</f>
        <v/>
      </c>
      <c r="D237" s="36" t="str">
        <f>IF('Schritt 2a Wärmeverbr. Kat. 1-4'!K244&lt;&gt;"",'Schritt 2a Wärmeverbr. Kat. 1-4'!V244,"")</f>
        <v/>
      </c>
      <c r="E237" t="str">
        <f>IF(D237="","",MATCH(D237,Klimafaktoren!$C$1:$AX$1,0))</f>
        <v/>
      </c>
      <c r="F237" s="69" t="str" cm="1">
        <f t="array" ref="F237">IFERROR(IF(Witterungsbereinigung!E237="",IF('Schritt 2a Wärmeverbr. Kat. 1-4'!AA244=1,"unbeheizt",""),INDEX(Klimafaktoren!$C$1:$AX$1296,Klimafaktoren!$B$1298,Witterungsbereinigung!E237)),"PLZ eingetragen?")</f>
        <v/>
      </c>
    </row>
    <row r="238" spans="1:6" x14ac:dyDescent="0.25">
      <c r="A238" s="21">
        <f>IF('Schritt 2a Wärmeverbr. Kat. 1-4'!A245="","",'Schritt 2a Wärmeverbr. Kat. 1-4'!A245)</f>
        <v>236</v>
      </c>
      <c r="B238" s="22" t="str">
        <f>IF('Schritt 2a Wärmeverbr. Kat. 1-4'!C245="","",'Schritt 2a Wärmeverbr. Kat. 1-4'!C245)</f>
        <v/>
      </c>
      <c r="D238" s="36" t="str">
        <f>IF('Schritt 2a Wärmeverbr. Kat. 1-4'!K245&lt;&gt;"",'Schritt 2a Wärmeverbr. Kat. 1-4'!V245,"")</f>
        <v/>
      </c>
      <c r="E238" t="str">
        <f>IF(D238="","",MATCH(D238,Klimafaktoren!$C$1:$AX$1,0))</f>
        <v/>
      </c>
      <c r="F238" s="69" t="str" cm="1">
        <f t="array" ref="F238">IFERROR(IF(Witterungsbereinigung!E238="",IF('Schritt 2a Wärmeverbr. Kat. 1-4'!AA245=1,"unbeheizt",""),INDEX(Klimafaktoren!$C$1:$AX$1296,Klimafaktoren!$B$1298,Witterungsbereinigung!E238)),"PLZ eingetragen?")</f>
        <v/>
      </c>
    </row>
    <row r="239" spans="1:6" x14ac:dyDescent="0.25">
      <c r="A239" s="21">
        <f>IF('Schritt 2a Wärmeverbr. Kat. 1-4'!A246="","",'Schritt 2a Wärmeverbr. Kat. 1-4'!A246)</f>
        <v>237</v>
      </c>
      <c r="B239" s="22" t="str">
        <f>IF('Schritt 2a Wärmeverbr. Kat. 1-4'!C246="","",'Schritt 2a Wärmeverbr. Kat. 1-4'!C246)</f>
        <v/>
      </c>
      <c r="D239" s="36" t="str">
        <f>IF('Schritt 2a Wärmeverbr. Kat. 1-4'!K246&lt;&gt;"",'Schritt 2a Wärmeverbr. Kat. 1-4'!V246,"")</f>
        <v/>
      </c>
      <c r="E239" t="str">
        <f>IF(D239="","",MATCH(D239,Klimafaktoren!$C$1:$AX$1,0))</f>
        <v/>
      </c>
      <c r="F239" s="69" t="str" cm="1">
        <f t="array" ref="F239">IFERROR(IF(Witterungsbereinigung!E239="",IF('Schritt 2a Wärmeverbr. Kat. 1-4'!AA246=1,"unbeheizt",""),INDEX(Klimafaktoren!$C$1:$AX$1296,Klimafaktoren!$B$1298,Witterungsbereinigung!E239)),"PLZ eingetragen?")</f>
        <v/>
      </c>
    </row>
    <row r="240" spans="1:6" x14ac:dyDescent="0.25">
      <c r="A240" s="21">
        <f>IF('Schritt 2a Wärmeverbr. Kat. 1-4'!A247="","",'Schritt 2a Wärmeverbr. Kat. 1-4'!A247)</f>
        <v>238</v>
      </c>
      <c r="B240" s="22" t="str">
        <f>IF('Schritt 2a Wärmeverbr. Kat. 1-4'!C247="","",'Schritt 2a Wärmeverbr. Kat. 1-4'!C247)</f>
        <v/>
      </c>
      <c r="D240" s="36" t="str">
        <f>IF('Schritt 2a Wärmeverbr. Kat. 1-4'!K247&lt;&gt;"",'Schritt 2a Wärmeverbr. Kat. 1-4'!V247,"")</f>
        <v/>
      </c>
      <c r="E240" t="str">
        <f>IF(D240="","",MATCH(D240,Klimafaktoren!$C$1:$AX$1,0))</f>
        <v/>
      </c>
      <c r="F240" s="69" t="str" cm="1">
        <f t="array" ref="F240">IFERROR(IF(Witterungsbereinigung!E240="",IF('Schritt 2a Wärmeverbr. Kat. 1-4'!AA247=1,"unbeheizt",""),INDEX(Klimafaktoren!$C$1:$AX$1296,Klimafaktoren!$B$1298,Witterungsbereinigung!E240)),"PLZ eingetragen?")</f>
        <v/>
      </c>
    </row>
    <row r="241" spans="1:6" x14ac:dyDescent="0.25">
      <c r="A241" s="21">
        <f>IF('Schritt 2a Wärmeverbr. Kat. 1-4'!A248="","",'Schritt 2a Wärmeverbr. Kat. 1-4'!A248)</f>
        <v>239</v>
      </c>
      <c r="B241" s="22" t="str">
        <f>IF('Schritt 2a Wärmeverbr. Kat. 1-4'!C248="","",'Schritt 2a Wärmeverbr. Kat. 1-4'!C248)</f>
        <v/>
      </c>
      <c r="D241" s="36" t="str">
        <f>IF('Schritt 2a Wärmeverbr. Kat. 1-4'!K248&lt;&gt;"",'Schritt 2a Wärmeverbr. Kat. 1-4'!V248,"")</f>
        <v/>
      </c>
      <c r="E241" t="str">
        <f>IF(D241="","",MATCH(D241,Klimafaktoren!$C$1:$AX$1,0))</f>
        <v/>
      </c>
      <c r="F241" s="69" t="str" cm="1">
        <f t="array" ref="F241">IFERROR(IF(Witterungsbereinigung!E241="",IF('Schritt 2a Wärmeverbr. Kat. 1-4'!AA248=1,"unbeheizt",""),INDEX(Klimafaktoren!$C$1:$AX$1296,Klimafaktoren!$B$1298,Witterungsbereinigung!E241)),"PLZ eingetragen?")</f>
        <v/>
      </c>
    </row>
    <row r="242" spans="1:6" x14ac:dyDescent="0.25">
      <c r="A242" s="21">
        <f>IF('Schritt 2a Wärmeverbr. Kat. 1-4'!A249="","",'Schritt 2a Wärmeverbr. Kat. 1-4'!A249)</f>
        <v>240</v>
      </c>
      <c r="B242" s="22" t="str">
        <f>IF('Schritt 2a Wärmeverbr. Kat. 1-4'!C249="","",'Schritt 2a Wärmeverbr. Kat. 1-4'!C249)</f>
        <v/>
      </c>
      <c r="D242" s="36" t="str">
        <f>IF('Schritt 2a Wärmeverbr. Kat. 1-4'!K249&lt;&gt;"",'Schritt 2a Wärmeverbr. Kat. 1-4'!V249,"")</f>
        <v/>
      </c>
      <c r="E242" t="str">
        <f>IF(D242="","",MATCH(D242,Klimafaktoren!$C$1:$AX$1,0))</f>
        <v/>
      </c>
      <c r="F242" s="69" t="str" cm="1">
        <f t="array" ref="F242">IFERROR(IF(Witterungsbereinigung!E242="",IF('Schritt 2a Wärmeverbr. Kat. 1-4'!AA249=1,"unbeheizt",""),INDEX(Klimafaktoren!$C$1:$AX$1296,Klimafaktoren!$B$1298,Witterungsbereinigung!E242)),"PLZ eingetragen?")</f>
        <v/>
      </c>
    </row>
    <row r="243" spans="1:6" x14ac:dyDescent="0.25">
      <c r="A243" s="21">
        <f>IF('Schritt 2a Wärmeverbr. Kat. 1-4'!A250="","",'Schritt 2a Wärmeverbr. Kat. 1-4'!A250)</f>
        <v>241</v>
      </c>
      <c r="B243" s="22" t="str">
        <f>IF('Schritt 2a Wärmeverbr. Kat. 1-4'!C250="","",'Schritt 2a Wärmeverbr. Kat. 1-4'!C250)</f>
        <v/>
      </c>
      <c r="D243" s="36" t="str">
        <f>IF('Schritt 2a Wärmeverbr. Kat. 1-4'!K250&lt;&gt;"",'Schritt 2a Wärmeverbr. Kat. 1-4'!V250,"")</f>
        <v/>
      </c>
      <c r="E243" t="str">
        <f>IF(D243="","",MATCH(D243,Klimafaktoren!$C$1:$AX$1,0))</f>
        <v/>
      </c>
      <c r="F243" s="69" t="str" cm="1">
        <f t="array" ref="F243">IFERROR(IF(Witterungsbereinigung!E243="",IF('Schritt 2a Wärmeverbr. Kat. 1-4'!AA250=1,"unbeheizt",""),INDEX(Klimafaktoren!$C$1:$AX$1296,Klimafaktoren!$B$1298,Witterungsbereinigung!E243)),"PLZ eingetragen?")</f>
        <v/>
      </c>
    </row>
    <row r="244" spans="1:6" x14ac:dyDescent="0.25">
      <c r="A244" s="21">
        <f>IF('Schritt 2a Wärmeverbr. Kat. 1-4'!A251="","",'Schritt 2a Wärmeverbr. Kat. 1-4'!A251)</f>
        <v>242</v>
      </c>
      <c r="B244" s="22" t="str">
        <f>IF('Schritt 2a Wärmeverbr. Kat. 1-4'!C251="","",'Schritt 2a Wärmeverbr. Kat. 1-4'!C251)</f>
        <v/>
      </c>
      <c r="D244" s="36" t="str">
        <f>IF('Schritt 2a Wärmeverbr. Kat. 1-4'!K251&lt;&gt;"",'Schritt 2a Wärmeverbr. Kat. 1-4'!V251,"")</f>
        <v/>
      </c>
      <c r="E244" t="str">
        <f>IF(D244="","",MATCH(D244,Klimafaktoren!$C$1:$AX$1,0))</f>
        <v/>
      </c>
      <c r="F244" s="69" t="str" cm="1">
        <f t="array" ref="F244">IFERROR(IF(Witterungsbereinigung!E244="",IF('Schritt 2a Wärmeverbr. Kat. 1-4'!AA251=1,"unbeheizt",""),INDEX(Klimafaktoren!$C$1:$AX$1296,Klimafaktoren!$B$1298,Witterungsbereinigung!E244)),"PLZ eingetragen?")</f>
        <v/>
      </c>
    </row>
    <row r="245" spans="1:6" x14ac:dyDescent="0.25">
      <c r="A245" s="21">
        <f>IF('Schritt 2a Wärmeverbr. Kat. 1-4'!A252="","",'Schritt 2a Wärmeverbr. Kat. 1-4'!A252)</f>
        <v>243</v>
      </c>
      <c r="B245" s="22" t="str">
        <f>IF('Schritt 2a Wärmeverbr. Kat. 1-4'!C252="","",'Schritt 2a Wärmeverbr. Kat. 1-4'!C252)</f>
        <v/>
      </c>
      <c r="D245" s="36" t="str">
        <f>IF('Schritt 2a Wärmeverbr. Kat. 1-4'!K252&lt;&gt;"",'Schritt 2a Wärmeverbr. Kat. 1-4'!V252,"")</f>
        <v/>
      </c>
      <c r="E245" t="str">
        <f>IF(D245="","",MATCH(D245,Klimafaktoren!$C$1:$AX$1,0))</f>
        <v/>
      </c>
      <c r="F245" s="69" t="str" cm="1">
        <f t="array" ref="F245">IFERROR(IF(Witterungsbereinigung!E245="",IF('Schritt 2a Wärmeverbr. Kat. 1-4'!AA252=1,"unbeheizt",""),INDEX(Klimafaktoren!$C$1:$AX$1296,Klimafaktoren!$B$1298,Witterungsbereinigung!E245)),"PLZ eingetragen?")</f>
        <v/>
      </c>
    </row>
    <row r="246" spans="1:6" x14ac:dyDescent="0.25">
      <c r="A246" s="21">
        <f>IF('Schritt 2a Wärmeverbr. Kat. 1-4'!A253="","",'Schritt 2a Wärmeverbr. Kat. 1-4'!A253)</f>
        <v>244</v>
      </c>
      <c r="B246" s="22" t="str">
        <f>IF('Schritt 2a Wärmeverbr. Kat. 1-4'!C253="","",'Schritt 2a Wärmeverbr. Kat. 1-4'!C253)</f>
        <v/>
      </c>
      <c r="D246" s="36" t="str">
        <f>IF('Schritt 2a Wärmeverbr. Kat. 1-4'!K253&lt;&gt;"",'Schritt 2a Wärmeverbr. Kat. 1-4'!V253,"")</f>
        <v/>
      </c>
      <c r="E246" t="str">
        <f>IF(D246="","",MATCH(D246,Klimafaktoren!$C$1:$AX$1,0))</f>
        <v/>
      </c>
      <c r="F246" s="69" t="str" cm="1">
        <f t="array" ref="F246">IFERROR(IF(Witterungsbereinigung!E246="",IF('Schritt 2a Wärmeverbr. Kat. 1-4'!AA253=1,"unbeheizt",""),INDEX(Klimafaktoren!$C$1:$AX$1296,Klimafaktoren!$B$1298,Witterungsbereinigung!E246)),"PLZ eingetragen?")</f>
        <v/>
      </c>
    </row>
    <row r="247" spans="1:6" x14ac:dyDescent="0.25">
      <c r="A247" s="21">
        <f>IF('Schritt 2a Wärmeverbr. Kat. 1-4'!A254="","",'Schritt 2a Wärmeverbr. Kat. 1-4'!A254)</f>
        <v>245</v>
      </c>
      <c r="B247" s="22" t="str">
        <f>IF('Schritt 2a Wärmeverbr. Kat. 1-4'!C254="","",'Schritt 2a Wärmeverbr. Kat. 1-4'!C254)</f>
        <v/>
      </c>
      <c r="D247" s="36" t="str">
        <f>IF('Schritt 2a Wärmeverbr. Kat. 1-4'!K254&lt;&gt;"",'Schritt 2a Wärmeverbr. Kat. 1-4'!V254,"")</f>
        <v/>
      </c>
      <c r="E247" t="str">
        <f>IF(D247="","",MATCH(D247,Klimafaktoren!$C$1:$AX$1,0))</f>
        <v/>
      </c>
      <c r="F247" s="69" t="str" cm="1">
        <f t="array" ref="F247">IFERROR(IF(Witterungsbereinigung!E247="",IF('Schritt 2a Wärmeverbr. Kat. 1-4'!AA254=1,"unbeheizt",""),INDEX(Klimafaktoren!$C$1:$AX$1296,Klimafaktoren!$B$1298,Witterungsbereinigung!E247)),"PLZ eingetragen?")</f>
        <v/>
      </c>
    </row>
    <row r="248" spans="1:6" x14ac:dyDescent="0.25">
      <c r="A248" s="21">
        <f>IF('Schritt 2a Wärmeverbr. Kat. 1-4'!A255="","",'Schritt 2a Wärmeverbr. Kat. 1-4'!A255)</f>
        <v>246</v>
      </c>
      <c r="B248" s="22" t="str">
        <f>IF('Schritt 2a Wärmeverbr. Kat. 1-4'!C255="","",'Schritt 2a Wärmeverbr. Kat. 1-4'!C255)</f>
        <v/>
      </c>
      <c r="D248" s="36" t="str">
        <f>IF('Schritt 2a Wärmeverbr. Kat. 1-4'!K255&lt;&gt;"",'Schritt 2a Wärmeverbr. Kat. 1-4'!V255,"")</f>
        <v/>
      </c>
      <c r="E248" t="str">
        <f>IF(D248="","",MATCH(D248,Klimafaktoren!$C$1:$AX$1,0))</f>
        <v/>
      </c>
      <c r="F248" s="69" t="str" cm="1">
        <f t="array" ref="F248">IFERROR(IF(Witterungsbereinigung!E248="",IF('Schritt 2a Wärmeverbr. Kat. 1-4'!AA255=1,"unbeheizt",""),INDEX(Klimafaktoren!$C$1:$AX$1296,Klimafaktoren!$B$1298,Witterungsbereinigung!E248)),"PLZ eingetragen?")</f>
        <v/>
      </c>
    </row>
    <row r="249" spans="1:6" x14ac:dyDescent="0.25">
      <c r="A249" s="21">
        <f>IF('Schritt 2a Wärmeverbr. Kat. 1-4'!A256="","",'Schritt 2a Wärmeverbr. Kat. 1-4'!A256)</f>
        <v>247</v>
      </c>
      <c r="B249" s="22" t="str">
        <f>IF('Schritt 2a Wärmeverbr. Kat. 1-4'!C256="","",'Schritt 2a Wärmeverbr. Kat. 1-4'!C256)</f>
        <v/>
      </c>
      <c r="D249" s="36" t="str">
        <f>IF('Schritt 2a Wärmeverbr. Kat. 1-4'!K256&lt;&gt;"",'Schritt 2a Wärmeverbr. Kat. 1-4'!V256,"")</f>
        <v/>
      </c>
      <c r="E249" t="str">
        <f>IF(D249="","",MATCH(D249,Klimafaktoren!$C$1:$AX$1,0))</f>
        <v/>
      </c>
      <c r="F249" s="69" t="str" cm="1">
        <f t="array" ref="F249">IFERROR(IF(Witterungsbereinigung!E249="",IF('Schritt 2a Wärmeverbr. Kat. 1-4'!AA256=1,"unbeheizt",""),INDEX(Klimafaktoren!$C$1:$AX$1296,Klimafaktoren!$B$1298,Witterungsbereinigung!E249)),"PLZ eingetragen?")</f>
        <v/>
      </c>
    </row>
    <row r="250" spans="1:6" x14ac:dyDescent="0.25">
      <c r="A250" s="21">
        <f>IF('Schritt 2a Wärmeverbr. Kat. 1-4'!A257="","",'Schritt 2a Wärmeverbr. Kat. 1-4'!A257)</f>
        <v>248</v>
      </c>
      <c r="B250" s="22" t="str">
        <f>IF('Schritt 2a Wärmeverbr. Kat. 1-4'!C257="","",'Schritt 2a Wärmeverbr. Kat. 1-4'!C257)</f>
        <v/>
      </c>
      <c r="D250" s="36" t="str">
        <f>IF('Schritt 2a Wärmeverbr. Kat. 1-4'!K257&lt;&gt;"",'Schritt 2a Wärmeverbr. Kat. 1-4'!V257,"")</f>
        <v/>
      </c>
      <c r="E250" t="str">
        <f>IF(D250="","",MATCH(D250,Klimafaktoren!$C$1:$AX$1,0))</f>
        <v/>
      </c>
      <c r="F250" s="69" t="str" cm="1">
        <f t="array" ref="F250">IFERROR(IF(Witterungsbereinigung!E250="",IF('Schritt 2a Wärmeverbr. Kat. 1-4'!AA257=1,"unbeheizt",""),INDEX(Klimafaktoren!$C$1:$AX$1296,Klimafaktoren!$B$1298,Witterungsbereinigung!E250)),"PLZ eingetragen?")</f>
        <v/>
      </c>
    </row>
    <row r="251" spans="1:6" x14ac:dyDescent="0.25">
      <c r="A251" s="21">
        <f>IF('Schritt 2a Wärmeverbr. Kat. 1-4'!A258="","",'Schritt 2a Wärmeverbr. Kat. 1-4'!A258)</f>
        <v>249</v>
      </c>
      <c r="B251" s="22" t="str">
        <f>IF('Schritt 2a Wärmeverbr. Kat. 1-4'!C258="","",'Schritt 2a Wärmeverbr. Kat. 1-4'!C258)</f>
        <v/>
      </c>
      <c r="D251" s="36" t="str">
        <f>IF('Schritt 2a Wärmeverbr. Kat. 1-4'!K258&lt;&gt;"",'Schritt 2a Wärmeverbr. Kat. 1-4'!V258,"")</f>
        <v/>
      </c>
      <c r="E251" t="str">
        <f>IF(D251="","",MATCH(D251,Klimafaktoren!$C$1:$AX$1,0))</f>
        <v/>
      </c>
      <c r="F251" s="69" t="str" cm="1">
        <f t="array" ref="F251">IFERROR(IF(Witterungsbereinigung!E251="",IF('Schritt 2a Wärmeverbr. Kat. 1-4'!AA258=1,"unbeheizt",""),INDEX(Klimafaktoren!$C$1:$AX$1296,Klimafaktoren!$B$1298,Witterungsbereinigung!E251)),"PLZ eingetragen?")</f>
        <v/>
      </c>
    </row>
    <row r="252" spans="1:6" x14ac:dyDescent="0.25">
      <c r="A252" s="21">
        <f>IF('Schritt 2a Wärmeverbr. Kat. 1-4'!A259="","",'Schritt 2a Wärmeverbr. Kat. 1-4'!A259)</f>
        <v>250</v>
      </c>
      <c r="B252" s="22" t="str">
        <f>IF('Schritt 2a Wärmeverbr. Kat. 1-4'!C259="","",'Schritt 2a Wärmeverbr. Kat. 1-4'!C259)</f>
        <v/>
      </c>
      <c r="D252" s="36" t="str">
        <f>IF('Schritt 2a Wärmeverbr. Kat. 1-4'!K259&lt;&gt;"",'Schritt 2a Wärmeverbr. Kat. 1-4'!V259,"")</f>
        <v/>
      </c>
      <c r="E252" t="str">
        <f>IF(D252="","",MATCH(D252,Klimafaktoren!$C$1:$AX$1,0))</f>
        <v/>
      </c>
      <c r="F252" s="69" t="str" cm="1">
        <f t="array" ref="F252">IFERROR(IF(Witterungsbereinigung!E252="",IF('Schritt 2a Wärmeverbr. Kat. 1-4'!AA259=1,"unbeheizt",""),INDEX(Klimafaktoren!$C$1:$AX$1296,Klimafaktoren!$B$1298,Witterungsbereinigung!E252)),"PLZ eingetragen?")</f>
        <v/>
      </c>
    </row>
    <row r="253" spans="1:6" x14ac:dyDescent="0.25">
      <c r="A253" s="21">
        <f>IF('Schritt 2a Wärmeverbr. Kat. 1-4'!A260="","",'Schritt 2a Wärmeverbr. Kat. 1-4'!A260)</f>
        <v>251</v>
      </c>
      <c r="B253" s="22" t="str">
        <f>IF('Schritt 2a Wärmeverbr. Kat. 1-4'!C260="","",'Schritt 2a Wärmeverbr. Kat. 1-4'!C260)</f>
        <v/>
      </c>
      <c r="D253" s="36" t="str">
        <f>IF('Schritt 2a Wärmeverbr. Kat. 1-4'!K260&lt;&gt;"",'Schritt 2a Wärmeverbr. Kat. 1-4'!V260,"")</f>
        <v/>
      </c>
      <c r="E253" t="str">
        <f>IF(D253="","",MATCH(D253,Klimafaktoren!$C$1:$AX$1,0))</f>
        <v/>
      </c>
      <c r="F253" s="69" t="str" cm="1">
        <f t="array" ref="F253">IFERROR(IF(Witterungsbereinigung!E253="",IF('Schritt 2a Wärmeverbr. Kat. 1-4'!AA260=1,"unbeheizt",""),INDEX(Klimafaktoren!$C$1:$AX$1296,Klimafaktoren!$B$1298,Witterungsbereinigung!E253)),"PLZ eingetragen?")</f>
        <v/>
      </c>
    </row>
    <row r="254" spans="1:6" x14ac:dyDescent="0.25">
      <c r="A254" s="21">
        <f>IF('Schritt 2a Wärmeverbr. Kat. 1-4'!A261="","",'Schritt 2a Wärmeverbr. Kat. 1-4'!A261)</f>
        <v>252</v>
      </c>
      <c r="B254" s="22" t="str">
        <f>IF('Schritt 2a Wärmeverbr. Kat. 1-4'!C261="","",'Schritt 2a Wärmeverbr. Kat. 1-4'!C261)</f>
        <v/>
      </c>
      <c r="D254" s="36" t="str">
        <f>IF('Schritt 2a Wärmeverbr. Kat. 1-4'!K261&lt;&gt;"",'Schritt 2a Wärmeverbr. Kat. 1-4'!V261,"")</f>
        <v/>
      </c>
      <c r="E254" t="str">
        <f>IF(D254="","",MATCH(D254,Klimafaktoren!$C$1:$AX$1,0))</f>
        <v/>
      </c>
      <c r="F254" s="69" t="str" cm="1">
        <f t="array" ref="F254">IFERROR(IF(Witterungsbereinigung!E254="",IF('Schritt 2a Wärmeverbr. Kat. 1-4'!AA261=1,"unbeheizt",""),INDEX(Klimafaktoren!$C$1:$AX$1296,Klimafaktoren!$B$1298,Witterungsbereinigung!E254)),"PLZ eingetragen?")</f>
        <v/>
      </c>
    </row>
    <row r="255" spans="1:6" x14ac:dyDescent="0.25">
      <c r="A255" s="21">
        <f>IF('Schritt 2a Wärmeverbr. Kat. 1-4'!A262="","",'Schritt 2a Wärmeverbr. Kat. 1-4'!A262)</f>
        <v>253</v>
      </c>
      <c r="B255" s="22" t="str">
        <f>IF('Schritt 2a Wärmeverbr. Kat. 1-4'!C262="","",'Schritt 2a Wärmeverbr. Kat. 1-4'!C262)</f>
        <v/>
      </c>
      <c r="D255" s="36" t="str">
        <f>IF('Schritt 2a Wärmeverbr. Kat. 1-4'!K262&lt;&gt;"",'Schritt 2a Wärmeverbr. Kat. 1-4'!V262,"")</f>
        <v/>
      </c>
      <c r="E255" t="str">
        <f>IF(D255="","",MATCH(D255,Klimafaktoren!$C$1:$AX$1,0))</f>
        <v/>
      </c>
      <c r="F255" s="69" t="str" cm="1">
        <f t="array" ref="F255">IFERROR(IF(Witterungsbereinigung!E255="",IF('Schritt 2a Wärmeverbr. Kat. 1-4'!AA262=1,"unbeheizt",""),INDEX(Klimafaktoren!$C$1:$AX$1296,Klimafaktoren!$B$1298,Witterungsbereinigung!E255)),"PLZ eingetragen?")</f>
        <v/>
      </c>
    </row>
    <row r="256" spans="1:6" x14ac:dyDescent="0.25">
      <c r="A256" s="21">
        <f>IF('Schritt 2a Wärmeverbr. Kat. 1-4'!A263="","",'Schritt 2a Wärmeverbr. Kat. 1-4'!A263)</f>
        <v>254</v>
      </c>
      <c r="B256" s="22" t="str">
        <f>IF('Schritt 2a Wärmeverbr. Kat. 1-4'!C263="","",'Schritt 2a Wärmeverbr. Kat. 1-4'!C263)</f>
        <v/>
      </c>
      <c r="D256" s="36" t="str">
        <f>IF('Schritt 2a Wärmeverbr. Kat. 1-4'!K263&lt;&gt;"",'Schritt 2a Wärmeverbr. Kat. 1-4'!V263,"")</f>
        <v/>
      </c>
      <c r="E256" t="str">
        <f>IF(D256="","",MATCH(D256,Klimafaktoren!$C$1:$AX$1,0))</f>
        <v/>
      </c>
      <c r="F256" s="69" t="str" cm="1">
        <f t="array" ref="F256">IFERROR(IF(Witterungsbereinigung!E256="",IF('Schritt 2a Wärmeverbr. Kat. 1-4'!AA263=1,"unbeheizt",""),INDEX(Klimafaktoren!$C$1:$AX$1296,Klimafaktoren!$B$1298,Witterungsbereinigung!E256)),"PLZ eingetragen?")</f>
        <v/>
      </c>
    </row>
    <row r="257" spans="1:6" x14ac:dyDescent="0.25">
      <c r="A257" s="21">
        <f>IF('Schritt 2a Wärmeverbr. Kat. 1-4'!A264="","",'Schritt 2a Wärmeverbr. Kat. 1-4'!A264)</f>
        <v>255</v>
      </c>
      <c r="B257" s="22" t="str">
        <f>IF('Schritt 2a Wärmeverbr. Kat. 1-4'!C264="","",'Schritt 2a Wärmeverbr. Kat. 1-4'!C264)</f>
        <v/>
      </c>
      <c r="D257" s="36" t="str">
        <f>IF('Schritt 2a Wärmeverbr. Kat. 1-4'!K264&lt;&gt;"",'Schritt 2a Wärmeverbr. Kat. 1-4'!V264,"")</f>
        <v/>
      </c>
      <c r="E257" t="str">
        <f>IF(D257="","",MATCH(D257,Klimafaktoren!$C$1:$AX$1,0))</f>
        <v/>
      </c>
      <c r="F257" s="69" t="str" cm="1">
        <f t="array" ref="F257">IFERROR(IF(Witterungsbereinigung!E257="",IF('Schritt 2a Wärmeverbr. Kat. 1-4'!AA264=1,"unbeheizt",""),INDEX(Klimafaktoren!$C$1:$AX$1296,Klimafaktoren!$B$1298,Witterungsbereinigung!E257)),"PLZ eingetragen?")</f>
        <v/>
      </c>
    </row>
    <row r="258" spans="1:6" x14ac:dyDescent="0.25">
      <c r="A258" s="21">
        <f>IF('Schritt 2a Wärmeverbr. Kat. 1-4'!A265="","",'Schritt 2a Wärmeverbr. Kat. 1-4'!A265)</f>
        <v>256</v>
      </c>
      <c r="B258" s="22" t="str">
        <f>IF('Schritt 2a Wärmeverbr. Kat. 1-4'!C265="","",'Schritt 2a Wärmeverbr. Kat. 1-4'!C265)</f>
        <v/>
      </c>
      <c r="D258" s="36" t="str">
        <f>IF('Schritt 2a Wärmeverbr. Kat. 1-4'!K265&lt;&gt;"",'Schritt 2a Wärmeverbr. Kat. 1-4'!V265,"")</f>
        <v/>
      </c>
      <c r="E258" t="str">
        <f>IF(D258="","",MATCH(D258,Klimafaktoren!$C$1:$AX$1,0))</f>
        <v/>
      </c>
      <c r="F258" s="69" t="str" cm="1">
        <f t="array" ref="F258">IFERROR(IF(Witterungsbereinigung!E258="",IF('Schritt 2a Wärmeverbr. Kat. 1-4'!AA265=1,"unbeheizt",""),INDEX(Klimafaktoren!$C$1:$AX$1296,Klimafaktoren!$B$1298,Witterungsbereinigung!E258)),"PLZ eingetragen?")</f>
        <v/>
      </c>
    </row>
    <row r="259" spans="1:6" x14ac:dyDescent="0.25">
      <c r="A259" s="21">
        <f>IF('Schritt 2a Wärmeverbr. Kat. 1-4'!A266="","",'Schritt 2a Wärmeverbr. Kat. 1-4'!A266)</f>
        <v>257</v>
      </c>
      <c r="B259" s="22" t="str">
        <f>IF('Schritt 2a Wärmeverbr. Kat. 1-4'!C266="","",'Schritt 2a Wärmeverbr. Kat. 1-4'!C266)</f>
        <v/>
      </c>
      <c r="D259" s="36" t="str">
        <f>IF('Schritt 2a Wärmeverbr. Kat. 1-4'!K266&lt;&gt;"",'Schritt 2a Wärmeverbr. Kat. 1-4'!V266,"")</f>
        <v/>
      </c>
      <c r="E259" t="str">
        <f>IF(D259="","",MATCH(D259,Klimafaktoren!$C$1:$AX$1,0))</f>
        <v/>
      </c>
      <c r="F259" s="69" t="str" cm="1">
        <f t="array" ref="F259">IFERROR(IF(Witterungsbereinigung!E259="",IF('Schritt 2a Wärmeverbr. Kat. 1-4'!AA266=1,"unbeheizt",""),INDEX(Klimafaktoren!$C$1:$AX$1296,Klimafaktoren!$B$1298,Witterungsbereinigung!E259)),"PLZ eingetragen?")</f>
        <v/>
      </c>
    </row>
    <row r="260" spans="1:6" x14ac:dyDescent="0.25">
      <c r="A260" s="21">
        <f>IF('Schritt 2a Wärmeverbr. Kat. 1-4'!A267="","",'Schritt 2a Wärmeverbr. Kat. 1-4'!A267)</f>
        <v>258</v>
      </c>
      <c r="B260" s="22" t="str">
        <f>IF('Schritt 2a Wärmeverbr. Kat. 1-4'!C267="","",'Schritt 2a Wärmeverbr. Kat. 1-4'!C267)</f>
        <v/>
      </c>
      <c r="D260" s="36" t="str">
        <f>IF('Schritt 2a Wärmeverbr. Kat. 1-4'!K267&lt;&gt;"",'Schritt 2a Wärmeverbr. Kat. 1-4'!V267,"")</f>
        <v/>
      </c>
      <c r="E260" t="str">
        <f>IF(D260="","",MATCH(D260,Klimafaktoren!$C$1:$AX$1,0))</f>
        <v/>
      </c>
      <c r="F260" s="69" t="str" cm="1">
        <f t="array" ref="F260">IFERROR(IF(Witterungsbereinigung!E260="",IF('Schritt 2a Wärmeverbr. Kat. 1-4'!AA267=1,"unbeheizt",""),INDEX(Klimafaktoren!$C$1:$AX$1296,Klimafaktoren!$B$1298,Witterungsbereinigung!E260)),"PLZ eingetragen?")</f>
        <v/>
      </c>
    </row>
    <row r="261" spans="1:6" x14ac:dyDescent="0.25">
      <c r="A261" s="21">
        <f>IF('Schritt 2a Wärmeverbr. Kat. 1-4'!A268="","",'Schritt 2a Wärmeverbr. Kat. 1-4'!A268)</f>
        <v>259</v>
      </c>
      <c r="B261" s="22" t="str">
        <f>IF('Schritt 2a Wärmeverbr. Kat. 1-4'!C268="","",'Schritt 2a Wärmeverbr. Kat. 1-4'!C268)</f>
        <v/>
      </c>
      <c r="D261" s="36" t="str">
        <f>IF('Schritt 2a Wärmeverbr. Kat. 1-4'!K268&lt;&gt;"",'Schritt 2a Wärmeverbr. Kat. 1-4'!V268,"")</f>
        <v/>
      </c>
      <c r="E261" t="str">
        <f>IF(D261="","",MATCH(D261,Klimafaktoren!$C$1:$AX$1,0))</f>
        <v/>
      </c>
      <c r="F261" s="69" t="str" cm="1">
        <f t="array" ref="F261">IFERROR(IF(Witterungsbereinigung!E261="",IF('Schritt 2a Wärmeverbr. Kat. 1-4'!AA268=1,"unbeheizt",""),INDEX(Klimafaktoren!$C$1:$AX$1296,Klimafaktoren!$B$1298,Witterungsbereinigung!E261)),"PLZ eingetragen?")</f>
        <v/>
      </c>
    </row>
    <row r="262" spans="1:6" x14ac:dyDescent="0.25">
      <c r="A262" s="21">
        <f>IF('Schritt 2a Wärmeverbr. Kat. 1-4'!A269="","",'Schritt 2a Wärmeverbr. Kat. 1-4'!A269)</f>
        <v>260</v>
      </c>
      <c r="B262" s="22" t="str">
        <f>IF('Schritt 2a Wärmeverbr. Kat. 1-4'!C269="","",'Schritt 2a Wärmeverbr. Kat. 1-4'!C269)</f>
        <v/>
      </c>
      <c r="D262" s="36" t="str">
        <f>IF('Schritt 2a Wärmeverbr. Kat. 1-4'!K269&lt;&gt;"",'Schritt 2a Wärmeverbr. Kat. 1-4'!V269,"")</f>
        <v/>
      </c>
      <c r="E262" t="str">
        <f>IF(D262="","",MATCH(D262,Klimafaktoren!$C$1:$AX$1,0))</f>
        <v/>
      </c>
      <c r="F262" s="69" t="str" cm="1">
        <f t="array" ref="F262">IFERROR(IF(Witterungsbereinigung!E262="",IF('Schritt 2a Wärmeverbr. Kat. 1-4'!AA269=1,"unbeheizt",""),INDEX(Klimafaktoren!$C$1:$AX$1296,Klimafaktoren!$B$1298,Witterungsbereinigung!E262)),"PLZ eingetragen?")</f>
        <v/>
      </c>
    </row>
    <row r="263" spans="1:6" x14ac:dyDescent="0.25">
      <c r="A263" s="21">
        <f>IF('Schritt 2a Wärmeverbr. Kat. 1-4'!A270="","",'Schritt 2a Wärmeverbr. Kat. 1-4'!A270)</f>
        <v>261</v>
      </c>
      <c r="B263" s="22" t="str">
        <f>IF('Schritt 2a Wärmeverbr. Kat. 1-4'!C270="","",'Schritt 2a Wärmeverbr. Kat. 1-4'!C270)</f>
        <v/>
      </c>
      <c r="D263" s="36" t="str">
        <f>IF('Schritt 2a Wärmeverbr. Kat. 1-4'!K270&lt;&gt;"",'Schritt 2a Wärmeverbr. Kat. 1-4'!V270,"")</f>
        <v/>
      </c>
      <c r="E263" t="str">
        <f>IF(D263="","",MATCH(D263,Klimafaktoren!$C$1:$AX$1,0))</f>
        <v/>
      </c>
      <c r="F263" s="69" t="str" cm="1">
        <f t="array" ref="F263">IFERROR(IF(Witterungsbereinigung!E263="",IF('Schritt 2a Wärmeverbr. Kat. 1-4'!AA270=1,"unbeheizt",""),INDEX(Klimafaktoren!$C$1:$AX$1296,Klimafaktoren!$B$1298,Witterungsbereinigung!E263)),"PLZ eingetragen?")</f>
        <v/>
      </c>
    </row>
    <row r="264" spans="1:6" x14ac:dyDescent="0.25">
      <c r="A264" s="21">
        <f>IF('Schritt 2a Wärmeverbr. Kat. 1-4'!A271="","",'Schritt 2a Wärmeverbr. Kat. 1-4'!A271)</f>
        <v>262</v>
      </c>
      <c r="B264" s="22" t="str">
        <f>IF('Schritt 2a Wärmeverbr. Kat. 1-4'!C271="","",'Schritt 2a Wärmeverbr. Kat. 1-4'!C271)</f>
        <v/>
      </c>
      <c r="D264" s="36" t="str">
        <f>IF('Schritt 2a Wärmeverbr. Kat. 1-4'!K271&lt;&gt;"",'Schritt 2a Wärmeverbr. Kat. 1-4'!V271,"")</f>
        <v/>
      </c>
      <c r="E264" t="str">
        <f>IF(D264="","",MATCH(D264,Klimafaktoren!$C$1:$AX$1,0))</f>
        <v/>
      </c>
      <c r="F264" s="69" t="str" cm="1">
        <f t="array" ref="F264">IFERROR(IF(Witterungsbereinigung!E264="",IF('Schritt 2a Wärmeverbr. Kat. 1-4'!AA271=1,"unbeheizt",""),INDEX(Klimafaktoren!$C$1:$AX$1296,Klimafaktoren!$B$1298,Witterungsbereinigung!E264)),"PLZ eingetragen?")</f>
        <v/>
      </c>
    </row>
    <row r="265" spans="1:6" x14ac:dyDescent="0.25">
      <c r="A265" s="21">
        <f>IF('Schritt 2a Wärmeverbr. Kat. 1-4'!A272="","",'Schritt 2a Wärmeverbr. Kat. 1-4'!A272)</f>
        <v>263</v>
      </c>
      <c r="B265" s="22" t="str">
        <f>IF('Schritt 2a Wärmeverbr. Kat. 1-4'!C272="","",'Schritt 2a Wärmeverbr. Kat. 1-4'!C272)</f>
        <v/>
      </c>
      <c r="D265" s="36" t="str">
        <f>IF('Schritt 2a Wärmeverbr. Kat. 1-4'!K272&lt;&gt;"",'Schritt 2a Wärmeverbr. Kat. 1-4'!V272,"")</f>
        <v/>
      </c>
      <c r="E265" t="str">
        <f>IF(D265="","",MATCH(D265,Klimafaktoren!$C$1:$AX$1,0))</f>
        <v/>
      </c>
      <c r="F265" s="69" t="str" cm="1">
        <f t="array" ref="F265">IFERROR(IF(Witterungsbereinigung!E265="",IF('Schritt 2a Wärmeverbr. Kat. 1-4'!AA272=1,"unbeheizt",""),INDEX(Klimafaktoren!$C$1:$AX$1296,Klimafaktoren!$B$1298,Witterungsbereinigung!E265)),"PLZ eingetragen?")</f>
        <v/>
      </c>
    </row>
    <row r="266" spans="1:6" x14ac:dyDescent="0.25">
      <c r="A266" s="21">
        <f>IF('Schritt 2a Wärmeverbr. Kat. 1-4'!A273="","",'Schritt 2a Wärmeverbr. Kat. 1-4'!A273)</f>
        <v>264</v>
      </c>
      <c r="B266" s="22" t="str">
        <f>IF('Schritt 2a Wärmeverbr. Kat. 1-4'!C273="","",'Schritt 2a Wärmeverbr. Kat. 1-4'!C273)</f>
        <v/>
      </c>
      <c r="D266" s="36" t="str">
        <f>IF('Schritt 2a Wärmeverbr. Kat. 1-4'!K273&lt;&gt;"",'Schritt 2a Wärmeverbr. Kat. 1-4'!V273,"")</f>
        <v/>
      </c>
      <c r="E266" t="str">
        <f>IF(D266="","",MATCH(D266,Klimafaktoren!$C$1:$AX$1,0))</f>
        <v/>
      </c>
      <c r="F266" s="69" t="str" cm="1">
        <f t="array" ref="F266">IFERROR(IF(Witterungsbereinigung!E266="",IF('Schritt 2a Wärmeverbr. Kat. 1-4'!AA273=1,"unbeheizt",""),INDEX(Klimafaktoren!$C$1:$AX$1296,Klimafaktoren!$B$1298,Witterungsbereinigung!E266)),"PLZ eingetragen?")</f>
        <v/>
      </c>
    </row>
    <row r="267" spans="1:6" x14ac:dyDescent="0.25">
      <c r="A267" s="21">
        <f>IF('Schritt 2a Wärmeverbr. Kat. 1-4'!A274="","",'Schritt 2a Wärmeverbr. Kat. 1-4'!A274)</f>
        <v>265</v>
      </c>
      <c r="B267" s="22" t="str">
        <f>IF('Schritt 2a Wärmeverbr. Kat. 1-4'!C274="","",'Schritt 2a Wärmeverbr. Kat. 1-4'!C274)</f>
        <v/>
      </c>
      <c r="D267" s="36" t="str">
        <f>IF('Schritt 2a Wärmeverbr. Kat. 1-4'!K274&lt;&gt;"",'Schritt 2a Wärmeverbr. Kat. 1-4'!V274,"")</f>
        <v/>
      </c>
      <c r="E267" t="str">
        <f>IF(D267="","",MATCH(D267,Klimafaktoren!$C$1:$AX$1,0))</f>
        <v/>
      </c>
      <c r="F267" s="69" t="str" cm="1">
        <f t="array" ref="F267">IFERROR(IF(Witterungsbereinigung!E267="",IF('Schritt 2a Wärmeverbr. Kat. 1-4'!AA274=1,"unbeheizt",""),INDEX(Klimafaktoren!$C$1:$AX$1296,Klimafaktoren!$B$1298,Witterungsbereinigung!E267)),"PLZ eingetragen?")</f>
        <v/>
      </c>
    </row>
    <row r="268" spans="1:6" x14ac:dyDescent="0.25">
      <c r="A268" s="21">
        <f>IF('Schritt 2a Wärmeverbr. Kat. 1-4'!A275="","",'Schritt 2a Wärmeverbr. Kat. 1-4'!A275)</f>
        <v>266</v>
      </c>
      <c r="B268" s="22" t="str">
        <f>IF('Schritt 2a Wärmeverbr. Kat. 1-4'!C275="","",'Schritt 2a Wärmeverbr. Kat. 1-4'!C275)</f>
        <v/>
      </c>
      <c r="D268" s="36" t="str">
        <f>IF('Schritt 2a Wärmeverbr. Kat. 1-4'!K275&lt;&gt;"",'Schritt 2a Wärmeverbr. Kat. 1-4'!V275,"")</f>
        <v/>
      </c>
      <c r="E268" t="str">
        <f>IF(D268="","",MATCH(D268,Klimafaktoren!$C$1:$AX$1,0))</f>
        <v/>
      </c>
      <c r="F268" s="69" t="str" cm="1">
        <f t="array" ref="F268">IFERROR(IF(Witterungsbereinigung!E268="",IF('Schritt 2a Wärmeverbr. Kat. 1-4'!AA275=1,"unbeheizt",""),INDEX(Klimafaktoren!$C$1:$AX$1296,Klimafaktoren!$B$1298,Witterungsbereinigung!E268)),"PLZ eingetragen?")</f>
        <v/>
      </c>
    </row>
    <row r="269" spans="1:6" x14ac:dyDescent="0.25">
      <c r="A269" s="21">
        <f>IF('Schritt 2a Wärmeverbr. Kat. 1-4'!A276="","",'Schritt 2a Wärmeverbr. Kat. 1-4'!A276)</f>
        <v>267</v>
      </c>
      <c r="B269" s="22" t="str">
        <f>IF('Schritt 2a Wärmeverbr. Kat. 1-4'!C276="","",'Schritt 2a Wärmeverbr. Kat. 1-4'!C276)</f>
        <v/>
      </c>
      <c r="D269" s="36" t="str">
        <f>IF('Schritt 2a Wärmeverbr. Kat. 1-4'!K276&lt;&gt;"",'Schritt 2a Wärmeverbr. Kat. 1-4'!V276,"")</f>
        <v/>
      </c>
      <c r="E269" t="str">
        <f>IF(D269="","",MATCH(D269,Klimafaktoren!$C$1:$AX$1,0))</f>
        <v/>
      </c>
      <c r="F269" s="69" t="str" cm="1">
        <f t="array" ref="F269">IFERROR(IF(Witterungsbereinigung!E269="",IF('Schritt 2a Wärmeverbr. Kat. 1-4'!AA276=1,"unbeheizt",""),INDEX(Klimafaktoren!$C$1:$AX$1296,Klimafaktoren!$B$1298,Witterungsbereinigung!E269)),"PLZ eingetragen?")</f>
        <v/>
      </c>
    </row>
    <row r="270" spans="1:6" x14ac:dyDescent="0.25">
      <c r="A270" s="21">
        <f>IF('Schritt 2a Wärmeverbr. Kat. 1-4'!A277="","",'Schritt 2a Wärmeverbr. Kat. 1-4'!A277)</f>
        <v>268</v>
      </c>
      <c r="B270" s="22" t="str">
        <f>IF('Schritt 2a Wärmeverbr. Kat. 1-4'!C277="","",'Schritt 2a Wärmeverbr. Kat. 1-4'!C277)</f>
        <v/>
      </c>
      <c r="D270" s="36" t="str">
        <f>IF('Schritt 2a Wärmeverbr. Kat. 1-4'!K277&lt;&gt;"",'Schritt 2a Wärmeverbr. Kat. 1-4'!V277,"")</f>
        <v/>
      </c>
      <c r="E270" t="str">
        <f>IF(D270="","",MATCH(D270,Klimafaktoren!$C$1:$AX$1,0))</f>
        <v/>
      </c>
      <c r="F270" s="69" t="str" cm="1">
        <f t="array" ref="F270">IFERROR(IF(Witterungsbereinigung!E270="",IF('Schritt 2a Wärmeverbr. Kat. 1-4'!AA277=1,"unbeheizt",""),INDEX(Klimafaktoren!$C$1:$AX$1296,Klimafaktoren!$B$1298,Witterungsbereinigung!E270)),"PLZ eingetragen?")</f>
        <v/>
      </c>
    </row>
    <row r="271" spans="1:6" x14ac:dyDescent="0.25">
      <c r="A271" s="21">
        <f>IF('Schritt 2a Wärmeverbr. Kat. 1-4'!A278="","",'Schritt 2a Wärmeverbr. Kat. 1-4'!A278)</f>
        <v>269</v>
      </c>
      <c r="B271" s="22" t="str">
        <f>IF('Schritt 2a Wärmeverbr. Kat. 1-4'!C278="","",'Schritt 2a Wärmeverbr. Kat. 1-4'!C278)</f>
        <v/>
      </c>
      <c r="D271" s="36" t="str">
        <f>IF('Schritt 2a Wärmeverbr. Kat. 1-4'!K278&lt;&gt;"",'Schritt 2a Wärmeverbr. Kat. 1-4'!V278,"")</f>
        <v/>
      </c>
      <c r="E271" t="str">
        <f>IF(D271="","",MATCH(D271,Klimafaktoren!$C$1:$AX$1,0))</f>
        <v/>
      </c>
      <c r="F271" s="69" t="str" cm="1">
        <f t="array" ref="F271">IFERROR(IF(Witterungsbereinigung!E271="",IF('Schritt 2a Wärmeverbr. Kat. 1-4'!AA278=1,"unbeheizt",""),INDEX(Klimafaktoren!$C$1:$AX$1296,Klimafaktoren!$B$1298,Witterungsbereinigung!E271)),"PLZ eingetragen?")</f>
        <v/>
      </c>
    </row>
    <row r="272" spans="1:6" x14ac:dyDescent="0.25">
      <c r="A272" s="21">
        <f>IF('Schritt 2a Wärmeverbr. Kat. 1-4'!A279="","",'Schritt 2a Wärmeverbr. Kat. 1-4'!A279)</f>
        <v>270</v>
      </c>
      <c r="B272" s="22" t="str">
        <f>IF('Schritt 2a Wärmeverbr. Kat. 1-4'!C279="","",'Schritt 2a Wärmeverbr. Kat. 1-4'!C279)</f>
        <v/>
      </c>
      <c r="D272" s="36" t="str">
        <f>IF('Schritt 2a Wärmeverbr. Kat. 1-4'!K279&lt;&gt;"",'Schritt 2a Wärmeverbr. Kat. 1-4'!V279,"")</f>
        <v/>
      </c>
      <c r="E272" t="str">
        <f>IF(D272="","",MATCH(D272,Klimafaktoren!$C$1:$AX$1,0))</f>
        <v/>
      </c>
      <c r="F272" s="69" t="str" cm="1">
        <f t="array" ref="F272">IFERROR(IF(Witterungsbereinigung!E272="",IF('Schritt 2a Wärmeverbr. Kat. 1-4'!AA279=1,"unbeheizt",""),INDEX(Klimafaktoren!$C$1:$AX$1296,Klimafaktoren!$B$1298,Witterungsbereinigung!E272)),"PLZ eingetragen?")</f>
        <v/>
      </c>
    </row>
    <row r="273" spans="1:6" x14ac:dyDescent="0.25">
      <c r="A273" s="21">
        <f>IF('Schritt 2a Wärmeverbr. Kat. 1-4'!A280="","",'Schritt 2a Wärmeverbr. Kat. 1-4'!A280)</f>
        <v>271</v>
      </c>
      <c r="B273" s="22" t="str">
        <f>IF('Schritt 2a Wärmeverbr. Kat. 1-4'!C280="","",'Schritt 2a Wärmeverbr. Kat. 1-4'!C280)</f>
        <v/>
      </c>
      <c r="D273" s="36" t="str">
        <f>IF('Schritt 2a Wärmeverbr. Kat. 1-4'!K280&lt;&gt;"",'Schritt 2a Wärmeverbr. Kat. 1-4'!V280,"")</f>
        <v/>
      </c>
      <c r="E273" t="str">
        <f>IF(D273="","",MATCH(D273,Klimafaktoren!$C$1:$AX$1,0))</f>
        <v/>
      </c>
      <c r="F273" s="69" t="str" cm="1">
        <f t="array" ref="F273">IFERROR(IF(Witterungsbereinigung!E273="",IF('Schritt 2a Wärmeverbr. Kat. 1-4'!AA280=1,"unbeheizt",""),INDEX(Klimafaktoren!$C$1:$AX$1296,Klimafaktoren!$B$1298,Witterungsbereinigung!E273)),"PLZ eingetragen?")</f>
        <v/>
      </c>
    </row>
    <row r="274" spans="1:6" x14ac:dyDescent="0.25">
      <c r="A274" s="21">
        <f>IF('Schritt 2a Wärmeverbr. Kat. 1-4'!A281="","",'Schritt 2a Wärmeverbr. Kat. 1-4'!A281)</f>
        <v>272</v>
      </c>
      <c r="B274" s="22" t="str">
        <f>IF('Schritt 2a Wärmeverbr. Kat. 1-4'!C281="","",'Schritt 2a Wärmeverbr. Kat. 1-4'!C281)</f>
        <v/>
      </c>
      <c r="D274" s="36" t="str">
        <f>IF('Schritt 2a Wärmeverbr. Kat. 1-4'!K281&lt;&gt;"",'Schritt 2a Wärmeverbr. Kat. 1-4'!V281,"")</f>
        <v/>
      </c>
      <c r="E274" t="str">
        <f>IF(D274="","",MATCH(D274,Klimafaktoren!$C$1:$AX$1,0))</f>
        <v/>
      </c>
      <c r="F274" s="69" t="str" cm="1">
        <f t="array" ref="F274">IFERROR(IF(Witterungsbereinigung!E274="",IF('Schritt 2a Wärmeverbr. Kat. 1-4'!AA281=1,"unbeheizt",""),INDEX(Klimafaktoren!$C$1:$AX$1296,Klimafaktoren!$B$1298,Witterungsbereinigung!E274)),"PLZ eingetragen?")</f>
        <v/>
      </c>
    </row>
    <row r="275" spans="1:6" x14ac:dyDescent="0.25">
      <c r="A275" s="21">
        <f>IF('Schritt 2a Wärmeverbr. Kat. 1-4'!A282="","",'Schritt 2a Wärmeverbr. Kat. 1-4'!A282)</f>
        <v>273</v>
      </c>
      <c r="B275" s="22" t="str">
        <f>IF('Schritt 2a Wärmeverbr. Kat. 1-4'!C282="","",'Schritt 2a Wärmeverbr. Kat. 1-4'!C282)</f>
        <v/>
      </c>
      <c r="D275" s="36" t="str">
        <f>IF('Schritt 2a Wärmeverbr. Kat. 1-4'!K282&lt;&gt;"",'Schritt 2a Wärmeverbr. Kat. 1-4'!V282,"")</f>
        <v/>
      </c>
      <c r="E275" t="str">
        <f>IF(D275="","",MATCH(D275,Klimafaktoren!$C$1:$AX$1,0))</f>
        <v/>
      </c>
      <c r="F275" s="69" t="str" cm="1">
        <f t="array" ref="F275">IFERROR(IF(Witterungsbereinigung!E275="",IF('Schritt 2a Wärmeverbr. Kat. 1-4'!AA282=1,"unbeheizt",""),INDEX(Klimafaktoren!$C$1:$AX$1296,Klimafaktoren!$B$1298,Witterungsbereinigung!E275)),"PLZ eingetragen?")</f>
        <v/>
      </c>
    </row>
    <row r="276" spans="1:6" x14ac:dyDescent="0.25">
      <c r="A276" s="21">
        <f>IF('Schritt 2a Wärmeverbr. Kat. 1-4'!A283="","",'Schritt 2a Wärmeverbr. Kat. 1-4'!A283)</f>
        <v>274</v>
      </c>
      <c r="B276" s="22" t="str">
        <f>IF('Schritt 2a Wärmeverbr. Kat. 1-4'!C283="","",'Schritt 2a Wärmeverbr. Kat. 1-4'!C283)</f>
        <v/>
      </c>
      <c r="D276" s="36" t="str">
        <f>IF('Schritt 2a Wärmeverbr. Kat. 1-4'!K283&lt;&gt;"",'Schritt 2a Wärmeverbr. Kat. 1-4'!V283,"")</f>
        <v/>
      </c>
      <c r="E276" t="str">
        <f>IF(D276="","",MATCH(D276,Klimafaktoren!$C$1:$AX$1,0))</f>
        <v/>
      </c>
      <c r="F276" s="69" t="str" cm="1">
        <f t="array" ref="F276">IFERROR(IF(Witterungsbereinigung!E276="",IF('Schritt 2a Wärmeverbr. Kat. 1-4'!AA283=1,"unbeheizt",""),INDEX(Klimafaktoren!$C$1:$AX$1296,Klimafaktoren!$B$1298,Witterungsbereinigung!E276)),"PLZ eingetragen?")</f>
        <v/>
      </c>
    </row>
    <row r="277" spans="1:6" x14ac:dyDescent="0.25">
      <c r="A277" s="21">
        <f>IF('Schritt 2a Wärmeverbr. Kat. 1-4'!A284="","",'Schritt 2a Wärmeverbr. Kat. 1-4'!A284)</f>
        <v>275</v>
      </c>
      <c r="B277" s="22" t="str">
        <f>IF('Schritt 2a Wärmeverbr. Kat. 1-4'!C284="","",'Schritt 2a Wärmeverbr. Kat. 1-4'!C284)</f>
        <v/>
      </c>
      <c r="D277" s="36" t="str">
        <f>IF('Schritt 2a Wärmeverbr. Kat. 1-4'!K284&lt;&gt;"",'Schritt 2a Wärmeverbr. Kat. 1-4'!V284,"")</f>
        <v/>
      </c>
      <c r="E277" t="str">
        <f>IF(D277="","",MATCH(D277,Klimafaktoren!$C$1:$AX$1,0))</f>
        <v/>
      </c>
      <c r="F277" s="69" t="str" cm="1">
        <f t="array" ref="F277">IFERROR(IF(Witterungsbereinigung!E277="",IF('Schritt 2a Wärmeverbr. Kat. 1-4'!AA284=1,"unbeheizt",""),INDEX(Klimafaktoren!$C$1:$AX$1296,Klimafaktoren!$B$1298,Witterungsbereinigung!E277)),"PLZ eingetragen?")</f>
        <v/>
      </c>
    </row>
    <row r="278" spans="1:6" x14ac:dyDescent="0.25">
      <c r="A278" s="21">
        <f>IF('Schritt 2a Wärmeverbr. Kat. 1-4'!A285="","",'Schritt 2a Wärmeverbr. Kat. 1-4'!A285)</f>
        <v>276</v>
      </c>
      <c r="B278" s="22" t="str">
        <f>IF('Schritt 2a Wärmeverbr. Kat. 1-4'!C285="","",'Schritt 2a Wärmeverbr. Kat. 1-4'!C285)</f>
        <v/>
      </c>
      <c r="D278" s="36" t="str">
        <f>IF('Schritt 2a Wärmeverbr. Kat. 1-4'!K285&lt;&gt;"",'Schritt 2a Wärmeverbr. Kat. 1-4'!V285,"")</f>
        <v/>
      </c>
      <c r="E278" t="str">
        <f>IF(D278="","",MATCH(D278,Klimafaktoren!$C$1:$AX$1,0))</f>
        <v/>
      </c>
      <c r="F278" s="69" t="str" cm="1">
        <f t="array" ref="F278">IFERROR(IF(Witterungsbereinigung!E278="",IF('Schritt 2a Wärmeverbr. Kat. 1-4'!AA285=1,"unbeheizt",""),INDEX(Klimafaktoren!$C$1:$AX$1296,Klimafaktoren!$B$1298,Witterungsbereinigung!E278)),"PLZ eingetragen?")</f>
        <v/>
      </c>
    </row>
    <row r="279" spans="1:6" x14ac:dyDescent="0.25">
      <c r="A279" s="21">
        <f>IF('Schritt 2a Wärmeverbr. Kat. 1-4'!A286="","",'Schritt 2a Wärmeverbr. Kat. 1-4'!A286)</f>
        <v>277</v>
      </c>
      <c r="B279" s="22" t="str">
        <f>IF('Schritt 2a Wärmeverbr. Kat. 1-4'!C286="","",'Schritt 2a Wärmeverbr. Kat. 1-4'!C286)</f>
        <v/>
      </c>
      <c r="D279" s="36" t="str">
        <f>IF('Schritt 2a Wärmeverbr. Kat. 1-4'!K286&lt;&gt;"",'Schritt 2a Wärmeverbr. Kat. 1-4'!V286,"")</f>
        <v/>
      </c>
      <c r="E279" t="str">
        <f>IF(D279="","",MATCH(D279,Klimafaktoren!$C$1:$AX$1,0))</f>
        <v/>
      </c>
      <c r="F279" s="69" t="str" cm="1">
        <f t="array" ref="F279">IFERROR(IF(Witterungsbereinigung!E279="",IF('Schritt 2a Wärmeverbr. Kat. 1-4'!AA286=1,"unbeheizt",""),INDEX(Klimafaktoren!$C$1:$AX$1296,Klimafaktoren!$B$1298,Witterungsbereinigung!E279)),"PLZ eingetragen?")</f>
        <v/>
      </c>
    </row>
    <row r="280" spans="1:6" x14ac:dyDescent="0.25">
      <c r="A280" s="21">
        <f>IF('Schritt 2a Wärmeverbr. Kat. 1-4'!A287="","",'Schritt 2a Wärmeverbr. Kat. 1-4'!A287)</f>
        <v>278</v>
      </c>
      <c r="B280" s="22" t="str">
        <f>IF('Schritt 2a Wärmeverbr. Kat. 1-4'!C287="","",'Schritt 2a Wärmeverbr. Kat. 1-4'!C287)</f>
        <v/>
      </c>
      <c r="D280" s="36" t="str">
        <f>IF('Schritt 2a Wärmeverbr. Kat. 1-4'!K287&lt;&gt;"",'Schritt 2a Wärmeverbr. Kat. 1-4'!V287,"")</f>
        <v/>
      </c>
      <c r="E280" t="str">
        <f>IF(D280="","",MATCH(D280,Klimafaktoren!$C$1:$AX$1,0))</f>
        <v/>
      </c>
      <c r="F280" s="69" t="str" cm="1">
        <f t="array" ref="F280">IFERROR(IF(Witterungsbereinigung!E280="",IF('Schritt 2a Wärmeverbr. Kat. 1-4'!AA287=1,"unbeheizt",""),INDEX(Klimafaktoren!$C$1:$AX$1296,Klimafaktoren!$B$1298,Witterungsbereinigung!E280)),"PLZ eingetragen?")</f>
        <v/>
      </c>
    </row>
    <row r="281" spans="1:6" x14ac:dyDescent="0.25">
      <c r="A281" s="21">
        <f>IF('Schritt 2a Wärmeverbr. Kat. 1-4'!A288="","",'Schritt 2a Wärmeverbr. Kat. 1-4'!A288)</f>
        <v>279</v>
      </c>
      <c r="B281" s="22" t="str">
        <f>IF('Schritt 2a Wärmeverbr. Kat. 1-4'!C288="","",'Schritt 2a Wärmeverbr. Kat. 1-4'!C288)</f>
        <v/>
      </c>
      <c r="D281" s="36" t="str">
        <f>IF('Schritt 2a Wärmeverbr. Kat. 1-4'!K288&lt;&gt;"",'Schritt 2a Wärmeverbr. Kat. 1-4'!V288,"")</f>
        <v/>
      </c>
      <c r="E281" t="str">
        <f>IF(D281="","",MATCH(D281,Klimafaktoren!$C$1:$AX$1,0))</f>
        <v/>
      </c>
      <c r="F281" s="69" t="str" cm="1">
        <f t="array" ref="F281">IFERROR(IF(Witterungsbereinigung!E281="",IF('Schritt 2a Wärmeverbr. Kat. 1-4'!AA288=1,"unbeheizt",""),INDEX(Klimafaktoren!$C$1:$AX$1296,Klimafaktoren!$B$1298,Witterungsbereinigung!E281)),"PLZ eingetragen?")</f>
        <v/>
      </c>
    </row>
    <row r="282" spans="1:6" x14ac:dyDescent="0.25">
      <c r="A282" s="21">
        <f>IF('Schritt 2a Wärmeverbr. Kat. 1-4'!A289="","",'Schritt 2a Wärmeverbr. Kat. 1-4'!A289)</f>
        <v>280</v>
      </c>
      <c r="B282" s="22" t="str">
        <f>IF('Schritt 2a Wärmeverbr. Kat. 1-4'!C289="","",'Schritt 2a Wärmeverbr. Kat. 1-4'!C289)</f>
        <v/>
      </c>
      <c r="D282" s="36" t="str">
        <f>IF('Schritt 2a Wärmeverbr. Kat. 1-4'!K289&lt;&gt;"",'Schritt 2a Wärmeverbr. Kat. 1-4'!V289,"")</f>
        <v/>
      </c>
      <c r="E282" t="str">
        <f>IF(D282="","",MATCH(D282,Klimafaktoren!$C$1:$AX$1,0))</f>
        <v/>
      </c>
      <c r="F282" s="69" t="str" cm="1">
        <f t="array" ref="F282">IFERROR(IF(Witterungsbereinigung!E282="",IF('Schritt 2a Wärmeverbr. Kat. 1-4'!AA289=1,"unbeheizt",""),INDEX(Klimafaktoren!$C$1:$AX$1296,Klimafaktoren!$B$1298,Witterungsbereinigung!E282)),"PLZ eingetragen?")</f>
        <v/>
      </c>
    </row>
    <row r="283" spans="1:6" x14ac:dyDescent="0.25">
      <c r="A283" s="21">
        <f>IF('Schritt 2a Wärmeverbr. Kat. 1-4'!A290="","",'Schritt 2a Wärmeverbr. Kat. 1-4'!A290)</f>
        <v>281</v>
      </c>
      <c r="B283" s="22" t="str">
        <f>IF('Schritt 2a Wärmeverbr. Kat. 1-4'!C290="","",'Schritt 2a Wärmeverbr. Kat. 1-4'!C290)</f>
        <v/>
      </c>
      <c r="D283" s="36" t="str">
        <f>IF('Schritt 2a Wärmeverbr. Kat. 1-4'!K290&lt;&gt;"",'Schritt 2a Wärmeverbr. Kat. 1-4'!V290,"")</f>
        <v/>
      </c>
      <c r="E283" t="str">
        <f>IF(D283="","",MATCH(D283,Klimafaktoren!$C$1:$AX$1,0))</f>
        <v/>
      </c>
      <c r="F283" s="69" t="str" cm="1">
        <f t="array" ref="F283">IFERROR(IF(Witterungsbereinigung!E283="",IF('Schritt 2a Wärmeverbr. Kat. 1-4'!AA290=1,"unbeheizt",""),INDEX(Klimafaktoren!$C$1:$AX$1296,Klimafaktoren!$B$1298,Witterungsbereinigung!E283)),"PLZ eingetragen?")</f>
        <v/>
      </c>
    </row>
    <row r="284" spans="1:6" x14ac:dyDescent="0.25">
      <c r="A284" s="21">
        <f>IF('Schritt 2a Wärmeverbr. Kat. 1-4'!A291="","",'Schritt 2a Wärmeverbr. Kat. 1-4'!A291)</f>
        <v>282</v>
      </c>
      <c r="B284" s="22" t="str">
        <f>IF('Schritt 2a Wärmeverbr. Kat. 1-4'!C291="","",'Schritt 2a Wärmeverbr. Kat. 1-4'!C291)</f>
        <v/>
      </c>
      <c r="D284" s="36" t="str">
        <f>IF('Schritt 2a Wärmeverbr. Kat. 1-4'!K291&lt;&gt;"",'Schritt 2a Wärmeverbr. Kat. 1-4'!V291,"")</f>
        <v/>
      </c>
      <c r="E284" t="str">
        <f>IF(D284="","",MATCH(D284,Klimafaktoren!$C$1:$AX$1,0))</f>
        <v/>
      </c>
      <c r="F284" s="69" t="str" cm="1">
        <f t="array" ref="F284">IFERROR(IF(Witterungsbereinigung!E284="",IF('Schritt 2a Wärmeverbr. Kat. 1-4'!AA291=1,"unbeheizt",""),INDEX(Klimafaktoren!$C$1:$AX$1296,Klimafaktoren!$B$1298,Witterungsbereinigung!E284)),"PLZ eingetragen?")</f>
        <v/>
      </c>
    </row>
    <row r="285" spans="1:6" x14ac:dyDescent="0.25">
      <c r="A285" s="21">
        <f>IF('Schritt 2a Wärmeverbr. Kat. 1-4'!A292="","",'Schritt 2a Wärmeverbr. Kat. 1-4'!A292)</f>
        <v>283</v>
      </c>
      <c r="B285" s="22" t="str">
        <f>IF('Schritt 2a Wärmeverbr. Kat. 1-4'!C292="","",'Schritt 2a Wärmeverbr. Kat. 1-4'!C292)</f>
        <v/>
      </c>
      <c r="D285" s="36" t="str">
        <f>IF('Schritt 2a Wärmeverbr. Kat. 1-4'!K292&lt;&gt;"",'Schritt 2a Wärmeverbr. Kat. 1-4'!V292,"")</f>
        <v/>
      </c>
      <c r="E285" t="str">
        <f>IF(D285="","",MATCH(D285,Klimafaktoren!$C$1:$AX$1,0))</f>
        <v/>
      </c>
      <c r="F285" s="69" t="str" cm="1">
        <f t="array" ref="F285">IFERROR(IF(Witterungsbereinigung!E285="",IF('Schritt 2a Wärmeverbr. Kat. 1-4'!AA292=1,"unbeheizt",""),INDEX(Klimafaktoren!$C$1:$AX$1296,Klimafaktoren!$B$1298,Witterungsbereinigung!E285)),"PLZ eingetragen?")</f>
        <v/>
      </c>
    </row>
    <row r="286" spans="1:6" x14ac:dyDescent="0.25">
      <c r="A286" s="21">
        <f>IF('Schritt 2a Wärmeverbr. Kat. 1-4'!A293="","",'Schritt 2a Wärmeverbr. Kat. 1-4'!A293)</f>
        <v>284</v>
      </c>
      <c r="B286" s="22" t="str">
        <f>IF('Schritt 2a Wärmeverbr. Kat. 1-4'!C293="","",'Schritt 2a Wärmeverbr. Kat. 1-4'!C293)</f>
        <v/>
      </c>
      <c r="D286" s="36" t="str">
        <f>IF('Schritt 2a Wärmeverbr. Kat. 1-4'!K293&lt;&gt;"",'Schritt 2a Wärmeverbr. Kat. 1-4'!V293,"")</f>
        <v/>
      </c>
      <c r="E286" t="str">
        <f>IF(D286="","",MATCH(D286,Klimafaktoren!$C$1:$AX$1,0))</f>
        <v/>
      </c>
      <c r="F286" s="69" t="str" cm="1">
        <f t="array" ref="F286">IFERROR(IF(Witterungsbereinigung!E286="",IF('Schritt 2a Wärmeverbr. Kat. 1-4'!AA293=1,"unbeheizt",""),INDEX(Klimafaktoren!$C$1:$AX$1296,Klimafaktoren!$B$1298,Witterungsbereinigung!E286)),"PLZ eingetragen?")</f>
        <v/>
      </c>
    </row>
    <row r="287" spans="1:6" x14ac:dyDescent="0.25">
      <c r="A287" s="21">
        <f>IF('Schritt 2a Wärmeverbr. Kat. 1-4'!A294="","",'Schritt 2a Wärmeverbr. Kat. 1-4'!A294)</f>
        <v>285</v>
      </c>
      <c r="B287" s="22" t="str">
        <f>IF('Schritt 2a Wärmeverbr. Kat. 1-4'!C294="","",'Schritt 2a Wärmeverbr. Kat. 1-4'!C294)</f>
        <v/>
      </c>
      <c r="D287" s="36" t="str">
        <f>IF('Schritt 2a Wärmeverbr. Kat. 1-4'!K294&lt;&gt;"",'Schritt 2a Wärmeverbr. Kat. 1-4'!V294,"")</f>
        <v/>
      </c>
      <c r="E287" t="str">
        <f>IF(D287="","",MATCH(D287,Klimafaktoren!$C$1:$AX$1,0))</f>
        <v/>
      </c>
      <c r="F287" s="69" t="str" cm="1">
        <f t="array" ref="F287">IFERROR(IF(Witterungsbereinigung!E287="",IF('Schritt 2a Wärmeverbr. Kat. 1-4'!AA294=1,"unbeheizt",""),INDEX(Klimafaktoren!$C$1:$AX$1296,Klimafaktoren!$B$1298,Witterungsbereinigung!E287)),"PLZ eingetragen?")</f>
        <v/>
      </c>
    </row>
    <row r="288" spans="1:6" x14ac:dyDescent="0.25">
      <c r="A288" s="21">
        <f>IF('Schritt 2a Wärmeverbr. Kat. 1-4'!A295="","",'Schritt 2a Wärmeverbr. Kat. 1-4'!A295)</f>
        <v>286</v>
      </c>
      <c r="B288" s="22" t="str">
        <f>IF('Schritt 2a Wärmeverbr. Kat. 1-4'!C295="","",'Schritt 2a Wärmeverbr. Kat. 1-4'!C295)</f>
        <v/>
      </c>
      <c r="D288" s="36" t="str">
        <f>IF('Schritt 2a Wärmeverbr. Kat. 1-4'!K295&lt;&gt;"",'Schritt 2a Wärmeverbr. Kat. 1-4'!V295,"")</f>
        <v/>
      </c>
      <c r="E288" t="str">
        <f>IF(D288="","",MATCH(D288,Klimafaktoren!$C$1:$AX$1,0))</f>
        <v/>
      </c>
      <c r="F288" s="69" t="str" cm="1">
        <f t="array" ref="F288">IFERROR(IF(Witterungsbereinigung!E288="",IF('Schritt 2a Wärmeverbr. Kat. 1-4'!AA295=1,"unbeheizt",""),INDEX(Klimafaktoren!$C$1:$AX$1296,Klimafaktoren!$B$1298,Witterungsbereinigung!E288)),"PLZ eingetragen?")</f>
        <v/>
      </c>
    </row>
    <row r="289" spans="1:6" x14ac:dyDescent="0.25">
      <c r="A289" s="21">
        <f>IF('Schritt 2a Wärmeverbr. Kat. 1-4'!A296="","",'Schritt 2a Wärmeverbr. Kat. 1-4'!A296)</f>
        <v>287</v>
      </c>
      <c r="B289" s="22" t="str">
        <f>IF('Schritt 2a Wärmeverbr. Kat. 1-4'!C296="","",'Schritt 2a Wärmeverbr. Kat. 1-4'!C296)</f>
        <v/>
      </c>
      <c r="D289" s="36" t="str">
        <f>IF('Schritt 2a Wärmeverbr. Kat. 1-4'!K296&lt;&gt;"",'Schritt 2a Wärmeverbr. Kat. 1-4'!V296,"")</f>
        <v/>
      </c>
      <c r="E289" t="str">
        <f>IF(D289="","",MATCH(D289,Klimafaktoren!$C$1:$AX$1,0))</f>
        <v/>
      </c>
      <c r="F289" s="69" t="str" cm="1">
        <f t="array" ref="F289">IFERROR(IF(Witterungsbereinigung!E289="",IF('Schritt 2a Wärmeverbr. Kat. 1-4'!AA296=1,"unbeheizt",""),INDEX(Klimafaktoren!$C$1:$AX$1296,Klimafaktoren!$B$1298,Witterungsbereinigung!E289)),"PLZ eingetragen?")</f>
        <v/>
      </c>
    </row>
    <row r="290" spans="1:6" x14ac:dyDescent="0.25">
      <c r="A290" s="21">
        <f>IF('Schritt 2a Wärmeverbr. Kat. 1-4'!A297="","",'Schritt 2a Wärmeverbr. Kat. 1-4'!A297)</f>
        <v>288</v>
      </c>
      <c r="B290" s="22" t="str">
        <f>IF('Schritt 2a Wärmeverbr. Kat. 1-4'!C297="","",'Schritt 2a Wärmeverbr. Kat. 1-4'!C297)</f>
        <v/>
      </c>
      <c r="D290" s="36" t="str">
        <f>IF('Schritt 2a Wärmeverbr. Kat. 1-4'!K297&lt;&gt;"",'Schritt 2a Wärmeverbr. Kat. 1-4'!V297,"")</f>
        <v/>
      </c>
      <c r="E290" t="str">
        <f>IF(D290="","",MATCH(D290,Klimafaktoren!$C$1:$AX$1,0))</f>
        <v/>
      </c>
      <c r="F290" s="69" t="str" cm="1">
        <f t="array" ref="F290">IFERROR(IF(Witterungsbereinigung!E290="",IF('Schritt 2a Wärmeverbr. Kat. 1-4'!AA297=1,"unbeheizt",""),INDEX(Klimafaktoren!$C$1:$AX$1296,Klimafaktoren!$B$1298,Witterungsbereinigung!E290)),"PLZ eingetragen?")</f>
        <v/>
      </c>
    </row>
    <row r="291" spans="1:6" x14ac:dyDescent="0.25">
      <c r="A291" s="21">
        <f>IF('Schritt 2a Wärmeverbr. Kat. 1-4'!A298="","",'Schritt 2a Wärmeverbr. Kat. 1-4'!A298)</f>
        <v>289</v>
      </c>
      <c r="B291" s="22" t="str">
        <f>IF('Schritt 2a Wärmeverbr. Kat. 1-4'!C298="","",'Schritt 2a Wärmeverbr. Kat. 1-4'!C298)</f>
        <v/>
      </c>
      <c r="D291" s="36" t="str">
        <f>IF('Schritt 2a Wärmeverbr. Kat. 1-4'!K298&lt;&gt;"",'Schritt 2a Wärmeverbr. Kat. 1-4'!V298,"")</f>
        <v/>
      </c>
      <c r="E291" t="str">
        <f>IF(D291="","",MATCH(D291,Klimafaktoren!$C$1:$AX$1,0))</f>
        <v/>
      </c>
      <c r="F291" s="69" t="str" cm="1">
        <f t="array" ref="F291">IFERROR(IF(Witterungsbereinigung!E291="",IF('Schritt 2a Wärmeverbr. Kat. 1-4'!AA298=1,"unbeheizt",""),INDEX(Klimafaktoren!$C$1:$AX$1296,Klimafaktoren!$B$1298,Witterungsbereinigung!E291)),"PLZ eingetragen?")</f>
        <v/>
      </c>
    </row>
    <row r="292" spans="1:6" x14ac:dyDescent="0.25">
      <c r="A292" s="21">
        <f>IF('Schritt 2a Wärmeverbr. Kat. 1-4'!A299="","",'Schritt 2a Wärmeverbr. Kat. 1-4'!A299)</f>
        <v>290</v>
      </c>
      <c r="B292" s="22" t="str">
        <f>IF('Schritt 2a Wärmeverbr. Kat. 1-4'!C299="","",'Schritt 2a Wärmeverbr. Kat. 1-4'!C299)</f>
        <v/>
      </c>
      <c r="D292" s="36" t="str">
        <f>IF('Schritt 2a Wärmeverbr. Kat. 1-4'!K299&lt;&gt;"",'Schritt 2a Wärmeverbr. Kat. 1-4'!V299,"")</f>
        <v/>
      </c>
      <c r="E292" t="str">
        <f>IF(D292="","",MATCH(D292,Klimafaktoren!$C$1:$AX$1,0))</f>
        <v/>
      </c>
      <c r="F292" s="69" t="str" cm="1">
        <f t="array" ref="F292">IFERROR(IF(Witterungsbereinigung!E292="",IF('Schritt 2a Wärmeverbr. Kat. 1-4'!AA299=1,"unbeheizt",""),INDEX(Klimafaktoren!$C$1:$AX$1296,Klimafaktoren!$B$1298,Witterungsbereinigung!E292)),"PLZ eingetragen?")</f>
        <v/>
      </c>
    </row>
    <row r="293" spans="1:6" x14ac:dyDescent="0.25">
      <c r="A293" s="21">
        <f>IF('Schritt 2a Wärmeverbr. Kat. 1-4'!A300="","",'Schritt 2a Wärmeverbr. Kat. 1-4'!A300)</f>
        <v>291</v>
      </c>
      <c r="B293" s="22" t="str">
        <f>IF('Schritt 2a Wärmeverbr. Kat. 1-4'!C300="","",'Schritt 2a Wärmeverbr. Kat. 1-4'!C300)</f>
        <v/>
      </c>
      <c r="D293" s="36" t="str">
        <f>IF('Schritt 2a Wärmeverbr. Kat. 1-4'!K300&lt;&gt;"",'Schritt 2a Wärmeverbr. Kat. 1-4'!V300,"")</f>
        <v/>
      </c>
      <c r="E293" t="str">
        <f>IF(D293="","",MATCH(D293,Klimafaktoren!$C$1:$AX$1,0))</f>
        <v/>
      </c>
      <c r="F293" s="69" t="str" cm="1">
        <f t="array" ref="F293">IFERROR(IF(Witterungsbereinigung!E293="",IF('Schritt 2a Wärmeverbr. Kat. 1-4'!AA300=1,"unbeheizt",""),INDEX(Klimafaktoren!$C$1:$AX$1296,Klimafaktoren!$B$1298,Witterungsbereinigung!E293)),"PLZ eingetragen?")</f>
        <v/>
      </c>
    </row>
    <row r="294" spans="1:6" x14ac:dyDescent="0.25">
      <c r="A294" s="21">
        <f>IF('Schritt 2a Wärmeverbr. Kat. 1-4'!A301="","",'Schritt 2a Wärmeverbr. Kat. 1-4'!A301)</f>
        <v>292</v>
      </c>
      <c r="B294" s="22" t="str">
        <f>IF('Schritt 2a Wärmeverbr. Kat. 1-4'!C301="","",'Schritt 2a Wärmeverbr. Kat. 1-4'!C301)</f>
        <v/>
      </c>
      <c r="D294" s="36" t="str">
        <f>IF('Schritt 2a Wärmeverbr. Kat. 1-4'!K301&lt;&gt;"",'Schritt 2a Wärmeverbr. Kat. 1-4'!V301,"")</f>
        <v/>
      </c>
      <c r="E294" t="str">
        <f>IF(D294="","",MATCH(D294,Klimafaktoren!$C$1:$AX$1,0))</f>
        <v/>
      </c>
      <c r="F294" s="69" t="str" cm="1">
        <f t="array" ref="F294">IFERROR(IF(Witterungsbereinigung!E294="",IF('Schritt 2a Wärmeverbr. Kat. 1-4'!AA301=1,"unbeheizt",""),INDEX(Klimafaktoren!$C$1:$AX$1296,Klimafaktoren!$B$1298,Witterungsbereinigung!E294)),"PLZ eingetragen?")</f>
        <v/>
      </c>
    </row>
    <row r="295" spans="1:6" x14ac:dyDescent="0.25">
      <c r="A295" s="21">
        <f>IF('Schritt 2a Wärmeverbr. Kat. 1-4'!A302="","",'Schritt 2a Wärmeverbr. Kat. 1-4'!A302)</f>
        <v>293</v>
      </c>
      <c r="B295" s="22" t="str">
        <f>IF('Schritt 2a Wärmeverbr. Kat. 1-4'!C302="","",'Schritt 2a Wärmeverbr. Kat. 1-4'!C302)</f>
        <v/>
      </c>
      <c r="D295" s="36" t="str">
        <f>IF('Schritt 2a Wärmeverbr. Kat. 1-4'!K302&lt;&gt;"",'Schritt 2a Wärmeverbr. Kat. 1-4'!V302,"")</f>
        <v/>
      </c>
      <c r="E295" t="str">
        <f>IF(D295="","",MATCH(D295,Klimafaktoren!$C$1:$AX$1,0))</f>
        <v/>
      </c>
      <c r="F295" s="69" t="str" cm="1">
        <f t="array" ref="F295">IFERROR(IF(Witterungsbereinigung!E295="",IF('Schritt 2a Wärmeverbr. Kat. 1-4'!AA302=1,"unbeheizt",""),INDEX(Klimafaktoren!$C$1:$AX$1296,Klimafaktoren!$B$1298,Witterungsbereinigung!E295)),"PLZ eingetragen?")</f>
        <v/>
      </c>
    </row>
    <row r="296" spans="1:6" x14ac:dyDescent="0.25">
      <c r="A296" s="21">
        <f>IF('Schritt 2a Wärmeverbr. Kat. 1-4'!A303="","",'Schritt 2a Wärmeverbr. Kat. 1-4'!A303)</f>
        <v>294</v>
      </c>
      <c r="B296" s="22" t="str">
        <f>IF('Schritt 2a Wärmeverbr. Kat. 1-4'!C303="","",'Schritt 2a Wärmeverbr. Kat. 1-4'!C303)</f>
        <v/>
      </c>
      <c r="D296" s="36" t="str">
        <f>IF('Schritt 2a Wärmeverbr. Kat. 1-4'!K303&lt;&gt;"",'Schritt 2a Wärmeverbr. Kat. 1-4'!V303,"")</f>
        <v/>
      </c>
      <c r="E296" t="str">
        <f>IF(D296="","",MATCH(D296,Klimafaktoren!$C$1:$AX$1,0))</f>
        <v/>
      </c>
      <c r="F296" s="69" t="str" cm="1">
        <f t="array" ref="F296">IFERROR(IF(Witterungsbereinigung!E296="",IF('Schritt 2a Wärmeverbr. Kat. 1-4'!AA303=1,"unbeheizt",""),INDEX(Klimafaktoren!$C$1:$AX$1296,Klimafaktoren!$B$1298,Witterungsbereinigung!E296)),"PLZ eingetragen?")</f>
        <v/>
      </c>
    </row>
    <row r="297" spans="1:6" x14ac:dyDescent="0.25">
      <c r="A297" s="21">
        <f>IF('Schritt 2a Wärmeverbr. Kat. 1-4'!A304="","",'Schritt 2a Wärmeverbr. Kat. 1-4'!A304)</f>
        <v>295</v>
      </c>
      <c r="B297" s="22" t="str">
        <f>IF('Schritt 2a Wärmeverbr. Kat. 1-4'!C304="","",'Schritt 2a Wärmeverbr. Kat. 1-4'!C304)</f>
        <v/>
      </c>
      <c r="D297" s="36" t="str">
        <f>IF('Schritt 2a Wärmeverbr. Kat. 1-4'!K304&lt;&gt;"",'Schritt 2a Wärmeverbr. Kat. 1-4'!V304,"")</f>
        <v/>
      </c>
      <c r="E297" t="str">
        <f>IF(D297="","",MATCH(D297,Klimafaktoren!$C$1:$AX$1,0))</f>
        <v/>
      </c>
      <c r="F297" s="69" t="str" cm="1">
        <f t="array" ref="F297">IFERROR(IF(Witterungsbereinigung!E297="",IF('Schritt 2a Wärmeverbr. Kat. 1-4'!AA304=1,"unbeheizt",""),INDEX(Klimafaktoren!$C$1:$AX$1296,Klimafaktoren!$B$1298,Witterungsbereinigung!E297)),"PLZ eingetragen?")</f>
        <v/>
      </c>
    </row>
    <row r="298" spans="1:6" x14ac:dyDescent="0.25">
      <c r="A298" s="21">
        <f>IF('Schritt 2a Wärmeverbr. Kat. 1-4'!A305="","",'Schritt 2a Wärmeverbr. Kat. 1-4'!A305)</f>
        <v>296</v>
      </c>
      <c r="B298" s="22" t="str">
        <f>IF('Schritt 2a Wärmeverbr. Kat. 1-4'!C305="","",'Schritt 2a Wärmeverbr. Kat. 1-4'!C305)</f>
        <v/>
      </c>
      <c r="D298" s="36" t="str">
        <f>IF('Schritt 2a Wärmeverbr. Kat. 1-4'!K305&lt;&gt;"",'Schritt 2a Wärmeverbr. Kat. 1-4'!V305,"")</f>
        <v/>
      </c>
      <c r="E298" t="str">
        <f>IF(D298="","",MATCH(D298,Klimafaktoren!$C$1:$AX$1,0))</f>
        <v/>
      </c>
      <c r="F298" s="69" t="str" cm="1">
        <f t="array" ref="F298">IFERROR(IF(Witterungsbereinigung!E298="",IF('Schritt 2a Wärmeverbr. Kat. 1-4'!AA305=1,"unbeheizt",""),INDEX(Klimafaktoren!$C$1:$AX$1296,Klimafaktoren!$B$1298,Witterungsbereinigung!E298)),"PLZ eingetragen?")</f>
        <v/>
      </c>
    </row>
    <row r="299" spans="1:6" x14ac:dyDescent="0.25">
      <c r="A299" s="21">
        <f>IF('Schritt 2a Wärmeverbr. Kat. 1-4'!A306="","",'Schritt 2a Wärmeverbr. Kat. 1-4'!A306)</f>
        <v>297</v>
      </c>
      <c r="B299" s="22" t="str">
        <f>IF('Schritt 2a Wärmeverbr. Kat. 1-4'!C306="","",'Schritt 2a Wärmeverbr. Kat. 1-4'!C306)</f>
        <v/>
      </c>
      <c r="D299" s="36" t="str">
        <f>IF('Schritt 2a Wärmeverbr. Kat. 1-4'!K306&lt;&gt;"",'Schritt 2a Wärmeverbr. Kat. 1-4'!V306,"")</f>
        <v/>
      </c>
      <c r="E299" t="str">
        <f>IF(D299="","",MATCH(D299,Klimafaktoren!$C$1:$AX$1,0))</f>
        <v/>
      </c>
      <c r="F299" s="69" t="str" cm="1">
        <f t="array" ref="F299">IFERROR(IF(Witterungsbereinigung!E299="",IF('Schritt 2a Wärmeverbr. Kat. 1-4'!AA306=1,"unbeheizt",""),INDEX(Klimafaktoren!$C$1:$AX$1296,Klimafaktoren!$B$1298,Witterungsbereinigung!E299)),"PLZ eingetragen?")</f>
        <v/>
      </c>
    </row>
    <row r="300" spans="1:6" x14ac:dyDescent="0.25">
      <c r="A300" s="21">
        <f>IF('Schritt 2a Wärmeverbr. Kat. 1-4'!A307="","",'Schritt 2a Wärmeverbr. Kat. 1-4'!A307)</f>
        <v>298</v>
      </c>
      <c r="B300" s="22" t="str">
        <f>IF('Schritt 2a Wärmeverbr. Kat. 1-4'!C307="","",'Schritt 2a Wärmeverbr. Kat. 1-4'!C307)</f>
        <v/>
      </c>
      <c r="D300" s="36" t="str">
        <f>IF('Schritt 2a Wärmeverbr. Kat. 1-4'!K307&lt;&gt;"",'Schritt 2a Wärmeverbr. Kat. 1-4'!V307,"")</f>
        <v/>
      </c>
      <c r="E300" t="str">
        <f>IF(D300="","",MATCH(D300,Klimafaktoren!$C$1:$AX$1,0))</f>
        <v/>
      </c>
      <c r="F300" s="69" t="str" cm="1">
        <f t="array" ref="F300">IFERROR(IF(Witterungsbereinigung!E300="",IF('Schritt 2a Wärmeverbr. Kat. 1-4'!AA307=1,"unbeheizt",""),INDEX(Klimafaktoren!$C$1:$AX$1296,Klimafaktoren!$B$1298,Witterungsbereinigung!E300)),"PLZ eingetragen?")</f>
        <v/>
      </c>
    </row>
    <row r="301" spans="1:6" x14ac:dyDescent="0.25">
      <c r="A301" s="21">
        <f>IF('Schritt 2a Wärmeverbr. Kat. 1-4'!A308="","",'Schritt 2a Wärmeverbr. Kat. 1-4'!A308)</f>
        <v>299</v>
      </c>
      <c r="B301" s="22" t="str">
        <f>IF('Schritt 2a Wärmeverbr. Kat. 1-4'!C308="","",'Schritt 2a Wärmeverbr. Kat. 1-4'!C308)</f>
        <v/>
      </c>
      <c r="D301" s="36" t="str">
        <f>IF('Schritt 2a Wärmeverbr. Kat. 1-4'!K308&lt;&gt;"",'Schritt 2a Wärmeverbr. Kat. 1-4'!V308,"")</f>
        <v/>
      </c>
      <c r="E301" t="str">
        <f>IF(D301="","",MATCH(D301,Klimafaktoren!$C$1:$AX$1,0))</f>
        <v/>
      </c>
      <c r="F301" s="69" t="str" cm="1">
        <f t="array" ref="F301">IFERROR(IF(Witterungsbereinigung!E301="",IF('Schritt 2a Wärmeverbr. Kat. 1-4'!AA308=1,"unbeheizt",""),INDEX(Klimafaktoren!$C$1:$AX$1296,Klimafaktoren!$B$1298,Witterungsbereinigung!E301)),"PLZ eingetragen?")</f>
        <v/>
      </c>
    </row>
    <row r="302" spans="1:6" x14ac:dyDescent="0.25">
      <c r="A302" s="21">
        <f>IF('Schritt 2a Wärmeverbr. Kat. 1-4'!A309="","",'Schritt 2a Wärmeverbr. Kat. 1-4'!A309)</f>
        <v>300</v>
      </c>
      <c r="B302" s="22" t="str">
        <f>IF('Schritt 2a Wärmeverbr. Kat. 1-4'!C309="","",'Schritt 2a Wärmeverbr. Kat. 1-4'!C309)</f>
        <v/>
      </c>
      <c r="D302" s="36" t="str">
        <f>IF('Schritt 2a Wärmeverbr. Kat. 1-4'!K309&lt;&gt;"",'Schritt 2a Wärmeverbr. Kat. 1-4'!V309,"")</f>
        <v/>
      </c>
      <c r="E302" t="str">
        <f>IF(D302="","",MATCH(D302,Klimafaktoren!$C$1:$AX$1,0))</f>
        <v/>
      </c>
      <c r="F302" s="69" t="str" cm="1">
        <f t="array" ref="F302">IFERROR(IF(Witterungsbereinigung!E302="",IF('Schritt 2a Wärmeverbr. Kat. 1-4'!AA309=1,"unbeheizt",""),INDEX(Klimafaktoren!$C$1:$AX$1296,Klimafaktoren!$B$1298,Witterungsbereinigung!E302)),"PLZ eingetragen?")</f>
        <v/>
      </c>
    </row>
    <row r="303" spans="1:6" x14ac:dyDescent="0.25">
      <c r="A303" s="21">
        <f>IF('Schritt 2a Wärmeverbr. Kat. 1-4'!A310="","",'Schritt 2a Wärmeverbr. Kat. 1-4'!A310)</f>
        <v>301</v>
      </c>
      <c r="B303" s="22" t="str">
        <f>IF('Schritt 2a Wärmeverbr. Kat. 1-4'!C310="","",'Schritt 2a Wärmeverbr. Kat. 1-4'!C310)</f>
        <v/>
      </c>
      <c r="D303" s="36" t="str">
        <f>IF('Schritt 2a Wärmeverbr. Kat. 1-4'!K310&lt;&gt;"",'Schritt 2a Wärmeverbr. Kat. 1-4'!V310,"")</f>
        <v/>
      </c>
      <c r="E303" t="str">
        <f>IF(D303="","",MATCH(D303,Klimafaktoren!$C$1:$AX$1,0))</f>
        <v/>
      </c>
      <c r="F303" s="69" t="str" cm="1">
        <f t="array" ref="F303">IFERROR(IF(Witterungsbereinigung!E303="",IF('Schritt 2a Wärmeverbr. Kat. 1-4'!AA310=1,"unbeheizt",""),INDEX(Klimafaktoren!$C$1:$AX$1296,Klimafaktoren!$B$1298,Witterungsbereinigung!E303)),"PLZ eingetragen?")</f>
        <v/>
      </c>
    </row>
    <row r="304" spans="1:6" x14ac:dyDescent="0.25">
      <c r="A304" s="21">
        <f>IF('Schritt 2a Wärmeverbr. Kat. 1-4'!A311="","",'Schritt 2a Wärmeverbr. Kat. 1-4'!A311)</f>
        <v>302</v>
      </c>
      <c r="B304" s="22" t="str">
        <f>IF('Schritt 2a Wärmeverbr. Kat. 1-4'!C311="","",'Schritt 2a Wärmeverbr. Kat. 1-4'!C311)</f>
        <v/>
      </c>
      <c r="D304" s="36" t="str">
        <f>IF('Schritt 2a Wärmeverbr. Kat. 1-4'!K311&lt;&gt;"",'Schritt 2a Wärmeverbr. Kat. 1-4'!V311,"")</f>
        <v/>
      </c>
      <c r="E304" t="str">
        <f>IF(D304="","",MATCH(D304,Klimafaktoren!$C$1:$AX$1,0))</f>
        <v/>
      </c>
      <c r="F304" s="69" t="str" cm="1">
        <f t="array" ref="F304">IFERROR(IF(Witterungsbereinigung!E304="",IF('Schritt 2a Wärmeverbr. Kat. 1-4'!AA311=1,"unbeheizt",""),INDEX(Klimafaktoren!$C$1:$AX$1296,Klimafaktoren!$B$1298,Witterungsbereinigung!E304)),"PLZ eingetragen?")</f>
        <v/>
      </c>
    </row>
    <row r="305" spans="1:6" x14ac:dyDescent="0.25">
      <c r="A305" s="21">
        <f>IF('Schritt 2a Wärmeverbr. Kat. 1-4'!A312="","",'Schritt 2a Wärmeverbr. Kat. 1-4'!A312)</f>
        <v>303</v>
      </c>
      <c r="B305" s="22" t="str">
        <f>IF('Schritt 2a Wärmeverbr. Kat. 1-4'!C312="","",'Schritt 2a Wärmeverbr. Kat. 1-4'!C312)</f>
        <v/>
      </c>
      <c r="D305" s="36" t="str">
        <f>IF('Schritt 2a Wärmeverbr. Kat. 1-4'!K312&lt;&gt;"",'Schritt 2a Wärmeverbr. Kat. 1-4'!V312,"")</f>
        <v/>
      </c>
      <c r="E305" t="str">
        <f>IF(D305="","",MATCH(D305,Klimafaktoren!$C$1:$AX$1,0))</f>
        <v/>
      </c>
      <c r="F305" s="69" t="str" cm="1">
        <f t="array" ref="F305">IFERROR(IF(Witterungsbereinigung!E305="",IF('Schritt 2a Wärmeverbr. Kat. 1-4'!AA312=1,"unbeheizt",""),INDEX(Klimafaktoren!$C$1:$AX$1296,Klimafaktoren!$B$1298,Witterungsbereinigung!E305)),"PLZ eingetragen?")</f>
        <v/>
      </c>
    </row>
    <row r="306" spans="1:6" x14ac:dyDescent="0.25">
      <c r="A306" s="21">
        <f>IF('Schritt 2a Wärmeverbr. Kat. 1-4'!A313="","",'Schritt 2a Wärmeverbr. Kat. 1-4'!A313)</f>
        <v>304</v>
      </c>
      <c r="B306" s="22" t="str">
        <f>IF('Schritt 2a Wärmeverbr. Kat. 1-4'!C313="","",'Schritt 2a Wärmeverbr. Kat. 1-4'!C313)</f>
        <v/>
      </c>
      <c r="D306" s="36" t="str">
        <f>IF('Schritt 2a Wärmeverbr. Kat. 1-4'!K313&lt;&gt;"",'Schritt 2a Wärmeverbr. Kat. 1-4'!V313,"")</f>
        <v/>
      </c>
      <c r="E306" t="str">
        <f>IF(D306="","",MATCH(D306,Klimafaktoren!$C$1:$AX$1,0))</f>
        <v/>
      </c>
      <c r="F306" s="69" t="str" cm="1">
        <f t="array" ref="F306">IFERROR(IF(Witterungsbereinigung!E306="",IF('Schritt 2a Wärmeverbr. Kat. 1-4'!AA313=1,"unbeheizt",""),INDEX(Klimafaktoren!$C$1:$AX$1296,Klimafaktoren!$B$1298,Witterungsbereinigung!E306)),"PLZ eingetragen?")</f>
        <v/>
      </c>
    </row>
    <row r="307" spans="1:6" x14ac:dyDescent="0.25">
      <c r="A307" s="21">
        <f>IF('Schritt 2a Wärmeverbr. Kat. 1-4'!A314="","",'Schritt 2a Wärmeverbr. Kat. 1-4'!A314)</f>
        <v>305</v>
      </c>
      <c r="B307" s="22" t="str">
        <f>IF('Schritt 2a Wärmeverbr. Kat. 1-4'!C314="","",'Schritt 2a Wärmeverbr. Kat. 1-4'!C314)</f>
        <v/>
      </c>
      <c r="D307" s="36" t="str">
        <f>IF('Schritt 2a Wärmeverbr. Kat. 1-4'!K314&lt;&gt;"",'Schritt 2a Wärmeverbr. Kat. 1-4'!V314,"")</f>
        <v/>
      </c>
      <c r="E307" t="str">
        <f>IF(D307="","",MATCH(D307,Klimafaktoren!$C$1:$AX$1,0))</f>
        <v/>
      </c>
      <c r="F307" s="69" t="str" cm="1">
        <f t="array" ref="F307">IFERROR(IF(Witterungsbereinigung!E307="",IF('Schritt 2a Wärmeverbr. Kat. 1-4'!AA314=1,"unbeheizt",""),INDEX(Klimafaktoren!$C$1:$AX$1296,Klimafaktoren!$B$1298,Witterungsbereinigung!E307)),"PLZ eingetragen?")</f>
        <v/>
      </c>
    </row>
    <row r="308" spans="1:6" x14ac:dyDescent="0.25">
      <c r="A308" s="21">
        <f>IF('Schritt 2a Wärmeverbr. Kat. 1-4'!A315="","",'Schritt 2a Wärmeverbr. Kat. 1-4'!A315)</f>
        <v>306</v>
      </c>
      <c r="B308" s="22" t="str">
        <f>IF('Schritt 2a Wärmeverbr. Kat. 1-4'!C315="","",'Schritt 2a Wärmeverbr. Kat. 1-4'!C315)</f>
        <v/>
      </c>
      <c r="D308" s="36" t="str">
        <f>IF('Schritt 2a Wärmeverbr. Kat. 1-4'!K315&lt;&gt;"",'Schritt 2a Wärmeverbr. Kat. 1-4'!V315,"")</f>
        <v/>
      </c>
      <c r="E308" t="str">
        <f>IF(D308="","",MATCH(D308,Klimafaktoren!$C$1:$AX$1,0))</f>
        <v/>
      </c>
      <c r="F308" s="69" t="str" cm="1">
        <f t="array" ref="F308">IFERROR(IF(Witterungsbereinigung!E308="",IF('Schritt 2a Wärmeverbr. Kat. 1-4'!AA315=1,"unbeheizt",""),INDEX(Klimafaktoren!$C$1:$AX$1296,Klimafaktoren!$B$1298,Witterungsbereinigung!E308)),"PLZ eingetragen?")</f>
        <v/>
      </c>
    </row>
    <row r="309" spans="1:6" x14ac:dyDescent="0.25">
      <c r="A309" s="21">
        <f>IF('Schritt 2a Wärmeverbr. Kat. 1-4'!A316="","",'Schritt 2a Wärmeverbr. Kat. 1-4'!A316)</f>
        <v>307</v>
      </c>
      <c r="B309" s="22" t="str">
        <f>IF('Schritt 2a Wärmeverbr. Kat. 1-4'!C316="","",'Schritt 2a Wärmeverbr. Kat. 1-4'!C316)</f>
        <v/>
      </c>
      <c r="D309" s="36" t="str">
        <f>IF('Schritt 2a Wärmeverbr. Kat. 1-4'!K316&lt;&gt;"",'Schritt 2a Wärmeverbr. Kat. 1-4'!V316,"")</f>
        <v/>
      </c>
      <c r="E309" t="str">
        <f>IF(D309="","",MATCH(D309,Klimafaktoren!$C$1:$AX$1,0))</f>
        <v/>
      </c>
      <c r="F309" s="69" t="str" cm="1">
        <f t="array" ref="F309">IFERROR(IF(Witterungsbereinigung!E309="",IF('Schritt 2a Wärmeverbr. Kat. 1-4'!AA316=1,"unbeheizt",""),INDEX(Klimafaktoren!$C$1:$AX$1296,Klimafaktoren!$B$1298,Witterungsbereinigung!E309)),"PLZ eingetragen?")</f>
        <v/>
      </c>
    </row>
    <row r="310" spans="1:6" x14ac:dyDescent="0.25">
      <c r="A310" s="21">
        <f>IF('Schritt 2a Wärmeverbr. Kat. 1-4'!A317="","",'Schritt 2a Wärmeverbr. Kat. 1-4'!A317)</f>
        <v>308</v>
      </c>
      <c r="B310" s="22" t="str">
        <f>IF('Schritt 2a Wärmeverbr. Kat. 1-4'!C317="","",'Schritt 2a Wärmeverbr. Kat. 1-4'!C317)</f>
        <v/>
      </c>
      <c r="D310" s="36" t="str">
        <f>IF('Schritt 2a Wärmeverbr. Kat. 1-4'!K317&lt;&gt;"",'Schritt 2a Wärmeverbr. Kat. 1-4'!V317,"")</f>
        <v/>
      </c>
      <c r="E310" t="str">
        <f>IF(D310="","",MATCH(D310,Klimafaktoren!$C$1:$AX$1,0))</f>
        <v/>
      </c>
      <c r="F310" s="69" t="str" cm="1">
        <f t="array" ref="F310">IFERROR(IF(Witterungsbereinigung!E310="",IF('Schritt 2a Wärmeverbr. Kat. 1-4'!AA317=1,"unbeheizt",""),INDEX(Klimafaktoren!$C$1:$AX$1296,Klimafaktoren!$B$1298,Witterungsbereinigung!E310)),"PLZ eingetragen?")</f>
        <v/>
      </c>
    </row>
    <row r="311" spans="1:6" x14ac:dyDescent="0.25">
      <c r="A311" s="21">
        <f>IF('Schritt 2a Wärmeverbr. Kat. 1-4'!A318="","",'Schritt 2a Wärmeverbr. Kat. 1-4'!A318)</f>
        <v>309</v>
      </c>
      <c r="B311" s="22" t="str">
        <f>IF('Schritt 2a Wärmeverbr. Kat. 1-4'!C318="","",'Schritt 2a Wärmeverbr. Kat. 1-4'!C318)</f>
        <v/>
      </c>
      <c r="D311" s="36" t="str">
        <f>IF('Schritt 2a Wärmeverbr. Kat. 1-4'!K318&lt;&gt;"",'Schritt 2a Wärmeverbr. Kat. 1-4'!V318,"")</f>
        <v/>
      </c>
      <c r="E311" t="str">
        <f>IF(D311="","",MATCH(D311,Klimafaktoren!$C$1:$AX$1,0))</f>
        <v/>
      </c>
      <c r="F311" s="69" t="str" cm="1">
        <f t="array" ref="F311">IFERROR(IF(Witterungsbereinigung!E311="",IF('Schritt 2a Wärmeverbr. Kat. 1-4'!AA318=1,"unbeheizt",""),INDEX(Klimafaktoren!$C$1:$AX$1296,Klimafaktoren!$B$1298,Witterungsbereinigung!E311)),"PLZ eingetragen?")</f>
        <v/>
      </c>
    </row>
    <row r="312" spans="1:6" x14ac:dyDescent="0.25">
      <c r="A312" s="21">
        <f>IF('Schritt 2a Wärmeverbr. Kat. 1-4'!A319="","",'Schritt 2a Wärmeverbr. Kat. 1-4'!A319)</f>
        <v>310</v>
      </c>
      <c r="B312" s="22" t="str">
        <f>IF('Schritt 2a Wärmeverbr. Kat. 1-4'!C319="","",'Schritt 2a Wärmeverbr. Kat. 1-4'!C319)</f>
        <v/>
      </c>
      <c r="D312" s="36" t="str">
        <f>IF('Schritt 2a Wärmeverbr. Kat. 1-4'!K319&lt;&gt;"",'Schritt 2a Wärmeverbr. Kat. 1-4'!V319,"")</f>
        <v/>
      </c>
      <c r="E312" t="str">
        <f>IF(D312="","",MATCH(D312,Klimafaktoren!$C$1:$AX$1,0))</f>
        <v/>
      </c>
      <c r="F312" s="69" t="str" cm="1">
        <f t="array" ref="F312">IFERROR(IF(Witterungsbereinigung!E312="",IF('Schritt 2a Wärmeverbr. Kat. 1-4'!AA319=1,"unbeheizt",""),INDEX(Klimafaktoren!$C$1:$AX$1296,Klimafaktoren!$B$1298,Witterungsbereinigung!E312)),"PLZ eingetragen?")</f>
        <v/>
      </c>
    </row>
    <row r="313" spans="1:6" x14ac:dyDescent="0.25">
      <c r="A313" s="21">
        <f>IF('Schritt 2a Wärmeverbr. Kat. 1-4'!A320="","",'Schritt 2a Wärmeverbr. Kat. 1-4'!A320)</f>
        <v>311</v>
      </c>
      <c r="B313" s="22" t="str">
        <f>IF('Schritt 2a Wärmeverbr. Kat. 1-4'!C320="","",'Schritt 2a Wärmeverbr. Kat. 1-4'!C320)</f>
        <v/>
      </c>
      <c r="D313" s="36" t="str">
        <f>IF('Schritt 2a Wärmeverbr. Kat. 1-4'!K320&lt;&gt;"",'Schritt 2a Wärmeverbr. Kat. 1-4'!V320,"")</f>
        <v/>
      </c>
      <c r="E313" t="str">
        <f>IF(D313="","",MATCH(D313,Klimafaktoren!$C$1:$AX$1,0))</f>
        <v/>
      </c>
      <c r="F313" s="69" t="str" cm="1">
        <f t="array" ref="F313">IFERROR(IF(Witterungsbereinigung!E313="",IF('Schritt 2a Wärmeverbr. Kat. 1-4'!AA320=1,"unbeheizt",""),INDEX(Klimafaktoren!$C$1:$AX$1296,Klimafaktoren!$B$1298,Witterungsbereinigung!E313)),"PLZ eingetragen?")</f>
        <v/>
      </c>
    </row>
    <row r="314" spans="1:6" x14ac:dyDescent="0.25">
      <c r="A314" s="21">
        <f>IF('Schritt 2a Wärmeverbr. Kat. 1-4'!A321="","",'Schritt 2a Wärmeverbr. Kat. 1-4'!A321)</f>
        <v>312</v>
      </c>
      <c r="B314" s="22" t="str">
        <f>IF('Schritt 2a Wärmeverbr. Kat. 1-4'!C321="","",'Schritt 2a Wärmeverbr. Kat. 1-4'!C321)</f>
        <v/>
      </c>
      <c r="D314" s="36" t="str">
        <f>IF('Schritt 2a Wärmeverbr. Kat. 1-4'!K321&lt;&gt;"",'Schritt 2a Wärmeverbr. Kat. 1-4'!V321,"")</f>
        <v/>
      </c>
      <c r="E314" t="str">
        <f>IF(D314="","",MATCH(D314,Klimafaktoren!$C$1:$AX$1,0))</f>
        <v/>
      </c>
      <c r="F314" s="69" t="str" cm="1">
        <f t="array" ref="F314">IFERROR(IF(Witterungsbereinigung!E314="",IF('Schritt 2a Wärmeverbr. Kat. 1-4'!AA321=1,"unbeheizt",""),INDEX(Klimafaktoren!$C$1:$AX$1296,Klimafaktoren!$B$1298,Witterungsbereinigung!E314)),"PLZ eingetragen?")</f>
        <v/>
      </c>
    </row>
    <row r="315" spans="1:6" x14ac:dyDescent="0.25">
      <c r="A315" s="21">
        <f>IF('Schritt 2a Wärmeverbr. Kat. 1-4'!A322="","",'Schritt 2a Wärmeverbr. Kat. 1-4'!A322)</f>
        <v>313</v>
      </c>
      <c r="B315" s="22" t="str">
        <f>IF('Schritt 2a Wärmeverbr. Kat. 1-4'!C322="","",'Schritt 2a Wärmeverbr. Kat. 1-4'!C322)</f>
        <v/>
      </c>
      <c r="D315" s="36" t="str">
        <f>IF('Schritt 2a Wärmeverbr. Kat. 1-4'!K322&lt;&gt;"",'Schritt 2a Wärmeverbr. Kat. 1-4'!V322,"")</f>
        <v/>
      </c>
      <c r="E315" t="str">
        <f>IF(D315="","",MATCH(D315,Klimafaktoren!$C$1:$AX$1,0))</f>
        <v/>
      </c>
      <c r="F315" s="69" t="str" cm="1">
        <f t="array" ref="F315">IFERROR(IF(Witterungsbereinigung!E315="",IF('Schritt 2a Wärmeverbr. Kat. 1-4'!AA322=1,"unbeheizt",""),INDEX(Klimafaktoren!$C$1:$AX$1296,Klimafaktoren!$B$1298,Witterungsbereinigung!E315)),"PLZ eingetragen?")</f>
        <v/>
      </c>
    </row>
    <row r="316" spans="1:6" x14ac:dyDescent="0.25">
      <c r="A316" s="21">
        <f>IF('Schritt 2a Wärmeverbr. Kat. 1-4'!A323="","",'Schritt 2a Wärmeverbr. Kat. 1-4'!A323)</f>
        <v>314</v>
      </c>
      <c r="B316" s="22" t="str">
        <f>IF('Schritt 2a Wärmeverbr. Kat. 1-4'!C323="","",'Schritt 2a Wärmeverbr. Kat. 1-4'!C323)</f>
        <v/>
      </c>
      <c r="D316" s="36" t="str">
        <f>IF('Schritt 2a Wärmeverbr. Kat. 1-4'!K323&lt;&gt;"",'Schritt 2a Wärmeverbr. Kat. 1-4'!V323,"")</f>
        <v/>
      </c>
      <c r="E316" t="str">
        <f>IF(D316="","",MATCH(D316,Klimafaktoren!$C$1:$AX$1,0))</f>
        <v/>
      </c>
      <c r="F316" s="69" t="str" cm="1">
        <f t="array" ref="F316">IFERROR(IF(Witterungsbereinigung!E316="",IF('Schritt 2a Wärmeverbr. Kat. 1-4'!AA323=1,"unbeheizt",""),INDEX(Klimafaktoren!$C$1:$AX$1296,Klimafaktoren!$B$1298,Witterungsbereinigung!E316)),"PLZ eingetragen?")</f>
        <v/>
      </c>
    </row>
    <row r="317" spans="1:6" x14ac:dyDescent="0.25">
      <c r="A317" s="21">
        <f>IF('Schritt 2a Wärmeverbr. Kat. 1-4'!A324="","",'Schritt 2a Wärmeverbr. Kat. 1-4'!A324)</f>
        <v>315</v>
      </c>
      <c r="B317" s="22" t="str">
        <f>IF('Schritt 2a Wärmeverbr. Kat. 1-4'!C324="","",'Schritt 2a Wärmeverbr. Kat. 1-4'!C324)</f>
        <v/>
      </c>
      <c r="D317" s="36" t="str">
        <f>IF('Schritt 2a Wärmeverbr. Kat. 1-4'!K324&lt;&gt;"",'Schritt 2a Wärmeverbr. Kat. 1-4'!V324,"")</f>
        <v/>
      </c>
      <c r="E317" t="str">
        <f>IF(D317="","",MATCH(D317,Klimafaktoren!$C$1:$AX$1,0))</f>
        <v/>
      </c>
      <c r="F317" s="69" t="str" cm="1">
        <f t="array" ref="F317">IFERROR(IF(Witterungsbereinigung!E317="",IF('Schritt 2a Wärmeverbr. Kat. 1-4'!AA324=1,"unbeheizt",""),INDEX(Klimafaktoren!$C$1:$AX$1296,Klimafaktoren!$B$1298,Witterungsbereinigung!E317)),"PLZ eingetragen?")</f>
        <v/>
      </c>
    </row>
    <row r="318" spans="1:6" x14ac:dyDescent="0.25">
      <c r="A318" s="21">
        <f>IF('Schritt 2a Wärmeverbr. Kat. 1-4'!A325="","",'Schritt 2a Wärmeverbr. Kat. 1-4'!A325)</f>
        <v>316</v>
      </c>
      <c r="B318" s="22" t="str">
        <f>IF('Schritt 2a Wärmeverbr. Kat. 1-4'!C325="","",'Schritt 2a Wärmeverbr. Kat. 1-4'!C325)</f>
        <v/>
      </c>
      <c r="D318" s="36" t="str">
        <f>IF('Schritt 2a Wärmeverbr. Kat. 1-4'!K325&lt;&gt;"",'Schritt 2a Wärmeverbr. Kat. 1-4'!V325,"")</f>
        <v/>
      </c>
      <c r="E318" t="str">
        <f>IF(D318="","",MATCH(D318,Klimafaktoren!$C$1:$AX$1,0))</f>
        <v/>
      </c>
      <c r="F318" s="69" t="str" cm="1">
        <f t="array" ref="F318">IFERROR(IF(Witterungsbereinigung!E318="",IF('Schritt 2a Wärmeverbr. Kat. 1-4'!AA325=1,"unbeheizt",""),INDEX(Klimafaktoren!$C$1:$AX$1296,Klimafaktoren!$B$1298,Witterungsbereinigung!E318)),"PLZ eingetragen?")</f>
        <v/>
      </c>
    </row>
    <row r="319" spans="1:6" x14ac:dyDescent="0.25">
      <c r="A319" s="21">
        <f>IF('Schritt 2a Wärmeverbr. Kat. 1-4'!A326="","",'Schritt 2a Wärmeverbr. Kat. 1-4'!A326)</f>
        <v>317</v>
      </c>
      <c r="B319" s="22" t="str">
        <f>IF('Schritt 2a Wärmeverbr. Kat. 1-4'!C326="","",'Schritt 2a Wärmeverbr. Kat. 1-4'!C326)</f>
        <v/>
      </c>
      <c r="D319" s="36" t="str">
        <f>IF('Schritt 2a Wärmeverbr. Kat. 1-4'!K326&lt;&gt;"",'Schritt 2a Wärmeverbr. Kat. 1-4'!V326,"")</f>
        <v/>
      </c>
      <c r="E319" t="str">
        <f>IF(D319="","",MATCH(D319,Klimafaktoren!$C$1:$AX$1,0))</f>
        <v/>
      </c>
      <c r="F319" s="69" t="str" cm="1">
        <f t="array" ref="F319">IFERROR(IF(Witterungsbereinigung!E319="",IF('Schritt 2a Wärmeverbr. Kat. 1-4'!AA326=1,"unbeheizt",""),INDEX(Klimafaktoren!$C$1:$AX$1296,Klimafaktoren!$B$1298,Witterungsbereinigung!E319)),"PLZ eingetragen?")</f>
        <v/>
      </c>
    </row>
    <row r="320" spans="1:6" x14ac:dyDescent="0.25">
      <c r="A320" s="21">
        <f>IF('Schritt 2a Wärmeverbr. Kat. 1-4'!A327="","",'Schritt 2a Wärmeverbr. Kat. 1-4'!A327)</f>
        <v>318</v>
      </c>
      <c r="B320" s="22" t="str">
        <f>IF('Schritt 2a Wärmeverbr. Kat. 1-4'!C327="","",'Schritt 2a Wärmeverbr. Kat. 1-4'!C327)</f>
        <v/>
      </c>
      <c r="D320" s="36" t="str">
        <f>IF('Schritt 2a Wärmeverbr. Kat. 1-4'!K327&lt;&gt;"",'Schritt 2a Wärmeverbr. Kat. 1-4'!V327,"")</f>
        <v/>
      </c>
      <c r="E320" t="str">
        <f>IF(D320="","",MATCH(D320,Klimafaktoren!$C$1:$AX$1,0))</f>
        <v/>
      </c>
      <c r="F320" s="69" t="str" cm="1">
        <f t="array" ref="F320">IFERROR(IF(Witterungsbereinigung!E320="",IF('Schritt 2a Wärmeverbr. Kat. 1-4'!AA327=1,"unbeheizt",""),INDEX(Klimafaktoren!$C$1:$AX$1296,Klimafaktoren!$B$1298,Witterungsbereinigung!E320)),"PLZ eingetragen?")</f>
        <v/>
      </c>
    </row>
    <row r="321" spans="1:6" x14ac:dyDescent="0.25">
      <c r="A321" s="21">
        <f>IF('Schritt 2a Wärmeverbr. Kat. 1-4'!A328="","",'Schritt 2a Wärmeverbr. Kat. 1-4'!A328)</f>
        <v>319</v>
      </c>
      <c r="B321" s="22" t="str">
        <f>IF('Schritt 2a Wärmeverbr. Kat. 1-4'!C328="","",'Schritt 2a Wärmeverbr. Kat. 1-4'!C328)</f>
        <v/>
      </c>
      <c r="D321" s="36" t="str">
        <f>IF('Schritt 2a Wärmeverbr. Kat. 1-4'!K328&lt;&gt;"",'Schritt 2a Wärmeverbr. Kat. 1-4'!V328,"")</f>
        <v/>
      </c>
      <c r="E321" t="str">
        <f>IF(D321="","",MATCH(D321,Klimafaktoren!$C$1:$AX$1,0))</f>
        <v/>
      </c>
      <c r="F321" s="69" t="str" cm="1">
        <f t="array" ref="F321">IFERROR(IF(Witterungsbereinigung!E321="",IF('Schritt 2a Wärmeverbr. Kat. 1-4'!AA328=1,"unbeheizt",""),INDEX(Klimafaktoren!$C$1:$AX$1296,Klimafaktoren!$B$1298,Witterungsbereinigung!E321)),"PLZ eingetragen?")</f>
        <v/>
      </c>
    </row>
    <row r="322" spans="1:6" x14ac:dyDescent="0.25">
      <c r="A322" s="21">
        <f>IF('Schritt 2a Wärmeverbr. Kat. 1-4'!A329="","",'Schritt 2a Wärmeverbr. Kat. 1-4'!A329)</f>
        <v>320</v>
      </c>
      <c r="B322" s="22" t="str">
        <f>IF('Schritt 2a Wärmeverbr. Kat. 1-4'!C329="","",'Schritt 2a Wärmeverbr. Kat. 1-4'!C329)</f>
        <v/>
      </c>
      <c r="D322" s="36" t="str">
        <f>IF('Schritt 2a Wärmeverbr. Kat. 1-4'!K329&lt;&gt;"",'Schritt 2a Wärmeverbr. Kat. 1-4'!V329,"")</f>
        <v/>
      </c>
      <c r="E322" t="str">
        <f>IF(D322="","",MATCH(D322,Klimafaktoren!$C$1:$AX$1,0))</f>
        <v/>
      </c>
      <c r="F322" s="69" t="str" cm="1">
        <f t="array" ref="F322">IFERROR(IF(Witterungsbereinigung!E322="",IF('Schritt 2a Wärmeverbr. Kat. 1-4'!AA329=1,"unbeheizt",""),INDEX(Klimafaktoren!$C$1:$AX$1296,Klimafaktoren!$B$1298,Witterungsbereinigung!E322)),"PLZ eingetragen?")</f>
        <v/>
      </c>
    </row>
    <row r="323" spans="1:6" x14ac:dyDescent="0.25">
      <c r="A323" s="21">
        <f>IF('Schritt 2a Wärmeverbr. Kat. 1-4'!A330="","",'Schritt 2a Wärmeverbr. Kat. 1-4'!A330)</f>
        <v>321</v>
      </c>
      <c r="B323" s="22" t="str">
        <f>IF('Schritt 2a Wärmeverbr. Kat. 1-4'!C330="","",'Schritt 2a Wärmeverbr. Kat. 1-4'!C330)</f>
        <v/>
      </c>
      <c r="D323" s="36" t="str">
        <f>IF('Schritt 2a Wärmeverbr. Kat. 1-4'!K330&lt;&gt;"",'Schritt 2a Wärmeverbr. Kat. 1-4'!V330,"")</f>
        <v/>
      </c>
      <c r="E323" t="str">
        <f>IF(D323="","",MATCH(D323,Klimafaktoren!$C$1:$AX$1,0))</f>
        <v/>
      </c>
      <c r="F323" s="69" t="str" cm="1">
        <f t="array" ref="F323">IFERROR(IF(Witterungsbereinigung!E323="",IF('Schritt 2a Wärmeverbr. Kat. 1-4'!AA330=1,"unbeheizt",""),INDEX(Klimafaktoren!$C$1:$AX$1296,Klimafaktoren!$B$1298,Witterungsbereinigung!E323)),"PLZ eingetragen?")</f>
        <v/>
      </c>
    </row>
    <row r="324" spans="1:6" x14ac:dyDescent="0.25">
      <c r="A324" s="21">
        <f>IF('Schritt 2a Wärmeverbr. Kat. 1-4'!A331="","",'Schritt 2a Wärmeverbr. Kat. 1-4'!A331)</f>
        <v>322</v>
      </c>
      <c r="B324" s="22" t="str">
        <f>IF('Schritt 2a Wärmeverbr. Kat. 1-4'!C331="","",'Schritt 2a Wärmeverbr. Kat. 1-4'!C331)</f>
        <v/>
      </c>
      <c r="D324" s="36" t="str">
        <f>IF('Schritt 2a Wärmeverbr. Kat. 1-4'!K331&lt;&gt;"",'Schritt 2a Wärmeverbr. Kat. 1-4'!V331,"")</f>
        <v/>
      </c>
      <c r="E324" t="str">
        <f>IF(D324="","",MATCH(D324,Klimafaktoren!$C$1:$AX$1,0))</f>
        <v/>
      </c>
      <c r="F324" s="69" t="str" cm="1">
        <f t="array" ref="F324">IFERROR(IF(Witterungsbereinigung!E324="",IF('Schritt 2a Wärmeverbr. Kat. 1-4'!AA331=1,"unbeheizt",""),INDEX(Klimafaktoren!$C$1:$AX$1296,Klimafaktoren!$B$1298,Witterungsbereinigung!E324)),"PLZ eingetragen?")</f>
        <v/>
      </c>
    </row>
    <row r="325" spans="1:6" x14ac:dyDescent="0.25">
      <c r="A325" s="21">
        <f>IF('Schritt 2a Wärmeverbr. Kat. 1-4'!A332="","",'Schritt 2a Wärmeverbr. Kat. 1-4'!A332)</f>
        <v>323</v>
      </c>
      <c r="B325" s="22" t="str">
        <f>IF('Schritt 2a Wärmeverbr. Kat. 1-4'!C332="","",'Schritt 2a Wärmeverbr. Kat. 1-4'!C332)</f>
        <v/>
      </c>
      <c r="D325" s="36" t="str">
        <f>IF('Schritt 2a Wärmeverbr. Kat. 1-4'!K332&lt;&gt;"",'Schritt 2a Wärmeverbr. Kat. 1-4'!V332,"")</f>
        <v/>
      </c>
      <c r="E325" t="str">
        <f>IF(D325="","",MATCH(D325,Klimafaktoren!$C$1:$AX$1,0))</f>
        <v/>
      </c>
      <c r="F325" s="69" t="str" cm="1">
        <f t="array" ref="F325">IFERROR(IF(Witterungsbereinigung!E325="",IF('Schritt 2a Wärmeverbr. Kat. 1-4'!AA332=1,"unbeheizt",""),INDEX(Klimafaktoren!$C$1:$AX$1296,Klimafaktoren!$B$1298,Witterungsbereinigung!E325)),"PLZ eingetragen?")</f>
        <v/>
      </c>
    </row>
    <row r="326" spans="1:6" x14ac:dyDescent="0.25">
      <c r="A326" s="21">
        <f>IF('Schritt 2a Wärmeverbr. Kat. 1-4'!A333="","",'Schritt 2a Wärmeverbr. Kat. 1-4'!A333)</f>
        <v>324</v>
      </c>
      <c r="B326" s="22" t="str">
        <f>IF('Schritt 2a Wärmeverbr. Kat. 1-4'!C333="","",'Schritt 2a Wärmeverbr. Kat. 1-4'!C333)</f>
        <v/>
      </c>
      <c r="D326" s="36" t="str">
        <f>IF('Schritt 2a Wärmeverbr. Kat. 1-4'!K333&lt;&gt;"",'Schritt 2a Wärmeverbr. Kat. 1-4'!V333,"")</f>
        <v/>
      </c>
      <c r="E326" t="str">
        <f>IF(D326="","",MATCH(D326,Klimafaktoren!$C$1:$AX$1,0))</f>
        <v/>
      </c>
      <c r="F326" s="69" t="str" cm="1">
        <f t="array" ref="F326">IFERROR(IF(Witterungsbereinigung!E326="",IF('Schritt 2a Wärmeverbr. Kat. 1-4'!AA333=1,"unbeheizt",""),INDEX(Klimafaktoren!$C$1:$AX$1296,Klimafaktoren!$B$1298,Witterungsbereinigung!E326)),"PLZ eingetragen?")</f>
        <v/>
      </c>
    </row>
    <row r="327" spans="1:6" x14ac:dyDescent="0.25">
      <c r="A327" s="21">
        <f>IF('Schritt 2a Wärmeverbr. Kat. 1-4'!A334="","",'Schritt 2a Wärmeverbr. Kat. 1-4'!A334)</f>
        <v>325</v>
      </c>
      <c r="B327" s="22" t="str">
        <f>IF('Schritt 2a Wärmeverbr. Kat. 1-4'!C334="","",'Schritt 2a Wärmeverbr. Kat. 1-4'!C334)</f>
        <v/>
      </c>
      <c r="D327" s="36" t="str">
        <f>IF('Schritt 2a Wärmeverbr. Kat. 1-4'!K334&lt;&gt;"",'Schritt 2a Wärmeverbr. Kat. 1-4'!V334,"")</f>
        <v/>
      </c>
      <c r="E327" t="str">
        <f>IF(D327="","",MATCH(D327,Klimafaktoren!$C$1:$AX$1,0))</f>
        <v/>
      </c>
      <c r="F327" s="69" t="str" cm="1">
        <f t="array" ref="F327">IFERROR(IF(Witterungsbereinigung!E327="",IF('Schritt 2a Wärmeverbr. Kat. 1-4'!AA334=1,"unbeheizt",""),INDEX(Klimafaktoren!$C$1:$AX$1296,Klimafaktoren!$B$1298,Witterungsbereinigung!E327)),"PLZ eingetragen?")</f>
        <v/>
      </c>
    </row>
    <row r="328" spans="1:6" x14ac:dyDescent="0.25">
      <c r="A328" s="21">
        <f>IF('Schritt 2a Wärmeverbr. Kat. 1-4'!A335="","",'Schritt 2a Wärmeverbr. Kat. 1-4'!A335)</f>
        <v>326</v>
      </c>
      <c r="B328" s="22" t="str">
        <f>IF('Schritt 2a Wärmeverbr. Kat. 1-4'!C335="","",'Schritt 2a Wärmeverbr. Kat. 1-4'!C335)</f>
        <v/>
      </c>
      <c r="D328" s="36" t="str">
        <f>IF('Schritt 2a Wärmeverbr. Kat. 1-4'!K335&lt;&gt;"",'Schritt 2a Wärmeverbr. Kat. 1-4'!V335,"")</f>
        <v/>
      </c>
      <c r="E328" t="str">
        <f>IF(D328="","",MATCH(D328,Klimafaktoren!$C$1:$AX$1,0))</f>
        <v/>
      </c>
      <c r="F328" s="69" t="str" cm="1">
        <f t="array" ref="F328">IFERROR(IF(Witterungsbereinigung!E328="",IF('Schritt 2a Wärmeverbr. Kat. 1-4'!AA335=1,"unbeheizt",""),INDEX(Klimafaktoren!$C$1:$AX$1296,Klimafaktoren!$B$1298,Witterungsbereinigung!E328)),"PLZ eingetragen?")</f>
        <v/>
      </c>
    </row>
    <row r="329" spans="1:6" x14ac:dyDescent="0.25">
      <c r="A329" s="21">
        <f>IF('Schritt 2a Wärmeverbr. Kat. 1-4'!A336="","",'Schritt 2a Wärmeverbr. Kat. 1-4'!A336)</f>
        <v>327</v>
      </c>
      <c r="B329" s="22" t="str">
        <f>IF('Schritt 2a Wärmeverbr. Kat. 1-4'!C336="","",'Schritt 2a Wärmeverbr. Kat. 1-4'!C336)</f>
        <v/>
      </c>
      <c r="D329" s="36" t="str">
        <f>IF('Schritt 2a Wärmeverbr. Kat. 1-4'!K336&lt;&gt;"",'Schritt 2a Wärmeverbr. Kat. 1-4'!V336,"")</f>
        <v/>
      </c>
      <c r="E329" t="str">
        <f>IF(D329="","",MATCH(D329,Klimafaktoren!$C$1:$AX$1,0))</f>
        <v/>
      </c>
      <c r="F329" s="69" t="str" cm="1">
        <f t="array" ref="F329">IFERROR(IF(Witterungsbereinigung!E329="",IF('Schritt 2a Wärmeverbr. Kat. 1-4'!AA336=1,"unbeheizt",""),INDEX(Klimafaktoren!$C$1:$AX$1296,Klimafaktoren!$B$1298,Witterungsbereinigung!E329)),"PLZ eingetragen?")</f>
        <v/>
      </c>
    </row>
    <row r="330" spans="1:6" x14ac:dyDescent="0.25">
      <c r="A330" s="21">
        <f>IF('Schritt 2a Wärmeverbr. Kat. 1-4'!A337="","",'Schritt 2a Wärmeverbr. Kat. 1-4'!A337)</f>
        <v>328</v>
      </c>
      <c r="B330" s="22" t="str">
        <f>IF('Schritt 2a Wärmeverbr. Kat. 1-4'!C337="","",'Schritt 2a Wärmeverbr. Kat. 1-4'!C337)</f>
        <v/>
      </c>
      <c r="D330" s="36" t="str">
        <f>IF('Schritt 2a Wärmeverbr. Kat. 1-4'!K337&lt;&gt;"",'Schritt 2a Wärmeverbr. Kat. 1-4'!V337,"")</f>
        <v/>
      </c>
      <c r="E330" t="str">
        <f>IF(D330="","",MATCH(D330,Klimafaktoren!$C$1:$AX$1,0))</f>
        <v/>
      </c>
      <c r="F330" s="69" t="str" cm="1">
        <f t="array" ref="F330">IFERROR(IF(Witterungsbereinigung!E330="",IF('Schritt 2a Wärmeverbr. Kat. 1-4'!AA337=1,"unbeheizt",""),INDEX(Klimafaktoren!$C$1:$AX$1296,Klimafaktoren!$B$1298,Witterungsbereinigung!E330)),"PLZ eingetragen?")</f>
        <v/>
      </c>
    </row>
    <row r="331" spans="1:6" x14ac:dyDescent="0.25">
      <c r="A331" s="21">
        <f>IF('Schritt 2a Wärmeverbr. Kat. 1-4'!A338="","",'Schritt 2a Wärmeverbr. Kat. 1-4'!A338)</f>
        <v>329</v>
      </c>
      <c r="B331" s="22" t="str">
        <f>IF('Schritt 2a Wärmeverbr. Kat. 1-4'!C338="","",'Schritt 2a Wärmeverbr. Kat. 1-4'!C338)</f>
        <v/>
      </c>
      <c r="D331" s="36" t="str">
        <f>IF('Schritt 2a Wärmeverbr. Kat. 1-4'!K338&lt;&gt;"",'Schritt 2a Wärmeverbr. Kat. 1-4'!V338,"")</f>
        <v/>
      </c>
      <c r="E331" t="str">
        <f>IF(D331="","",MATCH(D331,Klimafaktoren!$C$1:$AX$1,0))</f>
        <v/>
      </c>
      <c r="F331" s="69" t="str" cm="1">
        <f t="array" ref="F331">IFERROR(IF(Witterungsbereinigung!E331="",IF('Schritt 2a Wärmeverbr. Kat. 1-4'!AA338=1,"unbeheizt",""),INDEX(Klimafaktoren!$C$1:$AX$1296,Klimafaktoren!$B$1298,Witterungsbereinigung!E331)),"PLZ eingetragen?")</f>
        <v/>
      </c>
    </row>
    <row r="332" spans="1:6" x14ac:dyDescent="0.25">
      <c r="A332" s="21">
        <f>IF('Schritt 2a Wärmeverbr. Kat. 1-4'!A339="","",'Schritt 2a Wärmeverbr. Kat. 1-4'!A339)</f>
        <v>330</v>
      </c>
      <c r="B332" s="22" t="str">
        <f>IF('Schritt 2a Wärmeverbr. Kat. 1-4'!C339="","",'Schritt 2a Wärmeverbr. Kat. 1-4'!C339)</f>
        <v/>
      </c>
      <c r="D332" s="36" t="str">
        <f>IF('Schritt 2a Wärmeverbr. Kat. 1-4'!K339&lt;&gt;"",'Schritt 2a Wärmeverbr. Kat. 1-4'!V339,"")</f>
        <v/>
      </c>
      <c r="E332" t="str">
        <f>IF(D332="","",MATCH(D332,Klimafaktoren!$C$1:$AX$1,0))</f>
        <v/>
      </c>
      <c r="F332" s="69" t="str" cm="1">
        <f t="array" ref="F332">IFERROR(IF(Witterungsbereinigung!E332="",IF('Schritt 2a Wärmeverbr. Kat. 1-4'!AA339=1,"unbeheizt",""),INDEX(Klimafaktoren!$C$1:$AX$1296,Klimafaktoren!$B$1298,Witterungsbereinigung!E332)),"PLZ eingetragen?")</f>
        <v/>
      </c>
    </row>
    <row r="333" spans="1:6" x14ac:dyDescent="0.25">
      <c r="A333" s="21">
        <f>IF('Schritt 2a Wärmeverbr. Kat. 1-4'!A340="","",'Schritt 2a Wärmeverbr. Kat. 1-4'!A340)</f>
        <v>331</v>
      </c>
      <c r="B333" s="22" t="str">
        <f>IF('Schritt 2a Wärmeverbr. Kat. 1-4'!C340="","",'Schritt 2a Wärmeverbr. Kat. 1-4'!C340)</f>
        <v/>
      </c>
      <c r="D333" s="36" t="str">
        <f>IF('Schritt 2a Wärmeverbr. Kat. 1-4'!K340&lt;&gt;"",'Schritt 2a Wärmeverbr. Kat. 1-4'!V340,"")</f>
        <v/>
      </c>
      <c r="E333" t="str">
        <f>IF(D333="","",MATCH(D333,Klimafaktoren!$C$1:$AX$1,0))</f>
        <v/>
      </c>
      <c r="F333" s="69" t="str" cm="1">
        <f t="array" ref="F333">IFERROR(IF(Witterungsbereinigung!E333="",IF('Schritt 2a Wärmeverbr. Kat. 1-4'!AA340=1,"unbeheizt",""),INDEX(Klimafaktoren!$C$1:$AX$1296,Klimafaktoren!$B$1298,Witterungsbereinigung!E333)),"PLZ eingetragen?")</f>
        <v/>
      </c>
    </row>
    <row r="334" spans="1:6" x14ac:dyDescent="0.25">
      <c r="A334" s="21">
        <f>IF('Schritt 2a Wärmeverbr. Kat. 1-4'!A341="","",'Schritt 2a Wärmeverbr. Kat. 1-4'!A341)</f>
        <v>332</v>
      </c>
      <c r="B334" s="22" t="str">
        <f>IF('Schritt 2a Wärmeverbr. Kat. 1-4'!C341="","",'Schritt 2a Wärmeverbr. Kat. 1-4'!C341)</f>
        <v/>
      </c>
      <c r="D334" s="36" t="str">
        <f>IF('Schritt 2a Wärmeverbr. Kat. 1-4'!K341&lt;&gt;"",'Schritt 2a Wärmeverbr. Kat. 1-4'!V341,"")</f>
        <v/>
      </c>
      <c r="E334" t="str">
        <f>IF(D334="","",MATCH(D334,Klimafaktoren!$C$1:$AX$1,0))</f>
        <v/>
      </c>
      <c r="F334" s="69" t="str" cm="1">
        <f t="array" ref="F334">IFERROR(IF(Witterungsbereinigung!E334="",IF('Schritt 2a Wärmeverbr. Kat. 1-4'!AA341=1,"unbeheizt",""),INDEX(Klimafaktoren!$C$1:$AX$1296,Klimafaktoren!$B$1298,Witterungsbereinigung!E334)),"PLZ eingetragen?")</f>
        <v/>
      </c>
    </row>
    <row r="335" spans="1:6" x14ac:dyDescent="0.25">
      <c r="A335" s="21">
        <f>IF('Schritt 2a Wärmeverbr. Kat. 1-4'!A342="","",'Schritt 2a Wärmeverbr. Kat. 1-4'!A342)</f>
        <v>333</v>
      </c>
      <c r="B335" s="22" t="str">
        <f>IF('Schritt 2a Wärmeverbr. Kat. 1-4'!C342="","",'Schritt 2a Wärmeverbr. Kat. 1-4'!C342)</f>
        <v/>
      </c>
      <c r="D335" s="36" t="str">
        <f>IF('Schritt 2a Wärmeverbr. Kat. 1-4'!K342&lt;&gt;"",'Schritt 2a Wärmeverbr. Kat. 1-4'!V342,"")</f>
        <v/>
      </c>
      <c r="E335" t="str">
        <f>IF(D335="","",MATCH(D335,Klimafaktoren!$C$1:$AX$1,0))</f>
        <v/>
      </c>
      <c r="F335" s="69" t="str" cm="1">
        <f t="array" ref="F335">IFERROR(IF(Witterungsbereinigung!E335="",IF('Schritt 2a Wärmeverbr. Kat. 1-4'!AA342=1,"unbeheizt",""),INDEX(Klimafaktoren!$C$1:$AX$1296,Klimafaktoren!$B$1298,Witterungsbereinigung!E335)),"PLZ eingetragen?")</f>
        <v/>
      </c>
    </row>
    <row r="336" spans="1:6" x14ac:dyDescent="0.25">
      <c r="A336" s="21">
        <f>IF('Schritt 2a Wärmeverbr. Kat. 1-4'!A343="","",'Schritt 2a Wärmeverbr. Kat. 1-4'!A343)</f>
        <v>334</v>
      </c>
      <c r="B336" s="22" t="str">
        <f>IF('Schritt 2a Wärmeverbr. Kat. 1-4'!C343="","",'Schritt 2a Wärmeverbr. Kat. 1-4'!C343)</f>
        <v/>
      </c>
      <c r="D336" s="36" t="str">
        <f>IF('Schritt 2a Wärmeverbr. Kat. 1-4'!K343&lt;&gt;"",'Schritt 2a Wärmeverbr. Kat. 1-4'!V343,"")</f>
        <v/>
      </c>
      <c r="E336" t="str">
        <f>IF(D336="","",MATCH(D336,Klimafaktoren!$C$1:$AX$1,0))</f>
        <v/>
      </c>
      <c r="F336" s="69" t="str" cm="1">
        <f t="array" ref="F336">IFERROR(IF(Witterungsbereinigung!E336="",IF('Schritt 2a Wärmeverbr. Kat. 1-4'!AA343=1,"unbeheizt",""),INDEX(Klimafaktoren!$C$1:$AX$1296,Klimafaktoren!$B$1298,Witterungsbereinigung!E336)),"PLZ eingetragen?")</f>
        <v/>
      </c>
    </row>
    <row r="337" spans="1:6" x14ac:dyDescent="0.25">
      <c r="A337" s="21">
        <f>IF('Schritt 2a Wärmeverbr. Kat. 1-4'!A344="","",'Schritt 2a Wärmeverbr. Kat. 1-4'!A344)</f>
        <v>335</v>
      </c>
      <c r="B337" s="22" t="str">
        <f>IF('Schritt 2a Wärmeverbr. Kat. 1-4'!C344="","",'Schritt 2a Wärmeverbr. Kat. 1-4'!C344)</f>
        <v/>
      </c>
      <c r="D337" s="36" t="str">
        <f>IF('Schritt 2a Wärmeverbr. Kat. 1-4'!K344&lt;&gt;"",'Schritt 2a Wärmeverbr. Kat. 1-4'!V344,"")</f>
        <v/>
      </c>
      <c r="E337" t="str">
        <f>IF(D337="","",MATCH(D337,Klimafaktoren!$C$1:$AX$1,0))</f>
        <v/>
      </c>
      <c r="F337" s="69" t="str" cm="1">
        <f t="array" ref="F337">IFERROR(IF(Witterungsbereinigung!E337="",IF('Schritt 2a Wärmeverbr. Kat. 1-4'!AA344=1,"unbeheizt",""),INDEX(Klimafaktoren!$C$1:$AX$1296,Klimafaktoren!$B$1298,Witterungsbereinigung!E337)),"PLZ eingetragen?")</f>
        <v/>
      </c>
    </row>
    <row r="338" spans="1:6" x14ac:dyDescent="0.25">
      <c r="A338" s="21">
        <f>IF('Schritt 2a Wärmeverbr. Kat. 1-4'!A345="","",'Schritt 2a Wärmeverbr. Kat. 1-4'!A345)</f>
        <v>336</v>
      </c>
      <c r="B338" s="22" t="str">
        <f>IF('Schritt 2a Wärmeverbr. Kat. 1-4'!C345="","",'Schritt 2a Wärmeverbr. Kat. 1-4'!C345)</f>
        <v/>
      </c>
      <c r="D338" s="36" t="str">
        <f>IF('Schritt 2a Wärmeverbr. Kat. 1-4'!K345&lt;&gt;"",'Schritt 2a Wärmeverbr. Kat. 1-4'!V345,"")</f>
        <v/>
      </c>
      <c r="E338" t="str">
        <f>IF(D338="","",MATCH(D338,Klimafaktoren!$C$1:$AX$1,0))</f>
        <v/>
      </c>
      <c r="F338" s="69" t="str" cm="1">
        <f t="array" ref="F338">IFERROR(IF(Witterungsbereinigung!E338="",IF('Schritt 2a Wärmeverbr. Kat. 1-4'!AA345=1,"unbeheizt",""),INDEX(Klimafaktoren!$C$1:$AX$1296,Klimafaktoren!$B$1298,Witterungsbereinigung!E338)),"PLZ eingetragen?")</f>
        <v/>
      </c>
    </row>
    <row r="339" spans="1:6" x14ac:dyDescent="0.25">
      <c r="A339" s="21">
        <f>IF('Schritt 2a Wärmeverbr. Kat. 1-4'!A346="","",'Schritt 2a Wärmeverbr. Kat. 1-4'!A346)</f>
        <v>337</v>
      </c>
      <c r="B339" s="22" t="str">
        <f>IF('Schritt 2a Wärmeverbr. Kat. 1-4'!C346="","",'Schritt 2a Wärmeverbr. Kat. 1-4'!C346)</f>
        <v/>
      </c>
      <c r="D339" s="36" t="str">
        <f>IF('Schritt 2a Wärmeverbr. Kat. 1-4'!K346&lt;&gt;"",'Schritt 2a Wärmeverbr. Kat. 1-4'!V346,"")</f>
        <v/>
      </c>
      <c r="E339" t="str">
        <f>IF(D339="","",MATCH(D339,Klimafaktoren!$C$1:$AX$1,0))</f>
        <v/>
      </c>
      <c r="F339" s="69" t="str" cm="1">
        <f t="array" ref="F339">IFERROR(IF(Witterungsbereinigung!E339="",IF('Schritt 2a Wärmeverbr. Kat. 1-4'!AA346=1,"unbeheizt",""),INDEX(Klimafaktoren!$C$1:$AX$1296,Klimafaktoren!$B$1298,Witterungsbereinigung!E339)),"PLZ eingetragen?")</f>
        <v/>
      </c>
    </row>
    <row r="340" spans="1:6" x14ac:dyDescent="0.25">
      <c r="A340" s="21">
        <f>IF('Schritt 2a Wärmeverbr. Kat. 1-4'!A347="","",'Schritt 2a Wärmeverbr. Kat. 1-4'!A347)</f>
        <v>338</v>
      </c>
      <c r="B340" s="22" t="str">
        <f>IF('Schritt 2a Wärmeverbr. Kat. 1-4'!C347="","",'Schritt 2a Wärmeverbr. Kat. 1-4'!C347)</f>
        <v/>
      </c>
      <c r="D340" s="36" t="str">
        <f>IF('Schritt 2a Wärmeverbr. Kat. 1-4'!K347&lt;&gt;"",'Schritt 2a Wärmeverbr. Kat. 1-4'!V347,"")</f>
        <v/>
      </c>
      <c r="E340" t="str">
        <f>IF(D340="","",MATCH(D340,Klimafaktoren!$C$1:$AX$1,0))</f>
        <v/>
      </c>
      <c r="F340" s="69" t="str" cm="1">
        <f t="array" ref="F340">IFERROR(IF(Witterungsbereinigung!E340="",IF('Schritt 2a Wärmeverbr. Kat. 1-4'!AA347=1,"unbeheizt",""),INDEX(Klimafaktoren!$C$1:$AX$1296,Klimafaktoren!$B$1298,Witterungsbereinigung!E340)),"PLZ eingetragen?")</f>
        <v/>
      </c>
    </row>
    <row r="341" spans="1:6" x14ac:dyDescent="0.25">
      <c r="A341" s="21">
        <f>IF('Schritt 2a Wärmeverbr. Kat. 1-4'!A348="","",'Schritt 2a Wärmeverbr. Kat. 1-4'!A348)</f>
        <v>339</v>
      </c>
      <c r="B341" s="22" t="str">
        <f>IF('Schritt 2a Wärmeverbr. Kat. 1-4'!C348="","",'Schritt 2a Wärmeverbr. Kat. 1-4'!C348)</f>
        <v/>
      </c>
      <c r="D341" s="36" t="str">
        <f>IF('Schritt 2a Wärmeverbr. Kat. 1-4'!K348&lt;&gt;"",'Schritt 2a Wärmeverbr. Kat. 1-4'!V348,"")</f>
        <v/>
      </c>
      <c r="E341" t="str">
        <f>IF(D341="","",MATCH(D341,Klimafaktoren!$C$1:$AX$1,0))</f>
        <v/>
      </c>
      <c r="F341" s="69" t="str" cm="1">
        <f t="array" ref="F341">IFERROR(IF(Witterungsbereinigung!E341="",IF('Schritt 2a Wärmeverbr. Kat. 1-4'!AA348=1,"unbeheizt",""),INDEX(Klimafaktoren!$C$1:$AX$1296,Klimafaktoren!$B$1298,Witterungsbereinigung!E341)),"PLZ eingetragen?")</f>
        <v/>
      </c>
    </row>
    <row r="342" spans="1:6" x14ac:dyDescent="0.25">
      <c r="A342" s="21">
        <f>IF('Schritt 2a Wärmeverbr. Kat. 1-4'!A349="","",'Schritt 2a Wärmeverbr. Kat. 1-4'!A349)</f>
        <v>340</v>
      </c>
      <c r="B342" s="22" t="str">
        <f>IF('Schritt 2a Wärmeverbr. Kat. 1-4'!C349="","",'Schritt 2a Wärmeverbr. Kat. 1-4'!C349)</f>
        <v/>
      </c>
      <c r="D342" s="36" t="str">
        <f>IF('Schritt 2a Wärmeverbr. Kat. 1-4'!K349&lt;&gt;"",'Schritt 2a Wärmeverbr. Kat. 1-4'!V349,"")</f>
        <v/>
      </c>
      <c r="E342" t="str">
        <f>IF(D342="","",MATCH(D342,Klimafaktoren!$C$1:$AX$1,0))</f>
        <v/>
      </c>
      <c r="F342" s="69" t="str" cm="1">
        <f t="array" ref="F342">IFERROR(IF(Witterungsbereinigung!E342="",IF('Schritt 2a Wärmeverbr. Kat. 1-4'!AA349=1,"unbeheizt",""),INDEX(Klimafaktoren!$C$1:$AX$1296,Klimafaktoren!$B$1298,Witterungsbereinigung!E342)),"PLZ eingetragen?")</f>
        <v/>
      </c>
    </row>
    <row r="343" spans="1:6" x14ac:dyDescent="0.25">
      <c r="A343" s="21">
        <f>IF('Schritt 2a Wärmeverbr. Kat. 1-4'!A350="","",'Schritt 2a Wärmeverbr. Kat. 1-4'!A350)</f>
        <v>341</v>
      </c>
      <c r="B343" s="22" t="str">
        <f>IF('Schritt 2a Wärmeverbr. Kat. 1-4'!C350="","",'Schritt 2a Wärmeverbr. Kat. 1-4'!C350)</f>
        <v/>
      </c>
      <c r="D343" s="36" t="str">
        <f>IF('Schritt 2a Wärmeverbr. Kat. 1-4'!K350&lt;&gt;"",'Schritt 2a Wärmeverbr. Kat. 1-4'!V350,"")</f>
        <v/>
      </c>
      <c r="E343" t="str">
        <f>IF(D343="","",MATCH(D343,Klimafaktoren!$C$1:$AX$1,0))</f>
        <v/>
      </c>
      <c r="F343" s="69" t="str" cm="1">
        <f t="array" ref="F343">IFERROR(IF(Witterungsbereinigung!E343="",IF('Schritt 2a Wärmeverbr. Kat. 1-4'!AA350=1,"unbeheizt",""),INDEX(Klimafaktoren!$C$1:$AX$1296,Klimafaktoren!$B$1298,Witterungsbereinigung!E343)),"PLZ eingetragen?")</f>
        <v/>
      </c>
    </row>
    <row r="344" spans="1:6" x14ac:dyDescent="0.25">
      <c r="A344" s="21">
        <f>IF('Schritt 2a Wärmeverbr. Kat. 1-4'!A351="","",'Schritt 2a Wärmeverbr. Kat. 1-4'!A351)</f>
        <v>342</v>
      </c>
      <c r="B344" s="22" t="str">
        <f>IF('Schritt 2a Wärmeverbr. Kat. 1-4'!C351="","",'Schritt 2a Wärmeverbr. Kat. 1-4'!C351)</f>
        <v/>
      </c>
      <c r="D344" s="36" t="str">
        <f>IF('Schritt 2a Wärmeverbr. Kat. 1-4'!K351&lt;&gt;"",'Schritt 2a Wärmeverbr. Kat. 1-4'!V351,"")</f>
        <v/>
      </c>
      <c r="E344" t="str">
        <f>IF(D344="","",MATCH(D344,Klimafaktoren!$C$1:$AX$1,0))</f>
        <v/>
      </c>
      <c r="F344" s="69" t="str" cm="1">
        <f t="array" ref="F344">IFERROR(IF(Witterungsbereinigung!E344="",IF('Schritt 2a Wärmeverbr. Kat. 1-4'!AA351=1,"unbeheizt",""),INDEX(Klimafaktoren!$C$1:$AX$1296,Klimafaktoren!$B$1298,Witterungsbereinigung!E344)),"PLZ eingetragen?")</f>
        <v/>
      </c>
    </row>
    <row r="345" spans="1:6" x14ac:dyDescent="0.25">
      <c r="A345" s="21">
        <f>IF('Schritt 2a Wärmeverbr. Kat. 1-4'!A352="","",'Schritt 2a Wärmeverbr. Kat. 1-4'!A352)</f>
        <v>343</v>
      </c>
      <c r="B345" s="22" t="str">
        <f>IF('Schritt 2a Wärmeverbr. Kat. 1-4'!C352="","",'Schritt 2a Wärmeverbr. Kat. 1-4'!C352)</f>
        <v/>
      </c>
      <c r="D345" s="36" t="str">
        <f>IF('Schritt 2a Wärmeverbr. Kat. 1-4'!K352&lt;&gt;"",'Schritt 2a Wärmeverbr. Kat. 1-4'!V352,"")</f>
        <v/>
      </c>
      <c r="E345" t="str">
        <f>IF(D345="","",MATCH(D345,Klimafaktoren!$C$1:$AX$1,0))</f>
        <v/>
      </c>
      <c r="F345" s="69" t="str" cm="1">
        <f t="array" ref="F345">IFERROR(IF(Witterungsbereinigung!E345="",IF('Schritt 2a Wärmeverbr. Kat. 1-4'!AA352=1,"unbeheizt",""),INDEX(Klimafaktoren!$C$1:$AX$1296,Klimafaktoren!$B$1298,Witterungsbereinigung!E345)),"PLZ eingetragen?")</f>
        <v/>
      </c>
    </row>
    <row r="346" spans="1:6" x14ac:dyDescent="0.25">
      <c r="A346" s="21">
        <f>IF('Schritt 2a Wärmeverbr. Kat. 1-4'!A353="","",'Schritt 2a Wärmeverbr. Kat. 1-4'!A353)</f>
        <v>344</v>
      </c>
      <c r="B346" s="22" t="str">
        <f>IF('Schritt 2a Wärmeverbr. Kat. 1-4'!C353="","",'Schritt 2a Wärmeverbr. Kat. 1-4'!C353)</f>
        <v/>
      </c>
      <c r="D346" s="36" t="str">
        <f>IF('Schritt 2a Wärmeverbr. Kat. 1-4'!K353&lt;&gt;"",'Schritt 2a Wärmeverbr. Kat. 1-4'!V353,"")</f>
        <v/>
      </c>
      <c r="E346" t="str">
        <f>IF(D346="","",MATCH(D346,Klimafaktoren!$C$1:$AX$1,0))</f>
        <v/>
      </c>
      <c r="F346" s="69" t="str" cm="1">
        <f t="array" ref="F346">IFERROR(IF(Witterungsbereinigung!E346="",IF('Schritt 2a Wärmeverbr. Kat. 1-4'!AA353=1,"unbeheizt",""),INDEX(Klimafaktoren!$C$1:$AX$1296,Klimafaktoren!$B$1298,Witterungsbereinigung!E346)),"PLZ eingetragen?")</f>
        <v/>
      </c>
    </row>
    <row r="347" spans="1:6" x14ac:dyDescent="0.25">
      <c r="A347" s="21">
        <f>IF('Schritt 2a Wärmeverbr. Kat. 1-4'!A354="","",'Schritt 2a Wärmeverbr. Kat. 1-4'!A354)</f>
        <v>345</v>
      </c>
      <c r="B347" s="22" t="str">
        <f>IF('Schritt 2a Wärmeverbr. Kat. 1-4'!C354="","",'Schritt 2a Wärmeverbr. Kat. 1-4'!C354)</f>
        <v/>
      </c>
      <c r="D347" s="36" t="str">
        <f>IF('Schritt 2a Wärmeverbr. Kat. 1-4'!K354&lt;&gt;"",'Schritt 2a Wärmeverbr. Kat. 1-4'!V354,"")</f>
        <v/>
      </c>
      <c r="E347" t="str">
        <f>IF(D347="","",MATCH(D347,Klimafaktoren!$C$1:$AX$1,0))</f>
        <v/>
      </c>
      <c r="F347" s="69" t="str" cm="1">
        <f t="array" ref="F347">IFERROR(IF(Witterungsbereinigung!E347="",IF('Schritt 2a Wärmeverbr. Kat. 1-4'!AA354=1,"unbeheizt",""),INDEX(Klimafaktoren!$C$1:$AX$1296,Klimafaktoren!$B$1298,Witterungsbereinigung!E347)),"PLZ eingetragen?")</f>
        <v/>
      </c>
    </row>
    <row r="348" spans="1:6" x14ac:dyDescent="0.25">
      <c r="A348" s="21">
        <f>IF('Schritt 2a Wärmeverbr. Kat. 1-4'!A355="","",'Schritt 2a Wärmeverbr. Kat. 1-4'!A355)</f>
        <v>346</v>
      </c>
      <c r="B348" s="22" t="str">
        <f>IF('Schritt 2a Wärmeverbr. Kat. 1-4'!C355="","",'Schritt 2a Wärmeverbr. Kat. 1-4'!C355)</f>
        <v/>
      </c>
      <c r="D348" s="36" t="str">
        <f>IF('Schritt 2a Wärmeverbr. Kat. 1-4'!K355&lt;&gt;"",'Schritt 2a Wärmeverbr. Kat. 1-4'!V355,"")</f>
        <v/>
      </c>
      <c r="E348" t="str">
        <f>IF(D348="","",MATCH(D348,Klimafaktoren!$C$1:$AX$1,0))</f>
        <v/>
      </c>
      <c r="F348" s="69" t="str" cm="1">
        <f t="array" ref="F348">IFERROR(IF(Witterungsbereinigung!E348="",IF('Schritt 2a Wärmeverbr. Kat. 1-4'!AA355=1,"unbeheizt",""),INDEX(Klimafaktoren!$C$1:$AX$1296,Klimafaktoren!$B$1298,Witterungsbereinigung!E348)),"PLZ eingetragen?")</f>
        <v/>
      </c>
    </row>
    <row r="349" spans="1:6" x14ac:dyDescent="0.25">
      <c r="A349" s="21">
        <f>IF('Schritt 2a Wärmeverbr. Kat. 1-4'!A356="","",'Schritt 2a Wärmeverbr. Kat. 1-4'!A356)</f>
        <v>347</v>
      </c>
      <c r="B349" s="22" t="str">
        <f>IF('Schritt 2a Wärmeverbr. Kat. 1-4'!C356="","",'Schritt 2a Wärmeverbr. Kat. 1-4'!C356)</f>
        <v/>
      </c>
      <c r="D349" s="36" t="str">
        <f>IF('Schritt 2a Wärmeverbr. Kat. 1-4'!K356&lt;&gt;"",'Schritt 2a Wärmeverbr. Kat. 1-4'!V356,"")</f>
        <v/>
      </c>
      <c r="E349" t="str">
        <f>IF(D349="","",MATCH(D349,Klimafaktoren!$C$1:$AX$1,0))</f>
        <v/>
      </c>
      <c r="F349" s="69" t="str" cm="1">
        <f t="array" ref="F349">IFERROR(IF(Witterungsbereinigung!E349="",IF('Schritt 2a Wärmeverbr. Kat. 1-4'!AA356=1,"unbeheizt",""),INDEX(Klimafaktoren!$C$1:$AX$1296,Klimafaktoren!$B$1298,Witterungsbereinigung!E349)),"PLZ eingetragen?")</f>
        <v/>
      </c>
    </row>
    <row r="350" spans="1:6" x14ac:dyDescent="0.25">
      <c r="A350" s="21">
        <f>IF('Schritt 2a Wärmeverbr. Kat. 1-4'!A357="","",'Schritt 2a Wärmeverbr. Kat. 1-4'!A357)</f>
        <v>348</v>
      </c>
      <c r="B350" s="22" t="str">
        <f>IF('Schritt 2a Wärmeverbr. Kat. 1-4'!C357="","",'Schritt 2a Wärmeverbr. Kat. 1-4'!C357)</f>
        <v/>
      </c>
      <c r="D350" s="36" t="str">
        <f>IF('Schritt 2a Wärmeverbr. Kat. 1-4'!K357&lt;&gt;"",'Schritt 2a Wärmeverbr. Kat. 1-4'!V357,"")</f>
        <v/>
      </c>
      <c r="E350" t="str">
        <f>IF(D350="","",MATCH(D350,Klimafaktoren!$C$1:$AX$1,0))</f>
        <v/>
      </c>
      <c r="F350" s="69" t="str" cm="1">
        <f t="array" ref="F350">IFERROR(IF(Witterungsbereinigung!E350="",IF('Schritt 2a Wärmeverbr. Kat. 1-4'!AA357=1,"unbeheizt",""),INDEX(Klimafaktoren!$C$1:$AX$1296,Klimafaktoren!$B$1298,Witterungsbereinigung!E350)),"PLZ eingetragen?")</f>
        <v/>
      </c>
    </row>
    <row r="351" spans="1:6" x14ac:dyDescent="0.25">
      <c r="A351" s="21">
        <f>IF('Schritt 2a Wärmeverbr. Kat. 1-4'!A358="","",'Schritt 2a Wärmeverbr. Kat. 1-4'!A358)</f>
        <v>349</v>
      </c>
      <c r="B351" s="22" t="str">
        <f>IF('Schritt 2a Wärmeverbr. Kat. 1-4'!C358="","",'Schritt 2a Wärmeverbr. Kat. 1-4'!C358)</f>
        <v/>
      </c>
      <c r="D351" s="36" t="str">
        <f>IF('Schritt 2a Wärmeverbr. Kat. 1-4'!K358&lt;&gt;"",'Schritt 2a Wärmeverbr. Kat. 1-4'!V358,"")</f>
        <v/>
      </c>
      <c r="E351" t="str">
        <f>IF(D351="","",MATCH(D351,Klimafaktoren!$C$1:$AX$1,0))</f>
        <v/>
      </c>
      <c r="F351" s="69" t="str" cm="1">
        <f t="array" ref="F351">IFERROR(IF(Witterungsbereinigung!E351="",IF('Schritt 2a Wärmeverbr. Kat. 1-4'!AA358=1,"unbeheizt",""),INDEX(Klimafaktoren!$C$1:$AX$1296,Klimafaktoren!$B$1298,Witterungsbereinigung!E351)),"PLZ eingetragen?")</f>
        <v/>
      </c>
    </row>
    <row r="352" spans="1:6" x14ac:dyDescent="0.25">
      <c r="A352" s="21">
        <f>IF('Schritt 2a Wärmeverbr. Kat. 1-4'!A359="","",'Schritt 2a Wärmeverbr. Kat. 1-4'!A359)</f>
        <v>350</v>
      </c>
      <c r="B352" s="22" t="str">
        <f>IF('Schritt 2a Wärmeverbr. Kat. 1-4'!C359="","",'Schritt 2a Wärmeverbr. Kat. 1-4'!C359)</f>
        <v/>
      </c>
      <c r="D352" s="36" t="str">
        <f>IF('Schritt 2a Wärmeverbr. Kat. 1-4'!K359&lt;&gt;"",'Schritt 2a Wärmeverbr. Kat. 1-4'!V359,"")</f>
        <v/>
      </c>
      <c r="E352" t="str">
        <f>IF(D352="","",MATCH(D352,Klimafaktoren!$C$1:$AX$1,0))</f>
        <v/>
      </c>
      <c r="F352" s="69" t="str" cm="1">
        <f t="array" ref="F352">IFERROR(IF(Witterungsbereinigung!E352="",IF('Schritt 2a Wärmeverbr. Kat. 1-4'!AA359=1,"unbeheizt",""),INDEX(Klimafaktoren!$C$1:$AX$1296,Klimafaktoren!$B$1298,Witterungsbereinigung!E352)),"PLZ eingetragen?")</f>
        <v/>
      </c>
    </row>
    <row r="353" spans="1:6" x14ac:dyDescent="0.25">
      <c r="A353" s="21">
        <f>IF('Schritt 2a Wärmeverbr. Kat. 1-4'!A360="","",'Schritt 2a Wärmeverbr. Kat. 1-4'!A360)</f>
        <v>351</v>
      </c>
      <c r="B353" s="22" t="str">
        <f>IF('Schritt 2a Wärmeverbr. Kat. 1-4'!C360="","",'Schritt 2a Wärmeverbr. Kat. 1-4'!C360)</f>
        <v/>
      </c>
      <c r="D353" s="36" t="str">
        <f>IF('Schritt 2a Wärmeverbr. Kat. 1-4'!K360&lt;&gt;"",'Schritt 2a Wärmeverbr. Kat. 1-4'!V360,"")</f>
        <v/>
      </c>
      <c r="E353" t="str">
        <f>IF(D353="","",MATCH(D353,Klimafaktoren!$C$1:$AX$1,0))</f>
        <v/>
      </c>
      <c r="F353" s="69" t="str" cm="1">
        <f t="array" ref="F353">IFERROR(IF(Witterungsbereinigung!E353="",IF('Schritt 2a Wärmeverbr. Kat. 1-4'!AA360=1,"unbeheizt",""),INDEX(Klimafaktoren!$C$1:$AX$1296,Klimafaktoren!$B$1298,Witterungsbereinigung!E353)),"PLZ eingetragen?")</f>
        <v/>
      </c>
    </row>
    <row r="354" spans="1:6" x14ac:dyDescent="0.25">
      <c r="A354" s="21">
        <f>IF('Schritt 2a Wärmeverbr. Kat. 1-4'!A361="","",'Schritt 2a Wärmeverbr. Kat. 1-4'!A361)</f>
        <v>352</v>
      </c>
      <c r="B354" s="22" t="str">
        <f>IF('Schritt 2a Wärmeverbr. Kat. 1-4'!C361="","",'Schritt 2a Wärmeverbr. Kat. 1-4'!C361)</f>
        <v/>
      </c>
      <c r="D354" s="36" t="str">
        <f>IF('Schritt 2a Wärmeverbr. Kat. 1-4'!K361&lt;&gt;"",'Schritt 2a Wärmeverbr. Kat. 1-4'!V361,"")</f>
        <v/>
      </c>
      <c r="E354" t="str">
        <f>IF(D354="","",MATCH(D354,Klimafaktoren!$C$1:$AX$1,0))</f>
        <v/>
      </c>
      <c r="F354" s="69" t="str" cm="1">
        <f t="array" ref="F354">IFERROR(IF(Witterungsbereinigung!E354="",IF('Schritt 2a Wärmeverbr. Kat. 1-4'!AA361=1,"unbeheizt",""),INDEX(Klimafaktoren!$C$1:$AX$1296,Klimafaktoren!$B$1298,Witterungsbereinigung!E354)),"PLZ eingetragen?")</f>
        <v/>
      </c>
    </row>
    <row r="355" spans="1:6" x14ac:dyDescent="0.25">
      <c r="A355" s="21">
        <f>IF('Schritt 2a Wärmeverbr. Kat. 1-4'!A362="","",'Schritt 2a Wärmeverbr. Kat. 1-4'!A362)</f>
        <v>353</v>
      </c>
      <c r="B355" s="22" t="str">
        <f>IF('Schritt 2a Wärmeverbr. Kat. 1-4'!C362="","",'Schritt 2a Wärmeverbr. Kat. 1-4'!C362)</f>
        <v/>
      </c>
      <c r="D355" s="36" t="str">
        <f>IF('Schritt 2a Wärmeverbr. Kat. 1-4'!K362&lt;&gt;"",'Schritt 2a Wärmeverbr. Kat. 1-4'!V362,"")</f>
        <v/>
      </c>
      <c r="E355" t="str">
        <f>IF(D355="","",MATCH(D355,Klimafaktoren!$C$1:$AX$1,0))</f>
        <v/>
      </c>
      <c r="F355" s="69" t="str" cm="1">
        <f t="array" ref="F355">IFERROR(IF(Witterungsbereinigung!E355="",IF('Schritt 2a Wärmeverbr. Kat. 1-4'!AA362=1,"unbeheizt",""),INDEX(Klimafaktoren!$C$1:$AX$1296,Klimafaktoren!$B$1298,Witterungsbereinigung!E355)),"PLZ eingetragen?")</f>
        <v/>
      </c>
    </row>
    <row r="356" spans="1:6" x14ac:dyDescent="0.25">
      <c r="A356" s="21">
        <f>IF('Schritt 2a Wärmeverbr. Kat. 1-4'!A363="","",'Schritt 2a Wärmeverbr. Kat. 1-4'!A363)</f>
        <v>354</v>
      </c>
      <c r="B356" s="22" t="str">
        <f>IF('Schritt 2a Wärmeverbr. Kat. 1-4'!C363="","",'Schritt 2a Wärmeverbr. Kat. 1-4'!C363)</f>
        <v/>
      </c>
      <c r="D356" s="36" t="str">
        <f>IF('Schritt 2a Wärmeverbr. Kat. 1-4'!K363&lt;&gt;"",'Schritt 2a Wärmeverbr. Kat. 1-4'!V363,"")</f>
        <v/>
      </c>
      <c r="E356" t="str">
        <f>IF(D356="","",MATCH(D356,Klimafaktoren!$C$1:$AX$1,0))</f>
        <v/>
      </c>
      <c r="F356" s="69" t="str" cm="1">
        <f t="array" ref="F356">IFERROR(IF(Witterungsbereinigung!E356="",IF('Schritt 2a Wärmeverbr. Kat. 1-4'!AA363=1,"unbeheizt",""),INDEX(Klimafaktoren!$C$1:$AX$1296,Klimafaktoren!$B$1298,Witterungsbereinigung!E356)),"PLZ eingetragen?")</f>
        <v/>
      </c>
    </row>
    <row r="357" spans="1:6" x14ac:dyDescent="0.25">
      <c r="A357" s="21">
        <f>IF('Schritt 2a Wärmeverbr. Kat. 1-4'!A364="","",'Schritt 2a Wärmeverbr. Kat. 1-4'!A364)</f>
        <v>355</v>
      </c>
      <c r="B357" s="22" t="str">
        <f>IF('Schritt 2a Wärmeverbr. Kat. 1-4'!C364="","",'Schritt 2a Wärmeverbr. Kat. 1-4'!C364)</f>
        <v/>
      </c>
      <c r="D357" s="36" t="str">
        <f>IF('Schritt 2a Wärmeverbr. Kat. 1-4'!K364&lt;&gt;"",'Schritt 2a Wärmeverbr. Kat. 1-4'!V364,"")</f>
        <v/>
      </c>
      <c r="E357" t="str">
        <f>IF(D357="","",MATCH(D357,Klimafaktoren!$C$1:$AX$1,0))</f>
        <v/>
      </c>
      <c r="F357" s="69" t="str" cm="1">
        <f t="array" ref="F357">IFERROR(IF(Witterungsbereinigung!E357="",IF('Schritt 2a Wärmeverbr. Kat. 1-4'!AA364=1,"unbeheizt",""),INDEX(Klimafaktoren!$C$1:$AX$1296,Klimafaktoren!$B$1298,Witterungsbereinigung!E357)),"PLZ eingetragen?")</f>
        <v/>
      </c>
    </row>
    <row r="358" spans="1:6" x14ac:dyDescent="0.25">
      <c r="A358" s="21">
        <f>IF('Schritt 2a Wärmeverbr. Kat. 1-4'!A365="","",'Schritt 2a Wärmeverbr. Kat. 1-4'!A365)</f>
        <v>356</v>
      </c>
      <c r="B358" s="22" t="str">
        <f>IF('Schritt 2a Wärmeverbr. Kat. 1-4'!C365="","",'Schritt 2a Wärmeverbr. Kat. 1-4'!C365)</f>
        <v/>
      </c>
      <c r="D358" s="36" t="str">
        <f>IF('Schritt 2a Wärmeverbr. Kat. 1-4'!K365&lt;&gt;"",'Schritt 2a Wärmeverbr. Kat. 1-4'!V365,"")</f>
        <v/>
      </c>
      <c r="E358" t="str">
        <f>IF(D358="","",MATCH(D358,Klimafaktoren!$C$1:$AX$1,0))</f>
        <v/>
      </c>
      <c r="F358" s="69" t="str" cm="1">
        <f t="array" ref="F358">IFERROR(IF(Witterungsbereinigung!E358="",IF('Schritt 2a Wärmeverbr. Kat. 1-4'!AA365=1,"unbeheizt",""),INDEX(Klimafaktoren!$C$1:$AX$1296,Klimafaktoren!$B$1298,Witterungsbereinigung!E358)),"PLZ eingetragen?")</f>
        <v/>
      </c>
    </row>
    <row r="359" spans="1:6" x14ac:dyDescent="0.25">
      <c r="A359" s="21">
        <f>IF('Schritt 2a Wärmeverbr. Kat. 1-4'!A366="","",'Schritt 2a Wärmeverbr. Kat. 1-4'!A366)</f>
        <v>357</v>
      </c>
      <c r="B359" s="22" t="str">
        <f>IF('Schritt 2a Wärmeverbr. Kat. 1-4'!C366="","",'Schritt 2a Wärmeverbr. Kat. 1-4'!C366)</f>
        <v/>
      </c>
      <c r="D359" s="36" t="str">
        <f>IF('Schritt 2a Wärmeverbr. Kat. 1-4'!K366&lt;&gt;"",'Schritt 2a Wärmeverbr. Kat. 1-4'!V366,"")</f>
        <v/>
      </c>
      <c r="E359" t="str">
        <f>IF(D359="","",MATCH(D359,Klimafaktoren!$C$1:$AX$1,0))</f>
        <v/>
      </c>
      <c r="F359" s="69" t="str" cm="1">
        <f t="array" ref="F359">IFERROR(IF(Witterungsbereinigung!E359="",IF('Schritt 2a Wärmeverbr. Kat. 1-4'!AA366=1,"unbeheizt",""),INDEX(Klimafaktoren!$C$1:$AX$1296,Klimafaktoren!$B$1298,Witterungsbereinigung!E359)),"PLZ eingetragen?")</f>
        <v/>
      </c>
    </row>
    <row r="360" spans="1:6" x14ac:dyDescent="0.25">
      <c r="A360" s="21">
        <f>IF('Schritt 2a Wärmeverbr. Kat. 1-4'!A367="","",'Schritt 2a Wärmeverbr. Kat. 1-4'!A367)</f>
        <v>358</v>
      </c>
      <c r="B360" s="22" t="str">
        <f>IF('Schritt 2a Wärmeverbr. Kat. 1-4'!C367="","",'Schritt 2a Wärmeverbr. Kat. 1-4'!C367)</f>
        <v/>
      </c>
      <c r="D360" s="36" t="str">
        <f>IF('Schritt 2a Wärmeverbr. Kat. 1-4'!K367&lt;&gt;"",'Schritt 2a Wärmeverbr. Kat. 1-4'!V367,"")</f>
        <v/>
      </c>
      <c r="E360" t="str">
        <f>IF(D360="","",MATCH(D360,Klimafaktoren!$C$1:$AX$1,0))</f>
        <v/>
      </c>
      <c r="F360" s="69" t="str" cm="1">
        <f t="array" ref="F360">IFERROR(IF(Witterungsbereinigung!E360="",IF('Schritt 2a Wärmeverbr. Kat. 1-4'!AA367=1,"unbeheizt",""),INDEX(Klimafaktoren!$C$1:$AX$1296,Klimafaktoren!$B$1298,Witterungsbereinigung!E360)),"PLZ eingetragen?")</f>
        <v/>
      </c>
    </row>
    <row r="361" spans="1:6" x14ac:dyDescent="0.25">
      <c r="A361" s="21">
        <f>IF('Schritt 2a Wärmeverbr. Kat. 1-4'!A368="","",'Schritt 2a Wärmeverbr. Kat. 1-4'!A368)</f>
        <v>359</v>
      </c>
      <c r="B361" s="22" t="str">
        <f>IF('Schritt 2a Wärmeverbr. Kat. 1-4'!C368="","",'Schritt 2a Wärmeverbr. Kat. 1-4'!C368)</f>
        <v/>
      </c>
      <c r="D361" s="36" t="str">
        <f>IF('Schritt 2a Wärmeverbr. Kat. 1-4'!K368&lt;&gt;"",'Schritt 2a Wärmeverbr. Kat. 1-4'!V368,"")</f>
        <v/>
      </c>
      <c r="E361" t="str">
        <f>IF(D361="","",MATCH(D361,Klimafaktoren!$C$1:$AX$1,0))</f>
        <v/>
      </c>
      <c r="F361" s="69" t="str" cm="1">
        <f t="array" ref="F361">IFERROR(IF(Witterungsbereinigung!E361="",IF('Schritt 2a Wärmeverbr. Kat. 1-4'!AA368=1,"unbeheizt",""),INDEX(Klimafaktoren!$C$1:$AX$1296,Klimafaktoren!$B$1298,Witterungsbereinigung!E361)),"PLZ eingetragen?")</f>
        <v/>
      </c>
    </row>
    <row r="362" spans="1:6" x14ac:dyDescent="0.25">
      <c r="A362" s="21">
        <f>IF('Schritt 2a Wärmeverbr. Kat. 1-4'!A369="","",'Schritt 2a Wärmeverbr. Kat. 1-4'!A369)</f>
        <v>360</v>
      </c>
      <c r="B362" s="22" t="str">
        <f>IF('Schritt 2a Wärmeverbr. Kat. 1-4'!C369="","",'Schritt 2a Wärmeverbr. Kat. 1-4'!C369)</f>
        <v/>
      </c>
      <c r="D362" s="36" t="str">
        <f>IF('Schritt 2a Wärmeverbr. Kat. 1-4'!K369&lt;&gt;"",'Schritt 2a Wärmeverbr. Kat. 1-4'!V369,"")</f>
        <v/>
      </c>
      <c r="E362" t="str">
        <f>IF(D362="","",MATCH(D362,Klimafaktoren!$C$1:$AX$1,0))</f>
        <v/>
      </c>
      <c r="F362" s="69" t="str" cm="1">
        <f t="array" ref="F362">IFERROR(IF(Witterungsbereinigung!E362="",IF('Schritt 2a Wärmeverbr. Kat. 1-4'!AA369=1,"unbeheizt",""),INDEX(Klimafaktoren!$C$1:$AX$1296,Klimafaktoren!$B$1298,Witterungsbereinigung!E362)),"PLZ eingetragen?")</f>
        <v/>
      </c>
    </row>
    <row r="363" spans="1:6" x14ac:dyDescent="0.25">
      <c r="A363" s="21">
        <f>IF('Schritt 2a Wärmeverbr. Kat. 1-4'!A370="","",'Schritt 2a Wärmeverbr. Kat. 1-4'!A370)</f>
        <v>361</v>
      </c>
      <c r="B363" s="22" t="str">
        <f>IF('Schritt 2a Wärmeverbr. Kat. 1-4'!C370="","",'Schritt 2a Wärmeverbr. Kat. 1-4'!C370)</f>
        <v/>
      </c>
      <c r="D363" s="36" t="str">
        <f>IF('Schritt 2a Wärmeverbr. Kat. 1-4'!K370&lt;&gt;"",'Schritt 2a Wärmeverbr. Kat. 1-4'!V370,"")</f>
        <v/>
      </c>
      <c r="E363" t="str">
        <f>IF(D363="","",MATCH(D363,Klimafaktoren!$C$1:$AX$1,0))</f>
        <v/>
      </c>
      <c r="F363" s="69" t="str" cm="1">
        <f t="array" ref="F363">IFERROR(IF(Witterungsbereinigung!E363="",IF('Schritt 2a Wärmeverbr. Kat. 1-4'!AA370=1,"unbeheizt",""),INDEX(Klimafaktoren!$C$1:$AX$1296,Klimafaktoren!$B$1298,Witterungsbereinigung!E363)),"PLZ eingetragen?")</f>
        <v/>
      </c>
    </row>
    <row r="364" spans="1:6" x14ac:dyDescent="0.25">
      <c r="A364" s="21">
        <f>IF('Schritt 2a Wärmeverbr. Kat. 1-4'!A371="","",'Schritt 2a Wärmeverbr. Kat. 1-4'!A371)</f>
        <v>362</v>
      </c>
      <c r="B364" s="22" t="str">
        <f>IF('Schritt 2a Wärmeverbr. Kat. 1-4'!C371="","",'Schritt 2a Wärmeverbr. Kat. 1-4'!C371)</f>
        <v/>
      </c>
      <c r="D364" s="36" t="str">
        <f>IF('Schritt 2a Wärmeverbr. Kat. 1-4'!K371&lt;&gt;"",'Schritt 2a Wärmeverbr. Kat. 1-4'!V371,"")</f>
        <v/>
      </c>
      <c r="E364" t="str">
        <f>IF(D364="","",MATCH(D364,Klimafaktoren!$C$1:$AX$1,0))</f>
        <v/>
      </c>
      <c r="F364" s="69" t="str" cm="1">
        <f t="array" ref="F364">IFERROR(IF(Witterungsbereinigung!E364="",IF('Schritt 2a Wärmeverbr. Kat. 1-4'!AA371=1,"unbeheizt",""),INDEX(Klimafaktoren!$C$1:$AX$1296,Klimafaktoren!$B$1298,Witterungsbereinigung!E364)),"PLZ eingetragen?")</f>
        <v/>
      </c>
    </row>
    <row r="365" spans="1:6" x14ac:dyDescent="0.25">
      <c r="A365" s="21">
        <f>IF('Schritt 2a Wärmeverbr. Kat. 1-4'!A372="","",'Schritt 2a Wärmeverbr. Kat. 1-4'!A372)</f>
        <v>363</v>
      </c>
      <c r="B365" s="22" t="str">
        <f>IF('Schritt 2a Wärmeverbr. Kat. 1-4'!C372="","",'Schritt 2a Wärmeverbr. Kat. 1-4'!C372)</f>
        <v/>
      </c>
      <c r="D365" s="36" t="str">
        <f>IF('Schritt 2a Wärmeverbr. Kat. 1-4'!K372&lt;&gt;"",'Schritt 2a Wärmeverbr. Kat. 1-4'!V372,"")</f>
        <v/>
      </c>
      <c r="E365" t="str">
        <f>IF(D365="","",MATCH(D365,Klimafaktoren!$C$1:$AX$1,0))</f>
        <v/>
      </c>
      <c r="F365" s="69" t="str" cm="1">
        <f t="array" ref="F365">IFERROR(IF(Witterungsbereinigung!E365="",IF('Schritt 2a Wärmeverbr. Kat. 1-4'!AA372=1,"unbeheizt",""),INDEX(Klimafaktoren!$C$1:$AX$1296,Klimafaktoren!$B$1298,Witterungsbereinigung!E365)),"PLZ eingetragen?")</f>
        <v/>
      </c>
    </row>
    <row r="366" spans="1:6" x14ac:dyDescent="0.25">
      <c r="A366" s="21">
        <f>IF('Schritt 2a Wärmeverbr. Kat. 1-4'!A373="","",'Schritt 2a Wärmeverbr. Kat. 1-4'!A373)</f>
        <v>364</v>
      </c>
      <c r="B366" s="22" t="str">
        <f>IF('Schritt 2a Wärmeverbr. Kat. 1-4'!C373="","",'Schritt 2a Wärmeverbr. Kat. 1-4'!C373)</f>
        <v/>
      </c>
      <c r="D366" s="36" t="str">
        <f>IF('Schritt 2a Wärmeverbr. Kat. 1-4'!K373&lt;&gt;"",'Schritt 2a Wärmeverbr. Kat. 1-4'!V373,"")</f>
        <v/>
      </c>
      <c r="E366" t="str">
        <f>IF(D366="","",MATCH(D366,Klimafaktoren!$C$1:$AX$1,0))</f>
        <v/>
      </c>
      <c r="F366" s="69" t="str" cm="1">
        <f t="array" ref="F366">IFERROR(IF(Witterungsbereinigung!E366="",IF('Schritt 2a Wärmeverbr. Kat. 1-4'!AA373=1,"unbeheizt",""),INDEX(Klimafaktoren!$C$1:$AX$1296,Klimafaktoren!$B$1298,Witterungsbereinigung!E366)),"PLZ eingetragen?")</f>
        <v/>
      </c>
    </row>
    <row r="367" spans="1:6" x14ac:dyDescent="0.25">
      <c r="A367" s="21">
        <f>IF('Schritt 2a Wärmeverbr. Kat. 1-4'!A374="","",'Schritt 2a Wärmeverbr. Kat. 1-4'!A374)</f>
        <v>365</v>
      </c>
      <c r="B367" s="22" t="str">
        <f>IF('Schritt 2a Wärmeverbr. Kat. 1-4'!C374="","",'Schritt 2a Wärmeverbr. Kat. 1-4'!C374)</f>
        <v/>
      </c>
      <c r="D367" s="36" t="str">
        <f>IF('Schritt 2a Wärmeverbr. Kat. 1-4'!K374&lt;&gt;"",'Schritt 2a Wärmeverbr. Kat. 1-4'!V374,"")</f>
        <v/>
      </c>
      <c r="E367" t="str">
        <f>IF(D367="","",MATCH(D367,Klimafaktoren!$C$1:$AX$1,0))</f>
        <v/>
      </c>
      <c r="F367" s="69" t="str" cm="1">
        <f t="array" ref="F367">IFERROR(IF(Witterungsbereinigung!E367="",IF('Schritt 2a Wärmeverbr. Kat. 1-4'!AA374=1,"unbeheizt",""),INDEX(Klimafaktoren!$C$1:$AX$1296,Klimafaktoren!$B$1298,Witterungsbereinigung!E367)),"PLZ eingetragen?")</f>
        <v/>
      </c>
    </row>
    <row r="368" spans="1:6" x14ac:dyDescent="0.25">
      <c r="A368" s="21">
        <f>IF('Schritt 2a Wärmeverbr. Kat. 1-4'!A375="","",'Schritt 2a Wärmeverbr. Kat. 1-4'!A375)</f>
        <v>366</v>
      </c>
      <c r="B368" s="22" t="str">
        <f>IF('Schritt 2a Wärmeverbr. Kat. 1-4'!C375="","",'Schritt 2a Wärmeverbr. Kat. 1-4'!C375)</f>
        <v/>
      </c>
      <c r="D368" s="36" t="str">
        <f>IF('Schritt 2a Wärmeverbr. Kat. 1-4'!K375&lt;&gt;"",'Schritt 2a Wärmeverbr. Kat. 1-4'!V375,"")</f>
        <v/>
      </c>
      <c r="E368" t="str">
        <f>IF(D368="","",MATCH(D368,Klimafaktoren!$C$1:$AX$1,0))</f>
        <v/>
      </c>
      <c r="F368" s="69" t="str" cm="1">
        <f t="array" ref="F368">IFERROR(IF(Witterungsbereinigung!E368="",IF('Schritt 2a Wärmeverbr. Kat. 1-4'!AA375=1,"unbeheizt",""),INDEX(Klimafaktoren!$C$1:$AX$1296,Klimafaktoren!$B$1298,Witterungsbereinigung!E368)),"PLZ eingetragen?")</f>
        <v/>
      </c>
    </row>
    <row r="369" spans="1:6" x14ac:dyDescent="0.25">
      <c r="A369" s="21">
        <f>IF('Schritt 2a Wärmeverbr. Kat. 1-4'!A376="","",'Schritt 2a Wärmeverbr. Kat. 1-4'!A376)</f>
        <v>367</v>
      </c>
      <c r="B369" s="22" t="str">
        <f>IF('Schritt 2a Wärmeverbr. Kat. 1-4'!C376="","",'Schritt 2a Wärmeverbr. Kat. 1-4'!C376)</f>
        <v/>
      </c>
      <c r="D369" s="36" t="str">
        <f>IF('Schritt 2a Wärmeverbr. Kat. 1-4'!K376&lt;&gt;"",'Schritt 2a Wärmeverbr. Kat. 1-4'!V376,"")</f>
        <v/>
      </c>
      <c r="E369" t="str">
        <f>IF(D369="","",MATCH(D369,Klimafaktoren!$C$1:$AX$1,0))</f>
        <v/>
      </c>
      <c r="F369" s="69" t="str" cm="1">
        <f t="array" ref="F369">IFERROR(IF(Witterungsbereinigung!E369="",IF('Schritt 2a Wärmeverbr. Kat. 1-4'!AA376=1,"unbeheizt",""),INDEX(Klimafaktoren!$C$1:$AX$1296,Klimafaktoren!$B$1298,Witterungsbereinigung!E369)),"PLZ eingetragen?")</f>
        <v/>
      </c>
    </row>
    <row r="370" spans="1:6" x14ac:dyDescent="0.25">
      <c r="A370" s="21">
        <f>IF('Schritt 2a Wärmeverbr. Kat. 1-4'!A377="","",'Schritt 2a Wärmeverbr. Kat. 1-4'!A377)</f>
        <v>368</v>
      </c>
      <c r="B370" s="22" t="str">
        <f>IF('Schritt 2a Wärmeverbr. Kat. 1-4'!C377="","",'Schritt 2a Wärmeverbr. Kat. 1-4'!C377)</f>
        <v/>
      </c>
      <c r="D370" s="36" t="str">
        <f>IF('Schritt 2a Wärmeverbr. Kat. 1-4'!K377&lt;&gt;"",'Schritt 2a Wärmeverbr. Kat. 1-4'!V377,"")</f>
        <v/>
      </c>
      <c r="E370" t="str">
        <f>IF(D370="","",MATCH(D370,Klimafaktoren!$C$1:$AX$1,0))</f>
        <v/>
      </c>
      <c r="F370" s="69" t="str" cm="1">
        <f t="array" ref="F370">IFERROR(IF(Witterungsbereinigung!E370="",IF('Schritt 2a Wärmeverbr. Kat. 1-4'!AA377=1,"unbeheizt",""),INDEX(Klimafaktoren!$C$1:$AX$1296,Klimafaktoren!$B$1298,Witterungsbereinigung!E370)),"PLZ eingetragen?")</f>
        <v/>
      </c>
    </row>
    <row r="371" spans="1:6" x14ac:dyDescent="0.25">
      <c r="A371" s="21">
        <f>IF('Schritt 2a Wärmeverbr. Kat. 1-4'!A378="","",'Schritt 2a Wärmeverbr. Kat. 1-4'!A378)</f>
        <v>369</v>
      </c>
      <c r="B371" s="22" t="str">
        <f>IF('Schritt 2a Wärmeverbr. Kat. 1-4'!C378="","",'Schritt 2a Wärmeverbr. Kat. 1-4'!C378)</f>
        <v/>
      </c>
      <c r="D371" s="36" t="str">
        <f>IF('Schritt 2a Wärmeverbr. Kat. 1-4'!K378&lt;&gt;"",'Schritt 2a Wärmeverbr. Kat. 1-4'!V378,"")</f>
        <v/>
      </c>
      <c r="E371" t="str">
        <f>IF(D371="","",MATCH(D371,Klimafaktoren!$C$1:$AX$1,0))</f>
        <v/>
      </c>
      <c r="F371" s="69" t="str" cm="1">
        <f t="array" ref="F371">IFERROR(IF(Witterungsbereinigung!E371="",IF('Schritt 2a Wärmeverbr. Kat. 1-4'!AA378=1,"unbeheizt",""),INDEX(Klimafaktoren!$C$1:$AX$1296,Klimafaktoren!$B$1298,Witterungsbereinigung!E371)),"PLZ eingetragen?")</f>
        <v/>
      </c>
    </row>
    <row r="372" spans="1:6" x14ac:dyDescent="0.25">
      <c r="A372" s="21">
        <f>IF('Schritt 2a Wärmeverbr. Kat. 1-4'!A379="","",'Schritt 2a Wärmeverbr. Kat. 1-4'!A379)</f>
        <v>370</v>
      </c>
      <c r="B372" s="22" t="str">
        <f>IF('Schritt 2a Wärmeverbr. Kat. 1-4'!C379="","",'Schritt 2a Wärmeverbr. Kat. 1-4'!C379)</f>
        <v/>
      </c>
      <c r="D372" s="36" t="str">
        <f>IF('Schritt 2a Wärmeverbr. Kat. 1-4'!K379&lt;&gt;"",'Schritt 2a Wärmeverbr. Kat. 1-4'!V379,"")</f>
        <v/>
      </c>
      <c r="E372" t="str">
        <f>IF(D372="","",MATCH(D372,Klimafaktoren!$C$1:$AX$1,0))</f>
        <v/>
      </c>
      <c r="F372" s="69" t="str" cm="1">
        <f t="array" ref="F372">IFERROR(IF(Witterungsbereinigung!E372="",IF('Schritt 2a Wärmeverbr. Kat. 1-4'!AA379=1,"unbeheizt",""),INDEX(Klimafaktoren!$C$1:$AX$1296,Klimafaktoren!$B$1298,Witterungsbereinigung!E372)),"PLZ eingetragen?")</f>
        <v/>
      </c>
    </row>
    <row r="373" spans="1:6" x14ac:dyDescent="0.25">
      <c r="A373" s="21">
        <f>IF('Schritt 2a Wärmeverbr. Kat. 1-4'!A380="","",'Schritt 2a Wärmeverbr. Kat. 1-4'!A380)</f>
        <v>371</v>
      </c>
      <c r="B373" s="22" t="str">
        <f>IF('Schritt 2a Wärmeverbr. Kat. 1-4'!C380="","",'Schritt 2a Wärmeverbr. Kat. 1-4'!C380)</f>
        <v/>
      </c>
      <c r="D373" s="36" t="str">
        <f>IF('Schritt 2a Wärmeverbr. Kat. 1-4'!K380&lt;&gt;"",'Schritt 2a Wärmeverbr. Kat. 1-4'!V380,"")</f>
        <v/>
      </c>
      <c r="E373" t="str">
        <f>IF(D373="","",MATCH(D373,Klimafaktoren!$C$1:$AX$1,0))</f>
        <v/>
      </c>
      <c r="F373" s="69" t="str" cm="1">
        <f t="array" ref="F373">IFERROR(IF(Witterungsbereinigung!E373="",IF('Schritt 2a Wärmeverbr. Kat. 1-4'!AA380=1,"unbeheizt",""),INDEX(Klimafaktoren!$C$1:$AX$1296,Klimafaktoren!$B$1298,Witterungsbereinigung!E373)),"PLZ eingetragen?")</f>
        <v/>
      </c>
    </row>
    <row r="374" spans="1:6" x14ac:dyDescent="0.25">
      <c r="A374" s="21">
        <f>IF('Schritt 2a Wärmeverbr. Kat. 1-4'!A381="","",'Schritt 2a Wärmeverbr. Kat. 1-4'!A381)</f>
        <v>372</v>
      </c>
      <c r="B374" s="22" t="str">
        <f>IF('Schritt 2a Wärmeverbr. Kat. 1-4'!C381="","",'Schritt 2a Wärmeverbr. Kat. 1-4'!C381)</f>
        <v/>
      </c>
      <c r="D374" s="36" t="str">
        <f>IF('Schritt 2a Wärmeverbr. Kat. 1-4'!K381&lt;&gt;"",'Schritt 2a Wärmeverbr. Kat. 1-4'!V381,"")</f>
        <v/>
      </c>
      <c r="E374" t="str">
        <f>IF(D374="","",MATCH(D374,Klimafaktoren!$C$1:$AX$1,0))</f>
        <v/>
      </c>
      <c r="F374" s="69" t="str" cm="1">
        <f t="array" ref="F374">IFERROR(IF(Witterungsbereinigung!E374="",IF('Schritt 2a Wärmeverbr. Kat. 1-4'!AA381=1,"unbeheizt",""),INDEX(Klimafaktoren!$C$1:$AX$1296,Klimafaktoren!$B$1298,Witterungsbereinigung!E374)),"PLZ eingetragen?")</f>
        <v/>
      </c>
    </row>
    <row r="375" spans="1:6" x14ac:dyDescent="0.25">
      <c r="A375" s="21">
        <f>IF('Schritt 2a Wärmeverbr. Kat. 1-4'!A382="","",'Schritt 2a Wärmeverbr. Kat. 1-4'!A382)</f>
        <v>373</v>
      </c>
      <c r="B375" s="22" t="str">
        <f>IF('Schritt 2a Wärmeverbr. Kat. 1-4'!C382="","",'Schritt 2a Wärmeverbr. Kat. 1-4'!C382)</f>
        <v/>
      </c>
      <c r="D375" s="36" t="str">
        <f>IF('Schritt 2a Wärmeverbr. Kat. 1-4'!K382&lt;&gt;"",'Schritt 2a Wärmeverbr. Kat. 1-4'!V382,"")</f>
        <v/>
      </c>
      <c r="E375" t="str">
        <f>IF(D375="","",MATCH(D375,Klimafaktoren!$C$1:$AX$1,0))</f>
        <v/>
      </c>
      <c r="F375" s="69" t="str" cm="1">
        <f t="array" ref="F375">IFERROR(IF(Witterungsbereinigung!E375="",IF('Schritt 2a Wärmeverbr. Kat. 1-4'!AA382=1,"unbeheizt",""),INDEX(Klimafaktoren!$C$1:$AX$1296,Klimafaktoren!$B$1298,Witterungsbereinigung!E375)),"PLZ eingetragen?")</f>
        <v/>
      </c>
    </row>
    <row r="376" spans="1:6" x14ac:dyDescent="0.25">
      <c r="A376" s="21">
        <f>IF('Schritt 2a Wärmeverbr. Kat. 1-4'!A383="","",'Schritt 2a Wärmeverbr. Kat. 1-4'!A383)</f>
        <v>374</v>
      </c>
      <c r="B376" s="22" t="str">
        <f>IF('Schritt 2a Wärmeverbr. Kat. 1-4'!C383="","",'Schritt 2a Wärmeverbr. Kat. 1-4'!C383)</f>
        <v/>
      </c>
      <c r="D376" s="36" t="str">
        <f>IF('Schritt 2a Wärmeverbr. Kat. 1-4'!K383&lt;&gt;"",'Schritt 2a Wärmeverbr. Kat. 1-4'!V383,"")</f>
        <v/>
      </c>
      <c r="E376" t="str">
        <f>IF(D376="","",MATCH(D376,Klimafaktoren!$C$1:$AX$1,0))</f>
        <v/>
      </c>
      <c r="F376" s="69" t="str" cm="1">
        <f t="array" ref="F376">IFERROR(IF(Witterungsbereinigung!E376="",IF('Schritt 2a Wärmeverbr. Kat. 1-4'!AA383=1,"unbeheizt",""),INDEX(Klimafaktoren!$C$1:$AX$1296,Klimafaktoren!$B$1298,Witterungsbereinigung!E376)),"PLZ eingetragen?")</f>
        <v/>
      </c>
    </row>
    <row r="377" spans="1:6" x14ac:dyDescent="0.25">
      <c r="A377" s="21">
        <f>IF('Schritt 2a Wärmeverbr. Kat. 1-4'!A384="","",'Schritt 2a Wärmeverbr. Kat. 1-4'!A384)</f>
        <v>375</v>
      </c>
      <c r="B377" s="22" t="str">
        <f>IF('Schritt 2a Wärmeverbr. Kat. 1-4'!C384="","",'Schritt 2a Wärmeverbr. Kat. 1-4'!C384)</f>
        <v/>
      </c>
      <c r="D377" s="36" t="str">
        <f>IF('Schritt 2a Wärmeverbr. Kat. 1-4'!K384&lt;&gt;"",'Schritt 2a Wärmeverbr. Kat. 1-4'!V384,"")</f>
        <v/>
      </c>
      <c r="E377" t="str">
        <f>IF(D377="","",MATCH(D377,Klimafaktoren!$C$1:$AX$1,0))</f>
        <v/>
      </c>
      <c r="F377" s="69" t="str" cm="1">
        <f t="array" ref="F377">IFERROR(IF(Witterungsbereinigung!E377="",IF('Schritt 2a Wärmeverbr. Kat. 1-4'!AA384=1,"unbeheizt",""),INDEX(Klimafaktoren!$C$1:$AX$1296,Klimafaktoren!$B$1298,Witterungsbereinigung!E377)),"PLZ eingetragen?")</f>
        <v/>
      </c>
    </row>
    <row r="378" spans="1:6" x14ac:dyDescent="0.25">
      <c r="A378" s="21">
        <f>IF('Schritt 2a Wärmeverbr. Kat. 1-4'!A385="","",'Schritt 2a Wärmeverbr. Kat. 1-4'!A385)</f>
        <v>376</v>
      </c>
      <c r="B378" s="22" t="str">
        <f>IF('Schritt 2a Wärmeverbr. Kat. 1-4'!C385="","",'Schritt 2a Wärmeverbr. Kat. 1-4'!C385)</f>
        <v/>
      </c>
      <c r="D378" s="36" t="str">
        <f>IF('Schritt 2a Wärmeverbr. Kat. 1-4'!K385&lt;&gt;"",'Schritt 2a Wärmeverbr. Kat. 1-4'!V385,"")</f>
        <v/>
      </c>
      <c r="E378" t="str">
        <f>IF(D378="","",MATCH(D378,Klimafaktoren!$C$1:$AX$1,0))</f>
        <v/>
      </c>
      <c r="F378" s="69" t="str" cm="1">
        <f t="array" ref="F378">IFERROR(IF(Witterungsbereinigung!E378="",IF('Schritt 2a Wärmeverbr. Kat. 1-4'!AA385=1,"unbeheizt",""),INDEX(Klimafaktoren!$C$1:$AX$1296,Klimafaktoren!$B$1298,Witterungsbereinigung!E378)),"PLZ eingetragen?")</f>
        <v/>
      </c>
    </row>
    <row r="379" spans="1:6" x14ac:dyDescent="0.25">
      <c r="A379" s="21">
        <f>IF('Schritt 2a Wärmeverbr. Kat. 1-4'!A386="","",'Schritt 2a Wärmeverbr. Kat. 1-4'!A386)</f>
        <v>377</v>
      </c>
      <c r="B379" s="22" t="str">
        <f>IF('Schritt 2a Wärmeverbr. Kat. 1-4'!C386="","",'Schritt 2a Wärmeverbr. Kat. 1-4'!C386)</f>
        <v/>
      </c>
      <c r="D379" s="36" t="str">
        <f>IF('Schritt 2a Wärmeverbr. Kat. 1-4'!K386&lt;&gt;"",'Schritt 2a Wärmeverbr. Kat. 1-4'!V386,"")</f>
        <v/>
      </c>
      <c r="E379" t="str">
        <f>IF(D379="","",MATCH(D379,Klimafaktoren!$C$1:$AX$1,0))</f>
        <v/>
      </c>
      <c r="F379" s="69" t="str" cm="1">
        <f t="array" ref="F379">IFERROR(IF(Witterungsbereinigung!E379="",IF('Schritt 2a Wärmeverbr. Kat. 1-4'!AA386=1,"unbeheizt",""),INDEX(Klimafaktoren!$C$1:$AX$1296,Klimafaktoren!$B$1298,Witterungsbereinigung!E379)),"PLZ eingetragen?")</f>
        <v/>
      </c>
    </row>
    <row r="380" spans="1:6" x14ac:dyDescent="0.25">
      <c r="A380" s="21">
        <f>IF('Schritt 2a Wärmeverbr. Kat. 1-4'!A387="","",'Schritt 2a Wärmeverbr. Kat. 1-4'!A387)</f>
        <v>378</v>
      </c>
      <c r="B380" s="22" t="str">
        <f>IF('Schritt 2a Wärmeverbr. Kat. 1-4'!C387="","",'Schritt 2a Wärmeverbr. Kat. 1-4'!C387)</f>
        <v/>
      </c>
      <c r="D380" s="36" t="str">
        <f>IF('Schritt 2a Wärmeverbr. Kat. 1-4'!K387&lt;&gt;"",'Schritt 2a Wärmeverbr. Kat. 1-4'!V387,"")</f>
        <v/>
      </c>
      <c r="E380" t="str">
        <f>IF(D380="","",MATCH(D380,Klimafaktoren!$C$1:$AX$1,0))</f>
        <v/>
      </c>
      <c r="F380" s="69" t="str" cm="1">
        <f t="array" ref="F380">IFERROR(IF(Witterungsbereinigung!E380="",IF('Schritt 2a Wärmeverbr. Kat. 1-4'!AA387=1,"unbeheizt",""),INDEX(Klimafaktoren!$C$1:$AX$1296,Klimafaktoren!$B$1298,Witterungsbereinigung!E380)),"PLZ eingetragen?")</f>
        <v/>
      </c>
    </row>
    <row r="381" spans="1:6" x14ac:dyDescent="0.25">
      <c r="A381" s="21">
        <f>IF('Schritt 2a Wärmeverbr. Kat. 1-4'!A388="","",'Schritt 2a Wärmeverbr. Kat. 1-4'!A388)</f>
        <v>379</v>
      </c>
      <c r="B381" s="22" t="str">
        <f>IF('Schritt 2a Wärmeverbr. Kat. 1-4'!C388="","",'Schritt 2a Wärmeverbr. Kat. 1-4'!C388)</f>
        <v/>
      </c>
      <c r="D381" s="36" t="str">
        <f>IF('Schritt 2a Wärmeverbr. Kat. 1-4'!K388&lt;&gt;"",'Schritt 2a Wärmeverbr. Kat. 1-4'!V388,"")</f>
        <v/>
      </c>
      <c r="E381" t="str">
        <f>IF(D381="","",MATCH(D381,Klimafaktoren!$C$1:$AX$1,0))</f>
        <v/>
      </c>
      <c r="F381" s="69" t="str" cm="1">
        <f t="array" ref="F381">IFERROR(IF(Witterungsbereinigung!E381="",IF('Schritt 2a Wärmeverbr. Kat. 1-4'!AA388=1,"unbeheizt",""),INDEX(Klimafaktoren!$C$1:$AX$1296,Klimafaktoren!$B$1298,Witterungsbereinigung!E381)),"PLZ eingetragen?")</f>
        <v/>
      </c>
    </row>
    <row r="382" spans="1:6" x14ac:dyDescent="0.25">
      <c r="A382" s="21">
        <f>IF('Schritt 2a Wärmeverbr. Kat. 1-4'!A389="","",'Schritt 2a Wärmeverbr. Kat. 1-4'!A389)</f>
        <v>380</v>
      </c>
      <c r="B382" s="22" t="str">
        <f>IF('Schritt 2a Wärmeverbr. Kat. 1-4'!C389="","",'Schritt 2a Wärmeverbr. Kat. 1-4'!C389)</f>
        <v/>
      </c>
      <c r="D382" s="36" t="str">
        <f>IF('Schritt 2a Wärmeverbr. Kat. 1-4'!K389&lt;&gt;"",'Schritt 2a Wärmeverbr. Kat. 1-4'!V389,"")</f>
        <v/>
      </c>
      <c r="E382" t="str">
        <f>IF(D382="","",MATCH(D382,Klimafaktoren!$C$1:$AX$1,0))</f>
        <v/>
      </c>
      <c r="F382" s="69" t="str" cm="1">
        <f t="array" ref="F382">IFERROR(IF(Witterungsbereinigung!E382="",IF('Schritt 2a Wärmeverbr. Kat. 1-4'!AA389=1,"unbeheizt",""),INDEX(Klimafaktoren!$C$1:$AX$1296,Klimafaktoren!$B$1298,Witterungsbereinigung!E382)),"PLZ eingetragen?")</f>
        <v/>
      </c>
    </row>
    <row r="383" spans="1:6" x14ac:dyDescent="0.25">
      <c r="A383" s="21">
        <f>IF('Schritt 2a Wärmeverbr. Kat. 1-4'!A390="","",'Schritt 2a Wärmeverbr. Kat. 1-4'!A390)</f>
        <v>381</v>
      </c>
      <c r="B383" s="22" t="str">
        <f>IF('Schritt 2a Wärmeverbr. Kat. 1-4'!C390="","",'Schritt 2a Wärmeverbr. Kat. 1-4'!C390)</f>
        <v/>
      </c>
      <c r="D383" s="36" t="str">
        <f>IF('Schritt 2a Wärmeverbr. Kat. 1-4'!K390&lt;&gt;"",'Schritt 2a Wärmeverbr. Kat. 1-4'!V390,"")</f>
        <v/>
      </c>
      <c r="E383" t="str">
        <f>IF(D383="","",MATCH(D383,Klimafaktoren!$C$1:$AX$1,0))</f>
        <v/>
      </c>
      <c r="F383" s="69" t="str" cm="1">
        <f t="array" ref="F383">IFERROR(IF(Witterungsbereinigung!E383="",IF('Schritt 2a Wärmeverbr. Kat. 1-4'!AA390=1,"unbeheizt",""),INDEX(Klimafaktoren!$C$1:$AX$1296,Klimafaktoren!$B$1298,Witterungsbereinigung!E383)),"PLZ eingetragen?")</f>
        <v/>
      </c>
    </row>
    <row r="384" spans="1:6" x14ac:dyDescent="0.25">
      <c r="A384" s="21">
        <f>IF('Schritt 2a Wärmeverbr. Kat. 1-4'!A391="","",'Schritt 2a Wärmeverbr. Kat. 1-4'!A391)</f>
        <v>382</v>
      </c>
      <c r="B384" s="22" t="str">
        <f>IF('Schritt 2a Wärmeverbr. Kat. 1-4'!C391="","",'Schritt 2a Wärmeverbr. Kat. 1-4'!C391)</f>
        <v/>
      </c>
      <c r="D384" s="36" t="str">
        <f>IF('Schritt 2a Wärmeverbr. Kat. 1-4'!K391&lt;&gt;"",'Schritt 2a Wärmeverbr. Kat. 1-4'!V391,"")</f>
        <v/>
      </c>
      <c r="E384" t="str">
        <f>IF(D384="","",MATCH(D384,Klimafaktoren!$C$1:$AX$1,0))</f>
        <v/>
      </c>
      <c r="F384" s="69" t="str" cm="1">
        <f t="array" ref="F384">IFERROR(IF(Witterungsbereinigung!E384="",IF('Schritt 2a Wärmeverbr. Kat. 1-4'!AA391=1,"unbeheizt",""),INDEX(Klimafaktoren!$C$1:$AX$1296,Klimafaktoren!$B$1298,Witterungsbereinigung!E384)),"PLZ eingetragen?")</f>
        <v/>
      </c>
    </row>
    <row r="385" spans="1:6" x14ac:dyDescent="0.25">
      <c r="A385" s="21">
        <f>IF('Schritt 2a Wärmeverbr. Kat. 1-4'!A392="","",'Schritt 2a Wärmeverbr. Kat. 1-4'!A392)</f>
        <v>383</v>
      </c>
      <c r="B385" s="22" t="str">
        <f>IF('Schritt 2a Wärmeverbr. Kat. 1-4'!C392="","",'Schritt 2a Wärmeverbr. Kat. 1-4'!C392)</f>
        <v/>
      </c>
      <c r="D385" s="36" t="str">
        <f>IF('Schritt 2a Wärmeverbr. Kat. 1-4'!K392&lt;&gt;"",'Schritt 2a Wärmeverbr. Kat. 1-4'!V392,"")</f>
        <v/>
      </c>
      <c r="E385" t="str">
        <f>IF(D385="","",MATCH(D385,Klimafaktoren!$C$1:$AX$1,0))</f>
        <v/>
      </c>
      <c r="F385" s="69" t="str" cm="1">
        <f t="array" ref="F385">IFERROR(IF(Witterungsbereinigung!E385="",IF('Schritt 2a Wärmeverbr. Kat. 1-4'!AA392=1,"unbeheizt",""),INDEX(Klimafaktoren!$C$1:$AX$1296,Klimafaktoren!$B$1298,Witterungsbereinigung!E385)),"PLZ eingetragen?")</f>
        <v/>
      </c>
    </row>
    <row r="386" spans="1:6" x14ac:dyDescent="0.25">
      <c r="A386" s="21">
        <f>IF('Schritt 2a Wärmeverbr. Kat. 1-4'!A393="","",'Schritt 2a Wärmeverbr. Kat. 1-4'!A393)</f>
        <v>384</v>
      </c>
      <c r="B386" s="22" t="str">
        <f>IF('Schritt 2a Wärmeverbr. Kat. 1-4'!C393="","",'Schritt 2a Wärmeverbr. Kat. 1-4'!C393)</f>
        <v/>
      </c>
      <c r="D386" s="36" t="str">
        <f>IF('Schritt 2a Wärmeverbr. Kat. 1-4'!K393&lt;&gt;"",'Schritt 2a Wärmeverbr. Kat. 1-4'!V393,"")</f>
        <v/>
      </c>
      <c r="E386" t="str">
        <f>IF(D386="","",MATCH(D386,Klimafaktoren!$C$1:$AX$1,0))</f>
        <v/>
      </c>
      <c r="F386" s="69" t="str" cm="1">
        <f t="array" ref="F386">IFERROR(IF(Witterungsbereinigung!E386="",IF('Schritt 2a Wärmeverbr. Kat. 1-4'!AA393=1,"unbeheizt",""),INDEX(Klimafaktoren!$C$1:$AX$1296,Klimafaktoren!$B$1298,Witterungsbereinigung!E386)),"PLZ eingetragen?")</f>
        <v/>
      </c>
    </row>
    <row r="387" spans="1:6" x14ac:dyDescent="0.25">
      <c r="A387" s="21">
        <f>IF('Schritt 2a Wärmeverbr. Kat. 1-4'!A394="","",'Schritt 2a Wärmeverbr. Kat. 1-4'!A394)</f>
        <v>385</v>
      </c>
      <c r="B387" s="22" t="str">
        <f>IF('Schritt 2a Wärmeverbr. Kat. 1-4'!C394="","",'Schritt 2a Wärmeverbr. Kat. 1-4'!C394)</f>
        <v/>
      </c>
      <c r="D387" s="36" t="str">
        <f>IF('Schritt 2a Wärmeverbr. Kat. 1-4'!K394&lt;&gt;"",'Schritt 2a Wärmeverbr. Kat. 1-4'!V394,"")</f>
        <v/>
      </c>
      <c r="E387" t="str">
        <f>IF(D387="","",MATCH(D387,Klimafaktoren!$C$1:$AX$1,0))</f>
        <v/>
      </c>
      <c r="F387" s="69" t="str" cm="1">
        <f t="array" ref="F387">IFERROR(IF(Witterungsbereinigung!E387="",IF('Schritt 2a Wärmeverbr. Kat. 1-4'!AA394=1,"unbeheizt",""),INDEX(Klimafaktoren!$C$1:$AX$1296,Klimafaktoren!$B$1298,Witterungsbereinigung!E387)),"PLZ eingetragen?")</f>
        <v/>
      </c>
    </row>
    <row r="388" spans="1:6" x14ac:dyDescent="0.25">
      <c r="A388" s="21">
        <f>IF('Schritt 2a Wärmeverbr. Kat. 1-4'!A395="","",'Schritt 2a Wärmeverbr. Kat. 1-4'!A395)</f>
        <v>386</v>
      </c>
      <c r="B388" s="22" t="str">
        <f>IF('Schritt 2a Wärmeverbr. Kat. 1-4'!C395="","",'Schritt 2a Wärmeverbr. Kat. 1-4'!C395)</f>
        <v/>
      </c>
      <c r="D388" s="36" t="str">
        <f>IF('Schritt 2a Wärmeverbr. Kat. 1-4'!K395&lt;&gt;"",'Schritt 2a Wärmeverbr. Kat. 1-4'!V395,"")</f>
        <v/>
      </c>
      <c r="E388" t="str">
        <f>IF(D388="","",MATCH(D388,Klimafaktoren!$C$1:$AX$1,0))</f>
        <v/>
      </c>
      <c r="F388" s="69" t="str" cm="1">
        <f t="array" ref="F388">IFERROR(IF(Witterungsbereinigung!E388="",IF('Schritt 2a Wärmeverbr. Kat. 1-4'!AA395=1,"unbeheizt",""),INDEX(Klimafaktoren!$C$1:$AX$1296,Klimafaktoren!$B$1298,Witterungsbereinigung!E388)),"PLZ eingetragen?")</f>
        <v/>
      </c>
    </row>
    <row r="389" spans="1:6" x14ac:dyDescent="0.25">
      <c r="A389" s="21">
        <f>IF('Schritt 2a Wärmeverbr. Kat. 1-4'!A396="","",'Schritt 2a Wärmeverbr. Kat. 1-4'!A396)</f>
        <v>387</v>
      </c>
      <c r="B389" s="22" t="str">
        <f>IF('Schritt 2a Wärmeverbr. Kat. 1-4'!C396="","",'Schritt 2a Wärmeverbr. Kat. 1-4'!C396)</f>
        <v/>
      </c>
      <c r="D389" s="36" t="str">
        <f>IF('Schritt 2a Wärmeverbr. Kat. 1-4'!K396&lt;&gt;"",'Schritt 2a Wärmeverbr. Kat. 1-4'!V396,"")</f>
        <v/>
      </c>
      <c r="E389" t="str">
        <f>IF(D389="","",MATCH(D389,Klimafaktoren!$C$1:$AX$1,0))</f>
        <v/>
      </c>
      <c r="F389" s="69" t="str" cm="1">
        <f t="array" ref="F389">IFERROR(IF(Witterungsbereinigung!E389="",IF('Schritt 2a Wärmeverbr. Kat. 1-4'!AA396=1,"unbeheizt",""),INDEX(Klimafaktoren!$C$1:$AX$1296,Klimafaktoren!$B$1298,Witterungsbereinigung!E389)),"PLZ eingetragen?")</f>
        <v/>
      </c>
    </row>
    <row r="390" spans="1:6" x14ac:dyDescent="0.25">
      <c r="A390" s="21">
        <f>IF('Schritt 2a Wärmeverbr. Kat. 1-4'!A397="","",'Schritt 2a Wärmeverbr. Kat. 1-4'!A397)</f>
        <v>388</v>
      </c>
      <c r="B390" s="22" t="str">
        <f>IF('Schritt 2a Wärmeverbr. Kat. 1-4'!C397="","",'Schritt 2a Wärmeverbr. Kat. 1-4'!C397)</f>
        <v/>
      </c>
      <c r="D390" s="36" t="str">
        <f>IF('Schritt 2a Wärmeverbr. Kat. 1-4'!K397&lt;&gt;"",'Schritt 2a Wärmeverbr. Kat. 1-4'!V397,"")</f>
        <v/>
      </c>
      <c r="E390" t="str">
        <f>IF(D390="","",MATCH(D390,Klimafaktoren!$C$1:$AX$1,0))</f>
        <v/>
      </c>
      <c r="F390" s="69" t="str" cm="1">
        <f t="array" ref="F390">IFERROR(IF(Witterungsbereinigung!E390="",IF('Schritt 2a Wärmeverbr. Kat. 1-4'!AA397=1,"unbeheizt",""),INDEX(Klimafaktoren!$C$1:$AX$1296,Klimafaktoren!$B$1298,Witterungsbereinigung!E390)),"PLZ eingetragen?")</f>
        <v/>
      </c>
    </row>
    <row r="391" spans="1:6" x14ac:dyDescent="0.25">
      <c r="A391" s="21">
        <f>IF('Schritt 2a Wärmeverbr. Kat. 1-4'!A398="","",'Schritt 2a Wärmeverbr. Kat. 1-4'!A398)</f>
        <v>389</v>
      </c>
      <c r="B391" s="22" t="str">
        <f>IF('Schritt 2a Wärmeverbr. Kat. 1-4'!C398="","",'Schritt 2a Wärmeverbr. Kat. 1-4'!C398)</f>
        <v/>
      </c>
      <c r="D391" s="36" t="str">
        <f>IF('Schritt 2a Wärmeverbr. Kat. 1-4'!K398&lt;&gt;"",'Schritt 2a Wärmeverbr. Kat. 1-4'!V398,"")</f>
        <v/>
      </c>
      <c r="E391" t="str">
        <f>IF(D391="","",MATCH(D391,Klimafaktoren!$C$1:$AX$1,0))</f>
        <v/>
      </c>
      <c r="F391" s="69" t="str" cm="1">
        <f t="array" ref="F391">IFERROR(IF(Witterungsbereinigung!E391="",IF('Schritt 2a Wärmeverbr. Kat. 1-4'!AA398=1,"unbeheizt",""),INDEX(Klimafaktoren!$C$1:$AX$1296,Klimafaktoren!$B$1298,Witterungsbereinigung!E391)),"PLZ eingetragen?")</f>
        <v/>
      </c>
    </row>
    <row r="392" spans="1:6" x14ac:dyDescent="0.25">
      <c r="A392" s="21">
        <f>IF('Schritt 2a Wärmeverbr. Kat. 1-4'!A399="","",'Schritt 2a Wärmeverbr. Kat. 1-4'!A399)</f>
        <v>390</v>
      </c>
      <c r="B392" s="22" t="str">
        <f>IF('Schritt 2a Wärmeverbr. Kat. 1-4'!C399="","",'Schritt 2a Wärmeverbr. Kat. 1-4'!C399)</f>
        <v/>
      </c>
      <c r="D392" s="36" t="str">
        <f>IF('Schritt 2a Wärmeverbr. Kat. 1-4'!K399&lt;&gt;"",'Schritt 2a Wärmeverbr. Kat. 1-4'!V399,"")</f>
        <v/>
      </c>
      <c r="E392" t="str">
        <f>IF(D392="","",MATCH(D392,Klimafaktoren!$C$1:$AX$1,0))</f>
        <v/>
      </c>
      <c r="F392" s="69" t="str" cm="1">
        <f t="array" ref="F392">IFERROR(IF(Witterungsbereinigung!E392="",IF('Schritt 2a Wärmeverbr. Kat. 1-4'!AA399=1,"unbeheizt",""),INDEX(Klimafaktoren!$C$1:$AX$1296,Klimafaktoren!$B$1298,Witterungsbereinigung!E392)),"PLZ eingetragen?")</f>
        <v/>
      </c>
    </row>
    <row r="393" spans="1:6" x14ac:dyDescent="0.25">
      <c r="A393" s="21">
        <f>IF('Schritt 2a Wärmeverbr. Kat. 1-4'!A400="","",'Schritt 2a Wärmeverbr. Kat. 1-4'!A400)</f>
        <v>391</v>
      </c>
      <c r="B393" s="22" t="str">
        <f>IF('Schritt 2a Wärmeverbr. Kat. 1-4'!C400="","",'Schritt 2a Wärmeverbr. Kat. 1-4'!C400)</f>
        <v/>
      </c>
      <c r="D393" s="36" t="str">
        <f>IF('Schritt 2a Wärmeverbr. Kat. 1-4'!K400&lt;&gt;"",'Schritt 2a Wärmeverbr. Kat. 1-4'!V400,"")</f>
        <v/>
      </c>
      <c r="E393" t="str">
        <f>IF(D393="","",MATCH(D393,Klimafaktoren!$C$1:$AX$1,0))</f>
        <v/>
      </c>
      <c r="F393" s="69" t="str" cm="1">
        <f t="array" ref="F393">IFERROR(IF(Witterungsbereinigung!E393="",IF('Schritt 2a Wärmeverbr. Kat. 1-4'!AA400=1,"unbeheizt",""),INDEX(Klimafaktoren!$C$1:$AX$1296,Klimafaktoren!$B$1298,Witterungsbereinigung!E393)),"PLZ eingetragen?")</f>
        <v/>
      </c>
    </row>
    <row r="394" spans="1:6" x14ac:dyDescent="0.25">
      <c r="A394" s="21">
        <f>IF('Schritt 2a Wärmeverbr. Kat. 1-4'!A401="","",'Schritt 2a Wärmeverbr. Kat. 1-4'!A401)</f>
        <v>392</v>
      </c>
      <c r="B394" s="22" t="str">
        <f>IF('Schritt 2a Wärmeverbr. Kat. 1-4'!C401="","",'Schritt 2a Wärmeverbr. Kat. 1-4'!C401)</f>
        <v/>
      </c>
      <c r="D394" s="36" t="str">
        <f>IF('Schritt 2a Wärmeverbr. Kat. 1-4'!K401&lt;&gt;"",'Schritt 2a Wärmeverbr. Kat. 1-4'!V401,"")</f>
        <v/>
      </c>
      <c r="E394" t="str">
        <f>IF(D394="","",MATCH(D394,Klimafaktoren!$C$1:$AX$1,0))</f>
        <v/>
      </c>
      <c r="F394" s="69" t="str" cm="1">
        <f t="array" ref="F394">IFERROR(IF(Witterungsbereinigung!E394="",IF('Schritt 2a Wärmeverbr. Kat. 1-4'!AA401=1,"unbeheizt",""),INDEX(Klimafaktoren!$C$1:$AX$1296,Klimafaktoren!$B$1298,Witterungsbereinigung!E394)),"PLZ eingetragen?")</f>
        <v/>
      </c>
    </row>
    <row r="395" spans="1:6" x14ac:dyDescent="0.25">
      <c r="A395" s="21">
        <f>IF('Schritt 2a Wärmeverbr. Kat. 1-4'!A402="","",'Schritt 2a Wärmeverbr. Kat. 1-4'!A402)</f>
        <v>393</v>
      </c>
      <c r="B395" s="22" t="str">
        <f>IF('Schritt 2a Wärmeverbr. Kat. 1-4'!C402="","",'Schritt 2a Wärmeverbr. Kat. 1-4'!C402)</f>
        <v/>
      </c>
      <c r="D395" s="36" t="str">
        <f>IF('Schritt 2a Wärmeverbr. Kat. 1-4'!K402&lt;&gt;"",'Schritt 2a Wärmeverbr. Kat. 1-4'!V402,"")</f>
        <v/>
      </c>
      <c r="E395" t="str">
        <f>IF(D395="","",MATCH(D395,Klimafaktoren!$C$1:$AX$1,0))</f>
        <v/>
      </c>
      <c r="F395" s="69" t="str" cm="1">
        <f t="array" ref="F395">IFERROR(IF(Witterungsbereinigung!E395="",IF('Schritt 2a Wärmeverbr. Kat. 1-4'!AA402=1,"unbeheizt",""),INDEX(Klimafaktoren!$C$1:$AX$1296,Klimafaktoren!$B$1298,Witterungsbereinigung!E395)),"PLZ eingetragen?")</f>
        <v/>
      </c>
    </row>
    <row r="396" spans="1:6" x14ac:dyDescent="0.25">
      <c r="A396" s="21">
        <f>IF('Schritt 2a Wärmeverbr. Kat. 1-4'!A403="","",'Schritt 2a Wärmeverbr. Kat. 1-4'!A403)</f>
        <v>394</v>
      </c>
      <c r="B396" s="22" t="str">
        <f>IF('Schritt 2a Wärmeverbr. Kat. 1-4'!C403="","",'Schritt 2a Wärmeverbr. Kat. 1-4'!C403)</f>
        <v/>
      </c>
      <c r="D396" s="36" t="str">
        <f>IF('Schritt 2a Wärmeverbr. Kat. 1-4'!K403&lt;&gt;"",'Schritt 2a Wärmeverbr. Kat. 1-4'!V403,"")</f>
        <v/>
      </c>
      <c r="E396" t="str">
        <f>IF(D396="","",MATCH(D396,Klimafaktoren!$C$1:$AX$1,0))</f>
        <v/>
      </c>
      <c r="F396" s="69" t="str" cm="1">
        <f t="array" ref="F396">IFERROR(IF(Witterungsbereinigung!E396="",IF('Schritt 2a Wärmeverbr. Kat. 1-4'!AA403=1,"unbeheizt",""),INDEX(Klimafaktoren!$C$1:$AX$1296,Klimafaktoren!$B$1298,Witterungsbereinigung!E396)),"PLZ eingetragen?")</f>
        <v/>
      </c>
    </row>
    <row r="397" spans="1:6" x14ac:dyDescent="0.25">
      <c r="A397" s="21">
        <f>IF('Schritt 2a Wärmeverbr. Kat. 1-4'!A404="","",'Schritt 2a Wärmeverbr. Kat. 1-4'!A404)</f>
        <v>395</v>
      </c>
      <c r="B397" s="22" t="str">
        <f>IF('Schritt 2a Wärmeverbr. Kat. 1-4'!C404="","",'Schritt 2a Wärmeverbr. Kat. 1-4'!C404)</f>
        <v/>
      </c>
      <c r="D397" s="36" t="str">
        <f>IF('Schritt 2a Wärmeverbr. Kat. 1-4'!K404&lt;&gt;"",'Schritt 2a Wärmeverbr. Kat. 1-4'!V404,"")</f>
        <v/>
      </c>
      <c r="E397" t="str">
        <f>IF(D397="","",MATCH(D397,Klimafaktoren!$C$1:$AX$1,0))</f>
        <v/>
      </c>
      <c r="F397" s="69" t="str" cm="1">
        <f t="array" ref="F397">IFERROR(IF(Witterungsbereinigung!E397="",IF('Schritt 2a Wärmeverbr. Kat. 1-4'!AA404=1,"unbeheizt",""),INDEX(Klimafaktoren!$C$1:$AX$1296,Klimafaktoren!$B$1298,Witterungsbereinigung!E397)),"PLZ eingetragen?")</f>
        <v/>
      </c>
    </row>
    <row r="398" spans="1:6" x14ac:dyDescent="0.25">
      <c r="A398" s="21">
        <f>IF('Schritt 2a Wärmeverbr. Kat. 1-4'!A405="","",'Schritt 2a Wärmeverbr. Kat. 1-4'!A405)</f>
        <v>396</v>
      </c>
      <c r="B398" s="22" t="str">
        <f>IF('Schritt 2a Wärmeverbr. Kat. 1-4'!C405="","",'Schritt 2a Wärmeverbr. Kat. 1-4'!C405)</f>
        <v/>
      </c>
      <c r="D398" s="36" t="str">
        <f>IF('Schritt 2a Wärmeverbr. Kat. 1-4'!K405&lt;&gt;"",'Schritt 2a Wärmeverbr. Kat. 1-4'!V405,"")</f>
        <v/>
      </c>
      <c r="E398" t="str">
        <f>IF(D398="","",MATCH(D398,Klimafaktoren!$C$1:$AX$1,0))</f>
        <v/>
      </c>
      <c r="F398" s="69" t="str" cm="1">
        <f t="array" ref="F398">IFERROR(IF(Witterungsbereinigung!E398="",IF('Schritt 2a Wärmeverbr. Kat. 1-4'!AA405=1,"unbeheizt",""),INDEX(Klimafaktoren!$C$1:$AX$1296,Klimafaktoren!$B$1298,Witterungsbereinigung!E398)),"PLZ eingetragen?")</f>
        <v/>
      </c>
    </row>
    <row r="399" spans="1:6" x14ac:dyDescent="0.25">
      <c r="A399" s="21">
        <f>IF('Schritt 2a Wärmeverbr. Kat. 1-4'!A406="","",'Schritt 2a Wärmeverbr. Kat. 1-4'!A406)</f>
        <v>397</v>
      </c>
      <c r="B399" s="22" t="str">
        <f>IF('Schritt 2a Wärmeverbr. Kat. 1-4'!C406="","",'Schritt 2a Wärmeverbr. Kat. 1-4'!C406)</f>
        <v/>
      </c>
      <c r="D399" s="36" t="str">
        <f>IF('Schritt 2a Wärmeverbr. Kat. 1-4'!K406&lt;&gt;"",'Schritt 2a Wärmeverbr. Kat. 1-4'!V406,"")</f>
        <v/>
      </c>
      <c r="E399" t="str">
        <f>IF(D399="","",MATCH(D399,Klimafaktoren!$C$1:$AX$1,0))</f>
        <v/>
      </c>
      <c r="F399" s="69" t="str" cm="1">
        <f t="array" ref="F399">IFERROR(IF(Witterungsbereinigung!E399="",IF('Schritt 2a Wärmeverbr. Kat. 1-4'!AA406=1,"unbeheizt",""),INDEX(Klimafaktoren!$C$1:$AX$1296,Klimafaktoren!$B$1298,Witterungsbereinigung!E399)),"PLZ eingetragen?")</f>
        <v/>
      </c>
    </row>
    <row r="400" spans="1:6" x14ac:dyDescent="0.25">
      <c r="A400" s="21">
        <f>IF('Schritt 2a Wärmeverbr. Kat. 1-4'!A407="","",'Schritt 2a Wärmeverbr. Kat. 1-4'!A407)</f>
        <v>398</v>
      </c>
      <c r="B400" s="22" t="str">
        <f>IF('Schritt 2a Wärmeverbr. Kat. 1-4'!C407="","",'Schritt 2a Wärmeverbr. Kat. 1-4'!C407)</f>
        <v/>
      </c>
      <c r="D400" s="36" t="str">
        <f>IF('Schritt 2a Wärmeverbr. Kat. 1-4'!K407&lt;&gt;"",'Schritt 2a Wärmeverbr. Kat. 1-4'!V407,"")</f>
        <v/>
      </c>
      <c r="E400" t="str">
        <f>IF(D400="","",MATCH(D400,Klimafaktoren!$C$1:$AX$1,0))</f>
        <v/>
      </c>
      <c r="F400" s="69" t="str" cm="1">
        <f t="array" ref="F400">IFERROR(IF(Witterungsbereinigung!E400="",IF('Schritt 2a Wärmeverbr. Kat. 1-4'!AA407=1,"unbeheizt",""),INDEX(Klimafaktoren!$C$1:$AX$1296,Klimafaktoren!$B$1298,Witterungsbereinigung!E400)),"PLZ eingetragen?")</f>
        <v/>
      </c>
    </row>
    <row r="401" spans="1:6" x14ac:dyDescent="0.25">
      <c r="A401" s="21">
        <f>IF('Schritt 2a Wärmeverbr. Kat. 1-4'!A408="","",'Schritt 2a Wärmeverbr. Kat. 1-4'!A408)</f>
        <v>399</v>
      </c>
      <c r="B401" s="22" t="str">
        <f>IF('Schritt 2a Wärmeverbr. Kat. 1-4'!C408="","",'Schritt 2a Wärmeverbr. Kat. 1-4'!C408)</f>
        <v/>
      </c>
      <c r="D401" s="36" t="str">
        <f>IF('Schritt 2a Wärmeverbr. Kat. 1-4'!K408&lt;&gt;"",'Schritt 2a Wärmeverbr. Kat. 1-4'!V408,"")</f>
        <v/>
      </c>
      <c r="E401" t="str">
        <f>IF(D401="","",MATCH(D401,Klimafaktoren!$C$1:$AX$1,0))</f>
        <v/>
      </c>
      <c r="F401" s="69" t="str" cm="1">
        <f t="array" ref="F401">IFERROR(IF(Witterungsbereinigung!E401="",IF('Schritt 2a Wärmeverbr. Kat. 1-4'!AA408=1,"unbeheizt",""),INDEX(Klimafaktoren!$C$1:$AX$1296,Klimafaktoren!$B$1298,Witterungsbereinigung!E401)),"PLZ eingetragen?")</f>
        <v/>
      </c>
    </row>
    <row r="402" spans="1:6" x14ac:dyDescent="0.25">
      <c r="A402" s="21">
        <f>IF('Schritt 2a Wärmeverbr. Kat. 1-4'!A409="","",'Schritt 2a Wärmeverbr. Kat. 1-4'!A409)</f>
        <v>400</v>
      </c>
      <c r="B402" s="22" t="str">
        <f>IF('Schritt 2a Wärmeverbr. Kat. 1-4'!C409="","",'Schritt 2a Wärmeverbr. Kat. 1-4'!C409)</f>
        <v/>
      </c>
      <c r="D402" s="36" t="str">
        <f>IF('Schritt 2a Wärmeverbr. Kat. 1-4'!K409&lt;&gt;"",'Schritt 2a Wärmeverbr. Kat. 1-4'!V409,"")</f>
        <v/>
      </c>
      <c r="E402" t="str">
        <f>IF(D402="","",MATCH(D402,Klimafaktoren!$C$1:$AX$1,0))</f>
        <v/>
      </c>
      <c r="F402" s="69" t="str" cm="1">
        <f t="array" ref="F402">IFERROR(IF(Witterungsbereinigung!E402="",IF('Schritt 2a Wärmeverbr. Kat. 1-4'!AA409=1,"unbeheizt",""),INDEX(Klimafaktoren!$C$1:$AX$1296,Klimafaktoren!$B$1298,Witterungsbereinigung!E402)),"PLZ eingetragen?")</f>
        <v/>
      </c>
    </row>
    <row r="403" spans="1:6" x14ac:dyDescent="0.25">
      <c r="A403" s="21">
        <f>IF('Schritt 2a Wärmeverbr. Kat. 1-4'!A410="","",'Schritt 2a Wärmeverbr. Kat. 1-4'!A410)</f>
        <v>401</v>
      </c>
      <c r="B403" s="22" t="str">
        <f>IF('Schritt 2a Wärmeverbr. Kat. 1-4'!C410="","",'Schritt 2a Wärmeverbr. Kat. 1-4'!C410)</f>
        <v/>
      </c>
      <c r="D403" s="36" t="str">
        <f>IF('Schritt 2a Wärmeverbr. Kat. 1-4'!K410&lt;&gt;"",'Schritt 2a Wärmeverbr. Kat. 1-4'!V410,"")</f>
        <v/>
      </c>
      <c r="E403" t="str">
        <f>IF(D403="","",MATCH(D403,Klimafaktoren!$C$1:$AX$1,0))</f>
        <v/>
      </c>
      <c r="F403" s="69" t="str" cm="1">
        <f t="array" ref="F403">IFERROR(IF(Witterungsbereinigung!E403="",IF('Schritt 2a Wärmeverbr. Kat. 1-4'!AA410=1,"unbeheizt",""),INDEX(Klimafaktoren!$C$1:$AX$1296,Klimafaktoren!$B$1298,Witterungsbereinigung!E403)),"PLZ eingetragen?")</f>
        <v/>
      </c>
    </row>
    <row r="404" spans="1:6" x14ac:dyDescent="0.25">
      <c r="A404" s="21">
        <f>IF('Schritt 2a Wärmeverbr. Kat. 1-4'!A411="","",'Schritt 2a Wärmeverbr. Kat. 1-4'!A411)</f>
        <v>402</v>
      </c>
      <c r="B404" s="22" t="str">
        <f>IF('Schritt 2a Wärmeverbr. Kat. 1-4'!C411="","",'Schritt 2a Wärmeverbr. Kat. 1-4'!C411)</f>
        <v/>
      </c>
      <c r="D404" s="36" t="str">
        <f>IF('Schritt 2a Wärmeverbr. Kat. 1-4'!K411&lt;&gt;"",'Schritt 2a Wärmeverbr. Kat. 1-4'!V411,"")</f>
        <v/>
      </c>
      <c r="E404" t="str">
        <f>IF(D404="","",MATCH(D404,Klimafaktoren!$C$1:$AX$1,0))</f>
        <v/>
      </c>
      <c r="F404" s="69" t="str" cm="1">
        <f t="array" ref="F404">IFERROR(IF(Witterungsbereinigung!E404="",IF('Schritt 2a Wärmeverbr. Kat. 1-4'!AA411=1,"unbeheizt",""),INDEX(Klimafaktoren!$C$1:$AX$1296,Klimafaktoren!$B$1298,Witterungsbereinigung!E404)),"PLZ eingetragen?")</f>
        <v/>
      </c>
    </row>
    <row r="405" spans="1:6" x14ac:dyDescent="0.25">
      <c r="A405" s="21">
        <f>IF('Schritt 2a Wärmeverbr. Kat. 1-4'!A412="","",'Schritt 2a Wärmeverbr. Kat. 1-4'!A412)</f>
        <v>403</v>
      </c>
      <c r="B405" s="22" t="str">
        <f>IF('Schritt 2a Wärmeverbr. Kat. 1-4'!C412="","",'Schritt 2a Wärmeverbr. Kat. 1-4'!C412)</f>
        <v/>
      </c>
      <c r="D405" s="36" t="str">
        <f>IF('Schritt 2a Wärmeverbr. Kat. 1-4'!K412&lt;&gt;"",'Schritt 2a Wärmeverbr. Kat. 1-4'!V412,"")</f>
        <v/>
      </c>
      <c r="E405" t="str">
        <f>IF(D405="","",MATCH(D405,Klimafaktoren!$C$1:$AX$1,0))</f>
        <v/>
      </c>
      <c r="F405" s="69" t="str" cm="1">
        <f t="array" ref="F405">IFERROR(IF(Witterungsbereinigung!E405="",IF('Schritt 2a Wärmeverbr. Kat. 1-4'!AA412=1,"unbeheizt",""),INDEX(Klimafaktoren!$C$1:$AX$1296,Klimafaktoren!$B$1298,Witterungsbereinigung!E405)),"PLZ eingetragen?")</f>
        <v/>
      </c>
    </row>
    <row r="406" spans="1:6" x14ac:dyDescent="0.25">
      <c r="A406" s="21">
        <f>IF('Schritt 2a Wärmeverbr. Kat. 1-4'!A413="","",'Schritt 2a Wärmeverbr. Kat. 1-4'!A413)</f>
        <v>404</v>
      </c>
      <c r="B406" s="22" t="str">
        <f>IF('Schritt 2a Wärmeverbr. Kat. 1-4'!C413="","",'Schritt 2a Wärmeverbr. Kat. 1-4'!C413)</f>
        <v/>
      </c>
      <c r="D406" s="36" t="str">
        <f>IF('Schritt 2a Wärmeverbr. Kat. 1-4'!K413&lt;&gt;"",'Schritt 2a Wärmeverbr. Kat. 1-4'!V413,"")</f>
        <v/>
      </c>
      <c r="E406" t="str">
        <f>IF(D406="","",MATCH(D406,Klimafaktoren!$C$1:$AX$1,0))</f>
        <v/>
      </c>
      <c r="F406" s="69" t="str" cm="1">
        <f t="array" ref="F406">IFERROR(IF(Witterungsbereinigung!E406="",IF('Schritt 2a Wärmeverbr. Kat. 1-4'!AA413=1,"unbeheizt",""),INDEX(Klimafaktoren!$C$1:$AX$1296,Klimafaktoren!$B$1298,Witterungsbereinigung!E406)),"PLZ eingetragen?")</f>
        <v/>
      </c>
    </row>
    <row r="407" spans="1:6" x14ac:dyDescent="0.25">
      <c r="A407" s="21">
        <f>IF('Schritt 2a Wärmeverbr. Kat. 1-4'!A414="","",'Schritt 2a Wärmeverbr. Kat. 1-4'!A414)</f>
        <v>405</v>
      </c>
      <c r="B407" s="22" t="str">
        <f>IF('Schritt 2a Wärmeverbr. Kat. 1-4'!C414="","",'Schritt 2a Wärmeverbr. Kat. 1-4'!C414)</f>
        <v/>
      </c>
      <c r="D407" s="36" t="str">
        <f>IF('Schritt 2a Wärmeverbr. Kat. 1-4'!K414&lt;&gt;"",'Schritt 2a Wärmeverbr. Kat. 1-4'!V414,"")</f>
        <v/>
      </c>
      <c r="E407" t="str">
        <f>IF(D407="","",MATCH(D407,Klimafaktoren!$C$1:$AX$1,0))</f>
        <v/>
      </c>
      <c r="F407" s="69" t="str" cm="1">
        <f t="array" ref="F407">IFERROR(IF(Witterungsbereinigung!E407="",IF('Schritt 2a Wärmeverbr. Kat. 1-4'!AA414=1,"unbeheizt",""),INDEX(Klimafaktoren!$C$1:$AX$1296,Klimafaktoren!$B$1298,Witterungsbereinigung!E407)),"PLZ eingetragen?")</f>
        <v/>
      </c>
    </row>
    <row r="408" spans="1:6" x14ac:dyDescent="0.25">
      <c r="A408" s="21">
        <f>IF('Schritt 2a Wärmeverbr. Kat. 1-4'!A415="","",'Schritt 2a Wärmeverbr. Kat. 1-4'!A415)</f>
        <v>406</v>
      </c>
      <c r="B408" s="22" t="str">
        <f>IF('Schritt 2a Wärmeverbr. Kat. 1-4'!C415="","",'Schritt 2a Wärmeverbr. Kat. 1-4'!C415)</f>
        <v/>
      </c>
      <c r="D408" s="36" t="str">
        <f>IF('Schritt 2a Wärmeverbr. Kat. 1-4'!K415&lt;&gt;"",'Schritt 2a Wärmeverbr. Kat. 1-4'!V415,"")</f>
        <v/>
      </c>
      <c r="E408" t="str">
        <f>IF(D408="","",MATCH(D408,Klimafaktoren!$C$1:$AX$1,0))</f>
        <v/>
      </c>
      <c r="F408" s="69" t="str" cm="1">
        <f t="array" ref="F408">IFERROR(IF(Witterungsbereinigung!E408="",IF('Schritt 2a Wärmeverbr. Kat. 1-4'!AA415=1,"unbeheizt",""),INDEX(Klimafaktoren!$C$1:$AX$1296,Klimafaktoren!$B$1298,Witterungsbereinigung!E408)),"PLZ eingetragen?")</f>
        <v/>
      </c>
    </row>
    <row r="409" spans="1:6" x14ac:dyDescent="0.25">
      <c r="A409" s="21">
        <f>IF('Schritt 2a Wärmeverbr. Kat. 1-4'!A416="","",'Schritt 2a Wärmeverbr. Kat. 1-4'!A416)</f>
        <v>407</v>
      </c>
      <c r="B409" s="22" t="str">
        <f>IF('Schritt 2a Wärmeverbr. Kat. 1-4'!C416="","",'Schritt 2a Wärmeverbr. Kat. 1-4'!C416)</f>
        <v/>
      </c>
      <c r="D409" s="36" t="str">
        <f>IF('Schritt 2a Wärmeverbr. Kat. 1-4'!K416&lt;&gt;"",'Schritt 2a Wärmeverbr. Kat. 1-4'!V416,"")</f>
        <v/>
      </c>
      <c r="E409" t="str">
        <f>IF(D409="","",MATCH(D409,Klimafaktoren!$C$1:$AX$1,0))</f>
        <v/>
      </c>
      <c r="F409" s="69" t="str" cm="1">
        <f t="array" ref="F409">IFERROR(IF(Witterungsbereinigung!E409="",IF('Schritt 2a Wärmeverbr. Kat. 1-4'!AA416=1,"unbeheizt",""),INDEX(Klimafaktoren!$C$1:$AX$1296,Klimafaktoren!$B$1298,Witterungsbereinigung!E409)),"PLZ eingetragen?")</f>
        <v/>
      </c>
    </row>
    <row r="410" spans="1:6" x14ac:dyDescent="0.25">
      <c r="A410" s="21">
        <f>IF('Schritt 2a Wärmeverbr. Kat. 1-4'!A417="","",'Schritt 2a Wärmeverbr. Kat. 1-4'!A417)</f>
        <v>408</v>
      </c>
      <c r="B410" s="22" t="str">
        <f>IF('Schritt 2a Wärmeverbr. Kat. 1-4'!C417="","",'Schritt 2a Wärmeverbr. Kat. 1-4'!C417)</f>
        <v/>
      </c>
      <c r="D410" s="36" t="str">
        <f>IF('Schritt 2a Wärmeverbr. Kat. 1-4'!K417&lt;&gt;"",'Schritt 2a Wärmeverbr. Kat. 1-4'!V417,"")</f>
        <v/>
      </c>
      <c r="E410" t="str">
        <f>IF(D410="","",MATCH(D410,Klimafaktoren!$C$1:$AX$1,0))</f>
        <v/>
      </c>
      <c r="F410" s="69" t="str" cm="1">
        <f t="array" ref="F410">IFERROR(IF(Witterungsbereinigung!E410="",IF('Schritt 2a Wärmeverbr. Kat. 1-4'!AA417=1,"unbeheizt",""),INDEX(Klimafaktoren!$C$1:$AX$1296,Klimafaktoren!$B$1298,Witterungsbereinigung!E410)),"PLZ eingetragen?")</f>
        <v/>
      </c>
    </row>
    <row r="411" spans="1:6" x14ac:dyDescent="0.25">
      <c r="A411" s="21">
        <f>IF('Schritt 2a Wärmeverbr. Kat. 1-4'!A418="","",'Schritt 2a Wärmeverbr. Kat. 1-4'!A418)</f>
        <v>409</v>
      </c>
      <c r="B411" s="22" t="str">
        <f>IF('Schritt 2a Wärmeverbr. Kat. 1-4'!C418="","",'Schritt 2a Wärmeverbr. Kat. 1-4'!C418)</f>
        <v/>
      </c>
      <c r="D411" s="36" t="str">
        <f>IF('Schritt 2a Wärmeverbr. Kat. 1-4'!K418&lt;&gt;"",'Schritt 2a Wärmeverbr. Kat. 1-4'!V418,"")</f>
        <v/>
      </c>
      <c r="E411" t="str">
        <f>IF(D411="","",MATCH(D411,Klimafaktoren!$C$1:$AX$1,0))</f>
        <v/>
      </c>
      <c r="F411" s="69" t="str" cm="1">
        <f t="array" ref="F411">IFERROR(IF(Witterungsbereinigung!E411="",IF('Schritt 2a Wärmeverbr. Kat. 1-4'!AA418=1,"unbeheizt",""),INDEX(Klimafaktoren!$C$1:$AX$1296,Klimafaktoren!$B$1298,Witterungsbereinigung!E411)),"PLZ eingetragen?")</f>
        <v/>
      </c>
    </row>
    <row r="412" spans="1:6" x14ac:dyDescent="0.25">
      <c r="A412" s="21">
        <f>IF('Schritt 2a Wärmeverbr. Kat. 1-4'!A419="","",'Schritt 2a Wärmeverbr. Kat. 1-4'!A419)</f>
        <v>410</v>
      </c>
      <c r="B412" s="22" t="str">
        <f>IF('Schritt 2a Wärmeverbr. Kat. 1-4'!C419="","",'Schritt 2a Wärmeverbr. Kat. 1-4'!C419)</f>
        <v/>
      </c>
      <c r="D412" s="36" t="str">
        <f>IF('Schritt 2a Wärmeverbr. Kat. 1-4'!K419&lt;&gt;"",'Schritt 2a Wärmeverbr. Kat. 1-4'!V419,"")</f>
        <v/>
      </c>
      <c r="E412" t="str">
        <f>IF(D412="","",MATCH(D412,Klimafaktoren!$C$1:$AX$1,0))</f>
        <v/>
      </c>
      <c r="F412" s="69" t="str" cm="1">
        <f t="array" ref="F412">IFERROR(IF(Witterungsbereinigung!E412="",IF('Schritt 2a Wärmeverbr. Kat. 1-4'!AA419=1,"unbeheizt",""),INDEX(Klimafaktoren!$C$1:$AX$1296,Klimafaktoren!$B$1298,Witterungsbereinigung!E412)),"PLZ eingetragen?")</f>
        <v/>
      </c>
    </row>
    <row r="413" spans="1:6" x14ac:dyDescent="0.25">
      <c r="A413" s="21">
        <f>IF('Schritt 2a Wärmeverbr. Kat. 1-4'!A420="","",'Schritt 2a Wärmeverbr. Kat. 1-4'!A420)</f>
        <v>411</v>
      </c>
      <c r="B413" s="22" t="str">
        <f>IF('Schritt 2a Wärmeverbr. Kat. 1-4'!C420="","",'Schritt 2a Wärmeverbr. Kat. 1-4'!C420)</f>
        <v/>
      </c>
      <c r="D413" s="36" t="str">
        <f>IF('Schritt 2a Wärmeverbr. Kat. 1-4'!K420&lt;&gt;"",'Schritt 2a Wärmeverbr. Kat. 1-4'!V420,"")</f>
        <v/>
      </c>
      <c r="E413" t="str">
        <f>IF(D413="","",MATCH(D413,Klimafaktoren!$C$1:$AX$1,0))</f>
        <v/>
      </c>
      <c r="F413" s="69" t="str" cm="1">
        <f t="array" ref="F413">IFERROR(IF(Witterungsbereinigung!E413="",IF('Schritt 2a Wärmeverbr. Kat. 1-4'!AA420=1,"unbeheizt",""),INDEX(Klimafaktoren!$C$1:$AX$1296,Klimafaktoren!$B$1298,Witterungsbereinigung!E413)),"PLZ eingetragen?")</f>
        <v/>
      </c>
    </row>
    <row r="414" spans="1:6" x14ac:dyDescent="0.25">
      <c r="A414" s="21">
        <f>IF('Schritt 2a Wärmeverbr. Kat. 1-4'!A421="","",'Schritt 2a Wärmeverbr. Kat. 1-4'!A421)</f>
        <v>412</v>
      </c>
      <c r="B414" s="22" t="str">
        <f>IF('Schritt 2a Wärmeverbr. Kat. 1-4'!C421="","",'Schritt 2a Wärmeverbr. Kat. 1-4'!C421)</f>
        <v/>
      </c>
      <c r="D414" s="36" t="str">
        <f>IF('Schritt 2a Wärmeverbr. Kat. 1-4'!K421&lt;&gt;"",'Schritt 2a Wärmeverbr. Kat. 1-4'!V421,"")</f>
        <v/>
      </c>
      <c r="E414" t="str">
        <f>IF(D414="","",MATCH(D414,Klimafaktoren!$C$1:$AX$1,0))</f>
        <v/>
      </c>
      <c r="F414" s="69" t="str" cm="1">
        <f t="array" ref="F414">IFERROR(IF(Witterungsbereinigung!E414="",IF('Schritt 2a Wärmeverbr. Kat. 1-4'!AA421=1,"unbeheizt",""),INDEX(Klimafaktoren!$C$1:$AX$1296,Klimafaktoren!$B$1298,Witterungsbereinigung!E414)),"PLZ eingetragen?")</f>
        <v/>
      </c>
    </row>
    <row r="415" spans="1:6" x14ac:dyDescent="0.25">
      <c r="A415" s="21">
        <f>IF('Schritt 2a Wärmeverbr. Kat. 1-4'!A422="","",'Schritt 2a Wärmeverbr. Kat. 1-4'!A422)</f>
        <v>413</v>
      </c>
      <c r="B415" s="22" t="str">
        <f>IF('Schritt 2a Wärmeverbr. Kat. 1-4'!C422="","",'Schritt 2a Wärmeverbr. Kat. 1-4'!C422)</f>
        <v/>
      </c>
      <c r="D415" s="36" t="str">
        <f>IF('Schritt 2a Wärmeverbr. Kat. 1-4'!K422&lt;&gt;"",'Schritt 2a Wärmeverbr. Kat. 1-4'!V422,"")</f>
        <v/>
      </c>
      <c r="E415" t="str">
        <f>IF(D415="","",MATCH(D415,Klimafaktoren!$C$1:$AX$1,0))</f>
        <v/>
      </c>
      <c r="F415" s="69" t="str" cm="1">
        <f t="array" ref="F415">IFERROR(IF(Witterungsbereinigung!E415="",IF('Schritt 2a Wärmeverbr. Kat. 1-4'!AA422=1,"unbeheizt",""),INDEX(Klimafaktoren!$C$1:$AX$1296,Klimafaktoren!$B$1298,Witterungsbereinigung!E415)),"PLZ eingetragen?")</f>
        <v/>
      </c>
    </row>
    <row r="416" spans="1:6" x14ac:dyDescent="0.25">
      <c r="A416" s="21">
        <f>IF('Schritt 2a Wärmeverbr. Kat. 1-4'!A423="","",'Schritt 2a Wärmeverbr. Kat. 1-4'!A423)</f>
        <v>414</v>
      </c>
      <c r="B416" s="22" t="str">
        <f>IF('Schritt 2a Wärmeverbr. Kat. 1-4'!C423="","",'Schritt 2a Wärmeverbr. Kat. 1-4'!C423)</f>
        <v/>
      </c>
      <c r="D416" s="36" t="str">
        <f>IF('Schritt 2a Wärmeverbr. Kat. 1-4'!K423&lt;&gt;"",'Schritt 2a Wärmeverbr. Kat. 1-4'!V423,"")</f>
        <v/>
      </c>
      <c r="E416" t="str">
        <f>IF(D416="","",MATCH(D416,Klimafaktoren!$C$1:$AX$1,0))</f>
        <v/>
      </c>
      <c r="F416" s="69" t="str" cm="1">
        <f t="array" ref="F416">IFERROR(IF(Witterungsbereinigung!E416="",IF('Schritt 2a Wärmeverbr. Kat. 1-4'!AA423=1,"unbeheizt",""),INDEX(Klimafaktoren!$C$1:$AX$1296,Klimafaktoren!$B$1298,Witterungsbereinigung!E416)),"PLZ eingetragen?")</f>
        <v/>
      </c>
    </row>
    <row r="417" spans="1:6" x14ac:dyDescent="0.25">
      <c r="A417" s="21">
        <f>IF('Schritt 2a Wärmeverbr. Kat. 1-4'!A424="","",'Schritt 2a Wärmeverbr. Kat. 1-4'!A424)</f>
        <v>415</v>
      </c>
      <c r="B417" s="22" t="str">
        <f>IF('Schritt 2a Wärmeverbr. Kat. 1-4'!C424="","",'Schritt 2a Wärmeverbr. Kat. 1-4'!C424)</f>
        <v/>
      </c>
      <c r="D417" s="36" t="str">
        <f>IF('Schritt 2a Wärmeverbr. Kat. 1-4'!K424&lt;&gt;"",'Schritt 2a Wärmeverbr. Kat. 1-4'!V424,"")</f>
        <v/>
      </c>
      <c r="E417" t="str">
        <f>IF(D417="","",MATCH(D417,Klimafaktoren!$C$1:$AX$1,0))</f>
        <v/>
      </c>
      <c r="F417" s="69" t="str" cm="1">
        <f t="array" ref="F417">IFERROR(IF(Witterungsbereinigung!E417="",IF('Schritt 2a Wärmeverbr. Kat. 1-4'!AA424=1,"unbeheizt",""),INDEX(Klimafaktoren!$C$1:$AX$1296,Klimafaktoren!$B$1298,Witterungsbereinigung!E417)),"PLZ eingetragen?")</f>
        <v/>
      </c>
    </row>
    <row r="418" spans="1:6" x14ac:dyDescent="0.25">
      <c r="A418" s="21">
        <f>IF('Schritt 2a Wärmeverbr. Kat. 1-4'!A425="","",'Schritt 2a Wärmeverbr. Kat. 1-4'!A425)</f>
        <v>416</v>
      </c>
      <c r="B418" s="22" t="str">
        <f>IF('Schritt 2a Wärmeverbr. Kat. 1-4'!C425="","",'Schritt 2a Wärmeverbr. Kat. 1-4'!C425)</f>
        <v/>
      </c>
      <c r="D418" s="36" t="str">
        <f>IF('Schritt 2a Wärmeverbr. Kat. 1-4'!K425&lt;&gt;"",'Schritt 2a Wärmeverbr. Kat. 1-4'!V425,"")</f>
        <v/>
      </c>
      <c r="E418" t="str">
        <f>IF(D418="","",MATCH(D418,Klimafaktoren!$C$1:$AX$1,0))</f>
        <v/>
      </c>
      <c r="F418" s="69" t="str" cm="1">
        <f t="array" ref="F418">IFERROR(IF(Witterungsbereinigung!E418="",IF('Schritt 2a Wärmeverbr. Kat. 1-4'!AA425=1,"unbeheizt",""),INDEX(Klimafaktoren!$C$1:$AX$1296,Klimafaktoren!$B$1298,Witterungsbereinigung!E418)),"PLZ eingetragen?")</f>
        <v/>
      </c>
    </row>
    <row r="419" spans="1:6" x14ac:dyDescent="0.25">
      <c r="A419" s="21">
        <f>IF('Schritt 2a Wärmeverbr. Kat. 1-4'!A426="","",'Schritt 2a Wärmeverbr. Kat. 1-4'!A426)</f>
        <v>417</v>
      </c>
      <c r="B419" s="22" t="str">
        <f>IF('Schritt 2a Wärmeverbr. Kat. 1-4'!C426="","",'Schritt 2a Wärmeverbr. Kat. 1-4'!C426)</f>
        <v/>
      </c>
      <c r="D419" s="36" t="str">
        <f>IF('Schritt 2a Wärmeverbr. Kat. 1-4'!K426&lt;&gt;"",'Schritt 2a Wärmeverbr. Kat. 1-4'!V426,"")</f>
        <v/>
      </c>
      <c r="E419" t="str">
        <f>IF(D419="","",MATCH(D419,Klimafaktoren!$C$1:$AX$1,0))</f>
        <v/>
      </c>
      <c r="F419" s="69" t="str" cm="1">
        <f t="array" ref="F419">IFERROR(IF(Witterungsbereinigung!E419="",IF('Schritt 2a Wärmeverbr. Kat. 1-4'!AA426=1,"unbeheizt",""),INDEX(Klimafaktoren!$C$1:$AX$1296,Klimafaktoren!$B$1298,Witterungsbereinigung!E419)),"PLZ eingetragen?")</f>
        <v/>
      </c>
    </row>
    <row r="420" spans="1:6" x14ac:dyDescent="0.25">
      <c r="A420" s="21">
        <f>IF('Schritt 2a Wärmeverbr. Kat. 1-4'!A427="","",'Schritt 2a Wärmeverbr. Kat. 1-4'!A427)</f>
        <v>418</v>
      </c>
      <c r="B420" s="22" t="str">
        <f>IF('Schritt 2a Wärmeverbr. Kat. 1-4'!C427="","",'Schritt 2a Wärmeverbr. Kat. 1-4'!C427)</f>
        <v/>
      </c>
      <c r="D420" s="36" t="str">
        <f>IF('Schritt 2a Wärmeverbr. Kat. 1-4'!K427&lt;&gt;"",'Schritt 2a Wärmeverbr. Kat. 1-4'!V427,"")</f>
        <v/>
      </c>
      <c r="E420" t="str">
        <f>IF(D420="","",MATCH(D420,Klimafaktoren!$C$1:$AX$1,0))</f>
        <v/>
      </c>
      <c r="F420" s="69" t="str" cm="1">
        <f t="array" ref="F420">IFERROR(IF(Witterungsbereinigung!E420="",IF('Schritt 2a Wärmeverbr. Kat. 1-4'!AA427=1,"unbeheizt",""),INDEX(Klimafaktoren!$C$1:$AX$1296,Klimafaktoren!$B$1298,Witterungsbereinigung!E420)),"PLZ eingetragen?")</f>
        <v/>
      </c>
    </row>
    <row r="421" spans="1:6" x14ac:dyDescent="0.25">
      <c r="A421" s="21">
        <f>IF('Schritt 2a Wärmeverbr. Kat. 1-4'!A428="","",'Schritt 2a Wärmeverbr. Kat. 1-4'!A428)</f>
        <v>419</v>
      </c>
      <c r="B421" s="22" t="str">
        <f>IF('Schritt 2a Wärmeverbr. Kat. 1-4'!C428="","",'Schritt 2a Wärmeverbr. Kat. 1-4'!C428)</f>
        <v/>
      </c>
      <c r="D421" s="36" t="str">
        <f>IF('Schritt 2a Wärmeverbr. Kat. 1-4'!K428&lt;&gt;"",'Schritt 2a Wärmeverbr. Kat. 1-4'!V428,"")</f>
        <v/>
      </c>
      <c r="E421" t="str">
        <f>IF(D421="","",MATCH(D421,Klimafaktoren!$C$1:$AX$1,0))</f>
        <v/>
      </c>
      <c r="F421" s="69" t="str" cm="1">
        <f t="array" ref="F421">IFERROR(IF(Witterungsbereinigung!E421="",IF('Schritt 2a Wärmeverbr. Kat. 1-4'!AA428=1,"unbeheizt",""),INDEX(Klimafaktoren!$C$1:$AX$1296,Klimafaktoren!$B$1298,Witterungsbereinigung!E421)),"PLZ eingetragen?")</f>
        <v/>
      </c>
    </row>
    <row r="422" spans="1:6" x14ac:dyDescent="0.25">
      <c r="A422" s="21">
        <f>IF('Schritt 2a Wärmeverbr. Kat. 1-4'!A429="","",'Schritt 2a Wärmeverbr. Kat. 1-4'!A429)</f>
        <v>420</v>
      </c>
      <c r="B422" s="22" t="str">
        <f>IF('Schritt 2a Wärmeverbr. Kat. 1-4'!C429="","",'Schritt 2a Wärmeverbr. Kat. 1-4'!C429)</f>
        <v/>
      </c>
      <c r="D422" s="36" t="str">
        <f>IF('Schritt 2a Wärmeverbr. Kat. 1-4'!K429&lt;&gt;"",'Schritt 2a Wärmeverbr. Kat. 1-4'!V429,"")</f>
        <v/>
      </c>
      <c r="E422" t="str">
        <f>IF(D422="","",MATCH(D422,Klimafaktoren!$C$1:$AX$1,0))</f>
        <v/>
      </c>
      <c r="F422" s="69" t="str" cm="1">
        <f t="array" ref="F422">IFERROR(IF(Witterungsbereinigung!E422="",IF('Schritt 2a Wärmeverbr. Kat. 1-4'!AA429=1,"unbeheizt",""),INDEX(Klimafaktoren!$C$1:$AX$1296,Klimafaktoren!$B$1298,Witterungsbereinigung!E422)),"PLZ eingetragen?")</f>
        <v/>
      </c>
    </row>
    <row r="423" spans="1:6" x14ac:dyDescent="0.25">
      <c r="A423" s="21">
        <f>IF('Schritt 2a Wärmeverbr. Kat. 1-4'!A430="","",'Schritt 2a Wärmeverbr. Kat. 1-4'!A430)</f>
        <v>421</v>
      </c>
      <c r="B423" s="22" t="str">
        <f>IF('Schritt 2a Wärmeverbr. Kat. 1-4'!C430="","",'Schritt 2a Wärmeverbr. Kat. 1-4'!C430)</f>
        <v/>
      </c>
      <c r="D423" s="36" t="str">
        <f>IF('Schritt 2a Wärmeverbr. Kat. 1-4'!K430&lt;&gt;"",'Schritt 2a Wärmeverbr. Kat. 1-4'!V430,"")</f>
        <v/>
      </c>
      <c r="E423" t="str">
        <f>IF(D423="","",MATCH(D423,Klimafaktoren!$C$1:$AX$1,0))</f>
        <v/>
      </c>
      <c r="F423" s="69" t="str" cm="1">
        <f t="array" ref="F423">IFERROR(IF(Witterungsbereinigung!E423="",IF('Schritt 2a Wärmeverbr. Kat. 1-4'!AA430=1,"unbeheizt",""),INDEX(Klimafaktoren!$C$1:$AX$1296,Klimafaktoren!$B$1298,Witterungsbereinigung!E423)),"PLZ eingetragen?")</f>
        <v/>
      </c>
    </row>
    <row r="424" spans="1:6" x14ac:dyDescent="0.25">
      <c r="A424" s="21">
        <f>IF('Schritt 2a Wärmeverbr. Kat. 1-4'!A431="","",'Schritt 2a Wärmeverbr. Kat. 1-4'!A431)</f>
        <v>422</v>
      </c>
      <c r="B424" s="22" t="str">
        <f>IF('Schritt 2a Wärmeverbr. Kat. 1-4'!C431="","",'Schritt 2a Wärmeverbr. Kat. 1-4'!C431)</f>
        <v/>
      </c>
      <c r="D424" s="36" t="str">
        <f>IF('Schritt 2a Wärmeverbr. Kat. 1-4'!K431&lt;&gt;"",'Schritt 2a Wärmeverbr. Kat. 1-4'!V431,"")</f>
        <v/>
      </c>
      <c r="E424" t="str">
        <f>IF(D424="","",MATCH(D424,Klimafaktoren!$C$1:$AX$1,0))</f>
        <v/>
      </c>
      <c r="F424" s="69" t="str" cm="1">
        <f t="array" ref="F424">IFERROR(IF(Witterungsbereinigung!E424="",IF('Schritt 2a Wärmeverbr. Kat. 1-4'!AA431=1,"unbeheizt",""),INDEX(Klimafaktoren!$C$1:$AX$1296,Klimafaktoren!$B$1298,Witterungsbereinigung!E424)),"PLZ eingetragen?")</f>
        <v/>
      </c>
    </row>
    <row r="425" spans="1:6" x14ac:dyDescent="0.25">
      <c r="A425" s="21">
        <f>IF('Schritt 2a Wärmeverbr. Kat. 1-4'!A432="","",'Schritt 2a Wärmeverbr. Kat. 1-4'!A432)</f>
        <v>423</v>
      </c>
      <c r="B425" s="22" t="str">
        <f>IF('Schritt 2a Wärmeverbr. Kat. 1-4'!C432="","",'Schritt 2a Wärmeverbr. Kat. 1-4'!C432)</f>
        <v/>
      </c>
      <c r="D425" s="36" t="str">
        <f>IF('Schritt 2a Wärmeverbr. Kat. 1-4'!K432&lt;&gt;"",'Schritt 2a Wärmeverbr. Kat. 1-4'!V432,"")</f>
        <v/>
      </c>
      <c r="E425" t="str">
        <f>IF(D425="","",MATCH(D425,Klimafaktoren!$C$1:$AX$1,0))</f>
        <v/>
      </c>
      <c r="F425" s="69" t="str" cm="1">
        <f t="array" ref="F425">IFERROR(IF(Witterungsbereinigung!E425="",IF('Schritt 2a Wärmeverbr. Kat. 1-4'!AA432=1,"unbeheizt",""),INDEX(Klimafaktoren!$C$1:$AX$1296,Klimafaktoren!$B$1298,Witterungsbereinigung!E425)),"PLZ eingetragen?")</f>
        <v/>
      </c>
    </row>
    <row r="426" spans="1:6" x14ac:dyDescent="0.25">
      <c r="A426" s="21">
        <f>IF('Schritt 2a Wärmeverbr. Kat. 1-4'!A433="","",'Schritt 2a Wärmeverbr. Kat. 1-4'!A433)</f>
        <v>424</v>
      </c>
      <c r="B426" s="22" t="str">
        <f>IF('Schritt 2a Wärmeverbr. Kat. 1-4'!C433="","",'Schritt 2a Wärmeverbr. Kat. 1-4'!C433)</f>
        <v/>
      </c>
      <c r="D426" s="36" t="str">
        <f>IF('Schritt 2a Wärmeverbr. Kat. 1-4'!K433&lt;&gt;"",'Schritt 2a Wärmeverbr. Kat. 1-4'!V433,"")</f>
        <v/>
      </c>
      <c r="E426" t="str">
        <f>IF(D426="","",MATCH(D426,Klimafaktoren!$C$1:$AX$1,0))</f>
        <v/>
      </c>
      <c r="F426" s="69" t="str" cm="1">
        <f t="array" ref="F426">IFERROR(IF(Witterungsbereinigung!E426="",IF('Schritt 2a Wärmeverbr. Kat. 1-4'!AA433=1,"unbeheizt",""),INDEX(Klimafaktoren!$C$1:$AX$1296,Klimafaktoren!$B$1298,Witterungsbereinigung!E426)),"PLZ eingetragen?")</f>
        <v/>
      </c>
    </row>
    <row r="427" spans="1:6" x14ac:dyDescent="0.25">
      <c r="A427" s="21">
        <f>IF('Schritt 2a Wärmeverbr. Kat. 1-4'!A434="","",'Schritt 2a Wärmeverbr. Kat. 1-4'!A434)</f>
        <v>425</v>
      </c>
      <c r="B427" s="22" t="str">
        <f>IF('Schritt 2a Wärmeverbr. Kat. 1-4'!C434="","",'Schritt 2a Wärmeverbr. Kat. 1-4'!C434)</f>
        <v/>
      </c>
      <c r="D427" s="36" t="str">
        <f>IF('Schritt 2a Wärmeverbr. Kat. 1-4'!K434&lt;&gt;"",'Schritt 2a Wärmeverbr. Kat. 1-4'!V434,"")</f>
        <v/>
      </c>
      <c r="E427" t="str">
        <f>IF(D427="","",MATCH(D427,Klimafaktoren!$C$1:$AX$1,0))</f>
        <v/>
      </c>
      <c r="F427" s="69" t="str" cm="1">
        <f t="array" ref="F427">IFERROR(IF(Witterungsbereinigung!E427="",IF('Schritt 2a Wärmeverbr. Kat. 1-4'!AA434=1,"unbeheizt",""),INDEX(Klimafaktoren!$C$1:$AX$1296,Klimafaktoren!$B$1298,Witterungsbereinigung!E427)),"PLZ eingetragen?")</f>
        <v/>
      </c>
    </row>
    <row r="428" spans="1:6" x14ac:dyDescent="0.25">
      <c r="A428" s="21">
        <f>IF('Schritt 2a Wärmeverbr. Kat. 1-4'!A435="","",'Schritt 2a Wärmeverbr. Kat. 1-4'!A435)</f>
        <v>426</v>
      </c>
      <c r="B428" s="22" t="str">
        <f>IF('Schritt 2a Wärmeverbr. Kat. 1-4'!C435="","",'Schritt 2a Wärmeverbr. Kat. 1-4'!C435)</f>
        <v/>
      </c>
      <c r="D428" s="36" t="str">
        <f>IF('Schritt 2a Wärmeverbr. Kat. 1-4'!K435&lt;&gt;"",'Schritt 2a Wärmeverbr. Kat. 1-4'!V435,"")</f>
        <v/>
      </c>
      <c r="E428" t="str">
        <f>IF(D428="","",MATCH(D428,Klimafaktoren!$C$1:$AX$1,0))</f>
        <v/>
      </c>
      <c r="F428" s="69" t="str" cm="1">
        <f t="array" ref="F428">IFERROR(IF(Witterungsbereinigung!E428="",IF('Schritt 2a Wärmeverbr. Kat. 1-4'!AA435=1,"unbeheizt",""),INDEX(Klimafaktoren!$C$1:$AX$1296,Klimafaktoren!$B$1298,Witterungsbereinigung!E428)),"PLZ eingetragen?")</f>
        <v/>
      </c>
    </row>
    <row r="429" spans="1:6" x14ac:dyDescent="0.25">
      <c r="A429" s="21">
        <f>IF('Schritt 2a Wärmeverbr. Kat. 1-4'!A436="","",'Schritt 2a Wärmeverbr. Kat. 1-4'!A436)</f>
        <v>427</v>
      </c>
      <c r="B429" s="22" t="str">
        <f>IF('Schritt 2a Wärmeverbr. Kat. 1-4'!C436="","",'Schritt 2a Wärmeverbr. Kat. 1-4'!C436)</f>
        <v/>
      </c>
      <c r="D429" s="36" t="str">
        <f>IF('Schritt 2a Wärmeverbr. Kat. 1-4'!K436&lt;&gt;"",'Schritt 2a Wärmeverbr. Kat. 1-4'!V436,"")</f>
        <v/>
      </c>
      <c r="E429" t="str">
        <f>IF(D429="","",MATCH(D429,Klimafaktoren!$C$1:$AX$1,0))</f>
        <v/>
      </c>
      <c r="F429" s="69" t="str" cm="1">
        <f t="array" ref="F429">IFERROR(IF(Witterungsbereinigung!E429="",IF('Schritt 2a Wärmeverbr. Kat. 1-4'!AA436=1,"unbeheizt",""),INDEX(Klimafaktoren!$C$1:$AX$1296,Klimafaktoren!$B$1298,Witterungsbereinigung!E429)),"PLZ eingetragen?")</f>
        <v/>
      </c>
    </row>
    <row r="430" spans="1:6" x14ac:dyDescent="0.25">
      <c r="A430" s="21">
        <f>IF('Schritt 2a Wärmeverbr. Kat. 1-4'!A437="","",'Schritt 2a Wärmeverbr. Kat. 1-4'!A437)</f>
        <v>428</v>
      </c>
      <c r="B430" s="22" t="str">
        <f>IF('Schritt 2a Wärmeverbr. Kat. 1-4'!C437="","",'Schritt 2a Wärmeverbr. Kat. 1-4'!C437)</f>
        <v/>
      </c>
      <c r="D430" s="36" t="str">
        <f>IF('Schritt 2a Wärmeverbr. Kat. 1-4'!K437&lt;&gt;"",'Schritt 2a Wärmeverbr. Kat. 1-4'!V437,"")</f>
        <v/>
      </c>
      <c r="E430" t="str">
        <f>IF(D430="","",MATCH(D430,Klimafaktoren!$C$1:$AX$1,0))</f>
        <v/>
      </c>
      <c r="F430" s="69" t="str" cm="1">
        <f t="array" ref="F430">IFERROR(IF(Witterungsbereinigung!E430="",IF('Schritt 2a Wärmeverbr. Kat. 1-4'!AA437=1,"unbeheizt",""),INDEX(Klimafaktoren!$C$1:$AX$1296,Klimafaktoren!$B$1298,Witterungsbereinigung!E430)),"PLZ eingetragen?")</f>
        <v/>
      </c>
    </row>
    <row r="431" spans="1:6" x14ac:dyDescent="0.25">
      <c r="A431" s="21">
        <f>IF('Schritt 2a Wärmeverbr. Kat. 1-4'!A438="","",'Schritt 2a Wärmeverbr. Kat. 1-4'!A438)</f>
        <v>429</v>
      </c>
      <c r="B431" s="22" t="str">
        <f>IF('Schritt 2a Wärmeverbr. Kat. 1-4'!C438="","",'Schritt 2a Wärmeverbr. Kat. 1-4'!C438)</f>
        <v/>
      </c>
      <c r="D431" s="36" t="str">
        <f>IF('Schritt 2a Wärmeverbr. Kat. 1-4'!K438&lt;&gt;"",'Schritt 2a Wärmeverbr. Kat. 1-4'!V438,"")</f>
        <v/>
      </c>
      <c r="E431" t="str">
        <f>IF(D431="","",MATCH(D431,Klimafaktoren!$C$1:$AX$1,0))</f>
        <v/>
      </c>
      <c r="F431" s="69" t="str" cm="1">
        <f t="array" ref="F431">IFERROR(IF(Witterungsbereinigung!E431="",IF('Schritt 2a Wärmeverbr. Kat. 1-4'!AA438=1,"unbeheizt",""),INDEX(Klimafaktoren!$C$1:$AX$1296,Klimafaktoren!$B$1298,Witterungsbereinigung!E431)),"PLZ eingetragen?")</f>
        <v/>
      </c>
    </row>
    <row r="432" spans="1:6" x14ac:dyDescent="0.25">
      <c r="A432" s="21">
        <f>IF('Schritt 2a Wärmeverbr. Kat. 1-4'!A439="","",'Schritt 2a Wärmeverbr. Kat. 1-4'!A439)</f>
        <v>430</v>
      </c>
      <c r="B432" s="22" t="str">
        <f>IF('Schritt 2a Wärmeverbr. Kat. 1-4'!C439="","",'Schritt 2a Wärmeverbr. Kat. 1-4'!C439)</f>
        <v/>
      </c>
      <c r="D432" s="36" t="str">
        <f>IF('Schritt 2a Wärmeverbr. Kat. 1-4'!K439&lt;&gt;"",'Schritt 2a Wärmeverbr. Kat. 1-4'!V439,"")</f>
        <v/>
      </c>
      <c r="E432" t="str">
        <f>IF(D432="","",MATCH(D432,Klimafaktoren!$C$1:$AX$1,0))</f>
        <v/>
      </c>
      <c r="F432" s="69" t="str" cm="1">
        <f t="array" ref="F432">IFERROR(IF(Witterungsbereinigung!E432="",IF('Schritt 2a Wärmeverbr. Kat. 1-4'!AA439=1,"unbeheizt",""),INDEX(Klimafaktoren!$C$1:$AX$1296,Klimafaktoren!$B$1298,Witterungsbereinigung!E432)),"PLZ eingetragen?")</f>
        <v/>
      </c>
    </row>
    <row r="433" spans="1:6" x14ac:dyDescent="0.25">
      <c r="A433" s="21">
        <f>IF('Schritt 2a Wärmeverbr. Kat. 1-4'!A440="","",'Schritt 2a Wärmeverbr. Kat. 1-4'!A440)</f>
        <v>431</v>
      </c>
      <c r="B433" s="22" t="str">
        <f>IF('Schritt 2a Wärmeverbr. Kat. 1-4'!C440="","",'Schritt 2a Wärmeverbr. Kat. 1-4'!C440)</f>
        <v/>
      </c>
      <c r="D433" s="36" t="str">
        <f>IF('Schritt 2a Wärmeverbr. Kat. 1-4'!K440&lt;&gt;"",'Schritt 2a Wärmeverbr. Kat. 1-4'!V440,"")</f>
        <v/>
      </c>
      <c r="E433" t="str">
        <f>IF(D433="","",MATCH(D433,Klimafaktoren!$C$1:$AX$1,0))</f>
        <v/>
      </c>
      <c r="F433" s="69" t="str" cm="1">
        <f t="array" ref="F433">IFERROR(IF(Witterungsbereinigung!E433="",IF('Schritt 2a Wärmeverbr. Kat. 1-4'!AA440=1,"unbeheizt",""),INDEX(Klimafaktoren!$C$1:$AX$1296,Klimafaktoren!$B$1298,Witterungsbereinigung!E433)),"PLZ eingetragen?")</f>
        <v/>
      </c>
    </row>
    <row r="434" spans="1:6" x14ac:dyDescent="0.25">
      <c r="A434" s="21">
        <f>IF('Schritt 2a Wärmeverbr. Kat. 1-4'!A441="","",'Schritt 2a Wärmeverbr. Kat. 1-4'!A441)</f>
        <v>432</v>
      </c>
      <c r="B434" s="22" t="str">
        <f>IF('Schritt 2a Wärmeverbr. Kat. 1-4'!C441="","",'Schritt 2a Wärmeverbr. Kat. 1-4'!C441)</f>
        <v/>
      </c>
      <c r="D434" s="36" t="str">
        <f>IF('Schritt 2a Wärmeverbr. Kat. 1-4'!K441&lt;&gt;"",'Schritt 2a Wärmeverbr. Kat. 1-4'!V441,"")</f>
        <v/>
      </c>
      <c r="E434" t="str">
        <f>IF(D434="","",MATCH(D434,Klimafaktoren!$C$1:$AX$1,0))</f>
        <v/>
      </c>
      <c r="F434" s="69" t="str" cm="1">
        <f t="array" ref="F434">IFERROR(IF(Witterungsbereinigung!E434="",IF('Schritt 2a Wärmeverbr. Kat. 1-4'!AA441=1,"unbeheizt",""),INDEX(Klimafaktoren!$C$1:$AX$1296,Klimafaktoren!$B$1298,Witterungsbereinigung!E434)),"PLZ eingetragen?")</f>
        <v/>
      </c>
    </row>
    <row r="435" spans="1:6" x14ac:dyDescent="0.25">
      <c r="A435" s="21">
        <f>IF('Schritt 2a Wärmeverbr. Kat. 1-4'!A442="","",'Schritt 2a Wärmeverbr. Kat. 1-4'!A442)</f>
        <v>433</v>
      </c>
      <c r="B435" s="22" t="str">
        <f>IF('Schritt 2a Wärmeverbr. Kat. 1-4'!C442="","",'Schritt 2a Wärmeverbr. Kat. 1-4'!C442)</f>
        <v/>
      </c>
      <c r="D435" s="36" t="str">
        <f>IF('Schritt 2a Wärmeverbr. Kat. 1-4'!K442&lt;&gt;"",'Schritt 2a Wärmeverbr. Kat. 1-4'!V442,"")</f>
        <v/>
      </c>
      <c r="E435" t="str">
        <f>IF(D435="","",MATCH(D435,Klimafaktoren!$C$1:$AX$1,0))</f>
        <v/>
      </c>
      <c r="F435" s="69" t="str" cm="1">
        <f t="array" ref="F435">IFERROR(IF(Witterungsbereinigung!E435="",IF('Schritt 2a Wärmeverbr. Kat. 1-4'!AA442=1,"unbeheizt",""),INDEX(Klimafaktoren!$C$1:$AX$1296,Klimafaktoren!$B$1298,Witterungsbereinigung!E435)),"PLZ eingetragen?")</f>
        <v/>
      </c>
    </row>
    <row r="436" spans="1:6" x14ac:dyDescent="0.25">
      <c r="A436" s="21">
        <f>IF('Schritt 2a Wärmeverbr. Kat. 1-4'!A443="","",'Schritt 2a Wärmeverbr. Kat. 1-4'!A443)</f>
        <v>434</v>
      </c>
      <c r="B436" s="22" t="str">
        <f>IF('Schritt 2a Wärmeverbr. Kat. 1-4'!C443="","",'Schritt 2a Wärmeverbr. Kat. 1-4'!C443)</f>
        <v/>
      </c>
      <c r="D436" s="36" t="str">
        <f>IF('Schritt 2a Wärmeverbr. Kat. 1-4'!K443&lt;&gt;"",'Schritt 2a Wärmeverbr. Kat. 1-4'!V443,"")</f>
        <v/>
      </c>
      <c r="E436" t="str">
        <f>IF(D436="","",MATCH(D436,Klimafaktoren!$C$1:$AX$1,0))</f>
        <v/>
      </c>
      <c r="F436" s="69" t="str" cm="1">
        <f t="array" ref="F436">IFERROR(IF(Witterungsbereinigung!E436="",IF('Schritt 2a Wärmeverbr. Kat. 1-4'!AA443=1,"unbeheizt",""),INDEX(Klimafaktoren!$C$1:$AX$1296,Klimafaktoren!$B$1298,Witterungsbereinigung!E436)),"PLZ eingetragen?")</f>
        <v/>
      </c>
    </row>
    <row r="437" spans="1:6" x14ac:dyDescent="0.25">
      <c r="A437" s="21">
        <f>IF('Schritt 2a Wärmeverbr. Kat. 1-4'!A444="","",'Schritt 2a Wärmeverbr. Kat. 1-4'!A444)</f>
        <v>435</v>
      </c>
      <c r="B437" s="22" t="str">
        <f>IF('Schritt 2a Wärmeverbr. Kat. 1-4'!C444="","",'Schritt 2a Wärmeverbr. Kat. 1-4'!C444)</f>
        <v/>
      </c>
      <c r="D437" s="36" t="str">
        <f>IF('Schritt 2a Wärmeverbr. Kat. 1-4'!K444&lt;&gt;"",'Schritt 2a Wärmeverbr. Kat. 1-4'!V444,"")</f>
        <v/>
      </c>
      <c r="E437" t="str">
        <f>IF(D437="","",MATCH(D437,Klimafaktoren!$C$1:$AX$1,0))</f>
        <v/>
      </c>
      <c r="F437" s="69" t="str" cm="1">
        <f t="array" ref="F437">IFERROR(IF(Witterungsbereinigung!E437="",IF('Schritt 2a Wärmeverbr. Kat. 1-4'!AA444=1,"unbeheizt",""),INDEX(Klimafaktoren!$C$1:$AX$1296,Klimafaktoren!$B$1298,Witterungsbereinigung!E437)),"PLZ eingetragen?")</f>
        <v/>
      </c>
    </row>
    <row r="438" spans="1:6" x14ac:dyDescent="0.25">
      <c r="A438" s="21">
        <f>IF('Schritt 2a Wärmeverbr. Kat. 1-4'!A445="","",'Schritt 2a Wärmeverbr. Kat. 1-4'!A445)</f>
        <v>436</v>
      </c>
      <c r="B438" s="22" t="str">
        <f>IF('Schritt 2a Wärmeverbr. Kat. 1-4'!C445="","",'Schritt 2a Wärmeverbr. Kat. 1-4'!C445)</f>
        <v/>
      </c>
      <c r="D438" s="36" t="str">
        <f>IF('Schritt 2a Wärmeverbr. Kat. 1-4'!K445&lt;&gt;"",'Schritt 2a Wärmeverbr. Kat. 1-4'!V445,"")</f>
        <v/>
      </c>
      <c r="E438" t="str">
        <f>IF(D438="","",MATCH(D438,Klimafaktoren!$C$1:$AX$1,0))</f>
        <v/>
      </c>
      <c r="F438" s="69" t="str" cm="1">
        <f t="array" ref="F438">IFERROR(IF(Witterungsbereinigung!E438="",IF('Schritt 2a Wärmeverbr. Kat. 1-4'!AA445=1,"unbeheizt",""),INDEX(Klimafaktoren!$C$1:$AX$1296,Klimafaktoren!$B$1298,Witterungsbereinigung!E438)),"PLZ eingetragen?")</f>
        <v/>
      </c>
    </row>
    <row r="439" spans="1:6" x14ac:dyDescent="0.25">
      <c r="A439" s="21">
        <f>IF('Schritt 2a Wärmeverbr. Kat. 1-4'!A446="","",'Schritt 2a Wärmeverbr. Kat. 1-4'!A446)</f>
        <v>437</v>
      </c>
      <c r="B439" s="22" t="str">
        <f>IF('Schritt 2a Wärmeverbr. Kat. 1-4'!C446="","",'Schritt 2a Wärmeverbr. Kat. 1-4'!C446)</f>
        <v/>
      </c>
      <c r="D439" s="36" t="str">
        <f>IF('Schritt 2a Wärmeverbr. Kat. 1-4'!K446&lt;&gt;"",'Schritt 2a Wärmeverbr. Kat. 1-4'!V446,"")</f>
        <v/>
      </c>
      <c r="E439" t="str">
        <f>IF(D439="","",MATCH(D439,Klimafaktoren!$C$1:$AX$1,0))</f>
        <v/>
      </c>
      <c r="F439" s="69" t="str" cm="1">
        <f t="array" ref="F439">IFERROR(IF(Witterungsbereinigung!E439="",IF('Schritt 2a Wärmeverbr. Kat. 1-4'!AA446=1,"unbeheizt",""),INDEX(Klimafaktoren!$C$1:$AX$1296,Klimafaktoren!$B$1298,Witterungsbereinigung!E439)),"PLZ eingetragen?")</f>
        <v/>
      </c>
    </row>
    <row r="440" spans="1:6" x14ac:dyDescent="0.25">
      <c r="A440" s="21">
        <f>IF('Schritt 2a Wärmeverbr. Kat. 1-4'!A447="","",'Schritt 2a Wärmeverbr. Kat. 1-4'!A447)</f>
        <v>438</v>
      </c>
      <c r="B440" s="22" t="str">
        <f>IF('Schritt 2a Wärmeverbr. Kat. 1-4'!C447="","",'Schritt 2a Wärmeverbr. Kat. 1-4'!C447)</f>
        <v/>
      </c>
      <c r="D440" s="36" t="str">
        <f>IF('Schritt 2a Wärmeverbr. Kat. 1-4'!K447&lt;&gt;"",'Schritt 2a Wärmeverbr. Kat. 1-4'!V447,"")</f>
        <v/>
      </c>
      <c r="E440" t="str">
        <f>IF(D440="","",MATCH(D440,Klimafaktoren!$C$1:$AX$1,0))</f>
        <v/>
      </c>
      <c r="F440" s="69" t="str" cm="1">
        <f t="array" ref="F440">IFERROR(IF(Witterungsbereinigung!E440="",IF('Schritt 2a Wärmeverbr. Kat. 1-4'!AA447=1,"unbeheizt",""),INDEX(Klimafaktoren!$C$1:$AX$1296,Klimafaktoren!$B$1298,Witterungsbereinigung!E440)),"PLZ eingetragen?")</f>
        <v/>
      </c>
    </row>
    <row r="441" spans="1:6" x14ac:dyDescent="0.25">
      <c r="A441" s="21">
        <f>IF('Schritt 2a Wärmeverbr. Kat. 1-4'!A448="","",'Schritt 2a Wärmeverbr. Kat. 1-4'!A448)</f>
        <v>439</v>
      </c>
      <c r="B441" s="22" t="str">
        <f>IF('Schritt 2a Wärmeverbr. Kat. 1-4'!C448="","",'Schritt 2a Wärmeverbr. Kat. 1-4'!C448)</f>
        <v/>
      </c>
      <c r="D441" s="36" t="str">
        <f>IF('Schritt 2a Wärmeverbr. Kat. 1-4'!K448&lt;&gt;"",'Schritt 2a Wärmeverbr. Kat. 1-4'!V448,"")</f>
        <v/>
      </c>
      <c r="E441" t="str">
        <f>IF(D441="","",MATCH(D441,Klimafaktoren!$C$1:$AX$1,0))</f>
        <v/>
      </c>
      <c r="F441" s="69" t="str" cm="1">
        <f t="array" ref="F441">IFERROR(IF(Witterungsbereinigung!E441="",IF('Schritt 2a Wärmeverbr. Kat. 1-4'!AA448=1,"unbeheizt",""),INDEX(Klimafaktoren!$C$1:$AX$1296,Klimafaktoren!$B$1298,Witterungsbereinigung!E441)),"PLZ eingetragen?")</f>
        <v/>
      </c>
    </row>
    <row r="442" spans="1:6" x14ac:dyDescent="0.25">
      <c r="A442" s="21">
        <f>IF('Schritt 2a Wärmeverbr. Kat. 1-4'!A449="","",'Schritt 2a Wärmeverbr. Kat. 1-4'!A449)</f>
        <v>440</v>
      </c>
      <c r="B442" s="22" t="str">
        <f>IF('Schritt 2a Wärmeverbr. Kat. 1-4'!C449="","",'Schritt 2a Wärmeverbr. Kat. 1-4'!C449)</f>
        <v/>
      </c>
      <c r="D442" s="36" t="str">
        <f>IF('Schritt 2a Wärmeverbr. Kat. 1-4'!K449&lt;&gt;"",'Schritt 2a Wärmeverbr. Kat. 1-4'!V449,"")</f>
        <v/>
      </c>
      <c r="E442" t="str">
        <f>IF(D442="","",MATCH(D442,Klimafaktoren!$C$1:$AX$1,0))</f>
        <v/>
      </c>
      <c r="F442" s="69" t="str" cm="1">
        <f t="array" ref="F442">IFERROR(IF(Witterungsbereinigung!E442="",IF('Schritt 2a Wärmeverbr. Kat. 1-4'!AA449=1,"unbeheizt",""),INDEX(Klimafaktoren!$C$1:$AX$1296,Klimafaktoren!$B$1298,Witterungsbereinigung!E442)),"PLZ eingetragen?")</f>
        <v/>
      </c>
    </row>
    <row r="443" spans="1:6" x14ac:dyDescent="0.25">
      <c r="A443" s="21">
        <f>IF('Schritt 2a Wärmeverbr. Kat. 1-4'!A450="","",'Schritt 2a Wärmeverbr. Kat. 1-4'!A450)</f>
        <v>441</v>
      </c>
      <c r="B443" s="22" t="str">
        <f>IF('Schritt 2a Wärmeverbr. Kat. 1-4'!C450="","",'Schritt 2a Wärmeverbr. Kat. 1-4'!C450)</f>
        <v/>
      </c>
      <c r="D443" s="36" t="str">
        <f>IF('Schritt 2a Wärmeverbr. Kat. 1-4'!K450&lt;&gt;"",'Schritt 2a Wärmeverbr. Kat. 1-4'!V450,"")</f>
        <v/>
      </c>
      <c r="E443" t="str">
        <f>IF(D443="","",MATCH(D443,Klimafaktoren!$C$1:$AX$1,0))</f>
        <v/>
      </c>
      <c r="F443" s="69" t="str" cm="1">
        <f t="array" ref="F443">IFERROR(IF(Witterungsbereinigung!E443="",IF('Schritt 2a Wärmeverbr. Kat. 1-4'!AA450=1,"unbeheizt",""),INDEX(Klimafaktoren!$C$1:$AX$1296,Klimafaktoren!$B$1298,Witterungsbereinigung!E443)),"PLZ eingetragen?")</f>
        <v/>
      </c>
    </row>
    <row r="444" spans="1:6" x14ac:dyDescent="0.25">
      <c r="A444" s="21">
        <f>IF('Schritt 2a Wärmeverbr. Kat. 1-4'!A451="","",'Schritt 2a Wärmeverbr. Kat. 1-4'!A451)</f>
        <v>442</v>
      </c>
      <c r="B444" s="22" t="str">
        <f>IF('Schritt 2a Wärmeverbr. Kat. 1-4'!C451="","",'Schritt 2a Wärmeverbr. Kat. 1-4'!C451)</f>
        <v/>
      </c>
      <c r="D444" s="36" t="str">
        <f>IF('Schritt 2a Wärmeverbr. Kat. 1-4'!K451&lt;&gt;"",'Schritt 2a Wärmeverbr. Kat. 1-4'!V451,"")</f>
        <v/>
      </c>
      <c r="E444" t="str">
        <f>IF(D444="","",MATCH(D444,Klimafaktoren!$C$1:$AX$1,0))</f>
        <v/>
      </c>
      <c r="F444" s="69" t="str" cm="1">
        <f t="array" ref="F444">IFERROR(IF(Witterungsbereinigung!E444="",IF('Schritt 2a Wärmeverbr. Kat. 1-4'!AA451=1,"unbeheizt",""),INDEX(Klimafaktoren!$C$1:$AX$1296,Klimafaktoren!$B$1298,Witterungsbereinigung!E444)),"PLZ eingetragen?")</f>
        <v/>
      </c>
    </row>
    <row r="445" spans="1:6" x14ac:dyDescent="0.25">
      <c r="A445" s="21">
        <f>IF('Schritt 2a Wärmeverbr. Kat. 1-4'!A452="","",'Schritt 2a Wärmeverbr. Kat. 1-4'!A452)</f>
        <v>443</v>
      </c>
      <c r="B445" s="22" t="str">
        <f>IF('Schritt 2a Wärmeverbr. Kat. 1-4'!C452="","",'Schritt 2a Wärmeverbr. Kat. 1-4'!C452)</f>
        <v/>
      </c>
      <c r="D445" s="36" t="str">
        <f>IF('Schritt 2a Wärmeverbr. Kat. 1-4'!K452&lt;&gt;"",'Schritt 2a Wärmeverbr. Kat. 1-4'!V452,"")</f>
        <v/>
      </c>
      <c r="E445" t="str">
        <f>IF(D445="","",MATCH(D445,Klimafaktoren!$C$1:$AX$1,0))</f>
        <v/>
      </c>
      <c r="F445" s="69" t="str" cm="1">
        <f t="array" ref="F445">IFERROR(IF(Witterungsbereinigung!E445="",IF('Schritt 2a Wärmeverbr. Kat. 1-4'!AA452=1,"unbeheizt",""),INDEX(Klimafaktoren!$C$1:$AX$1296,Klimafaktoren!$B$1298,Witterungsbereinigung!E445)),"PLZ eingetragen?")</f>
        <v/>
      </c>
    </row>
    <row r="446" spans="1:6" x14ac:dyDescent="0.25">
      <c r="A446" s="21">
        <f>IF('Schritt 2a Wärmeverbr. Kat. 1-4'!A453="","",'Schritt 2a Wärmeverbr. Kat. 1-4'!A453)</f>
        <v>444</v>
      </c>
      <c r="B446" s="22" t="str">
        <f>IF('Schritt 2a Wärmeverbr. Kat. 1-4'!C453="","",'Schritt 2a Wärmeverbr. Kat. 1-4'!C453)</f>
        <v/>
      </c>
      <c r="D446" s="36" t="str">
        <f>IF('Schritt 2a Wärmeverbr. Kat. 1-4'!K453&lt;&gt;"",'Schritt 2a Wärmeverbr. Kat. 1-4'!V453,"")</f>
        <v/>
      </c>
      <c r="E446" t="str">
        <f>IF(D446="","",MATCH(D446,Klimafaktoren!$C$1:$AX$1,0))</f>
        <v/>
      </c>
      <c r="F446" s="69" t="str" cm="1">
        <f t="array" ref="F446">IFERROR(IF(Witterungsbereinigung!E446="",IF('Schritt 2a Wärmeverbr. Kat. 1-4'!AA453=1,"unbeheizt",""),INDEX(Klimafaktoren!$C$1:$AX$1296,Klimafaktoren!$B$1298,Witterungsbereinigung!E446)),"PLZ eingetragen?")</f>
        <v/>
      </c>
    </row>
    <row r="447" spans="1:6" x14ac:dyDescent="0.25">
      <c r="A447" s="21">
        <f>IF('Schritt 2a Wärmeverbr. Kat. 1-4'!A454="","",'Schritt 2a Wärmeverbr. Kat. 1-4'!A454)</f>
        <v>445</v>
      </c>
      <c r="B447" s="22" t="str">
        <f>IF('Schritt 2a Wärmeverbr. Kat. 1-4'!C454="","",'Schritt 2a Wärmeverbr. Kat. 1-4'!C454)</f>
        <v/>
      </c>
      <c r="D447" s="36" t="str">
        <f>IF('Schritt 2a Wärmeverbr. Kat. 1-4'!K454&lt;&gt;"",'Schritt 2a Wärmeverbr. Kat. 1-4'!V454,"")</f>
        <v/>
      </c>
      <c r="E447" t="str">
        <f>IF(D447="","",MATCH(D447,Klimafaktoren!$C$1:$AX$1,0))</f>
        <v/>
      </c>
      <c r="F447" s="69" t="str" cm="1">
        <f t="array" ref="F447">IFERROR(IF(Witterungsbereinigung!E447="",IF('Schritt 2a Wärmeverbr. Kat. 1-4'!AA454=1,"unbeheizt",""),INDEX(Klimafaktoren!$C$1:$AX$1296,Klimafaktoren!$B$1298,Witterungsbereinigung!E447)),"PLZ eingetragen?")</f>
        <v/>
      </c>
    </row>
    <row r="448" spans="1:6" x14ac:dyDescent="0.25">
      <c r="A448" s="21">
        <f>IF('Schritt 2a Wärmeverbr. Kat. 1-4'!A455="","",'Schritt 2a Wärmeverbr. Kat. 1-4'!A455)</f>
        <v>446</v>
      </c>
      <c r="B448" s="22" t="str">
        <f>IF('Schritt 2a Wärmeverbr. Kat. 1-4'!C455="","",'Schritt 2a Wärmeverbr. Kat. 1-4'!C455)</f>
        <v/>
      </c>
      <c r="D448" s="36" t="str">
        <f>IF('Schritt 2a Wärmeverbr. Kat. 1-4'!K455&lt;&gt;"",'Schritt 2a Wärmeverbr. Kat. 1-4'!V455,"")</f>
        <v/>
      </c>
      <c r="E448" t="str">
        <f>IF(D448="","",MATCH(D448,Klimafaktoren!$C$1:$AX$1,0))</f>
        <v/>
      </c>
      <c r="F448" s="69" t="str" cm="1">
        <f t="array" ref="F448">IFERROR(IF(Witterungsbereinigung!E448="",IF('Schritt 2a Wärmeverbr. Kat. 1-4'!AA455=1,"unbeheizt",""),INDEX(Klimafaktoren!$C$1:$AX$1296,Klimafaktoren!$B$1298,Witterungsbereinigung!E448)),"PLZ eingetragen?")</f>
        <v/>
      </c>
    </row>
    <row r="449" spans="1:6" x14ac:dyDescent="0.25">
      <c r="A449" s="21">
        <f>IF('Schritt 2a Wärmeverbr. Kat. 1-4'!A456="","",'Schritt 2a Wärmeverbr. Kat. 1-4'!A456)</f>
        <v>447</v>
      </c>
      <c r="B449" s="22" t="str">
        <f>IF('Schritt 2a Wärmeverbr. Kat. 1-4'!C456="","",'Schritt 2a Wärmeverbr. Kat. 1-4'!C456)</f>
        <v/>
      </c>
      <c r="D449" s="36" t="str">
        <f>IF('Schritt 2a Wärmeverbr. Kat. 1-4'!K456&lt;&gt;"",'Schritt 2a Wärmeverbr. Kat. 1-4'!V456,"")</f>
        <v/>
      </c>
      <c r="E449" t="str">
        <f>IF(D449="","",MATCH(D449,Klimafaktoren!$C$1:$AX$1,0))</f>
        <v/>
      </c>
      <c r="F449" s="69" t="str" cm="1">
        <f t="array" ref="F449">IFERROR(IF(Witterungsbereinigung!E449="",IF('Schritt 2a Wärmeverbr. Kat. 1-4'!AA456=1,"unbeheizt",""),INDEX(Klimafaktoren!$C$1:$AX$1296,Klimafaktoren!$B$1298,Witterungsbereinigung!E449)),"PLZ eingetragen?")</f>
        <v/>
      </c>
    </row>
    <row r="450" spans="1:6" x14ac:dyDescent="0.25">
      <c r="A450" s="21">
        <f>IF('Schritt 2a Wärmeverbr. Kat. 1-4'!A457="","",'Schritt 2a Wärmeverbr. Kat. 1-4'!A457)</f>
        <v>448</v>
      </c>
      <c r="B450" s="22" t="str">
        <f>IF('Schritt 2a Wärmeverbr. Kat. 1-4'!C457="","",'Schritt 2a Wärmeverbr. Kat. 1-4'!C457)</f>
        <v/>
      </c>
      <c r="D450" s="36" t="str">
        <f>IF('Schritt 2a Wärmeverbr. Kat. 1-4'!K457&lt;&gt;"",'Schritt 2a Wärmeverbr. Kat. 1-4'!V457,"")</f>
        <v/>
      </c>
      <c r="E450" t="str">
        <f>IF(D450="","",MATCH(D450,Klimafaktoren!$C$1:$AX$1,0))</f>
        <v/>
      </c>
      <c r="F450" s="69" t="str" cm="1">
        <f t="array" ref="F450">IFERROR(IF(Witterungsbereinigung!E450="",IF('Schritt 2a Wärmeverbr. Kat. 1-4'!AA457=1,"unbeheizt",""),INDEX(Klimafaktoren!$C$1:$AX$1296,Klimafaktoren!$B$1298,Witterungsbereinigung!E450)),"PLZ eingetragen?")</f>
        <v/>
      </c>
    </row>
    <row r="451" spans="1:6" x14ac:dyDescent="0.25">
      <c r="A451" s="21">
        <f>IF('Schritt 2a Wärmeverbr. Kat. 1-4'!A458="","",'Schritt 2a Wärmeverbr. Kat. 1-4'!A458)</f>
        <v>449</v>
      </c>
      <c r="B451" s="22" t="str">
        <f>IF('Schritt 2a Wärmeverbr. Kat. 1-4'!C458="","",'Schritt 2a Wärmeverbr. Kat. 1-4'!C458)</f>
        <v/>
      </c>
      <c r="D451" s="36" t="str">
        <f>IF('Schritt 2a Wärmeverbr. Kat. 1-4'!K458&lt;&gt;"",'Schritt 2a Wärmeverbr. Kat. 1-4'!V458,"")</f>
        <v/>
      </c>
      <c r="E451" t="str">
        <f>IF(D451="","",MATCH(D451,Klimafaktoren!$C$1:$AX$1,0))</f>
        <v/>
      </c>
      <c r="F451" s="69" t="str" cm="1">
        <f t="array" ref="F451">IFERROR(IF(Witterungsbereinigung!E451="",IF('Schritt 2a Wärmeverbr. Kat. 1-4'!AA458=1,"unbeheizt",""),INDEX(Klimafaktoren!$C$1:$AX$1296,Klimafaktoren!$B$1298,Witterungsbereinigung!E451)),"PLZ eingetragen?")</f>
        <v/>
      </c>
    </row>
    <row r="452" spans="1:6" x14ac:dyDescent="0.25">
      <c r="A452" s="21">
        <f>IF('Schritt 2a Wärmeverbr. Kat. 1-4'!A459="","",'Schritt 2a Wärmeverbr. Kat. 1-4'!A459)</f>
        <v>450</v>
      </c>
      <c r="B452" s="22" t="str">
        <f>IF('Schritt 2a Wärmeverbr. Kat. 1-4'!C459="","",'Schritt 2a Wärmeverbr. Kat. 1-4'!C459)</f>
        <v/>
      </c>
      <c r="D452" s="36" t="str">
        <f>IF('Schritt 2a Wärmeverbr. Kat. 1-4'!K459&lt;&gt;"",'Schritt 2a Wärmeverbr. Kat. 1-4'!V459,"")</f>
        <v/>
      </c>
      <c r="E452" t="str">
        <f>IF(D452="","",MATCH(D452,Klimafaktoren!$C$1:$AX$1,0))</f>
        <v/>
      </c>
      <c r="F452" s="69" t="str" cm="1">
        <f t="array" ref="F452">IFERROR(IF(Witterungsbereinigung!E452="",IF('Schritt 2a Wärmeverbr. Kat. 1-4'!AA459=1,"unbeheizt",""),INDEX(Klimafaktoren!$C$1:$AX$1296,Klimafaktoren!$B$1298,Witterungsbereinigung!E452)),"PLZ eingetragen?")</f>
        <v/>
      </c>
    </row>
    <row r="453" spans="1:6" x14ac:dyDescent="0.25">
      <c r="A453" s="21">
        <f>IF('Schritt 2a Wärmeverbr. Kat. 1-4'!A460="","",'Schritt 2a Wärmeverbr. Kat. 1-4'!A460)</f>
        <v>451</v>
      </c>
      <c r="B453" s="22" t="str">
        <f>IF('Schritt 2a Wärmeverbr. Kat. 1-4'!C460="","",'Schritt 2a Wärmeverbr. Kat. 1-4'!C460)</f>
        <v/>
      </c>
      <c r="D453" s="36" t="str">
        <f>IF('Schritt 2a Wärmeverbr. Kat. 1-4'!K460&lt;&gt;"",'Schritt 2a Wärmeverbr. Kat. 1-4'!V460,"")</f>
        <v/>
      </c>
      <c r="E453" t="str">
        <f>IF(D453="","",MATCH(D453,Klimafaktoren!$C$1:$AX$1,0))</f>
        <v/>
      </c>
      <c r="F453" s="69" t="str" cm="1">
        <f t="array" ref="F453">IFERROR(IF(Witterungsbereinigung!E453="",IF('Schritt 2a Wärmeverbr. Kat. 1-4'!AA460=1,"unbeheizt",""),INDEX(Klimafaktoren!$C$1:$AX$1296,Klimafaktoren!$B$1298,Witterungsbereinigung!E453)),"PLZ eingetragen?")</f>
        <v/>
      </c>
    </row>
    <row r="454" spans="1:6" x14ac:dyDescent="0.25">
      <c r="A454" s="21">
        <f>IF('Schritt 2a Wärmeverbr. Kat. 1-4'!A461="","",'Schritt 2a Wärmeverbr. Kat. 1-4'!A461)</f>
        <v>452</v>
      </c>
      <c r="B454" s="22" t="str">
        <f>IF('Schritt 2a Wärmeverbr. Kat. 1-4'!C461="","",'Schritt 2a Wärmeverbr. Kat. 1-4'!C461)</f>
        <v/>
      </c>
      <c r="D454" s="36" t="str">
        <f>IF('Schritt 2a Wärmeverbr. Kat. 1-4'!K461&lt;&gt;"",'Schritt 2a Wärmeverbr. Kat. 1-4'!V461,"")</f>
        <v/>
      </c>
      <c r="E454" t="str">
        <f>IF(D454="","",MATCH(D454,Klimafaktoren!$C$1:$AX$1,0))</f>
        <v/>
      </c>
      <c r="F454" s="69" t="str" cm="1">
        <f t="array" ref="F454">IFERROR(IF(Witterungsbereinigung!E454="",IF('Schritt 2a Wärmeverbr. Kat. 1-4'!AA461=1,"unbeheizt",""),INDEX(Klimafaktoren!$C$1:$AX$1296,Klimafaktoren!$B$1298,Witterungsbereinigung!E454)),"PLZ eingetragen?")</f>
        <v/>
      </c>
    </row>
    <row r="455" spans="1:6" x14ac:dyDescent="0.25">
      <c r="A455" s="21">
        <f>IF('Schritt 2a Wärmeverbr. Kat. 1-4'!A462="","",'Schritt 2a Wärmeverbr. Kat. 1-4'!A462)</f>
        <v>453</v>
      </c>
      <c r="B455" s="22" t="str">
        <f>IF('Schritt 2a Wärmeverbr. Kat. 1-4'!C462="","",'Schritt 2a Wärmeverbr. Kat. 1-4'!C462)</f>
        <v/>
      </c>
      <c r="D455" s="36" t="str">
        <f>IF('Schritt 2a Wärmeverbr. Kat. 1-4'!K462&lt;&gt;"",'Schritt 2a Wärmeverbr. Kat. 1-4'!V462,"")</f>
        <v/>
      </c>
      <c r="E455" t="str">
        <f>IF(D455="","",MATCH(D455,Klimafaktoren!$C$1:$AX$1,0))</f>
        <v/>
      </c>
      <c r="F455" s="69" t="str" cm="1">
        <f t="array" ref="F455">IFERROR(IF(Witterungsbereinigung!E455="",IF('Schritt 2a Wärmeverbr. Kat. 1-4'!AA462=1,"unbeheizt",""),INDEX(Klimafaktoren!$C$1:$AX$1296,Klimafaktoren!$B$1298,Witterungsbereinigung!E455)),"PLZ eingetragen?")</f>
        <v/>
      </c>
    </row>
    <row r="456" spans="1:6" x14ac:dyDescent="0.25">
      <c r="A456" s="21">
        <f>IF('Schritt 2a Wärmeverbr. Kat. 1-4'!A463="","",'Schritt 2a Wärmeverbr. Kat. 1-4'!A463)</f>
        <v>454</v>
      </c>
      <c r="B456" s="22" t="str">
        <f>IF('Schritt 2a Wärmeverbr. Kat. 1-4'!C463="","",'Schritt 2a Wärmeverbr. Kat. 1-4'!C463)</f>
        <v/>
      </c>
      <c r="D456" s="36" t="str">
        <f>IF('Schritt 2a Wärmeverbr. Kat. 1-4'!K463&lt;&gt;"",'Schritt 2a Wärmeverbr. Kat. 1-4'!V463,"")</f>
        <v/>
      </c>
      <c r="E456" t="str">
        <f>IF(D456="","",MATCH(D456,Klimafaktoren!$C$1:$AX$1,0))</f>
        <v/>
      </c>
      <c r="F456" s="69" t="str" cm="1">
        <f t="array" ref="F456">IFERROR(IF(Witterungsbereinigung!E456="",IF('Schritt 2a Wärmeverbr. Kat. 1-4'!AA463=1,"unbeheizt",""),INDEX(Klimafaktoren!$C$1:$AX$1296,Klimafaktoren!$B$1298,Witterungsbereinigung!E456)),"PLZ eingetragen?")</f>
        <v/>
      </c>
    </row>
    <row r="457" spans="1:6" x14ac:dyDescent="0.25">
      <c r="A457" s="21">
        <f>IF('Schritt 2a Wärmeverbr. Kat. 1-4'!A464="","",'Schritt 2a Wärmeverbr. Kat. 1-4'!A464)</f>
        <v>455</v>
      </c>
      <c r="B457" s="22" t="str">
        <f>IF('Schritt 2a Wärmeverbr. Kat. 1-4'!C464="","",'Schritt 2a Wärmeverbr. Kat. 1-4'!C464)</f>
        <v/>
      </c>
      <c r="D457" s="36" t="str">
        <f>IF('Schritt 2a Wärmeverbr. Kat. 1-4'!K464&lt;&gt;"",'Schritt 2a Wärmeverbr. Kat. 1-4'!V464,"")</f>
        <v/>
      </c>
      <c r="E457" t="str">
        <f>IF(D457="","",MATCH(D457,Klimafaktoren!$C$1:$AX$1,0))</f>
        <v/>
      </c>
      <c r="F457" s="69" t="str" cm="1">
        <f t="array" ref="F457">IFERROR(IF(Witterungsbereinigung!E457="",IF('Schritt 2a Wärmeverbr. Kat. 1-4'!AA464=1,"unbeheizt",""),INDEX(Klimafaktoren!$C$1:$AX$1296,Klimafaktoren!$B$1298,Witterungsbereinigung!E457)),"PLZ eingetragen?")</f>
        <v/>
      </c>
    </row>
    <row r="458" spans="1:6" x14ac:dyDescent="0.25">
      <c r="A458" s="21">
        <f>IF('Schritt 2a Wärmeverbr. Kat. 1-4'!A465="","",'Schritt 2a Wärmeverbr. Kat. 1-4'!A465)</f>
        <v>456</v>
      </c>
      <c r="B458" s="22" t="str">
        <f>IF('Schritt 2a Wärmeverbr. Kat. 1-4'!C465="","",'Schritt 2a Wärmeverbr. Kat. 1-4'!C465)</f>
        <v/>
      </c>
      <c r="D458" s="36" t="str">
        <f>IF('Schritt 2a Wärmeverbr. Kat. 1-4'!K465&lt;&gt;"",'Schritt 2a Wärmeverbr. Kat. 1-4'!V465,"")</f>
        <v/>
      </c>
      <c r="E458" t="str">
        <f>IF(D458="","",MATCH(D458,Klimafaktoren!$C$1:$AX$1,0))</f>
        <v/>
      </c>
      <c r="F458" s="69" t="str" cm="1">
        <f t="array" ref="F458">IFERROR(IF(Witterungsbereinigung!E458="",IF('Schritt 2a Wärmeverbr. Kat. 1-4'!AA465=1,"unbeheizt",""),INDEX(Klimafaktoren!$C$1:$AX$1296,Klimafaktoren!$B$1298,Witterungsbereinigung!E458)),"PLZ eingetragen?")</f>
        <v/>
      </c>
    </row>
    <row r="459" spans="1:6" x14ac:dyDescent="0.25">
      <c r="A459" s="21">
        <f>IF('Schritt 2a Wärmeverbr. Kat. 1-4'!A466="","",'Schritt 2a Wärmeverbr. Kat. 1-4'!A466)</f>
        <v>457</v>
      </c>
      <c r="B459" s="22" t="str">
        <f>IF('Schritt 2a Wärmeverbr. Kat. 1-4'!C466="","",'Schritt 2a Wärmeverbr. Kat. 1-4'!C466)</f>
        <v/>
      </c>
      <c r="D459" s="36" t="str">
        <f>IF('Schritt 2a Wärmeverbr. Kat. 1-4'!K466&lt;&gt;"",'Schritt 2a Wärmeverbr. Kat. 1-4'!V466,"")</f>
        <v/>
      </c>
      <c r="E459" t="str">
        <f>IF(D459="","",MATCH(D459,Klimafaktoren!$C$1:$AX$1,0))</f>
        <v/>
      </c>
      <c r="F459" s="69" t="str" cm="1">
        <f t="array" ref="F459">IFERROR(IF(Witterungsbereinigung!E459="",IF('Schritt 2a Wärmeverbr. Kat. 1-4'!AA466=1,"unbeheizt",""),INDEX(Klimafaktoren!$C$1:$AX$1296,Klimafaktoren!$B$1298,Witterungsbereinigung!E459)),"PLZ eingetragen?")</f>
        <v/>
      </c>
    </row>
    <row r="460" spans="1:6" x14ac:dyDescent="0.25">
      <c r="A460" s="21">
        <f>IF('Schritt 2a Wärmeverbr. Kat. 1-4'!A467="","",'Schritt 2a Wärmeverbr. Kat. 1-4'!A467)</f>
        <v>458</v>
      </c>
      <c r="B460" s="22" t="str">
        <f>IF('Schritt 2a Wärmeverbr. Kat. 1-4'!C467="","",'Schritt 2a Wärmeverbr. Kat. 1-4'!C467)</f>
        <v/>
      </c>
      <c r="D460" s="36" t="str">
        <f>IF('Schritt 2a Wärmeverbr. Kat. 1-4'!K467&lt;&gt;"",'Schritt 2a Wärmeverbr. Kat. 1-4'!V467,"")</f>
        <v/>
      </c>
      <c r="E460" t="str">
        <f>IF(D460="","",MATCH(D460,Klimafaktoren!$C$1:$AX$1,0))</f>
        <v/>
      </c>
      <c r="F460" s="69" t="str" cm="1">
        <f t="array" ref="F460">IFERROR(IF(Witterungsbereinigung!E460="",IF('Schritt 2a Wärmeverbr. Kat. 1-4'!AA467=1,"unbeheizt",""),INDEX(Klimafaktoren!$C$1:$AX$1296,Klimafaktoren!$B$1298,Witterungsbereinigung!E460)),"PLZ eingetragen?")</f>
        <v/>
      </c>
    </row>
    <row r="461" spans="1:6" x14ac:dyDescent="0.25">
      <c r="A461" s="21">
        <f>IF('Schritt 2a Wärmeverbr. Kat. 1-4'!A468="","",'Schritt 2a Wärmeverbr. Kat. 1-4'!A468)</f>
        <v>459</v>
      </c>
      <c r="B461" s="22" t="str">
        <f>IF('Schritt 2a Wärmeverbr. Kat. 1-4'!C468="","",'Schritt 2a Wärmeverbr. Kat. 1-4'!C468)</f>
        <v/>
      </c>
      <c r="D461" s="36" t="str">
        <f>IF('Schritt 2a Wärmeverbr. Kat. 1-4'!K468&lt;&gt;"",'Schritt 2a Wärmeverbr. Kat. 1-4'!V468,"")</f>
        <v/>
      </c>
      <c r="E461" t="str">
        <f>IF(D461="","",MATCH(D461,Klimafaktoren!$C$1:$AX$1,0))</f>
        <v/>
      </c>
      <c r="F461" s="69" t="str" cm="1">
        <f t="array" ref="F461">IFERROR(IF(Witterungsbereinigung!E461="",IF('Schritt 2a Wärmeverbr. Kat. 1-4'!AA468=1,"unbeheizt",""),INDEX(Klimafaktoren!$C$1:$AX$1296,Klimafaktoren!$B$1298,Witterungsbereinigung!E461)),"PLZ eingetragen?")</f>
        <v/>
      </c>
    </row>
    <row r="462" spans="1:6" x14ac:dyDescent="0.25">
      <c r="A462" s="21">
        <f>IF('Schritt 2a Wärmeverbr. Kat. 1-4'!A469="","",'Schritt 2a Wärmeverbr. Kat. 1-4'!A469)</f>
        <v>460</v>
      </c>
      <c r="B462" s="22" t="str">
        <f>IF('Schritt 2a Wärmeverbr. Kat. 1-4'!C469="","",'Schritt 2a Wärmeverbr. Kat. 1-4'!C469)</f>
        <v/>
      </c>
      <c r="D462" s="36" t="str">
        <f>IF('Schritt 2a Wärmeverbr. Kat. 1-4'!K469&lt;&gt;"",'Schritt 2a Wärmeverbr. Kat. 1-4'!V469,"")</f>
        <v/>
      </c>
      <c r="E462" t="str">
        <f>IF(D462="","",MATCH(D462,Klimafaktoren!$C$1:$AX$1,0))</f>
        <v/>
      </c>
      <c r="F462" s="69" t="str" cm="1">
        <f t="array" ref="F462">IFERROR(IF(Witterungsbereinigung!E462="",IF('Schritt 2a Wärmeverbr. Kat. 1-4'!AA469=1,"unbeheizt",""),INDEX(Klimafaktoren!$C$1:$AX$1296,Klimafaktoren!$B$1298,Witterungsbereinigung!E462)),"PLZ eingetragen?")</f>
        <v/>
      </c>
    </row>
    <row r="463" spans="1:6" x14ac:dyDescent="0.25">
      <c r="A463" s="21">
        <f>IF('Schritt 2a Wärmeverbr. Kat. 1-4'!A470="","",'Schritt 2a Wärmeverbr. Kat. 1-4'!A470)</f>
        <v>461</v>
      </c>
      <c r="B463" s="22" t="str">
        <f>IF('Schritt 2a Wärmeverbr. Kat. 1-4'!C470="","",'Schritt 2a Wärmeverbr. Kat. 1-4'!C470)</f>
        <v/>
      </c>
      <c r="D463" s="36" t="str">
        <f>IF('Schritt 2a Wärmeverbr. Kat. 1-4'!K470&lt;&gt;"",'Schritt 2a Wärmeverbr. Kat. 1-4'!V470,"")</f>
        <v/>
      </c>
      <c r="E463" t="str">
        <f>IF(D463="","",MATCH(D463,Klimafaktoren!$C$1:$AX$1,0))</f>
        <v/>
      </c>
      <c r="F463" s="69" t="str" cm="1">
        <f t="array" ref="F463">IFERROR(IF(Witterungsbereinigung!E463="",IF('Schritt 2a Wärmeverbr. Kat. 1-4'!AA470=1,"unbeheizt",""),INDEX(Klimafaktoren!$C$1:$AX$1296,Klimafaktoren!$B$1298,Witterungsbereinigung!E463)),"PLZ eingetragen?")</f>
        <v/>
      </c>
    </row>
    <row r="464" spans="1:6" x14ac:dyDescent="0.25">
      <c r="A464" s="21">
        <f>IF('Schritt 2a Wärmeverbr. Kat. 1-4'!A471="","",'Schritt 2a Wärmeverbr. Kat. 1-4'!A471)</f>
        <v>462</v>
      </c>
      <c r="B464" s="22" t="str">
        <f>IF('Schritt 2a Wärmeverbr. Kat. 1-4'!C471="","",'Schritt 2a Wärmeverbr. Kat. 1-4'!C471)</f>
        <v/>
      </c>
      <c r="D464" s="36" t="str">
        <f>IF('Schritt 2a Wärmeverbr. Kat. 1-4'!K471&lt;&gt;"",'Schritt 2a Wärmeverbr. Kat. 1-4'!V471,"")</f>
        <v/>
      </c>
      <c r="E464" t="str">
        <f>IF(D464="","",MATCH(D464,Klimafaktoren!$C$1:$AX$1,0))</f>
        <v/>
      </c>
      <c r="F464" s="69" t="str" cm="1">
        <f t="array" ref="F464">IFERROR(IF(Witterungsbereinigung!E464="",IF('Schritt 2a Wärmeverbr. Kat. 1-4'!AA471=1,"unbeheizt",""),INDEX(Klimafaktoren!$C$1:$AX$1296,Klimafaktoren!$B$1298,Witterungsbereinigung!E464)),"PLZ eingetragen?")</f>
        <v/>
      </c>
    </row>
    <row r="465" spans="1:6" x14ac:dyDescent="0.25">
      <c r="A465" s="21">
        <f>IF('Schritt 2a Wärmeverbr. Kat. 1-4'!A472="","",'Schritt 2a Wärmeverbr. Kat. 1-4'!A472)</f>
        <v>463</v>
      </c>
      <c r="B465" s="22" t="str">
        <f>IF('Schritt 2a Wärmeverbr. Kat. 1-4'!C472="","",'Schritt 2a Wärmeverbr. Kat. 1-4'!C472)</f>
        <v/>
      </c>
      <c r="D465" s="36" t="str">
        <f>IF('Schritt 2a Wärmeverbr. Kat. 1-4'!K472&lt;&gt;"",'Schritt 2a Wärmeverbr. Kat. 1-4'!V472,"")</f>
        <v/>
      </c>
      <c r="E465" t="str">
        <f>IF(D465="","",MATCH(D465,Klimafaktoren!$C$1:$AX$1,0))</f>
        <v/>
      </c>
      <c r="F465" s="69" t="str" cm="1">
        <f t="array" ref="F465">IFERROR(IF(Witterungsbereinigung!E465="",IF('Schritt 2a Wärmeverbr. Kat. 1-4'!AA472=1,"unbeheizt",""),INDEX(Klimafaktoren!$C$1:$AX$1296,Klimafaktoren!$B$1298,Witterungsbereinigung!E465)),"PLZ eingetragen?")</f>
        <v/>
      </c>
    </row>
    <row r="466" spans="1:6" x14ac:dyDescent="0.25">
      <c r="A466" s="21">
        <f>IF('Schritt 2a Wärmeverbr. Kat. 1-4'!A473="","",'Schritt 2a Wärmeverbr. Kat. 1-4'!A473)</f>
        <v>464</v>
      </c>
      <c r="B466" s="22" t="str">
        <f>IF('Schritt 2a Wärmeverbr. Kat. 1-4'!C473="","",'Schritt 2a Wärmeverbr. Kat. 1-4'!C473)</f>
        <v/>
      </c>
      <c r="D466" s="36" t="str">
        <f>IF('Schritt 2a Wärmeverbr. Kat. 1-4'!K473&lt;&gt;"",'Schritt 2a Wärmeverbr. Kat. 1-4'!V473,"")</f>
        <v/>
      </c>
      <c r="E466" t="str">
        <f>IF(D466="","",MATCH(D466,Klimafaktoren!$C$1:$AX$1,0))</f>
        <v/>
      </c>
      <c r="F466" s="69" t="str" cm="1">
        <f t="array" ref="F466">IFERROR(IF(Witterungsbereinigung!E466="",IF('Schritt 2a Wärmeverbr. Kat. 1-4'!AA473=1,"unbeheizt",""),INDEX(Klimafaktoren!$C$1:$AX$1296,Klimafaktoren!$B$1298,Witterungsbereinigung!E466)),"PLZ eingetragen?")</f>
        <v/>
      </c>
    </row>
    <row r="467" spans="1:6" x14ac:dyDescent="0.25">
      <c r="A467" s="21">
        <f>IF('Schritt 2a Wärmeverbr. Kat. 1-4'!A474="","",'Schritt 2a Wärmeverbr. Kat. 1-4'!A474)</f>
        <v>465</v>
      </c>
      <c r="B467" s="22" t="str">
        <f>IF('Schritt 2a Wärmeverbr. Kat. 1-4'!C474="","",'Schritt 2a Wärmeverbr. Kat. 1-4'!C474)</f>
        <v/>
      </c>
      <c r="D467" s="36" t="str">
        <f>IF('Schritt 2a Wärmeverbr. Kat. 1-4'!K474&lt;&gt;"",'Schritt 2a Wärmeverbr. Kat. 1-4'!V474,"")</f>
        <v/>
      </c>
      <c r="E467" t="str">
        <f>IF(D467="","",MATCH(D467,Klimafaktoren!$C$1:$AX$1,0))</f>
        <v/>
      </c>
      <c r="F467" s="69" t="str" cm="1">
        <f t="array" ref="F467">IFERROR(IF(Witterungsbereinigung!E467="",IF('Schritt 2a Wärmeverbr. Kat. 1-4'!AA474=1,"unbeheizt",""),INDEX(Klimafaktoren!$C$1:$AX$1296,Klimafaktoren!$B$1298,Witterungsbereinigung!E467)),"PLZ eingetragen?")</f>
        <v/>
      </c>
    </row>
    <row r="468" spans="1:6" x14ac:dyDescent="0.25">
      <c r="A468" s="21">
        <f>IF('Schritt 2a Wärmeverbr. Kat. 1-4'!A475="","",'Schritt 2a Wärmeverbr. Kat. 1-4'!A475)</f>
        <v>466</v>
      </c>
      <c r="B468" s="22" t="str">
        <f>IF('Schritt 2a Wärmeverbr. Kat. 1-4'!C475="","",'Schritt 2a Wärmeverbr. Kat. 1-4'!C475)</f>
        <v/>
      </c>
      <c r="D468" s="36" t="str">
        <f>IF('Schritt 2a Wärmeverbr. Kat. 1-4'!K475&lt;&gt;"",'Schritt 2a Wärmeverbr. Kat. 1-4'!V475,"")</f>
        <v/>
      </c>
      <c r="E468" t="str">
        <f>IF(D468="","",MATCH(D468,Klimafaktoren!$C$1:$AX$1,0))</f>
        <v/>
      </c>
      <c r="F468" s="69" t="str" cm="1">
        <f t="array" ref="F468">IFERROR(IF(Witterungsbereinigung!E468="",IF('Schritt 2a Wärmeverbr. Kat. 1-4'!AA475=1,"unbeheizt",""),INDEX(Klimafaktoren!$C$1:$AX$1296,Klimafaktoren!$B$1298,Witterungsbereinigung!E468)),"PLZ eingetragen?")</f>
        <v/>
      </c>
    </row>
    <row r="469" spans="1:6" x14ac:dyDescent="0.25">
      <c r="A469" s="21">
        <f>IF('Schritt 2a Wärmeverbr. Kat. 1-4'!A476="","",'Schritt 2a Wärmeverbr. Kat. 1-4'!A476)</f>
        <v>467</v>
      </c>
      <c r="B469" s="22" t="str">
        <f>IF('Schritt 2a Wärmeverbr. Kat. 1-4'!C476="","",'Schritt 2a Wärmeverbr. Kat. 1-4'!C476)</f>
        <v/>
      </c>
      <c r="D469" s="36" t="str">
        <f>IF('Schritt 2a Wärmeverbr. Kat. 1-4'!K476&lt;&gt;"",'Schritt 2a Wärmeverbr. Kat. 1-4'!V476,"")</f>
        <v/>
      </c>
      <c r="E469" t="str">
        <f>IF(D469="","",MATCH(D469,Klimafaktoren!$C$1:$AX$1,0))</f>
        <v/>
      </c>
      <c r="F469" s="69" t="str" cm="1">
        <f t="array" ref="F469">IFERROR(IF(Witterungsbereinigung!E469="",IF('Schritt 2a Wärmeverbr. Kat. 1-4'!AA476=1,"unbeheizt",""),INDEX(Klimafaktoren!$C$1:$AX$1296,Klimafaktoren!$B$1298,Witterungsbereinigung!E469)),"PLZ eingetragen?")</f>
        <v/>
      </c>
    </row>
    <row r="470" spans="1:6" x14ac:dyDescent="0.25">
      <c r="A470" s="21">
        <f>IF('Schritt 2a Wärmeverbr. Kat. 1-4'!A477="","",'Schritt 2a Wärmeverbr. Kat. 1-4'!A477)</f>
        <v>468</v>
      </c>
      <c r="B470" s="22" t="str">
        <f>IF('Schritt 2a Wärmeverbr. Kat. 1-4'!C477="","",'Schritt 2a Wärmeverbr. Kat. 1-4'!C477)</f>
        <v/>
      </c>
      <c r="D470" s="36" t="str">
        <f>IF('Schritt 2a Wärmeverbr. Kat. 1-4'!K477&lt;&gt;"",'Schritt 2a Wärmeverbr. Kat. 1-4'!V477,"")</f>
        <v/>
      </c>
      <c r="E470" t="str">
        <f>IF(D470="","",MATCH(D470,Klimafaktoren!$C$1:$AX$1,0))</f>
        <v/>
      </c>
      <c r="F470" s="69" t="str" cm="1">
        <f t="array" ref="F470">IFERROR(IF(Witterungsbereinigung!E470="",IF('Schritt 2a Wärmeverbr. Kat. 1-4'!AA477=1,"unbeheizt",""),INDEX(Klimafaktoren!$C$1:$AX$1296,Klimafaktoren!$B$1298,Witterungsbereinigung!E470)),"PLZ eingetragen?")</f>
        <v/>
      </c>
    </row>
    <row r="471" spans="1:6" x14ac:dyDescent="0.25">
      <c r="A471" s="21">
        <f>IF('Schritt 2a Wärmeverbr. Kat. 1-4'!A478="","",'Schritt 2a Wärmeverbr. Kat. 1-4'!A478)</f>
        <v>469</v>
      </c>
      <c r="B471" s="22" t="str">
        <f>IF('Schritt 2a Wärmeverbr. Kat. 1-4'!C478="","",'Schritt 2a Wärmeverbr. Kat. 1-4'!C478)</f>
        <v/>
      </c>
      <c r="D471" s="36" t="str">
        <f>IF('Schritt 2a Wärmeverbr. Kat. 1-4'!K478&lt;&gt;"",'Schritt 2a Wärmeverbr. Kat. 1-4'!V478,"")</f>
        <v/>
      </c>
      <c r="E471" t="str">
        <f>IF(D471="","",MATCH(D471,Klimafaktoren!$C$1:$AX$1,0))</f>
        <v/>
      </c>
      <c r="F471" s="69" t="str" cm="1">
        <f t="array" ref="F471">IFERROR(IF(Witterungsbereinigung!E471="",IF('Schritt 2a Wärmeverbr. Kat. 1-4'!AA478=1,"unbeheizt",""),INDEX(Klimafaktoren!$C$1:$AX$1296,Klimafaktoren!$B$1298,Witterungsbereinigung!E471)),"PLZ eingetragen?")</f>
        <v/>
      </c>
    </row>
    <row r="472" spans="1:6" x14ac:dyDescent="0.25">
      <c r="A472" s="21">
        <f>IF('Schritt 2a Wärmeverbr. Kat. 1-4'!A479="","",'Schritt 2a Wärmeverbr. Kat. 1-4'!A479)</f>
        <v>470</v>
      </c>
      <c r="B472" s="22" t="str">
        <f>IF('Schritt 2a Wärmeverbr. Kat. 1-4'!C479="","",'Schritt 2a Wärmeverbr. Kat. 1-4'!C479)</f>
        <v/>
      </c>
      <c r="D472" s="36" t="str">
        <f>IF('Schritt 2a Wärmeverbr. Kat. 1-4'!K479&lt;&gt;"",'Schritt 2a Wärmeverbr. Kat. 1-4'!V479,"")</f>
        <v/>
      </c>
      <c r="E472" t="str">
        <f>IF(D472="","",MATCH(D472,Klimafaktoren!$C$1:$AX$1,0))</f>
        <v/>
      </c>
      <c r="F472" s="69" t="str" cm="1">
        <f t="array" ref="F472">IFERROR(IF(Witterungsbereinigung!E472="",IF('Schritt 2a Wärmeverbr. Kat. 1-4'!AA479=1,"unbeheizt",""),INDEX(Klimafaktoren!$C$1:$AX$1296,Klimafaktoren!$B$1298,Witterungsbereinigung!E472)),"PLZ eingetragen?")</f>
        <v/>
      </c>
    </row>
    <row r="473" spans="1:6" x14ac:dyDescent="0.25">
      <c r="A473" s="21">
        <f>IF('Schritt 2a Wärmeverbr. Kat. 1-4'!A480="","",'Schritt 2a Wärmeverbr. Kat. 1-4'!A480)</f>
        <v>471</v>
      </c>
      <c r="B473" s="22" t="str">
        <f>IF('Schritt 2a Wärmeverbr. Kat. 1-4'!C480="","",'Schritt 2a Wärmeverbr. Kat. 1-4'!C480)</f>
        <v/>
      </c>
      <c r="D473" s="36" t="str">
        <f>IF('Schritt 2a Wärmeverbr. Kat. 1-4'!K480&lt;&gt;"",'Schritt 2a Wärmeverbr. Kat. 1-4'!V480,"")</f>
        <v/>
      </c>
      <c r="E473" t="str">
        <f>IF(D473="","",MATCH(D473,Klimafaktoren!$C$1:$AX$1,0))</f>
        <v/>
      </c>
      <c r="F473" s="69" t="str" cm="1">
        <f t="array" ref="F473">IFERROR(IF(Witterungsbereinigung!E473="",IF('Schritt 2a Wärmeverbr. Kat. 1-4'!AA480=1,"unbeheizt",""),INDEX(Klimafaktoren!$C$1:$AX$1296,Klimafaktoren!$B$1298,Witterungsbereinigung!E473)),"PLZ eingetragen?")</f>
        <v/>
      </c>
    </row>
    <row r="474" spans="1:6" x14ac:dyDescent="0.25">
      <c r="A474" s="21">
        <f>IF('Schritt 2a Wärmeverbr. Kat. 1-4'!A481="","",'Schritt 2a Wärmeverbr. Kat. 1-4'!A481)</f>
        <v>472</v>
      </c>
      <c r="B474" s="22" t="str">
        <f>IF('Schritt 2a Wärmeverbr. Kat. 1-4'!C481="","",'Schritt 2a Wärmeverbr. Kat. 1-4'!C481)</f>
        <v/>
      </c>
      <c r="D474" s="36" t="str">
        <f>IF('Schritt 2a Wärmeverbr. Kat. 1-4'!K481&lt;&gt;"",'Schritt 2a Wärmeverbr. Kat. 1-4'!V481,"")</f>
        <v/>
      </c>
      <c r="E474" t="str">
        <f>IF(D474="","",MATCH(D474,Klimafaktoren!$C$1:$AX$1,0))</f>
        <v/>
      </c>
      <c r="F474" s="69" t="str" cm="1">
        <f t="array" ref="F474">IFERROR(IF(Witterungsbereinigung!E474="",IF('Schritt 2a Wärmeverbr. Kat. 1-4'!AA481=1,"unbeheizt",""),INDEX(Klimafaktoren!$C$1:$AX$1296,Klimafaktoren!$B$1298,Witterungsbereinigung!E474)),"PLZ eingetragen?")</f>
        <v/>
      </c>
    </row>
    <row r="475" spans="1:6" x14ac:dyDescent="0.25">
      <c r="A475" s="21">
        <f>IF('Schritt 2a Wärmeverbr. Kat. 1-4'!A482="","",'Schritt 2a Wärmeverbr. Kat. 1-4'!A482)</f>
        <v>473</v>
      </c>
      <c r="B475" s="22" t="str">
        <f>IF('Schritt 2a Wärmeverbr. Kat. 1-4'!C482="","",'Schritt 2a Wärmeverbr. Kat. 1-4'!C482)</f>
        <v/>
      </c>
      <c r="D475" s="36" t="str">
        <f>IF('Schritt 2a Wärmeverbr. Kat. 1-4'!K482&lt;&gt;"",'Schritt 2a Wärmeverbr. Kat. 1-4'!V482,"")</f>
        <v/>
      </c>
      <c r="E475" t="str">
        <f>IF(D475="","",MATCH(D475,Klimafaktoren!$C$1:$AX$1,0))</f>
        <v/>
      </c>
      <c r="F475" s="69" t="str" cm="1">
        <f t="array" ref="F475">IFERROR(IF(Witterungsbereinigung!E475="",IF('Schritt 2a Wärmeverbr. Kat. 1-4'!AA482=1,"unbeheizt",""),INDEX(Klimafaktoren!$C$1:$AX$1296,Klimafaktoren!$B$1298,Witterungsbereinigung!E475)),"PLZ eingetragen?")</f>
        <v/>
      </c>
    </row>
    <row r="476" spans="1:6" x14ac:dyDescent="0.25">
      <c r="A476" s="21">
        <f>IF('Schritt 2a Wärmeverbr. Kat. 1-4'!A483="","",'Schritt 2a Wärmeverbr. Kat. 1-4'!A483)</f>
        <v>474</v>
      </c>
      <c r="B476" s="22" t="str">
        <f>IF('Schritt 2a Wärmeverbr. Kat. 1-4'!C483="","",'Schritt 2a Wärmeverbr. Kat. 1-4'!C483)</f>
        <v/>
      </c>
      <c r="D476" s="36" t="str">
        <f>IF('Schritt 2a Wärmeverbr. Kat. 1-4'!K483&lt;&gt;"",'Schritt 2a Wärmeverbr. Kat. 1-4'!V483,"")</f>
        <v/>
      </c>
      <c r="E476" t="str">
        <f>IF(D476="","",MATCH(D476,Klimafaktoren!$C$1:$AX$1,0))</f>
        <v/>
      </c>
      <c r="F476" s="69" t="str" cm="1">
        <f t="array" ref="F476">IFERROR(IF(Witterungsbereinigung!E476="",IF('Schritt 2a Wärmeverbr. Kat. 1-4'!AA483=1,"unbeheizt",""),INDEX(Klimafaktoren!$C$1:$AX$1296,Klimafaktoren!$B$1298,Witterungsbereinigung!E476)),"PLZ eingetragen?")</f>
        <v/>
      </c>
    </row>
    <row r="477" spans="1:6" x14ac:dyDescent="0.25">
      <c r="A477" s="21">
        <f>IF('Schritt 2a Wärmeverbr. Kat. 1-4'!A484="","",'Schritt 2a Wärmeverbr. Kat. 1-4'!A484)</f>
        <v>475</v>
      </c>
      <c r="B477" s="22" t="str">
        <f>IF('Schritt 2a Wärmeverbr. Kat. 1-4'!C484="","",'Schritt 2a Wärmeverbr. Kat. 1-4'!C484)</f>
        <v/>
      </c>
      <c r="D477" s="36" t="str">
        <f>IF('Schritt 2a Wärmeverbr. Kat. 1-4'!K484&lt;&gt;"",'Schritt 2a Wärmeverbr. Kat. 1-4'!V484,"")</f>
        <v/>
      </c>
      <c r="E477" t="str">
        <f>IF(D477="","",MATCH(D477,Klimafaktoren!$C$1:$AX$1,0))</f>
        <v/>
      </c>
      <c r="F477" s="69" t="str" cm="1">
        <f t="array" ref="F477">IFERROR(IF(Witterungsbereinigung!E477="",IF('Schritt 2a Wärmeverbr. Kat. 1-4'!AA484=1,"unbeheizt",""),INDEX(Klimafaktoren!$C$1:$AX$1296,Klimafaktoren!$B$1298,Witterungsbereinigung!E477)),"PLZ eingetragen?")</f>
        <v/>
      </c>
    </row>
    <row r="478" spans="1:6" x14ac:dyDescent="0.25">
      <c r="A478" s="21">
        <f>IF('Schritt 2a Wärmeverbr. Kat. 1-4'!A485="","",'Schritt 2a Wärmeverbr. Kat. 1-4'!A485)</f>
        <v>476</v>
      </c>
      <c r="B478" s="22" t="str">
        <f>IF('Schritt 2a Wärmeverbr. Kat. 1-4'!C485="","",'Schritt 2a Wärmeverbr. Kat. 1-4'!C485)</f>
        <v/>
      </c>
      <c r="D478" s="36" t="str">
        <f>IF('Schritt 2a Wärmeverbr. Kat. 1-4'!K485&lt;&gt;"",'Schritt 2a Wärmeverbr. Kat. 1-4'!V485,"")</f>
        <v/>
      </c>
      <c r="E478" t="str">
        <f>IF(D478="","",MATCH(D478,Klimafaktoren!$C$1:$AX$1,0))</f>
        <v/>
      </c>
      <c r="F478" s="69" t="str" cm="1">
        <f t="array" ref="F478">IFERROR(IF(Witterungsbereinigung!E478="",IF('Schritt 2a Wärmeverbr. Kat. 1-4'!AA485=1,"unbeheizt",""),INDEX(Klimafaktoren!$C$1:$AX$1296,Klimafaktoren!$B$1298,Witterungsbereinigung!E478)),"PLZ eingetragen?")</f>
        <v/>
      </c>
    </row>
    <row r="479" spans="1:6" x14ac:dyDescent="0.25">
      <c r="A479" s="21">
        <f>IF('Schritt 2a Wärmeverbr. Kat. 1-4'!A486="","",'Schritt 2a Wärmeverbr. Kat. 1-4'!A486)</f>
        <v>477</v>
      </c>
      <c r="B479" s="22" t="str">
        <f>IF('Schritt 2a Wärmeverbr. Kat. 1-4'!C486="","",'Schritt 2a Wärmeverbr. Kat. 1-4'!C486)</f>
        <v/>
      </c>
      <c r="D479" s="36" t="str">
        <f>IF('Schritt 2a Wärmeverbr. Kat. 1-4'!K486&lt;&gt;"",'Schritt 2a Wärmeverbr. Kat. 1-4'!V486,"")</f>
        <v/>
      </c>
      <c r="E479" t="str">
        <f>IF(D479="","",MATCH(D479,Klimafaktoren!$C$1:$AX$1,0))</f>
        <v/>
      </c>
      <c r="F479" s="69" t="str" cm="1">
        <f t="array" ref="F479">IFERROR(IF(Witterungsbereinigung!E479="",IF('Schritt 2a Wärmeverbr. Kat. 1-4'!AA486=1,"unbeheizt",""),INDEX(Klimafaktoren!$C$1:$AX$1296,Klimafaktoren!$B$1298,Witterungsbereinigung!E479)),"PLZ eingetragen?")</f>
        <v/>
      </c>
    </row>
    <row r="480" spans="1:6" x14ac:dyDescent="0.25">
      <c r="A480" s="21">
        <f>IF('Schritt 2a Wärmeverbr. Kat. 1-4'!A487="","",'Schritt 2a Wärmeverbr. Kat. 1-4'!A487)</f>
        <v>478</v>
      </c>
      <c r="B480" s="22" t="str">
        <f>IF('Schritt 2a Wärmeverbr. Kat. 1-4'!C487="","",'Schritt 2a Wärmeverbr. Kat. 1-4'!C487)</f>
        <v/>
      </c>
      <c r="D480" s="36" t="str">
        <f>IF('Schritt 2a Wärmeverbr. Kat. 1-4'!K487&lt;&gt;"",'Schritt 2a Wärmeverbr. Kat. 1-4'!V487,"")</f>
        <v/>
      </c>
      <c r="E480" t="str">
        <f>IF(D480="","",MATCH(D480,Klimafaktoren!$C$1:$AX$1,0))</f>
        <v/>
      </c>
      <c r="F480" s="69" t="str" cm="1">
        <f t="array" ref="F480">IFERROR(IF(Witterungsbereinigung!E480="",IF('Schritt 2a Wärmeverbr. Kat. 1-4'!AA487=1,"unbeheizt",""),INDEX(Klimafaktoren!$C$1:$AX$1296,Klimafaktoren!$B$1298,Witterungsbereinigung!E480)),"PLZ eingetragen?")</f>
        <v/>
      </c>
    </row>
    <row r="481" spans="1:6" x14ac:dyDescent="0.25">
      <c r="A481" s="21">
        <f>IF('Schritt 2a Wärmeverbr. Kat. 1-4'!A488="","",'Schritt 2a Wärmeverbr. Kat. 1-4'!A488)</f>
        <v>479</v>
      </c>
      <c r="B481" s="22" t="str">
        <f>IF('Schritt 2a Wärmeverbr. Kat. 1-4'!C488="","",'Schritt 2a Wärmeverbr. Kat. 1-4'!C488)</f>
        <v/>
      </c>
      <c r="D481" s="36" t="str">
        <f>IF('Schritt 2a Wärmeverbr. Kat. 1-4'!K488&lt;&gt;"",'Schritt 2a Wärmeverbr. Kat. 1-4'!V488,"")</f>
        <v/>
      </c>
      <c r="E481" t="str">
        <f>IF(D481="","",MATCH(D481,Klimafaktoren!$C$1:$AX$1,0))</f>
        <v/>
      </c>
      <c r="F481" s="69" t="str" cm="1">
        <f t="array" ref="F481">IFERROR(IF(Witterungsbereinigung!E481="",IF('Schritt 2a Wärmeverbr. Kat. 1-4'!AA488=1,"unbeheizt",""),INDEX(Klimafaktoren!$C$1:$AX$1296,Klimafaktoren!$B$1298,Witterungsbereinigung!E481)),"PLZ eingetragen?")</f>
        <v/>
      </c>
    </row>
    <row r="482" spans="1:6" x14ac:dyDescent="0.25">
      <c r="A482" s="21">
        <f>IF('Schritt 2a Wärmeverbr. Kat. 1-4'!A489="","",'Schritt 2a Wärmeverbr. Kat. 1-4'!A489)</f>
        <v>480</v>
      </c>
      <c r="B482" s="22" t="str">
        <f>IF('Schritt 2a Wärmeverbr. Kat. 1-4'!C489="","",'Schritt 2a Wärmeverbr. Kat. 1-4'!C489)</f>
        <v/>
      </c>
      <c r="D482" s="36" t="str">
        <f>IF('Schritt 2a Wärmeverbr. Kat. 1-4'!K489&lt;&gt;"",'Schritt 2a Wärmeverbr. Kat. 1-4'!V489,"")</f>
        <v/>
      </c>
      <c r="E482" t="str">
        <f>IF(D482="","",MATCH(D482,Klimafaktoren!$C$1:$AX$1,0))</f>
        <v/>
      </c>
      <c r="F482" s="69" t="str" cm="1">
        <f t="array" ref="F482">IFERROR(IF(Witterungsbereinigung!E482="",IF('Schritt 2a Wärmeverbr. Kat. 1-4'!AA489=1,"unbeheizt",""),INDEX(Klimafaktoren!$C$1:$AX$1296,Klimafaktoren!$B$1298,Witterungsbereinigung!E482)),"PLZ eingetragen?")</f>
        <v/>
      </c>
    </row>
    <row r="483" spans="1:6" x14ac:dyDescent="0.25">
      <c r="A483" s="21">
        <f>IF('Schritt 2a Wärmeverbr. Kat. 1-4'!A490="","",'Schritt 2a Wärmeverbr. Kat. 1-4'!A490)</f>
        <v>481</v>
      </c>
      <c r="B483" s="22" t="str">
        <f>IF('Schritt 2a Wärmeverbr. Kat. 1-4'!C490="","",'Schritt 2a Wärmeverbr. Kat. 1-4'!C490)</f>
        <v/>
      </c>
      <c r="D483" s="36" t="str">
        <f>IF('Schritt 2a Wärmeverbr. Kat. 1-4'!K490&lt;&gt;"",'Schritt 2a Wärmeverbr. Kat. 1-4'!V490,"")</f>
        <v/>
      </c>
      <c r="E483" t="str">
        <f>IF(D483="","",MATCH(D483,Klimafaktoren!$C$1:$AX$1,0))</f>
        <v/>
      </c>
      <c r="F483" s="69" t="str" cm="1">
        <f t="array" ref="F483">IFERROR(IF(Witterungsbereinigung!E483="",IF('Schritt 2a Wärmeverbr. Kat. 1-4'!AA490=1,"unbeheizt",""),INDEX(Klimafaktoren!$C$1:$AX$1296,Klimafaktoren!$B$1298,Witterungsbereinigung!E483)),"PLZ eingetragen?")</f>
        <v/>
      </c>
    </row>
    <row r="484" spans="1:6" x14ac:dyDescent="0.25">
      <c r="A484" s="21">
        <f>IF('Schritt 2a Wärmeverbr. Kat. 1-4'!A491="","",'Schritt 2a Wärmeverbr. Kat. 1-4'!A491)</f>
        <v>482</v>
      </c>
      <c r="B484" s="22" t="str">
        <f>IF('Schritt 2a Wärmeverbr. Kat. 1-4'!C491="","",'Schritt 2a Wärmeverbr. Kat. 1-4'!C491)</f>
        <v/>
      </c>
      <c r="D484" s="36" t="str">
        <f>IF('Schritt 2a Wärmeverbr. Kat. 1-4'!K491&lt;&gt;"",'Schritt 2a Wärmeverbr. Kat. 1-4'!V491,"")</f>
        <v/>
      </c>
      <c r="E484" t="str">
        <f>IF(D484="","",MATCH(D484,Klimafaktoren!$C$1:$AX$1,0))</f>
        <v/>
      </c>
      <c r="F484" s="69" t="str" cm="1">
        <f t="array" ref="F484">IFERROR(IF(Witterungsbereinigung!E484="",IF('Schritt 2a Wärmeverbr. Kat. 1-4'!AA491=1,"unbeheizt",""),INDEX(Klimafaktoren!$C$1:$AX$1296,Klimafaktoren!$B$1298,Witterungsbereinigung!E484)),"PLZ eingetragen?")</f>
        <v/>
      </c>
    </row>
    <row r="485" spans="1:6" x14ac:dyDescent="0.25">
      <c r="A485" s="21">
        <f>IF('Schritt 2a Wärmeverbr. Kat. 1-4'!A492="","",'Schritt 2a Wärmeverbr. Kat. 1-4'!A492)</f>
        <v>483</v>
      </c>
      <c r="B485" s="22" t="str">
        <f>IF('Schritt 2a Wärmeverbr. Kat. 1-4'!C492="","",'Schritt 2a Wärmeverbr. Kat. 1-4'!C492)</f>
        <v/>
      </c>
      <c r="D485" s="36" t="str">
        <f>IF('Schritt 2a Wärmeverbr. Kat. 1-4'!K492&lt;&gt;"",'Schritt 2a Wärmeverbr. Kat. 1-4'!V492,"")</f>
        <v/>
      </c>
      <c r="E485" t="str">
        <f>IF(D485="","",MATCH(D485,Klimafaktoren!$C$1:$AX$1,0))</f>
        <v/>
      </c>
      <c r="F485" s="69" t="str" cm="1">
        <f t="array" ref="F485">IFERROR(IF(Witterungsbereinigung!E485="",IF('Schritt 2a Wärmeverbr. Kat. 1-4'!AA492=1,"unbeheizt",""),INDEX(Klimafaktoren!$C$1:$AX$1296,Klimafaktoren!$B$1298,Witterungsbereinigung!E485)),"PLZ eingetragen?")</f>
        <v/>
      </c>
    </row>
    <row r="486" spans="1:6" x14ac:dyDescent="0.25">
      <c r="A486" s="21">
        <f>IF('Schritt 2a Wärmeverbr. Kat. 1-4'!A493="","",'Schritt 2a Wärmeverbr. Kat. 1-4'!A493)</f>
        <v>484</v>
      </c>
      <c r="B486" s="22" t="str">
        <f>IF('Schritt 2a Wärmeverbr. Kat. 1-4'!C493="","",'Schritt 2a Wärmeverbr. Kat. 1-4'!C493)</f>
        <v/>
      </c>
      <c r="D486" s="36" t="str">
        <f>IF('Schritt 2a Wärmeverbr. Kat. 1-4'!K493&lt;&gt;"",'Schritt 2a Wärmeverbr. Kat. 1-4'!V493,"")</f>
        <v/>
      </c>
      <c r="E486" t="str">
        <f>IF(D486="","",MATCH(D486,Klimafaktoren!$C$1:$AX$1,0))</f>
        <v/>
      </c>
      <c r="F486" s="69" t="str" cm="1">
        <f t="array" ref="F486">IFERROR(IF(Witterungsbereinigung!E486="",IF('Schritt 2a Wärmeverbr. Kat. 1-4'!AA493=1,"unbeheizt",""),INDEX(Klimafaktoren!$C$1:$AX$1296,Klimafaktoren!$B$1298,Witterungsbereinigung!E486)),"PLZ eingetragen?")</f>
        <v/>
      </c>
    </row>
    <row r="487" spans="1:6" x14ac:dyDescent="0.25">
      <c r="A487" s="21">
        <f>IF('Schritt 2a Wärmeverbr. Kat. 1-4'!A494="","",'Schritt 2a Wärmeverbr. Kat. 1-4'!A494)</f>
        <v>485</v>
      </c>
      <c r="B487" s="22" t="str">
        <f>IF('Schritt 2a Wärmeverbr. Kat. 1-4'!C494="","",'Schritt 2a Wärmeverbr. Kat. 1-4'!C494)</f>
        <v/>
      </c>
      <c r="D487" s="36" t="str">
        <f>IF('Schritt 2a Wärmeverbr. Kat. 1-4'!K494&lt;&gt;"",'Schritt 2a Wärmeverbr. Kat. 1-4'!V494,"")</f>
        <v/>
      </c>
      <c r="E487" t="str">
        <f>IF(D487="","",MATCH(D487,Klimafaktoren!$C$1:$AX$1,0))</f>
        <v/>
      </c>
      <c r="F487" s="69" t="str" cm="1">
        <f t="array" ref="F487">IFERROR(IF(Witterungsbereinigung!E487="",IF('Schritt 2a Wärmeverbr. Kat. 1-4'!AA494=1,"unbeheizt",""),INDEX(Klimafaktoren!$C$1:$AX$1296,Klimafaktoren!$B$1298,Witterungsbereinigung!E487)),"PLZ eingetragen?")</f>
        <v/>
      </c>
    </row>
    <row r="488" spans="1:6" x14ac:dyDescent="0.25">
      <c r="A488" s="21">
        <f>IF('Schritt 2a Wärmeverbr. Kat. 1-4'!A495="","",'Schritt 2a Wärmeverbr. Kat. 1-4'!A495)</f>
        <v>486</v>
      </c>
      <c r="B488" s="22" t="str">
        <f>IF('Schritt 2a Wärmeverbr. Kat. 1-4'!C495="","",'Schritt 2a Wärmeverbr. Kat. 1-4'!C495)</f>
        <v/>
      </c>
      <c r="D488" s="36" t="str">
        <f>IF('Schritt 2a Wärmeverbr. Kat. 1-4'!K495&lt;&gt;"",'Schritt 2a Wärmeverbr. Kat. 1-4'!V495,"")</f>
        <v/>
      </c>
      <c r="E488" t="str">
        <f>IF(D488="","",MATCH(D488,Klimafaktoren!$C$1:$AX$1,0))</f>
        <v/>
      </c>
      <c r="F488" s="69" t="str" cm="1">
        <f t="array" ref="F488">IFERROR(IF(Witterungsbereinigung!E488="",IF('Schritt 2a Wärmeverbr. Kat. 1-4'!AA495=1,"unbeheizt",""),INDEX(Klimafaktoren!$C$1:$AX$1296,Klimafaktoren!$B$1298,Witterungsbereinigung!E488)),"PLZ eingetragen?")</f>
        <v/>
      </c>
    </row>
    <row r="489" spans="1:6" x14ac:dyDescent="0.25">
      <c r="A489" s="21">
        <f>IF('Schritt 2a Wärmeverbr. Kat. 1-4'!A496="","",'Schritt 2a Wärmeverbr. Kat. 1-4'!A496)</f>
        <v>487</v>
      </c>
      <c r="B489" s="22" t="str">
        <f>IF('Schritt 2a Wärmeverbr. Kat. 1-4'!C496="","",'Schritt 2a Wärmeverbr. Kat. 1-4'!C496)</f>
        <v/>
      </c>
      <c r="D489" s="36" t="str">
        <f>IF('Schritt 2a Wärmeverbr. Kat. 1-4'!K496&lt;&gt;"",'Schritt 2a Wärmeverbr. Kat. 1-4'!V496,"")</f>
        <v/>
      </c>
      <c r="E489" t="str">
        <f>IF(D489="","",MATCH(D489,Klimafaktoren!$C$1:$AX$1,0))</f>
        <v/>
      </c>
      <c r="F489" s="69" t="str" cm="1">
        <f t="array" ref="F489">IFERROR(IF(Witterungsbereinigung!E489="",IF('Schritt 2a Wärmeverbr. Kat. 1-4'!AA496=1,"unbeheizt",""),INDEX(Klimafaktoren!$C$1:$AX$1296,Klimafaktoren!$B$1298,Witterungsbereinigung!E489)),"PLZ eingetragen?")</f>
        <v/>
      </c>
    </row>
    <row r="490" spans="1:6" x14ac:dyDescent="0.25">
      <c r="A490" s="21">
        <f>IF('Schritt 2a Wärmeverbr. Kat. 1-4'!A497="","",'Schritt 2a Wärmeverbr. Kat. 1-4'!A497)</f>
        <v>488</v>
      </c>
      <c r="B490" s="22" t="str">
        <f>IF('Schritt 2a Wärmeverbr. Kat. 1-4'!C497="","",'Schritt 2a Wärmeverbr. Kat. 1-4'!C497)</f>
        <v/>
      </c>
      <c r="D490" s="36" t="str">
        <f>IF('Schritt 2a Wärmeverbr. Kat. 1-4'!K497&lt;&gt;"",'Schritt 2a Wärmeverbr. Kat. 1-4'!V497,"")</f>
        <v/>
      </c>
      <c r="E490" t="str">
        <f>IF(D490="","",MATCH(D490,Klimafaktoren!$C$1:$AX$1,0))</f>
        <v/>
      </c>
      <c r="F490" s="69" t="str" cm="1">
        <f t="array" ref="F490">IFERROR(IF(Witterungsbereinigung!E490="",IF('Schritt 2a Wärmeverbr. Kat. 1-4'!AA497=1,"unbeheizt",""),INDEX(Klimafaktoren!$C$1:$AX$1296,Klimafaktoren!$B$1298,Witterungsbereinigung!E490)),"PLZ eingetragen?")</f>
        <v/>
      </c>
    </row>
    <row r="491" spans="1:6" x14ac:dyDescent="0.25">
      <c r="A491" s="21">
        <f>IF('Schritt 2a Wärmeverbr. Kat. 1-4'!A498="","",'Schritt 2a Wärmeverbr. Kat. 1-4'!A498)</f>
        <v>489</v>
      </c>
      <c r="B491" s="22" t="str">
        <f>IF('Schritt 2a Wärmeverbr. Kat. 1-4'!C498="","",'Schritt 2a Wärmeverbr. Kat. 1-4'!C498)</f>
        <v/>
      </c>
      <c r="D491" s="36" t="str">
        <f>IF('Schritt 2a Wärmeverbr. Kat. 1-4'!K498&lt;&gt;"",'Schritt 2a Wärmeverbr. Kat. 1-4'!V498,"")</f>
        <v/>
      </c>
      <c r="E491" t="str">
        <f>IF(D491="","",MATCH(D491,Klimafaktoren!$C$1:$AX$1,0))</f>
        <v/>
      </c>
      <c r="F491" s="69" t="str" cm="1">
        <f t="array" ref="F491">IFERROR(IF(Witterungsbereinigung!E491="",IF('Schritt 2a Wärmeverbr. Kat. 1-4'!AA498=1,"unbeheizt",""),INDEX(Klimafaktoren!$C$1:$AX$1296,Klimafaktoren!$B$1298,Witterungsbereinigung!E491)),"PLZ eingetragen?")</f>
        <v/>
      </c>
    </row>
    <row r="492" spans="1:6" x14ac:dyDescent="0.25">
      <c r="A492" s="21">
        <f>IF('Schritt 2a Wärmeverbr. Kat. 1-4'!A499="","",'Schritt 2a Wärmeverbr. Kat. 1-4'!A499)</f>
        <v>490</v>
      </c>
      <c r="B492" s="22" t="str">
        <f>IF('Schritt 2a Wärmeverbr. Kat. 1-4'!C499="","",'Schritt 2a Wärmeverbr. Kat. 1-4'!C499)</f>
        <v/>
      </c>
      <c r="D492" s="36" t="str">
        <f>IF('Schritt 2a Wärmeverbr. Kat. 1-4'!K499&lt;&gt;"",'Schritt 2a Wärmeverbr. Kat. 1-4'!V499,"")</f>
        <v/>
      </c>
      <c r="E492" t="str">
        <f>IF(D492="","",MATCH(D492,Klimafaktoren!$C$1:$AX$1,0))</f>
        <v/>
      </c>
      <c r="F492" s="69" t="str" cm="1">
        <f t="array" ref="F492">IFERROR(IF(Witterungsbereinigung!E492="",IF('Schritt 2a Wärmeverbr. Kat. 1-4'!AA499=1,"unbeheizt",""),INDEX(Klimafaktoren!$C$1:$AX$1296,Klimafaktoren!$B$1298,Witterungsbereinigung!E492)),"PLZ eingetragen?")</f>
        <v/>
      </c>
    </row>
    <row r="493" spans="1:6" x14ac:dyDescent="0.25">
      <c r="A493" s="21">
        <f>IF('Schritt 2a Wärmeverbr. Kat. 1-4'!A500="","",'Schritt 2a Wärmeverbr. Kat. 1-4'!A500)</f>
        <v>491</v>
      </c>
      <c r="B493" s="22" t="str">
        <f>IF('Schritt 2a Wärmeverbr. Kat. 1-4'!C500="","",'Schritt 2a Wärmeverbr. Kat. 1-4'!C500)</f>
        <v/>
      </c>
      <c r="D493" s="36" t="str">
        <f>IF('Schritt 2a Wärmeverbr. Kat. 1-4'!K500&lt;&gt;"",'Schritt 2a Wärmeverbr. Kat. 1-4'!V500,"")</f>
        <v/>
      </c>
      <c r="E493" t="str">
        <f>IF(D493="","",MATCH(D493,Klimafaktoren!$C$1:$AX$1,0))</f>
        <v/>
      </c>
      <c r="F493" s="69" t="str" cm="1">
        <f t="array" ref="F493">IFERROR(IF(Witterungsbereinigung!E493="",IF('Schritt 2a Wärmeverbr. Kat. 1-4'!AA500=1,"unbeheizt",""),INDEX(Klimafaktoren!$C$1:$AX$1296,Klimafaktoren!$B$1298,Witterungsbereinigung!E493)),"PLZ eingetragen?")</f>
        <v/>
      </c>
    </row>
    <row r="494" spans="1:6" x14ac:dyDescent="0.25">
      <c r="A494" s="21">
        <f>IF('Schritt 2a Wärmeverbr. Kat. 1-4'!A501="","",'Schritt 2a Wärmeverbr. Kat. 1-4'!A501)</f>
        <v>492</v>
      </c>
      <c r="B494" s="22" t="str">
        <f>IF('Schritt 2a Wärmeverbr. Kat. 1-4'!C501="","",'Schritt 2a Wärmeverbr. Kat. 1-4'!C501)</f>
        <v/>
      </c>
      <c r="D494" s="36" t="str">
        <f>IF('Schritt 2a Wärmeverbr. Kat. 1-4'!K501&lt;&gt;"",'Schritt 2a Wärmeverbr. Kat. 1-4'!V501,"")</f>
        <v/>
      </c>
      <c r="E494" t="str">
        <f>IF(D494="","",MATCH(D494,Klimafaktoren!$C$1:$AX$1,0))</f>
        <v/>
      </c>
      <c r="F494" s="69" t="str" cm="1">
        <f t="array" ref="F494">IFERROR(IF(Witterungsbereinigung!E494="",IF('Schritt 2a Wärmeverbr. Kat. 1-4'!AA501=1,"unbeheizt",""),INDEX(Klimafaktoren!$C$1:$AX$1296,Klimafaktoren!$B$1298,Witterungsbereinigung!E494)),"PLZ eingetragen?")</f>
        <v/>
      </c>
    </row>
    <row r="495" spans="1:6" x14ac:dyDescent="0.25">
      <c r="A495" s="21">
        <f>IF('Schritt 2a Wärmeverbr. Kat. 1-4'!A502="","",'Schritt 2a Wärmeverbr. Kat. 1-4'!A502)</f>
        <v>493</v>
      </c>
      <c r="B495" s="22" t="str">
        <f>IF('Schritt 2a Wärmeverbr. Kat. 1-4'!C502="","",'Schritt 2a Wärmeverbr. Kat. 1-4'!C502)</f>
        <v/>
      </c>
      <c r="D495" s="36" t="str">
        <f>IF('Schritt 2a Wärmeverbr. Kat. 1-4'!K502&lt;&gt;"",'Schritt 2a Wärmeverbr. Kat. 1-4'!V502,"")</f>
        <v/>
      </c>
      <c r="E495" t="str">
        <f>IF(D495="","",MATCH(D495,Klimafaktoren!$C$1:$AX$1,0))</f>
        <v/>
      </c>
      <c r="F495" s="69" t="str" cm="1">
        <f t="array" ref="F495">IFERROR(IF(Witterungsbereinigung!E495="",IF('Schritt 2a Wärmeverbr. Kat. 1-4'!AA502=1,"unbeheizt",""),INDEX(Klimafaktoren!$C$1:$AX$1296,Klimafaktoren!$B$1298,Witterungsbereinigung!E495)),"PLZ eingetragen?")</f>
        <v/>
      </c>
    </row>
    <row r="496" spans="1:6" x14ac:dyDescent="0.25">
      <c r="A496" s="21">
        <f>IF('Schritt 2a Wärmeverbr. Kat. 1-4'!A503="","",'Schritt 2a Wärmeverbr. Kat. 1-4'!A503)</f>
        <v>494</v>
      </c>
      <c r="B496" s="22" t="str">
        <f>IF('Schritt 2a Wärmeverbr. Kat. 1-4'!C503="","",'Schritt 2a Wärmeverbr. Kat. 1-4'!C503)</f>
        <v/>
      </c>
      <c r="D496" s="36" t="str">
        <f>IF('Schritt 2a Wärmeverbr. Kat. 1-4'!K503&lt;&gt;"",'Schritt 2a Wärmeverbr. Kat. 1-4'!V503,"")</f>
        <v/>
      </c>
      <c r="E496" t="str">
        <f>IF(D496="","",MATCH(D496,Klimafaktoren!$C$1:$AX$1,0))</f>
        <v/>
      </c>
      <c r="F496" s="69" t="str" cm="1">
        <f t="array" ref="F496">IFERROR(IF(Witterungsbereinigung!E496="",IF('Schritt 2a Wärmeverbr. Kat. 1-4'!AA503=1,"unbeheizt",""),INDEX(Klimafaktoren!$C$1:$AX$1296,Klimafaktoren!$B$1298,Witterungsbereinigung!E496)),"PLZ eingetragen?")</f>
        <v/>
      </c>
    </row>
    <row r="497" spans="1:6" x14ac:dyDescent="0.25">
      <c r="A497" s="21">
        <f>IF('Schritt 2a Wärmeverbr. Kat. 1-4'!A504="","",'Schritt 2a Wärmeverbr. Kat. 1-4'!A504)</f>
        <v>495</v>
      </c>
      <c r="B497" s="22" t="str">
        <f>IF('Schritt 2a Wärmeverbr. Kat. 1-4'!C504="","",'Schritt 2a Wärmeverbr. Kat. 1-4'!C504)</f>
        <v/>
      </c>
      <c r="D497" s="36" t="str">
        <f>IF('Schritt 2a Wärmeverbr. Kat. 1-4'!K504&lt;&gt;"",'Schritt 2a Wärmeverbr. Kat. 1-4'!V504,"")</f>
        <v/>
      </c>
      <c r="E497" t="str">
        <f>IF(D497="","",MATCH(D497,Klimafaktoren!$C$1:$AX$1,0))</f>
        <v/>
      </c>
      <c r="F497" s="69" t="str" cm="1">
        <f t="array" ref="F497">IFERROR(IF(Witterungsbereinigung!E497="",IF('Schritt 2a Wärmeverbr. Kat. 1-4'!AA504=1,"unbeheizt",""),INDEX(Klimafaktoren!$C$1:$AX$1296,Klimafaktoren!$B$1298,Witterungsbereinigung!E497)),"PLZ eingetragen?")</f>
        <v/>
      </c>
    </row>
    <row r="498" spans="1:6" x14ac:dyDescent="0.25">
      <c r="A498" s="21"/>
      <c r="B498" s="22"/>
      <c r="D498" s="36"/>
      <c r="F498" s="69" t="str" cm="1">
        <f t="array" ref="F498">IFERROR(IF(Witterungsbereinigung!E498="",IF('Schritt 2a Wärmeverbr. Kat. 1-4'!AA505=1,"unbeheizt",""),INDEX(Klimafaktoren!$C$1:$AX$1296,Klimafaktoren!$B$1298,Witterungsbereinigung!E498)),"PLZ eingetragen?")</f>
        <v/>
      </c>
    </row>
    <row r="499" spans="1:6" x14ac:dyDescent="0.25">
      <c r="A499" s="21"/>
      <c r="B499" s="22"/>
      <c r="D499" s="36"/>
      <c r="F499" s="69" t="str" cm="1">
        <f t="array" ref="F499">IFERROR(IF(Witterungsbereinigung!E499="",IF('Schritt 2a Wärmeverbr. Kat. 1-4'!AA506=1,"unbeheizt",""),INDEX(Klimafaktoren!$C$1:$AX$1296,Klimafaktoren!$B$1298,Witterungsbereinigung!E499)),"PLZ eingetragen?")</f>
        <v/>
      </c>
    </row>
    <row r="500" spans="1:6" x14ac:dyDescent="0.25">
      <c r="A500" s="21"/>
      <c r="B500" s="22"/>
      <c r="D500" s="36"/>
      <c r="F500" s="69" t="str" cm="1">
        <f t="array" ref="F500">IFERROR(IF(Witterungsbereinigung!E500="",IF('Schritt 2a Wärmeverbr. Kat. 1-4'!AA507=1,"unbeheizt",""),INDEX(Klimafaktoren!$C$1:$AX$1296,Klimafaktoren!$B$1298,Witterungsbereinigung!E500)),"PLZ eingetragen?")</f>
        <v/>
      </c>
    </row>
    <row r="501" spans="1:6" x14ac:dyDescent="0.25">
      <c r="A501" s="21"/>
      <c r="B501" s="22"/>
      <c r="D501" s="36"/>
      <c r="F501" s="69" t="str" cm="1">
        <f t="array" ref="F501">IFERROR(IF(Witterungsbereinigung!E501="",IF('Schritt 2a Wärmeverbr. Kat. 1-4'!AA508=1,"unbeheizt",""),INDEX(Klimafaktoren!$C$1:$AX$1296,Klimafaktoren!$B$1298,Witterungsbereinigung!E501)),"PLZ eingetragen?")</f>
        <v/>
      </c>
    </row>
  </sheetData>
  <sheetProtection algorithmName="SHA-512" hashValue="Lak+oia86I8FdnqpWJ6H4AO3Jduu4ce++Yl0woIRI7aLYotX7ffsB5LGA5T18YAv2mM9IEeb8KRkTH70BUr/Bg==" saltValue="GfRVgwMfAh6hBX7aaLfMsQ==" spinCount="100000" sheet="1" objects="1" scenarios="1"/>
  <mergeCells count="5">
    <mergeCell ref="A1:A2"/>
    <mergeCell ref="B1:B2"/>
    <mergeCell ref="F1:F2"/>
    <mergeCell ref="D1:D2"/>
    <mergeCell ref="E1:E2"/>
  </mergeCells>
  <dataValidations count="1">
    <dataValidation allowBlank="1" showInputMessage="1" showErrorMessage="1" promptTitle="Infrastrukturbezeichnung" prompt="Darunter fallen Anlagen zur Wasserversorgung, Kläranlagen und Straßenbeleuchtung" sqref="B3:B501" xr:uid="{AEC0300B-7ACE-492A-A113-78C7E7EB6AA8}"/>
  </dataValidations>
  <pageMargins left="0.7" right="0.7" top="0.78740157499999996" bottom="0.78740157499999996" header="0.3" footer="0.3"/>
  <pageSetup paperSize="9" orientation="portrait"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7138D-0753-4B34-9F80-8DEFC9FD4C96}">
  <sheetPr>
    <tabColor theme="1" tint="0.499984740745262"/>
  </sheetPr>
  <dimension ref="A1:AX8240"/>
  <sheetViews>
    <sheetView view="pageBreakPreview" zoomScale="80" zoomScaleNormal="115" zoomScaleSheetLayoutView="80" workbookViewId="0">
      <pane xSplit="1" topLeftCell="D1" activePane="topRight" state="frozen"/>
      <selection activeCell="I446" sqref="I446"/>
      <selection pane="topRight" activeCell="X1" sqref="X1:Y3"/>
    </sheetView>
  </sheetViews>
  <sheetFormatPr baseColWidth="10" defaultColWidth="10.7109375" defaultRowHeight="15" x14ac:dyDescent="0.25"/>
  <cols>
    <col min="1" max="1" width="12" style="32" customWidth="1"/>
    <col min="2" max="2" width="6.42578125" style="32" customWidth="1"/>
    <col min="3" max="13" width="11.42578125" style="32"/>
    <col min="14" max="14" width="11.42578125" customWidth="1"/>
    <col min="15" max="23" width="11.42578125"/>
    <col min="24" max="30" width="11.42578125" style="411"/>
    <col min="31" max="240" width="11.42578125" style="32"/>
    <col min="241" max="241" width="12" style="32" customWidth="1"/>
    <col min="242" max="242" width="6.42578125" style="32" customWidth="1"/>
    <col min="243" max="496" width="11.42578125" style="32"/>
    <col min="497" max="497" width="12" style="32" customWidth="1"/>
    <col min="498" max="498" width="6.42578125" style="32" customWidth="1"/>
    <col min="499" max="752" width="11.42578125" style="32"/>
    <col min="753" max="753" width="12" style="32" customWidth="1"/>
    <col min="754" max="754" width="6.42578125" style="32" customWidth="1"/>
    <col min="755" max="1008" width="11.42578125" style="32"/>
    <col min="1009" max="1009" width="12" style="32" customWidth="1"/>
    <col min="1010" max="1010" width="6.42578125" style="32" customWidth="1"/>
    <col min="1011" max="1264" width="11.42578125" style="32"/>
    <col min="1265" max="1265" width="12" style="32" customWidth="1"/>
    <col min="1266" max="1266" width="6.42578125" style="32" customWidth="1"/>
    <col min="1267" max="1520" width="11.42578125" style="32"/>
    <col min="1521" max="1521" width="12" style="32" customWidth="1"/>
    <col min="1522" max="1522" width="6.42578125" style="32" customWidth="1"/>
    <col min="1523" max="1776" width="11.42578125" style="32"/>
    <col min="1777" max="1777" width="12" style="32" customWidth="1"/>
    <col min="1778" max="1778" width="6.42578125" style="32" customWidth="1"/>
    <col min="1779" max="2032" width="11.42578125" style="32"/>
    <col min="2033" max="2033" width="12" style="32" customWidth="1"/>
    <col min="2034" max="2034" width="6.42578125" style="32" customWidth="1"/>
    <col min="2035" max="2288" width="11.42578125" style="32"/>
    <col min="2289" max="2289" width="12" style="32" customWidth="1"/>
    <col min="2290" max="2290" width="6.42578125" style="32" customWidth="1"/>
    <col min="2291" max="2544" width="11.42578125" style="32"/>
    <col min="2545" max="2545" width="12" style="32" customWidth="1"/>
    <col min="2546" max="2546" width="6.42578125" style="32" customWidth="1"/>
    <col min="2547" max="2800" width="11.42578125" style="32"/>
    <col min="2801" max="2801" width="12" style="32" customWidth="1"/>
    <col min="2802" max="2802" width="6.42578125" style="32" customWidth="1"/>
    <col min="2803" max="3056" width="11.42578125" style="32"/>
    <col min="3057" max="3057" width="12" style="32" customWidth="1"/>
    <col min="3058" max="3058" width="6.42578125" style="32" customWidth="1"/>
    <col min="3059" max="3312" width="11.42578125" style="32"/>
    <col min="3313" max="3313" width="12" style="32" customWidth="1"/>
    <col min="3314" max="3314" width="6.42578125" style="32" customWidth="1"/>
    <col min="3315" max="3568" width="11.42578125" style="32"/>
    <col min="3569" max="3569" width="12" style="32" customWidth="1"/>
    <col min="3570" max="3570" width="6.42578125" style="32" customWidth="1"/>
    <col min="3571" max="3824" width="11.42578125" style="32"/>
    <col min="3825" max="3825" width="12" style="32" customWidth="1"/>
    <col min="3826" max="3826" width="6.42578125" style="32" customWidth="1"/>
    <col min="3827" max="4080" width="11.42578125" style="32"/>
    <col min="4081" max="4081" width="12" style="32" customWidth="1"/>
    <col min="4082" max="4082" width="6.42578125" style="32" customWidth="1"/>
    <col min="4083" max="4336" width="11.42578125" style="32"/>
    <col min="4337" max="4337" width="12" style="32" customWidth="1"/>
    <col min="4338" max="4338" width="6.42578125" style="32" customWidth="1"/>
    <col min="4339" max="4592" width="11.42578125" style="32"/>
    <col min="4593" max="4593" width="12" style="32" customWidth="1"/>
    <col min="4594" max="4594" width="6.42578125" style="32" customWidth="1"/>
    <col min="4595" max="4848" width="11.42578125" style="32"/>
    <col min="4849" max="4849" width="12" style="32" customWidth="1"/>
    <col min="4850" max="4850" width="6.42578125" style="32" customWidth="1"/>
    <col min="4851" max="5104" width="11.42578125" style="32"/>
    <col min="5105" max="5105" width="12" style="32" customWidth="1"/>
    <col min="5106" max="5106" width="6.42578125" style="32" customWidth="1"/>
    <col min="5107" max="5360" width="11.42578125" style="32"/>
    <col min="5361" max="5361" width="12" style="32" customWidth="1"/>
    <col min="5362" max="5362" width="6.42578125" style="32" customWidth="1"/>
    <col min="5363" max="5616" width="11.42578125" style="32"/>
    <col min="5617" max="5617" width="12" style="32" customWidth="1"/>
    <col min="5618" max="5618" width="6.42578125" style="32" customWidth="1"/>
    <col min="5619" max="5872" width="11.42578125" style="32"/>
    <col min="5873" max="5873" width="12" style="32" customWidth="1"/>
    <col min="5874" max="5874" width="6.42578125" style="32" customWidth="1"/>
    <col min="5875" max="6128" width="11.42578125" style="32"/>
    <col min="6129" max="6129" width="12" style="32" customWidth="1"/>
    <col min="6130" max="6130" width="6.42578125" style="32" customWidth="1"/>
    <col min="6131" max="6384" width="11.42578125" style="32"/>
    <col min="6385" max="6385" width="12" style="32" customWidth="1"/>
    <col min="6386" max="6386" width="6.42578125" style="32" customWidth="1"/>
    <col min="6387" max="6640" width="11.42578125" style="32"/>
    <col min="6641" max="6641" width="12" style="32" customWidth="1"/>
    <col min="6642" max="6642" width="6.42578125" style="32" customWidth="1"/>
    <col min="6643" max="6896" width="11.42578125" style="32"/>
    <col min="6897" max="6897" width="12" style="32" customWidth="1"/>
    <col min="6898" max="6898" width="6.42578125" style="32" customWidth="1"/>
    <col min="6899" max="7152" width="11.42578125" style="32"/>
    <col min="7153" max="7153" width="12" style="32" customWidth="1"/>
    <col min="7154" max="7154" width="6.42578125" style="32" customWidth="1"/>
    <col min="7155" max="7408" width="11.42578125" style="32"/>
    <col min="7409" max="7409" width="12" style="32" customWidth="1"/>
    <col min="7410" max="7410" width="6.42578125" style="32" customWidth="1"/>
    <col min="7411" max="7664" width="11.42578125" style="32"/>
    <col min="7665" max="7665" width="12" style="32" customWidth="1"/>
    <col min="7666" max="7666" width="6.42578125" style="32" customWidth="1"/>
    <col min="7667" max="7920" width="11.42578125" style="32"/>
    <col min="7921" max="7921" width="12" style="32" customWidth="1"/>
    <col min="7922" max="7922" width="6.42578125" style="32" customWidth="1"/>
    <col min="7923" max="8176" width="11.42578125" style="32"/>
    <col min="8177" max="8177" width="12" style="32" customWidth="1"/>
    <col min="8178" max="8178" width="6.42578125" style="32" customWidth="1"/>
    <col min="8179" max="8432" width="11.42578125" style="32"/>
    <col min="8433" max="8433" width="12" style="32" customWidth="1"/>
    <col min="8434" max="8434" width="6.42578125" style="32" customWidth="1"/>
    <col min="8435" max="8688" width="11.42578125" style="32"/>
    <col min="8689" max="8689" width="12" style="32" customWidth="1"/>
    <col min="8690" max="8690" width="6.42578125" style="32" customWidth="1"/>
    <col min="8691" max="8944" width="11.42578125" style="32"/>
    <col min="8945" max="8945" width="12" style="32" customWidth="1"/>
    <col min="8946" max="8946" width="6.42578125" style="32" customWidth="1"/>
    <col min="8947" max="9200" width="11.42578125" style="32"/>
    <col min="9201" max="9201" width="12" style="32" customWidth="1"/>
    <col min="9202" max="9202" width="6.42578125" style="32" customWidth="1"/>
    <col min="9203" max="9456" width="11.42578125" style="32"/>
    <col min="9457" max="9457" width="12" style="32" customWidth="1"/>
    <col min="9458" max="9458" width="6.42578125" style="32" customWidth="1"/>
    <col min="9459" max="9712" width="11.42578125" style="32"/>
    <col min="9713" max="9713" width="12" style="32" customWidth="1"/>
    <col min="9714" max="9714" width="6.42578125" style="32" customWidth="1"/>
    <col min="9715" max="9968" width="11.42578125" style="32"/>
    <col min="9969" max="9969" width="12" style="32" customWidth="1"/>
    <col min="9970" max="9970" width="6.42578125" style="32" customWidth="1"/>
    <col min="9971" max="10224" width="11.42578125" style="32"/>
    <col min="10225" max="10225" width="12" style="32" customWidth="1"/>
    <col min="10226" max="10226" width="6.42578125" style="32" customWidth="1"/>
    <col min="10227" max="10480" width="11.42578125" style="32"/>
    <col min="10481" max="10481" width="12" style="32" customWidth="1"/>
    <col min="10482" max="10482" width="6.42578125" style="32" customWidth="1"/>
    <col min="10483" max="10736" width="11.42578125" style="32"/>
    <col min="10737" max="10737" width="12" style="32" customWidth="1"/>
    <col min="10738" max="10738" width="6.42578125" style="32" customWidth="1"/>
    <col min="10739" max="10992" width="11.42578125" style="32"/>
    <col min="10993" max="10993" width="12" style="32" customWidth="1"/>
    <col min="10994" max="10994" width="6.42578125" style="32" customWidth="1"/>
    <col min="10995" max="11248" width="11.42578125" style="32"/>
    <col min="11249" max="11249" width="12" style="32" customWidth="1"/>
    <col min="11250" max="11250" width="6.42578125" style="32" customWidth="1"/>
    <col min="11251" max="11504" width="11.42578125" style="32"/>
    <col min="11505" max="11505" width="12" style="32" customWidth="1"/>
    <col min="11506" max="11506" width="6.42578125" style="32" customWidth="1"/>
    <col min="11507" max="11760" width="11.42578125" style="32"/>
    <col min="11761" max="11761" width="12" style="32" customWidth="1"/>
    <col min="11762" max="11762" width="6.42578125" style="32" customWidth="1"/>
    <col min="11763" max="12016" width="11.42578125" style="32"/>
    <col min="12017" max="12017" width="12" style="32" customWidth="1"/>
    <col min="12018" max="12018" width="6.42578125" style="32" customWidth="1"/>
    <col min="12019" max="12272" width="11.42578125" style="32"/>
    <col min="12273" max="12273" width="12" style="32" customWidth="1"/>
    <col min="12274" max="12274" width="6.42578125" style="32" customWidth="1"/>
    <col min="12275" max="12528" width="11.42578125" style="32"/>
    <col min="12529" max="12529" width="12" style="32" customWidth="1"/>
    <col min="12530" max="12530" width="6.42578125" style="32" customWidth="1"/>
    <col min="12531" max="12784" width="11.42578125" style="32"/>
    <col min="12785" max="12785" width="12" style="32" customWidth="1"/>
    <col min="12786" max="12786" width="6.42578125" style="32" customWidth="1"/>
    <col min="12787" max="13040" width="11.42578125" style="32"/>
    <col min="13041" max="13041" width="12" style="32" customWidth="1"/>
    <col min="13042" max="13042" width="6.42578125" style="32" customWidth="1"/>
    <col min="13043" max="13296" width="11.42578125" style="32"/>
    <col min="13297" max="13297" width="12" style="32" customWidth="1"/>
    <col min="13298" max="13298" width="6.42578125" style="32" customWidth="1"/>
    <col min="13299" max="13552" width="11.42578125" style="32"/>
    <col min="13553" max="13553" width="12" style="32" customWidth="1"/>
    <col min="13554" max="13554" width="6.42578125" style="32" customWidth="1"/>
    <col min="13555" max="13808" width="11.42578125" style="32"/>
    <col min="13809" max="13809" width="12" style="32" customWidth="1"/>
    <col min="13810" max="13810" width="6.42578125" style="32" customWidth="1"/>
    <col min="13811" max="14064" width="11.42578125" style="32"/>
    <col min="14065" max="14065" width="12" style="32" customWidth="1"/>
    <col min="14066" max="14066" width="6.42578125" style="32" customWidth="1"/>
    <col min="14067" max="14320" width="11.42578125" style="32"/>
    <col min="14321" max="14321" width="12" style="32" customWidth="1"/>
    <col min="14322" max="14322" width="6.42578125" style="32" customWidth="1"/>
    <col min="14323" max="14576" width="11.42578125" style="32"/>
    <col min="14577" max="14577" width="12" style="32" customWidth="1"/>
    <col min="14578" max="14578" width="6.42578125" style="32" customWidth="1"/>
    <col min="14579" max="14832" width="11.42578125" style="32"/>
    <col min="14833" max="14833" width="12" style="32" customWidth="1"/>
    <col min="14834" max="14834" width="6.42578125" style="32" customWidth="1"/>
    <col min="14835" max="15088" width="11.42578125" style="32"/>
    <col min="15089" max="15089" width="12" style="32" customWidth="1"/>
    <col min="15090" max="15090" width="6.42578125" style="32" customWidth="1"/>
    <col min="15091" max="15344" width="11.42578125" style="32"/>
    <col min="15345" max="15345" width="12" style="32" customWidth="1"/>
    <col min="15346" max="15346" width="6.42578125" style="32" customWidth="1"/>
    <col min="15347" max="15600" width="11.42578125" style="32"/>
    <col min="15601" max="15601" width="12" style="32" customWidth="1"/>
    <col min="15602" max="15602" width="6.42578125" style="32" customWidth="1"/>
    <col min="15603" max="15856" width="11.42578125" style="32"/>
    <col min="15857" max="15857" width="12" style="32" customWidth="1"/>
    <col min="15858" max="15858" width="6.42578125" style="32" customWidth="1"/>
    <col min="15859" max="16112" width="11.42578125" style="32"/>
    <col min="16113" max="16113" width="12" style="32" customWidth="1"/>
    <col min="16114" max="16114" width="6.42578125" style="32" customWidth="1"/>
    <col min="16115" max="16368" width="11.42578125" style="32"/>
    <col min="16369" max="16384" width="11.42578125" style="32" customWidth="1"/>
  </cols>
  <sheetData>
    <row r="1" spans="1:50" s="27" customFormat="1" ht="17.25" customHeight="1" x14ac:dyDescent="0.25">
      <c r="A1" s="885" t="s">
        <v>1598</v>
      </c>
      <c r="B1" s="25" t="s">
        <v>50</v>
      </c>
      <c r="C1" s="26">
        <v>43831</v>
      </c>
      <c r="D1" s="26">
        <v>43862</v>
      </c>
      <c r="E1" s="26">
        <v>43891</v>
      </c>
      <c r="F1" s="26">
        <v>43922</v>
      </c>
      <c r="G1" s="26">
        <v>43952</v>
      </c>
      <c r="H1" s="26">
        <v>43983</v>
      </c>
      <c r="I1" s="26">
        <v>44013</v>
      </c>
      <c r="J1" s="26">
        <v>44044</v>
      </c>
      <c r="K1" s="26">
        <v>44075</v>
      </c>
      <c r="L1" s="26">
        <v>44105</v>
      </c>
      <c r="M1" s="26">
        <v>44136</v>
      </c>
      <c r="N1" s="26">
        <v>44166</v>
      </c>
      <c r="O1" s="441">
        <v>44197</v>
      </c>
      <c r="P1" s="441">
        <v>44228</v>
      </c>
      <c r="Q1" s="441">
        <v>44256</v>
      </c>
      <c r="R1" s="441">
        <v>44287</v>
      </c>
      <c r="S1" s="441">
        <v>44317</v>
      </c>
      <c r="T1" s="441">
        <v>44348</v>
      </c>
      <c r="U1" s="441">
        <v>44378</v>
      </c>
      <c r="V1" s="441">
        <v>44409</v>
      </c>
      <c r="W1" s="441">
        <v>44440</v>
      </c>
      <c r="X1" s="26">
        <v>44470</v>
      </c>
      <c r="Y1" s="26">
        <v>44501</v>
      </c>
      <c r="Z1" s="408">
        <v>44531</v>
      </c>
      <c r="AA1" s="408">
        <v>44562</v>
      </c>
      <c r="AB1" s="408">
        <v>44593</v>
      </c>
      <c r="AC1" s="408">
        <v>44621</v>
      </c>
      <c r="AD1" s="408">
        <v>44652</v>
      </c>
      <c r="AE1" s="26">
        <v>44682</v>
      </c>
      <c r="AF1" s="26">
        <v>44713</v>
      </c>
      <c r="AG1" s="26">
        <v>44743</v>
      </c>
      <c r="AH1" s="26">
        <v>44774</v>
      </c>
      <c r="AI1" s="26">
        <v>44805</v>
      </c>
      <c r="AJ1" s="26">
        <v>44835</v>
      </c>
      <c r="AK1" s="26">
        <v>44866</v>
      </c>
      <c r="AL1" s="26">
        <v>44896</v>
      </c>
      <c r="AM1" s="26">
        <v>44927</v>
      </c>
      <c r="AN1" s="26">
        <v>44958</v>
      </c>
      <c r="AO1" s="26">
        <v>44986</v>
      </c>
      <c r="AP1" s="26">
        <v>45017</v>
      </c>
      <c r="AQ1" s="26">
        <v>45047</v>
      </c>
      <c r="AR1" s="26">
        <v>45078</v>
      </c>
      <c r="AS1" s="26">
        <v>45108</v>
      </c>
      <c r="AT1" s="26">
        <v>45139</v>
      </c>
      <c r="AU1" s="26">
        <v>45170</v>
      </c>
      <c r="AV1" s="26">
        <v>45200</v>
      </c>
      <c r="AW1" s="26">
        <v>45231</v>
      </c>
      <c r="AX1" s="26">
        <v>45261</v>
      </c>
    </row>
    <row r="2" spans="1:50" s="27" customFormat="1" ht="17.45" customHeight="1" x14ac:dyDescent="0.25">
      <c r="A2" s="886"/>
      <c r="B2" s="25" t="s">
        <v>51</v>
      </c>
      <c r="C2" s="26" t="s">
        <v>1599</v>
      </c>
      <c r="D2" s="26" t="s">
        <v>1600</v>
      </c>
      <c r="E2" s="26" t="s">
        <v>1601</v>
      </c>
      <c r="F2" s="26" t="s">
        <v>1602</v>
      </c>
      <c r="G2" s="26" t="s">
        <v>1603</v>
      </c>
      <c r="H2" s="26" t="s">
        <v>1604</v>
      </c>
      <c r="I2" s="26" t="s">
        <v>1605</v>
      </c>
      <c r="J2" s="26" t="s">
        <v>1606</v>
      </c>
      <c r="K2" s="26" t="s">
        <v>1607</v>
      </c>
      <c r="L2" s="26" t="s">
        <v>1608</v>
      </c>
      <c r="M2" s="26" t="s">
        <v>1609</v>
      </c>
      <c r="N2" s="441">
        <v>44530</v>
      </c>
      <c r="O2" s="441">
        <v>44561</v>
      </c>
      <c r="P2" s="441">
        <v>44592</v>
      </c>
      <c r="Q2" s="441">
        <v>44620</v>
      </c>
      <c r="R2" s="441">
        <v>44651</v>
      </c>
      <c r="S2" s="441">
        <v>44681</v>
      </c>
      <c r="T2" s="441">
        <v>44712</v>
      </c>
      <c r="U2" s="441">
        <v>44742</v>
      </c>
      <c r="V2" s="441">
        <v>44773</v>
      </c>
      <c r="W2" s="441">
        <v>44804</v>
      </c>
      <c r="X2" s="26" t="s">
        <v>1610</v>
      </c>
      <c r="Y2" s="26" t="s">
        <v>1611</v>
      </c>
      <c r="Z2" s="408" t="s">
        <v>1612</v>
      </c>
      <c r="AA2" s="408" t="s">
        <v>1613</v>
      </c>
      <c r="AB2" s="408" t="s">
        <v>1614</v>
      </c>
      <c r="AC2" s="408" t="s">
        <v>1615</v>
      </c>
      <c r="AD2" s="408" t="s">
        <v>1616</v>
      </c>
      <c r="AE2" s="26" t="s">
        <v>1617</v>
      </c>
      <c r="AF2" s="26" t="s">
        <v>1618</v>
      </c>
      <c r="AG2" s="26" t="s">
        <v>1619</v>
      </c>
      <c r="AH2" s="26" t="s">
        <v>1620</v>
      </c>
      <c r="AI2" s="26" t="s">
        <v>1621</v>
      </c>
      <c r="AJ2" s="26" t="s">
        <v>1622</v>
      </c>
      <c r="AK2" s="26" t="s">
        <v>1623</v>
      </c>
      <c r="AL2" s="26" t="s">
        <v>1624</v>
      </c>
      <c r="AM2" s="26" t="s">
        <v>1625</v>
      </c>
      <c r="AN2" s="26" t="s">
        <v>1626</v>
      </c>
      <c r="AO2" s="26" t="s">
        <v>1627</v>
      </c>
      <c r="AP2" s="26" t="s">
        <v>1628</v>
      </c>
      <c r="AQ2" s="26" t="s">
        <v>1629</v>
      </c>
      <c r="AR2" s="26" t="s">
        <v>1630</v>
      </c>
      <c r="AS2" s="26" t="s">
        <v>1631</v>
      </c>
      <c r="AT2" s="26">
        <v>45504</v>
      </c>
      <c r="AU2" s="26">
        <v>45535</v>
      </c>
      <c r="AV2" s="26">
        <v>45565</v>
      </c>
      <c r="AW2" s="26">
        <v>45596</v>
      </c>
      <c r="AX2" s="26">
        <v>45626</v>
      </c>
    </row>
    <row r="3" spans="1:50" s="30" customFormat="1" x14ac:dyDescent="0.25">
      <c r="A3" s="28" t="s">
        <v>1632</v>
      </c>
      <c r="B3" s="29" t="str">
        <f>IF('Schritt 1 Allgemeine Angaben'!D7&lt;&gt;"",'Schritt 1 Allgemeine Angaben'!D7,"")</f>
        <v/>
      </c>
      <c r="C3" s="27"/>
      <c r="D3" s="27"/>
      <c r="E3" s="27"/>
      <c r="F3" s="27"/>
      <c r="G3" s="27"/>
      <c r="H3" s="27"/>
      <c r="I3" s="27"/>
      <c r="J3" s="27"/>
      <c r="K3" s="27"/>
      <c r="L3" s="27"/>
      <c r="M3" s="27"/>
      <c r="N3"/>
      <c r="O3"/>
      <c r="P3"/>
      <c r="Q3"/>
      <c r="R3"/>
      <c r="S3"/>
      <c r="T3"/>
      <c r="U3"/>
      <c r="V3"/>
      <c r="W3"/>
      <c r="X3" s="27"/>
      <c r="Y3" s="27"/>
      <c r="Z3" s="409"/>
      <c r="AA3" s="409"/>
      <c r="AB3" s="409"/>
      <c r="AC3" s="409"/>
      <c r="AD3" s="409"/>
      <c r="AE3" s="27"/>
      <c r="AF3" s="27"/>
      <c r="AG3" s="27"/>
      <c r="AH3" s="27"/>
      <c r="AI3" s="27"/>
      <c r="AJ3" s="27"/>
      <c r="AK3" s="27"/>
      <c r="AL3" s="27"/>
      <c r="AM3" s="27"/>
      <c r="AN3" s="27"/>
      <c r="AO3" s="27"/>
      <c r="AP3" s="27"/>
      <c r="AQ3" s="27"/>
      <c r="AR3" s="27"/>
      <c r="AS3" s="27"/>
      <c r="AT3" s="27"/>
      <c r="AU3" s="27"/>
      <c r="AV3" s="27"/>
      <c r="AW3" s="27"/>
      <c r="AX3" s="27"/>
    </row>
    <row r="4" spans="1:50" s="30" customFormat="1" ht="11.25" x14ac:dyDescent="0.25">
      <c r="A4" s="31">
        <v>68159</v>
      </c>
      <c r="B4" s="30" t="str">
        <f>IF($B$3="","",ABS($B$3-$A4))</f>
        <v/>
      </c>
      <c r="C4" s="34">
        <v>1.38</v>
      </c>
      <c r="D4" s="34" t="s">
        <v>1821</v>
      </c>
      <c r="E4" s="34" t="s">
        <v>1822</v>
      </c>
      <c r="F4" s="34" t="s">
        <v>1823</v>
      </c>
      <c r="G4" s="34" t="s">
        <v>1824</v>
      </c>
      <c r="H4" s="34" t="s">
        <v>1825</v>
      </c>
      <c r="I4" s="34" t="s">
        <v>1826</v>
      </c>
      <c r="J4" s="34" t="s">
        <v>1826</v>
      </c>
      <c r="K4" s="34">
        <v>1.2</v>
      </c>
      <c r="L4" s="34">
        <v>1.2</v>
      </c>
      <c r="M4" s="34">
        <v>1.19</v>
      </c>
      <c r="N4" s="34">
        <v>1.17</v>
      </c>
      <c r="O4" s="34">
        <v>1.18</v>
      </c>
      <c r="P4" s="34">
        <v>1.19</v>
      </c>
      <c r="Q4" s="34">
        <v>1.21</v>
      </c>
      <c r="R4" s="34">
        <v>1.22</v>
      </c>
      <c r="S4" s="34">
        <v>1.25</v>
      </c>
      <c r="T4" s="34">
        <v>1.33</v>
      </c>
      <c r="U4" s="34">
        <v>1.33</v>
      </c>
      <c r="V4" s="34">
        <v>1.33</v>
      </c>
      <c r="W4" s="34">
        <v>1.33</v>
      </c>
      <c r="X4" s="34">
        <v>1.29</v>
      </c>
      <c r="Y4" s="34">
        <v>1.36</v>
      </c>
      <c r="Z4" s="412">
        <v>1.33</v>
      </c>
      <c r="AA4" s="412">
        <v>1.33</v>
      </c>
      <c r="AB4" s="412">
        <v>1.33</v>
      </c>
      <c r="AC4" s="412">
        <v>1.33</v>
      </c>
      <c r="AD4" s="412">
        <v>1.33</v>
      </c>
    </row>
    <row r="5" spans="1:50" s="30" customFormat="1" ht="11.25" x14ac:dyDescent="0.25">
      <c r="A5" s="31">
        <v>68161</v>
      </c>
      <c r="B5" s="30" t="str">
        <f t="shared" ref="B5:B68" si="0">IF($B$3="","",ABS($B$3-$A5))</f>
        <v/>
      </c>
      <c r="C5" s="34">
        <v>1.4</v>
      </c>
      <c r="D5" s="34" t="s">
        <v>1827</v>
      </c>
      <c r="E5" s="34" t="s">
        <v>1828</v>
      </c>
      <c r="F5" s="34" t="s">
        <v>1829</v>
      </c>
      <c r="G5" s="34" t="s">
        <v>1830</v>
      </c>
      <c r="H5" s="34" t="s">
        <v>1826</v>
      </c>
      <c r="I5" s="34" t="s">
        <v>1831</v>
      </c>
      <c r="J5" s="34" t="s">
        <v>1831</v>
      </c>
      <c r="K5" s="34">
        <v>1.21</v>
      </c>
      <c r="L5" s="34">
        <v>1.21</v>
      </c>
      <c r="M5" s="34">
        <v>1.2</v>
      </c>
      <c r="N5" s="34">
        <v>1.18</v>
      </c>
      <c r="O5" s="34">
        <v>1.18</v>
      </c>
      <c r="P5" s="34">
        <v>1.2</v>
      </c>
      <c r="Q5" s="34">
        <v>1.22</v>
      </c>
      <c r="R5" s="34">
        <v>1.23</v>
      </c>
      <c r="S5" s="34">
        <v>1.26</v>
      </c>
      <c r="T5" s="34">
        <v>1.34</v>
      </c>
      <c r="U5" s="34">
        <v>1.34</v>
      </c>
      <c r="V5" s="34">
        <v>1.34</v>
      </c>
      <c r="W5" s="34">
        <v>1.35</v>
      </c>
      <c r="X5" s="34">
        <v>1.31</v>
      </c>
      <c r="Y5" s="34">
        <v>1.37</v>
      </c>
      <c r="Z5" s="412">
        <v>1.35</v>
      </c>
      <c r="AA5" s="412">
        <v>1.35</v>
      </c>
      <c r="AB5" s="412">
        <v>1.35</v>
      </c>
      <c r="AC5" s="412">
        <v>1.35</v>
      </c>
      <c r="AD5" s="412">
        <v>1.35</v>
      </c>
    </row>
    <row r="6" spans="1:50" s="30" customFormat="1" ht="11.25" x14ac:dyDescent="0.25">
      <c r="A6" s="31">
        <v>68163</v>
      </c>
      <c r="B6" s="30" t="str">
        <f t="shared" si="0"/>
        <v/>
      </c>
      <c r="C6" s="34">
        <v>1.35</v>
      </c>
      <c r="D6" s="34" t="s">
        <v>1829</v>
      </c>
      <c r="E6" s="34" t="s">
        <v>1832</v>
      </c>
      <c r="F6" s="34" t="s">
        <v>1833</v>
      </c>
      <c r="G6" s="34" t="s">
        <v>1831</v>
      </c>
      <c r="H6" s="34" t="s">
        <v>1834</v>
      </c>
      <c r="I6" s="34" t="s">
        <v>1825</v>
      </c>
      <c r="J6" s="34" t="s">
        <v>1825</v>
      </c>
      <c r="K6" s="34">
        <v>1.18</v>
      </c>
      <c r="L6" s="34">
        <v>1.19</v>
      </c>
      <c r="M6" s="34">
        <v>1.17</v>
      </c>
      <c r="N6" s="34">
        <v>1.1599999999999999</v>
      </c>
      <c r="O6" s="34">
        <v>1.1599999999999999</v>
      </c>
      <c r="P6" s="34">
        <v>1.17</v>
      </c>
      <c r="Q6" s="34">
        <v>1.2</v>
      </c>
      <c r="R6" s="34">
        <v>1.2</v>
      </c>
      <c r="S6" s="34">
        <v>1.23</v>
      </c>
      <c r="T6" s="34">
        <v>1.3</v>
      </c>
      <c r="U6" s="34">
        <v>1.3</v>
      </c>
      <c r="V6" s="34">
        <v>1.3</v>
      </c>
      <c r="W6" s="34">
        <v>1.31</v>
      </c>
      <c r="X6" s="34">
        <v>1.27</v>
      </c>
      <c r="Y6" s="34">
        <v>1.33</v>
      </c>
      <c r="Z6" s="412">
        <v>1.31</v>
      </c>
      <c r="AA6" s="412">
        <v>1.31</v>
      </c>
      <c r="AB6" s="412">
        <v>1.31</v>
      </c>
      <c r="AC6" s="412">
        <v>1.31</v>
      </c>
      <c r="AD6" s="412">
        <v>1.31</v>
      </c>
    </row>
    <row r="7" spans="1:50" s="30" customFormat="1" ht="11.25" x14ac:dyDescent="0.25">
      <c r="A7" s="31">
        <v>68165</v>
      </c>
      <c r="B7" s="30" t="str">
        <f t="shared" si="0"/>
        <v/>
      </c>
      <c r="C7" s="34">
        <v>1.39</v>
      </c>
      <c r="D7" s="34" t="s">
        <v>1835</v>
      </c>
      <c r="E7" s="34" t="s">
        <v>1829</v>
      </c>
      <c r="F7" s="34" t="s">
        <v>1822</v>
      </c>
      <c r="G7" s="34" t="s">
        <v>1824</v>
      </c>
      <c r="H7" s="34" t="s">
        <v>1826</v>
      </c>
      <c r="I7" s="34" t="s">
        <v>1831</v>
      </c>
      <c r="J7" s="34" t="s">
        <v>1831</v>
      </c>
      <c r="K7" s="34">
        <v>1.2</v>
      </c>
      <c r="L7" s="34">
        <v>1.21</v>
      </c>
      <c r="M7" s="34">
        <v>1.2</v>
      </c>
      <c r="N7" s="34">
        <v>1.18</v>
      </c>
      <c r="O7" s="34">
        <v>1.18</v>
      </c>
      <c r="P7" s="34">
        <v>1.19</v>
      </c>
      <c r="Q7" s="34">
        <v>1.22</v>
      </c>
      <c r="R7" s="34">
        <v>1.23</v>
      </c>
      <c r="S7" s="34">
        <v>1.25</v>
      </c>
      <c r="T7" s="34">
        <v>1.33</v>
      </c>
      <c r="U7" s="34">
        <v>1.33</v>
      </c>
      <c r="V7" s="34">
        <v>1.34</v>
      </c>
      <c r="W7" s="34">
        <v>1.34</v>
      </c>
      <c r="X7" s="34">
        <v>1.3</v>
      </c>
      <c r="Y7" s="34">
        <v>1.36</v>
      </c>
      <c r="Z7" s="412">
        <v>1.34</v>
      </c>
      <c r="AA7" s="412">
        <v>1.34</v>
      </c>
      <c r="AB7" s="412">
        <v>1.34</v>
      </c>
      <c r="AC7" s="412">
        <v>1.34</v>
      </c>
      <c r="AD7" s="412">
        <v>1.34</v>
      </c>
    </row>
    <row r="8" spans="1:50" s="30" customFormat="1" ht="11.25" x14ac:dyDescent="0.25">
      <c r="A8" s="31">
        <v>68167</v>
      </c>
      <c r="B8" s="30" t="str">
        <f t="shared" si="0"/>
        <v/>
      </c>
      <c r="C8" s="34">
        <v>1.38</v>
      </c>
      <c r="D8" s="34" t="s">
        <v>1821</v>
      </c>
      <c r="E8" s="34" t="s">
        <v>1822</v>
      </c>
      <c r="F8" s="34" t="s">
        <v>1823</v>
      </c>
      <c r="G8" s="34" t="s">
        <v>1824</v>
      </c>
      <c r="H8" s="34" t="s">
        <v>1825</v>
      </c>
      <c r="I8" s="34" t="s">
        <v>1826</v>
      </c>
      <c r="J8" s="34" t="s">
        <v>1826</v>
      </c>
      <c r="K8" s="34">
        <v>1.2</v>
      </c>
      <c r="L8" s="34">
        <v>1.2</v>
      </c>
      <c r="M8" s="34">
        <v>1.19</v>
      </c>
      <c r="N8" s="34">
        <v>1.17</v>
      </c>
      <c r="O8" s="34">
        <v>1.17</v>
      </c>
      <c r="P8" s="34">
        <v>1.19</v>
      </c>
      <c r="Q8" s="34">
        <v>1.21</v>
      </c>
      <c r="R8" s="34">
        <v>1.22</v>
      </c>
      <c r="S8" s="34">
        <v>1.24</v>
      </c>
      <c r="T8" s="34">
        <v>1.33</v>
      </c>
      <c r="U8" s="34">
        <v>1.33</v>
      </c>
      <c r="V8" s="34">
        <v>1.33</v>
      </c>
      <c r="W8" s="34">
        <v>1.33</v>
      </c>
      <c r="X8" s="34">
        <v>1.29</v>
      </c>
      <c r="Y8" s="34">
        <v>1.36</v>
      </c>
      <c r="Z8" s="412">
        <v>1.33</v>
      </c>
      <c r="AA8" s="412">
        <v>1.33</v>
      </c>
      <c r="AB8" s="412">
        <v>1.33</v>
      </c>
      <c r="AC8" s="412">
        <v>1.33</v>
      </c>
      <c r="AD8" s="412">
        <v>1.33</v>
      </c>
    </row>
    <row r="9" spans="1:50" s="30" customFormat="1" ht="11.25" x14ac:dyDescent="0.25">
      <c r="A9" s="31">
        <v>68169</v>
      </c>
      <c r="B9" s="30" t="str">
        <f t="shared" si="0"/>
        <v/>
      </c>
      <c r="C9" s="34">
        <v>1.38</v>
      </c>
      <c r="D9" s="34" t="s">
        <v>1821</v>
      </c>
      <c r="E9" s="34" t="s">
        <v>1829</v>
      </c>
      <c r="F9" s="34" t="s">
        <v>1823</v>
      </c>
      <c r="G9" s="34" t="s">
        <v>1824</v>
      </c>
      <c r="H9" s="34" t="s">
        <v>1825</v>
      </c>
      <c r="I9" s="34" t="s">
        <v>1826</v>
      </c>
      <c r="J9" s="34" t="s">
        <v>1826</v>
      </c>
      <c r="K9" s="34">
        <v>1.2</v>
      </c>
      <c r="L9" s="34">
        <v>1.2</v>
      </c>
      <c r="M9" s="34">
        <v>1.19</v>
      </c>
      <c r="N9" s="34">
        <v>1.17</v>
      </c>
      <c r="O9" s="34">
        <v>1.18</v>
      </c>
      <c r="P9" s="34">
        <v>1.19</v>
      </c>
      <c r="Q9" s="34">
        <v>1.21</v>
      </c>
      <c r="R9" s="34">
        <v>1.22</v>
      </c>
      <c r="S9" s="34">
        <v>1.25</v>
      </c>
      <c r="T9" s="34">
        <v>1.33</v>
      </c>
      <c r="U9" s="34">
        <v>1.33</v>
      </c>
      <c r="V9" s="34">
        <v>1.33</v>
      </c>
      <c r="W9" s="34">
        <v>1.33</v>
      </c>
      <c r="X9" s="34">
        <v>1.3</v>
      </c>
      <c r="Y9" s="34">
        <v>1.36</v>
      </c>
      <c r="Z9" s="412">
        <v>1.33</v>
      </c>
      <c r="AA9" s="412">
        <v>1.33</v>
      </c>
      <c r="AB9" s="412">
        <v>1.33</v>
      </c>
      <c r="AC9" s="412">
        <v>1.33</v>
      </c>
      <c r="AD9" s="412">
        <v>1.33</v>
      </c>
    </row>
    <row r="10" spans="1:50" s="30" customFormat="1" ht="11.25" x14ac:dyDescent="0.25">
      <c r="A10" s="31">
        <v>68199</v>
      </c>
      <c r="B10" s="30" t="str">
        <f t="shared" si="0"/>
        <v/>
      </c>
      <c r="C10" s="34">
        <v>1.36</v>
      </c>
      <c r="D10" s="34" t="s">
        <v>1836</v>
      </c>
      <c r="E10" s="34" t="s">
        <v>1823</v>
      </c>
      <c r="F10" s="34" t="s">
        <v>1832</v>
      </c>
      <c r="G10" s="34" t="s">
        <v>1837</v>
      </c>
      <c r="H10" s="34" t="s">
        <v>1838</v>
      </c>
      <c r="I10" s="34" t="s">
        <v>1825</v>
      </c>
      <c r="J10" s="34" t="s">
        <v>1825</v>
      </c>
      <c r="K10" s="34">
        <v>1.19</v>
      </c>
      <c r="L10" s="34">
        <v>1.19</v>
      </c>
      <c r="M10" s="34">
        <v>1.18</v>
      </c>
      <c r="N10" s="34">
        <v>1.1599999999999999</v>
      </c>
      <c r="O10" s="34">
        <v>1.17</v>
      </c>
      <c r="P10" s="34">
        <v>1.18</v>
      </c>
      <c r="Q10" s="34">
        <v>1.21</v>
      </c>
      <c r="R10" s="34">
        <v>1.21</v>
      </c>
      <c r="S10" s="34">
        <v>1.24</v>
      </c>
      <c r="T10" s="34">
        <v>1.32</v>
      </c>
      <c r="U10" s="34">
        <v>1.31</v>
      </c>
      <c r="V10" s="34">
        <v>1.32</v>
      </c>
      <c r="W10" s="34">
        <v>1.32</v>
      </c>
      <c r="X10" s="34">
        <v>1.28</v>
      </c>
      <c r="Y10" s="34">
        <v>1.34</v>
      </c>
      <c r="Z10" s="412">
        <v>1.32</v>
      </c>
      <c r="AA10" s="412">
        <v>1.32</v>
      </c>
      <c r="AB10" s="412">
        <v>1.32</v>
      </c>
      <c r="AC10" s="412">
        <v>1.32</v>
      </c>
      <c r="AD10" s="412">
        <v>1.32</v>
      </c>
    </row>
    <row r="11" spans="1:50" s="30" customFormat="1" ht="11.25" x14ac:dyDescent="0.25">
      <c r="A11" s="31">
        <v>68219</v>
      </c>
      <c r="B11" s="30" t="str">
        <f t="shared" si="0"/>
        <v/>
      </c>
      <c r="C11" s="34">
        <v>1.34</v>
      </c>
      <c r="D11" s="34" t="s">
        <v>1822</v>
      </c>
      <c r="E11" s="34" t="s">
        <v>1833</v>
      </c>
      <c r="F11" s="34" t="s">
        <v>1839</v>
      </c>
      <c r="G11" s="34" t="s">
        <v>1826</v>
      </c>
      <c r="H11" s="34" t="s">
        <v>1840</v>
      </c>
      <c r="I11" s="34" t="s">
        <v>1838</v>
      </c>
      <c r="J11" s="34" t="s">
        <v>1838</v>
      </c>
      <c r="K11" s="34">
        <v>1.17</v>
      </c>
      <c r="L11" s="34">
        <v>1.18</v>
      </c>
      <c r="M11" s="34">
        <v>1.17</v>
      </c>
      <c r="N11" s="34">
        <v>1.1499999999999999</v>
      </c>
      <c r="O11" s="34">
        <v>1.1499999999999999</v>
      </c>
      <c r="P11" s="34">
        <v>1.17</v>
      </c>
      <c r="Q11" s="34">
        <v>1.19</v>
      </c>
      <c r="R11" s="34">
        <v>1.2</v>
      </c>
      <c r="S11" s="34">
        <v>1.22</v>
      </c>
      <c r="T11" s="34">
        <v>1.29</v>
      </c>
      <c r="U11" s="34">
        <v>1.29</v>
      </c>
      <c r="V11" s="34">
        <v>1.29</v>
      </c>
      <c r="W11" s="34">
        <v>1.3</v>
      </c>
      <c r="X11" s="34">
        <v>1.26</v>
      </c>
      <c r="Y11" s="34">
        <v>1.32</v>
      </c>
      <c r="Z11" s="412">
        <v>1.3</v>
      </c>
      <c r="AA11" s="412">
        <v>1.3</v>
      </c>
      <c r="AB11" s="412">
        <v>1.3</v>
      </c>
      <c r="AC11" s="412">
        <v>1.3</v>
      </c>
      <c r="AD11" s="412">
        <v>1.3</v>
      </c>
    </row>
    <row r="12" spans="1:50" s="30" customFormat="1" ht="11.25" x14ac:dyDescent="0.25">
      <c r="A12" s="31">
        <v>68229</v>
      </c>
      <c r="B12" s="30" t="str">
        <f t="shared" si="0"/>
        <v/>
      </c>
      <c r="C12" s="34">
        <v>1.31</v>
      </c>
      <c r="D12" s="34" t="s">
        <v>1832</v>
      </c>
      <c r="E12" s="34" t="s">
        <v>1841</v>
      </c>
      <c r="F12" s="34" t="s">
        <v>1830</v>
      </c>
      <c r="G12" s="34" t="s">
        <v>1838</v>
      </c>
      <c r="H12" s="34" t="s">
        <v>1842</v>
      </c>
      <c r="I12" s="34" t="s">
        <v>1840</v>
      </c>
      <c r="J12" s="34" t="s">
        <v>1840</v>
      </c>
      <c r="K12" s="34">
        <v>1.1599999999999999</v>
      </c>
      <c r="L12" s="34">
        <v>1.1599999999999999</v>
      </c>
      <c r="M12" s="34">
        <v>1.1499999999999999</v>
      </c>
      <c r="N12" s="34">
        <v>1.1299999999999999</v>
      </c>
      <c r="O12" s="34">
        <v>1.1399999999999999</v>
      </c>
      <c r="P12" s="34">
        <v>1.1499999999999999</v>
      </c>
      <c r="Q12" s="34">
        <v>1.17</v>
      </c>
      <c r="R12" s="34">
        <v>1.18</v>
      </c>
      <c r="S12" s="34">
        <v>1.2</v>
      </c>
      <c r="T12" s="34">
        <v>1.27</v>
      </c>
      <c r="U12" s="34">
        <v>1.27</v>
      </c>
      <c r="V12" s="34">
        <v>1.27</v>
      </c>
      <c r="W12" s="34">
        <v>1.28</v>
      </c>
      <c r="X12" s="34">
        <v>1.24</v>
      </c>
      <c r="Y12" s="34">
        <v>1.3</v>
      </c>
      <c r="Z12" s="412">
        <v>1.28</v>
      </c>
      <c r="AA12" s="412">
        <v>1.28</v>
      </c>
      <c r="AB12" s="412">
        <v>1.28</v>
      </c>
      <c r="AC12" s="412">
        <v>1.28</v>
      </c>
      <c r="AD12" s="412">
        <v>1.28</v>
      </c>
    </row>
    <row r="13" spans="1:50" s="30" customFormat="1" ht="11.25" x14ac:dyDescent="0.25">
      <c r="A13" s="31">
        <v>68239</v>
      </c>
      <c r="B13" s="30" t="str">
        <f t="shared" si="0"/>
        <v/>
      </c>
      <c r="C13" s="34">
        <v>1.33</v>
      </c>
      <c r="D13" s="34" t="s">
        <v>1822</v>
      </c>
      <c r="E13" s="34" t="s">
        <v>1839</v>
      </c>
      <c r="F13" s="34" t="s">
        <v>1843</v>
      </c>
      <c r="G13" s="34" t="s">
        <v>1826</v>
      </c>
      <c r="H13" s="34" t="s">
        <v>1840</v>
      </c>
      <c r="I13" s="34" t="s">
        <v>1838</v>
      </c>
      <c r="J13" s="34" t="s">
        <v>1838</v>
      </c>
      <c r="K13" s="34">
        <v>1.17</v>
      </c>
      <c r="L13" s="34">
        <v>1.18</v>
      </c>
      <c r="M13" s="34">
        <v>1.1599999999999999</v>
      </c>
      <c r="N13" s="34">
        <v>1.1499999999999999</v>
      </c>
      <c r="O13" s="34">
        <v>1.1499999999999999</v>
      </c>
      <c r="P13" s="34">
        <v>1.1599999999999999</v>
      </c>
      <c r="Q13" s="34">
        <v>1.19</v>
      </c>
      <c r="R13" s="34">
        <v>1.19</v>
      </c>
      <c r="S13" s="34">
        <v>1.22</v>
      </c>
      <c r="T13" s="34">
        <v>1.29</v>
      </c>
      <c r="U13" s="34">
        <v>1.29</v>
      </c>
      <c r="V13" s="34">
        <v>1.29</v>
      </c>
      <c r="W13" s="34">
        <v>1.3</v>
      </c>
      <c r="X13" s="34">
        <v>1.26</v>
      </c>
      <c r="Y13" s="34">
        <v>1.32</v>
      </c>
      <c r="Z13" s="412">
        <v>1.3</v>
      </c>
      <c r="AA13" s="412">
        <v>1.3</v>
      </c>
      <c r="AB13" s="412">
        <v>1.3</v>
      </c>
      <c r="AC13" s="412">
        <v>1.3</v>
      </c>
      <c r="AD13" s="412">
        <v>1.3</v>
      </c>
    </row>
    <row r="14" spans="1:50" s="30" customFormat="1" ht="11.25" x14ac:dyDescent="0.25">
      <c r="A14" s="31">
        <v>68259</v>
      </c>
      <c r="B14" s="30" t="str">
        <f t="shared" si="0"/>
        <v/>
      </c>
      <c r="C14" s="34">
        <v>1.33</v>
      </c>
      <c r="D14" s="34" t="s">
        <v>1822</v>
      </c>
      <c r="E14" s="34" t="s">
        <v>1839</v>
      </c>
      <c r="F14" s="34" t="s">
        <v>1843</v>
      </c>
      <c r="G14" s="34" t="s">
        <v>1826</v>
      </c>
      <c r="H14" s="34" t="s">
        <v>1840</v>
      </c>
      <c r="I14" s="34" t="s">
        <v>1834</v>
      </c>
      <c r="J14" s="34" t="s">
        <v>1838</v>
      </c>
      <c r="K14" s="34">
        <v>1.17</v>
      </c>
      <c r="L14" s="34">
        <v>1.18</v>
      </c>
      <c r="M14" s="34">
        <v>1.1599999999999999</v>
      </c>
      <c r="N14" s="34">
        <v>1.1499999999999999</v>
      </c>
      <c r="O14" s="34">
        <v>1.1499999999999999</v>
      </c>
      <c r="P14" s="34">
        <v>1.1599999999999999</v>
      </c>
      <c r="Q14" s="34">
        <v>1.19</v>
      </c>
      <c r="R14" s="34">
        <v>1.19</v>
      </c>
      <c r="S14" s="34">
        <v>1.22</v>
      </c>
      <c r="T14" s="34">
        <v>1.29</v>
      </c>
      <c r="U14" s="34">
        <v>1.29</v>
      </c>
      <c r="V14" s="34">
        <v>1.29</v>
      </c>
      <c r="W14" s="34">
        <v>1.3</v>
      </c>
      <c r="X14" s="34">
        <v>1.26</v>
      </c>
      <c r="Y14" s="34">
        <v>1.32</v>
      </c>
      <c r="Z14" s="412">
        <v>1.3</v>
      </c>
      <c r="AA14" s="412">
        <v>1.3</v>
      </c>
      <c r="AB14" s="412">
        <v>1.3</v>
      </c>
      <c r="AC14" s="412">
        <v>1.3</v>
      </c>
      <c r="AD14" s="412">
        <v>1.3</v>
      </c>
    </row>
    <row r="15" spans="1:50" s="30" customFormat="1" ht="11.25" x14ac:dyDescent="0.25">
      <c r="A15" s="31">
        <v>68305</v>
      </c>
      <c r="B15" s="30" t="str">
        <f t="shared" si="0"/>
        <v/>
      </c>
      <c r="C15" s="34">
        <v>1.37</v>
      </c>
      <c r="D15" s="34" t="s">
        <v>1836</v>
      </c>
      <c r="E15" s="34" t="s">
        <v>1822</v>
      </c>
      <c r="F15" s="34" t="s">
        <v>1823</v>
      </c>
      <c r="G15" s="34" t="s">
        <v>1837</v>
      </c>
      <c r="H15" s="34" t="s">
        <v>1825</v>
      </c>
      <c r="I15" s="34" t="s">
        <v>1826</v>
      </c>
      <c r="J15" s="34" t="s">
        <v>1826</v>
      </c>
      <c r="K15" s="34">
        <v>1.19</v>
      </c>
      <c r="L15" s="34">
        <v>1.2</v>
      </c>
      <c r="M15" s="34">
        <v>1.19</v>
      </c>
      <c r="N15" s="34">
        <v>1.17</v>
      </c>
      <c r="O15" s="34">
        <v>1.17</v>
      </c>
      <c r="P15" s="34">
        <v>1.18</v>
      </c>
      <c r="Q15" s="34">
        <v>1.21</v>
      </c>
      <c r="R15" s="34">
        <v>1.22</v>
      </c>
      <c r="S15" s="34">
        <v>1.24</v>
      </c>
      <c r="T15" s="34">
        <v>1.32</v>
      </c>
      <c r="U15" s="34">
        <v>1.32</v>
      </c>
      <c r="V15" s="34">
        <v>1.32</v>
      </c>
      <c r="W15" s="34">
        <v>1.33</v>
      </c>
      <c r="X15" s="34">
        <v>1.29</v>
      </c>
      <c r="Y15" s="34">
        <v>1.35</v>
      </c>
      <c r="Z15" s="412">
        <v>1.33</v>
      </c>
      <c r="AA15" s="412">
        <v>1.33</v>
      </c>
      <c r="AB15" s="412">
        <v>1.33</v>
      </c>
      <c r="AC15" s="412">
        <v>1.33</v>
      </c>
      <c r="AD15" s="412">
        <v>1.33</v>
      </c>
    </row>
    <row r="16" spans="1:50" s="30" customFormat="1" ht="11.25" x14ac:dyDescent="0.25">
      <c r="A16" s="31">
        <v>68307</v>
      </c>
      <c r="B16" s="30" t="str">
        <f t="shared" si="0"/>
        <v/>
      </c>
      <c r="C16" s="34">
        <v>1.38</v>
      </c>
      <c r="D16" s="34" t="s">
        <v>1821</v>
      </c>
      <c r="E16" s="34" t="s">
        <v>1829</v>
      </c>
      <c r="F16" s="34" t="s">
        <v>1823</v>
      </c>
      <c r="G16" s="34" t="s">
        <v>1824</v>
      </c>
      <c r="H16" s="34" t="s">
        <v>1825</v>
      </c>
      <c r="I16" s="34" t="s">
        <v>1826</v>
      </c>
      <c r="J16" s="34" t="s">
        <v>1826</v>
      </c>
      <c r="K16" s="34">
        <v>1.2</v>
      </c>
      <c r="L16" s="34">
        <v>1.2</v>
      </c>
      <c r="M16" s="34">
        <v>1.19</v>
      </c>
      <c r="N16" s="34">
        <v>1.17</v>
      </c>
      <c r="O16" s="34">
        <v>1.18</v>
      </c>
      <c r="P16" s="34">
        <v>1.19</v>
      </c>
      <c r="Q16" s="34">
        <v>1.22</v>
      </c>
      <c r="R16" s="34">
        <v>1.22</v>
      </c>
      <c r="S16" s="34">
        <v>1.25</v>
      </c>
      <c r="T16" s="34">
        <v>1.33</v>
      </c>
      <c r="U16" s="34">
        <v>1.33</v>
      </c>
      <c r="V16" s="34">
        <v>1.33</v>
      </c>
      <c r="W16" s="34">
        <v>1.33</v>
      </c>
      <c r="X16" s="34">
        <v>1.3</v>
      </c>
      <c r="Y16" s="34">
        <v>1.36</v>
      </c>
      <c r="Z16" s="412">
        <v>1.33</v>
      </c>
      <c r="AA16" s="412">
        <v>1.33</v>
      </c>
      <c r="AB16" s="412">
        <v>1.33</v>
      </c>
      <c r="AC16" s="412">
        <v>1.33</v>
      </c>
      <c r="AD16" s="412">
        <v>1.33</v>
      </c>
    </row>
    <row r="17" spans="1:30" s="30" customFormat="1" ht="11.25" x14ac:dyDescent="0.25">
      <c r="A17" s="31">
        <v>68309</v>
      </c>
      <c r="B17" s="30" t="str">
        <f t="shared" si="0"/>
        <v/>
      </c>
      <c r="C17" s="34">
        <v>1.32</v>
      </c>
      <c r="D17" s="34" t="s">
        <v>1823</v>
      </c>
      <c r="E17" s="34" t="s">
        <v>1843</v>
      </c>
      <c r="F17" s="34" t="s">
        <v>1841</v>
      </c>
      <c r="G17" s="34" t="s">
        <v>1825</v>
      </c>
      <c r="H17" s="34" t="s">
        <v>1840</v>
      </c>
      <c r="I17" s="34" t="s">
        <v>1834</v>
      </c>
      <c r="J17" s="34" t="s">
        <v>1834</v>
      </c>
      <c r="K17" s="34">
        <v>1.1599999999999999</v>
      </c>
      <c r="L17" s="34">
        <v>1.17</v>
      </c>
      <c r="M17" s="34">
        <v>1.1599999999999999</v>
      </c>
      <c r="N17" s="34">
        <v>1.1399999999999999</v>
      </c>
      <c r="O17" s="34">
        <v>1.1399999999999999</v>
      </c>
      <c r="P17" s="34">
        <v>1.1599999999999999</v>
      </c>
      <c r="Q17" s="34">
        <v>1.18</v>
      </c>
      <c r="R17" s="34">
        <v>1.19</v>
      </c>
      <c r="S17" s="34">
        <v>1.21</v>
      </c>
      <c r="T17" s="34">
        <v>1.28</v>
      </c>
      <c r="U17" s="34">
        <v>1.28</v>
      </c>
      <c r="V17" s="34">
        <v>1.28</v>
      </c>
      <c r="W17" s="34">
        <v>1.29</v>
      </c>
      <c r="X17" s="34">
        <v>1.25</v>
      </c>
      <c r="Y17" s="34">
        <v>1.31</v>
      </c>
      <c r="Z17" s="412">
        <v>1.29</v>
      </c>
      <c r="AA17" s="412">
        <v>1.29</v>
      </c>
      <c r="AB17" s="412">
        <v>1.29</v>
      </c>
      <c r="AC17" s="412">
        <v>1.29</v>
      </c>
      <c r="AD17" s="412">
        <v>1.29</v>
      </c>
    </row>
    <row r="18" spans="1:30" s="30" customFormat="1" ht="11.25" x14ac:dyDescent="0.25">
      <c r="A18" s="31">
        <v>68519</v>
      </c>
      <c r="B18" s="30" t="str">
        <f t="shared" si="0"/>
        <v/>
      </c>
      <c r="C18" s="34">
        <v>1.33</v>
      </c>
      <c r="D18" s="34" t="s">
        <v>1823</v>
      </c>
      <c r="E18" s="34" t="s">
        <v>1839</v>
      </c>
      <c r="F18" s="34" t="s">
        <v>1843</v>
      </c>
      <c r="G18" s="34" t="s">
        <v>1825</v>
      </c>
      <c r="H18" s="34" t="s">
        <v>1840</v>
      </c>
      <c r="I18" s="34" t="s">
        <v>1834</v>
      </c>
      <c r="J18" s="34" t="s">
        <v>1834</v>
      </c>
      <c r="K18" s="34">
        <v>1.17</v>
      </c>
      <c r="L18" s="34">
        <v>1.17</v>
      </c>
      <c r="M18" s="34">
        <v>1.1599999999999999</v>
      </c>
      <c r="N18" s="34">
        <v>1.1399999999999999</v>
      </c>
      <c r="O18" s="34">
        <v>1.1499999999999999</v>
      </c>
      <c r="P18" s="34">
        <v>1.1599999999999999</v>
      </c>
      <c r="Q18" s="34">
        <v>1.18</v>
      </c>
      <c r="R18" s="34">
        <v>1.19</v>
      </c>
      <c r="S18" s="34">
        <v>1.21</v>
      </c>
      <c r="T18" s="34">
        <v>1.29</v>
      </c>
      <c r="U18" s="34">
        <v>1.28</v>
      </c>
      <c r="V18" s="34">
        <v>1.28</v>
      </c>
      <c r="W18" s="34">
        <v>1.29</v>
      </c>
      <c r="X18" s="34">
        <v>1.26</v>
      </c>
      <c r="Y18" s="34">
        <v>1.31</v>
      </c>
      <c r="Z18" s="412">
        <v>1.29</v>
      </c>
      <c r="AA18" s="412">
        <v>1.29</v>
      </c>
      <c r="AB18" s="412">
        <v>1.29</v>
      </c>
      <c r="AC18" s="412">
        <v>1.29</v>
      </c>
      <c r="AD18" s="412">
        <v>1.29</v>
      </c>
    </row>
    <row r="19" spans="1:30" s="30" customFormat="1" ht="11.25" x14ac:dyDescent="0.25">
      <c r="A19" s="31">
        <v>68526</v>
      </c>
      <c r="B19" s="30" t="str">
        <f t="shared" si="0"/>
        <v/>
      </c>
      <c r="C19" s="34">
        <v>1.31</v>
      </c>
      <c r="D19" s="34" t="s">
        <v>1832</v>
      </c>
      <c r="E19" s="34" t="s">
        <v>1841</v>
      </c>
      <c r="F19" s="34" t="s">
        <v>1841</v>
      </c>
      <c r="G19" s="34" t="s">
        <v>1838</v>
      </c>
      <c r="H19" s="34" t="s">
        <v>1842</v>
      </c>
      <c r="I19" s="34" t="s">
        <v>1840</v>
      </c>
      <c r="J19" s="34" t="s">
        <v>1840</v>
      </c>
      <c r="K19" s="34">
        <v>1.1599999999999999</v>
      </c>
      <c r="L19" s="34">
        <v>1.1599999999999999</v>
      </c>
      <c r="M19" s="34">
        <v>1.1499999999999999</v>
      </c>
      <c r="N19" s="34">
        <v>1.1299999999999999</v>
      </c>
      <c r="O19" s="34">
        <v>1.1399999999999999</v>
      </c>
      <c r="P19" s="34">
        <v>1.1499999999999999</v>
      </c>
      <c r="Q19" s="34">
        <v>1.18</v>
      </c>
      <c r="R19" s="34">
        <v>1.18</v>
      </c>
      <c r="S19" s="34">
        <v>1.2</v>
      </c>
      <c r="T19" s="34">
        <v>1.27</v>
      </c>
      <c r="U19" s="34">
        <v>1.27</v>
      </c>
      <c r="V19" s="34">
        <v>1.27</v>
      </c>
      <c r="W19" s="34">
        <v>1.28</v>
      </c>
      <c r="X19" s="34">
        <v>1.24</v>
      </c>
      <c r="Y19" s="34">
        <v>1.3</v>
      </c>
      <c r="Z19" s="412">
        <v>1.28</v>
      </c>
      <c r="AA19" s="412">
        <v>1.28</v>
      </c>
      <c r="AB19" s="412">
        <v>1.28</v>
      </c>
      <c r="AC19" s="412">
        <v>1.28</v>
      </c>
      <c r="AD19" s="412">
        <v>1.28</v>
      </c>
    </row>
    <row r="20" spans="1:30" s="30" customFormat="1" ht="11.25" x14ac:dyDescent="0.25">
      <c r="A20" s="31">
        <v>68535</v>
      </c>
      <c r="B20" s="30" t="str">
        <f t="shared" si="0"/>
        <v/>
      </c>
      <c r="C20" s="34">
        <v>1.3</v>
      </c>
      <c r="D20" s="34" t="s">
        <v>1833</v>
      </c>
      <c r="E20" s="34" t="s">
        <v>1841</v>
      </c>
      <c r="F20" s="34" t="s">
        <v>1830</v>
      </c>
      <c r="G20" s="34" t="s">
        <v>1834</v>
      </c>
      <c r="H20" s="34" t="s">
        <v>1844</v>
      </c>
      <c r="I20" s="34" t="s">
        <v>1840</v>
      </c>
      <c r="J20" s="34" t="s">
        <v>1840</v>
      </c>
      <c r="K20" s="34">
        <v>1.1499999999999999</v>
      </c>
      <c r="L20" s="34">
        <v>1.1599999999999999</v>
      </c>
      <c r="M20" s="34">
        <v>1.1399999999999999</v>
      </c>
      <c r="N20" s="34">
        <v>1.1299999999999999</v>
      </c>
      <c r="O20" s="34">
        <v>1.1299999999999999</v>
      </c>
      <c r="P20" s="34">
        <v>1.1399999999999999</v>
      </c>
      <c r="Q20" s="34">
        <v>1.17</v>
      </c>
      <c r="R20" s="34">
        <v>1.17</v>
      </c>
      <c r="S20" s="34">
        <v>1.2</v>
      </c>
      <c r="T20" s="34">
        <v>1.27</v>
      </c>
      <c r="U20" s="34">
        <v>1.26</v>
      </c>
      <c r="V20" s="34">
        <v>1.26</v>
      </c>
      <c r="W20" s="34">
        <v>1.27</v>
      </c>
      <c r="X20" s="34">
        <v>1.24</v>
      </c>
      <c r="Y20" s="34">
        <v>1.29</v>
      </c>
      <c r="Z20" s="412">
        <v>1.27</v>
      </c>
      <c r="AA20" s="412">
        <v>1.27</v>
      </c>
      <c r="AB20" s="412">
        <v>1.27</v>
      </c>
      <c r="AC20" s="412">
        <v>1.27</v>
      </c>
      <c r="AD20" s="412">
        <v>1.27</v>
      </c>
    </row>
    <row r="21" spans="1:30" s="30" customFormat="1" ht="11.25" x14ac:dyDescent="0.25">
      <c r="A21" s="31">
        <v>68542</v>
      </c>
      <c r="B21" s="30" t="str">
        <f t="shared" si="0"/>
        <v/>
      </c>
      <c r="C21" s="34">
        <v>1.31</v>
      </c>
      <c r="D21" s="34" t="s">
        <v>1833</v>
      </c>
      <c r="E21" s="34" t="s">
        <v>1841</v>
      </c>
      <c r="F21" s="34" t="s">
        <v>1830</v>
      </c>
      <c r="G21" s="34" t="s">
        <v>1838</v>
      </c>
      <c r="H21" s="34" t="s">
        <v>1842</v>
      </c>
      <c r="I21" s="34" t="s">
        <v>1840</v>
      </c>
      <c r="J21" s="34" t="s">
        <v>1840</v>
      </c>
      <c r="K21" s="34">
        <v>1.1499999999999999</v>
      </c>
      <c r="L21" s="34">
        <v>1.1599999999999999</v>
      </c>
      <c r="M21" s="34">
        <v>1.1499999999999999</v>
      </c>
      <c r="N21" s="34">
        <v>1.1299999999999999</v>
      </c>
      <c r="O21" s="34">
        <v>1.1299999999999999</v>
      </c>
      <c r="P21" s="34">
        <v>1.1499999999999999</v>
      </c>
      <c r="Q21" s="34">
        <v>1.17</v>
      </c>
      <c r="R21" s="34">
        <v>1.18</v>
      </c>
      <c r="S21" s="34">
        <v>1.2</v>
      </c>
      <c r="T21" s="34">
        <v>1.27</v>
      </c>
      <c r="U21" s="34">
        <v>1.27</v>
      </c>
      <c r="V21" s="34">
        <v>1.27</v>
      </c>
      <c r="W21" s="34">
        <v>1.28</v>
      </c>
      <c r="X21" s="34">
        <v>1.24</v>
      </c>
      <c r="Y21" s="34">
        <v>1.3</v>
      </c>
      <c r="Z21" s="412">
        <v>1.28</v>
      </c>
      <c r="AA21" s="412">
        <v>1.28</v>
      </c>
      <c r="AB21" s="412">
        <v>1.28</v>
      </c>
      <c r="AC21" s="412">
        <v>1.28</v>
      </c>
      <c r="AD21" s="412">
        <v>1.28</v>
      </c>
    </row>
    <row r="22" spans="1:30" s="30" customFormat="1" ht="11.25" x14ac:dyDescent="0.25">
      <c r="A22" s="31">
        <v>68549</v>
      </c>
      <c r="B22" s="30" t="str">
        <f t="shared" si="0"/>
        <v/>
      </c>
      <c r="C22" s="34">
        <v>1.32</v>
      </c>
      <c r="D22" s="34" t="s">
        <v>1823</v>
      </c>
      <c r="E22" s="34" t="s">
        <v>1843</v>
      </c>
      <c r="F22" s="34" t="s">
        <v>1841</v>
      </c>
      <c r="G22" s="34" t="s">
        <v>1825</v>
      </c>
      <c r="H22" s="34" t="s">
        <v>1842</v>
      </c>
      <c r="I22" s="34" t="s">
        <v>1834</v>
      </c>
      <c r="J22" s="34" t="s">
        <v>1834</v>
      </c>
      <c r="K22" s="34">
        <v>1.1599999999999999</v>
      </c>
      <c r="L22" s="34">
        <v>1.17</v>
      </c>
      <c r="M22" s="34">
        <v>1.1599999999999999</v>
      </c>
      <c r="N22" s="34">
        <v>1.1399999999999999</v>
      </c>
      <c r="O22" s="34">
        <v>1.1399999999999999</v>
      </c>
      <c r="P22" s="34">
        <v>1.1599999999999999</v>
      </c>
      <c r="Q22" s="34">
        <v>1.18</v>
      </c>
      <c r="R22" s="34">
        <v>1.19</v>
      </c>
      <c r="S22" s="34">
        <v>1.21</v>
      </c>
      <c r="T22" s="34">
        <v>1.28</v>
      </c>
      <c r="U22" s="34">
        <v>1.28</v>
      </c>
      <c r="V22" s="34">
        <v>1.28</v>
      </c>
      <c r="W22" s="34">
        <v>1.29</v>
      </c>
      <c r="X22" s="34">
        <v>1.25</v>
      </c>
      <c r="Y22" s="34">
        <v>1.31</v>
      </c>
      <c r="Z22" s="412">
        <v>1.29</v>
      </c>
      <c r="AA22" s="412">
        <v>1.29</v>
      </c>
      <c r="AB22" s="412">
        <v>1.29</v>
      </c>
      <c r="AC22" s="412">
        <v>1.29</v>
      </c>
      <c r="AD22" s="412">
        <v>1.29</v>
      </c>
    </row>
    <row r="23" spans="1:30" s="30" customFormat="1" ht="11.25" x14ac:dyDescent="0.25">
      <c r="A23" s="31">
        <v>68623</v>
      </c>
      <c r="B23" s="30" t="str">
        <f t="shared" si="0"/>
        <v/>
      </c>
      <c r="C23" s="34">
        <v>1.34</v>
      </c>
      <c r="D23" s="34" t="s">
        <v>1822</v>
      </c>
      <c r="E23" s="34" t="s">
        <v>1839</v>
      </c>
      <c r="F23" s="34" t="s">
        <v>1843</v>
      </c>
      <c r="G23" s="34" t="s">
        <v>1826</v>
      </c>
      <c r="H23" s="34" t="s">
        <v>1840</v>
      </c>
      <c r="I23" s="34" t="s">
        <v>1838</v>
      </c>
      <c r="J23" s="34" t="s">
        <v>1838</v>
      </c>
      <c r="K23" s="34">
        <v>1.17</v>
      </c>
      <c r="L23" s="34">
        <v>1.18</v>
      </c>
      <c r="M23" s="34">
        <v>1.17</v>
      </c>
      <c r="N23" s="34">
        <v>1.1499999999999999</v>
      </c>
      <c r="O23" s="34">
        <v>1.1499999999999999</v>
      </c>
      <c r="P23" s="34">
        <v>1.1599999999999999</v>
      </c>
      <c r="Q23" s="34">
        <v>1.19</v>
      </c>
      <c r="R23" s="34">
        <v>1.2</v>
      </c>
      <c r="S23" s="34">
        <v>1.22</v>
      </c>
      <c r="T23" s="34">
        <v>1.29</v>
      </c>
      <c r="U23" s="34">
        <v>1.29</v>
      </c>
      <c r="V23" s="34">
        <v>1.29</v>
      </c>
      <c r="W23" s="34">
        <v>1.3</v>
      </c>
      <c r="X23" s="34">
        <v>1.26</v>
      </c>
      <c r="Y23" s="34">
        <v>1.32</v>
      </c>
      <c r="Z23" s="412">
        <v>1.3</v>
      </c>
      <c r="AA23" s="412">
        <v>1.3</v>
      </c>
      <c r="AB23" s="412">
        <v>1.3</v>
      </c>
      <c r="AC23" s="412">
        <v>1.3</v>
      </c>
      <c r="AD23" s="412">
        <v>1.3</v>
      </c>
    </row>
    <row r="24" spans="1:30" s="30" customFormat="1" ht="11.25" x14ac:dyDescent="0.25">
      <c r="A24" s="31">
        <v>68642</v>
      </c>
      <c r="B24" s="30" t="str">
        <f t="shared" si="0"/>
        <v/>
      </c>
      <c r="C24" s="34">
        <v>1.33</v>
      </c>
      <c r="D24" s="34" t="s">
        <v>1823</v>
      </c>
      <c r="E24" s="34" t="s">
        <v>1843</v>
      </c>
      <c r="F24" s="34" t="s">
        <v>1841</v>
      </c>
      <c r="G24" s="34" t="s">
        <v>1825</v>
      </c>
      <c r="H24" s="34" t="s">
        <v>1840</v>
      </c>
      <c r="I24" s="34" t="s">
        <v>1834</v>
      </c>
      <c r="J24" s="34" t="s">
        <v>1834</v>
      </c>
      <c r="K24" s="34">
        <v>1.17</v>
      </c>
      <c r="L24" s="34">
        <v>1.17</v>
      </c>
      <c r="M24" s="34">
        <v>1.1599999999999999</v>
      </c>
      <c r="N24" s="34">
        <v>1.1399999999999999</v>
      </c>
      <c r="O24" s="34">
        <v>1.1399999999999999</v>
      </c>
      <c r="P24" s="34">
        <v>1.1599999999999999</v>
      </c>
      <c r="Q24" s="34">
        <v>1.18</v>
      </c>
      <c r="R24" s="34">
        <v>1.19</v>
      </c>
      <c r="S24" s="34">
        <v>1.21</v>
      </c>
      <c r="T24" s="34">
        <v>1.28</v>
      </c>
      <c r="U24" s="34">
        <v>1.28</v>
      </c>
      <c r="V24" s="34">
        <v>1.28</v>
      </c>
      <c r="W24" s="34">
        <v>1.29</v>
      </c>
      <c r="X24" s="34">
        <v>1.25</v>
      </c>
      <c r="Y24" s="34">
        <v>1.31</v>
      </c>
      <c r="Z24" s="412">
        <v>1.29</v>
      </c>
      <c r="AA24" s="412">
        <v>1.29</v>
      </c>
      <c r="AB24" s="412">
        <v>1.29</v>
      </c>
      <c r="AC24" s="412">
        <v>1.29</v>
      </c>
      <c r="AD24" s="412">
        <v>1.29</v>
      </c>
    </row>
    <row r="25" spans="1:30" s="30" customFormat="1" ht="11.25" x14ac:dyDescent="0.25">
      <c r="A25" s="31">
        <v>68647</v>
      </c>
      <c r="B25" s="30" t="str">
        <f t="shared" si="0"/>
        <v/>
      </c>
      <c r="C25" s="34">
        <v>1.32</v>
      </c>
      <c r="D25" s="34" t="s">
        <v>1832</v>
      </c>
      <c r="E25" s="34" t="s">
        <v>1843</v>
      </c>
      <c r="F25" s="34" t="s">
        <v>1841</v>
      </c>
      <c r="G25" s="34" t="s">
        <v>1838</v>
      </c>
      <c r="H25" s="34" t="s">
        <v>1842</v>
      </c>
      <c r="I25" s="34" t="s">
        <v>1834</v>
      </c>
      <c r="J25" s="34" t="s">
        <v>1834</v>
      </c>
      <c r="K25" s="34">
        <v>1.1599999999999999</v>
      </c>
      <c r="L25" s="34">
        <v>1.17</v>
      </c>
      <c r="M25" s="34">
        <v>1.1599999999999999</v>
      </c>
      <c r="N25" s="34">
        <v>1.1399999999999999</v>
      </c>
      <c r="O25" s="34">
        <v>1.1399999999999999</v>
      </c>
      <c r="P25" s="34">
        <v>1.1599999999999999</v>
      </c>
      <c r="Q25" s="34">
        <v>1.18</v>
      </c>
      <c r="R25" s="34">
        <v>1.19</v>
      </c>
      <c r="S25" s="34">
        <v>1.21</v>
      </c>
      <c r="T25" s="34">
        <v>1.28</v>
      </c>
      <c r="U25" s="34">
        <v>1.28</v>
      </c>
      <c r="V25" s="34">
        <v>1.28</v>
      </c>
      <c r="W25" s="34">
        <v>1.29</v>
      </c>
      <c r="X25" s="34">
        <v>1.25</v>
      </c>
      <c r="Y25" s="34">
        <v>1.3</v>
      </c>
      <c r="Z25" s="412">
        <v>1.29</v>
      </c>
      <c r="AA25" s="412">
        <v>1.29</v>
      </c>
      <c r="AB25" s="412">
        <v>1.29</v>
      </c>
      <c r="AC25" s="412">
        <v>1.29</v>
      </c>
      <c r="AD25" s="412">
        <v>1.29</v>
      </c>
    </row>
    <row r="26" spans="1:30" s="30" customFormat="1" ht="11.25" x14ac:dyDescent="0.25">
      <c r="A26" s="31">
        <v>68649</v>
      </c>
      <c r="B26" s="30" t="str">
        <f t="shared" si="0"/>
        <v/>
      </c>
      <c r="C26" s="34">
        <v>1.31</v>
      </c>
      <c r="D26" s="34" t="s">
        <v>1833</v>
      </c>
      <c r="E26" s="34" t="s">
        <v>1841</v>
      </c>
      <c r="F26" s="34" t="s">
        <v>1830</v>
      </c>
      <c r="G26" s="34" t="s">
        <v>1834</v>
      </c>
      <c r="H26" s="34" t="s">
        <v>1844</v>
      </c>
      <c r="I26" s="34" t="s">
        <v>1840</v>
      </c>
      <c r="J26" s="34" t="s">
        <v>1840</v>
      </c>
      <c r="K26" s="34">
        <v>1.1499999999999999</v>
      </c>
      <c r="L26" s="34">
        <v>1.1599999999999999</v>
      </c>
      <c r="M26" s="34">
        <v>1.1499999999999999</v>
      </c>
      <c r="N26" s="34">
        <v>1.1299999999999999</v>
      </c>
      <c r="O26" s="34">
        <v>1.1299999999999999</v>
      </c>
      <c r="P26" s="34">
        <v>1.1499999999999999</v>
      </c>
      <c r="Q26" s="34">
        <v>1.17</v>
      </c>
      <c r="R26" s="34">
        <v>1.18</v>
      </c>
      <c r="S26" s="34">
        <v>1.2</v>
      </c>
      <c r="T26" s="34">
        <v>1.27</v>
      </c>
      <c r="U26" s="34">
        <v>1.27</v>
      </c>
      <c r="V26" s="34">
        <v>1.27</v>
      </c>
      <c r="W26" s="34">
        <v>1.28</v>
      </c>
      <c r="X26" s="34">
        <v>1.24</v>
      </c>
      <c r="Y26" s="34">
        <v>1.29</v>
      </c>
      <c r="Z26" s="412">
        <v>1.28</v>
      </c>
      <c r="AA26" s="412">
        <v>1.28</v>
      </c>
      <c r="AB26" s="412">
        <v>1.28</v>
      </c>
      <c r="AC26" s="412">
        <v>1.28</v>
      </c>
      <c r="AD26" s="412">
        <v>1.28</v>
      </c>
    </row>
    <row r="27" spans="1:30" s="30" customFormat="1" ht="11.25" x14ac:dyDescent="0.25">
      <c r="A27" s="31">
        <v>68723</v>
      </c>
      <c r="B27" s="30" t="str">
        <f t="shared" si="0"/>
        <v/>
      </c>
      <c r="C27" s="34">
        <v>1.33</v>
      </c>
      <c r="D27" s="34" t="s">
        <v>1822</v>
      </c>
      <c r="E27" s="34" t="s">
        <v>1839</v>
      </c>
      <c r="F27" s="34" t="s">
        <v>1843</v>
      </c>
      <c r="G27" s="34" t="s">
        <v>1825</v>
      </c>
      <c r="H27" s="34" t="s">
        <v>1840</v>
      </c>
      <c r="I27" s="34" t="s">
        <v>1834</v>
      </c>
      <c r="J27" s="34" t="s">
        <v>1834</v>
      </c>
      <c r="K27" s="34">
        <v>1.17</v>
      </c>
      <c r="L27" s="34">
        <v>1.17</v>
      </c>
      <c r="M27" s="34">
        <v>1.1599999999999999</v>
      </c>
      <c r="N27" s="34">
        <v>1.1399999999999999</v>
      </c>
      <c r="O27" s="34">
        <v>1.1499999999999999</v>
      </c>
      <c r="P27" s="34">
        <v>1.1599999999999999</v>
      </c>
      <c r="Q27" s="34">
        <v>1.19</v>
      </c>
      <c r="R27" s="34">
        <v>1.19</v>
      </c>
      <c r="S27" s="34">
        <v>1.21</v>
      </c>
      <c r="T27" s="34">
        <v>1.29</v>
      </c>
      <c r="U27" s="34">
        <v>1.29</v>
      </c>
      <c r="V27" s="34">
        <v>1.29</v>
      </c>
      <c r="W27" s="34">
        <v>1.3</v>
      </c>
      <c r="X27" s="34">
        <v>1.26</v>
      </c>
      <c r="Y27" s="34">
        <v>1.32</v>
      </c>
      <c r="Z27" s="412">
        <v>1.3</v>
      </c>
      <c r="AA27" s="412">
        <v>1.3</v>
      </c>
      <c r="AB27" s="412">
        <v>1.3</v>
      </c>
      <c r="AC27" s="412">
        <v>1.3</v>
      </c>
      <c r="AD27" s="412">
        <v>1.3</v>
      </c>
    </row>
    <row r="28" spans="1:30" s="30" customFormat="1" ht="11.25" x14ac:dyDescent="0.25">
      <c r="A28" s="31">
        <v>68753</v>
      </c>
      <c r="B28" s="30" t="str">
        <f t="shared" si="0"/>
        <v/>
      </c>
      <c r="C28" s="34">
        <v>1.32</v>
      </c>
      <c r="D28" s="34" t="s">
        <v>1823</v>
      </c>
      <c r="E28" s="34" t="s">
        <v>1843</v>
      </c>
      <c r="F28" s="34" t="s">
        <v>1841</v>
      </c>
      <c r="G28" s="34" t="s">
        <v>1825</v>
      </c>
      <c r="H28" s="34" t="s">
        <v>1842</v>
      </c>
      <c r="I28" s="34" t="s">
        <v>1834</v>
      </c>
      <c r="J28" s="34" t="s">
        <v>1834</v>
      </c>
      <c r="K28" s="34">
        <v>1.1599999999999999</v>
      </c>
      <c r="L28" s="34">
        <v>1.17</v>
      </c>
      <c r="M28" s="34">
        <v>1.1599999999999999</v>
      </c>
      <c r="N28" s="34">
        <v>1.1399999999999999</v>
      </c>
      <c r="O28" s="34">
        <v>1.1399999999999999</v>
      </c>
      <c r="P28" s="34">
        <v>1.1599999999999999</v>
      </c>
      <c r="Q28" s="34">
        <v>1.18</v>
      </c>
      <c r="R28" s="34">
        <v>1.19</v>
      </c>
      <c r="S28" s="34">
        <v>1.21</v>
      </c>
      <c r="T28" s="34">
        <v>1.28</v>
      </c>
      <c r="U28" s="34">
        <v>1.28</v>
      </c>
      <c r="V28" s="34">
        <v>1.28</v>
      </c>
      <c r="W28" s="34">
        <v>1.29</v>
      </c>
      <c r="X28" s="34">
        <v>1.25</v>
      </c>
      <c r="Y28" s="34">
        <v>1.31</v>
      </c>
      <c r="Z28" s="412">
        <v>1.29</v>
      </c>
      <c r="AA28" s="412">
        <v>1.29</v>
      </c>
      <c r="AB28" s="412">
        <v>1.29</v>
      </c>
      <c r="AC28" s="412">
        <v>1.29</v>
      </c>
      <c r="AD28" s="412">
        <v>1.29</v>
      </c>
    </row>
    <row r="29" spans="1:30" s="30" customFormat="1" ht="11.25" x14ac:dyDescent="0.25">
      <c r="A29" s="31">
        <v>68766</v>
      </c>
      <c r="B29" s="30" t="str">
        <f t="shared" si="0"/>
        <v/>
      </c>
      <c r="C29" s="34">
        <v>1.33</v>
      </c>
      <c r="D29" s="34" t="s">
        <v>1823</v>
      </c>
      <c r="E29" s="34" t="s">
        <v>1839</v>
      </c>
      <c r="F29" s="34" t="s">
        <v>1843</v>
      </c>
      <c r="G29" s="34" t="s">
        <v>1825</v>
      </c>
      <c r="H29" s="34" t="s">
        <v>1840</v>
      </c>
      <c r="I29" s="34" t="s">
        <v>1834</v>
      </c>
      <c r="J29" s="34" t="s">
        <v>1834</v>
      </c>
      <c r="K29" s="34">
        <v>1.17</v>
      </c>
      <c r="L29" s="34">
        <v>1.17</v>
      </c>
      <c r="M29" s="34">
        <v>1.1599999999999999</v>
      </c>
      <c r="N29" s="34">
        <v>1.1399999999999999</v>
      </c>
      <c r="O29" s="34">
        <v>1.1399999999999999</v>
      </c>
      <c r="P29" s="34">
        <v>1.1599999999999999</v>
      </c>
      <c r="Q29" s="34">
        <v>1.18</v>
      </c>
      <c r="R29" s="34">
        <v>1.19</v>
      </c>
      <c r="S29" s="34">
        <v>1.21</v>
      </c>
      <c r="T29" s="34">
        <v>1.28</v>
      </c>
      <c r="U29" s="34">
        <v>1.28</v>
      </c>
      <c r="V29" s="34">
        <v>1.28</v>
      </c>
      <c r="W29" s="34">
        <v>1.29</v>
      </c>
      <c r="X29" s="34">
        <v>1.25</v>
      </c>
      <c r="Y29" s="34">
        <v>1.31</v>
      </c>
      <c r="Z29" s="412">
        <v>1.29</v>
      </c>
      <c r="AA29" s="412">
        <v>1.29</v>
      </c>
      <c r="AB29" s="412">
        <v>1.29</v>
      </c>
      <c r="AC29" s="412">
        <v>1.29</v>
      </c>
      <c r="AD29" s="412">
        <v>1.29</v>
      </c>
    </row>
    <row r="30" spans="1:30" s="30" customFormat="1" ht="11.25" x14ac:dyDescent="0.25">
      <c r="A30" s="31">
        <v>68775</v>
      </c>
      <c r="B30" s="30" t="str">
        <f t="shared" si="0"/>
        <v/>
      </c>
      <c r="C30" s="34">
        <v>1.32</v>
      </c>
      <c r="D30" s="34" t="s">
        <v>1823</v>
      </c>
      <c r="E30" s="34" t="s">
        <v>1843</v>
      </c>
      <c r="F30" s="34" t="s">
        <v>1841</v>
      </c>
      <c r="G30" s="34" t="s">
        <v>1825</v>
      </c>
      <c r="H30" s="34" t="s">
        <v>1842</v>
      </c>
      <c r="I30" s="34" t="s">
        <v>1834</v>
      </c>
      <c r="J30" s="34" t="s">
        <v>1834</v>
      </c>
      <c r="K30" s="34">
        <v>1.1599999999999999</v>
      </c>
      <c r="L30" s="34">
        <v>1.17</v>
      </c>
      <c r="M30" s="34">
        <v>1.1599999999999999</v>
      </c>
      <c r="N30" s="34">
        <v>1.1399999999999999</v>
      </c>
      <c r="O30" s="34">
        <v>1.1399999999999999</v>
      </c>
      <c r="P30" s="34">
        <v>1.1599999999999999</v>
      </c>
      <c r="Q30" s="34">
        <v>1.18</v>
      </c>
      <c r="R30" s="34">
        <v>1.19</v>
      </c>
      <c r="S30" s="34">
        <v>1.21</v>
      </c>
      <c r="T30" s="34">
        <v>1.28</v>
      </c>
      <c r="U30" s="34">
        <v>1.28</v>
      </c>
      <c r="V30" s="34">
        <v>1.28</v>
      </c>
      <c r="W30" s="34">
        <v>1.29</v>
      </c>
      <c r="X30" s="34">
        <v>1.25</v>
      </c>
      <c r="Y30" s="34">
        <v>1.31</v>
      </c>
      <c r="Z30" s="412">
        <v>1.29</v>
      </c>
      <c r="AA30" s="412">
        <v>1.29</v>
      </c>
      <c r="AB30" s="412">
        <v>1.29</v>
      </c>
      <c r="AC30" s="412">
        <v>1.29</v>
      </c>
      <c r="AD30" s="412">
        <v>1.29</v>
      </c>
    </row>
    <row r="31" spans="1:30" s="30" customFormat="1" ht="11.25" x14ac:dyDescent="0.25">
      <c r="A31" s="31">
        <v>68782</v>
      </c>
      <c r="B31" s="30" t="str">
        <f t="shared" si="0"/>
        <v/>
      </c>
      <c r="C31" s="34">
        <v>1.32</v>
      </c>
      <c r="D31" s="34" t="s">
        <v>1832</v>
      </c>
      <c r="E31" s="34" t="s">
        <v>1843</v>
      </c>
      <c r="F31" s="34" t="s">
        <v>1841</v>
      </c>
      <c r="G31" s="34" t="s">
        <v>1825</v>
      </c>
      <c r="H31" s="34" t="s">
        <v>1842</v>
      </c>
      <c r="I31" s="34" t="s">
        <v>1834</v>
      </c>
      <c r="J31" s="34" t="s">
        <v>1834</v>
      </c>
      <c r="K31" s="34">
        <v>1.1599999999999999</v>
      </c>
      <c r="L31" s="34">
        <v>1.17</v>
      </c>
      <c r="M31" s="34">
        <v>1.1599999999999999</v>
      </c>
      <c r="N31" s="34">
        <v>1.1399999999999999</v>
      </c>
      <c r="O31" s="34">
        <v>1.1399999999999999</v>
      </c>
      <c r="P31" s="34">
        <v>1.1499999999999999</v>
      </c>
      <c r="Q31" s="34">
        <v>1.18</v>
      </c>
      <c r="R31" s="34">
        <v>1.18</v>
      </c>
      <c r="S31" s="34">
        <v>1.21</v>
      </c>
      <c r="T31" s="34">
        <v>1.28</v>
      </c>
      <c r="U31" s="34">
        <v>1.28</v>
      </c>
      <c r="V31" s="34">
        <v>1.28</v>
      </c>
      <c r="W31" s="34">
        <v>1.29</v>
      </c>
      <c r="X31" s="34">
        <v>1.25</v>
      </c>
      <c r="Y31" s="34">
        <v>1.31</v>
      </c>
      <c r="Z31" s="412">
        <v>1.29</v>
      </c>
      <c r="AA31" s="412">
        <v>1.29</v>
      </c>
      <c r="AB31" s="412">
        <v>1.29</v>
      </c>
      <c r="AC31" s="412">
        <v>1.29</v>
      </c>
      <c r="AD31" s="412">
        <v>1.29</v>
      </c>
    </row>
    <row r="32" spans="1:30" s="30" customFormat="1" ht="11.25" x14ac:dyDescent="0.25">
      <c r="A32" s="31">
        <v>68789</v>
      </c>
      <c r="B32" s="30" t="str">
        <f t="shared" si="0"/>
        <v/>
      </c>
      <c r="C32" s="34">
        <v>1.31</v>
      </c>
      <c r="D32" s="34" t="s">
        <v>1832</v>
      </c>
      <c r="E32" s="34" t="s">
        <v>1843</v>
      </c>
      <c r="F32" s="34" t="s">
        <v>1841</v>
      </c>
      <c r="G32" s="34" t="s">
        <v>1838</v>
      </c>
      <c r="H32" s="34" t="s">
        <v>1842</v>
      </c>
      <c r="I32" s="34" t="s">
        <v>1834</v>
      </c>
      <c r="J32" s="34" t="s">
        <v>1834</v>
      </c>
      <c r="K32" s="34">
        <v>1.1599999999999999</v>
      </c>
      <c r="L32" s="34">
        <v>1.1599999999999999</v>
      </c>
      <c r="M32" s="34">
        <v>1.1499999999999999</v>
      </c>
      <c r="N32" s="34">
        <v>1.1399999999999999</v>
      </c>
      <c r="O32" s="34">
        <v>1.1399999999999999</v>
      </c>
      <c r="P32" s="34">
        <v>1.1499999999999999</v>
      </c>
      <c r="Q32" s="34">
        <v>1.18</v>
      </c>
      <c r="R32" s="34">
        <v>1.18</v>
      </c>
      <c r="S32" s="34">
        <v>1.2</v>
      </c>
      <c r="T32" s="34">
        <v>1.28</v>
      </c>
      <c r="U32" s="34">
        <v>1.27</v>
      </c>
      <c r="V32" s="34">
        <v>1.27</v>
      </c>
      <c r="W32" s="34">
        <v>1.28</v>
      </c>
      <c r="X32" s="34">
        <v>1.25</v>
      </c>
      <c r="Y32" s="34">
        <v>1.3</v>
      </c>
      <c r="Z32" s="412">
        <v>1.28</v>
      </c>
      <c r="AA32" s="412">
        <v>1.28</v>
      </c>
      <c r="AB32" s="412">
        <v>1.28</v>
      </c>
      <c r="AC32" s="412">
        <v>1.28</v>
      </c>
      <c r="AD32" s="412">
        <v>1.28</v>
      </c>
    </row>
    <row r="33" spans="1:30" s="30" customFormat="1" ht="11.25" x14ac:dyDescent="0.25">
      <c r="A33" s="31">
        <v>68794</v>
      </c>
      <c r="B33" s="30" t="str">
        <f t="shared" si="0"/>
        <v/>
      </c>
      <c r="C33" s="34">
        <v>1.33</v>
      </c>
      <c r="D33" s="34" t="s">
        <v>1823</v>
      </c>
      <c r="E33" s="34" t="s">
        <v>1839</v>
      </c>
      <c r="F33" s="34" t="s">
        <v>1843</v>
      </c>
      <c r="G33" s="34" t="s">
        <v>1825</v>
      </c>
      <c r="H33" s="34" t="s">
        <v>1840</v>
      </c>
      <c r="I33" s="34" t="s">
        <v>1834</v>
      </c>
      <c r="J33" s="34" t="s">
        <v>1834</v>
      </c>
      <c r="K33" s="34">
        <v>1.17</v>
      </c>
      <c r="L33" s="34">
        <v>1.17</v>
      </c>
      <c r="M33" s="34">
        <v>1.1599999999999999</v>
      </c>
      <c r="N33" s="34">
        <v>1.1399999999999999</v>
      </c>
      <c r="O33" s="34">
        <v>1.1499999999999999</v>
      </c>
      <c r="P33" s="34">
        <v>1.1599999999999999</v>
      </c>
      <c r="Q33" s="34">
        <v>1.18</v>
      </c>
      <c r="R33" s="34">
        <v>1.19</v>
      </c>
      <c r="S33" s="34">
        <v>1.21</v>
      </c>
      <c r="T33" s="34">
        <v>1.28</v>
      </c>
      <c r="U33" s="34">
        <v>1.28</v>
      </c>
      <c r="V33" s="34">
        <v>1.28</v>
      </c>
      <c r="W33" s="34">
        <v>1.29</v>
      </c>
      <c r="X33" s="34">
        <v>1.25</v>
      </c>
      <c r="Y33" s="34">
        <v>1.31</v>
      </c>
      <c r="Z33" s="412">
        <v>1.29</v>
      </c>
      <c r="AA33" s="412">
        <v>1.29</v>
      </c>
      <c r="AB33" s="412">
        <v>1.29</v>
      </c>
      <c r="AC33" s="412">
        <v>1.29</v>
      </c>
      <c r="AD33" s="412">
        <v>1.29</v>
      </c>
    </row>
    <row r="34" spans="1:30" s="30" customFormat="1" ht="11.25" x14ac:dyDescent="0.25">
      <c r="A34" s="31">
        <v>68799</v>
      </c>
      <c r="B34" s="30" t="str">
        <f t="shared" si="0"/>
        <v/>
      </c>
      <c r="C34" s="34">
        <v>1.31</v>
      </c>
      <c r="D34" s="34" t="s">
        <v>1832</v>
      </c>
      <c r="E34" s="34" t="s">
        <v>1843</v>
      </c>
      <c r="F34" s="34" t="s">
        <v>1841</v>
      </c>
      <c r="G34" s="34" t="s">
        <v>1838</v>
      </c>
      <c r="H34" s="34" t="s">
        <v>1842</v>
      </c>
      <c r="I34" s="34" t="s">
        <v>1834</v>
      </c>
      <c r="J34" s="34" t="s">
        <v>1834</v>
      </c>
      <c r="K34" s="34">
        <v>1.1599999999999999</v>
      </c>
      <c r="L34" s="34">
        <v>1.1599999999999999</v>
      </c>
      <c r="M34" s="34">
        <v>1.1499999999999999</v>
      </c>
      <c r="N34" s="34">
        <v>1.1399999999999999</v>
      </c>
      <c r="O34" s="34">
        <v>1.1399999999999999</v>
      </c>
      <c r="P34" s="34">
        <v>1.1499999999999999</v>
      </c>
      <c r="Q34" s="34">
        <v>1.18</v>
      </c>
      <c r="R34" s="34">
        <v>1.18</v>
      </c>
      <c r="S34" s="34">
        <v>1.2</v>
      </c>
      <c r="T34" s="34">
        <v>1.28</v>
      </c>
      <c r="U34" s="34">
        <v>1.27</v>
      </c>
      <c r="V34" s="34">
        <v>1.27</v>
      </c>
      <c r="W34" s="34">
        <v>1.28</v>
      </c>
      <c r="X34" s="34">
        <v>1.25</v>
      </c>
      <c r="Y34" s="34">
        <v>1.3</v>
      </c>
      <c r="Z34" s="412">
        <v>1.28</v>
      </c>
      <c r="AA34" s="412">
        <v>1.28</v>
      </c>
      <c r="AB34" s="412">
        <v>1.28</v>
      </c>
      <c r="AC34" s="412">
        <v>1.28</v>
      </c>
      <c r="AD34" s="412">
        <v>1.28</v>
      </c>
    </row>
    <row r="35" spans="1:30" s="30" customFormat="1" ht="11.25" x14ac:dyDescent="0.25">
      <c r="A35" s="31">
        <v>68804</v>
      </c>
      <c r="B35" s="30" t="str">
        <f t="shared" si="0"/>
        <v/>
      </c>
      <c r="C35" s="34">
        <v>1.32</v>
      </c>
      <c r="D35" s="34" t="s">
        <v>1823</v>
      </c>
      <c r="E35" s="34" t="s">
        <v>1843</v>
      </c>
      <c r="F35" s="34" t="s">
        <v>1841</v>
      </c>
      <c r="G35" s="34" t="s">
        <v>1825</v>
      </c>
      <c r="H35" s="34" t="s">
        <v>1842</v>
      </c>
      <c r="I35" s="34" t="s">
        <v>1834</v>
      </c>
      <c r="J35" s="34" t="s">
        <v>1834</v>
      </c>
      <c r="K35" s="34">
        <v>1.1599999999999999</v>
      </c>
      <c r="L35" s="34">
        <v>1.17</v>
      </c>
      <c r="M35" s="34">
        <v>1.1599999999999999</v>
      </c>
      <c r="N35" s="34">
        <v>1.1399999999999999</v>
      </c>
      <c r="O35" s="34">
        <v>1.1399999999999999</v>
      </c>
      <c r="P35" s="34">
        <v>1.1599999999999999</v>
      </c>
      <c r="Q35" s="34">
        <v>1.18</v>
      </c>
      <c r="R35" s="34">
        <v>1.18</v>
      </c>
      <c r="S35" s="34">
        <v>1.21</v>
      </c>
      <c r="T35" s="34">
        <v>1.28</v>
      </c>
      <c r="U35" s="34">
        <v>1.28</v>
      </c>
      <c r="V35" s="34">
        <v>1.28</v>
      </c>
      <c r="W35" s="34">
        <v>1.29</v>
      </c>
      <c r="X35" s="34">
        <v>1.25</v>
      </c>
      <c r="Y35" s="34">
        <v>1.31</v>
      </c>
      <c r="Z35" s="412">
        <v>1.29</v>
      </c>
      <c r="AA35" s="412">
        <v>1.29</v>
      </c>
      <c r="AB35" s="412">
        <v>1.29</v>
      </c>
      <c r="AC35" s="412">
        <v>1.29</v>
      </c>
      <c r="AD35" s="412">
        <v>1.29</v>
      </c>
    </row>
    <row r="36" spans="1:30" s="30" customFormat="1" ht="11.25" x14ac:dyDescent="0.25">
      <c r="A36" s="31">
        <v>68809</v>
      </c>
      <c r="B36" s="30" t="str">
        <f t="shared" si="0"/>
        <v/>
      </c>
      <c r="C36" s="34">
        <v>1.32</v>
      </c>
      <c r="D36" s="34" t="s">
        <v>1832</v>
      </c>
      <c r="E36" s="34" t="s">
        <v>1843</v>
      </c>
      <c r="F36" s="34" t="s">
        <v>1841</v>
      </c>
      <c r="G36" s="34" t="s">
        <v>1838</v>
      </c>
      <c r="H36" s="34" t="s">
        <v>1842</v>
      </c>
      <c r="I36" s="34" t="s">
        <v>1834</v>
      </c>
      <c r="J36" s="34" t="s">
        <v>1834</v>
      </c>
      <c r="K36" s="34">
        <v>1.1599999999999999</v>
      </c>
      <c r="L36" s="34">
        <v>1.17</v>
      </c>
      <c r="M36" s="34">
        <v>1.1499999999999999</v>
      </c>
      <c r="N36" s="34">
        <v>1.1399999999999999</v>
      </c>
      <c r="O36" s="34">
        <v>1.1399999999999999</v>
      </c>
      <c r="P36" s="34">
        <v>1.1499999999999999</v>
      </c>
      <c r="Q36" s="34">
        <v>1.18</v>
      </c>
      <c r="R36" s="34">
        <v>1.18</v>
      </c>
      <c r="S36" s="34">
        <v>1.2</v>
      </c>
      <c r="T36" s="34">
        <v>1.28</v>
      </c>
      <c r="U36" s="34">
        <v>1.27</v>
      </c>
      <c r="V36" s="34">
        <v>1.27</v>
      </c>
      <c r="W36" s="34">
        <v>1.29</v>
      </c>
      <c r="X36" s="34">
        <v>1.25</v>
      </c>
      <c r="Y36" s="34">
        <v>1.3</v>
      </c>
      <c r="Z36" s="412">
        <v>1.29</v>
      </c>
      <c r="AA36" s="412">
        <v>1.29</v>
      </c>
      <c r="AB36" s="412">
        <v>1.29</v>
      </c>
      <c r="AC36" s="412">
        <v>1.29</v>
      </c>
      <c r="AD36" s="412">
        <v>1.29</v>
      </c>
    </row>
    <row r="37" spans="1:30" s="30" customFormat="1" ht="11.25" x14ac:dyDescent="0.25">
      <c r="A37" s="31">
        <v>69115</v>
      </c>
      <c r="B37" s="30" t="str">
        <f t="shared" si="0"/>
        <v/>
      </c>
      <c r="C37" s="34">
        <v>1.33</v>
      </c>
      <c r="D37" s="34" t="s">
        <v>1822</v>
      </c>
      <c r="E37" s="34" t="s">
        <v>1839</v>
      </c>
      <c r="F37" s="34" t="s">
        <v>1843</v>
      </c>
      <c r="G37" s="34" t="s">
        <v>1825</v>
      </c>
      <c r="H37" s="34" t="s">
        <v>1840</v>
      </c>
      <c r="I37" s="34" t="s">
        <v>1834</v>
      </c>
      <c r="J37" s="34" t="s">
        <v>1834</v>
      </c>
      <c r="K37" s="34">
        <v>1.17</v>
      </c>
      <c r="L37" s="34">
        <v>1.17</v>
      </c>
      <c r="M37" s="34">
        <v>1.1599999999999999</v>
      </c>
      <c r="N37" s="34">
        <v>1.1399999999999999</v>
      </c>
      <c r="O37" s="34">
        <v>1.1499999999999999</v>
      </c>
      <c r="P37" s="34">
        <v>1.1599999999999999</v>
      </c>
      <c r="Q37" s="34">
        <v>1.18</v>
      </c>
      <c r="R37" s="34">
        <v>1.19</v>
      </c>
      <c r="S37" s="34">
        <v>1.21</v>
      </c>
      <c r="T37" s="34">
        <v>1.29</v>
      </c>
      <c r="U37" s="34">
        <v>1.29</v>
      </c>
      <c r="V37" s="34">
        <v>1.29</v>
      </c>
      <c r="W37" s="34">
        <v>1.3</v>
      </c>
      <c r="X37" s="34">
        <v>1.26</v>
      </c>
      <c r="Y37" s="34">
        <v>1.32</v>
      </c>
      <c r="Z37" s="412">
        <v>1.3</v>
      </c>
      <c r="AA37" s="412">
        <v>1.3</v>
      </c>
      <c r="AB37" s="412">
        <v>1.3</v>
      </c>
      <c r="AC37" s="412">
        <v>1.3</v>
      </c>
      <c r="AD37" s="412">
        <v>1.3</v>
      </c>
    </row>
    <row r="38" spans="1:30" s="30" customFormat="1" ht="11.25" x14ac:dyDescent="0.25">
      <c r="A38" s="31">
        <v>69117</v>
      </c>
      <c r="B38" s="30" t="str">
        <f t="shared" si="0"/>
        <v/>
      </c>
      <c r="C38" s="34">
        <v>1.34</v>
      </c>
      <c r="D38" s="34" t="s">
        <v>1822</v>
      </c>
      <c r="E38" s="34" t="s">
        <v>1833</v>
      </c>
      <c r="F38" s="34" t="s">
        <v>1843</v>
      </c>
      <c r="G38" s="34" t="s">
        <v>1826</v>
      </c>
      <c r="H38" s="34" t="s">
        <v>1840</v>
      </c>
      <c r="I38" s="34" t="s">
        <v>1838</v>
      </c>
      <c r="J38" s="34" t="s">
        <v>1838</v>
      </c>
      <c r="K38" s="34">
        <v>1.17</v>
      </c>
      <c r="L38" s="34">
        <v>1.18</v>
      </c>
      <c r="M38" s="34">
        <v>1.1599999999999999</v>
      </c>
      <c r="N38" s="34">
        <v>1.1499999999999999</v>
      </c>
      <c r="O38" s="34">
        <v>1.1499999999999999</v>
      </c>
      <c r="P38" s="34">
        <v>1.1599999999999999</v>
      </c>
      <c r="Q38" s="34">
        <v>1.19</v>
      </c>
      <c r="R38" s="34">
        <v>1.19</v>
      </c>
      <c r="S38" s="34">
        <v>1.22</v>
      </c>
      <c r="T38" s="34">
        <v>1.29</v>
      </c>
      <c r="U38" s="34">
        <v>1.29</v>
      </c>
      <c r="V38" s="34">
        <v>1.29</v>
      </c>
      <c r="W38" s="34">
        <v>1.3</v>
      </c>
      <c r="X38" s="34">
        <v>1.26</v>
      </c>
      <c r="Y38" s="34">
        <v>1.32</v>
      </c>
      <c r="Z38" s="412">
        <v>1.3</v>
      </c>
      <c r="AA38" s="412">
        <v>1.3</v>
      </c>
      <c r="AB38" s="412">
        <v>1.3</v>
      </c>
      <c r="AC38" s="412">
        <v>1.3</v>
      </c>
      <c r="AD38" s="412">
        <v>1.3</v>
      </c>
    </row>
    <row r="39" spans="1:30" s="30" customFormat="1" ht="11.25" x14ac:dyDescent="0.25">
      <c r="A39" s="31">
        <v>69118</v>
      </c>
      <c r="B39" s="30" t="str">
        <f t="shared" si="0"/>
        <v/>
      </c>
      <c r="C39" s="34">
        <v>1.28</v>
      </c>
      <c r="D39" s="34" t="s">
        <v>1843</v>
      </c>
      <c r="E39" s="34" t="s">
        <v>1824</v>
      </c>
      <c r="F39" s="34" t="s">
        <v>1837</v>
      </c>
      <c r="G39" s="34" t="s">
        <v>1842</v>
      </c>
      <c r="H39" s="34" t="s">
        <v>1845</v>
      </c>
      <c r="I39" s="34" t="s">
        <v>1844</v>
      </c>
      <c r="J39" s="34" t="s">
        <v>1844</v>
      </c>
      <c r="K39" s="34">
        <v>1.1299999999999999</v>
      </c>
      <c r="L39" s="34">
        <v>1.1399999999999999</v>
      </c>
      <c r="M39" s="34">
        <v>1.1299999999999999</v>
      </c>
      <c r="N39" s="34">
        <v>1.1100000000000001</v>
      </c>
      <c r="O39" s="34">
        <v>1.1100000000000001</v>
      </c>
      <c r="P39" s="34">
        <v>1.1299999999999999</v>
      </c>
      <c r="Q39" s="34">
        <v>1.1499999999999999</v>
      </c>
      <c r="R39" s="34">
        <v>1.1499999999999999</v>
      </c>
      <c r="S39" s="34">
        <v>1.18</v>
      </c>
      <c r="T39" s="34">
        <v>1.24</v>
      </c>
      <c r="U39" s="34">
        <v>1.24</v>
      </c>
      <c r="V39" s="34">
        <v>1.24</v>
      </c>
      <c r="W39" s="34">
        <v>1.25</v>
      </c>
      <c r="X39" s="34">
        <v>1.22</v>
      </c>
      <c r="Y39" s="34">
        <v>1.27</v>
      </c>
      <c r="Z39" s="412">
        <v>1.25</v>
      </c>
      <c r="AA39" s="412">
        <v>1.25</v>
      </c>
      <c r="AB39" s="412">
        <v>1.25</v>
      </c>
      <c r="AC39" s="412">
        <v>1.25</v>
      </c>
      <c r="AD39" s="412">
        <v>1.25</v>
      </c>
    </row>
    <row r="40" spans="1:30" s="30" customFormat="1" ht="11.25" x14ac:dyDescent="0.25">
      <c r="A40" s="31">
        <v>69120</v>
      </c>
      <c r="B40" s="30" t="str">
        <f t="shared" si="0"/>
        <v/>
      </c>
      <c r="C40" s="34">
        <v>1.33</v>
      </c>
      <c r="D40" s="34" t="s">
        <v>1823</v>
      </c>
      <c r="E40" s="34" t="s">
        <v>1839</v>
      </c>
      <c r="F40" s="34" t="s">
        <v>1843</v>
      </c>
      <c r="G40" s="34" t="s">
        <v>1825</v>
      </c>
      <c r="H40" s="34" t="s">
        <v>1840</v>
      </c>
      <c r="I40" s="34" t="s">
        <v>1834</v>
      </c>
      <c r="J40" s="34" t="s">
        <v>1834</v>
      </c>
      <c r="K40" s="34">
        <v>1.1599999999999999</v>
      </c>
      <c r="L40" s="34">
        <v>1.17</v>
      </c>
      <c r="M40" s="34">
        <v>1.1599999999999999</v>
      </c>
      <c r="N40" s="34">
        <v>1.1399999999999999</v>
      </c>
      <c r="O40" s="34">
        <v>1.1399999999999999</v>
      </c>
      <c r="P40" s="34">
        <v>1.1599999999999999</v>
      </c>
      <c r="Q40" s="34">
        <v>1.18</v>
      </c>
      <c r="R40" s="34">
        <v>1.19</v>
      </c>
      <c r="S40" s="34">
        <v>1.21</v>
      </c>
      <c r="T40" s="34">
        <v>1.28</v>
      </c>
      <c r="U40" s="34">
        <v>1.28</v>
      </c>
      <c r="V40" s="34">
        <v>1.28</v>
      </c>
      <c r="W40" s="34">
        <v>1.29</v>
      </c>
      <c r="X40" s="34">
        <v>1.25</v>
      </c>
      <c r="Y40" s="34">
        <v>1.31</v>
      </c>
      <c r="Z40" s="412">
        <v>1.29</v>
      </c>
      <c r="AA40" s="412">
        <v>1.29</v>
      </c>
      <c r="AB40" s="412">
        <v>1.29</v>
      </c>
      <c r="AC40" s="412">
        <v>1.29</v>
      </c>
      <c r="AD40" s="412">
        <v>1.29</v>
      </c>
    </row>
    <row r="41" spans="1:30" s="30" customFormat="1" ht="11.25" x14ac:dyDescent="0.25">
      <c r="A41" s="31">
        <v>69121</v>
      </c>
      <c r="B41" s="30" t="str">
        <f t="shared" si="0"/>
        <v/>
      </c>
      <c r="C41" s="34">
        <v>1.21</v>
      </c>
      <c r="D41" s="34" t="s">
        <v>1825</v>
      </c>
      <c r="E41" s="34" t="s">
        <v>1840</v>
      </c>
      <c r="F41" s="34" t="s">
        <v>1842</v>
      </c>
      <c r="G41" s="34" t="s">
        <v>1846</v>
      </c>
      <c r="H41" s="34" t="s">
        <v>1847</v>
      </c>
      <c r="I41" s="34" t="s">
        <v>1848</v>
      </c>
      <c r="J41" s="34" t="s">
        <v>1848</v>
      </c>
      <c r="K41" s="34">
        <v>1.08</v>
      </c>
      <c r="L41" s="34">
        <v>1.08</v>
      </c>
      <c r="M41" s="34">
        <v>1.07</v>
      </c>
      <c r="N41" s="34">
        <v>1.06</v>
      </c>
      <c r="O41" s="34">
        <v>1.06</v>
      </c>
      <c r="P41" s="34">
        <v>1.07</v>
      </c>
      <c r="Q41" s="34">
        <v>1.0900000000000001</v>
      </c>
      <c r="R41" s="34">
        <v>1.0900000000000001</v>
      </c>
      <c r="S41" s="34">
        <v>1.1100000000000001</v>
      </c>
      <c r="T41" s="34">
        <v>1.17</v>
      </c>
      <c r="U41" s="34">
        <v>1.17</v>
      </c>
      <c r="V41" s="34">
        <v>1.17</v>
      </c>
      <c r="W41" s="34">
        <v>1.19</v>
      </c>
      <c r="X41" s="34">
        <v>1.1599999999999999</v>
      </c>
      <c r="Y41" s="34">
        <v>1.21</v>
      </c>
      <c r="Z41" s="412">
        <v>1.19</v>
      </c>
      <c r="AA41" s="412">
        <v>1.19</v>
      </c>
      <c r="AB41" s="412">
        <v>1.19</v>
      </c>
      <c r="AC41" s="412">
        <v>1.19</v>
      </c>
      <c r="AD41" s="412">
        <v>1.19</v>
      </c>
    </row>
    <row r="42" spans="1:30" s="30" customFormat="1" ht="11.25" x14ac:dyDescent="0.25">
      <c r="A42" s="31">
        <v>69123</v>
      </c>
      <c r="B42" s="30" t="str">
        <f t="shared" si="0"/>
        <v/>
      </c>
      <c r="C42" s="34">
        <v>1.33</v>
      </c>
      <c r="D42" s="34" t="s">
        <v>1823</v>
      </c>
      <c r="E42" s="34" t="s">
        <v>1839</v>
      </c>
      <c r="F42" s="34" t="s">
        <v>1843</v>
      </c>
      <c r="G42" s="34" t="s">
        <v>1825</v>
      </c>
      <c r="H42" s="34" t="s">
        <v>1840</v>
      </c>
      <c r="I42" s="34" t="s">
        <v>1834</v>
      </c>
      <c r="J42" s="34" t="s">
        <v>1834</v>
      </c>
      <c r="K42" s="34">
        <v>1.17</v>
      </c>
      <c r="L42" s="34">
        <v>1.17</v>
      </c>
      <c r="M42" s="34">
        <v>1.1599999999999999</v>
      </c>
      <c r="N42" s="34">
        <v>1.1399999999999999</v>
      </c>
      <c r="O42" s="34">
        <v>1.1399999999999999</v>
      </c>
      <c r="P42" s="34">
        <v>1.1599999999999999</v>
      </c>
      <c r="Q42" s="34">
        <v>1.18</v>
      </c>
      <c r="R42" s="34">
        <v>1.19</v>
      </c>
      <c r="S42" s="34">
        <v>1.21</v>
      </c>
      <c r="T42" s="34">
        <v>1.29</v>
      </c>
      <c r="U42" s="34">
        <v>1.28</v>
      </c>
      <c r="V42" s="34">
        <v>1.28</v>
      </c>
      <c r="W42" s="34">
        <v>1.29</v>
      </c>
      <c r="X42" s="34">
        <v>1.25</v>
      </c>
      <c r="Y42" s="34">
        <v>1.31</v>
      </c>
      <c r="Z42" s="412">
        <v>1.29</v>
      </c>
      <c r="AA42" s="412">
        <v>1.29</v>
      </c>
      <c r="AB42" s="412">
        <v>1.29</v>
      </c>
      <c r="AC42" s="412">
        <v>1.29</v>
      </c>
      <c r="AD42" s="412">
        <v>1.29</v>
      </c>
    </row>
    <row r="43" spans="1:30" s="30" customFormat="1" ht="11.25" x14ac:dyDescent="0.25">
      <c r="A43" s="31">
        <v>69124</v>
      </c>
      <c r="B43" s="30" t="str">
        <f t="shared" si="0"/>
        <v/>
      </c>
      <c r="C43" s="34">
        <v>1.32</v>
      </c>
      <c r="D43" s="34" t="s">
        <v>1832</v>
      </c>
      <c r="E43" s="34" t="s">
        <v>1843</v>
      </c>
      <c r="F43" s="34" t="s">
        <v>1841</v>
      </c>
      <c r="G43" s="34" t="s">
        <v>1838</v>
      </c>
      <c r="H43" s="34" t="s">
        <v>1842</v>
      </c>
      <c r="I43" s="34" t="s">
        <v>1834</v>
      </c>
      <c r="J43" s="34" t="s">
        <v>1834</v>
      </c>
      <c r="K43" s="34">
        <v>1.1599999999999999</v>
      </c>
      <c r="L43" s="34">
        <v>1.17</v>
      </c>
      <c r="M43" s="34">
        <v>1.1499999999999999</v>
      </c>
      <c r="N43" s="34">
        <v>1.1399999999999999</v>
      </c>
      <c r="O43" s="34">
        <v>1.1399999999999999</v>
      </c>
      <c r="P43" s="34">
        <v>1.1499999999999999</v>
      </c>
      <c r="Q43" s="34">
        <v>1.18</v>
      </c>
      <c r="R43" s="34">
        <v>1.18</v>
      </c>
      <c r="S43" s="34">
        <v>1.21</v>
      </c>
      <c r="T43" s="34">
        <v>1.28</v>
      </c>
      <c r="U43" s="34">
        <v>1.28</v>
      </c>
      <c r="V43" s="34">
        <v>1.28</v>
      </c>
      <c r="W43" s="34">
        <v>1.29</v>
      </c>
      <c r="X43" s="34">
        <v>1.25</v>
      </c>
      <c r="Y43" s="34">
        <v>1.31</v>
      </c>
      <c r="Z43" s="412">
        <v>1.29</v>
      </c>
      <c r="AA43" s="412">
        <v>1.29</v>
      </c>
      <c r="AB43" s="412">
        <v>1.29</v>
      </c>
      <c r="AC43" s="412">
        <v>1.29</v>
      </c>
      <c r="AD43" s="412">
        <v>1.29</v>
      </c>
    </row>
    <row r="44" spans="1:30" s="30" customFormat="1" ht="11.25" x14ac:dyDescent="0.25">
      <c r="A44" s="31">
        <v>69126</v>
      </c>
      <c r="B44" s="30" t="str">
        <f t="shared" si="0"/>
        <v/>
      </c>
      <c r="C44" s="34">
        <v>1.25</v>
      </c>
      <c r="D44" s="34" t="s">
        <v>1837</v>
      </c>
      <c r="E44" s="34" t="s">
        <v>1826</v>
      </c>
      <c r="F44" s="34" t="s">
        <v>1825</v>
      </c>
      <c r="G44" s="34" t="s">
        <v>1849</v>
      </c>
      <c r="H44" s="34" t="s">
        <v>1846</v>
      </c>
      <c r="I44" s="34" t="s">
        <v>1850</v>
      </c>
      <c r="J44" s="34" t="s">
        <v>1850</v>
      </c>
      <c r="K44" s="34">
        <v>1.1000000000000001</v>
      </c>
      <c r="L44" s="34">
        <v>1.1100000000000001</v>
      </c>
      <c r="M44" s="34">
        <v>1.1000000000000001</v>
      </c>
      <c r="N44" s="34">
        <v>1.08</v>
      </c>
      <c r="O44" s="34">
        <v>1.08</v>
      </c>
      <c r="P44" s="34">
        <v>1.1000000000000001</v>
      </c>
      <c r="Q44" s="34">
        <v>1.1200000000000001</v>
      </c>
      <c r="R44" s="34">
        <v>1.1200000000000001</v>
      </c>
      <c r="S44" s="34">
        <v>1.1399999999999999</v>
      </c>
      <c r="T44" s="34">
        <v>1.21</v>
      </c>
      <c r="U44" s="34">
        <v>1.21</v>
      </c>
      <c r="V44" s="34">
        <v>1.21</v>
      </c>
      <c r="W44" s="34">
        <v>1.22</v>
      </c>
      <c r="X44" s="34">
        <v>1.19</v>
      </c>
      <c r="Y44" s="34">
        <v>1.24</v>
      </c>
      <c r="Z44" s="412">
        <v>1.22</v>
      </c>
      <c r="AA44" s="412">
        <v>1.22</v>
      </c>
      <c r="AB44" s="412">
        <v>1.22</v>
      </c>
      <c r="AC44" s="412">
        <v>1.22</v>
      </c>
      <c r="AD44" s="412">
        <v>1.22</v>
      </c>
    </row>
    <row r="45" spans="1:30" s="30" customFormat="1" ht="11.25" x14ac:dyDescent="0.25">
      <c r="A45" s="31">
        <v>69151</v>
      </c>
      <c r="B45" s="30" t="str">
        <f t="shared" si="0"/>
        <v/>
      </c>
      <c r="C45" s="34">
        <v>1.29</v>
      </c>
      <c r="D45" s="34" t="s">
        <v>1843</v>
      </c>
      <c r="E45" s="34" t="s">
        <v>1824</v>
      </c>
      <c r="F45" s="34" t="s">
        <v>1837</v>
      </c>
      <c r="G45" s="34" t="s">
        <v>1840</v>
      </c>
      <c r="H45" s="34" t="s">
        <v>1849</v>
      </c>
      <c r="I45" s="34" t="s">
        <v>1844</v>
      </c>
      <c r="J45" s="34" t="s">
        <v>1844</v>
      </c>
      <c r="K45" s="34">
        <v>1.1399999999999999</v>
      </c>
      <c r="L45" s="34">
        <v>1.1399999999999999</v>
      </c>
      <c r="M45" s="34">
        <v>1.1299999999999999</v>
      </c>
      <c r="N45" s="34">
        <v>1.1100000000000001</v>
      </c>
      <c r="O45" s="34">
        <v>1.1200000000000001</v>
      </c>
      <c r="P45" s="34">
        <v>1.1299999999999999</v>
      </c>
      <c r="Q45" s="34">
        <v>1.1499999999999999</v>
      </c>
      <c r="R45" s="34">
        <v>1.1599999999999999</v>
      </c>
      <c r="S45" s="34">
        <v>1.18</v>
      </c>
      <c r="T45" s="34">
        <v>1.25</v>
      </c>
      <c r="U45" s="34">
        <v>1.25</v>
      </c>
      <c r="V45" s="34">
        <v>1.25</v>
      </c>
      <c r="W45" s="34">
        <v>1.26</v>
      </c>
      <c r="X45" s="34">
        <v>1.22</v>
      </c>
      <c r="Y45" s="34">
        <v>1.28</v>
      </c>
      <c r="Z45" s="412">
        <v>1.26</v>
      </c>
      <c r="AA45" s="412">
        <v>1.26</v>
      </c>
      <c r="AB45" s="412">
        <v>1.26</v>
      </c>
      <c r="AC45" s="412">
        <v>1.26</v>
      </c>
      <c r="AD45" s="412">
        <v>1.26</v>
      </c>
    </row>
    <row r="46" spans="1:30" s="30" customFormat="1" ht="11.25" x14ac:dyDescent="0.25">
      <c r="A46" s="31">
        <v>69168</v>
      </c>
      <c r="B46" s="30" t="str">
        <f t="shared" si="0"/>
        <v/>
      </c>
      <c r="C46" s="34">
        <v>1.3</v>
      </c>
      <c r="D46" s="34" t="s">
        <v>1839</v>
      </c>
      <c r="E46" s="34" t="s">
        <v>1830</v>
      </c>
      <c r="F46" s="34" t="s">
        <v>1824</v>
      </c>
      <c r="G46" s="34" t="s">
        <v>1834</v>
      </c>
      <c r="H46" s="34" t="s">
        <v>1844</v>
      </c>
      <c r="I46" s="34" t="s">
        <v>1842</v>
      </c>
      <c r="J46" s="34" t="s">
        <v>1842</v>
      </c>
      <c r="K46" s="34">
        <v>1.1399999999999999</v>
      </c>
      <c r="L46" s="34">
        <v>1.1499999999999999</v>
      </c>
      <c r="M46" s="34">
        <v>1.1399999999999999</v>
      </c>
      <c r="N46" s="34">
        <v>1.1200000000000001</v>
      </c>
      <c r="O46" s="34">
        <v>1.1200000000000001</v>
      </c>
      <c r="P46" s="34">
        <v>1.1399999999999999</v>
      </c>
      <c r="Q46" s="34">
        <v>1.1599999999999999</v>
      </c>
      <c r="R46" s="34">
        <v>1.17</v>
      </c>
      <c r="S46" s="34">
        <v>1.19</v>
      </c>
      <c r="T46" s="34">
        <v>1.26</v>
      </c>
      <c r="U46" s="34">
        <v>1.26</v>
      </c>
      <c r="V46" s="34">
        <v>1.26</v>
      </c>
      <c r="W46" s="34">
        <v>1.27</v>
      </c>
      <c r="X46" s="34">
        <v>1.23</v>
      </c>
      <c r="Y46" s="34">
        <v>1.29</v>
      </c>
      <c r="Z46" s="412">
        <v>1.27</v>
      </c>
      <c r="AA46" s="412">
        <v>1.27</v>
      </c>
      <c r="AB46" s="412">
        <v>1.27</v>
      </c>
      <c r="AC46" s="412">
        <v>1.27</v>
      </c>
      <c r="AD46" s="412">
        <v>1.27</v>
      </c>
    </row>
    <row r="47" spans="1:30" s="30" customFormat="1" ht="11.25" x14ac:dyDescent="0.25">
      <c r="A47" s="31">
        <v>69181</v>
      </c>
      <c r="B47" s="30" t="str">
        <f t="shared" si="0"/>
        <v/>
      </c>
      <c r="C47" s="34">
        <v>1.31</v>
      </c>
      <c r="D47" s="34" t="s">
        <v>1833</v>
      </c>
      <c r="E47" s="34" t="s">
        <v>1841</v>
      </c>
      <c r="F47" s="34" t="s">
        <v>1830</v>
      </c>
      <c r="G47" s="34" t="s">
        <v>1838</v>
      </c>
      <c r="H47" s="34" t="s">
        <v>1844</v>
      </c>
      <c r="I47" s="34" t="s">
        <v>1840</v>
      </c>
      <c r="J47" s="34" t="s">
        <v>1840</v>
      </c>
      <c r="K47" s="34">
        <v>1.1499999999999999</v>
      </c>
      <c r="L47" s="34">
        <v>1.1599999999999999</v>
      </c>
      <c r="M47" s="34">
        <v>1.1499999999999999</v>
      </c>
      <c r="N47" s="34">
        <v>1.1299999999999999</v>
      </c>
      <c r="O47" s="34">
        <v>1.1299999999999999</v>
      </c>
      <c r="P47" s="34">
        <v>1.1499999999999999</v>
      </c>
      <c r="Q47" s="34">
        <v>1.17</v>
      </c>
      <c r="R47" s="34">
        <v>1.17</v>
      </c>
      <c r="S47" s="34">
        <v>1.2</v>
      </c>
      <c r="T47" s="34">
        <v>1.27</v>
      </c>
      <c r="U47" s="34">
        <v>1.27</v>
      </c>
      <c r="V47" s="34">
        <v>1.27</v>
      </c>
      <c r="W47" s="34">
        <v>1.28</v>
      </c>
      <c r="X47" s="34">
        <v>1.24</v>
      </c>
      <c r="Y47" s="34">
        <v>1.3</v>
      </c>
      <c r="Z47" s="412">
        <v>1.28</v>
      </c>
      <c r="AA47" s="412">
        <v>1.28</v>
      </c>
      <c r="AB47" s="412">
        <v>1.28</v>
      </c>
      <c r="AC47" s="412">
        <v>1.28</v>
      </c>
      <c r="AD47" s="412">
        <v>1.28</v>
      </c>
    </row>
    <row r="48" spans="1:30" s="30" customFormat="1" ht="11.25" x14ac:dyDescent="0.25">
      <c r="A48" s="31">
        <v>69190</v>
      </c>
      <c r="B48" s="30" t="str">
        <f t="shared" si="0"/>
        <v/>
      </c>
      <c r="C48" s="34">
        <v>1.32</v>
      </c>
      <c r="D48" s="34" t="s">
        <v>1832</v>
      </c>
      <c r="E48" s="34" t="s">
        <v>1843</v>
      </c>
      <c r="F48" s="34" t="s">
        <v>1841</v>
      </c>
      <c r="G48" s="34" t="s">
        <v>1825</v>
      </c>
      <c r="H48" s="34" t="s">
        <v>1842</v>
      </c>
      <c r="I48" s="34" t="s">
        <v>1834</v>
      </c>
      <c r="J48" s="34" t="s">
        <v>1834</v>
      </c>
      <c r="K48" s="34">
        <v>1.1599999999999999</v>
      </c>
      <c r="L48" s="34">
        <v>1.17</v>
      </c>
      <c r="M48" s="34">
        <v>1.1499999999999999</v>
      </c>
      <c r="N48" s="34">
        <v>1.1399999999999999</v>
      </c>
      <c r="O48" s="34">
        <v>1.1399999999999999</v>
      </c>
      <c r="P48" s="34">
        <v>1.1499999999999999</v>
      </c>
      <c r="Q48" s="34">
        <v>1.18</v>
      </c>
      <c r="R48" s="34">
        <v>1.18</v>
      </c>
      <c r="S48" s="34">
        <v>1.21</v>
      </c>
      <c r="T48" s="34">
        <v>1.28</v>
      </c>
      <c r="U48" s="34">
        <v>1.28</v>
      </c>
      <c r="V48" s="34">
        <v>1.28</v>
      </c>
      <c r="W48" s="34">
        <v>1.29</v>
      </c>
      <c r="X48" s="34">
        <v>1.25</v>
      </c>
      <c r="Y48" s="34">
        <v>1.31</v>
      </c>
      <c r="Z48" s="412">
        <v>1.29</v>
      </c>
      <c r="AA48" s="412">
        <v>1.29</v>
      </c>
      <c r="AB48" s="412">
        <v>1.29</v>
      </c>
      <c r="AC48" s="412">
        <v>1.29</v>
      </c>
      <c r="AD48" s="412">
        <v>1.29</v>
      </c>
    </row>
    <row r="49" spans="1:30" s="30" customFormat="1" ht="11.25" x14ac:dyDescent="0.25">
      <c r="A49" s="31">
        <v>69198</v>
      </c>
      <c r="B49" s="30" t="str">
        <f t="shared" si="0"/>
        <v/>
      </c>
      <c r="C49" s="34">
        <v>1.29</v>
      </c>
      <c r="D49" s="34" t="s">
        <v>1843</v>
      </c>
      <c r="E49" s="34" t="s">
        <v>1824</v>
      </c>
      <c r="F49" s="34" t="s">
        <v>1837</v>
      </c>
      <c r="G49" s="34" t="s">
        <v>1840</v>
      </c>
      <c r="H49" s="34" t="s">
        <v>1849</v>
      </c>
      <c r="I49" s="34" t="s">
        <v>1844</v>
      </c>
      <c r="J49" s="34" t="s">
        <v>1842</v>
      </c>
      <c r="K49" s="34">
        <v>1.1399999999999999</v>
      </c>
      <c r="L49" s="34">
        <v>1.1399999999999999</v>
      </c>
      <c r="M49" s="34">
        <v>1.1299999999999999</v>
      </c>
      <c r="N49" s="34">
        <v>1.1200000000000001</v>
      </c>
      <c r="O49" s="34">
        <v>1.1200000000000001</v>
      </c>
      <c r="P49" s="34">
        <v>1.1299999999999999</v>
      </c>
      <c r="Q49" s="34">
        <v>1.1599999999999999</v>
      </c>
      <c r="R49" s="34">
        <v>1.1599999999999999</v>
      </c>
      <c r="S49" s="34">
        <v>1.18</v>
      </c>
      <c r="T49" s="34">
        <v>1.25</v>
      </c>
      <c r="U49" s="34">
        <v>1.25</v>
      </c>
      <c r="V49" s="34">
        <v>1.25</v>
      </c>
      <c r="W49" s="34">
        <v>1.26</v>
      </c>
      <c r="X49" s="34">
        <v>1.22</v>
      </c>
      <c r="Y49" s="34">
        <v>1.28</v>
      </c>
      <c r="Z49" s="412">
        <v>1.26</v>
      </c>
      <c r="AA49" s="412">
        <v>1.26</v>
      </c>
      <c r="AB49" s="412">
        <v>1.26</v>
      </c>
      <c r="AC49" s="412">
        <v>1.26</v>
      </c>
      <c r="AD49" s="412">
        <v>1.26</v>
      </c>
    </row>
    <row r="50" spans="1:30" s="30" customFormat="1" ht="11.25" x14ac:dyDescent="0.25">
      <c r="A50" s="31">
        <v>69207</v>
      </c>
      <c r="B50" s="30" t="str">
        <f t="shared" si="0"/>
        <v/>
      </c>
      <c r="C50" s="34">
        <v>1.32</v>
      </c>
      <c r="D50" s="34" t="s">
        <v>1832</v>
      </c>
      <c r="E50" s="34" t="s">
        <v>1843</v>
      </c>
      <c r="F50" s="34" t="s">
        <v>1841</v>
      </c>
      <c r="G50" s="34" t="s">
        <v>1838</v>
      </c>
      <c r="H50" s="34" t="s">
        <v>1842</v>
      </c>
      <c r="I50" s="34" t="s">
        <v>1840</v>
      </c>
      <c r="J50" s="34" t="s">
        <v>1834</v>
      </c>
      <c r="K50" s="34">
        <v>1.1599999999999999</v>
      </c>
      <c r="L50" s="34">
        <v>1.1599999999999999</v>
      </c>
      <c r="M50" s="34">
        <v>1.1499999999999999</v>
      </c>
      <c r="N50" s="34">
        <v>1.1399999999999999</v>
      </c>
      <c r="O50" s="34">
        <v>1.1399999999999999</v>
      </c>
      <c r="P50" s="34">
        <v>1.1499999999999999</v>
      </c>
      <c r="Q50" s="34">
        <v>1.18</v>
      </c>
      <c r="R50" s="34">
        <v>1.18</v>
      </c>
      <c r="S50" s="34">
        <v>1.2</v>
      </c>
      <c r="T50" s="34">
        <v>1.28</v>
      </c>
      <c r="U50" s="34">
        <v>1.27</v>
      </c>
      <c r="V50" s="34">
        <v>1.27</v>
      </c>
      <c r="W50" s="34">
        <v>1.28</v>
      </c>
      <c r="X50" s="34">
        <v>1.25</v>
      </c>
      <c r="Y50" s="34">
        <v>1.3</v>
      </c>
      <c r="Z50" s="412">
        <v>1.28</v>
      </c>
      <c r="AA50" s="412">
        <v>1.28</v>
      </c>
      <c r="AB50" s="412">
        <v>1.28</v>
      </c>
      <c r="AC50" s="412">
        <v>1.28</v>
      </c>
      <c r="AD50" s="412">
        <v>1.28</v>
      </c>
    </row>
    <row r="51" spans="1:30" s="30" customFormat="1" ht="11.25" x14ac:dyDescent="0.25">
      <c r="A51" s="31">
        <v>69214</v>
      </c>
      <c r="B51" s="30" t="str">
        <f t="shared" si="0"/>
        <v/>
      </c>
      <c r="C51" s="34">
        <v>1.32</v>
      </c>
      <c r="D51" s="34" t="s">
        <v>1823</v>
      </c>
      <c r="E51" s="34" t="s">
        <v>1843</v>
      </c>
      <c r="F51" s="34" t="s">
        <v>1841</v>
      </c>
      <c r="G51" s="34" t="s">
        <v>1825</v>
      </c>
      <c r="H51" s="34" t="s">
        <v>1842</v>
      </c>
      <c r="I51" s="34" t="s">
        <v>1834</v>
      </c>
      <c r="J51" s="34" t="s">
        <v>1834</v>
      </c>
      <c r="K51" s="34">
        <v>1.1599999999999999</v>
      </c>
      <c r="L51" s="34">
        <v>1.17</v>
      </c>
      <c r="M51" s="34">
        <v>1.1599999999999999</v>
      </c>
      <c r="N51" s="34">
        <v>1.1399999999999999</v>
      </c>
      <c r="O51" s="34">
        <v>1.1399999999999999</v>
      </c>
      <c r="P51" s="34">
        <v>1.1499999999999999</v>
      </c>
      <c r="Q51" s="34">
        <v>1.18</v>
      </c>
      <c r="R51" s="34">
        <v>1.18</v>
      </c>
      <c r="S51" s="34">
        <v>1.21</v>
      </c>
      <c r="T51" s="34">
        <v>1.28</v>
      </c>
      <c r="U51" s="34">
        <v>1.28</v>
      </c>
      <c r="V51" s="34">
        <v>1.28</v>
      </c>
      <c r="W51" s="34">
        <v>1.29</v>
      </c>
      <c r="X51" s="34">
        <v>1.25</v>
      </c>
      <c r="Y51" s="34">
        <v>1.31</v>
      </c>
      <c r="Z51" s="412">
        <v>1.29</v>
      </c>
      <c r="AA51" s="412">
        <v>1.29</v>
      </c>
      <c r="AB51" s="412">
        <v>1.29</v>
      </c>
      <c r="AC51" s="412">
        <v>1.29</v>
      </c>
      <c r="AD51" s="412">
        <v>1.29</v>
      </c>
    </row>
    <row r="52" spans="1:30" s="30" customFormat="1" ht="11.25" x14ac:dyDescent="0.25">
      <c r="A52" s="31">
        <v>69221</v>
      </c>
      <c r="B52" s="30" t="str">
        <f t="shared" si="0"/>
        <v/>
      </c>
      <c r="C52" s="34">
        <v>1.32</v>
      </c>
      <c r="D52" s="34" t="s">
        <v>1832</v>
      </c>
      <c r="E52" s="34" t="s">
        <v>1843</v>
      </c>
      <c r="F52" s="34" t="s">
        <v>1841</v>
      </c>
      <c r="G52" s="34" t="s">
        <v>1838</v>
      </c>
      <c r="H52" s="34" t="s">
        <v>1842</v>
      </c>
      <c r="I52" s="34" t="s">
        <v>1840</v>
      </c>
      <c r="J52" s="34" t="s">
        <v>1840</v>
      </c>
      <c r="K52" s="34">
        <v>1.1599999999999999</v>
      </c>
      <c r="L52" s="34">
        <v>1.1599999999999999</v>
      </c>
      <c r="M52" s="34">
        <v>1.1499999999999999</v>
      </c>
      <c r="N52" s="34">
        <v>1.1399999999999999</v>
      </c>
      <c r="O52" s="34">
        <v>1.1399999999999999</v>
      </c>
      <c r="P52" s="34">
        <v>1.1499999999999999</v>
      </c>
      <c r="Q52" s="34">
        <v>1.17</v>
      </c>
      <c r="R52" s="34">
        <v>1.18</v>
      </c>
      <c r="S52" s="34">
        <v>1.2</v>
      </c>
      <c r="T52" s="34">
        <v>1.28</v>
      </c>
      <c r="U52" s="34">
        <v>1.28</v>
      </c>
      <c r="V52" s="34">
        <v>1.28</v>
      </c>
      <c r="W52" s="34">
        <v>1.29</v>
      </c>
      <c r="X52" s="34">
        <v>1.25</v>
      </c>
      <c r="Y52" s="34">
        <v>1.31</v>
      </c>
      <c r="Z52" s="412">
        <v>1.29</v>
      </c>
      <c r="AA52" s="412">
        <v>1.29</v>
      </c>
      <c r="AB52" s="412">
        <v>1.29</v>
      </c>
      <c r="AC52" s="412">
        <v>1.29</v>
      </c>
      <c r="AD52" s="412">
        <v>1.29</v>
      </c>
    </row>
    <row r="53" spans="1:30" s="30" customFormat="1" ht="11.25" x14ac:dyDescent="0.25">
      <c r="A53" s="31">
        <v>69226</v>
      </c>
      <c r="B53" s="30" t="str">
        <f t="shared" si="0"/>
        <v/>
      </c>
      <c r="C53" s="34">
        <v>1.29</v>
      </c>
      <c r="D53" s="34" t="s">
        <v>1843</v>
      </c>
      <c r="E53" s="34" t="s">
        <v>1824</v>
      </c>
      <c r="F53" s="34" t="s">
        <v>1837</v>
      </c>
      <c r="G53" s="34" t="s">
        <v>1840</v>
      </c>
      <c r="H53" s="34" t="s">
        <v>1849</v>
      </c>
      <c r="I53" s="34" t="s">
        <v>1844</v>
      </c>
      <c r="J53" s="34" t="s">
        <v>1844</v>
      </c>
      <c r="K53" s="34">
        <v>1.1299999999999999</v>
      </c>
      <c r="L53" s="34">
        <v>1.1399999999999999</v>
      </c>
      <c r="M53" s="34">
        <v>1.1299999999999999</v>
      </c>
      <c r="N53" s="34">
        <v>1.1100000000000001</v>
      </c>
      <c r="O53" s="34">
        <v>1.1100000000000001</v>
      </c>
      <c r="P53" s="34">
        <v>1.1299999999999999</v>
      </c>
      <c r="Q53" s="34">
        <v>1.1499999999999999</v>
      </c>
      <c r="R53" s="34">
        <v>1.1499999999999999</v>
      </c>
      <c r="S53" s="34">
        <v>1.18</v>
      </c>
      <c r="T53" s="34">
        <v>1.25</v>
      </c>
      <c r="U53" s="34">
        <v>1.24</v>
      </c>
      <c r="V53" s="34">
        <v>1.24</v>
      </c>
      <c r="W53" s="34">
        <v>1.26</v>
      </c>
      <c r="X53" s="34">
        <v>1.22</v>
      </c>
      <c r="Y53" s="34">
        <v>1.28</v>
      </c>
      <c r="Z53" s="412">
        <v>1.26</v>
      </c>
      <c r="AA53" s="412">
        <v>1.26</v>
      </c>
      <c r="AB53" s="412">
        <v>1.26</v>
      </c>
      <c r="AC53" s="412">
        <v>1.26</v>
      </c>
      <c r="AD53" s="412">
        <v>1.26</v>
      </c>
    </row>
    <row r="54" spans="1:30" s="30" customFormat="1" ht="11.25" x14ac:dyDescent="0.25">
      <c r="A54" s="31">
        <v>69231</v>
      </c>
      <c r="B54" s="30" t="str">
        <f t="shared" si="0"/>
        <v/>
      </c>
      <c r="C54" s="34">
        <v>1.29</v>
      </c>
      <c r="D54" s="34" t="s">
        <v>1839</v>
      </c>
      <c r="E54" s="34" t="s">
        <v>1824</v>
      </c>
      <c r="F54" s="34" t="s">
        <v>1837</v>
      </c>
      <c r="G54" s="34" t="s">
        <v>1840</v>
      </c>
      <c r="H54" s="34" t="s">
        <v>1849</v>
      </c>
      <c r="I54" s="34" t="s">
        <v>1842</v>
      </c>
      <c r="J54" s="34" t="s">
        <v>1842</v>
      </c>
      <c r="K54" s="34">
        <v>1.1399999999999999</v>
      </c>
      <c r="L54" s="34">
        <v>1.1399999999999999</v>
      </c>
      <c r="M54" s="34">
        <v>1.1299999999999999</v>
      </c>
      <c r="N54" s="34">
        <v>1.1200000000000001</v>
      </c>
      <c r="O54" s="34">
        <v>1.1200000000000001</v>
      </c>
      <c r="P54" s="34">
        <v>1.1299999999999999</v>
      </c>
      <c r="Q54" s="34">
        <v>1.1599999999999999</v>
      </c>
      <c r="R54" s="34">
        <v>1.1599999999999999</v>
      </c>
      <c r="S54" s="34">
        <v>1.18</v>
      </c>
      <c r="T54" s="34">
        <v>1.25</v>
      </c>
      <c r="U54" s="34">
        <v>1.25</v>
      </c>
      <c r="V54" s="34">
        <v>1.25</v>
      </c>
      <c r="W54" s="34">
        <v>1.26</v>
      </c>
      <c r="X54" s="34">
        <v>1.23</v>
      </c>
      <c r="Y54" s="34">
        <v>1.28</v>
      </c>
      <c r="Z54" s="412">
        <v>1.26</v>
      </c>
      <c r="AA54" s="412">
        <v>1.26</v>
      </c>
      <c r="AB54" s="412">
        <v>1.26</v>
      </c>
      <c r="AC54" s="412">
        <v>1.26</v>
      </c>
      <c r="AD54" s="412">
        <v>1.26</v>
      </c>
    </row>
    <row r="55" spans="1:30" s="30" customFormat="1" ht="11.25" x14ac:dyDescent="0.25">
      <c r="A55" s="31">
        <v>69234</v>
      </c>
      <c r="B55" s="30" t="str">
        <f t="shared" si="0"/>
        <v/>
      </c>
      <c r="C55" s="34">
        <v>1.28</v>
      </c>
      <c r="D55" s="34" t="s">
        <v>1841</v>
      </c>
      <c r="E55" s="34" t="s">
        <v>1837</v>
      </c>
      <c r="F55" s="34" t="s">
        <v>1831</v>
      </c>
      <c r="G55" s="34" t="s">
        <v>1842</v>
      </c>
      <c r="H55" s="34" t="s">
        <v>1845</v>
      </c>
      <c r="I55" s="34" t="s">
        <v>1844</v>
      </c>
      <c r="J55" s="34" t="s">
        <v>1844</v>
      </c>
      <c r="K55" s="34">
        <v>1.1299999999999999</v>
      </c>
      <c r="L55" s="34">
        <v>1.1299999999999999</v>
      </c>
      <c r="M55" s="34">
        <v>1.1200000000000001</v>
      </c>
      <c r="N55" s="34">
        <v>1.1100000000000001</v>
      </c>
      <c r="O55" s="34">
        <v>1.1100000000000001</v>
      </c>
      <c r="P55" s="34">
        <v>1.1200000000000001</v>
      </c>
      <c r="Q55" s="34">
        <v>1.1499999999999999</v>
      </c>
      <c r="R55" s="34">
        <v>1.1499999999999999</v>
      </c>
      <c r="S55" s="34">
        <v>1.17</v>
      </c>
      <c r="T55" s="34">
        <v>1.24</v>
      </c>
      <c r="U55" s="34">
        <v>1.24</v>
      </c>
      <c r="V55" s="34">
        <v>1.24</v>
      </c>
      <c r="W55" s="34">
        <v>1.25</v>
      </c>
      <c r="X55" s="34">
        <v>1.21</v>
      </c>
      <c r="Y55" s="34">
        <v>1.27</v>
      </c>
      <c r="Z55" s="412">
        <v>1.25</v>
      </c>
      <c r="AA55" s="412">
        <v>1.25</v>
      </c>
      <c r="AB55" s="412">
        <v>1.25</v>
      </c>
      <c r="AC55" s="412">
        <v>1.25</v>
      </c>
      <c r="AD55" s="412">
        <v>1.25</v>
      </c>
    </row>
    <row r="56" spans="1:30" s="30" customFormat="1" ht="11.25" x14ac:dyDescent="0.25">
      <c r="A56" s="31">
        <v>69239</v>
      </c>
      <c r="B56" s="30" t="str">
        <f t="shared" si="0"/>
        <v/>
      </c>
      <c r="C56" s="34">
        <v>1.29</v>
      </c>
      <c r="D56" s="34" t="s">
        <v>1839</v>
      </c>
      <c r="E56" s="34" t="s">
        <v>1824</v>
      </c>
      <c r="F56" s="34" t="s">
        <v>1837</v>
      </c>
      <c r="G56" s="34" t="s">
        <v>1840</v>
      </c>
      <c r="H56" s="34" t="s">
        <v>1849</v>
      </c>
      <c r="I56" s="34" t="s">
        <v>1842</v>
      </c>
      <c r="J56" s="34" t="s">
        <v>1842</v>
      </c>
      <c r="K56" s="34">
        <v>1.1399999999999999</v>
      </c>
      <c r="L56" s="34">
        <v>1.1499999999999999</v>
      </c>
      <c r="M56" s="34">
        <v>1.1299999999999999</v>
      </c>
      <c r="N56" s="34">
        <v>1.1200000000000001</v>
      </c>
      <c r="O56" s="34">
        <v>1.1200000000000001</v>
      </c>
      <c r="P56" s="34">
        <v>1.1299999999999999</v>
      </c>
      <c r="Q56" s="34">
        <v>1.1599999999999999</v>
      </c>
      <c r="R56" s="34">
        <v>1.1599999999999999</v>
      </c>
      <c r="S56" s="34">
        <v>1.18</v>
      </c>
      <c r="T56" s="34">
        <v>1.25</v>
      </c>
      <c r="U56" s="34">
        <v>1.25</v>
      </c>
      <c r="V56" s="34">
        <v>1.25</v>
      </c>
      <c r="W56" s="34">
        <v>1.26</v>
      </c>
      <c r="X56" s="34">
        <v>1.22</v>
      </c>
      <c r="Y56" s="34">
        <v>1.28</v>
      </c>
      <c r="Z56" s="412">
        <v>1.26</v>
      </c>
      <c r="AA56" s="412">
        <v>1.26</v>
      </c>
      <c r="AB56" s="412">
        <v>1.26</v>
      </c>
      <c r="AC56" s="412">
        <v>1.26</v>
      </c>
      <c r="AD56" s="412">
        <v>1.26</v>
      </c>
    </row>
    <row r="57" spans="1:30" s="30" customFormat="1" ht="11.25" x14ac:dyDescent="0.25">
      <c r="A57" s="31">
        <v>69242</v>
      </c>
      <c r="B57" s="30" t="str">
        <f t="shared" si="0"/>
        <v/>
      </c>
      <c r="C57" s="34">
        <v>1.28</v>
      </c>
      <c r="D57" s="34" t="s">
        <v>1841</v>
      </c>
      <c r="E57" s="34" t="s">
        <v>1837</v>
      </c>
      <c r="F57" s="34" t="s">
        <v>1831</v>
      </c>
      <c r="G57" s="34" t="s">
        <v>1842</v>
      </c>
      <c r="H57" s="34" t="s">
        <v>1845</v>
      </c>
      <c r="I57" s="34" t="s">
        <v>1844</v>
      </c>
      <c r="J57" s="34" t="s">
        <v>1844</v>
      </c>
      <c r="K57" s="34">
        <v>1.1299999999999999</v>
      </c>
      <c r="L57" s="34">
        <v>1.1299999999999999</v>
      </c>
      <c r="M57" s="34">
        <v>1.1200000000000001</v>
      </c>
      <c r="N57" s="34">
        <v>1.1100000000000001</v>
      </c>
      <c r="O57" s="34">
        <v>1.1100000000000001</v>
      </c>
      <c r="P57" s="34">
        <v>1.1200000000000001</v>
      </c>
      <c r="Q57" s="34">
        <v>1.1499999999999999</v>
      </c>
      <c r="R57" s="34">
        <v>1.1499999999999999</v>
      </c>
      <c r="S57" s="34">
        <v>1.17</v>
      </c>
      <c r="T57" s="34">
        <v>1.24</v>
      </c>
      <c r="U57" s="34">
        <v>1.24</v>
      </c>
      <c r="V57" s="34">
        <v>1.24</v>
      </c>
      <c r="W57" s="34">
        <v>1.25</v>
      </c>
      <c r="X57" s="34">
        <v>1.21</v>
      </c>
      <c r="Y57" s="34">
        <v>1.27</v>
      </c>
      <c r="Z57" s="412">
        <v>1.25</v>
      </c>
      <c r="AA57" s="412">
        <v>1.25</v>
      </c>
      <c r="AB57" s="412">
        <v>1.25</v>
      </c>
      <c r="AC57" s="412">
        <v>1.25</v>
      </c>
      <c r="AD57" s="412">
        <v>1.25</v>
      </c>
    </row>
    <row r="58" spans="1:30" s="30" customFormat="1" ht="11.25" x14ac:dyDescent="0.25">
      <c r="A58" s="31">
        <v>69245</v>
      </c>
      <c r="B58" s="30" t="str">
        <f t="shared" si="0"/>
        <v/>
      </c>
      <c r="C58" s="34">
        <v>1.27</v>
      </c>
      <c r="D58" s="34" t="s">
        <v>1841</v>
      </c>
      <c r="E58" s="34" t="s">
        <v>1831</v>
      </c>
      <c r="F58" s="34" t="s">
        <v>1831</v>
      </c>
      <c r="G58" s="34" t="s">
        <v>1842</v>
      </c>
      <c r="H58" s="34" t="s">
        <v>1845</v>
      </c>
      <c r="I58" s="34" t="s">
        <v>1849</v>
      </c>
      <c r="J58" s="34" t="s">
        <v>1849</v>
      </c>
      <c r="K58" s="34">
        <v>1.1200000000000001</v>
      </c>
      <c r="L58" s="34">
        <v>1.1299999999999999</v>
      </c>
      <c r="M58" s="34">
        <v>1.1200000000000001</v>
      </c>
      <c r="N58" s="34">
        <v>1.1000000000000001</v>
      </c>
      <c r="O58" s="34">
        <v>1.1000000000000001</v>
      </c>
      <c r="P58" s="34">
        <v>1.1200000000000001</v>
      </c>
      <c r="Q58" s="34">
        <v>1.1399999999999999</v>
      </c>
      <c r="R58" s="34">
        <v>1.1399999999999999</v>
      </c>
      <c r="S58" s="34">
        <v>1.17</v>
      </c>
      <c r="T58" s="34">
        <v>1.23</v>
      </c>
      <c r="U58" s="34">
        <v>1.23</v>
      </c>
      <c r="V58" s="34">
        <v>1.23</v>
      </c>
      <c r="W58" s="34">
        <v>1.24</v>
      </c>
      <c r="X58" s="34">
        <v>1.21</v>
      </c>
      <c r="Y58" s="34">
        <v>1.26</v>
      </c>
      <c r="Z58" s="412">
        <v>1.24</v>
      </c>
      <c r="AA58" s="412">
        <v>1.24</v>
      </c>
      <c r="AB58" s="412">
        <v>1.24</v>
      </c>
      <c r="AC58" s="412">
        <v>1.24</v>
      </c>
      <c r="AD58" s="412">
        <v>1.24</v>
      </c>
    </row>
    <row r="59" spans="1:30" s="30" customFormat="1" ht="11.25" x14ac:dyDescent="0.25">
      <c r="A59" s="31">
        <v>69250</v>
      </c>
      <c r="B59" s="30" t="str">
        <f t="shared" si="0"/>
        <v/>
      </c>
      <c r="C59" s="34">
        <v>1.24</v>
      </c>
      <c r="D59" s="34" t="s">
        <v>1831</v>
      </c>
      <c r="E59" s="34" t="s">
        <v>1838</v>
      </c>
      <c r="F59" s="34" t="s">
        <v>1838</v>
      </c>
      <c r="G59" s="34" t="s">
        <v>1845</v>
      </c>
      <c r="H59" s="34" t="s">
        <v>1851</v>
      </c>
      <c r="I59" s="34" t="s">
        <v>1850</v>
      </c>
      <c r="J59" s="34" t="s">
        <v>1850</v>
      </c>
      <c r="K59" s="34">
        <v>1.1000000000000001</v>
      </c>
      <c r="L59" s="34">
        <v>1.1000000000000001</v>
      </c>
      <c r="M59" s="34">
        <v>1.0900000000000001</v>
      </c>
      <c r="N59" s="34">
        <v>1.08</v>
      </c>
      <c r="O59" s="34">
        <v>1.08</v>
      </c>
      <c r="P59" s="34">
        <v>1.0900000000000001</v>
      </c>
      <c r="Q59" s="34">
        <v>1.1100000000000001</v>
      </c>
      <c r="R59" s="34">
        <v>1.1200000000000001</v>
      </c>
      <c r="S59" s="34">
        <v>1.1399999999999999</v>
      </c>
      <c r="T59" s="34">
        <v>1.2</v>
      </c>
      <c r="U59" s="34">
        <v>1.2</v>
      </c>
      <c r="V59" s="34">
        <v>1.2</v>
      </c>
      <c r="W59" s="34">
        <v>1.21</v>
      </c>
      <c r="X59" s="34">
        <v>1.18</v>
      </c>
      <c r="Y59" s="34">
        <v>1.23</v>
      </c>
      <c r="Z59" s="412">
        <v>1.21</v>
      </c>
      <c r="AA59" s="412">
        <v>1.21</v>
      </c>
      <c r="AB59" s="412">
        <v>1.21</v>
      </c>
      <c r="AC59" s="412">
        <v>1.21</v>
      </c>
      <c r="AD59" s="412">
        <v>1.21</v>
      </c>
    </row>
    <row r="60" spans="1:30" s="30" customFormat="1" ht="11.25" x14ac:dyDescent="0.25">
      <c r="A60" s="31">
        <v>69251</v>
      </c>
      <c r="B60" s="30" t="str">
        <f t="shared" si="0"/>
        <v/>
      </c>
      <c r="C60" s="34">
        <v>1.1499999999999999</v>
      </c>
      <c r="D60" s="34" t="s">
        <v>1849</v>
      </c>
      <c r="E60" s="34" t="s">
        <v>1850</v>
      </c>
      <c r="F60" s="34" t="s">
        <v>1846</v>
      </c>
      <c r="G60" s="34" t="s">
        <v>1852</v>
      </c>
      <c r="H60" s="34" t="s">
        <v>1853</v>
      </c>
      <c r="I60" s="34" t="s">
        <v>1854</v>
      </c>
      <c r="J60" s="34" t="s">
        <v>1854</v>
      </c>
      <c r="K60" s="34">
        <v>1.03</v>
      </c>
      <c r="L60" s="34">
        <v>1.03</v>
      </c>
      <c r="M60" s="34">
        <v>1.03</v>
      </c>
      <c r="N60" s="34">
        <v>1.01</v>
      </c>
      <c r="O60" s="34">
        <v>1.01</v>
      </c>
      <c r="P60" s="34">
        <v>1.03</v>
      </c>
      <c r="Q60" s="34">
        <v>1.04</v>
      </c>
      <c r="R60" s="34">
        <v>1.05</v>
      </c>
      <c r="S60" s="34">
        <v>1.07</v>
      </c>
      <c r="T60" s="34">
        <v>1.1200000000000001</v>
      </c>
      <c r="U60" s="34">
        <v>1.1200000000000001</v>
      </c>
      <c r="V60" s="34">
        <v>1.1200000000000001</v>
      </c>
      <c r="W60" s="34">
        <v>1.1399999999999999</v>
      </c>
      <c r="X60" s="34">
        <v>1.1100000000000001</v>
      </c>
      <c r="Y60" s="34">
        <v>1.1599999999999999</v>
      </c>
      <c r="Z60" s="412">
        <v>1.1399999999999999</v>
      </c>
      <c r="AA60" s="412">
        <v>1.1399999999999999</v>
      </c>
      <c r="AB60" s="412">
        <v>1.1399999999999999</v>
      </c>
      <c r="AC60" s="412">
        <v>1.1399999999999999</v>
      </c>
      <c r="AD60" s="412">
        <v>1.1399999999999999</v>
      </c>
    </row>
    <row r="61" spans="1:30" s="30" customFormat="1" ht="11.25" x14ac:dyDescent="0.25">
      <c r="A61" s="31">
        <v>69253</v>
      </c>
      <c r="B61" s="30" t="str">
        <f t="shared" si="0"/>
        <v/>
      </c>
      <c r="C61" s="34">
        <v>1.18</v>
      </c>
      <c r="D61" s="34" t="s">
        <v>1840</v>
      </c>
      <c r="E61" s="34" t="s">
        <v>1844</v>
      </c>
      <c r="F61" s="34" t="s">
        <v>1849</v>
      </c>
      <c r="G61" s="34" t="s">
        <v>1848</v>
      </c>
      <c r="H61" s="34" t="s">
        <v>1852</v>
      </c>
      <c r="I61" s="34" t="s">
        <v>1855</v>
      </c>
      <c r="J61" s="34" t="s">
        <v>1847</v>
      </c>
      <c r="K61" s="34">
        <v>1.06</v>
      </c>
      <c r="L61" s="34">
        <v>1.06</v>
      </c>
      <c r="M61" s="34">
        <v>1.05</v>
      </c>
      <c r="N61" s="34">
        <v>1.04</v>
      </c>
      <c r="O61" s="34">
        <v>1.04</v>
      </c>
      <c r="P61" s="34">
        <v>1.05</v>
      </c>
      <c r="Q61" s="34">
        <v>1.07</v>
      </c>
      <c r="R61" s="34">
        <v>1.08</v>
      </c>
      <c r="S61" s="34">
        <v>1.0900000000000001</v>
      </c>
      <c r="T61" s="34">
        <v>1.1499999999999999</v>
      </c>
      <c r="U61" s="34">
        <v>1.1499999999999999</v>
      </c>
      <c r="V61" s="34">
        <v>1.1499999999999999</v>
      </c>
      <c r="W61" s="34">
        <v>1.17</v>
      </c>
      <c r="X61" s="34">
        <v>1.1399999999999999</v>
      </c>
      <c r="Y61" s="34">
        <v>1.19</v>
      </c>
      <c r="Z61" s="412">
        <v>1.17</v>
      </c>
      <c r="AA61" s="412">
        <v>1.17</v>
      </c>
      <c r="AB61" s="412">
        <v>1.17</v>
      </c>
      <c r="AC61" s="412">
        <v>1.17</v>
      </c>
      <c r="AD61" s="412">
        <v>1.17</v>
      </c>
    </row>
    <row r="62" spans="1:30" s="30" customFormat="1" ht="11.25" x14ac:dyDescent="0.25">
      <c r="A62" s="31">
        <v>69254</v>
      </c>
      <c r="B62" s="30" t="str">
        <f t="shared" si="0"/>
        <v/>
      </c>
      <c r="C62" s="34">
        <v>1.27</v>
      </c>
      <c r="D62" s="34" t="s">
        <v>1841</v>
      </c>
      <c r="E62" s="34" t="s">
        <v>1837</v>
      </c>
      <c r="F62" s="34" t="s">
        <v>1831</v>
      </c>
      <c r="G62" s="34" t="s">
        <v>1842</v>
      </c>
      <c r="H62" s="34" t="s">
        <v>1845</v>
      </c>
      <c r="I62" s="34" t="s">
        <v>1849</v>
      </c>
      <c r="J62" s="34" t="s">
        <v>1849</v>
      </c>
      <c r="K62" s="34">
        <v>1.1200000000000001</v>
      </c>
      <c r="L62" s="34">
        <v>1.1299999999999999</v>
      </c>
      <c r="M62" s="34">
        <v>1.1200000000000001</v>
      </c>
      <c r="N62" s="34">
        <v>1.1000000000000001</v>
      </c>
      <c r="O62" s="34">
        <v>1.1000000000000001</v>
      </c>
      <c r="P62" s="34">
        <v>1.1200000000000001</v>
      </c>
      <c r="Q62" s="34">
        <v>1.1399999999999999</v>
      </c>
      <c r="R62" s="34">
        <v>1.1399999999999999</v>
      </c>
      <c r="S62" s="34">
        <v>1.17</v>
      </c>
      <c r="T62" s="34">
        <v>1.23</v>
      </c>
      <c r="U62" s="34">
        <v>1.23</v>
      </c>
      <c r="V62" s="34">
        <v>1.23</v>
      </c>
      <c r="W62" s="34">
        <v>1.24</v>
      </c>
      <c r="X62" s="34">
        <v>1.21</v>
      </c>
      <c r="Y62" s="34">
        <v>1.26</v>
      </c>
      <c r="Z62" s="412">
        <v>1.24</v>
      </c>
      <c r="AA62" s="412">
        <v>1.24</v>
      </c>
      <c r="AB62" s="412">
        <v>1.24</v>
      </c>
      <c r="AC62" s="412">
        <v>1.24</v>
      </c>
      <c r="AD62" s="412">
        <v>1.24</v>
      </c>
    </row>
    <row r="63" spans="1:30" s="30" customFormat="1" ht="11.25" x14ac:dyDescent="0.25">
      <c r="A63" s="31">
        <v>69256</v>
      </c>
      <c r="B63" s="30" t="str">
        <f t="shared" si="0"/>
        <v/>
      </c>
      <c r="C63" s="34">
        <v>1.28</v>
      </c>
      <c r="D63" s="34" t="s">
        <v>1841</v>
      </c>
      <c r="E63" s="34" t="s">
        <v>1837</v>
      </c>
      <c r="F63" s="34" t="s">
        <v>1831</v>
      </c>
      <c r="G63" s="34" t="s">
        <v>1842</v>
      </c>
      <c r="H63" s="34" t="s">
        <v>1845</v>
      </c>
      <c r="I63" s="34" t="s">
        <v>1844</v>
      </c>
      <c r="J63" s="34" t="s">
        <v>1844</v>
      </c>
      <c r="K63" s="34">
        <v>1.1299999999999999</v>
      </c>
      <c r="L63" s="34">
        <v>1.1399999999999999</v>
      </c>
      <c r="M63" s="34">
        <v>1.1299999999999999</v>
      </c>
      <c r="N63" s="34">
        <v>1.1100000000000001</v>
      </c>
      <c r="O63" s="34">
        <v>1.1100000000000001</v>
      </c>
      <c r="P63" s="34">
        <v>1.1299999999999999</v>
      </c>
      <c r="Q63" s="34">
        <v>1.1499999999999999</v>
      </c>
      <c r="R63" s="34">
        <v>1.1499999999999999</v>
      </c>
      <c r="S63" s="34">
        <v>1.17</v>
      </c>
      <c r="T63" s="34">
        <v>1.24</v>
      </c>
      <c r="U63" s="34">
        <v>1.24</v>
      </c>
      <c r="V63" s="34">
        <v>1.24</v>
      </c>
      <c r="W63" s="34">
        <v>1.25</v>
      </c>
      <c r="X63" s="34">
        <v>1.22</v>
      </c>
      <c r="Y63" s="34">
        <v>1.27</v>
      </c>
      <c r="Z63" s="412">
        <v>1.25</v>
      </c>
      <c r="AA63" s="412">
        <v>1.25</v>
      </c>
      <c r="AB63" s="412">
        <v>1.25</v>
      </c>
      <c r="AC63" s="412">
        <v>1.25</v>
      </c>
      <c r="AD63" s="412">
        <v>1.25</v>
      </c>
    </row>
    <row r="64" spans="1:30" s="30" customFormat="1" ht="11.25" x14ac:dyDescent="0.25">
      <c r="A64" s="31">
        <v>69257</v>
      </c>
      <c r="B64" s="30" t="str">
        <f t="shared" si="0"/>
        <v/>
      </c>
      <c r="C64" s="34">
        <v>1.27</v>
      </c>
      <c r="D64" s="34" t="s">
        <v>1830</v>
      </c>
      <c r="E64" s="34" t="s">
        <v>1831</v>
      </c>
      <c r="F64" s="34" t="s">
        <v>1826</v>
      </c>
      <c r="G64" s="34" t="s">
        <v>1844</v>
      </c>
      <c r="H64" s="34" t="s">
        <v>1845</v>
      </c>
      <c r="I64" s="34" t="s">
        <v>1849</v>
      </c>
      <c r="J64" s="34" t="s">
        <v>1849</v>
      </c>
      <c r="K64" s="34">
        <v>1.1200000000000001</v>
      </c>
      <c r="L64" s="34">
        <v>1.1299999999999999</v>
      </c>
      <c r="M64" s="34">
        <v>1.1200000000000001</v>
      </c>
      <c r="N64" s="34">
        <v>1.1000000000000001</v>
      </c>
      <c r="O64" s="34">
        <v>1.1000000000000001</v>
      </c>
      <c r="P64" s="34">
        <v>1.1200000000000001</v>
      </c>
      <c r="Q64" s="34">
        <v>1.1399999999999999</v>
      </c>
      <c r="R64" s="34">
        <v>1.1399999999999999</v>
      </c>
      <c r="S64" s="34">
        <v>1.17</v>
      </c>
      <c r="T64" s="34">
        <v>1.23</v>
      </c>
      <c r="U64" s="34">
        <v>1.23</v>
      </c>
      <c r="V64" s="34">
        <v>1.23</v>
      </c>
      <c r="W64" s="34">
        <v>1.24</v>
      </c>
      <c r="X64" s="34">
        <v>1.21</v>
      </c>
      <c r="Y64" s="34">
        <v>1.26</v>
      </c>
      <c r="Z64" s="412">
        <v>1.24</v>
      </c>
      <c r="AA64" s="412">
        <v>1.24</v>
      </c>
      <c r="AB64" s="412">
        <v>1.24</v>
      </c>
      <c r="AC64" s="412">
        <v>1.24</v>
      </c>
      <c r="AD64" s="412">
        <v>1.24</v>
      </c>
    </row>
    <row r="65" spans="1:30" s="30" customFormat="1" ht="11.25" x14ac:dyDescent="0.25">
      <c r="A65" s="31">
        <v>69259</v>
      </c>
      <c r="B65" s="30" t="str">
        <f t="shared" si="0"/>
        <v/>
      </c>
      <c r="C65" s="34">
        <v>1.1200000000000001</v>
      </c>
      <c r="D65" s="34" t="s">
        <v>1846</v>
      </c>
      <c r="E65" s="34" t="s">
        <v>1848</v>
      </c>
      <c r="F65" s="34" t="s">
        <v>1847</v>
      </c>
      <c r="G65" s="34" t="s">
        <v>1856</v>
      </c>
      <c r="H65" s="34">
        <v>1</v>
      </c>
      <c r="I65" s="34" t="s">
        <v>1857</v>
      </c>
      <c r="J65" s="34" t="s">
        <v>1856</v>
      </c>
      <c r="K65" s="34">
        <v>1.01</v>
      </c>
      <c r="L65" s="34">
        <v>1.01</v>
      </c>
      <c r="M65" s="34">
        <v>1</v>
      </c>
      <c r="N65" s="34">
        <v>0.99</v>
      </c>
      <c r="O65" s="34">
        <v>0.99</v>
      </c>
      <c r="P65" s="34">
        <v>1</v>
      </c>
      <c r="Q65" s="34">
        <v>1.02</v>
      </c>
      <c r="R65" s="34">
        <v>1.02</v>
      </c>
      <c r="S65" s="34">
        <v>1.04</v>
      </c>
      <c r="T65" s="34">
        <v>1.0900000000000001</v>
      </c>
      <c r="U65" s="34">
        <v>1.0900000000000001</v>
      </c>
      <c r="V65" s="34">
        <v>1.0900000000000001</v>
      </c>
      <c r="W65" s="34">
        <v>1.1100000000000001</v>
      </c>
      <c r="X65" s="34">
        <v>1.08</v>
      </c>
      <c r="Y65" s="34">
        <v>1.1299999999999999</v>
      </c>
      <c r="Z65" s="412">
        <v>1.1100000000000001</v>
      </c>
      <c r="AA65" s="412">
        <v>1.1100000000000001</v>
      </c>
      <c r="AB65" s="412">
        <v>1.1100000000000001</v>
      </c>
      <c r="AC65" s="412">
        <v>1.1100000000000001</v>
      </c>
      <c r="AD65" s="412">
        <v>1.1100000000000001</v>
      </c>
    </row>
    <row r="66" spans="1:30" s="30" customFormat="1" ht="11.25" x14ac:dyDescent="0.25">
      <c r="A66" s="31">
        <v>69412</v>
      </c>
      <c r="B66" s="30" t="str">
        <f t="shared" si="0"/>
        <v/>
      </c>
      <c r="C66" s="34">
        <v>1.28</v>
      </c>
      <c r="D66" s="34" t="s">
        <v>1841</v>
      </c>
      <c r="E66" s="34" t="s">
        <v>1837</v>
      </c>
      <c r="F66" s="34" t="s">
        <v>1831</v>
      </c>
      <c r="G66" s="34" t="s">
        <v>1842</v>
      </c>
      <c r="H66" s="34" t="s">
        <v>1845</v>
      </c>
      <c r="I66" s="34" t="s">
        <v>1849</v>
      </c>
      <c r="J66" s="34" t="s">
        <v>1844</v>
      </c>
      <c r="K66" s="34">
        <v>1.1299999999999999</v>
      </c>
      <c r="L66" s="34">
        <v>1.1299999999999999</v>
      </c>
      <c r="M66" s="34">
        <v>1.1200000000000001</v>
      </c>
      <c r="N66" s="34">
        <v>1.1100000000000001</v>
      </c>
      <c r="O66" s="34">
        <v>1.1100000000000001</v>
      </c>
      <c r="P66" s="34">
        <v>1.1200000000000001</v>
      </c>
      <c r="Q66" s="34">
        <v>1.1499999999999999</v>
      </c>
      <c r="R66" s="34">
        <v>1.1499999999999999</v>
      </c>
      <c r="S66" s="34">
        <v>1.17</v>
      </c>
      <c r="T66" s="34">
        <v>1.24</v>
      </c>
      <c r="U66" s="34">
        <v>1.24</v>
      </c>
      <c r="V66" s="34">
        <v>1.24</v>
      </c>
      <c r="W66" s="34">
        <v>1.25</v>
      </c>
      <c r="X66" s="34">
        <v>1.21</v>
      </c>
      <c r="Y66" s="34">
        <v>1.27</v>
      </c>
      <c r="Z66" s="412">
        <v>1.25</v>
      </c>
      <c r="AA66" s="412">
        <v>1.25</v>
      </c>
      <c r="AB66" s="412">
        <v>1.25</v>
      </c>
      <c r="AC66" s="412">
        <v>1.25</v>
      </c>
      <c r="AD66" s="412">
        <v>1.25</v>
      </c>
    </row>
    <row r="67" spans="1:30" s="30" customFormat="1" ht="11.25" x14ac:dyDescent="0.25">
      <c r="A67" s="31">
        <v>69427</v>
      </c>
      <c r="B67" s="30" t="str">
        <f t="shared" si="0"/>
        <v/>
      </c>
      <c r="C67" s="34">
        <v>1.04</v>
      </c>
      <c r="D67" s="34" t="s">
        <v>1856</v>
      </c>
      <c r="E67" s="34">
        <v>1</v>
      </c>
      <c r="F67" s="34">
        <v>1</v>
      </c>
      <c r="G67" s="34" t="s">
        <v>1858</v>
      </c>
      <c r="H67" s="34" t="s">
        <v>1859</v>
      </c>
      <c r="I67" s="34" t="s">
        <v>1860</v>
      </c>
      <c r="J67" s="34" t="s">
        <v>1858</v>
      </c>
      <c r="K67" s="34">
        <v>0.94</v>
      </c>
      <c r="L67" s="34">
        <v>0.95</v>
      </c>
      <c r="M67" s="34">
        <v>0.94</v>
      </c>
      <c r="N67" s="34">
        <v>0.93</v>
      </c>
      <c r="O67" s="34">
        <v>0.93</v>
      </c>
      <c r="P67" s="34">
        <v>0.94</v>
      </c>
      <c r="Q67" s="34">
        <v>0.95</v>
      </c>
      <c r="R67" s="34">
        <v>0.96</v>
      </c>
      <c r="S67" s="34">
        <v>0.97</v>
      </c>
      <c r="T67" s="34">
        <v>1.02</v>
      </c>
      <c r="U67" s="34">
        <v>1.01</v>
      </c>
      <c r="V67" s="34">
        <v>1.02</v>
      </c>
      <c r="W67" s="34">
        <v>1.04</v>
      </c>
      <c r="X67" s="34">
        <v>1.02</v>
      </c>
      <c r="Y67" s="34">
        <v>1.05</v>
      </c>
      <c r="Z67" s="412">
        <v>1.04</v>
      </c>
      <c r="AA67" s="412">
        <v>1.04</v>
      </c>
      <c r="AB67" s="412">
        <v>1.04</v>
      </c>
      <c r="AC67" s="412">
        <v>1.04</v>
      </c>
      <c r="AD67" s="412">
        <v>1.04</v>
      </c>
    </row>
    <row r="68" spans="1:30" s="30" customFormat="1" ht="11.25" x14ac:dyDescent="0.25">
      <c r="A68" s="31">
        <v>69429</v>
      </c>
      <c r="B68" s="30" t="str">
        <f t="shared" si="0"/>
        <v/>
      </c>
      <c r="C68" s="34">
        <v>1.02</v>
      </c>
      <c r="D68" s="34">
        <v>1</v>
      </c>
      <c r="E68" s="34" t="s">
        <v>1861</v>
      </c>
      <c r="F68" s="34" t="s">
        <v>1861</v>
      </c>
      <c r="G68" s="34" t="s">
        <v>1859</v>
      </c>
      <c r="H68" s="34" t="s">
        <v>1862</v>
      </c>
      <c r="I68" s="34" t="s">
        <v>1863</v>
      </c>
      <c r="J68" s="34" t="s">
        <v>1863</v>
      </c>
      <c r="K68" s="34">
        <v>0.92</v>
      </c>
      <c r="L68" s="34">
        <v>0.92</v>
      </c>
      <c r="M68" s="34">
        <v>0.92</v>
      </c>
      <c r="N68" s="34">
        <v>0.91</v>
      </c>
      <c r="O68" s="34">
        <v>0.91</v>
      </c>
      <c r="P68" s="34">
        <v>0.92</v>
      </c>
      <c r="Q68" s="34">
        <v>0.93</v>
      </c>
      <c r="R68" s="34">
        <v>0.93</v>
      </c>
      <c r="S68" s="34">
        <v>0.95</v>
      </c>
      <c r="T68" s="34">
        <v>0.99</v>
      </c>
      <c r="U68" s="34">
        <v>0.99</v>
      </c>
      <c r="V68" s="34">
        <v>0.99</v>
      </c>
      <c r="W68" s="34">
        <v>1.01</v>
      </c>
      <c r="X68" s="34">
        <v>1</v>
      </c>
      <c r="Y68" s="34">
        <v>1.03</v>
      </c>
      <c r="Z68" s="412">
        <v>1.01</v>
      </c>
      <c r="AA68" s="412">
        <v>1.01</v>
      </c>
      <c r="AB68" s="412">
        <v>1.01</v>
      </c>
      <c r="AC68" s="412">
        <v>1.01</v>
      </c>
      <c r="AD68" s="412">
        <v>1.01</v>
      </c>
    </row>
    <row r="69" spans="1:30" s="30" customFormat="1" ht="11.25" x14ac:dyDescent="0.25">
      <c r="A69" s="31">
        <v>69434</v>
      </c>
      <c r="B69" s="30" t="str">
        <f t="shared" ref="B69:B132" si="1">IF($B$3="","",ABS($B$3-$A69))</f>
        <v/>
      </c>
      <c r="C69" s="34">
        <v>1.24</v>
      </c>
      <c r="D69" s="34" t="s">
        <v>1837</v>
      </c>
      <c r="E69" s="34" t="s">
        <v>1825</v>
      </c>
      <c r="F69" s="34" t="s">
        <v>1838</v>
      </c>
      <c r="G69" s="34" t="s">
        <v>1845</v>
      </c>
      <c r="H69" s="34" t="s">
        <v>1846</v>
      </c>
      <c r="I69" s="34" t="s">
        <v>1850</v>
      </c>
      <c r="J69" s="34" t="s">
        <v>1850</v>
      </c>
      <c r="K69" s="34">
        <v>1.1000000000000001</v>
      </c>
      <c r="L69" s="34">
        <v>1.1100000000000001</v>
      </c>
      <c r="M69" s="34">
        <v>1.1000000000000001</v>
      </c>
      <c r="N69" s="34">
        <v>1.08</v>
      </c>
      <c r="O69" s="34">
        <v>1.08</v>
      </c>
      <c r="P69" s="34">
        <v>1.1000000000000001</v>
      </c>
      <c r="Q69" s="34">
        <v>1.1200000000000001</v>
      </c>
      <c r="R69" s="34">
        <v>1.1200000000000001</v>
      </c>
      <c r="S69" s="34">
        <v>1.1499999999999999</v>
      </c>
      <c r="T69" s="34">
        <v>1.21</v>
      </c>
      <c r="U69" s="34">
        <v>1.2</v>
      </c>
      <c r="V69" s="34">
        <v>1.2</v>
      </c>
      <c r="W69" s="34">
        <v>1.22</v>
      </c>
      <c r="X69" s="34">
        <v>1.18</v>
      </c>
      <c r="Y69" s="34">
        <v>1.24</v>
      </c>
      <c r="Z69" s="412">
        <v>1.22</v>
      </c>
      <c r="AA69" s="412">
        <v>1.22</v>
      </c>
      <c r="AB69" s="412">
        <v>1.22</v>
      </c>
      <c r="AC69" s="412">
        <v>1.22</v>
      </c>
      <c r="AD69" s="412">
        <v>1.22</v>
      </c>
    </row>
    <row r="70" spans="1:30" s="30" customFormat="1" ht="11.25" x14ac:dyDescent="0.25">
      <c r="A70" s="31">
        <v>69436</v>
      </c>
      <c r="B70" s="30" t="str">
        <f t="shared" si="1"/>
        <v/>
      </c>
      <c r="C70" s="34">
        <v>1.08</v>
      </c>
      <c r="D70" s="34" t="s">
        <v>1855</v>
      </c>
      <c r="E70" s="34" t="s">
        <v>1854</v>
      </c>
      <c r="F70" s="34" t="s">
        <v>1854</v>
      </c>
      <c r="G70" s="34" t="s">
        <v>1864</v>
      </c>
      <c r="H70" s="34" t="s">
        <v>1865</v>
      </c>
      <c r="I70" s="34" t="s">
        <v>1864</v>
      </c>
      <c r="J70" s="34" t="s">
        <v>1864</v>
      </c>
      <c r="K70" s="34">
        <v>0.98</v>
      </c>
      <c r="L70" s="34">
        <v>0.98</v>
      </c>
      <c r="M70" s="34">
        <v>0.97</v>
      </c>
      <c r="N70" s="34">
        <v>0.96</v>
      </c>
      <c r="O70" s="34">
        <v>0.96</v>
      </c>
      <c r="P70" s="34">
        <v>0.97</v>
      </c>
      <c r="Q70" s="34">
        <v>0.98</v>
      </c>
      <c r="R70" s="34">
        <v>0.99</v>
      </c>
      <c r="S70" s="34">
        <v>1.01</v>
      </c>
      <c r="T70" s="34">
        <v>1.05</v>
      </c>
      <c r="U70" s="34">
        <v>1.05</v>
      </c>
      <c r="V70" s="34">
        <v>1.05</v>
      </c>
      <c r="W70" s="34">
        <v>1.07</v>
      </c>
      <c r="X70" s="34">
        <v>1.05</v>
      </c>
      <c r="Y70" s="34">
        <v>1.0900000000000001</v>
      </c>
      <c r="Z70" s="412">
        <v>1.07</v>
      </c>
      <c r="AA70" s="412">
        <v>1.07</v>
      </c>
      <c r="AB70" s="412">
        <v>1.07</v>
      </c>
      <c r="AC70" s="412">
        <v>1.07</v>
      </c>
      <c r="AD70" s="412">
        <v>1.07</v>
      </c>
    </row>
    <row r="71" spans="1:30" s="30" customFormat="1" ht="11.25" x14ac:dyDescent="0.25">
      <c r="A71" s="31">
        <v>69437</v>
      </c>
      <c r="B71" s="30" t="str">
        <f t="shared" si="1"/>
        <v/>
      </c>
      <c r="C71" s="34">
        <v>1.26</v>
      </c>
      <c r="D71" s="34" t="s">
        <v>1824</v>
      </c>
      <c r="E71" s="34" t="s">
        <v>1826</v>
      </c>
      <c r="F71" s="34" t="s">
        <v>1825</v>
      </c>
      <c r="G71" s="34" t="s">
        <v>1849</v>
      </c>
      <c r="H71" s="34" t="s">
        <v>1850</v>
      </c>
      <c r="I71" s="34" t="s">
        <v>1845</v>
      </c>
      <c r="J71" s="34" t="s">
        <v>1845</v>
      </c>
      <c r="K71" s="34">
        <v>1.1100000000000001</v>
      </c>
      <c r="L71" s="34">
        <v>1.1200000000000001</v>
      </c>
      <c r="M71" s="34">
        <v>1.1100000000000001</v>
      </c>
      <c r="N71" s="34">
        <v>1.0900000000000001</v>
      </c>
      <c r="O71" s="34">
        <v>1.0900000000000001</v>
      </c>
      <c r="P71" s="34">
        <v>1.1100000000000001</v>
      </c>
      <c r="Q71" s="34">
        <v>1.1299999999999999</v>
      </c>
      <c r="R71" s="34">
        <v>1.1399999999999999</v>
      </c>
      <c r="S71" s="34">
        <v>1.1599999999999999</v>
      </c>
      <c r="T71" s="34">
        <v>1.22</v>
      </c>
      <c r="U71" s="34">
        <v>1.22</v>
      </c>
      <c r="V71" s="34">
        <v>1.22</v>
      </c>
      <c r="W71" s="34">
        <v>1.23</v>
      </c>
      <c r="X71" s="34">
        <v>1.2</v>
      </c>
      <c r="Y71" s="34">
        <v>1.25</v>
      </c>
      <c r="Z71" s="412">
        <v>1.23</v>
      </c>
      <c r="AA71" s="412">
        <v>1.23</v>
      </c>
      <c r="AB71" s="412">
        <v>1.23</v>
      </c>
      <c r="AC71" s="412">
        <v>1.23</v>
      </c>
      <c r="AD71" s="412">
        <v>1.23</v>
      </c>
    </row>
    <row r="72" spans="1:30" s="30" customFormat="1" ht="11.25" x14ac:dyDescent="0.25">
      <c r="A72" s="31">
        <v>69439</v>
      </c>
      <c r="B72" s="30" t="str">
        <f t="shared" si="1"/>
        <v/>
      </c>
      <c r="C72" s="34">
        <v>1.25</v>
      </c>
      <c r="D72" s="34" t="s">
        <v>1837</v>
      </c>
      <c r="E72" s="34" t="s">
        <v>1825</v>
      </c>
      <c r="F72" s="34" t="s">
        <v>1825</v>
      </c>
      <c r="G72" s="34" t="s">
        <v>1849</v>
      </c>
      <c r="H72" s="34" t="s">
        <v>1846</v>
      </c>
      <c r="I72" s="34" t="s">
        <v>1845</v>
      </c>
      <c r="J72" s="34" t="s">
        <v>1845</v>
      </c>
      <c r="K72" s="34">
        <v>1.1100000000000001</v>
      </c>
      <c r="L72" s="34">
        <v>1.1100000000000001</v>
      </c>
      <c r="M72" s="34">
        <v>1.1000000000000001</v>
      </c>
      <c r="N72" s="34">
        <v>1.0900000000000001</v>
      </c>
      <c r="O72" s="34">
        <v>1.0900000000000001</v>
      </c>
      <c r="P72" s="34">
        <v>1.1000000000000001</v>
      </c>
      <c r="Q72" s="34">
        <v>1.1299999999999999</v>
      </c>
      <c r="R72" s="34">
        <v>1.1299999999999999</v>
      </c>
      <c r="S72" s="34">
        <v>1.1499999999999999</v>
      </c>
      <c r="T72" s="34">
        <v>1.21</v>
      </c>
      <c r="U72" s="34">
        <v>1.21</v>
      </c>
      <c r="V72" s="34">
        <v>1.21</v>
      </c>
      <c r="W72" s="34">
        <v>1.23</v>
      </c>
      <c r="X72" s="34">
        <v>1.19</v>
      </c>
      <c r="Y72" s="34">
        <v>1.24</v>
      </c>
      <c r="Z72" s="412">
        <v>1.23</v>
      </c>
      <c r="AA72" s="412">
        <v>1.23</v>
      </c>
      <c r="AB72" s="412">
        <v>1.23</v>
      </c>
      <c r="AC72" s="412">
        <v>1.23</v>
      </c>
      <c r="AD72" s="412">
        <v>1.23</v>
      </c>
    </row>
    <row r="73" spans="1:30" s="30" customFormat="1" ht="11.25" x14ac:dyDescent="0.25">
      <c r="A73" s="31">
        <v>69469</v>
      </c>
      <c r="B73" s="30" t="str">
        <f t="shared" si="1"/>
        <v/>
      </c>
      <c r="C73" s="34">
        <v>1.33</v>
      </c>
      <c r="D73" s="34" t="s">
        <v>1823</v>
      </c>
      <c r="E73" s="34" t="s">
        <v>1839</v>
      </c>
      <c r="F73" s="34" t="s">
        <v>1843</v>
      </c>
      <c r="G73" s="34" t="s">
        <v>1825</v>
      </c>
      <c r="H73" s="34" t="s">
        <v>1840</v>
      </c>
      <c r="I73" s="34" t="s">
        <v>1834</v>
      </c>
      <c r="J73" s="34" t="s">
        <v>1834</v>
      </c>
      <c r="K73" s="34">
        <v>1.17</v>
      </c>
      <c r="L73" s="34">
        <v>1.17</v>
      </c>
      <c r="M73" s="34">
        <v>1.1599999999999999</v>
      </c>
      <c r="N73" s="34">
        <v>1.1399999999999999</v>
      </c>
      <c r="O73" s="34">
        <v>1.1399999999999999</v>
      </c>
      <c r="P73" s="34">
        <v>1.1599999999999999</v>
      </c>
      <c r="Q73" s="34">
        <v>1.18</v>
      </c>
      <c r="R73" s="34">
        <v>1.19</v>
      </c>
      <c r="S73" s="34">
        <v>1.21</v>
      </c>
      <c r="T73" s="34">
        <v>1.28</v>
      </c>
      <c r="U73" s="34">
        <v>1.28</v>
      </c>
      <c r="V73" s="34">
        <v>1.28</v>
      </c>
      <c r="W73" s="34">
        <v>1.29</v>
      </c>
      <c r="X73" s="34">
        <v>1.25</v>
      </c>
      <c r="Y73" s="34">
        <v>1.31</v>
      </c>
      <c r="Z73" s="412">
        <v>1.29</v>
      </c>
      <c r="AA73" s="412">
        <v>1.29</v>
      </c>
      <c r="AB73" s="412">
        <v>1.29</v>
      </c>
      <c r="AC73" s="412">
        <v>1.29</v>
      </c>
      <c r="AD73" s="412">
        <v>1.29</v>
      </c>
    </row>
    <row r="74" spans="1:30" s="30" customFormat="1" ht="11.25" x14ac:dyDescent="0.25">
      <c r="A74" s="31">
        <v>69483</v>
      </c>
      <c r="B74" s="30" t="str">
        <f t="shared" si="1"/>
        <v/>
      </c>
      <c r="C74" s="34">
        <v>1.1100000000000001</v>
      </c>
      <c r="D74" s="34" t="s">
        <v>1851</v>
      </c>
      <c r="E74" s="34" t="s">
        <v>1847</v>
      </c>
      <c r="F74" s="34" t="s">
        <v>1855</v>
      </c>
      <c r="G74" s="34" t="s">
        <v>1857</v>
      </c>
      <c r="H74" s="34" t="s">
        <v>1864</v>
      </c>
      <c r="I74" s="34" t="s">
        <v>1857</v>
      </c>
      <c r="J74" s="34" t="s">
        <v>1857</v>
      </c>
      <c r="K74" s="34">
        <v>1</v>
      </c>
      <c r="L74" s="34">
        <v>1</v>
      </c>
      <c r="M74" s="34">
        <v>1</v>
      </c>
      <c r="N74" s="34">
        <v>0.98</v>
      </c>
      <c r="O74" s="34">
        <v>0.98</v>
      </c>
      <c r="P74" s="34">
        <v>0.99</v>
      </c>
      <c r="Q74" s="34">
        <v>1.01</v>
      </c>
      <c r="R74" s="34">
        <v>1.01</v>
      </c>
      <c r="S74" s="34">
        <v>1.03</v>
      </c>
      <c r="T74" s="34">
        <v>1.08</v>
      </c>
      <c r="U74" s="34">
        <v>1.08</v>
      </c>
      <c r="V74" s="34">
        <v>1.08</v>
      </c>
      <c r="W74" s="34">
        <v>1.1000000000000001</v>
      </c>
      <c r="X74" s="34">
        <v>1.08</v>
      </c>
      <c r="Y74" s="34">
        <v>1.1200000000000001</v>
      </c>
      <c r="Z74" s="412">
        <v>1.1000000000000001</v>
      </c>
      <c r="AA74" s="412">
        <v>1.1000000000000001</v>
      </c>
      <c r="AB74" s="412">
        <v>1.1000000000000001</v>
      </c>
      <c r="AC74" s="412">
        <v>1.1000000000000001</v>
      </c>
      <c r="AD74" s="412">
        <v>1.1000000000000001</v>
      </c>
    </row>
    <row r="75" spans="1:30" s="30" customFormat="1" ht="11.25" x14ac:dyDescent="0.25">
      <c r="A75" s="31">
        <v>69488</v>
      </c>
      <c r="B75" s="30" t="str">
        <f t="shared" si="1"/>
        <v/>
      </c>
      <c r="C75" s="34">
        <v>1.26</v>
      </c>
      <c r="D75" s="34" t="s">
        <v>1830</v>
      </c>
      <c r="E75" s="34" t="s">
        <v>1831</v>
      </c>
      <c r="F75" s="34" t="s">
        <v>1826</v>
      </c>
      <c r="G75" s="34" t="s">
        <v>1844</v>
      </c>
      <c r="H75" s="34" t="s">
        <v>1850</v>
      </c>
      <c r="I75" s="34" t="s">
        <v>1849</v>
      </c>
      <c r="J75" s="34" t="s">
        <v>1849</v>
      </c>
      <c r="K75" s="34">
        <v>1.1200000000000001</v>
      </c>
      <c r="L75" s="34">
        <v>1.1299999999999999</v>
      </c>
      <c r="M75" s="34">
        <v>1.1200000000000001</v>
      </c>
      <c r="N75" s="34">
        <v>1.1000000000000001</v>
      </c>
      <c r="O75" s="34">
        <v>1.1000000000000001</v>
      </c>
      <c r="P75" s="34">
        <v>1.1200000000000001</v>
      </c>
      <c r="Q75" s="34">
        <v>1.1399999999999999</v>
      </c>
      <c r="R75" s="34">
        <v>1.1399999999999999</v>
      </c>
      <c r="S75" s="34">
        <v>1.1599999999999999</v>
      </c>
      <c r="T75" s="34">
        <v>1.23</v>
      </c>
      <c r="U75" s="34">
        <v>1.23</v>
      </c>
      <c r="V75" s="34">
        <v>1.23</v>
      </c>
      <c r="W75" s="34">
        <v>1.24</v>
      </c>
      <c r="X75" s="34">
        <v>1.2</v>
      </c>
      <c r="Y75" s="34">
        <v>1.26</v>
      </c>
      <c r="Z75" s="412">
        <v>1.24</v>
      </c>
      <c r="AA75" s="412">
        <v>1.24</v>
      </c>
      <c r="AB75" s="412">
        <v>1.24</v>
      </c>
      <c r="AC75" s="412">
        <v>1.24</v>
      </c>
      <c r="AD75" s="412">
        <v>1.24</v>
      </c>
    </row>
    <row r="76" spans="1:30" s="30" customFormat="1" ht="11.25" x14ac:dyDescent="0.25">
      <c r="A76" s="31">
        <v>69493</v>
      </c>
      <c r="B76" s="30" t="str">
        <f t="shared" si="1"/>
        <v/>
      </c>
      <c r="C76" s="34">
        <v>1.27</v>
      </c>
      <c r="D76" s="34" t="s">
        <v>1830</v>
      </c>
      <c r="E76" s="34" t="s">
        <v>1831</v>
      </c>
      <c r="F76" s="34" t="s">
        <v>1826</v>
      </c>
      <c r="G76" s="34" t="s">
        <v>1844</v>
      </c>
      <c r="H76" s="34" t="s">
        <v>1850</v>
      </c>
      <c r="I76" s="34" t="s">
        <v>1849</v>
      </c>
      <c r="J76" s="34" t="s">
        <v>1849</v>
      </c>
      <c r="K76" s="34">
        <v>1.1200000000000001</v>
      </c>
      <c r="L76" s="34">
        <v>1.1299999999999999</v>
      </c>
      <c r="M76" s="34">
        <v>1.1200000000000001</v>
      </c>
      <c r="N76" s="34">
        <v>1.1000000000000001</v>
      </c>
      <c r="O76" s="34">
        <v>1.1000000000000001</v>
      </c>
      <c r="P76" s="34">
        <v>1.1200000000000001</v>
      </c>
      <c r="Q76" s="34">
        <v>1.1399999999999999</v>
      </c>
      <c r="R76" s="34">
        <v>1.1399999999999999</v>
      </c>
      <c r="S76" s="34">
        <v>1.1599999999999999</v>
      </c>
      <c r="T76" s="34">
        <v>1.23</v>
      </c>
      <c r="U76" s="34">
        <v>1.23</v>
      </c>
      <c r="V76" s="34">
        <v>1.23</v>
      </c>
      <c r="W76" s="34">
        <v>1.24</v>
      </c>
      <c r="X76" s="34">
        <v>1.21</v>
      </c>
      <c r="Y76" s="34">
        <v>1.26</v>
      </c>
      <c r="Z76" s="412">
        <v>1.24</v>
      </c>
      <c r="AA76" s="412">
        <v>1.24</v>
      </c>
      <c r="AB76" s="412">
        <v>1.24</v>
      </c>
      <c r="AC76" s="412">
        <v>1.24</v>
      </c>
      <c r="AD76" s="412">
        <v>1.24</v>
      </c>
    </row>
    <row r="77" spans="1:30" s="30" customFormat="1" ht="11.25" x14ac:dyDescent="0.25">
      <c r="A77" s="31">
        <v>69502</v>
      </c>
      <c r="B77" s="30" t="str">
        <f t="shared" si="1"/>
        <v/>
      </c>
      <c r="C77" s="34">
        <v>1.28</v>
      </c>
      <c r="D77" s="34" t="s">
        <v>1841</v>
      </c>
      <c r="E77" s="34" t="s">
        <v>1837</v>
      </c>
      <c r="F77" s="34" t="s">
        <v>1831</v>
      </c>
      <c r="G77" s="34" t="s">
        <v>1842</v>
      </c>
      <c r="H77" s="34" t="s">
        <v>1845</v>
      </c>
      <c r="I77" s="34" t="s">
        <v>1844</v>
      </c>
      <c r="J77" s="34" t="s">
        <v>1844</v>
      </c>
      <c r="K77" s="34">
        <v>1.1299999999999999</v>
      </c>
      <c r="L77" s="34">
        <v>1.1399999999999999</v>
      </c>
      <c r="M77" s="34">
        <v>1.1299999999999999</v>
      </c>
      <c r="N77" s="34">
        <v>1.1100000000000001</v>
      </c>
      <c r="O77" s="34">
        <v>1.1100000000000001</v>
      </c>
      <c r="P77" s="34">
        <v>1.1200000000000001</v>
      </c>
      <c r="Q77" s="34">
        <v>1.1499999999999999</v>
      </c>
      <c r="R77" s="34">
        <v>1.1499999999999999</v>
      </c>
      <c r="S77" s="34">
        <v>1.17</v>
      </c>
      <c r="T77" s="34">
        <v>1.24</v>
      </c>
      <c r="U77" s="34">
        <v>1.24</v>
      </c>
      <c r="V77" s="34">
        <v>1.24</v>
      </c>
      <c r="W77" s="34">
        <v>1.25</v>
      </c>
      <c r="X77" s="34">
        <v>1.22</v>
      </c>
      <c r="Y77" s="34">
        <v>1.27</v>
      </c>
      <c r="Z77" s="412">
        <v>1.25</v>
      </c>
      <c r="AA77" s="412">
        <v>1.25</v>
      </c>
      <c r="AB77" s="412">
        <v>1.25</v>
      </c>
      <c r="AC77" s="412">
        <v>1.25</v>
      </c>
      <c r="AD77" s="412">
        <v>1.25</v>
      </c>
    </row>
    <row r="78" spans="1:30" s="30" customFormat="1" ht="11.25" x14ac:dyDescent="0.25">
      <c r="A78" s="31">
        <v>69509</v>
      </c>
      <c r="B78" s="30" t="str">
        <f t="shared" si="1"/>
        <v/>
      </c>
      <c r="C78" s="34">
        <v>1.25</v>
      </c>
      <c r="D78" s="34" t="s">
        <v>1837</v>
      </c>
      <c r="E78" s="34" t="s">
        <v>1825</v>
      </c>
      <c r="F78" s="34" t="s">
        <v>1838</v>
      </c>
      <c r="G78" s="34" t="s">
        <v>1849</v>
      </c>
      <c r="H78" s="34" t="s">
        <v>1846</v>
      </c>
      <c r="I78" s="34" t="s">
        <v>1850</v>
      </c>
      <c r="J78" s="34" t="s">
        <v>1850</v>
      </c>
      <c r="K78" s="34">
        <v>1.1100000000000001</v>
      </c>
      <c r="L78" s="34">
        <v>1.1100000000000001</v>
      </c>
      <c r="M78" s="34">
        <v>1.1000000000000001</v>
      </c>
      <c r="N78" s="34">
        <v>1.0900000000000001</v>
      </c>
      <c r="O78" s="34">
        <v>1.0900000000000001</v>
      </c>
      <c r="P78" s="34">
        <v>1.1000000000000001</v>
      </c>
      <c r="Q78" s="34">
        <v>1.1200000000000001</v>
      </c>
      <c r="R78" s="34">
        <v>1.1299999999999999</v>
      </c>
      <c r="S78" s="34">
        <v>1.1499999999999999</v>
      </c>
      <c r="T78" s="34">
        <v>1.21</v>
      </c>
      <c r="U78" s="34">
        <v>1.21</v>
      </c>
      <c r="V78" s="34">
        <v>1.21</v>
      </c>
      <c r="W78" s="34">
        <v>1.22</v>
      </c>
      <c r="X78" s="34">
        <v>1.19</v>
      </c>
      <c r="Y78" s="34">
        <v>1.24</v>
      </c>
      <c r="Z78" s="412">
        <v>1.22</v>
      </c>
      <c r="AA78" s="412">
        <v>1.22</v>
      </c>
      <c r="AB78" s="412">
        <v>1.22</v>
      </c>
      <c r="AC78" s="412">
        <v>1.22</v>
      </c>
      <c r="AD78" s="412">
        <v>1.22</v>
      </c>
    </row>
    <row r="79" spans="1:30" s="30" customFormat="1" ht="11.25" x14ac:dyDescent="0.25">
      <c r="A79" s="31">
        <v>69514</v>
      </c>
      <c r="B79" s="30" t="str">
        <f t="shared" si="1"/>
        <v/>
      </c>
      <c r="C79" s="34">
        <v>1.32</v>
      </c>
      <c r="D79" s="34" t="s">
        <v>1832</v>
      </c>
      <c r="E79" s="34" t="s">
        <v>1843</v>
      </c>
      <c r="F79" s="34" t="s">
        <v>1841</v>
      </c>
      <c r="G79" s="34" t="s">
        <v>1838</v>
      </c>
      <c r="H79" s="34" t="s">
        <v>1842</v>
      </c>
      <c r="I79" s="34" t="s">
        <v>1834</v>
      </c>
      <c r="J79" s="34" t="s">
        <v>1834</v>
      </c>
      <c r="K79" s="34">
        <v>1.1599999999999999</v>
      </c>
      <c r="L79" s="34">
        <v>1.17</v>
      </c>
      <c r="M79" s="34">
        <v>1.1599999999999999</v>
      </c>
      <c r="N79" s="34">
        <v>1.1399999999999999</v>
      </c>
      <c r="O79" s="34">
        <v>1.1399999999999999</v>
      </c>
      <c r="P79" s="34">
        <v>1.1499999999999999</v>
      </c>
      <c r="Q79" s="34">
        <v>1.18</v>
      </c>
      <c r="R79" s="34">
        <v>1.18</v>
      </c>
      <c r="S79" s="34">
        <v>1.21</v>
      </c>
      <c r="T79" s="34">
        <v>1.28</v>
      </c>
      <c r="U79" s="34">
        <v>1.28</v>
      </c>
      <c r="V79" s="34">
        <v>1.28</v>
      </c>
      <c r="W79" s="34">
        <v>1.29</v>
      </c>
      <c r="X79" s="34">
        <v>1.25</v>
      </c>
      <c r="Y79" s="34">
        <v>1.31</v>
      </c>
      <c r="Z79" s="412">
        <v>1.29</v>
      </c>
      <c r="AA79" s="412">
        <v>1.29</v>
      </c>
      <c r="AB79" s="412">
        <v>1.29</v>
      </c>
      <c r="AC79" s="412">
        <v>1.29</v>
      </c>
      <c r="AD79" s="412">
        <v>1.29</v>
      </c>
    </row>
    <row r="80" spans="1:30" s="30" customFormat="1" ht="11.25" x14ac:dyDescent="0.25">
      <c r="A80" s="31">
        <v>69517</v>
      </c>
      <c r="B80" s="30" t="str">
        <f t="shared" si="1"/>
        <v/>
      </c>
      <c r="C80" s="34">
        <v>1.22</v>
      </c>
      <c r="D80" s="34" t="s">
        <v>1825</v>
      </c>
      <c r="E80" s="34" t="s">
        <v>1834</v>
      </c>
      <c r="F80" s="34" t="s">
        <v>1840</v>
      </c>
      <c r="G80" s="34" t="s">
        <v>1846</v>
      </c>
      <c r="H80" s="34" t="s">
        <v>1848</v>
      </c>
      <c r="I80" s="34" t="s">
        <v>1851</v>
      </c>
      <c r="J80" s="34" t="s">
        <v>1851</v>
      </c>
      <c r="K80" s="34">
        <v>1.0900000000000001</v>
      </c>
      <c r="L80" s="34">
        <v>1.0900000000000001</v>
      </c>
      <c r="M80" s="34">
        <v>1.08</v>
      </c>
      <c r="N80" s="34">
        <v>1.07</v>
      </c>
      <c r="O80" s="34">
        <v>1.07</v>
      </c>
      <c r="P80" s="34">
        <v>1.08</v>
      </c>
      <c r="Q80" s="34">
        <v>1.1000000000000001</v>
      </c>
      <c r="R80" s="34">
        <v>1.1100000000000001</v>
      </c>
      <c r="S80" s="34">
        <v>1.1200000000000001</v>
      </c>
      <c r="T80" s="34">
        <v>1.19</v>
      </c>
      <c r="U80" s="34">
        <v>1.18</v>
      </c>
      <c r="V80" s="34">
        <v>1.18</v>
      </c>
      <c r="W80" s="34">
        <v>1.2</v>
      </c>
      <c r="X80" s="34">
        <v>1.17</v>
      </c>
      <c r="Y80" s="34">
        <v>1.22</v>
      </c>
      <c r="Z80" s="412">
        <v>1.2</v>
      </c>
      <c r="AA80" s="412">
        <v>1.2</v>
      </c>
      <c r="AB80" s="412">
        <v>1.2</v>
      </c>
      <c r="AC80" s="412">
        <v>1.2</v>
      </c>
      <c r="AD80" s="412">
        <v>1.2</v>
      </c>
    </row>
    <row r="81" spans="1:30" s="30" customFormat="1" ht="11.25" x14ac:dyDescent="0.25">
      <c r="A81" s="31">
        <v>69518</v>
      </c>
      <c r="B81" s="30" t="str">
        <f t="shared" si="1"/>
        <v/>
      </c>
      <c r="C81" s="34">
        <v>1.03</v>
      </c>
      <c r="D81" s="34" t="s">
        <v>1857</v>
      </c>
      <c r="E81" s="34" t="s">
        <v>1864</v>
      </c>
      <c r="F81" s="34" t="s">
        <v>1864</v>
      </c>
      <c r="G81" s="34" t="s">
        <v>1860</v>
      </c>
      <c r="H81" s="34" t="s">
        <v>1863</v>
      </c>
      <c r="I81" s="34" t="s">
        <v>1859</v>
      </c>
      <c r="J81" s="34" t="s">
        <v>1860</v>
      </c>
      <c r="K81" s="34">
        <v>0.93</v>
      </c>
      <c r="L81" s="34">
        <v>0.93</v>
      </c>
      <c r="M81" s="34">
        <v>0.93</v>
      </c>
      <c r="N81" s="34">
        <v>0.92</v>
      </c>
      <c r="O81" s="34">
        <v>0.92</v>
      </c>
      <c r="P81" s="34">
        <v>0.93</v>
      </c>
      <c r="Q81" s="34">
        <v>0.94</v>
      </c>
      <c r="R81" s="34">
        <v>0.95</v>
      </c>
      <c r="S81" s="34">
        <v>0.96</v>
      </c>
      <c r="T81" s="34">
        <v>1</v>
      </c>
      <c r="U81" s="34">
        <v>1</v>
      </c>
      <c r="V81" s="34">
        <v>1</v>
      </c>
      <c r="W81" s="34">
        <v>1.02</v>
      </c>
      <c r="X81" s="34">
        <v>1.01</v>
      </c>
      <c r="Y81" s="34">
        <v>1.04</v>
      </c>
      <c r="Z81" s="412">
        <v>1.02</v>
      </c>
      <c r="AA81" s="412">
        <v>1.02</v>
      </c>
      <c r="AB81" s="412">
        <v>1.02</v>
      </c>
      <c r="AC81" s="412">
        <v>1.02</v>
      </c>
      <c r="AD81" s="412">
        <v>1.02</v>
      </c>
    </row>
    <row r="82" spans="1:30" s="30" customFormat="1" ht="11.25" x14ac:dyDescent="0.25">
      <c r="A82" s="31">
        <v>70173</v>
      </c>
      <c r="B82" s="30" t="str">
        <f t="shared" si="1"/>
        <v/>
      </c>
      <c r="C82" s="34">
        <v>1.3</v>
      </c>
      <c r="D82" s="34" t="s">
        <v>1839</v>
      </c>
      <c r="E82" s="34" t="s">
        <v>1841</v>
      </c>
      <c r="F82" s="34" t="s">
        <v>1824</v>
      </c>
      <c r="G82" s="34" t="s">
        <v>1834</v>
      </c>
      <c r="H82" s="34" t="s">
        <v>1849</v>
      </c>
      <c r="I82" s="34" t="s">
        <v>1844</v>
      </c>
      <c r="J82" s="34" t="s">
        <v>1844</v>
      </c>
      <c r="K82" s="34">
        <v>1.1299999999999999</v>
      </c>
      <c r="L82" s="34">
        <v>1.1299999999999999</v>
      </c>
      <c r="M82" s="34">
        <v>1.1200000000000001</v>
      </c>
      <c r="N82" s="34">
        <v>1.1100000000000001</v>
      </c>
      <c r="O82" s="34">
        <v>1.1100000000000001</v>
      </c>
      <c r="P82" s="34">
        <v>1.1200000000000001</v>
      </c>
      <c r="Q82" s="34">
        <v>1.1399999999999999</v>
      </c>
      <c r="R82" s="34">
        <v>1.1499999999999999</v>
      </c>
      <c r="S82" s="34">
        <v>1.17</v>
      </c>
      <c r="T82" s="34">
        <v>1.25</v>
      </c>
      <c r="U82" s="34">
        <v>1.25</v>
      </c>
      <c r="V82" s="34">
        <v>1.25</v>
      </c>
      <c r="W82" s="34">
        <v>1.26</v>
      </c>
      <c r="X82" s="34">
        <v>1.23</v>
      </c>
      <c r="Y82" s="34">
        <v>1.29</v>
      </c>
      <c r="Z82" s="412">
        <v>1.26</v>
      </c>
      <c r="AA82" s="412">
        <v>1.26</v>
      </c>
      <c r="AB82" s="412">
        <v>1.26</v>
      </c>
      <c r="AC82" s="412">
        <v>1.26</v>
      </c>
      <c r="AD82" s="412">
        <v>1.26</v>
      </c>
    </row>
    <row r="83" spans="1:30" s="30" customFormat="1" ht="11.25" x14ac:dyDescent="0.25">
      <c r="A83" s="31">
        <v>70174</v>
      </c>
      <c r="B83" s="30" t="str">
        <f t="shared" si="1"/>
        <v/>
      </c>
      <c r="C83" s="34">
        <v>1.29</v>
      </c>
      <c r="D83" s="34" t="s">
        <v>1843</v>
      </c>
      <c r="E83" s="34" t="s">
        <v>1830</v>
      </c>
      <c r="F83" s="34" t="s">
        <v>1837</v>
      </c>
      <c r="G83" s="34" t="s">
        <v>1840</v>
      </c>
      <c r="H83" s="34" t="s">
        <v>1845</v>
      </c>
      <c r="I83" s="34" t="s">
        <v>1849</v>
      </c>
      <c r="J83" s="34" t="s">
        <v>1849</v>
      </c>
      <c r="K83" s="34">
        <v>1.1200000000000001</v>
      </c>
      <c r="L83" s="34">
        <v>1.1299999999999999</v>
      </c>
      <c r="M83" s="34">
        <v>1.1200000000000001</v>
      </c>
      <c r="N83" s="34">
        <v>1.1000000000000001</v>
      </c>
      <c r="O83" s="34">
        <v>1.1000000000000001</v>
      </c>
      <c r="P83" s="34">
        <v>1.1100000000000001</v>
      </c>
      <c r="Q83" s="34">
        <v>1.1299999999999999</v>
      </c>
      <c r="R83" s="34">
        <v>1.1399999999999999</v>
      </c>
      <c r="S83" s="34">
        <v>1.1599999999999999</v>
      </c>
      <c r="T83" s="34">
        <v>1.24</v>
      </c>
      <c r="U83" s="34">
        <v>1.24</v>
      </c>
      <c r="V83" s="34">
        <v>1.24</v>
      </c>
      <c r="W83" s="34">
        <v>1.25</v>
      </c>
      <c r="X83" s="34">
        <v>1.22</v>
      </c>
      <c r="Y83" s="34">
        <v>1.28</v>
      </c>
      <c r="Z83" s="412">
        <v>1.25</v>
      </c>
      <c r="AA83" s="412">
        <v>1.25</v>
      </c>
      <c r="AB83" s="412">
        <v>1.25</v>
      </c>
      <c r="AC83" s="412">
        <v>1.25</v>
      </c>
      <c r="AD83" s="412">
        <v>1.25</v>
      </c>
    </row>
    <row r="84" spans="1:30" s="30" customFormat="1" ht="11.25" x14ac:dyDescent="0.25">
      <c r="A84" s="31">
        <v>70176</v>
      </c>
      <c r="B84" s="30" t="str">
        <f t="shared" si="1"/>
        <v/>
      </c>
      <c r="C84" s="34">
        <v>1.28</v>
      </c>
      <c r="D84" s="34" t="s">
        <v>1841</v>
      </c>
      <c r="E84" s="34" t="s">
        <v>1824</v>
      </c>
      <c r="F84" s="34" t="s">
        <v>1837</v>
      </c>
      <c r="G84" s="34" t="s">
        <v>1842</v>
      </c>
      <c r="H84" s="34" t="s">
        <v>1850</v>
      </c>
      <c r="I84" s="34" t="s">
        <v>1849</v>
      </c>
      <c r="J84" s="34" t="s">
        <v>1845</v>
      </c>
      <c r="K84" s="34">
        <v>1.1200000000000001</v>
      </c>
      <c r="L84" s="34">
        <v>1.1200000000000001</v>
      </c>
      <c r="M84" s="34">
        <v>1.1100000000000001</v>
      </c>
      <c r="N84" s="34">
        <v>1.0900000000000001</v>
      </c>
      <c r="O84" s="34">
        <v>1.0900000000000001</v>
      </c>
      <c r="P84" s="34">
        <v>1.1100000000000001</v>
      </c>
      <c r="Q84" s="34">
        <v>1.1200000000000001</v>
      </c>
      <c r="R84" s="34">
        <v>1.1299999999999999</v>
      </c>
      <c r="S84" s="34">
        <v>1.1499999999999999</v>
      </c>
      <c r="T84" s="34">
        <v>1.23</v>
      </c>
      <c r="U84" s="34">
        <v>1.23</v>
      </c>
      <c r="V84" s="34">
        <v>1.23</v>
      </c>
      <c r="W84" s="34">
        <v>1.24</v>
      </c>
      <c r="X84" s="34">
        <v>1.21</v>
      </c>
      <c r="Y84" s="34">
        <v>1.27</v>
      </c>
      <c r="Z84" s="412">
        <v>1.24</v>
      </c>
      <c r="AA84" s="412">
        <v>1.24</v>
      </c>
      <c r="AB84" s="412">
        <v>1.24</v>
      </c>
      <c r="AC84" s="412">
        <v>1.24</v>
      </c>
      <c r="AD84" s="412">
        <v>1.24</v>
      </c>
    </row>
    <row r="85" spans="1:30" s="30" customFormat="1" ht="11.25" x14ac:dyDescent="0.25">
      <c r="A85" s="31">
        <v>70178</v>
      </c>
      <c r="B85" s="30" t="str">
        <f t="shared" si="1"/>
        <v/>
      </c>
      <c r="C85" s="34">
        <v>1.27</v>
      </c>
      <c r="D85" s="34" t="s">
        <v>1841</v>
      </c>
      <c r="E85" s="34" t="s">
        <v>1837</v>
      </c>
      <c r="F85" s="34" t="s">
        <v>1831</v>
      </c>
      <c r="G85" s="34" t="s">
        <v>1844</v>
      </c>
      <c r="H85" s="34" t="s">
        <v>1850</v>
      </c>
      <c r="I85" s="34" t="s">
        <v>1845</v>
      </c>
      <c r="J85" s="34" t="s">
        <v>1845</v>
      </c>
      <c r="K85" s="34">
        <v>1.1100000000000001</v>
      </c>
      <c r="L85" s="34">
        <v>1.1100000000000001</v>
      </c>
      <c r="M85" s="34">
        <v>1.1000000000000001</v>
      </c>
      <c r="N85" s="34">
        <v>1.0900000000000001</v>
      </c>
      <c r="O85" s="34">
        <v>1.0900000000000001</v>
      </c>
      <c r="P85" s="34">
        <v>1.1000000000000001</v>
      </c>
      <c r="Q85" s="34">
        <v>1.1200000000000001</v>
      </c>
      <c r="R85" s="34">
        <v>1.1299999999999999</v>
      </c>
      <c r="S85" s="34">
        <v>1.1499999999999999</v>
      </c>
      <c r="T85" s="34">
        <v>1.22</v>
      </c>
      <c r="U85" s="34">
        <v>1.22</v>
      </c>
      <c r="V85" s="34">
        <v>1.23</v>
      </c>
      <c r="W85" s="34">
        <v>1.24</v>
      </c>
      <c r="X85" s="34">
        <v>1.21</v>
      </c>
      <c r="Y85" s="34">
        <v>1.26</v>
      </c>
      <c r="Z85" s="412">
        <v>1.24</v>
      </c>
      <c r="AA85" s="412">
        <v>1.24</v>
      </c>
      <c r="AB85" s="412">
        <v>1.24</v>
      </c>
      <c r="AC85" s="412">
        <v>1.24</v>
      </c>
      <c r="AD85" s="412">
        <v>1.24</v>
      </c>
    </row>
    <row r="86" spans="1:30" s="30" customFormat="1" ht="11.25" x14ac:dyDescent="0.25">
      <c r="A86" s="31">
        <v>70180</v>
      </c>
      <c r="B86" s="30" t="str">
        <f t="shared" si="1"/>
        <v/>
      </c>
      <c r="C86" s="34">
        <v>1.2</v>
      </c>
      <c r="D86" s="34" t="s">
        <v>1838</v>
      </c>
      <c r="E86" s="34" t="s">
        <v>1840</v>
      </c>
      <c r="F86" s="34" t="s">
        <v>1842</v>
      </c>
      <c r="G86" s="34" t="s">
        <v>1851</v>
      </c>
      <c r="H86" s="34" t="s">
        <v>1855</v>
      </c>
      <c r="I86" s="34" t="s">
        <v>1847</v>
      </c>
      <c r="J86" s="34" t="s">
        <v>1847</v>
      </c>
      <c r="K86" s="34">
        <v>1.06</v>
      </c>
      <c r="L86" s="34">
        <v>1.06</v>
      </c>
      <c r="M86" s="34">
        <v>1.06</v>
      </c>
      <c r="N86" s="34">
        <v>1.04</v>
      </c>
      <c r="O86" s="34">
        <v>1.04</v>
      </c>
      <c r="P86" s="34">
        <v>1.05</v>
      </c>
      <c r="Q86" s="34">
        <v>1.07</v>
      </c>
      <c r="R86" s="34">
        <v>1.07</v>
      </c>
      <c r="S86" s="34">
        <v>1.0900000000000001</v>
      </c>
      <c r="T86" s="34">
        <v>1.1599999999999999</v>
      </c>
      <c r="U86" s="34">
        <v>1.1599999999999999</v>
      </c>
      <c r="V86" s="34">
        <v>1.1599999999999999</v>
      </c>
      <c r="W86" s="34">
        <v>1.18</v>
      </c>
      <c r="X86" s="34">
        <v>1.1499999999999999</v>
      </c>
      <c r="Y86" s="34">
        <v>1.2</v>
      </c>
      <c r="Z86" s="412">
        <v>1.18</v>
      </c>
      <c r="AA86" s="412">
        <v>1.18</v>
      </c>
      <c r="AB86" s="412">
        <v>1.18</v>
      </c>
      <c r="AC86" s="412">
        <v>1.18</v>
      </c>
      <c r="AD86" s="412">
        <v>1.18</v>
      </c>
    </row>
    <row r="87" spans="1:30" s="30" customFormat="1" ht="11.25" x14ac:dyDescent="0.25">
      <c r="A87" s="31">
        <v>70182</v>
      </c>
      <c r="B87" s="30" t="str">
        <f t="shared" si="1"/>
        <v/>
      </c>
      <c r="C87" s="34">
        <v>1.27</v>
      </c>
      <c r="D87" s="34" t="s">
        <v>1841</v>
      </c>
      <c r="E87" s="34" t="s">
        <v>1824</v>
      </c>
      <c r="F87" s="34" t="s">
        <v>1831</v>
      </c>
      <c r="G87" s="34" t="s">
        <v>1842</v>
      </c>
      <c r="H87" s="34" t="s">
        <v>1850</v>
      </c>
      <c r="I87" s="34" t="s">
        <v>1849</v>
      </c>
      <c r="J87" s="34" t="s">
        <v>1845</v>
      </c>
      <c r="K87" s="34">
        <v>1.1200000000000001</v>
      </c>
      <c r="L87" s="34">
        <v>1.1200000000000001</v>
      </c>
      <c r="M87" s="34">
        <v>1.1100000000000001</v>
      </c>
      <c r="N87" s="34">
        <v>1.0900000000000001</v>
      </c>
      <c r="O87" s="34">
        <v>1.0900000000000001</v>
      </c>
      <c r="P87" s="34">
        <v>1.1000000000000001</v>
      </c>
      <c r="Q87" s="34">
        <v>1.1200000000000001</v>
      </c>
      <c r="R87" s="34">
        <v>1.1299999999999999</v>
      </c>
      <c r="S87" s="34">
        <v>1.1499999999999999</v>
      </c>
      <c r="T87" s="34">
        <v>1.23</v>
      </c>
      <c r="U87" s="34">
        <v>1.23</v>
      </c>
      <c r="V87" s="34">
        <v>1.23</v>
      </c>
      <c r="W87" s="34">
        <v>1.24</v>
      </c>
      <c r="X87" s="34">
        <v>1.21</v>
      </c>
      <c r="Y87" s="34">
        <v>1.27</v>
      </c>
      <c r="Z87" s="412">
        <v>1.24</v>
      </c>
      <c r="AA87" s="412">
        <v>1.24</v>
      </c>
      <c r="AB87" s="412">
        <v>1.24</v>
      </c>
      <c r="AC87" s="412">
        <v>1.24</v>
      </c>
      <c r="AD87" s="412">
        <v>1.24</v>
      </c>
    </row>
    <row r="88" spans="1:30" s="30" customFormat="1" ht="11.25" x14ac:dyDescent="0.25">
      <c r="A88" s="31">
        <v>70184</v>
      </c>
      <c r="B88" s="30" t="str">
        <f t="shared" si="1"/>
        <v/>
      </c>
      <c r="C88" s="34">
        <v>1.2</v>
      </c>
      <c r="D88" s="34" t="s">
        <v>1834</v>
      </c>
      <c r="E88" s="34" t="s">
        <v>1842</v>
      </c>
      <c r="F88" s="34" t="s">
        <v>1844</v>
      </c>
      <c r="G88" s="34" t="s">
        <v>1851</v>
      </c>
      <c r="H88" s="34" t="s">
        <v>1855</v>
      </c>
      <c r="I88" s="34" t="s">
        <v>1847</v>
      </c>
      <c r="J88" s="34" t="s">
        <v>1847</v>
      </c>
      <c r="K88" s="34">
        <v>1.06</v>
      </c>
      <c r="L88" s="34">
        <v>1.06</v>
      </c>
      <c r="M88" s="34">
        <v>1.05</v>
      </c>
      <c r="N88" s="34">
        <v>1.04</v>
      </c>
      <c r="O88" s="34">
        <v>1.04</v>
      </c>
      <c r="P88" s="34">
        <v>1.05</v>
      </c>
      <c r="Q88" s="34">
        <v>1.06</v>
      </c>
      <c r="R88" s="34">
        <v>1.07</v>
      </c>
      <c r="S88" s="34">
        <v>1.0900000000000001</v>
      </c>
      <c r="T88" s="34">
        <v>1.1499999999999999</v>
      </c>
      <c r="U88" s="34">
        <v>1.1599999999999999</v>
      </c>
      <c r="V88" s="34">
        <v>1.1599999999999999</v>
      </c>
      <c r="W88" s="34">
        <v>1.17</v>
      </c>
      <c r="X88" s="34">
        <v>1.1499999999999999</v>
      </c>
      <c r="Y88" s="34">
        <v>1.2</v>
      </c>
      <c r="Z88" s="412">
        <v>1.17</v>
      </c>
      <c r="AA88" s="412">
        <v>1.17</v>
      </c>
      <c r="AB88" s="412">
        <v>1.17</v>
      </c>
      <c r="AC88" s="412">
        <v>1.17</v>
      </c>
      <c r="AD88" s="412">
        <v>1.17</v>
      </c>
    </row>
    <row r="89" spans="1:30" s="30" customFormat="1" ht="11.25" x14ac:dyDescent="0.25">
      <c r="A89" s="31">
        <v>70186</v>
      </c>
      <c r="B89" s="30" t="str">
        <f t="shared" si="1"/>
        <v/>
      </c>
      <c r="C89" s="34">
        <v>1.1299999999999999</v>
      </c>
      <c r="D89" s="34" t="s">
        <v>1846</v>
      </c>
      <c r="E89" s="34" t="s">
        <v>1851</v>
      </c>
      <c r="F89" s="34" t="s">
        <v>1848</v>
      </c>
      <c r="G89" s="34" t="s">
        <v>1853</v>
      </c>
      <c r="H89" s="34">
        <v>1</v>
      </c>
      <c r="I89" s="34" t="s">
        <v>1856</v>
      </c>
      <c r="J89" s="34" t="s">
        <v>1856</v>
      </c>
      <c r="K89" s="34">
        <v>1.01</v>
      </c>
      <c r="L89" s="34">
        <v>1.01</v>
      </c>
      <c r="M89" s="34">
        <v>1</v>
      </c>
      <c r="N89" s="34">
        <v>0.99</v>
      </c>
      <c r="O89" s="34">
        <v>0.99</v>
      </c>
      <c r="P89" s="34">
        <v>1</v>
      </c>
      <c r="Q89" s="34">
        <v>1.01</v>
      </c>
      <c r="R89" s="34">
        <v>1.02</v>
      </c>
      <c r="S89" s="34">
        <v>1.03</v>
      </c>
      <c r="T89" s="34">
        <v>1.0900000000000001</v>
      </c>
      <c r="U89" s="34">
        <v>1.0900000000000001</v>
      </c>
      <c r="V89" s="34">
        <v>1.0900000000000001</v>
      </c>
      <c r="W89" s="34">
        <v>1.1100000000000001</v>
      </c>
      <c r="X89" s="34">
        <v>1.0900000000000001</v>
      </c>
      <c r="Y89" s="34">
        <v>1.1299999999999999</v>
      </c>
      <c r="Z89" s="412">
        <v>1.1100000000000001</v>
      </c>
      <c r="AA89" s="412">
        <v>1.1100000000000001</v>
      </c>
      <c r="AB89" s="412">
        <v>1.1100000000000001</v>
      </c>
      <c r="AC89" s="412">
        <v>1.1100000000000001</v>
      </c>
      <c r="AD89" s="412">
        <v>1.1100000000000001</v>
      </c>
    </row>
    <row r="90" spans="1:30" s="30" customFormat="1" ht="11.25" x14ac:dyDescent="0.25">
      <c r="A90" s="31">
        <v>70188</v>
      </c>
      <c r="B90" s="30" t="str">
        <f t="shared" si="1"/>
        <v/>
      </c>
      <c r="C90" s="34">
        <v>1.28</v>
      </c>
      <c r="D90" s="34" t="s">
        <v>1843</v>
      </c>
      <c r="E90" s="34" t="s">
        <v>1824</v>
      </c>
      <c r="F90" s="34" t="s">
        <v>1837</v>
      </c>
      <c r="G90" s="34" t="s">
        <v>1842</v>
      </c>
      <c r="H90" s="34" t="s">
        <v>1845</v>
      </c>
      <c r="I90" s="34" t="s">
        <v>1849</v>
      </c>
      <c r="J90" s="34" t="s">
        <v>1849</v>
      </c>
      <c r="K90" s="34">
        <v>1.1200000000000001</v>
      </c>
      <c r="L90" s="34">
        <v>1.1200000000000001</v>
      </c>
      <c r="M90" s="34">
        <v>1.1100000000000001</v>
      </c>
      <c r="N90" s="34">
        <v>1.1000000000000001</v>
      </c>
      <c r="O90" s="34">
        <v>1.1000000000000001</v>
      </c>
      <c r="P90" s="34">
        <v>1.1100000000000001</v>
      </c>
      <c r="Q90" s="34">
        <v>1.1299999999999999</v>
      </c>
      <c r="R90" s="34">
        <v>1.1399999999999999</v>
      </c>
      <c r="S90" s="34">
        <v>1.1599999999999999</v>
      </c>
      <c r="T90" s="34">
        <v>1.23</v>
      </c>
      <c r="U90" s="34">
        <v>1.24</v>
      </c>
      <c r="V90" s="34">
        <v>1.24</v>
      </c>
      <c r="W90" s="34">
        <v>1.25</v>
      </c>
      <c r="X90" s="34">
        <v>1.22</v>
      </c>
      <c r="Y90" s="34">
        <v>1.28</v>
      </c>
      <c r="Z90" s="412">
        <v>1.25</v>
      </c>
      <c r="AA90" s="412">
        <v>1.25</v>
      </c>
      <c r="AB90" s="412">
        <v>1.25</v>
      </c>
      <c r="AC90" s="412">
        <v>1.25</v>
      </c>
      <c r="AD90" s="412">
        <v>1.25</v>
      </c>
    </row>
    <row r="91" spans="1:30" s="30" customFormat="1" ht="11.25" x14ac:dyDescent="0.25">
      <c r="A91" s="31">
        <v>70190</v>
      </c>
      <c r="B91" s="30" t="str">
        <f t="shared" si="1"/>
        <v/>
      </c>
      <c r="C91" s="34">
        <v>1.25</v>
      </c>
      <c r="D91" s="34" t="s">
        <v>1824</v>
      </c>
      <c r="E91" s="34" t="s">
        <v>1831</v>
      </c>
      <c r="F91" s="34" t="s">
        <v>1825</v>
      </c>
      <c r="G91" s="34" t="s">
        <v>1849</v>
      </c>
      <c r="H91" s="34" t="s">
        <v>1846</v>
      </c>
      <c r="I91" s="34" t="s">
        <v>1850</v>
      </c>
      <c r="J91" s="34" t="s">
        <v>1850</v>
      </c>
      <c r="K91" s="34">
        <v>1.1000000000000001</v>
      </c>
      <c r="L91" s="34">
        <v>1.1100000000000001</v>
      </c>
      <c r="M91" s="34">
        <v>1.1000000000000001</v>
      </c>
      <c r="N91" s="34">
        <v>1.08</v>
      </c>
      <c r="O91" s="34">
        <v>1.08</v>
      </c>
      <c r="P91" s="34">
        <v>1.0900000000000001</v>
      </c>
      <c r="Q91" s="34">
        <v>1.1100000000000001</v>
      </c>
      <c r="R91" s="34">
        <v>1.1200000000000001</v>
      </c>
      <c r="S91" s="34">
        <v>1.1399999999999999</v>
      </c>
      <c r="T91" s="34">
        <v>1.21</v>
      </c>
      <c r="U91" s="34">
        <v>1.21</v>
      </c>
      <c r="V91" s="34">
        <v>1.21</v>
      </c>
      <c r="W91" s="34">
        <v>1.22</v>
      </c>
      <c r="X91" s="34">
        <v>1.19</v>
      </c>
      <c r="Y91" s="34">
        <v>1.25</v>
      </c>
      <c r="Z91" s="412">
        <v>1.22</v>
      </c>
      <c r="AA91" s="412">
        <v>1.22</v>
      </c>
      <c r="AB91" s="412">
        <v>1.22</v>
      </c>
      <c r="AC91" s="412">
        <v>1.22</v>
      </c>
      <c r="AD91" s="412">
        <v>1.22</v>
      </c>
    </row>
    <row r="92" spans="1:30" s="30" customFormat="1" ht="11.25" x14ac:dyDescent="0.25">
      <c r="A92" s="31">
        <v>70191</v>
      </c>
      <c r="B92" s="30" t="str">
        <f t="shared" si="1"/>
        <v/>
      </c>
      <c r="C92" s="34">
        <v>1.26</v>
      </c>
      <c r="D92" s="34" t="s">
        <v>1824</v>
      </c>
      <c r="E92" s="34" t="s">
        <v>1831</v>
      </c>
      <c r="F92" s="34" t="s">
        <v>1826</v>
      </c>
      <c r="G92" s="34" t="s">
        <v>1849</v>
      </c>
      <c r="H92" s="34" t="s">
        <v>1846</v>
      </c>
      <c r="I92" s="34" t="s">
        <v>1850</v>
      </c>
      <c r="J92" s="34" t="s">
        <v>1850</v>
      </c>
      <c r="K92" s="34">
        <v>1.1000000000000001</v>
      </c>
      <c r="L92" s="34">
        <v>1.1100000000000001</v>
      </c>
      <c r="M92" s="34">
        <v>1.1000000000000001</v>
      </c>
      <c r="N92" s="34">
        <v>1.08</v>
      </c>
      <c r="O92" s="34">
        <v>1.08</v>
      </c>
      <c r="P92" s="34">
        <v>1.0900000000000001</v>
      </c>
      <c r="Q92" s="34">
        <v>1.1100000000000001</v>
      </c>
      <c r="R92" s="34">
        <v>1.1200000000000001</v>
      </c>
      <c r="S92" s="34">
        <v>1.1399999999999999</v>
      </c>
      <c r="T92" s="34">
        <v>1.21</v>
      </c>
      <c r="U92" s="34">
        <v>1.21</v>
      </c>
      <c r="V92" s="34">
        <v>1.22</v>
      </c>
      <c r="W92" s="34">
        <v>1.23</v>
      </c>
      <c r="X92" s="34">
        <v>1.2</v>
      </c>
      <c r="Y92" s="34">
        <v>1.25</v>
      </c>
      <c r="Z92" s="412">
        <v>1.23</v>
      </c>
      <c r="AA92" s="412">
        <v>1.23</v>
      </c>
      <c r="AB92" s="412">
        <v>1.23</v>
      </c>
      <c r="AC92" s="412">
        <v>1.23</v>
      </c>
      <c r="AD92" s="412">
        <v>1.23</v>
      </c>
    </row>
    <row r="93" spans="1:30" s="30" customFormat="1" ht="11.25" x14ac:dyDescent="0.25">
      <c r="A93" s="31">
        <v>70192</v>
      </c>
      <c r="B93" s="30" t="str">
        <f t="shared" si="1"/>
        <v/>
      </c>
      <c r="C93" s="34">
        <v>1.1599999999999999</v>
      </c>
      <c r="D93" s="34" t="s">
        <v>1844</v>
      </c>
      <c r="E93" s="34" t="s">
        <v>1845</v>
      </c>
      <c r="F93" s="34" t="s">
        <v>1850</v>
      </c>
      <c r="G93" s="34" t="s">
        <v>1852</v>
      </c>
      <c r="H93" s="34" t="s">
        <v>1853</v>
      </c>
      <c r="I93" s="34" t="s">
        <v>1854</v>
      </c>
      <c r="J93" s="34" t="s">
        <v>1854</v>
      </c>
      <c r="K93" s="34">
        <v>1.03</v>
      </c>
      <c r="L93" s="34">
        <v>1.03</v>
      </c>
      <c r="M93" s="34">
        <v>1.02</v>
      </c>
      <c r="N93" s="34">
        <v>1.01</v>
      </c>
      <c r="O93" s="34">
        <v>1.01</v>
      </c>
      <c r="P93" s="34">
        <v>1.02</v>
      </c>
      <c r="Q93" s="34">
        <v>1.03</v>
      </c>
      <c r="R93" s="34">
        <v>1.04</v>
      </c>
      <c r="S93" s="34">
        <v>1.06</v>
      </c>
      <c r="T93" s="34">
        <v>1.1200000000000001</v>
      </c>
      <c r="U93" s="34">
        <v>1.1200000000000001</v>
      </c>
      <c r="V93" s="34">
        <v>1.1200000000000001</v>
      </c>
      <c r="W93" s="34">
        <v>1.1399999999999999</v>
      </c>
      <c r="X93" s="34">
        <v>1.1100000000000001</v>
      </c>
      <c r="Y93" s="34">
        <v>1.1599999999999999</v>
      </c>
      <c r="Z93" s="412">
        <v>1.1399999999999999</v>
      </c>
      <c r="AA93" s="412">
        <v>1.1399999999999999</v>
      </c>
      <c r="AB93" s="412">
        <v>1.1399999999999999</v>
      </c>
      <c r="AC93" s="412">
        <v>1.1399999999999999</v>
      </c>
      <c r="AD93" s="412">
        <v>1.1399999999999999</v>
      </c>
    </row>
    <row r="94" spans="1:30" s="30" customFormat="1" ht="11.25" x14ac:dyDescent="0.25">
      <c r="A94" s="31">
        <v>70193</v>
      </c>
      <c r="B94" s="30" t="str">
        <f t="shared" si="1"/>
        <v/>
      </c>
      <c r="C94" s="34">
        <v>1.1599999999999999</v>
      </c>
      <c r="D94" s="34" t="s">
        <v>1849</v>
      </c>
      <c r="E94" s="34" t="s">
        <v>1845</v>
      </c>
      <c r="F94" s="34" t="s">
        <v>1850</v>
      </c>
      <c r="G94" s="34" t="s">
        <v>1852</v>
      </c>
      <c r="H94" s="34" t="s">
        <v>1853</v>
      </c>
      <c r="I94" s="34" t="s">
        <v>1854</v>
      </c>
      <c r="J94" s="34" t="s">
        <v>1854</v>
      </c>
      <c r="K94" s="34">
        <v>1.03</v>
      </c>
      <c r="L94" s="34">
        <v>1.03</v>
      </c>
      <c r="M94" s="34">
        <v>1.02</v>
      </c>
      <c r="N94" s="34">
        <v>1.01</v>
      </c>
      <c r="O94" s="34">
        <v>1.01</v>
      </c>
      <c r="P94" s="34">
        <v>1.02</v>
      </c>
      <c r="Q94" s="34">
        <v>1.03</v>
      </c>
      <c r="R94" s="34">
        <v>1.04</v>
      </c>
      <c r="S94" s="34">
        <v>1.06</v>
      </c>
      <c r="T94" s="34">
        <v>1.1200000000000001</v>
      </c>
      <c r="U94" s="34">
        <v>1.1200000000000001</v>
      </c>
      <c r="V94" s="34">
        <v>1.1200000000000001</v>
      </c>
      <c r="W94" s="34">
        <v>1.1399999999999999</v>
      </c>
      <c r="X94" s="34">
        <v>1.1100000000000001</v>
      </c>
      <c r="Y94" s="34">
        <v>1.1599999999999999</v>
      </c>
      <c r="Z94" s="412">
        <v>1.1399999999999999</v>
      </c>
      <c r="AA94" s="412">
        <v>1.1399999999999999</v>
      </c>
      <c r="AB94" s="412">
        <v>1.1399999999999999</v>
      </c>
      <c r="AC94" s="412">
        <v>1.1399999999999999</v>
      </c>
      <c r="AD94" s="412">
        <v>1.1399999999999999</v>
      </c>
    </row>
    <row r="95" spans="1:30" s="30" customFormat="1" ht="11.25" x14ac:dyDescent="0.25">
      <c r="A95" s="31">
        <v>70195</v>
      </c>
      <c r="B95" s="30" t="str">
        <f t="shared" si="1"/>
        <v/>
      </c>
      <c r="C95" s="34">
        <v>1.1499999999999999</v>
      </c>
      <c r="D95" s="34" t="s">
        <v>1845</v>
      </c>
      <c r="E95" s="34" t="s">
        <v>1850</v>
      </c>
      <c r="F95" s="34" t="s">
        <v>1846</v>
      </c>
      <c r="G95" s="34" t="s">
        <v>1852</v>
      </c>
      <c r="H95" s="34" t="s">
        <v>1856</v>
      </c>
      <c r="I95" s="34" t="s">
        <v>1853</v>
      </c>
      <c r="J95" s="34" t="s">
        <v>1853</v>
      </c>
      <c r="K95" s="34">
        <v>1.02</v>
      </c>
      <c r="L95" s="34">
        <v>1.03</v>
      </c>
      <c r="M95" s="34">
        <v>1.02</v>
      </c>
      <c r="N95" s="34">
        <v>1</v>
      </c>
      <c r="O95" s="34">
        <v>1.01</v>
      </c>
      <c r="P95" s="34">
        <v>1.02</v>
      </c>
      <c r="Q95" s="34">
        <v>1.03</v>
      </c>
      <c r="R95" s="34">
        <v>1.04</v>
      </c>
      <c r="S95" s="34">
        <v>1.05</v>
      </c>
      <c r="T95" s="34">
        <v>1.1100000000000001</v>
      </c>
      <c r="U95" s="34">
        <v>1.1100000000000001</v>
      </c>
      <c r="V95" s="34">
        <v>1.1100000000000001</v>
      </c>
      <c r="W95" s="34">
        <v>1.1299999999999999</v>
      </c>
      <c r="X95" s="34">
        <v>1.1000000000000001</v>
      </c>
      <c r="Y95" s="34">
        <v>1.1499999999999999</v>
      </c>
      <c r="Z95" s="412">
        <v>1.1299999999999999</v>
      </c>
      <c r="AA95" s="412">
        <v>1.1299999999999999</v>
      </c>
      <c r="AB95" s="412">
        <v>1.1299999999999999</v>
      </c>
      <c r="AC95" s="412">
        <v>1.1299999999999999</v>
      </c>
      <c r="AD95" s="412">
        <v>1.1299999999999999</v>
      </c>
    </row>
    <row r="96" spans="1:30" s="30" customFormat="1" ht="11.25" x14ac:dyDescent="0.25">
      <c r="A96" s="31">
        <v>70197</v>
      </c>
      <c r="B96" s="30" t="str">
        <f t="shared" si="1"/>
        <v/>
      </c>
      <c r="C96" s="34">
        <v>1.04</v>
      </c>
      <c r="D96" s="34" t="s">
        <v>1856</v>
      </c>
      <c r="E96" s="34" t="s">
        <v>1857</v>
      </c>
      <c r="F96" s="34">
        <v>1</v>
      </c>
      <c r="G96" s="34" t="s">
        <v>1858</v>
      </c>
      <c r="H96" s="34" t="s">
        <v>1859</v>
      </c>
      <c r="I96" s="34" t="s">
        <v>1860</v>
      </c>
      <c r="J96" s="34" t="s">
        <v>1858</v>
      </c>
      <c r="K96" s="34">
        <v>0.94</v>
      </c>
      <c r="L96" s="34">
        <v>0.94</v>
      </c>
      <c r="M96" s="34">
        <v>0.94</v>
      </c>
      <c r="N96" s="34">
        <v>0.92</v>
      </c>
      <c r="O96" s="34">
        <v>0.93</v>
      </c>
      <c r="P96" s="34">
        <v>0.94</v>
      </c>
      <c r="Q96" s="34">
        <v>0.95</v>
      </c>
      <c r="R96" s="34">
        <v>0.95</v>
      </c>
      <c r="S96" s="34">
        <v>0.97</v>
      </c>
      <c r="T96" s="34">
        <v>1.01</v>
      </c>
      <c r="U96" s="34">
        <v>1.01</v>
      </c>
      <c r="V96" s="34">
        <v>1.01</v>
      </c>
      <c r="W96" s="34">
        <v>1.04</v>
      </c>
      <c r="X96" s="34">
        <v>1.02</v>
      </c>
      <c r="Y96" s="34">
        <v>1.06</v>
      </c>
      <c r="Z96" s="412">
        <v>1.04</v>
      </c>
      <c r="AA96" s="412">
        <v>1.04</v>
      </c>
      <c r="AB96" s="412">
        <v>1.04</v>
      </c>
      <c r="AC96" s="412">
        <v>1.04</v>
      </c>
      <c r="AD96" s="412">
        <v>1.04</v>
      </c>
    </row>
    <row r="97" spans="1:30" s="30" customFormat="1" ht="11.25" x14ac:dyDescent="0.25">
      <c r="A97" s="31">
        <v>70199</v>
      </c>
      <c r="B97" s="30" t="str">
        <f t="shared" si="1"/>
        <v/>
      </c>
      <c r="C97" s="34">
        <v>1.17</v>
      </c>
      <c r="D97" s="34" t="s">
        <v>1844</v>
      </c>
      <c r="E97" s="34" t="s">
        <v>1849</v>
      </c>
      <c r="F97" s="34" t="s">
        <v>1845</v>
      </c>
      <c r="G97" s="34" t="s">
        <v>1855</v>
      </c>
      <c r="H97" s="34" t="s">
        <v>1853</v>
      </c>
      <c r="I97" s="34" t="s">
        <v>1852</v>
      </c>
      <c r="J97" s="34" t="s">
        <v>1852</v>
      </c>
      <c r="K97" s="34">
        <v>1.04</v>
      </c>
      <c r="L97" s="34">
        <v>1.04</v>
      </c>
      <c r="M97" s="34">
        <v>1.03</v>
      </c>
      <c r="N97" s="34">
        <v>1.02</v>
      </c>
      <c r="O97" s="34">
        <v>1.02</v>
      </c>
      <c r="P97" s="34">
        <v>1.03</v>
      </c>
      <c r="Q97" s="34">
        <v>1.04</v>
      </c>
      <c r="R97" s="34">
        <v>1.05</v>
      </c>
      <c r="S97" s="34">
        <v>1.07</v>
      </c>
      <c r="T97" s="34">
        <v>1.1299999999999999</v>
      </c>
      <c r="U97" s="34">
        <v>1.1299999999999999</v>
      </c>
      <c r="V97" s="34">
        <v>1.1299999999999999</v>
      </c>
      <c r="W97" s="34">
        <v>1.1499999999999999</v>
      </c>
      <c r="X97" s="34">
        <v>1.1200000000000001</v>
      </c>
      <c r="Y97" s="34">
        <v>1.17</v>
      </c>
      <c r="Z97" s="412">
        <v>1.1499999999999999</v>
      </c>
      <c r="AA97" s="412">
        <v>1.1499999999999999</v>
      </c>
      <c r="AB97" s="412">
        <v>1.1499999999999999</v>
      </c>
      <c r="AC97" s="412">
        <v>1.1499999999999999</v>
      </c>
      <c r="AD97" s="412">
        <v>1.1499999999999999</v>
      </c>
    </row>
    <row r="98" spans="1:30" s="30" customFormat="1" ht="11.25" x14ac:dyDescent="0.25">
      <c r="A98" s="31">
        <v>70327</v>
      </c>
      <c r="B98" s="30" t="str">
        <f t="shared" si="1"/>
        <v/>
      </c>
      <c r="C98" s="34">
        <v>1.25</v>
      </c>
      <c r="D98" s="34" t="s">
        <v>1824</v>
      </c>
      <c r="E98" s="34" t="s">
        <v>1826</v>
      </c>
      <c r="F98" s="34" t="s">
        <v>1825</v>
      </c>
      <c r="G98" s="34" t="s">
        <v>1849</v>
      </c>
      <c r="H98" s="34" t="s">
        <v>1846</v>
      </c>
      <c r="I98" s="34" t="s">
        <v>1850</v>
      </c>
      <c r="J98" s="34" t="s">
        <v>1850</v>
      </c>
      <c r="K98" s="34">
        <v>1.1100000000000001</v>
      </c>
      <c r="L98" s="34">
        <v>1.1100000000000001</v>
      </c>
      <c r="M98" s="34">
        <v>1.1000000000000001</v>
      </c>
      <c r="N98" s="34">
        <v>1.08</v>
      </c>
      <c r="O98" s="34">
        <v>1.08</v>
      </c>
      <c r="P98" s="34">
        <v>1.1000000000000001</v>
      </c>
      <c r="Q98" s="34">
        <v>1.1100000000000001</v>
      </c>
      <c r="R98" s="34">
        <v>1.1200000000000001</v>
      </c>
      <c r="S98" s="34">
        <v>1.1399999999999999</v>
      </c>
      <c r="T98" s="34">
        <v>1.21</v>
      </c>
      <c r="U98" s="34">
        <v>1.21</v>
      </c>
      <c r="V98" s="34">
        <v>1.21</v>
      </c>
      <c r="W98" s="34">
        <v>1.23</v>
      </c>
      <c r="X98" s="34">
        <v>1.19</v>
      </c>
      <c r="Y98" s="34">
        <v>1.25</v>
      </c>
      <c r="Z98" s="412">
        <v>1.23</v>
      </c>
      <c r="AA98" s="412">
        <v>1.23</v>
      </c>
      <c r="AB98" s="412">
        <v>1.23</v>
      </c>
      <c r="AC98" s="412">
        <v>1.23</v>
      </c>
      <c r="AD98" s="412">
        <v>1.23</v>
      </c>
    </row>
    <row r="99" spans="1:30" s="30" customFormat="1" ht="11.25" x14ac:dyDescent="0.25">
      <c r="A99" s="31">
        <v>70329</v>
      </c>
      <c r="B99" s="30" t="str">
        <f t="shared" si="1"/>
        <v/>
      </c>
      <c r="C99" s="34">
        <v>1.24</v>
      </c>
      <c r="D99" s="34" t="s">
        <v>1837</v>
      </c>
      <c r="E99" s="34" t="s">
        <v>1826</v>
      </c>
      <c r="F99" s="34" t="s">
        <v>1838</v>
      </c>
      <c r="G99" s="34" t="s">
        <v>1849</v>
      </c>
      <c r="H99" s="34" t="s">
        <v>1846</v>
      </c>
      <c r="I99" s="34" t="s">
        <v>1850</v>
      </c>
      <c r="J99" s="34" t="s">
        <v>1850</v>
      </c>
      <c r="K99" s="34">
        <v>1.1000000000000001</v>
      </c>
      <c r="L99" s="34">
        <v>1.1000000000000001</v>
      </c>
      <c r="M99" s="34">
        <v>1.0900000000000001</v>
      </c>
      <c r="N99" s="34">
        <v>1.08</v>
      </c>
      <c r="O99" s="34">
        <v>1.08</v>
      </c>
      <c r="P99" s="34">
        <v>1.0900000000000001</v>
      </c>
      <c r="Q99" s="34">
        <v>1.1100000000000001</v>
      </c>
      <c r="R99" s="34">
        <v>1.1200000000000001</v>
      </c>
      <c r="S99" s="34">
        <v>1.1399999999999999</v>
      </c>
      <c r="T99" s="34">
        <v>1.2</v>
      </c>
      <c r="U99" s="34">
        <v>1.2</v>
      </c>
      <c r="V99" s="34">
        <v>1.21</v>
      </c>
      <c r="W99" s="34">
        <v>1.22</v>
      </c>
      <c r="X99" s="34">
        <v>1.19</v>
      </c>
      <c r="Y99" s="34">
        <v>1.24</v>
      </c>
      <c r="Z99" s="412">
        <v>1.22</v>
      </c>
      <c r="AA99" s="412">
        <v>1.22</v>
      </c>
      <c r="AB99" s="412">
        <v>1.22</v>
      </c>
      <c r="AC99" s="412">
        <v>1.22</v>
      </c>
      <c r="AD99" s="412">
        <v>1.22</v>
      </c>
    </row>
    <row r="100" spans="1:30" s="30" customFormat="1" ht="11.25" x14ac:dyDescent="0.25">
      <c r="A100" s="31">
        <v>70372</v>
      </c>
      <c r="B100" s="30" t="str">
        <f t="shared" si="1"/>
        <v/>
      </c>
      <c r="C100" s="34">
        <v>1.27</v>
      </c>
      <c r="D100" s="34" t="s">
        <v>1841</v>
      </c>
      <c r="E100" s="34" t="s">
        <v>1837</v>
      </c>
      <c r="F100" s="34" t="s">
        <v>1831</v>
      </c>
      <c r="G100" s="34" t="s">
        <v>1844</v>
      </c>
      <c r="H100" s="34" t="s">
        <v>1850</v>
      </c>
      <c r="I100" s="34" t="s">
        <v>1849</v>
      </c>
      <c r="J100" s="34" t="s">
        <v>1845</v>
      </c>
      <c r="K100" s="34">
        <v>1.1200000000000001</v>
      </c>
      <c r="L100" s="34">
        <v>1.1200000000000001</v>
      </c>
      <c r="M100" s="34">
        <v>1.1100000000000001</v>
      </c>
      <c r="N100" s="34">
        <v>1.0900000000000001</v>
      </c>
      <c r="O100" s="34">
        <v>1.0900000000000001</v>
      </c>
      <c r="P100" s="34">
        <v>1.1100000000000001</v>
      </c>
      <c r="Q100" s="34">
        <v>1.1200000000000001</v>
      </c>
      <c r="R100" s="34">
        <v>1.1299999999999999</v>
      </c>
      <c r="S100" s="34">
        <v>1.1499999999999999</v>
      </c>
      <c r="T100" s="34">
        <v>1.22</v>
      </c>
      <c r="U100" s="34">
        <v>1.23</v>
      </c>
      <c r="V100" s="34">
        <v>1.23</v>
      </c>
      <c r="W100" s="34">
        <v>1.24</v>
      </c>
      <c r="X100" s="34">
        <v>1.21</v>
      </c>
      <c r="Y100" s="34">
        <v>1.26</v>
      </c>
      <c r="Z100" s="412">
        <v>1.24</v>
      </c>
      <c r="AA100" s="412">
        <v>1.24</v>
      </c>
      <c r="AB100" s="412">
        <v>1.24</v>
      </c>
      <c r="AC100" s="412">
        <v>1.24</v>
      </c>
      <c r="AD100" s="412">
        <v>1.24</v>
      </c>
    </row>
    <row r="101" spans="1:30" s="30" customFormat="1" ht="11.25" x14ac:dyDescent="0.25">
      <c r="A101" s="31">
        <v>70374</v>
      </c>
      <c r="B101" s="30" t="str">
        <f t="shared" si="1"/>
        <v/>
      </c>
      <c r="C101" s="34">
        <v>1.23</v>
      </c>
      <c r="D101" s="34" t="s">
        <v>1826</v>
      </c>
      <c r="E101" s="34" t="s">
        <v>1838</v>
      </c>
      <c r="F101" s="34" t="s">
        <v>1834</v>
      </c>
      <c r="G101" s="34" t="s">
        <v>1850</v>
      </c>
      <c r="H101" s="34" t="s">
        <v>1848</v>
      </c>
      <c r="I101" s="34" t="s">
        <v>1846</v>
      </c>
      <c r="J101" s="34" t="s">
        <v>1851</v>
      </c>
      <c r="K101" s="34">
        <v>1.0900000000000001</v>
      </c>
      <c r="L101" s="34">
        <v>1.0900000000000001</v>
      </c>
      <c r="M101" s="34">
        <v>1.08</v>
      </c>
      <c r="N101" s="34">
        <v>1.06</v>
      </c>
      <c r="O101" s="34">
        <v>1.06</v>
      </c>
      <c r="P101" s="34">
        <v>1.08</v>
      </c>
      <c r="Q101" s="34">
        <v>1.0900000000000001</v>
      </c>
      <c r="R101" s="34">
        <v>1.1000000000000001</v>
      </c>
      <c r="S101" s="34">
        <v>1.1200000000000001</v>
      </c>
      <c r="T101" s="34">
        <v>1.19</v>
      </c>
      <c r="U101" s="34">
        <v>1.19</v>
      </c>
      <c r="V101" s="34">
        <v>1.19</v>
      </c>
      <c r="W101" s="34">
        <v>1.2</v>
      </c>
      <c r="X101" s="34">
        <v>1.17</v>
      </c>
      <c r="Y101" s="34">
        <v>1.23</v>
      </c>
      <c r="Z101" s="412">
        <v>1.2</v>
      </c>
      <c r="AA101" s="412">
        <v>1.2</v>
      </c>
      <c r="AB101" s="412">
        <v>1.2</v>
      </c>
      <c r="AC101" s="412">
        <v>1.2</v>
      </c>
      <c r="AD101" s="412">
        <v>1.2</v>
      </c>
    </row>
    <row r="102" spans="1:30" s="30" customFormat="1" ht="11.25" x14ac:dyDescent="0.25">
      <c r="A102" s="31">
        <v>70376</v>
      </c>
      <c r="B102" s="30" t="str">
        <f t="shared" si="1"/>
        <v/>
      </c>
      <c r="C102" s="34">
        <v>1.22</v>
      </c>
      <c r="D102" s="34" t="s">
        <v>1826</v>
      </c>
      <c r="E102" s="34" t="s">
        <v>1838</v>
      </c>
      <c r="F102" s="34" t="s">
        <v>1834</v>
      </c>
      <c r="G102" s="34" t="s">
        <v>1850</v>
      </c>
      <c r="H102" s="34" t="s">
        <v>1848</v>
      </c>
      <c r="I102" s="34" t="s">
        <v>1851</v>
      </c>
      <c r="J102" s="34" t="s">
        <v>1851</v>
      </c>
      <c r="K102" s="34">
        <v>1.08</v>
      </c>
      <c r="L102" s="34">
        <v>1.08</v>
      </c>
      <c r="M102" s="34">
        <v>1.07</v>
      </c>
      <c r="N102" s="34">
        <v>1.06</v>
      </c>
      <c r="O102" s="34">
        <v>1.06</v>
      </c>
      <c r="P102" s="34">
        <v>1.07</v>
      </c>
      <c r="Q102" s="34">
        <v>1.0900000000000001</v>
      </c>
      <c r="R102" s="34">
        <v>1.1000000000000001</v>
      </c>
      <c r="S102" s="34">
        <v>1.1200000000000001</v>
      </c>
      <c r="T102" s="34">
        <v>1.18</v>
      </c>
      <c r="U102" s="34">
        <v>1.18</v>
      </c>
      <c r="V102" s="34">
        <v>1.19</v>
      </c>
      <c r="W102" s="34">
        <v>1.2</v>
      </c>
      <c r="X102" s="34">
        <v>1.17</v>
      </c>
      <c r="Y102" s="34">
        <v>1.22</v>
      </c>
      <c r="Z102" s="412">
        <v>1.2</v>
      </c>
      <c r="AA102" s="412">
        <v>1.2</v>
      </c>
      <c r="AB102" s="412">
        <v>1.2</v>
      </c>
      <c r="AC102" s="412">
        <v>1.2</v>
      </c>
      <c r="AD102" s="412">
        <v>1.2</v>
      </c>
    </row>
    <row r="103" spans="1:30" s="30" customFormat="1" ht="11.25" x14ac:dyDescent="0.25">
      <c r="A103" s="31">
        <v>70378</v>
      </c>
      <c r="B103" s="30" t="str">
        <f t="shared" si="1"/>
        <v/>
      </c>
      <c r="C103" s="34">
        <v>1.24</v>
      </c>
      <c r="D103" s="34" t="s">
        <v>1837</v>
      </c>
      <c r="E103" s="34" t="s">
        <v>1825</v>
      </c>
      <c r="F103" s="34" t="s">
        <v>1838</v>
      </c>
      <c r="G103" s="34" t="s">
        <v>1845</v>
      </c>
      <c r="H103" s="34" t="s">
        <v>1851</v>
      </c>
      <c r="I103" s="34" t="s">
        <v>1846</v>
      </c>
      <c r="J103" s="34" t="s">
        <v>1846</v>
      </c>
      <c r="K103" s="34">
        <v>1.0900000000000001</v>
      </c>
      <c r="L103" s="34">
        <v>1.1000000000000001</v>
      </c>
      <c r="M103" s="34">
        <v>1.0900000000000001</v>
      </c>
      <c r="N103" s="34">
        <v>1.07</v>
      </c>
      <c r="O103" s="34">
        <v>1.07</v>
      </c>
      <c r="P103" s="34">
        <v>1.08</v>
      </c>
      <c r="Q103" s="34">
        <v>1.1000000000000001</v>
      </c>
      <c r="R103" s="34">
        <v>1.1100000000000001</v>
      </c>
      <c r="S103" s="34">
        <v>1.1299999999999999</v>
      </c>
      <c r="T103" s="34">
        <v>1.2</v>
      </c>
      <c r="U103" s="34">
        <v>1.2</v>
      </c>
      <c r="V103" s="34">
        <v>1.2</v>
      </c>
      <c r="W103" s="34">
        <v>1.21</v>
      </c>
      <c r="X103" s="34">
        <v>1.18</v>
      </c>
      <c r="Y103" s="34">
        <v>1.24</v>
      </c>
      <c r="Z103" s="412">
        <v>1.21</v>
      </c>
      <c r="AA103" s="412">
        <v>1.21</v>
      </c>
      <c r="AB103" s="412">
        <v>1.21</v>
      </c>
      <c r="AC103" s="412">
        <v>1.21</v>
      </c>
      <c r="AD103" s="412">
        <v>1.21</v>
      </c>
    </row>
    <row r="104" spans="1:30" s="30" customFormat="1" ht="11.25" x14ac:dyDescent="0.25">
      <c r="A104" s="31">
        <v>70435</v>
      </c>
      <c r="B104" s="30" t="str">
        <f t="shared" si="1"/>
        <v/>
      </c>
      <c r="C104" s="34">
        <v>1.21</v>
      </c>
      <c r="D104" s="34" t="s">
        <v>1825</v>
      </c>
      <c r="E104" s="34" t="s">
        <v>1834</v>
      </c>
      <c r="F104" s="34" t="s">
        <v>1840</v>
      </c>
      <c r="G104" s="34" t="s">
        <v>1846</v>
      </c>
      <c r="H104" s="34" t="s">
        <v>1847</v>
      </c>
      <c r="I104" s="34" t="s">
        <v>1848</v>
      </c>
      <c r="J104" s="34" t="s">
        <v>1848</v>
      </c>
      <c r="K104" s="34">
        <v>1.07</v>
      </c>
      <c r="L104" s="34">
        <v>1.07</v>
      </c>
      <c r="M104" s="34">
        <v>1.07</v>
      </c>
      <c r="N104" s="34">
        <v>1.05</v>
      </c>
      <c r="O104" s="34">
        <v>1.05</v>
      </c>
      <c r="P104" s="34">
        <v>1.06</v>
      </c>
      <c r="Q104" s="34">
        <v>1.08</v>
      </c>
      <c r="R104" s="34">
        <v>1.0900000000000001</v>
      </c>
      <c r="S104" s="34">
        <v>1.1100000000000001</v>
      </c>
      <c r="T104" s="34">
        <v>1.17</v>
      </c>
      <c r="U104" s="34">
        <v>1.17</v>
      </c>
      <c r="V104" s="34">
        <v>1.17</v>
      </c>
      <c r="W104" s="34">
        <v>1.19</v>
      </c>
      <c r="X104" s="34">
        <v>1.1599999999999999</v>
      </c>
      <c r="Y104" s="34">
        <v>1.21</v>
      </c>
      <c r="Z104" s="412">
        <v>1.19</v>
      </c>
      <c r="AA104" s="412">
        <v>1.19</v>
      </c>
      <c r="AB104" s="412">
        <v>1.19</v>
      </c>
      <c r="AC104" s="412">
        <v>1.19</v>
      </c>
      <c r="AD104" s="412">
        <v>1.19</v>
      </c>
    </row>
    <row r="105" spans="1:30" s="30" customFormat="1" ht="11.25" x14ac:dyDescent="0.25">
      <c r="A105" s="31">
        <v>70437</v>
      </c>
      <c r="B105" s="30" t="str">
        <f t="shared" si="1"/>
        <v/>
      </c>
      <c r="C105" s="34">
        <v>1.24</v>
      </c>
      <c r="D105" s="34" t="s">
        <v>1837</v>
      </c>
      <c r="E105" s="34" t="s">
        <v>1825</v>
      </c>
      <c r="F105" s="34" t="s">
        <v>1838</v>
      </c>
      <c r="G105" s="34" t="s">
        <v>1845</v>
      </c>
      <c r="H105" s="34" t="s">
        <v>1851</v>
      </c>
      <c r="I105" s="34" t="s">
        <v>1846</v>
      </c>
      <c r="J105" s="34" t="s">
        <v>1846</v>
      </c>
      <c r="K105" s="34">
        <v>1.0900000000000001</v>
      </c>
      <c r="L105" s="34">
        <v>1.1000000000000001</v>
      </c>
      <c r="M105" s="34">
        <v>1.0900000000000001</v>
      </c>
      <c r="N105" s="34">
        <v>1.07</v>
      </c>
      <c r="O105" s="34">
        <v>1.07</v>
      </c>
      <c r="P105" s="34">
        <v>1.08</v>
      </c>
      <c r="Q105" s="34">
        <v>1.1000000000000001</v>
      </c>
      <c r="R105" s="34">
        <v>1.1100000000000001</v>
      </c>
      <c r="S105" s="34">
        <v>1.1299999999999999</v>
      </c>
      <c r="T105" s="34">
        <v>1.2</v>
      </c>
      <c r="U105" s="34">
        <v>1.2</v>
      </c>
      <c r="V105" s="34">
        <v>1.2</v>
      </c>
      <c r="W105" s="34">
        <v>1.21</v>
      </c>
      <c r="X105" s="34">
        <v>1.18</v>
      </c>
      <c r="Y105" s="34">
        <v>1.24</v>
      </c>
      <c r="Z105" s="412">
        <v>1.21</v>
      </c>
      <c r="AA105" s="412">
        <v>1.21</v>
      </c>
      <c r="AB105" s="412">
        <v>1.21</v>
      </c>
      <c r="AC105" s="412">
        <v>1.21</v>
      </c>
      <c r="AD105" s="412">
        <v>1.21</v>
      </c>
    </row>
    <row r="106" spans="1:30" s="30" customFormat="1" ht="11.25" x14ac:dyDescent="0.25">
      <c r="A106" s="31">
        <v>70439</v>
      </c>
      <c r="B106" s="30" t="str">
        <f t="shared" si="1"/>
        <v/>
      </c>
      <c r="C106" s="34">
        <v>1.18</v>
      </c>
      <c r="D106" s="34" t="s">
        <v>1840</v>
      </c>
      <c r="E106" s="34" t="s">
        <v>1844</v>
      </c>
      <c r="F106" s="34" t="s">
        <v>1849</v>
      </c>
      <c r="G106" s="34" t="s">
        <v>1847</v>
      </c>
      <c r="H106" s="34" t="s">
        <v>1852</v>
      </c>
      <c r="I106" s="34" t="s">
        <v>1855</v>
      </c>
      <c r="J106" s="34" t="s">
        <v>1855</v>
      </c>
      <c r="K106" s="34">
        <v>1.05</v>
      </c>
      <c r="L106" s="34">
        <v>1.05</v>
      </c>
      <c r="M106" s="34">
        <v>1.04</v>
      </c>
      <c r="N106" s="34">
        <v>1.03</v>
      </c>
      <c r="O106" s="34">
        <v>1.03</v>
      </c>
      <c r="P106" s="34">
        <v>1.04</v>
      </c>
      <c r="Q106" s="34">
        <v>1.06</v>
      </c>
      <c r="R106" s="34">
        <v>1.07</v>
      </c>
      <c r="S106" s="34">
        <v>1.08</v>
      </c>
      <c r="T106" s="34">
        <v>1.1399999999999999</v>
      </c>
      <c r="U106" s="34">
        <v>1.1399999999999999</v>
      </c>
      <c r="V106" s="34">
        <v>1.1499999999999999</v>
      </c>
      <c r="W106" s="34">
        <v>1.1599999999999999</v>
      </c>
      <c r="X106" s="34">
        <v>1.1299999999999999</v>
      </c>
      <c r="Y106" s="34">
        <v>1.18</v>
      </c>
      <c r="Z106" s="412">
        <v>1.1599999999999999</v>
      </c>
      <c r="AA106" s="412">
        <v>1.1599999999999999</v>
      </c>
      <c r="AB106" s="412">
        <v>1.1599999999999999</v>
      </c>
      <c r="AC106" s="412">
        <v>1.1599999999999999</v>
      </c>
      <c r="AD106" s="412">
        <v>1.1599999999999999</v>
      </c>
    </row>
    <row r="107" spans="1:30" s="30" customFormat="1" ht="11.25" x14ac:dyDescent="0.25">
      <c r="A107" s="31">
        <v>70469</v>
      </c>
      <c r="B107" s="30" t="str">
        <f t="shared" si="1"/>
        <v/>
      </c>
      <c r="C107" s="34">
        <v>1.1599999999999999</v>
      </c>
      <c r="D107" s="34" t="s">
        <v>1844</v>
      </c>
      <c r="E107" s="34" t="s">
        <v>1845</v>
      </c>
      <c r="F107" s="34" t="s">
        <v>1850</v>
      </c>
      <c r="G107" s="34" t="s">
        <v>1855</v>
      </c>
      <c r="H107" s="34" t="s">
        <v>1853</v>
      </c>
      <c r="I107" s="34" t="s">
        <v>1854</v>
      </c>
      <c r="J107" s="34" t="s">
        <v>1854</v>
      </c>
      <c r="K107" s="34">
        <v>1.03</v>
      </c>
      <c r="L107" s="34">
        <v>1.04</v>
      </c>
      <c r="M107" s="34">
        <v>1.03</v>
      </c>
      <c r="N107" s="34">
        <v>1.01</v>
      </c>
      <c r="O107" s="34">
        <v>1.02</v>
      </c>
      <c r="P107" s="34">
        <v>1.03</v>
      </c>
      <c r="Q107" s="34">
        <v>1.04</v>
      </c>
      <c r="R107" s="34">
        <v>1.05</v>
      </c>
      <c r="S107" s="34">
        <v>1.06</v>
      </c>
      <c r="T107" s="34">
        <v>1.1200000000000001</v>
      </c>
      <c r="U107" s="34">
        <v>1.1200000000000001</v>
      </c>
      <c r="V107" s="34">
        <v>1.1299999999999999</v>
      </c>
      <c r="W107" s="34">
        <v>1.1399999999999999</v>
      </c>
      <c r="X107" s="34">
        <v>1.1200000000000001</v>
      </c>
      <c r="Y107" s="34">
        <v>1.1599999999999999</v>
      </c>
      <c r="Z107" s="412">
        <v>1.1399999999999999</v>
      </c>
      <c r="AA107" s="412">
        <v>1.1399999999999999</v>
      </c>
      <c r="AB107" s="412">
        <v>1.1399999999999999</v>
      </c>
      <c r="AC107" s="412">
        <v>1.1399999999999999</v>
      </c>
      <c r="AD107" s="412">
        <v>1.1399999999999999</v>
      </c>
    </row>
    <row r="108" spans="1:30" s="30" customFormat="1" ht="11.25" x14ac:dyDescent="0.25">
      <c r="A108" s="31">
        <v>70499</v>
      </c>
      <c r="B108" s="30" t="str">
        <f t="shared" si="1"/>
        <v/>
      </c>
      <c r="C108" s="34">
        <v>1.1599999999999999</v>
      </c>
      <c r="D108" s="34" t="s">
        <v>1844</v>
      </c>
      <c r="E108" s="34" t="s">
        <v>1845</v>
      </c>
      <c r="F108" s="34" t="s">
        <v>1850</v>
      </c>
      <c r="G108" s="34" t="s">
        <v>1855</v>
      </c>
      <c r="H108" s="34" t="s">
        <v>1853</v>
      </c>
      <c r="I108" s="34" t="s">
        <v>1852</v>
      </c>
      <c r="J108" s="34" t="s">
        <v>1852</v>
      </c>
      <c r="K108" s="34">
        <v>1.04</v>
      </c>
      <c r="L108" s="34">
        <v>1.04</v>
      </c>
      <c r="M108" s="34">
        <v>1.03</v>
      </c>
      <c r="N108" s="34">
        <v>1.02</v>
      </c>
      <c r="O108" s="34">
        <v>1.02</v>
      </c>
      <c r="P108" s="34">
        <v>1.03</v>
      </c>
      <c r="Q108" s="34">
        <v>1.05</v>
      </c>
      <c r="R108" s="34">
        <v>1.05</v>
      </c>
      <c r="S108" s="34">
        <v>1.07</v>
      </c>
      <c r="T108" s="34">
        <v>1.1299999999999999</v>
      </c>
      <c r="U108" s="34">
        <v>1.1299999999999999</v>
      </c>
      <c r="V108" s="34">
        <v>1.1299999999999999</v>
      </c>
      <c r="W108" s="34">
        <v>1.1499999999999999</v>
      </c>
      <c r="X108" s="34">
        <v>1.1200000000000001</v>
      </c>
      <c r="Y108" s="34">
        <v>1.17</v>
      </c>
      <c r="Z108" s="412">
        <v>1.1499999999999999</v>
      </c>
      <c r="AA108" s="412">
        <v>1.1499999999999999</v>
      </c>
      <c r="AB108" s="412">
        <v>1.1499999999999999</v>
      </c>
      <c r="AC108" s="412">
        <v>1.1499999999999999</v>
      </c>
      <c r="AD108" s="412">
        <v>1.1499999999999999</v>
      </c>
    </row>
    <row r="109" spans="1:30" s="30" customFormat="1" ht="11.25" x14ac:dyDescent="0.25">
      <c r="A109" s="31">
        <v>70563</v>
      </c>
      <c r="B109" s="30" t="str">
        <f t="shared" si="1"/>
        <v/>
      </c>
      <c r="C109" s="34">
        <v>1.0900000000000001</v>
      </c>
      <c r="D109" s="34" t="s">
        <v>1847</v>
      </c>
      <c r="E109" s="34" t="s">
        <v>1855</v>
      </c>
      <c r="F109" s="34" t="s">
        <v>1852</v>
      </c>
      <c r="G109" s="34">
        <v>1</v>
      </c>
      <c r="H109" s="34" t="s">
        <v>1861</v>
      </c>
      <c r="I109" s="34" t="s">
        <v>1864</v>
      </c>
      <c r="J109" s="34" t="s">
        <v>1864</v>
      </c>
      <c r="K109" s="34">
        <v>0.98</v>
      </c>
      <c r="L109" s="34">
        <v>0.98</v>
      </c>
      <c r="M109" s="34">
        <v>0.97</v>
      </c>
      <c r="N109" s="34">
        <v>0.96</v>
      </c>
      <c r="O109" s="34">
        <v>0.96</v>
      </c>
      <c r="P109" s="34">
        <v>0.97</v>
      </c>
      <c r="Q109" s="34">
        <v>0.98</v>
      </c>
      <c r="R109" s="34">
        <v>0.99</v>
      </c>
      <c r="S109" s="34">
        <v>1</v>
      </c>
      <c r="T109" s="34">
        <v>1.06</v>
      </c>
      <c r="U109" s="34">
        <v>1.06</v>
      </c>
      <c r="V109" s="34">
        <v>1.06</v>
      </c>
      <c r="W109" s="34">
        <v>1.08</v>
      </c>
      <c r="X109" s="34">
        <v>1.06</v>
      </c>
      <c r="Y109" s="34">
        <v>1.1000000000000001</v>
      </c>
      <c r="Z109" s="412">
        <v>1.08</v>
      </c>
      <c r="AA109" s="412">
        <v>1.08</v>
      </c>
      <c r="AB109" s="412">
        <v>1.08</v>
      </c>
      <c r="AC109" s="412">
        <v>1.08</v>
      </c>
      <c r="AD109" s="412">
        <v>1.08</v>
      </c>
    </row>
    <row r="110" spans="1:30" s="30" customFormat="1" ht="11.25" x14ac:dyDescent="0.25">
      <c r="A110" s="31">
        <v>70565</v>
      </c>
      <c r="B110" s="30" t="str">
        <f t="shared" si="1"/>
        <v/>
      </c>
      <c r="C110" s="34">
        <v>1.1100000000000001</v>
      </c>
      <c r="D110" s="34" t="s">
        <v>1851</v>
      </c>
      <c r="E110" s="34" t="s">
        <v>1848</v>
      </c>
      <c r="F110" s="34" t="s">
        <v>1847</v>
      </c>
      <c r="G110" s="34" t="s">
        <v>1856</v>
      </c>
      <c r="H110" s="34" t="s">
        <v>1864</v>
      </c>
      <c r="I110" s="34" t="s">
        <v>1857</v>
      </c>
      <c r="J110" s="34" t="s">
        <v>1857</v>
      </c>
      <c r="K110" s="34">
        <v>0.99</v>
      </c>
      <c r="L110" s="34">
        <v>1</v>
      </c>
      <c r="M110" s="34">
        <v>0.99</v>
      </c>
      <c r="N110" s="34">
        <v>0.97</v>
      </c>
      <c r="O110" s="34">
        <v>0.98</v>
      </c>
      <c r="P110" s="34">
        <v>0.99</v>
      </c>
      <c r="Q110" s="34">
        <v>1</v>
      </c>
      <c r="R110" s="34">
        <v>1.01</v>
      </c>
      <c r="S110" s="34">
        <v>1.02</v>
      </c>
      <c r="T110" s="34">
        <v>1.08</v>
      </c>
      <c r="U110" s="34">
        <v>1.08</v>
      </c>
      <c r="V110" s="34">
        <v>1.08</v>
      </c>
      <c r="W110" s="34">
        <v>1.1000000000000001</v>
      </c>
      <c r="X110" s="34">
        <v>1.08</v>
      </c>
      <c r="Y110" s="34">
        <v>1.1200000000000001</v>
      </c>
      <c r="Z110" s="412">
        <v>1.1000000000000001</v>
      </c>
      <c r="AA110" s="412">
        <v>1.1000000000000001</v>
      </c>
      <c r="AB110" s="412">
        <v>1.1000000000000001</v>
      </c>
      <c r="AC110" s="412">
        <v>1.1000000000000001</v>
      </c>
      <c r="AD110" s="412">
        <v>1.1000000000000001</v>
      </c>
    </row>
    <row r="111" spans="1:30" s="30" customFormat="1" ht="11.25" x14ac:dyDescent="0.25">
      <c r="A111" s="31">
        <v>70567</v>
      </c>
      <c r="B111" s="30" t="str">
        <f t="shared" si="1"/>
        <v/>
      </c>
      <c r="C111" s="34">
        <v>1.1200000000000001</v>
      </c>
      <c r="D111" s="34" t="s">
        <v>1851</v>
      </c>
      <c r="E111" s="34" t="s">
        <v>1848</v>
      </c>
      <c r="F111" s="34" t="s">
        <v>1847</v>
      </c>
      <c r="G111" s="34" t="s">
        <v>1856</v>
      </c>
      <c r="H111" s="34">
        <v>1</v>
      </c>
      <c r="I111" s="34" t="s">
        <v>1857</v>
      </c>
      <c r="J111" s="34" t="s">
        <v>1857</v>
      </c>
      <c r="K111" s="34">
        <v>1</v>
      </c>
      <c r="L111" s="34">
        <v>1</v>
      </c>
      <c r="M111" s="34">
        <v>0.99</v>
      </c>
      <c r="N111" s="34">
        <v>0.98</v>
      </c>
      <c r="O111" s="34">
        <v>0.98</v>
      </c>
      <c r="P111" s="34">
        <v>0.99</v>
      </c>
      <c r="Q111" s="34">
        <v>1</v>
      </c>
      <c r="R111" s="34">
        <v>1.01</v>
      </c>
      <c r="S111" s="34">
        <v>1.03</v>
      </c>
      <c r="T111" s="34">
        <v>1.08</v>
      </c>
      <c r="U111" s="34">
        <v>1.08</v>
      </c>
      <c r="V111" s="34">
        <v>1.08</v>
      </c>
      <c r="W111" s="34">
        <v>1.1000000000000001</v>
      </c>
      <c r="X111" s="34">
        <v>1.08</v>
      </c>
      <c r="Y111" s="34">
        <v>1.1299999999999999</v>
      </c>
      <c r="Z111" s="412">
        <v>1.1000000000000001</v>
      </c>
      <c r="AA111" s="412">
        <v>1.1000000000000001</v>
      </c>
      <c r="AB111" s="412">
        <v>1.1000000000000001</v>
      </c>
      <c r="AC111" s="412">
        <v>1.1000000000000001</v>
      </c>
      <c r="AD111" s="412">
        <v>1.1000000000000001</v>
      </c>
    </row>
    <row r="112" spans="1:30" s="30" customFormat="1" ht="11.25" x14ac:dyDescent="0.25">
      <c r="A112" s="31">
        <v>70569</v>
      </c>
      <c r="B112" s="30" t="str">
        <f t="shared" si="1"/>
        <v/>
      </c>
      <c r="C112" s="34">
        <v>1.0900000000000001</v>
      </c>
      <c r="D112" s="34" t="s">
        <v>1855</v>
      </c>
      <c r="E112" s="34" t="s">
        <v>1852</v>
      </c>
      <c r="F112" s="34" t="s">
        <v>1854</v>
      </c>
      <c r="G112" s="34">
        <v>1</v>
      </c>
      <c r="H112" s="34" t="s">
        <v>1865</v>
      </c>
      <c r="I112" s="34" t="s">
        <v>1864</v>
      </c>
      <c r="J112" s="34" t="s">
        <v>1864</v>
      </c>
      <c r="K112" s="34">
        <v>0.97</v>
      </c>
      <c r="L112" s="34">
        <v>0.98</v>
      </c>
      <c r="M112" s="34">
        <v>0.97</v>
      </c>
      <c r="N112" s="34">
        <v>0.96</v>
      </c>
      <c r="O112" s="34">
        <v>0.96</v>
      </c>
      <c r="P112" s="34">
        <v>0.97</v>
      </c>
      <c r="Q112" s="34">
        <v>0.98</v>
      </c>
      <c r="R112" s="34">
        <v>0.98</v>
      </c>
      <c r="S112" s="34">
        <v>1</v>
      </c>
      <c r="T112" s="34">
        <v>1.05</v>
      </c>
      <c r="U112" s="34">
        <v>1.05</v>
      </c>
      <c r="V112" s="34">
        <v>1.06</v>
      </c>
      <c r="W112" s="34">
        <v>1.07</v>
      </c>
      <c r="X112" s="34">
        <v>1.05</v>
      </c>
      <c r="Y112" s="34">
        <v>1.1000000000000001</v>
      </c>
      <c r="Z112" s="412">
        <v>1.07</v>
      </c>
      <c r="AA112" s="412">
        <v>1.07</v>
      </c>
      <c r="AB112" s="412">
        <v>1.07</v>
      </c>
      <c r="AC112" s="412">
        <v>1.07</v>
      </c>
      <c r="AD112" s="412">
        <v>1.07</v>
      </c>
    </row>
    <row r="113" spans="1:30" s="30" customFormat="1" ht="11.25" x14ac:dyDescent="0.25">
      <c r="A113" s="31">
        <v>70597</v>
      </c>
      <c r="B113" s="30" t="str">
        <f t="shared" si="1"/>
        <v/>
      </c>
      <c r="C113" s="34">
        <v>1.0900000000000001</v>
      </c>
      <c r="D113" s="34" t="s">
        <v>1847</v>
      </c>
      <c r="E113" s="34" t="s">
        <v>1855</v>
      </c>
      <c r="F113" s="34" t="s">
        <v>1852</v>
      </c>
      <c r="G113" s="34">
        <v>1</v>
      </c>
      <c r="H113" s="34" t="s">
        <v>1861</v>
      </c>
      <c r="I113" s="34" t="s">
        <v>1864</v>
      </c>
      <c r="J113" s="34" t="s">
        <v>1864</v>
      </c>
      <c r="K113" s="34">
        <v>0.98</v>
      </c>
      <c r="L113" s="34">
        <v>0.98</v>
      </c>
      <c r="M113" s="34">
        <v>0.97</v>
      </c>
      <c r="N113" s="34">
        <v>0.96</v>
      </c>
      <c r="O113" s="34">
        <v>0.96</v>
      </c>
      <c r="P113" s="34">
        <v>0.97</v>
      </c>
      <c r="Q113" s="34">
        <v>0.98</v>
      </c>
      <c r="R113" s="34">
        <v>0.99</v>
      </c>
      <c r="S113" s="34">
        <v>1</v>
      </c>
      <c r="T113" s="34">
        <v>1.06</v>
      </c>
      <c r="U113" s="34">
        <v>1.06</v>
      </c>
      <c r="V113" s="34">
        <v>1.06</v>
      </c>
      <c r="W113" s="34">
        <v>1.08</v>
      </c>
      <c r="X113" s="34">
        <v>1.06</v>
      </c>
      <c r="Y113" s="34">
        <v>1.1000000000000001</v>
      </c>
      <c r="Z113" s="412">
        <v>1.08</v>
      </c>
      <c r="AA113" s="412">
        <v>1.08</v>
      </c>
      <c r="AB113" s="412">
        <v>1.08</v>
      </c>
      <c r="AC113" s="412">
        <v>1.08</v>
      </c>
      <c r="AD113" s="412">
        <v>1.08</v>
      </c>
    </row>
    <row r="114" spans="1:30" s="30" customFormat="1" ht="11.25" x14ac:dyDescent="0.25">
      <c r="A114" s="31">
        <v>70599</v>
      </c>
      <c r="B114" s="30" t="str">
        <f t="shared" si="1"/>
        <v/>
      </c>
      <c r="C114" s="34">
        <v>1.1000000000000001</v>
      </c>
      <c r="D114" s="34" t="s">
        <v>1848</v>
      </c>
      <c r="E114" s="34" t="s">
        <v>1855</v>
      </c>
      <c r="F114" s="34" t="s">
        <v>1852</v>
      </c>
      <c r="G114" s="34">
        <v>1</v>
      </c>
      <c r="H114" s="34" t="s">
        <v>1861</v>
      </c>
      <c r="I114" s="34">
        <v>1</v>
      </c>
      <c r="J114" s="34">
        <v>1</v>
      </c>
      <c r="K114" s="34">
        <v>0.98</v>
      </c>
      <c r="L114" s="34">
        <v>0.99</v>
      </c>
      <c r="M114" s="34">
        <v>0.98</v>
      </c>
      <c r="N114" s="34">
        <v>0.97</v>
      </c>
      <c r="O114" s="34">
        <v>0.97</v>
      </c>
      <c r="P114" s="34">
        <v>0.98</v>
      </c>
      <c r="Q114" s="34">
        <v>0.99</v>
      </c>
      <c r="R114" s="34">
        <v>1</v>
      </c>
      <c r="S114" s="34">
        <v>1.01</v>
      </c>
      <c r="T114" s="34">
        <v>1.06</v>
      </c>
      <c r="U114" s="34">
        <v>1.06</v>
      </c>
      <c r="V114" s="34">
        <v>1.07</v>
      </c>
      <c r="W114" s="34">
        <v>1.0900000000000001</v>
      </c>
      <c r="X114" s="34">
        <v>1.06</v>
      </c>
      <c r="Y114" s="34">
        <v>1.1100000000000001</v>
      </c>
      <c r="Z114" s="412">
        <v>1.0900000000000001</v>
      </c>
      <c r="AA114" s="412">
        <v>1.0900000000000001</v>
      </c>
      <c r="AB114" s="412">
        <v>1.0900000000000001</v>
      </c>
      <c r="AC114" s="412">
        <v>1.0900000000000001</v>
      </c>
      <c r="AD114" s="412">
        <v>1.0900000000000001</v>
      </c>
    </row>
    <row r="115" spans="1:30" s="30" customFormat="1" ht="11.25" x14ac:dyDescent="0.25">
      <c r="A115" s="31">
        <v>70619</v>
      </c>
      <c r="B115" s="30" t="str">
        <f t="shared" si="1"/>
        <v/>
      </c>
      <c r="C115" s="34">
        <v>1.1100000000000001</v>
      </c>
      <c r="D115" s="34" t="s">
        <v>1851</v>
      </c>
      <c r="E115" s="34" t="s">
        <v>1847</v>
      </c>
      <c r="F115" s="34" t="s">
        <v>1855</v>
      </c>
      <c r="G115" s="34" t="s">
        <v>1857</v>
      </c>
      <c r="H115" s="34" t="s">
        <v>1864</v>
      </c>
      <c r="I115" s="34">
        <v>1</v>
      </c>
      <c r="J115" s="34">
        <v>1</v>
      </c>
      <c r="K115" s="34">
        <v>0.99</v>
      </c>
      <c r="L115" s="34">
        <v>0.99</v>
      </c>
      <c r="M115" s="34">
        <v>0.99</v>
      </c>
      <c r="N115" s="34">
        <v>0.97</v>
      </c>
      <c r="O115" s="34">
        <v>0.98</v>
      </c>
      <c r="P115" s="34">
        <v>0.99</v>
      </c>
      <c r="Q115" s="34">
        <v>1</v>
      </c>
      <c r="R115" s="34">
        <v>1</v>
      </c>
      <c r="S115" s="34">
        <v>1.02</v>
      </c>
      <c r="T115" s="34">
        <v>1.07</v>
      </c>
      <c r="U115" s="34">
        <v>1.07</v>
      </c>
      <c r="V115" s="34">
        <v>1.08</v>
      </c>
      <c r="W115" s="34">
        <v>1.1000000000000001</v>
      </c>
      <c r="X115" s="34">
        <v>1.07</v>
      </c>
      <c r="Y115" s="34">
        <v>1.1200000000000001</v>
      </c>
      <c r="Z115" s="412">
        <v>1.1000000000000001</v>
      </c>
      <c r="AA115" s="412">
        <v>1.1000000000000001</v>
      </c>
      <c r="AB115" s="412">
        <v>1.1000000000000001</v>
      </c>
      <c r="AC115" s="412">
        <v>1.1000000000000001</v>
      </c>
      <c r="AD115" s="412">
        <v>1.1000000000000001</v>
      </c>
    </row>
    <row r="116" spans="1:30" s="30" customFormat="1" ht="11.25" x14ac:dyDescent="0.25">
      <c r="A116" s="31">
        <v>70629</v>
      </c>
      <c r="B116" s="30" t="str">
        <f t="shared" si="1"/>
        <v/>
      </c>
      <c r="C116" s="34">
        <v>1.1299999999999999</v>
      </c>
      <c r="D116" s="34" t="s">
        <v>1850</v>
      </c>
      <c r="E116" s="34" t="s">
        <v>1851</v>
      </c>
      <c r="F116" s="34" t="s">
        <v>1848</v>
      </c>
      <c r="G116" s="34" t="s">
        <v>1853</v>
      </c>
      <c r="H116" s="34" t="s">
        <v>1857</v>
      </c>
      <c r="I116" s="34" t="s">
        <v>1856</v>
      </c>
      <c r="J116" s="34" t="s">
        <v>1856</v>
      </c>
      <c r="K116" s="34">
        <v>1.01</v>
      </c>
      <c r="L116" s="34">
        <v>1.01</v>
      </c>
      <c r="M116" s="34">
        <v>1</v>
      </c>
      <c r="N116" s="34">
        <v>0.99</v>
      </c>
      <c r="O116" s="34">
        <v>0.99</v>
      </c>
      <c r="P116" s="34">
        <v>1</v>
      </c>
      <c r="Q116" s="34">
        <v>1.01</v>
      </c>
      <c r="R116" s="34">
        <v>1.02</v>
      </c>
      <c r="S116" s="34">
        <v>1.04</v>
      </c>
      <c r="T116" s="34">
        <v>1.0900000000000001</v>
      </c>
      <c r="U116" s="34">
        <v>1.0900000000000001</v>
      </c>
      <c r="V116" s="34">
        <v>1.1000000000000001</v>
      </c>
      <c r="W116" s="34">
        <v>1.1100000000000001</v>
      </c>
      <c r="X116" s="34">
        <v>1.0900000000000001</v>
      </c>
      <c r="Y116" s="34">
        <v>1.1399999999999999</v>
      </c>
      <c r="Z116" s="412">
        <v>1.1100000000000001</v>
      </c>
      <c r="AA116" s="412">
        <v>1.1100000000000001</v>
      </c>
      <c r="AB116" s="412">
        <v>1.1100000000000001</v>
      </c>
      <c r="AC116" s="412">
        <v>1.1100000000000001</v>
      </c>
      <c r="AD116" s="412">
        <v>1.1100000000000001</v>
      </c>
    </row>
    <row r="117" spans="1:30" s="30" customFormat="1" ht="11.25" x14ac:dyDescent="0.25">
      <c r="A117" s="31">
        <v>70734</v>
      </c>
      <c r="B117" s="30" t="str">
        <f t="shared" si="1"/>
        <v/>
      </c>
      <c r="C117" s="34">
        <v>1.1100000000000001</v>
      </c>
      <c r="D117" s="34" t="s">
        <v>1851</v>
      </c>
      <c r="E117" s="34" t="s">
        <v>1848</v>
      </c>
      <c r="F117" s="34" t="s">
        <v>1847</v>
      </c>
      <c r="G117" s="34" t="s">
        <v>1856</v>
      </c>
      <c r="H117" s="34">
        <v>1</v>
      </c>
      <c r="I117" s="34" t="s">
        <v>1857</v>
      </c>
      <c r="J117" s="34" t="s">
        <v>1857</v>
      </c>
      <c r="K117" s="34">
        <v>1</v>
      </c>
      <c r="L117" s="34">
        <v>1</v>
      </c>
      <c r="M117" s="34">
        <v>0.99</v>
      </c>
      <c r="N117" s="34">
        <v>0.98</v>
      </c>
      <c r="O117" s="34">
        <v>0.98</v>
      </c>
      <c r="P117" s="34">
        <v>0.99</v>
      </c>
      <c r="Q117" s="34">
        <v>1</v>
      </c>
      <c r="R117" s="34">
        <v>1.01</v>
      </c>
      <c r="S117" s="34">
        <v>1.03</v>
      </c>
      <c r="T117" s="34">
        <v>1.08</v>
      </c>
      <c r="U117" s="34">
        <v>1.08</v>
      </c>
      <c r="V117" s="34">
        <v>1.08</v>
      </c>
      <c r="W117" s="34">
        <v>1.1000000000000001</v>
      </c>
      <c r="X117" s="34">
        <v>1.08</v>
      </c>
      <c r="Y117" s="34">
        <v>1.1200000000000001</v>
      </c>
      <c r="Z117" s="412">
        <v>1.1000000000000001</v>
      </c>
      <c r="AA117" s="412">
        <v>1.1000000000000001</v>
      </c>
      <c r="AB117" s="412">
        <v>1.1000000000000001</v>
      </c>
      <c r="AC117" s="412">
        <v>1.1000000000000001</v>
      </c>
      <c r="AD117" s="412">
        <v>1.1000000000000001</v>
      </c>
    </row>
    <row r="118" spans="1:30" s="30" customFormat="1" ht="11.25" x14ac:dyDescent="0.25">
      <c r="A118" s="31">
        <v>70736</v>
      </c>
      <c r="B118" s="30" t="str">
        <f t="shared" si="1"/>
        <v/>
      </c>
      <c r="C118" s="34">
        <v>1.2</v>
      </c>
      <c r="D118" s="34" t="s">
        <v>1838</v>
      </c>
      <c r="E118" s="34" t="s">
        <v>1840</v>
      </c>
      <c r="F118" s="34" t="s">
        <v>1842</v>
      </c>
      <c r="G118" s="34" t="s">
        <v>1851</v>
      </c>
      <c r="H118" s="34" t="s">
        <v>1855</v>
      </c>
      <c r="I118" s="34" t="s">
        <v>1848</v>
      </c>
      <c r="J118" s="34" t="s">
        <v>1848</v>
      </c>
      <c r="K118" s="34">
        <v>1.07</v>
      </c>
      <c r="L118" s="34">
        <v>1.07</v>
      </c>
      <c r="M118" s="34">
        <v>1.06</v>
      </c>
      <c r="N118" s="34">
        <v>1.04</v>
      </c>
      <c r="O118" s="34">
        <v>1.05</v>
      </c>
      <c r="P118" s="34">
        <v>1.06</v>
      </c>
      <c r="Q118" s="34">
        <v>1.07</v>
      </c>
      <c r="R118" s="34">
        <v>1.08</v>
      </c>
      <c r="S118" s="34">
        <v>1.1000000000000001</v>
      </c>
      <c r="T118" s="34">
        <v>1.1599999999999999</v>
      </c>
      <c r="U118" s="34">
        <v>1.1599999999999999</v>
      </c>
      <c r="V118" s="34">
        <v>1.17</v>
      </c>
      <c r="W118" s="34">
        <v>1.18</v>
      </c>
      <c r="X118" s="34">
        <v>1.1499999999999999</v>
      </c>
      <c r="Y118" s="34">
        <v>1.2</v>
      </c>
      <c r="Z118" s="412">
        <v>1.18</v>
      </c>
      <c r="AA118" s="412">
        <v>1.18</v>
      </c>
      <c r="AB118" s="412">
        <v>1.18</v>
      </c>
      <c r="AC118" s="412">
        <v>1.18</v>
      </c>
      <c r="AD118" s="412">
        <v>1.18</v>
      </c>
    </row>
    <row r="119" spans="1:30" s="30" customFormat="1" ht="11.25" x14ac:dyDescent="0.25">
      <c r="A119" s="31">
        <v>70771</v>
      </c>
      <c r="B119" s="30" t="str">
        <f t="shared" si="1"/>
        <v/>
      </c>
      <c r="C119" s="34">
        <v>1.05</v>
      </c>
      <c r="D119" s="34" t="s">
        <v>1853</v>
      </c>
      <c r="E119" s="34" t="s">
        <v>1856</v>
      </c>
      <c r="F119" s="34" t="s">
        <v>1856</v>
      </c>
      <c r="G119" s="34" t="s">
        <v>1865</v>
      </c>
      <c r="H119" s="34" t="s">
        <v>1860</v>
      </c>
      <c r="I119" s="34" t="s">
        <v>1858</v>
      </c>
      <c r="J119" s="34" t="s">
        <v>1858</v>
      </c>
      <c r="K119" s="34">
        <v>0.95</v>
      </c>
      <c r="L119" s="34">
        <v>0.95</v>
      </c>
      <c r="M119" s="34">
        <v>0.95</v>
      </c>
      <c r="N119" s="34">
        <v>0.93</v>
      </c>
      <c r="O119" s="34">
        <v>0.93</v>
      </c>
      <c r="P119" s="34">
        <v>0.94</v>
      </c>
      <c r="Q119" s="34">
        <v>0.95</v>
      </c>
      <c r="R119" s="34">
        <v>0.96</v>
      </c>
      <c r="S119" s="34">
        <v>0.97</v>
      </c>
      <c r="T119" s="34">
        <v>1.02</v>
      </c>
      <c r="U119" s="34">
        <v>1.02</v>
      </c>
      <c r="V119" s="34">
        <v>1.03</v>
      </c>
      <c r="W119" s="34">
        <v>1.05</v>
      </c>
      <c r="X119" s="34">
        <v>1.03</v>
      </c>
      <c r="Y119" s="34">
        <v>1.07</v>
      </c>
      <c r="Z119" s="412">
        <v>1.05</v>
      </c>
      <c r="AA119" s="412">
        <v>1.05</v>
      </c>
      <c r="AB119" s="412">
        <v>1.05</v>
      </c>
      <c r="AC119" s="412">
        <v>1.05</v>
      </c>
      <c r="AD119" s="412">
        <v>1.05</v>
      </c>
    </row>
    <row r="120" spans="1:30" s="30" customFormat="1" ht="11.25" x14ac:dyDescent="0.25">
      <c r="A120" s="31">
        <v>70794</v>
      </c>
      <c r="B120" s="30" t="str">
        <f t="shared" si="1"/>
        <v/>
      </c>
      <c r="C120" s="34">
        <v>1.1200000000000001</v>
      </c>
      <c r="D120" s="34" t="s">
        <v>1846</v>
      </c>
      <c r="E120" s="34" t="s">
        <v>1848</v>
      </c>
      <c r="F120" s="34" t="s">
        <v>1848</v>
      </c>
      <c r="G120" s="34" t="s">
        <v>1853</v>
      </c>
      <c r="H120" s="34">
        <v>1</v>
      </c>
      <c r="I120" s="34" t="s">
        <v>1856</v>
      </c>
      <c r="J120" s="34" t="s">
        <v>1856</v>
      </c>
      <c r="K120" s="34">
        <v>1</v>
      </c>
      <c r="L120" s="34">
        <v>1.01</v>
      </c>
      <c r="M120" s="34">
        <v>1</v>
      </c>
      <c r="N120" s="34">
        <v>0.98</v>
      </c>
      <c r="O120" s="34">
        <v>0.99</v>
      </c>
      <c r="P120" s="34">
        <v>1</v>
      </c>
      <c r="Q120" s="34">
        <v>1.01</v>
      </c>
      <c r="R120" s="34">
        <v>1.02</v>
      </c>
      <c r="S120" s="34">
        <v>1.03</v>
      </c>
      <c r="T120" s="34">
        <v>1.0900000000000001</v>
      </c>
      <c r="U120" s="34">
        <v>1.0900000000000001</v>
      </c>
      <c r="V120" s="34">
        <v>1.0900000000000001</v>
      </c>
      <c r="W120" s="34">
        <v>1.1100000000000001</v>
      </c>
      <c r="X120" s="34">
        <v>1.08</v>
      </c>
      <c r="Y120" s="34">
        <v>1.1299999999999999</v>
      </c>
      <c r="Z120" s="412">
        <v>1.1100000000000001</v>
      </c>
      <c r="AA120" s="412">
        <v>1.1100000000000001</v>
      </c>
      <c r="AB120" s="412">
        <v>1.1100000000000001</v>
      </c>
      <c r="AC120" s="412">
        <v>1.1100000000000001</v>
      </c>
      <c r="AD120" s="412">
        <v>1.1100000000000001</v>
      </c>
    </row>
    <row r="121" spans="1:30" s="30" customFormat="1" ht="11.25" x14ac:dyDescent="0.25">
      <c r="A121" s="31">
        <v>70806</v>
      </c>
      <c r="B121" s="30" t="str">
        <f t="shared" si="1"/>
        <v/>
      </c>
      <c r="C121" s="34">
        <v>1.19</v>
      </c>
      <c r="D121" s="34" t="s">
        <v>1834</v>
      </c>
      <c r="E121" s="34" t="s">
        <v>1842</v>
      </c>
      <c r="F121" s="34" t="s">
        <v>1844</v>
      </c>
      <c r="G121" s="34" t="s">
        <v>1848</v>
      </c>
      <c r="H121" s="34" t="s">
        <v>1855</v>
      </c>
      <c r="I121" s="34" t="s">
        <v>1847</v>
      </c>
      <c r="J121" s="34" t="s">
        <v>1847</v>
      </c>
      <c r="K121" s="34">
        <v>1.06</v>
      </c>
      <c r="L121" s="34">
        <v>1.06</v>
      </c>
      <c r="M121" s="34">
        <v>1.05</v>
      </c>
      <c r="N121" s="34">
        <v>1.04</v>
      </c>
      <c r="O121" s="34">
        <v>1.04</v>
      </c>
      <c r="P121" s="34">
        <v>1.05</v>
      </c>
      <c r="Q121" s="34">
        <v>1.07</v>
      </c>
      <c r="R121" s="34">
        <v>1.07</v>
      </c>
      <c r="S121" s="34">
        <v>1.0900000000000001</v>
      </c>
      <c r="T121" s="34">
        <v>1.1599999999999999</v>
      </c>
      <c r="U121" s="34">
        <v>1.1599999999999999</v>
      </c>
      <c r="V121" s="34">
        <v>1.1599999999999999</v>
      </c>
      <c r="W121" s="34">
        <v>1.17</v>
      </c>
      <c r="X121" s="34">
        <v>1.1399999999999999</v>
      </c>
      <c r="Y121" s="34">
        <v>1.2</v>
      </c>
      <c r="Z121" s="412">
        <v>1.17</v>
      </c>
      <c r="AA121" s="412">
        <v>1.17</v>
      </c>
      <c r="AB121" s="412">
        <v>1.17</v>
      </c>
      <c r="AC121" s="412">
        <v>1.17</v>
      </c>
      <c r="AD121" s="412">
        <v>1.17</v>
      </c>
    </row>
    <row r="122" spans="1:30" s="30" customFormat="1" ht="11.25" x14ac:dyDescent="0.25">
      <c r="A122" s="31">
        <v>70825</v>
      </c>
      <c r="B122" s="30" t="str">
        <f t="shared" si="1"/>
        <v/>
      </c>
      <c r="C122" s="34">
        <v>1.19</v>
      </c>
      <c r="D122" s="34" t="s">
        <v>1840</v>
      </c>
      <c r="E122" s="34" t="s">
        <v>1844</v>
      </c>
      <c r="F122" s="34" t="s">
        <v>1849</v>
      </c>
      <c r="G122" s="34" t="s">
        <v>1848</v>
      </c>
      <c r="H122" s="34" t="s">
        <v>1852</v>
      </c>
      <c r="I122" s="34" t="s">
        <v>1847</v>
      </c>
      <c r="J122" s="34" t="s">
        <v>1855</v>
      </c>
      <c r="K122" s="34">
        <v>1.05</v>
      </c>
      <c r="L122" s="34">
        <v>1.06</v>
      </c>
      <c r="M122" s="34">
        <v>1.05</v>
      </c>
      <c r="N122" s="34">
        <v>1.03</v>
      </c>
      <c r="O122" s="34">
        <v>1.04</v>
      </c>
      <c r="P122" s="34">
        <v>1.05</v>
      </c>
      <c r="Q122" s="34">
        <v>1.06</v>
      </c>
      <c r="R122" s="34">
        <v>1.07</v>
      </c>
      <c r="S122" s="34">
        <v>1.0900000000000001</v>
      </c>
      <c r="T122" s="34">
        <v>1.1499999999999999</v>
      </c>
      <c r="U122" s="34">
        <v>1.1499999999999999</v>
      </c>
      <c r="V122" s="34">
        <v>1.1499999999999999</v>
      </c>
      <c r="W122" s="34">
        <v>1.17</v>
      </c>
      <c r="X122" s="34">
        <v>1.1399999999999999</v>
      </c>
      <c r="Y122" s="34">
        <v>1.19</v>
      </c>
      <c r="Z122" s="412">
        <v>1.17</v>
      </c>
      <c r="AA122" s="412">
        <v>1.17</v>
      </c>
      <c r="AB122" s="412">
        <v>1.17</v>
      </c>
      <c r="AC122" s="412">
        <v>1.17</v>
      </c>
      <c r="AD122" s="412">
        <v>1.17</v>
      </c>
    </row>
    <row r="123" spans="1:30" s="30" customFormat="1" ht="11.25" x14ac:dyDescent="0.25">
      <c r="A123" s="31">
        <v>70839</v>
      </c>
      <c r="B123" s="30" t="str">
        <f t="shared" si="1"/>
        <v/>
      </c>
      <c r="C123" s="34">
        <v>1.17</v>
      </c>
      <c r="D123" s="34" t="s">
        <v>1844</v>
      </c>
      <c r="E123" s="34" t="s">
        <v>1845</v>
      </c>
      <c r="F123" s="34" t="s">
        <v>1845</v>
      </c>
      <c r="G123" s="34" t="s">
        <v>1855</v>
      </c>
      <c r="H123" s="34" t="s">
        <v>1853</v>
      </c>
      <c r="I123" s="34" t="s">
        <v>1852</v>
      </c>
      <c r="J123" s="34" t="s">
        <v>1852</v>
      </c>
      <c r="K123" s="34">
        <v>1.04</v>
      </c>
      <c r="L123" s="34">
        <v>1.04</v>
      </c>
      <c r="M123" s="34">
        <v>1.03</v>
      </c>
      <c r="N123" s="34">
        <v>1.02</v>
      </c>
      <c r="O123" s="34">
        <v>1.02</v>
      </c>
      <c r="P123" s="34">
        <v>1.03</v>
      </c>
      <c r="Q123" s="34">
        <v>1.04</v>
      </c>
      <c r="R123" s="34">
        <v>1.05</v>
      </c>
      <c r="S123" s="34">
        <v>1.07</v>
      </c>
      <c r="T123" s="34">
        <v>1.1299999999999999</v>
      </c>
      <c r="U123" s="34">
        <v>1.1299999999999999</v>
      </c>
      <c r="V123" s="34">
        <v>1.1299999999999999</v>
      </c>
      <c r="W123" s="34">
        <v>1.1499999999999999</v>
      </c>
      <c r="X123" s="34">
        <v>1.1200000000000001</v>
      </c>
      <c r="Y123" s="34">
        <v>1.17</v>
      </c>
      <c r="Z123" s="412">
        <v>1.1499999999999999</v>
      </c>
      <c r="AA123" s="412">
        <v>1.1499999999999999</v>
      </c>
      <c r="AB123" s="412">
        <v>1.1499999999999999</v>
      </c>
      <c r="AC123" s="412">
        <v>1.1499999999999999</v>
      </c>
      <c r="AD123" s="412">
        <v>1.1499999999999999</v>
      </c>
    </row>
    <row r="124" spans="1:30" s="30" customFormat="1" ht="11.25" x14ac:dyDescent="0.25">
      <c r="A124" s="31">
        <v>71032</v>
      </c>
      <c r="B124" s="30" t="str">
        <f t="shared" si="1"/>
        <v/>
      </c>
      <c r="C124" s="34">
        <v>1.05</v>
      </c>
      <c r="D124" s="34" t="s">
        <v>1853</v>
      </c>
      <c r="E124" s="34" t="s">
        <v>1856</v>
      </c>
      <c r="F124" s="34" t="s">
        <v>1856</v>
      </c>
      <c r="G124" s="34" t="s">
        <v>1865</v>
      </c>
      <c r="H124" s="34" t="s">
        <v>1860</v>
      </c>
      <c r="I124" s="34" t="s">
        <v>1858</v>
      </c>
      <c r="J124" s="34" t="s">
        <v>1858</v>
      </c>
      <c r="K124" s="34">
        <v>0.95</v>
      </c>
      <c r="L124" s="34">
        <v>0.95</v>
      </c>
      <c r="M124" s="34">
        <v>0.95</v>
      </c>
      <c r="N124" s="34">
        <v>0.93</v>
      </c>
      <c r="O124" s="34">
        <v>0.93</v>
      </c>
      <c r="P124" s="34">
        <v>0.94</v>
      </c>
      <c r="Q124" s="34">
        <v>0.95</v>
      </c>
      <c r="R124" s="34">
        <v>0.96</v>
      </c>
      <c r="S124" s="34">
        <v>0.97</v>
      </c>
      <c r="T124" s="34">
        <v>1.02</v>
      </c>
      <c r="U124" s="34">
        <v>1.02</v>
      </c>
      <c r="V124" s="34">
        <v>1.03</v>
      </c>
      <c r="W124" s="34">
        <v>1.05</v>
      </c>
      <c r="X124" s="34">
        <v>1.03</v>
      </c>
      <c r="Y124" s="34">
        <v>1.07</v>
      </c>
      <c r="Z124" s="412">
        <v>1.05</v>
      </c>
      <c r="AA124" s="412">
        <v>1.05</v>
      </c>
      <c r="AB124" s="412">
        <v>1.05</v>
      </c>
      <c r="AC124" s="412">
        <v>1.05</v>
      </c>
      <c r="AD124" s="412">
        <v>1.05</v>
      </c>
    </row>
    <row r="125" spans="1:30" s="30" customFormat="1" ht="11.25" x14ac:dyDescent="0.25">
      <c r="A125" s="31">
        <v>71034</v>
      </c>
      <c r="B125" s="30" t="str">
        <f t="shared" si="1"/>
        <v/>
      </c>
      <c r="C125" s="34">
        <v>1.0900000000000001</v>
      </c>
      <c r="D125" s="34" t="s">
        <v>1847</v>
      </c>
      <c r="E125" s="34" t="s">
        <v>1855</v>
      </c>
      <c r="F125" s="34" t="s">
        <v>1852</v>
      </c>
      <c r="G125" s="34">
        <v>1</v>
      </c>
      <c r="H125" s="34" t="s">
        <v>1861</v>
      </c>
      <c r="I125" s="34" t="s">
        <v>1864</v>
      </c>
      <c r="J125" s="34" t="s">
        <v>1864</v>
      </c>
      <c r="K125" s="34">
        <v>0.98</v>
      </c>
      <c r="L125" s="34">
        <v>0.98</v>
      </c>
      <c r="M125" s="34">
        <v>0.98</v>
      </c>
      <c r="N125" s="34">
        <v>0.96</v>
      </c>
      <c r="O125" s="34">
        <v>0.96</v>
      </c>
      <c r="P125" s="34">
        <v>0.97</v>
      </c>
      <c r="Q125" s="34">
        <v>0.98</v>
      </c>
      <c r="R125" s="34">
        <v>0.99</v>
      </c>
      <c r="S125" s="34">
        <v>1.01</v>
      </c>
      <c r="T125" s="34">
        <v>1.06</v>
      </c>
      <c r="U125" s="34">
        <v>1.06</v>
      </c>
      <c r="V125" s="34">
        <v>1.06</v>
      </c>
      <c r="W125" s="34">
        <v>1.08</v>
      </c>
      <c r="X125" s="34">
        <v>1.06</v>
      </c>
      <c r="Y125" s="34">
        <v>1.1000000000000001</v>
      </c>
      <c r="Z125" s="412">
        <v>1.08</v>
      </c>
      <c r="AA125" s="412">
        <v>1.08</v>
      </c>
      <c r="AB125" s="412">
        <v>1.08</v>
      </c>
      <c r="AC125" s="412">
        <v>1.08</v>
      </c>
      <c r="AD125" s="412">
        <v>1.08</v>
      </c>
    </row>
    <row r="126" spans="1:30" s="30" customFormat="1" ht="11.25" x14ac:dyDescent="0.25">
      <c r="A126" s="31">
        <v>71063</v>
      </c>
      <c r="B126" s="30" t="str">
        <f t="shared" si="1"/>
        <v/>
      </c>
      <c r="C126" s="34">
        <v>1.1399999999999999</v>
      </c>
      <c r="D126" s="34" t="s">
        <v>1845</v>
      </c>
      <c r="E126" s="34" t="s">
        <v>1846</v>
      </c>
      <c r="F126" s="34" t="s">
        <v>1846</v>
      </c>
      <c r="G126" s="34" t="s">
        <v>1854</v>
      </c>
      <c r="H126" s="34" t="s">
        <v>1857</v>
      </c>
      <c r="I126" s="34" t="s">
        <v>1853</v>
      </c>
      <c r="J126" s="34" t="s">
        <v>1856</v>
      </c>
      <c r="K126" s="34">
        <v>1.01</v>
      </c>
      <c r="L126" s="34">
        <v>1.01</v>
      </c>
      <c r="M126" s="34">
        <v>1.01</v>
      </c>
      <c r="N126" s="34">
        <v>0.99</v>
      </c>
      <c r="O126" s="34">
        <v>0.99</v>
      </c>
      <c r="P126" s="34">
        <v>1</v>
      </c>
      <c r="Q126" s="34">
        <v>1.01</v>
      </c>
      <c r="R126" s="34">
        <v>1.02</v>
      </c>
      <c r="S126" s="34">
        <v>1.04</v>
      </c>
      <c r="T126" s="34">
        <v>1.1000000000000001</v>
      </c>
      <c r="U126" s="34">
        <v>1.1000000000000001</v>
      </c>
      <c r="V126" s="34">
        <v>1.1100000000000001</v>
      </c>
      <c r="W126" s="34">
        <v>1.1200000000000001</v>
      </c>
      <c r="X126" s="34">
        <v>1.1000000000000001</v>
      </c>
      <c r="Y126" s="34">
        <v>1.1499999999999999</v>
      </c>
      <c r="Z126" s="412">
        <v>1.1200000000000001</v>
      </c>
      <c r="AA126" s="412">
        <v>1.1200000000000001</v>
      </c>
      <c r="AB126" s="412">
        <v>1.1200000000000001</v>
      </c>
      <c r="AC126" s="412">
        <v>1.1200000000000001</v>
      </c>
      <c r="AD126" s="412">
        <v>1.1200000000000001</v>
      </c>
    </row>
    <row r="127" spans="1:30" s="30" customFormat="1" ht="11.25" x14ac:dyDescent="0.25">
      <c r="A127" s="31">
        <v>71065</v>
      </c>
      <c r="B127" s="30" t="str">
        <f t="shared" si="1"/>
        <v/>
      </c>
      <c r="C127" s="34">
        <v>1.05</v>
      </c>
      <c r="D127" s="34" t="s">
        <v>1853</v>
      </c>
      <c r="E127" s="34" t="s">
        <v>1856</v>
      </c>
      <c r="F127" s="34" t="s">
        <v>1857</v>
      </c>
      <c r="G127" s="34" t="s">
        <v>1865</v>
      </c>
      <c r="H127" s="34" t="s">
        <v>1859</v>
      </c>
      <c r="I127" s="34" t="s">
        <v>1858</v>
      </c>
      <c r="J127" s="34" t="s">
        <v>1858</v>
      </c>
      <c r="K127" s="34">
        <v>0.95</v>
      </c>
      <c r="L127" s="34">
        <v>0.95</v>
      </c>
      <c r="M127" s="34">
        <v>0.94</v>
      </c>
      <c r="N127" s="34">
        <v>0.93</v>
      </c>
      <c r="O127" s="34">
        <v>0.93</v>
      </c>
      <c r="P127" s="34">
        <v>0.94</v>
      </c>
      <c r="Q127" s="34">
        <v>0.95</v>
      </c>
      <c r="R127" s="34">
        <v>0.96</v>
      </c>
      <c r="S127" s="34">
        <v>0.97</v>
      </c>
      <c r="T127" s="34">
        <v>1.02</v>
      </c>
      <c r="U127" s="34">
        <v>1.02</v>
      </c>
      <c r="V127" s="34">
        <v>1.02</v>
      </c>
      <c r="W127" s="34">
        <v>1.04</v>
      </c>
      <c r="X127" s="34">
        <v>1.02</v>
      </c>
      <c r="Y127" s="34">
        <v>1.06</v>
      </c>
      <c r="Z127" s="412">
        <v>1.04</v>
      </c>
      <c r="AA127" s="412">
        <v>1.04</v>
      </c>
      <c r="AB127" s="412">
        <v>1.04</v>
      </c>
      <c r="AC127" s="412">
        <v>1.04</v>
      </c>
      <c r="AD127" s="412">
        <v>1.04</v>
      </c>
    </row>
    <row r="128" spans="1:30" s="30" customFormat="1" ht="11.25" x14ac:dyDescent="0.25">
      <c r="A128" s="31">
        <v>71067</v>
      </c>
      <c r="B128" s="30" t="str">
        <f t="shared" si="1"/>
        <v/>
      </c>
      <c r="C128" s="34">
        <v>1.03</v>
      </c>
      <c r="D128" s="34" t="s">
        <v>1857</v>
      </c>
      <c r="E128" s="34">
        <v>1</v>
      </c>
      <c r="F128" s="34">
        <v>1</v>
      </c>
      <c r="G128" s="34" t="s">
        <v>1860</v>
      </c>
      <c r="H128" s="34" t="s">
        <v>1863</v>
      </c>
      <c r="I128" s="34" t="s">
        <v>1859</v>
      </c>
      <c r="J128" s="34" t="s">
        <v>1859</v>
      </c>
      <c r="K128" s="34">
        <v>0.93</v>
      </c>
      <c r="L128" s="34">
        <v>0.93</v>
      </c>
      <c r="M128" s="34">
        <v>0.93</v>
      </c>
      <c r="N128" s="34">
        <v>0.91</v>
      </c>
      <c r="O128" s="34">
        <v>0.92</v>
      </c>
      <c r="P128" s="34">
        <v>0.93</v>
      </c>
      <c r="Q128" s="34">
        <v>0.93</v>
      </c>
      <c r="R128" s="34">
        <v>0.94</v>
      </c>
      <c r="S128" s="34">
        <v>0.95</v>
      </c>
      <c r="T128" s="34">
        <v>1</v>
      </c>
      <c r="U128" s="34">
        <v>1</v>
      </c>
      <c r="V128" s="34">
        <v>1</v>
      </c>
      <c r="W128" s="34">
        <v>1.03</v>
      </c>
      <c r="X128" s="34">
        <v>1.01</v>
      </c>
      <c r="Y128" s="34">
        <v>1.05</v>
      </c>
      <c r="Z128" s="412">
        <v>1.03</v>
      </c>
      <c r="AA128" s="412">
        <v>1.03</v>
      </c>
      <c r="AB128" s="412">
        <v>1.03</v>
      </c>
      <c r="AC128" s="412">
        <v>1.03</v>
      </c>
      <c r="AD128" s="412">
        <v>1.03</v>
      </c>
    </row>
    <row r="129" spans="1:30" s="30" customFormat="1" ht="11.25" x14ac:dyDescent="0.25">
      <c r="A129" s="31">
        <v>71069</v>
      </c>
      <c r="B129" s="30" t="str">
        <f t="shared" si="1"/>
        <v/>
      </c>
      <c r="C129" s="34">
        <v>1.1000000000000001</v>
      </c>
      <c r="D129" s="34" t="s">
        <v>1847</v>
      </c>
      <c r="E129" s="34" t="s">
        <v>1855</v>
      </c>
      <c r="F129" s="34" t="s">
        <v>1852</v>
      </c>
      <c r="G129" s="34">
        <v>1</v>
      </c>
      <c r="H129" s="34" t="s">
        <v>1861</v>
      </c>
      <c r="I129" s="34">
        <v>1</v>
      </c>
      <c r="J129" s="34" t="s">
        <v>1864</v>
      </c>
      <c r="K129" s="34">
        <v>0.98</v>
      </c>
      <c r="L129" s="34">
        <v>0.98</v>
      </c>
      <c r="M129" s="34">
        <v>0.98</v>
      </c>
      <c r="N129" s="34">
        <v>0.96</v>
      </c>
      <c r="O129" s="34">
        <v>0.97</v>
      </c>
      <c r="P129" s="34">
        <v>0.98</v>
      </c>
      <c r="Q129" s="34">
        <v>0.99</v>
      </c>
      <c r="R129" s="34">
        <v>0.99</v>
      </c>
      <c r="S129" s="34">
        <v>1.01</v>
      </c>
      <c r="T129" s="34">
        <v>1.06</v>
      </c>
      <c r="U129" s="34">
        <v>1.06</v>
      </c>
      <c r="V129" s="34">
        <v>1.07</v>
      </c>
      <c r="W129" s="34">
        <v>1.08</v>
      </c>
      <c r="X129" s="34">
        <v>1.06</v>
      </c>
      <c r="Y129" s="34">
        <v>1.1100000000000001</v>
      </c>
      <c r="Z129" s="412">
        <v>1.08</v>
      </c>
      <c r="AA129" s="412">
        <v>1.08</v>
      </c>
      <c r="AB129" s="412">
        <v>1.08</v>
      </c>
      <c r="AC129" s="412">
        <v>1.08</v>
      </c>
      <c r="AD129" s="412">
        <v>1.08</v>
      </c>
    </row>
    <row r="130" spans="1:30" s="30" customFormat="1" ht="11.25" x14ac:dyDescent="0.25">
      <c r="A130" s="31">
        <v>71083</v>
      </c>
      <c r="B130" s="30" t="str">
        <f t="shared" si="1"/>
        <v/>
      </c>
      <c r="C130" s="34">
        <v>1.1000000000000001</v>
      </c>
      <c r="D130" s="34" t="s">
        <v>1848</v>
      </c>
      <c r="E130" s="34" t="s">
        <v>1847</v>
      </c>
      <c r="F130" s="34" t="s">
        <v>1855</v>
      </c>
      <c r="G130" s="34" t="s">
        <v>1857</v>
      </c>
      <c r="H130" s="34" t="s">
        <v>1864</v>
      </c>
      <c r="I130" s="34">
        <v>1</v>
      </c>
      <c r="J130" s="34">
        <v>1</v>
      </c>
      <c r="K130" s="34">
        <v>0.99</v>
      </c>
      <c r="L130" s="34">
        <v>0.99</v>
      </c>
      <c r="M130" s="34">
        <v>0.98</v>
      </c>
      <c r="N130" s="34">
        <v>0.97</v>
      </c>
      <c r="O130" s="34">
        <v>0.97</v>
      </c>
      <c r="P130" s="34">
        <v>0.98</v>
      </c>
      <c r="Q130" s="34">
        <v>0.99</v>
      </c>
      <c r="R130" s="34">
        <v>1</v>
      </c>
      <c r="S130" s="34">
        <v>1.01</v>
      </c>
      <c r="T130" s="34">
        <v>1.07</v>
      </c>
      <c r="U130" s="34">
        <v>1.07</v>
      </c>
      <c r="V130" s="34">
        <v>1.07</v>
      </c>
      <c r="W130" s="34">
        <v>1.0900000000000001</v>
      </c>
      <c r="X130" s="34">
        <v>1.07</v>
      </c>
      <c r="Y130" s="34">
        <v>1.1200000000000001</v>
      </c>
      <c r="Z130" s="412">
        <v>1.0900000000000001</v>
      </c>
      <c r="AA130" s="412">
        <v>1.0900000000000001</v>
      </c>
      <c r="AB130" s="412">
        <v>1.0900000000000001</v>
      </c>
      <c r="AC130" s="412">
        <v>1.0900000000000001</v>
      </c>
      <c r="AD130" s="412">
        <v>1.0900000000000001</v>
      </c>
    </row>
    <row r="131" spans="1:30" s="30" customFormat="1" ht="11.25" x14ac:dyDescent="0.25">
      <c r="A131" s="31">
        <v>71088</v>
      </c>
      <c r="B131" s="30" t="str">
        <f t="shared" si="1"/>
        <v/>
      </c>
      <c r="C131" s="34">
        <v>1.06</v>
      </c>
      <c r="D131" s="34" t="s">
        <v>1854</v>
      </c>
      <c r="E131" s="34" t="s">
        <v>1853</v>
      </c>
      <c r="F131" s="34" t="s">
        <v>1856</v>
      </c>
      <c r="G131" s="34" t="s">
        <v>1861</v>
      </c>
      <c r="H131" s="34" t="s">
        <v>1860</v>
      </c>
      <c r="I131" s="34" t="s">
        <v>1865</v>
      </c>
      <c r="J131" s="34" t="s">
        <v>1865</v>
      </c>
      <c r="K131" s="34">
        <v>0.96</v>
      </c>
      <c r="L131" s="34">
        <v>0.96</v>
      </c>
      <c r="M131" s="34">
        <v>0.95</v>
      </c>
      <c r="N131" s="34">
        <v>0.94</v>
      </c>
      <c r="O131" s="34">
        <v>0.94</v>
      </c>
      <c r="P131" s="34">
        <v>0.95</v>
      </c>
      <c r="Q131" s="34">
        <v>0.96</v>
      </c>
      <c r="R131" s="34">
        <v>0.97</v>
      </c>
      <c r="S131" s="34">
        <v>0.98</v>
      </c>
      <c r="T131" s="34">
        <v>1.03</v>
      </c>
      <c r="U131" s="34">
        <v>1.03</v>
      </c>
      <c r="V131" s="34">
        <v>1.03</v>
      </c>
      <c r="W131" s="34">
        <v>1.05</v>
      </c>
      <c r="X131" s="34">
        <v>1.03</v>
      </c>
      <c r="Y131" s="34">
        <v>1.08</v>
      </c>
      <c r="Z131" s="412">
        <v>1.05</v>
      </c>
      <c r="AA131" s="412">
        <v>1.05</v>
      </c>
      <c r="AB131" s="412">
        <v>1.05</v>
      </c>
      <c r="AC131" s="412">
        <v>1.05</v>
      </c>
      <c r="AD131" s="412">
        <v>1.05</v>
      </c>
    </row>
    <row r="132" spans="1:30" s="30" customFormat="1" ht="11.25" x14ac:dyDescent="0.25">
      <c r="A132" s="31">
        <v>71093</v>
      </c>
      <c r="B132" s="30" t="str">
        <f t="shared" si="1"/>
        <v/>
      </c>
      <c r="C132" s="34">
        <v>1.0900000000000001</v>
      </c>
      <c r="D132" s="34" t="s">
        <v>1847</v>
      </c>
      <c r="E132" s="34" t="s">
        <v>1852</v>
      </c>
      <c r="F132" s="34" t="s">
        <v>1852</v>
      </c>
      <c r="G132" s="34">
        <v>1</v>
      </c>
      <c r="H132" s="34" t="s">
        <v>1861</v>
      </c>
      <c r="I132" s="34" t="s">
        <v>1864</v>
      </c>
      <c r="J132" s="34" t="s">
        <v>1864</v>
      </c>
      <c r="K132" s="34">
        <v>0.98</v>
      </c>
      <c r="L132" s="34">
        <v>0.98</v>
      </c>
      <c r="M132" s="34">
        <v>0.97</v>
      </c>
      <c r="N132" s="34">
        <v>0.96</v>
      </c>
      <c r="O132" s="34">
        <v>0.96</v>
      </c>
      <c r="P132" s="34">
        <v>0.97</v>
      </c>
      <c r="Q132" s="34">
        <v>0.98</v>
      </c>
      <c r="R132" s="34">
        <v>0.99</v>
      </c>
      <c r="S132" s="34">
        <v>1</v>
      </c>
      <c r="T132" s="34">
        <v>1.06</v>
      </c>
      <c r="U132" s="34">
        <v>1.06</v>
      </c>
      <c r="V132" s="34">
        <v>1.06</v>
      </c>
      <c r="W132" s="34">
        <v>1.08</v>
      </c>
      <c r="X132" s="34">
        <v>1.06</v>
      </c>
      <c r="Y132" s="34">
        <v>1.1000000000000001</v>
      </c>
      <c r="Z132" s="412">
        <v>1.08</v>
      </c>
      <c r="AA132" s="412">
        <v>1.08</v>
      </c>
      <c r="AB132" s="412">
        <v>1.08</v>
      </c>
      <c r="AC132" s="412">
        <v>1.08</v>
      </c>
      <c r="AD132" s="412">
        <v>1.08</v>
      </c>
    </row>
    <row r="133" spans="1:30" s="30" customFormat="1" ht="11.25" x14ac:dyDescent="0.25">
      <c r="A133" s="31">
        <v>71101</v>
      </c>
      <c r="B133" s="30" t="str">
        <f t="shared" ref="B133:B196" si="2">IF($B$3="","",ABS($B$3-$A133))</f>
        <v/>
      </c>
      <c r="C133" s="34">
        <v>1.0900000000000001</v>
      </c>
      <c r="D133" s="34" t="s">
        <v>1847</v>
      </c>
      <c r="E133" s="34" t="s">
        <v>1855</v>
      </c>
      <c r="F133" s="34" t="s">
        <v>1852</v>
      </c>
      <c r="G133" s="34">
        <v>1</v>
      </c>
      <c r="H133" s="34" t="s">
        <v>1861</v>
      </c>
      <c r="I133" s="34" t="s">
        <v>1864</v>
      </c>
      <c r="J133" s="34" t="s">
        <v>1864</v>
      </c>
      <c r="K133" s="34">
        <v>0.98</v>
      </c>
      <c r="L133" s="34">
        <v>0.98</v>
      </c>
      <c r="M133" s="34">
        <v>0.98</v>
      </c>
      <c r="N133" s="34">
        <v>0.96</v>
      </c>
      <c r="O133" s="34">
        <v>0.96</v>
      </c>
      <c r="P133" s="34">
        <v>0.97</v>
      </c>
      <c r="Q133" s="34">
        <v>0.98</v>
      </c>
      <c r="R133" s="34">
        <v>0.99</v>
      </c>
      <c r="S133" s="34">
        <v>1.01</v>
      </c>
      <c r="T133" s="34">
        <v>1.06</v>
      </c>
      <c r="U133" s="34">
        <v>1.06</v>
      </c>
      <c r="V133" s="34">
        <v>1.06</v>
      </c>
      <c r="W133" s="34">
        <v>1.08</v>
      </c>
      <c r="X133" s="34">
        <v>1.06</v>
      </c>
      <c r="Y133" s="34">
        <v>1.1000000000000001</v>
      </c>
      <c r="Z133" s="412">
        <v>1.08</v>
      </c>
      <c r="AA133" s="412">
        <v>1.08</v>
      </c>
      <c r="AB133" s="412">
        <v>1.08</v>
      </c>
      <c r="AC133" s="412">
        <v>1.08</v>
      </c>
      <c r="AD133" s="412">
        <v>1.08</v>
      </c>
    </row>
    <row r="134" spans="1:30" s="30" customFormat="1" ht="11.25" x14ac:dyDescent="0.25">
      <c r="A134" s="31">
        <v>71106</v>
      </c>
      <c r="B134" s="30" t="str">
        <f t="shared" si="2"/>
        <v/>
      </c>
      <c r="C134" s="34">
        <v>1.0900000000000001</v>
      </c>
      <c r="D134" s="34" t="s">
        <v>1847</v>
      </c>
      <c r="E134" s="34" t="s">
        <v>1855</v>
      </c>
      <c r="F134" s="34" t="s">
        <v>1852</v>
      </c>
      <c r="G134" s="34">
        <v>1</v>
      </c>
      <c r="H134" s="34" t="s">
        <v>1861</v>
      </c>
      <c r="I134" s="34" t="s">
        <v>1864</v>
      </c>
      <c r="J134" s="34" t="s">
        <v>1864</v>
      </c>
      <c r="K134" s="34">
        <v>0.98</v>
      </c>
      <c r="L134" s="34">
        <v>0.98</v>
      </c>
      <c r="M134" s="34">
        <v>0.97</v>
      </c>
      <c r="N134" s="34">
        <v>0.96</v>
      </c>
      <c r="O134" s="34">
        <v>0.96</v>
      </c>
      <c r="P134" s="34">
        <v>0.97</v>
      </c>
      <c r="Q134" s="34">
        <v>0.98</v>
      </c>
      <c r="R134" s="34">
        <v>0.99</v>
      </c>
      <c r="S134" s="34">
        <v>1</v>
      </c>
      <c r="T134" s="34">
        <v>1.06</v>
      </c>
      <c r="U134" s="34">
        <v>1.06</v>
      </c>
      <c r="V134" s="34">
        <v>1.06</v>
      </c>
      <c r="W134" s="34">
        <v>1.08</v>
      </c>
      <c r="X134" s="34">
        <v>1.06</v>
      </c>
      <c r="Y134" s="34">
        <v>1.1000000000000001</v>
      </c>
      <c r="Z134" s="412">
        <v>1.08</v>
      </c>
      <c r="AA134" s="412">
        <v>1.08</v>
      </c>
      <c r="AB134" s="412">
        <v>1.08</v>
      </c>
      <c r="AC134" s="412">
        <v>1.08</v>
      </c>
      <c r="AD134" s="412">
        <v>1.08</v>
      </c>
    </row>
    <row r="135" spans="1:30" s="30" customFormat="1" ht="11.25" x14ac:dyDescent="0.25">
      <c r="A135" s="31">
        <v>71111</v>
      </c>
      <c r="B135" s="30" t="str">
        <f t="shared" si="2"/>
        <v/>
      </c>
      <c r="C135" s="34">
        <v>1.1100000000000001</v>
      </c>
      <c r="D135" s="34" t="s">
        <v>1851</v>
      </c>
      <c r="E135" s="34" t="s">
        <v>1848</v>
      </c>
      <c r="F135" s="34" t="s">
        <v>1847</v>
      </c>
      <c r="G135" s="34" t="s">
        <v>1856</v>
      </c>
      <c r="H135" s="34">
        <v>1</v>
      </c>
      <c r="I135" s="34" t="s">
        <v>1857</v>
      </c>
      <c r="J135" s="34" t="s">
        <v>1857</v>
      </c>
      <c r="K135" s="34">
        <v>1</v>
      </c>
      <c r="L135" s="34">
        <v>1</v>
      </c>
      <c r="M135" s="34">
        <v>0.99</v>
      </c>
      <c r="N135" s="34">
        <v>0.98</v>
      </c>
      <c r="O135" s="34">
        <v>0.98</v>
      </c>
      <c r="P135" s="34">
        <v>0.99</v>
      </c>
      <c r="Q135" s="34">
        <v>1</v>
      </c>
      <c r="R135" s="34">
        <v>1.01</v>
      </c>
      <c r="S135" s="34">
        <v>1.03</v>
      </c>
      <c r="T135" s="34">
        <v>1.08</v>
      </c>
      <c r="U135" s="34">
        <v>1.08</v>
      </c>
      <c r="V135" s="34">
        <v>1.08</v>
      </c>
      <c r="W135" s="34">
        <v>1.1000000000000001</v>
      </c>
      <c r="X135" s="34">
        <v>1.08</v>
      </c>
      <c r="Y135" s="34">
        <v>1.1200000000000001</v>
      </c>
      <c r="Z135" s="412">
        <v>1.1000000000000001</v>
      </c>
      <c r="AA135" s="412">
        <v>1.1000000000000001</v>
      </c>
      <c r="AB135" s="412">
        <v>1.1000000000000001</v>
      </c>
      <c r="AC135" s="412">
        <v>1.1000000000000001</v>
      </c>
      <c r="AD135" s="412">
        <v>1.1000000000000001</v>
      </c>
    </row>
    <row r="136" spans="1:30" s="30" customFormat="1" ht="11.25" x14ac:dyDescent="0.25">
      <c r="A136" s="31">
        <v>71116</v>
      </c>
      <c r="B136" s="30" t="str">
        <f t="shared" si="2"/>
        <v/>
      </c>
      <c r="C136" s="34">
        <v>1.07</v>
      </c>
      <c r="D136" s="34" t="s">
        <v>1852</v>
      </c>
      <c r="E136" s="34" t="s">
        <v>1854</v>
      </c>
      <c r="F136" s="34" t="s">
        <v>1853</v>
      </c>
      <c r="G136" s="34" t="s">
        <v>1864</v>
      </c>
      <c r="H136" s="34" t="s">
        <v>1858</v>
      </c>
      <c r="I136" s="34" t="s">
        <v>1861</v>
      </c>
      <c r="J136" s="34" t="s">
        <v>1861</v>
      </c>
      <c r="K136" s="34">
        <v>0.96</v>
      </c>
      <c r="L136" s="34">
        <v>0.97</v>
      </c>
      <c r="M136" s="34">
        <v>0.96</v>
      </c>
      <c r="N136" s="34">
        <v>0.95</v>
      </c>
      <c r="O136" s="34">
        <v>0.95</v>
      </c>
      <c r="P136" s="34">
        <v>0.96</v>
      </c>
      <c r="Q136" s="34">
        <v>0.97</v>
      </c>
      <c r="R136" s="34">
        <v>0.97</v>
      </c>
      <c r="S136" s="34">
        <v>0.99</v>
      </c>
      <c r="T136" s="34">
        <v>1.04</v>
      </c>
      <c r="U136" s="34">
        <v>1.04</v>
      </c>
      <c r="V136" s="34">
        <v>1.04</v>
      </c>
      <c r="W136" s="34">
        <v>1.06</v>
      </c>
      <c r="X136" s="34">
        <v>1.04</v>
      </c>
      <c r="Y136" s="34">
        <v>1.0900000000000001</v>
      </c>
      <c r="Z136" s="412">
        <v>1.06</v>
      </c>
      <c r="AA136" s="412">
        <v>1.06</v>
      </c>
      <c r="AB136" s="412">
        <v>1.06</v>
      </c>
      <c r="AC136" s="412">
        <v>1.06</v>
      </c>
      <c r="AD136" s="412">
        <v>1.06</v>
      </c>
    </row>
    <row r="137" spans="1:30" s="30" customFormat="1" ht="11.25" x14ac:dyDescent="0.25">
      <c r="A137" s="31">
        <v>71120</v>
      </c>
      <c r="B137" s="30" t="str">
        <f t="shared" si="2"/>
        <v/>
      </c>
      <c r="C137" s="34">
        <v>1.0900000000000001</v>
      </c>
      <c r="D137" s="34" t="s">
        <v>1847</v>
      </c>
      <c r="E137" s="34" t="s">
        <v>1855</v>
      </c>
      <c r="F137" s="34" t="s">
        <v>1852</v>
      </c>
      <c r="G137" s="34">
        <v>1</v>
      </c>
      <c r="H137" s="34" t="s">
        <v>1861</v>
      </c>
      <c r="I137" s="34" t="s">
        <v>1864</v>
      </c>
      <c r="J137" s="34" t="s">
        <v>1864</v>
      </c>
      <c r="K137" s="34">
        <v>0.98</v>
      </c>
      <c r="L137" s="34">
        <v>0.98</v>
      </c>
      <c r="M137" s="34">
        <v>0.98</v>
      </c>
      <c r="N137" s="34">
        <v>0.96</v>
      </c>
      <c r="O137" s="34">
        <v>0.97</v>
      </c>
      <c r="P137" s="34">
        <v>0.98</v>
      </c>
      <c r="Q137" s="34">
        <v>0.99</v>
      </c>
      <c r="R137" s="34">
        <v>0.99</v>
      </c>
      <c r="S137" s="34">
        <v>1.01</v>
      </c>
      <c r="T137" s="34">
        <v>1.06</v>
      </c>
      <c r="U137" s="34">
        <v>1.06</v>
      </c>
      <c r="V137" s="34">
        <v>1.06</v>
      </c>
      <c r="W137" s="34">
        <v>1.08</v>
      </c>
      <c r="X137" s="34">
        <v>1.06</v>
      </c>
      <c r="Y137" s="34">
        <v>1.1000000000000001</v>
      </c>
      <c r="Z137" s="412">
        <v>1.08</v>
      </c>
      <c r="AA137" s="412">
        <v>1.08</v>
      </c>
      <c r="AB137" s="412">
        <v>1.08</v>
      </c>
      <c r="AC137" s="412">
        <v>1.08</v>
      </c>
      <c r="AD137" s="412">
        <v>1.08</v>
      </c>
    </row>
    <row r="138" spans="1:30" s="30" customFormat="1" ht="11.25" x14ac:dyDescent="0.25">
      <c r="A138" s="31">
        <v>71126</v>
      </c>
      <c r="B138" s="30" t="str">
        <f t="shared" si="2"/>
        <v/>
      </c>
      <c r="C138" s="34">
        <v>1.05</v>
      </c>
      <c r="D138" s="34" t="s">
        <v>1853</v>
      </c>
      <c r="E138" s="34" t="s">
        <v>1856</v>
      </c>
      <c r="F138" s="34" t="s">
        <v>1856</v>
      </c>
      <c r="G138" s="34" t="s">
        <v>1865</v>
      </c>
      <c r="H138" s="34" t="s">
        <v>1860</v>
      </c>
      <c r="I138" s="34" t="s">
        <v>1858</v>
      </c>
      <c r="J138" s="34" t="s">
        <v>1858</v>
      </c>
      <c r="K138" s="34">
        <v>0.95</v>
      </c>
      <c r="L138" s="34">
        <v>0.95</v>
      </c>
      <c r="M138" s="34">
        <v>0.95</v>
      </c>
      <c r="N138" s="34">
        <v>0.93</v>
      </c>
      <c r="O138" s="34">
        <v>0.94</v>
      </c>
      <c r="P138" s="34">
        <v>0.94</v>
      </c>
      <c r="Q138" s="34">
        <v>0.95</v>
      </c>
      <c r="R138" s="34">
        <v>0.96</v>
      </c>
      <c r="S138" s="34">
        <v>0.97</v>
      </c>
      <c r="T138" s="34">
        <v>1.02</v>
      </c>
      <c r="U138" s="34">
        <v>1.02</v>
      </c>
      <c r="V138" s="34">
        <v>1.03</v>
      </c>
      <c r="W138" s="34">
        <v>1.05</v>
      </c>
      <c r="X138" s="34">
        <v>1.03</v>
      </c>
      <c r="Y138" s="34">
        <v>1.07</v>
      </c>
      <c r="Z138" s="412">
        <v>1.05</v>
      </c>
      <c r="AA138" s="412">
        <v>1.05</v>
      </c>
      <c r="AB138" s="412">
        <v>1.05</v>
      </c>
      <c r="AC138" s="412">
        <v>1.05</v>
      </c>
      <c r="AD138" s="412">
        <v>1.05</v>
      </c>
    </row>
    <row r="139" spans="1:30" s="30" customFormat="1" ht="11.25" x14ac:dyDescent="0.25">
      <c r="A139" s="31">
        <v>71131</v>
      </c>
      <c r="B139" s="30" t="str">
        <f t="shared" si="2"/>
        <v/>
      </c>
      <c r="C139" s="34">
        <v>1</v>
      </c>
      <c r="D139" s="34" t="s">
        <v>1861</v>
      </c>
      <c r="E139" s="34" t="s">
        <v>1861</v>
      </c>
      <c r="F139" s="34" t="s">
        <v>1865</v>
      </c>
      <c r="G139" s="34" t="s">
        <v>1863</v>
      </c>
      <c r="H139" s="34" t="s">
        <v>1866</v>
      </c>
      <c r="I139" s="34" t="s">
        <v>1862</v>
      </c>
      <c r="J139" s="34" t="s">
        <v>1862</v>
      </c>
      <c r="K139" s="34">
        <v>0.91</v>
      </c>
      <c r="L139" s="34">
        <v>0.91</v>
      </c>
      <c r="M139" s="34">
        <v>0.91</v>
      </c>
      <c r="N139" s="34">
        <v>0.89</v>
      </c>
      <c r="O139" s="34">
        <v>0.9</v>
      </c>
      <c r="P139" s="34">
        <v>0.91</v>
      </c>
      <c r="Q139" s="34">
        <v>0.91</v>
      </c>
      <c r="R139" s="34">
        <v>0.92</v>
      </c>
      <c r="S139" s="34">
        <v>0.93</v>
      </c>
      <c r="T139" s="34">
        <v>0.98</v>
      </c>
      <c r="U139" s="34">
        <v>0.98</v>
      </c>
      <c r="V139" s="34">
        <v>0.98</v>
      </c>
      <c r="W139" s="34">
        <v>1</v>
      </c>
      <c r="X139" s="34">
        <v>0.98</v>
      </c>
      <c r="Y139" s="34">
        <v>1.02</v>
      </c>
      <c r="Z139" s="412">
        <v>1</v>
      </c>
      <c r="AA139" s="412">
        <v>1</v>
      </c>
      <c r="AB139" s="412">
        <v>1</v>
      </c>
      <c r="AC139" s="412">
        <v>1</v>
      </c>
      <c r="AD139" s="412">
        <v>1</v>
      </c>
    </row>
    <row r="140" spans="1:30" s="30" customFormat="1" ht="11.25" x14ac:dyDescent="0.25">
      <c r="A140" s="31">
        <v>71134</v>
      </c>
      <c r="B140" s="30" t="str">
        <f t="shared" si="2"/>
        <v/>
      </c>
      <c r="C140" s="34">
        <v>1.0900000000000001</v>
      </c>
      <c r="D140" s="34" t="s">
        <v>1847</v>
      </c>
      <c r="E140" s="34" t="s">
        <v>1855</v>
      </c>
      <c r="F140" s="34" t="s">
        <v>1852</v>
      </c>
      <c r="G140" s="34">
        <v>1</v>
      </c>
      <c r="H140" s="34" t="s">
        <v>1861</v>
      </c>
      <c r="I140" s="34" t="s">
        <v>1864</v>
      </c>
      <c r="J140" s="34" t="s">
        <v>1864</v>
      </c>
      <c r="K140" s="34">
        <v>0.98</v>
      </c>
      <c r="L140" s="34">
        <v>0.98</v>
      </c>
      <c r="M140" s="34">
        <v>0.98</v>
      </c>
      <c r="N140" s="34">
        <v>0.96</v>
      </c>
      <c r="O140" s="34">
        <v>0.96</v>
      </c>
      <c r="P140" s="34">
        <v>0.97</v>
      </c>
      <c r="Q140" s="34">
        <v>0.99</v>
      </c>
      <c r="R140" s="34">
        <v>0.99</v>
      </c>
      <c r="S140" s="34">
        <v>1.01</v>
      </c>
      <c r="T140" s="34">
        <v>1.06</v>
      </c>
      <c r="U140" s="34">
        <v>1.06</v>
      </c>
      <c r="V140" s="34">
        <v>1.06</v>
      </c>
      <c r="W140" s="34">
        <v>1.08</v>
      </c>
      <c r="X140" s="34">
        <v>1.06</v>
      </c>
      <c r="Y140" s="34">
        <v>1.1000000000000001</v>
      </c>
      <c r="Z140" s="412">
        <v>1.08</v>
      </c>
      <c r="AA140" s="412">
        <v>1.08</v>
      </c>
      <c r="AB140" s="412">
        <v>1.08</v>
      </c>
      <c r="AC140" s="412">
        <v>1.08</v>
      </c>
      <c r="AD140" s="412">
        <v>1.08</v>
      </c>
    </row>
    <row r="141" spans="1:30" s="30" customFormat="1" ht="11.25" x14ac:dyDescent="0.25">
      <c r="A141" s="31">
        <v>71139</v>
      </c>
      <c r="B141" s="30" t="str">
        <f t="shared" si="2"/>
        <v/>
      </c>
      <c r="C141" s="34">
        <v>1.0900000000000001</v>
      </c>
      <c r="D141" s="34" t="s">
        <v>1855</v>
      </c>
      <c r="E141" s="34" t="s">
        <v>1852</v>
      </c>
      <c r="F141" s="34" t="s">
        <v>1854</v>
      </c>
      <c r="G141" s="34">
        <v>1</v>
      </c>
      <c r="H141" s="34" t="s">
        <v>1865</v>
      </c>
      <c r="I141" s="34" t="s">
        <v>1864</v>
      </c>
      <c r="J141" s="34" t="s">
        <v>1864</v>
      </c>
      <c r="K141" s="34">
        <v>0.98</v>
      </c>
      <c r="L141" s="34">
        <v>0.98</v>
      </c>
      <c r="M141" s="34">
        <v>0.97</v>
      </c>
      <c r="N141" s="34">
        <v>0.96</v>
      </c>
      <c r="O141" s="34">
        <v>0.96</v>
      </c>
      <c r="P141" s="34">
        <v>0.97</v>
      </c>
      <c r="Q141" s="34">
        <v>0.98</v>
      </c>
      <c r="R141" s="34">
        <v>0.99</v>
      </c>
      <c r="S141" s="34">
        <v>1</v>
      </c>
      <c r="T141" s="34">
        <v>1.05</v>
      </c>
      <c r="U141" s="34">
        <v>1.05</v>
      </c>
      <c r="V141" s="34">
        <v>1.06</v>
      </c>
      <c r="W141" s="34">
        <v>1.08</v>
      </c>
      <c r="X141" s="34">
        <v>1.05</v>
      </c>
      <c r="Y141" s="34">
        <v>1.1000000000000001</v>
      </c>
      <c r="Z141" s="412">
        <v>1.08</v>
      </c>
      <c r="AA141" s="412">
        <v>1.08</v>
      </c>
      <c r="AB141" s="412">
        <v>1.08</v>
      </c>
      <c r="AC141" s="412">
        <v>1.08</v>
      </c>
      <c r="AD141" s="412">
        <v>1.08</v>
      </c>
    </row>
    <row r="142" spans="1:30" s="30" customFormat="1" ht="11.25" x14ac:dyDescent="0.25">
      <c r="A142" s="31">
        <v>71144</v>
      </c>
      <c r="B142" s="30" t="str">
        <f t="shared" si="2"/>
        <v/>
      </c>
      <c r="C142" s="34">
        <v>1.08</v>
      </c>
      <c r="D142" s="34" t="s">
        <v>1855</v>
      </c>
      <c r="E142" s="34" t="s">
        <v>1854</v>
      </c>
      <c r="F142" s="34" t="s">
        <v>1854</v>
      </c>
      <c r="G142" s="34" t="s">
        <v>1864</v>
      </c>
      <c r="H142" s="34" t="s">
        <v>1865</v>
      </c>
      <c r="I142" s="34" t="s">
        <v>1861</v>
      </c>
      <c r="J142" s="34" t="s">
        <v>1861</v>
      </c>
      <c r="K142" s="34">
        <v>0.97</v>
      </c>
      <c r="L142" s="34">
        <v>0.97</v>
      </c>
      <c r="M142" s="34">
        <v>0.97</v>
      </c>
      <c r="N142" s="34">
        <v>0.95</v>
      </c>
      <c r="O142" s="34">
        <v>0.95</v>
      </c>
      <c r="P142" s="34">
        <v>0.96</v>
      </c>
      <c r="Q142" s="34">
        <v>0.97</v>
      </c>
      <c r="R142" s="34">
        <v>0.98</v>
      </c>
      <c r="S142" s="34">
        <v>1</v>
      </c>
      <c r="T142" s="34">
        <v>1.05</v>
      </c>
      <c r="U142" s="34">
        <v>1.05</v>
      </c>
      <c r="V142" s="34">
        <v>1.05</v>
      </c>
      <c r="W142" s="34">
        <v>1.07</v>
      </c>
      <c r="X142" s="34">
        <v>1.05</v>
      </c>
      <c r="Y142" s="34">
        <v>1.0900000000000001</v>
      </c>
      <c r="Z142" s="412">
        <v>1.07</v>
      </c>
      <c r="AA142" s="412">
        <v>1.07</v>
      </c>
      <c r="AB142" s="412">
        <v>1.07</v>
      </c>
      <c r="AC142" s="412">
        <v>1.07</v>
      </c>
      <c r="AD142" s="412">
        <v>1.07</v>
      </c>
    </row>
    <row r="143" spans="1:30" s="30" customFormat="1" ht="11.25" x14ac:dyDescent="0.25">
      <c r="A143" s="31">
        <v>71149</v>
      </c>
      <c r="B143" s="30" t="str">
        <f t="shared" si="2"/>
        <v/>
      </c>
      <c r="C143" s="34">
        <v>1.07</v>
      </c>
      <c r="D143" s="34" t="s">
        <v>1852</v>
      </c>
      <c r="E143" s="34" t="s">
        <v>1854</v>
      </c>
      <c r="F143" s="34" t="s">
        <v>1853</v>
      </c>
      <c r="G143" s="34" t="s">
        <v>1864</v>
      </c>
      <c r="H143" s="34" t="s">
        <v>1858</v>
      </c>
      <c r="I143" s="34" t="s">
        <v>1861</v>
      </c>
      <c r="J143" s="34" t="s">
        <v>1861</v>
      </c>
      <c r="K143" s="34">
        <v>0.97</v>
      </c>
      <c r="L143" s="34">
        <v>0.97</v>
      </c>
      <c r="M143" s="34">
        <v>0.96</v>
      </c>
      <c r="N143" s="34">
        <v>0.95</v>
      </c>
      <c r="O143" s="34">
        <v>0.95</v>
      </c>
      <c r="P143" s="34">
        <v>0.96</v>
      </c>
      <c r="Q143" s="34">
        <v>0.97</v>
      </c>
      <c r="R143" s="34">
        <v>0.98</v>
      </c>
      <c r="S143" s="34">
        <v>0.99</v>
      </c>
      <c r="T143" s="34">
        <v>1.04</v>
      </c>
      <c r="U143" s="34">
        <v>1.04</v>
      </c>
      <c r="V143" s="34">
        <v>1.05</v>
      </c>
      <c r="W143" s="34">
        <v>1.07</v>
      </c>
      <c r="X143" s="34">
        <v>1.04</v>
      </c>
      <c r="Y143" s="34">
        <v>1.0900000000000001</v>
      </c>
      <c r="Z143" s="412">
        <v>1.07</v>
      </c>
      <c r="AA143" s="412">
        <v>1.07</v>
      </c>
      <c r="AB143" s="412">
        <v>1.07</v>
      </c>
      <c r="AC143" s="412">
        <v>1.07</v>
      </c>
      <c r="AD143" s="412">
        <v>1.07</v>
      </c>
    </row>
    <row r="144" spans="1:30" s="30" customFormat="1" ht="11.25" x14ac:dyDescent="0.25">
      <c r="A144" s="31">
        <v>71154</v>
      </c>
      <c r="B144" s="30" t="str">
        <f t="shared" si="2"/>
        <v/>
      </c>
      <c r="C144" s="34">
        <v>1.08</v>
      </c>
      <c r="D144" s="34" t="s">
        <v>1855</v>
      </c>
      <c r="E144" s="34" t="s">
        <v>1852</v>
      </c>
      <c r="F144" s="34" t="s">
        <v>1854</v>
      </c>
      <c r="G144" s="34" t="s">
        <v>1864</v>
      </c>
      <c r="H144" s="34" t="s">
        <v>1865</v>
      </c>
      <c r="I144" s="34" t="s">
        <v>1864</v>
      </c>
      <c r="J144" s="34" t="s">
        <v>1861</v>
      </c>
      <c r="K144" s="34">
        <v>0.97</v>
      </c>
      <c r="L144" s="34">
        <v>0.97</v>
      </c>
      <c r="M144" s="34">
        <v>0.97</v>
      </c>
      <c r="N144" s="34">
        <v>0.95</v>
      </c>
      <c r="O144" s="34">
        <v>0.96</v>
      </c>
      <c r="P144" s="34">
        <v>0.97</v>
      </c>
      <c r="Q144" s="34">
        <v>0.97</v>
      </c>
      <c r="R144" s="34">
        <v>0.98</v>
      </c>
      <c r="S144" s="34">
        <v>1</v>
      </c>
      <c r="T144" s="34">
        <v>1.05</v>
      </c>
      <c r="U144" s="34">
        <v>1.05</v>
      </c>
      <c r="V144" s="34">
        <v>1.05</v>
      </c>
      <c r="W144" s="34">
        <v>1.07</v>
      </c>
      <c r="X144" s="34">
        <v>1.05</v>
      </c>
      <c r="Y144" s="34">
        <v>1.0900000000000001</v>
      </c>
      <c r="Z144" s="412">
        <v>1.07</v>
      </c>
      <c r="AA144" s="412">
        <v>1.07</v>
      </c>
      <c r="AB144" s="412">
        <v>1.07</v>
      </c>
      <c r="AC144" s="412">
        <v>1.07</v>
      </c>
      <c r="AD144" s="412">
        <v>1.07</v>
      </c>
    </row>
    <row r="145" spans="1:30" s="30" customFormat="1" ht="11.25" x14ac:dyDescent="0.25">
      <c r="A145" s="31">
        <v>71155</v>
      </c>
      <c r="B145" s="30" t="str">
        <f t="shared" si="2"/>
        <v/>
      </c>
      <c r="C145" s="34">
        <v>1.06</v>
      </c>
      <c r="D145" s="34" t="s">
        <v>1854</v>
      </c>
      <c r="E145" s="34" t="s">
        <v>1853</v>
      </c>
      <c r="F145" s="34" t="s">
        <v>1856</v>
      </c>
      <c r="G145" s="34" t="s">
        <v>1865</v>
      </c>
      <c r="H145" s="34" t="s">
        <v>1860</v>
      </c>
      <c r="I145" s="34" t="s">
        <v>1865</v>
      </c>
      <c r="J145" s="34" t="s">
        <v>1865</v>
      </c>
      <c r="K145" s="34">
        <v>0.95</v>
      </c>
      <c r="L145" s="34">
        <v>0.96</v>
      </c>
      <c r="M145" s="34">
        <v>0.95</v>
      </c>
      <c r="N145" s="34">
        <v>0.94</v>
      </c>
      <c r="O145" s="34">
        <v>0.94</v>
      </c>
      <c r="P145" s="34">
        <v>0.95</v>
      </c>
      <c r="Q145" s="34">
        <v>0.96</v>
      </c>
      <c r="R145" s="34">
        <v>0.96</v>
      </c>
      <c r="S145" s="34">
        <v>0.98</v>
      </c>
      <c r="T145" s="34">
        <v>1.03</v>
      </c>
      <c r="U145" s="34">
        <v>1.03</v>
      </c>
      <c r="V145" s="34">
        <v>1.03</v>
      </c>
      <c r="W145" s="34">
        <v>1.05</v>
      </c>
      <c r="X145" s="34">
        <v>1.03</v>
      </c>
      <c r="Y145" s="34">
        <v>1.07</v>
      </c>
      <c r="Z145" s="412">
        <v>1.05</v>
      </c>
      <c r="AA145" s="412">
        <v>1.05</v>
      </c>
      <c r="AB145" s="412">
        <v>1.05</v>
      </c>
      <c r="AC145" s="412">
        <v>1.05</v>
      </c>
      <c r="AD145" s="412">
        <v>1.05</v>
      </c>
    </row>
    <row r="146" spans="1:30" s="30" customFormat="1" ht="11.25" x14ac:dyDescent="0.25">
      <c r="A146" s="31">
        <v>71157</v>
      </c>
      <c r="B146" s="30" t="str">
        <f t="shared" si="2"/>
        <v/>
      </c>
      <c r="C146" s="34">
        <v>1.06</v>
      </c>
      <c r="D146" s="34" t="s">
        <v>1854</v>
      </c>
      <c r="E146" s="34" t="s">
        <v>1853</v>
      </c>
      <c r="F146" s="34" t="s">
        <v>1856</v>
      </c>
      <c r="G146" s="34" t="s">
        <v>1865</v>
      </c>
      <c r="H146" s="34" t="s">
        <v>1860</v>
      </c>
      <c r="I146" s="34" t="s">
        <v>1865</v>
      </c>
      <c r="J146" s="34" t="s">
        <v>1865</v>
      </c>
      <c r="K146" s="34">
        <v>0.95</v>
      </c>
      <c r="L146" s="34">
        <v>0.96</v>
      </c>
      <c r="M146" s="34">
        <v>0.95</v>
      </c>
      <c r="N146" s="34">
        <v>0.94</v>
      </c>
      <c r="O146" s="34">
        <v>0.94</v>
      </c>
      <c r="P146" s="34">
        <v>0.95</v>
      </c>
      <c r="Q146" s="34">
        <v>0.96</v>
      </c>
      <c r="R146" s="34">
        <v>0.96</v>
      </c>
      <c r="S146" s="34">
        <v>0.98</v>
      </c>
      <c r="T146" s="34">
        <v>1.03</v>
      </c>
      <c r="U146" s="34">
        <v>1.03</v>
      </c>
      <c r="V146" s="34">
        <v>1.03</v>
      </c>
      <c r="W146" s="34">
        <v>1.05</v>
      </c>
      <c r="X146" s="34">
        <v>1.03</v>
      </c>
      <c r="Y146" s="34">
        <v>1.07</v>
      </c>
      <c r="Z146" s="412">
        <v>1.05</v>
      </c>
      <c r="AA146" s="412">
        <v>1.05</v>
      </c>
      <c r="AB146" s="412">
        <v>1.05</v>
      </c>
      <c r="AC146" s="412">
        <v>1.05</v>
      </c>
      <c r="AD146" s="412">
        <v>1.05</v>
      </c>
    </row>
    <row r="147" spans="1:30" s="30" customFormat="1" ht="11.25" x14ac:dyDescent="0.25">
      <c r="A147" s="31">
        <v>71159</v>
      </c>
      <c r="B147" s="30" t="str">
        <f t="shared" si="2"/>
        <v/>
      </c>
      <c r="C147" s="34">
        <v>1.03</v>
      </c>
      <c r="D147" s="34" t="s">
        <v>1857</v>
      </c>
      <c r="E147" s="34" t="s">
        <v>1857</v>
      </c>
      <c r="F147" s="34">
        <v>1</v>
      </c>
      <c r="G147" s="34" t="s">
        <v>1860</v>
      </c>
      <c r="H147" s="34" t="s">
        <v>1863</v>
      </c>
      <c r="I147" s="34" t="s">
        <v>1860</v>
      </c>
      <c r="J147" s="34" t="s">
        <v>1860</v>
      </c>
      <c r="K147" s="34">
        <v>0.94</v>
      </c>
      <c r="L147" s="34">
        <v>0.94</v>
      </c>
      <c r="M147" s="34">
        <v>0.93</v>
      </c>
      <c r="N147" s="34">
        <v>0.92</v>
      </c>
      <c r="O147" s="34">
        <v>0.92</v>
      </c>
      <c r="P147" s="34">
        <v>0.93</v>
      </c>
      <c r="Q147" s="34">
        <v>0.94</v>
      </c>
      <c r="R147" s="34">
        <v>0.94</v>
      </c>
      <c r="S147" s="34">
        <v>0.96</v>
      </c>
      <c r="T147" s="34">
        <v>1.01</v>
      </c>
      <c r="U147" s="34">
        <v>1.01</v>
      </c>
      <c r="V147" s="34">
        <v>1.01</v>
      </c>
      <c r="W147" s="34">
        <v>1.03</v>
      </c>
      <c r="X147" s="34">
        <v>1.01</v>
      </c>
      <c r="Y147" s="34">
        <v>1.05</v>
      </c>
      <c r="Z147" s="412">
        <v>1.03</v>
      </c>
      <c r="AA147" s="412">
        <v>1.03</v>
      </c>
      <c r="AB147" s="412">
        <v>1.03</v>
      </c>
      <c r="AC147" s="412">
        <v>1.03</v>
      </c>
      <c r="AD147" s="412">
        <v>1.03</v>
      </c>
    </row>
    <row r="148" spans="1:30" s="30" customFormat="1" ht="11.25" x14ac:dyDescent="0.25">
      <c r="A148" s="31">
        <v>71229</v>
      </c>
      <c r="B148" s="30" t="str">
        <f t="shared" si="2"/>
        <v/>
      </c>
      <c r="C148" s="34">
        <v>1.1399999999999999</v>
      </c>
      <c r="D148" s="34" t="s">
        <v>1845</v>
      </c>
      <c r="E148" s="34" t="s">
        <v>1846</v>
      </c>
      <c r="F148" s="34" t="s">
        <v>1851</v>
      </c>
      <c r="G148" s="34" t="s">
        <v>1854</v>
      </c>
      <c r="H148" s="34" t="s">
        <v>1857</v>
      </c>
      <c r="I148" s="34" t="s">
        <v>1853</v>
      </c>
      <c r="J148" s="34" t="s">
        <v>1853</v>
      </c>
      <c r="K148" s="34">
        <v>1.01</v>
      </c>
      <c r="L148" s="34">
        <v>1.02</v>
      </c>
      <c r="M148" s="34">
        <v>1.01</v>
      </c>
      <c r="N148" s="34">
        <v>0.99</v>
      </c>
      <c r="O148" s="34">
        <v>1</v>
      </c>
      <c r="P148" s="34">
        <v>1.01</v>
      </c>
      <c r="Q148" s="34">
        <v>1.02</v>
      </c>
      <c r="R148" s="34">
        <v>1.03</v>
      </c>
      <c r="S148" s="34">
        <v>1.04</v>
      </c>
      <c r="T148" s="34">
        <v>1.1000000000000001</v>
      </c>
      <c r="U148" s="34">
        <v>1.1000000000000001</v>
      </c>
      <c r="V148" s="34">
        <v>1.1000000000000001</v>
      </c>
      <c r="W148" s="34">
        <v>1.1200000000000001</v>
      </c>
      <c r="X148" s="34">
        <v>1.1000000000000001</v>
      </c>
      <c r="Y148" s="34">
        <v>1.1499999999999999</v>
      </c>
      <c r="Z148" s="412">
        <v>1.1200000000000001</v>
      </c>
      <c r="AA148" s="412">
        <v>1.1200000000000001</v>
      </c>
      <c r="AB148" s="412">
        <v>1.1200000000000001</v>
      </c>
      <c r="AC148" s="412">
        <v>1.1200000000000001</v>
      </c>
      <c r="AD148" s="412">
        <v>1.1200000000000001</v>
      </c>
    </row>
    <row r="149" spans="1:30" s="30" customFormat="1" ht="11.25" x14ac:dyDescent="0.25">
      <c r="A149" s="31">
        <v>71254</v>
      </c>
      <c r="B149" s="30" t="str">
        <f t="shared" si="2"/>
        <v/>
      </c>
      <c r="C149" s="34">
        <v>1.18</v>
      </c>
      <c r="D149" s="34" t="s">
        <v>1840</v>
      </c>
      <c r="E149" s="34" t="s">
        <v>1844</v>
      </c>
      <c r="F149" s="34" t="s">
        <v>1849</v>
      </c>
      <c r="G149" s="34" t="s">
        <v>1847</v>
      </c>
      <c r="H149" s="34" t="s">
        <v>1852</v>
      </c>
      <c r="I149" s="34" t="s">
        <v>1855</v>
      </c>
      <c r="J149" s="34" t="s">
        <v>1855</v>
      </c>
      <c r="K149" s="34">
        <v>1.05</v>
      </c>
      <c r="L149" s="34">
        <v>1.05</v>
      </c>
      <c r="M149" s="34">
        <v>1.04</v>
      </c>
      <c r="N149" s="34">
        <v>1.03</v>
      </c>
      <c r="O149" s="34">
        <v>1.03</v>
      </c>
      <c r="P149" s="34">
        <v>1.04</v>
      </c>
      <c r="Q149" s="34">
        <v>1.06</v>
      </c>
      <c r="R149" s="34">
        <v>1.06</v>
      </c>
      <c r="S149" s="34">
        <v>1.08</v>
      </c>
      <c r="T149" s="34">
        <v>1.1399999999999999</v>
      </c>
      <c r="U149" s="34">
        <v>1.1399999999999999</v>
      </c>
      <c r="V149" s="34">
        <v>1.1399999999999999</v>
      </c>
      <c r="W149" s="34">
        <v>1.1599999999999999</v>
      </c>
      <c r="X149" s="34">
        <v>1.1299999999999999</v>
      </c>
      <c r="Y149" s="34">
        <v>1.18</v>
      </c>
      <c r="Z149" s="412">
        <v>1.1599999999999999</v>
      </c>
      <c r="AA149" s="412">
        <v>1.1599999999999999</v>
      </c>
      <c r="AB149" s="412">
        <v>1.1599999999999999</v>
      </c>
      <c r="AC149" s="412">
        <v>1.1599999999999999</v>
      </c>
      <c r="AD149" s="412">
        <v>1.1599999999999999</v>
      </c>
    </row>
    <row r="150" spans="1:30" s="30" customFormat="1" ht="11.25" x14ac:dyDescent="0.25">
      <c r="A150" s="31">
        <v>71263</v>
      </c>
      <c r="B150" s="30" t="str">
        <f t="shared" si="2"/>
        <v/>
      </c>
      <c r="C150" s="34">
        <v>1.1100000000000001</v>
      </c>
      <c r="D150" s="34" t="s">
        <v>1851</v>
      </c>
      <c r="E150" s="34" t="s">
        <v>1847</v>
      </c>
      <c r="F150" s="34" t="s">
        <v>1855</v>
      </c>
      <c r="G150" s="34" t="s">
        <v>1856</v>
      </c>
      <c r="H150" s="34" t="s">
        <v>1864</v>
      </c>
      <c r="I150" s="34" t="s">
        <v>1857</v>
      </c>
      <c r="J150" s="34" t="s">
        <v>1857</v>
      </c>
      <c r="K150" s="34">
        <v>1</v>
      </c>
      <c r="L150" s="34">
        <v>1</v>
      </c>
      <c r="M150" s="34">
        <v>0.99</v>
      </c>
      <c r="N150" s="34">
        <v>0.98</v>
      </c>
      <c r="O150" s="34">
        <v>0.98</v>
      </c>
      <c r="P150" s="34">
        <v>0.99</v>
      </c>
      <c r="Q150" s="34">
        <v>1</v>
      </c>
      <c r="R150" s="34">
        <v>1.01</v>
      </c>
      <c r="S150" s="34">
        <v>1.02</v>
      </c>
      <c r="T150" s="34">
        <v>1.08</v>
      </c>
      <c r="U150" s="34">
        <v>1.08</v>
      </c>
      <c r="V150" s="34">
        <v>1.08</v>
      </c>
      <c r="W150" s="34">
        <v>1.1000000000000001</v>
      </c>
      <c r="X150" s="34">
        <v>1.07</v>
      </c>
      <c r="Y150" s="34">
        <v>1.1200000000000001</v>
      </c>
      <c r="Z150" s="412">
        <v>1.1000000000000001</v>
      </c>
      <c r="AA150" s="412">
        <v>1.1000000000000001</v>
      </c>
      <c r="AB150" s="412">
        <v>1.1000000000000001</v>
      </c>
      <c r="AC150" s="412">
        <v>1.1000000000000001</v>
      </c>
      <c r="AD150" s="412">
        <v>1.1000000000000001</v>
      </c>
    </row>
    <row r="151" spans="1:30" s="30" customFormat="1" ht="11.25" x14ac:dyDescent="0.25">
      <c r="A151" s="31">
        <v>71272</v>
      </c>
      <c r="B151" s="30" t="str">
        <f t="shared" si="2"/>
        <v/>
      </c>
      <c r="C151" s="34">
        <v>1.1100000000000001</v>
      </c>
      <c r="D151" s="34" t="s">
        <v>1851</v>
      </c>
      <c r="E151" s="34" t="s">
        <v>1847</v>
      </c>
      <c r="F151" s="34" t="s">
        <v>1855</v>
      </c>
      <c r="G151" s="34" t="s">
        <v>1856</v>
      </c>
      <c r="H151" s="34" t="s">
        <v>1864</v>
      </c>
      <c r="I151" s="34" t="s">
        <v>1857</v>
      </c>
      <c r="J151" s="34" t="s">
        <v>1857</v>
      </c>
      <c r="K151" s="34">
        <v>0.99</v>
      </c>
      <c r="L151" s="34">
        <v>1</v>
      </c>
      <c r="M151" s="34">
        <v>0.99</v>
      </c>
      <c r="N151" s="34">
        <v>0.97</v>
      </c>
      <c r="O151" s="34">
        <v>0.98</v>
      </c>
      <c r="P151" s="34">
        <v>0.99</v>
      </c>
      <c r="Q151" s="34">
        <v>1</v>
      </c>
      <c r="R151" s="34">
        <v>1.01</v>
      </c>
      <c r="S151" s="34">
        <v>1.02</v>
      </c>
      <c r="T151" s="34">
        <v>1.08</v>
      </c>
      <c r="U151" s="34">
        <v>1.08</v>
      </c>
      <c r="V151" s="34">
        <v>1.08</v>
      </c>
      <c r="W151" s="34">
        <v>1.1000000000000001</v>
      </c>
      <c r="X151" s="34">
        <v>1.07</v>
      </c>
      <c r="Y151" s="34">
        <v>1.1200000000000001</v>
      </c>
      <c r="Z151" s="412">
        <v>1.1000000000000001</v>
      </c>
      <c r="AA151" s="412">
        <v>1.1000000000000001</v>
      </c>
      <c r="AB151" s="412">
        <v>1.1000000000000001</v>
      </c>
      <c r="AC151" s="412">
        <v>1.1000000000000001</v>
      </c>
      <c r="AD151" s="412">
        <v>1.1000000000000001</v>
      </c>
    </row>
    <row r="152" spans="1:30" s="30" customFormat="1" ht="11.25" x14ac:dyDescent="0.25">
      <c r="A152" s="31">
        <v>71277</v>
      </c>
      <c r="B152" s="30" t="str">
        <f t="shared" si="2"/>
        <v/>
      </c>
      <c r="C152" s="34">
        <v>1.08</v>
      </c>
      <c r="D152" s="34" t="s">
        <v>1855</v>
      </c>
      <c r="E152" s="34" t="s">
        <v>1854</v>
      </c>
      <c r="F152" s="34" t="s">
        <v>1854</v>
      </c>
      <c r="G152" s="34" t="s">
        <v>1864</v>
      </c>
      <c r="H152" s="34" t="s">
        <v>1865</v>
      </c>
      <c r="I152" s="34" t="s">
        <v>1861</v>
      </c>
      <c r="J152" s="34" t="s">
        <v>1861</v>
      </c>
      <c r="K152" s="34">
        <v>0.97</v>
      </c>
      <c r="L152" s="34">
        <v>0.97</v>
      </c>
      <c r="M152" s="34">
        <v>0.97</v>
      </c>
      <c r="N152" s="34">
        <v>0.95</v>
      </c>
      <c r="O152" s="34">
        <v>0.95</v>
      </c>
      <c r="P152" s="34">
        <v>0.96</v>
      </c>
      <c r="Q152" s="34">
        <v>0.97</v>
      </c>
      <c r="R152" s="34">
        <v>0.98</v>
      </c>
      <c r="S152" s="34">
        <v>1</v>
      </c>
      <c r="T152" s="34">
        <v>1.05</v>
      </c>
      <c r="U152" s="34">
        <v>1.05</v>
      </c>
      <c r="V152" s="34">
        <v>1.05</v>
      </c>
      <c r="W152" s="34">
        <v>1.07</v>
      </c>
      <c r="X152" s="34">
        <v>1.05</v>
      </c>
      <c r="Y152" s="34">
        <v>1.0900000000000001</v>
      </c>
      <c r="Z152" s="412">
        <v>1.07</v>
      </c>
      <c r="AA152" s="412">
        <v>1.07</v>
      </c>
      <c r="AB152" s="412">
        <v>1.07</v>
      </c>
      <c r="AC152" s="412">
        <v>1.07</v>
      </c>
      <c r="AD152" s="412">
        <v>1.07</v>
      </c>
    </row>
    <row r="153" spans="1:30" s="30" customFormat="1" ht="11.25" x14ac:dyDescent="0.25">
      <c r="A153" s="31">
        <v>71282</v>
      </c>
      <c r="B153" s="30" t="str">
        <f t="shared" si="2"/>
        <v/>
      </c>
      <c r="C153" s="34">
        <v>1.1499999999999999</v>
      </c>
      <c r="D153" s="34" t="s">
        <v>1849</v>
      </c>
      <c r="E153" s="34" t="s">
        <v>1850</v>
      </c>
      <c r="F153" s="34" t="s">
        <v>1846</v>
      </c>
      <c r="G153" s="34" t="s">
        <v>1852</v>
      </c>
      <c r="H153" s="34" t="s">
        <v>1856</v>
      </c>
      <c r="I153" s="34" t="s">
        <v>1854</v>
      </c>
      <c r="J153" s="34" t="s">
        <v>1854</v>
      </c>
      <c r="K153" s="34">
        <v>1.03</v>
      </c>
      <c r="L153" s="34">
        <v>1.03</v>
      </c>
      <c r="M153" s="34">
        <v>1.02</v>
      </c>
      <c r="N153" s="34">
        <v>1.01</v>
      </c>
      <c r="O153" s="34">
        <v>1.01</v>
      </c>
      <c r="P153" s="34">
        <v>1.02</v>
      </c>
      <c r="Q153" s="34">
        <v>1.04</v>
      </c>
      <c r="R153" s="34">
        <v>1.04</v>
      </c>
      <c r="S153" s="34">
        <v>1.06</v>
      </c>
      <c r="T153" s="34">
        <v>1.1200000000000001</v>
      </c>
      <c r="U153" s="34">
        <v>1.1100000000000001</v>
      </c>
      <c r="V153" s="34">
        <v>1.1200000000000001</v>
      </c>
      <c r="W153" s="34">
        <v>1.1299999999999999</v>
      </c>
      <c r="X153" s="34">
        <v>1.1100000000000001</v>
      </c>
      <c r="Y153" s="34">
        <v>1.1599999999999999</v>
      </c>
      <c r="Z153" s="412">
        <v>1.1299999999999999</v>
      </c>
      <c r="AA153" s="412">
        <v>1.1299999999999999</v>
      </c>
      <c r="AB153" s="412">
        <v>1.1299999999999999</v>
      </c>
      <c r="AC153" s="412">
        <v>1.1299999999999999</v>
      </c>
      <c r="AD153" s="412">
        <v>1.1299999999999999</v>
      </c>
    </row>
    <row r="154" spans="1:30" s="30" customFormat="1" ht="11.25" x14ac:dyDescent="0.25">
      <c r="A154" s="31">
        <v>71287</v>
      </c>
      <c r="B154" s="30" t="str">
        <f t="shared" si="2"/>
        <v/>
      </c>
      <c r="C154" s="34">
        <v>1.1299999999999999</v>
      </c>
      <c r="D154" s="34" t="s">
        <v>1850</v>
      </c>
      <c r="E154" s="34" t="s">
        <v>1851</v>
      </c>
      <c r="F154" s="34" t="s">
        <v>1848</v>
      </c>
      <c r="G154" s="34" t="s">
        <v>1853</v>
      </c>
      <c r="H154" s="34" t="s">
        <v>1857</v>
      </c>
      <c r="I154" s="34" t="s">
        <v>1853</v>
      </c>
      <c r="J154" s="34" t="s">
        <v>1853</v>
      </c>
      <c r="K154" s="34">
        <v>1.01</v>
      </c>
      <c r="L154" s="34">
        <v>1.02</v>
      </c>
      <c r="M154" s="34">
        <v>1.01</v>
      </c>
      <c r="N154" s="34">
        <v>0.99</v>
      </c>
      <c r="O154" s="34">
        <v>1</v>
      </c>
      <c r="P154" s="34">
        <v>1.01</v>
      </c>
      <c r="Q154" s="34">
        <v>1.02</v>
      </c>
      <c r="R154" s="34">
        <v>1.03</v>
      </c>
      <c r="S154" s="34">
        <v>1.04</v>
      </c>
      <c r="T154" s="34">
        <v>1.1000000000000001</v>
      </c>
      <c r="U154" s="34">
        <v>1.1000000000000001</v>
      </c>
      <c r="V154" s="34">
        <v>1.1000000000000001</v>
      </c>
      <c r="W154" s="34">
        <v>1.1200000000000001</v>
      </c>
      <c r="X154" s="34">
        <v>1.0900000000000001</v>
      </c>
      <c r="Y154" s="34">
        <v>1.1399999999999999</v>
      </c>
      <c r="Z154" s="412">
        <v>1.1200000000000001</v>
      </c>
      <c r="AA154" s="412">
        <v>1.1200000000000001</v>
      </c>
      <c r="AB154" s="412">
        <v>1.1200000000000001</v>
      </c>
      <c r="AC154" s="412">
        <v>1.1200000000000001</v>
      </c>
      <c r="AD154" s="412">
        <v>1.1200000000000001</v>
      </c>
    </row>
    <row r="155" spans="1:30" s="30" customFormat="1" ht="11.25" x14ac:dyDescent="0.25">
      <c r="A155" s="31">
        <v>71292</v>
      </c>
      <c r="B155" s="30" t="str">
        <f t="shared" si="2"/>
        <v/>
      </c>
      <c r="C155" s="34">
        <v>1.07</v>
      </c>
      <c r="D155" s="34" t="s">
        <v>1852</v>
      </c>
      <c r="E155" s="34" t="s">
        <v>1853</v>
      </c>
      <c r="F155" s="34" t="s">
        <v>1853</v>
      </c>
      <c r="G155" s="34" t="s">
        <v>1861</v>
      </c>
      <c r="H155" s="34" t="s">
        <v>1858</v>
      </c>
      <c r="I155" s="34" t="s">
        <v>1865</v>
      </c>
      <c r="J155" s="34" t="s">
        <v>1861</v>
      </c>
      <c r="K155" s="34">
        <v>0.96</v>
      </c>
      <c r="L155" s="34">
        <v>0.96</v>
      </c>
      <c r="M155" s="34">
        <v>0.96</v>
      </c>
      <c r="N155" s="34">
        <v>0.94</v>
      </c>
      <c r="O155" s="34">
        <v>0.95</v>
      </c>
      <c r="P155" s="34">
        <v>0.96</v>
      </c>
      <c r="Q155" s="34">
        <v>0.97</v>
      </c>
      <c r="R155" s="34">
        <v>0.97</v>
      </c>
      <c r="S155" s="34">
        <v>0.99</v>
      </c>
      <c r="T155" s="34">
        <v>1.04</v>
      </c>
      <c r="U155" s="34">
        <v>1.04</v>
      </c>
      <c r="V155" s="34">
        <v>1.04</v>
      </c>
      <c r="W155" s="34">
        <v>1.06</v>
      </c>
      <c r="X155" s="34">
        <v>1.04</v>
      </c>
      <c r="Y155" s="34">
        <v>1.08</v>
      </c>
      <c r="Z155" s="412">
        <v>1.06</v>
      </c>
      <c r="AA155" s="412">
        <v>1.06</v>
      </c>
      <c r="AB155" s="412">
        <v>1.06</v>
      </c>
      <c r="AC155" s="412">
        <v>1.06</v>
      </c>
      <c r="AD155" s="412">
        <v>1.06</v>
      </c>
    </row>
    <row r="156" spans="1:30" s="30" customFormat="1" ht="11.25" x14ac:dyDescent="0.25">
      <c r="A156" s="31">
        <v>71296</v>
      </c>
      <c r="B156" s="30" t="str">
        <f t="shared" si="2"/>
        <v/>
      </c>
      <c r="C156" s="34">
        <v>1.1000000000000001</v>
      </c>
      <c r="D156" s="34" t="s">
        <v>1848</v>
      </c>
      <c r="E156" s="34" t="s">
        <v>1855</v>
      </c>
      <c r="F156" s="34" t="s">
        <v>1855</v>
      </c>
      <c r="G156" s="34" t="s">
        <v>1857</v>
      </c>
      <c r="H156" s="34" t="s">
        <v>1864</v>
      </c>
      <c r="I156" s="34">
        <v>1</v>
      </c>
      <c r="J156" s="34">
        <v>1</v>
      </c>
      <c r="K156" s="34">
        <v>0.99</v>
      </c>
      <c r="L156" s="34">
        <v>0.99</v>
      </c>
      <c r="M156" s="34">
        <v>0.99</v>
      </c>
      <c r="N156" s="34">
        <v>0.97</v>
      </c>
      <c r="O156" s="34">
        <v>0.97</v>
      </c>
      <c r="P156" s="34">
        <v>0.98</v>
      </c>
      <c r="Q156" s="34">
        <v>0.99</v>
      </c>
      <c r="R156" s="34">
        <v>1</v>
      </c>
      <c r="S156" s="34">
        <v>1.02</v>
      </c>
      <c r="T156" s="34">
        <v>1.07</v>
      </c>
      <c r="U156" s="34">
        <v>1.07</v>
      </c>
      <c r="V156" s="34">
        <v>1.07</v>
      </c>
      <c r="W156" s="34">
        <v>1.0900000000000001</v>
      </c>
      <c r="X156" s="34">
        <v>1.07</v>
      </c>
      <c r="Y156" s="34">
        <v>1.1100000000000001</v>
      </c>
      <c r="Z156" s="412">
        <v>1.0900000000000001</v>
      </c>
      <c r="AA156" s="412">
        <v>1.0900000000000001</v>
      </c>
      <c r="AB156" s="412">
        <v>1.0900000000000001</v>
      </c>
      <c r="AC156" s="412">
        <v>1.0900000000000001</v>
      </c>
      <c r="AD156" s="412">
        <v>1.0900000000000001</v>
      </c>
    </row>
    <row r="157" spans="1:30" s="30" customFormat="1" ht="11.25" x14ac:dyDescent="0.25">
      <c r="A157" s="31">
        <v>71297</v>
      </c>
      <c r="B157" s="30" t="str">
        <f t="shared" si="2"/>
        <v/>
      </c>
      <c r="C157" s="34">
        <v>1.1299999999999999</v>
      </c>
      <c r="D157" s="34" t="s">
        <v>1850</v>
      </c>
      <c r="E157" s="34" t="s">
        <v>1851</v>
      </c>
      <c r="F157" s="34" t="s">
        <v>1848</v>
      </c>
      <c r="G157" s="34" t="s">
        <v>1853</v>
      </c>
      <c r="H157" s="34" t="s">
        <v>1857</v>
      </c>
      <c r="I157" s="34" t="s">
        <v>1853</v>
      </c>
      <c r="J157" s="34" t="s">
        <v>1853</v>
      </c>
      <c r="K157" s="34">
        <v>1.01</v>
      </c>
      <c r="L157" s="34">
        <v>1.02</v>
      </c>
      <c r="M157" s="34">
        <v>1.01</v>
      </c>
      <c r="N157" s="34">
        <v>0.99</v>
      </c>
      <c r="O157" s="34">
        <v>1</v>
      </c>
      <c r="P157" s="34">
        <v>1.01</v>
      </c>
      <c r="Q157" s="34">
        <v>1.02</v>
      </c>
      <c r="R157" s="34">
        <v>1.03</v>
      </c>
      <c r="S157" s="34">
        <v>1.04</v>
      </c>
      <c r="T157" s="34">
        <v>1.1000000000000001</v>
      </c>
      <c r="U157" s="34">
        <v>1.1000000000000001</v>
      </c>
      <c r="V157" s="34">
        <v>1.1000000000000001</v>
      </c>
      <c r="W157" s="34">
        <v>1.1200000000000001</v>
      </c>
      <c r="X157" s="34">
        <v>1.0900000000000001</v>
      </c>
      <c r="Y157" s="34">
        <v>1.1399999999999999</v>
      </c>
      <c r="Z157" s="412">
        <v>1.1200000000000001</v>
      </c>
      <c r="AA157" s="412">
        <v>1.1200000000000001</v>
      </c>
      <c r="AB157" s="412">
        <v>1.1200000000000001</v>
      </c>
      <c r="AC157" s="412">
        <v>1.1200000000000001</v>
      </c>
      <c r="AD157" s="412">
        <v>1.1200000000000001</v>
      </c>
    </row>
    <row r="158" spans="1:30" s="30" customFormat="1" ht="11.25" x14ac:dyDescent="0.25">
      <c r="A158" s="31">
        <v>71299</v>
      </c>
      <c r="B158" s="30" t="str">
        <f t="shared" si="2"/>
        <v/>
      </c>
      <c r="C158" s="34">
        <v>1.1000000000000001</v>
      </c>
      <c r="D158" s="34" t="s">
        <v>1848</v>
      </c>
      <c r="E158" s="34" t="s">
        <v>1855</v>
      </c>
      <c r="F158" s="34" t="s">
        <v>1855</v>
      </c>
      <c r="G158" s="34" t="s">
        <v>1857</v>
      </c>
      <c r="H158" s="34" t="s">
        <v>1861</v>
      </c>
      <c r="I158" s="34">
        <v>1</v>
      </c>
      <c r="J158" s="34">
        <v>1</v>
      </c>
      <c r="K158" s="34">
        <v>0.99</v>
      </c>
      <c r="L158" s="34">
        <v>0.99</v>
      </c>
      <c r="M158" s="34">
        <v>0.98</v>
      </c>
      <c r="N158" s="34">
        <v>0.97</v>
      </c>
      <c r="O158" s="34">
        <v>0.97</v>
      </c>
      <c r="P158" s="34">
        <v>0.98</v>
      </c>
      <c r="Q158" s="34">
        <v>0.99</v>
      </c>
      <c r="R158" s="34">
        <v>1</v>
      </c>
      <c r="S158" s="34">
        <v>1.02</v>
      </c>
      <c r="T158" s="34">
        <v>1.07</v>
      </c>
      <c r="U158" s="34">
        <v>1.07</v>
      </c>
      <c r="V158" s="34">
        <v>1.07</v>
      </c>
      <c r="W158" s="34">
        <v>1.0900000000000001</v>
      </c>
      <c r="X158" s="34">
        <v>1.07</v>
      </c>
      <c r="Y158" s="34">
        <v>1.1100000000000001</v>
      </c>
      <c r="Z158" s="412">
        <v>1.0900000000000001</v>
      </c>
      <c r="AA158" s="412">
        <v>1.0900000000000001</v>
      </c>
      <c r="AB158" s="412">
        <v>1.0900000000000001</v>
      </c>
      <c r="AC158" s="412">
        <v>1.0900000000000001</v>
      </c>
      <c r="AD158" s="412">
        <v>1.0900000000000001</v>
      </c>
    </row>
    <row r="159" spans="1:30" s="30" customFormat="1" ht="11.25" x14ac:dyDescent="0.25">
      <c r="A159" s="31">
        <v>71332</v>
      </c>
      <c r="B159" s="30" t="str">
        <f t="shared" si="2"/>
        <v/>
      </c>
      <c r="C159" s="34">
        <v>1.23</v>
      </c>
      <c r="D159" s="34" t="s">
        <v>1831</v>
      </c>
      <c r="E159" s="34" t="s">
        <v>1838</v>
      </c>
      <c r="F159" s="34" t="s">
        <v>1834</v>
      </c>
      <c r="G159" s="34" t="s">
        <v>1845</v>
      </c>
      <c r="H159" s="34" t="s">
        <v>1851</v>
      </c>
      <c r="I159" s="34" t="s">
        <v>1846</v>
      </c>
      <c r="J159" s="34" t="s">
        <v>1846</v>
      </c>
      <c r="K159" s="34">
        <v>1.0900000000000001</v>
      </c>
      <c r="L159" s="34">
        <v>1.0900000000000001</v>
      </c>
      <c r="M159" s="34">
        <v>1.08</v>
      </c>
      <c r="N159" s="34">
        <v>1.07</v>
      </c>
      <c r="O159" s="34">
        <v>1.07</v>
      </c>
      <c r="P159" s="34">
        <v>1.08</v>
      </c>
      <c r="Q159" s="34">
        <v>1.1000000000000001</v>
      </c>
      <c r="R159" s="34">
        <v>1.1100000000000001</v>
      </c>
      <c r="S159" s="34">
        <v>1.1299999999999999</v>
      </c>
      <c r="T159" s="34">
        <v>1.19</v>
      </c>
      <c r="U159" s="34">
        <v>1.19</v>
      </c>
      <c r="V159" s="34">
        <v>1.2</v>
      </c>
      <c r="W159" s="34">
        <v>1.21</v>
      </c>
      <c r="X159" s="34">
        <v>1.18</v>
      </c>
      <c r="Y159" s="34">
        <v>1.23</v>
      </c>
      <c r="Z159" s="412">
        <v>1.21</v>
      </c>
      <c r="AA159" s="412">
        <v>1.21</v>
      </c>
      <c r="AB159" s="412">
        <v>1.21</v>
      </c>
      <c r="AC159" s="412">
        <v>1.21</v>
      </c>
      <c r="AD159" s="412">
        <v>1.21</v>
      </c>
    </row>
    <row r="160" spans="1:30" s="30" customFormat="1" ht="11.25" x14ac:dyDescent="0.25">
      <c r="A160" s="31">
        <v>71334</v>
      </c>
      <c r="B160" s="30" t="str">
        <f t="shared" si="2"/>
        <v/>
      </c>
      <c r="C160" s="34">
        <v>1.2</v>
      </c>
      <c r="D160" s="34" t="s">
        <v>1838</v>
      </c>
      <c r="E160" s="34" t="s">
        <v>1840</v>
      </c>
      <c r="F160" s="34" t="s">
        <v>1842</v>
      </c>
      <c r="G160" s="34" t="s">
        <v>1851</v>
      </c>
      <c r="H160" s="34" t="s">
        <v>1847</v>
      </c>
      <c r="I160" s="34" t="s">
        <v>1848</v>
      </c>
      <c r="J160" s="34" t="s">
        <v>1848</v>
      </c>
      <c r="K160" s="34">
        <v>1.07</v>
      </c>
      <c r="L160" s="34">
        <v>1.07</v>
      </c>
      <c r="M160" s="34">
        <v>1.06</v>
      </c>
      <c r="N160" s="34">
        <v>1.05</v>
      </c>
      <c r="O160" s="34">
        <v>1.05</v>
      </c>
      <c r="P160" s="34">
        <v>1.06</v>
      </c>
      <c r="Q160" s="34">
        <v>1.08</v>
      </c>
      <c r="R160" s="34">
        <v>1.0900000000000001</v>
      </c>
      <c r="S160" s="34">
        <v>1.1000000000000001</v>
      </c>
      <c r="T160" s="34">
        <v>1.17</v>
      </c>
      <c r="U160" s="34">
        <v>1.17</v>
      </c>
      <c r="V160" s="34">
        <v>1.17</v>
      </c>
      <c r="W160" s="34">
        <v>1.19</v>
      </c>
      <c r="X160" s="34">
        <v>1.1499999999999999</v>
      </c>
      <c r="Y160" s="34">
        <v>1.21</v>
      </c>
      <c r="Z160" s="412">
        <v>1.19</v>
      </c>
      <c r="AA160" s="412">
        <v>1.19</v>
      </c>
      <c r="AB160" s="412">
        <v>1.19</v>
      </c>
      <c r="AC160" s="412">
        <v>1.19</v>
      </c>
      <c r="AD160" s="412">
        <v>1.19</v>
      </c>
    </row>
    <row r="161" spans="1:30" s="30" customFormat="1" ht="11.25" x14ac:dyDescent="0.25">
      <c r="A161" s="31">
        <v>71336</v>
      </c>
      <c r="B161" s="30" t="str">
        <f t="shared" si="2"/>
        <v/>
      </c>
      <c r="C161" s="34">
        <v>1.2</v>
      </c>
      <c r="D161" s="34" t="s">
        <v>1838</v>
      </c>
      <c r="E161" s="34" t="s">
        <v>1842</v>
      </c>
      <c r="F161" s="34" t="s">
        <v>1844</v>
      </c>
      <c r="G161" s="34" t="s">
        <v>1851</v>
      </c>
      <c r="H161" s="34" t="s">
        <v>1855</v>
      </c>
      <c r="I161" s="34" t="s">
        <v>1848</v>
      </c>
      <c r="J161" s="34" t="s">
        <v>1848</v>
      </c>
      <c r="K161" s="34">
        <v>1.07</v>
      </c>
      <c r="L161" s="34">
        <v>1.07</v>
      </c>
      <c r="M161" s="34">
        <v>1.06</v>
      </c>
      <c r="N161" s="34">
        <v>1.05</v>
      </c>
      <c r="O161" s="34">
        <v>1.05</v>
      </c>
      <c r="P161" s="34">
        <v>1.06</v>
      </c>
      <c r="Q161" s="34">
        <v>1.08</v>
      </c>
      <c r="R161" s="34">
        <v>1.08</v>
      </c>
      <c r="S161" s="34">
        <v>1.1000000000000001</v>
      </c>
      <c r="T161" s="34">
        <v>1.1599999999999999</v>
      </c>
      <c r="U161" s="34">
        <v>1.1599999999999999</v>
      </c>
      <c r="V161" s="34">
        <v>1.17</v>
      </c>
      <c r="W161" s="34">
        <v>1.18</v>
      </c>
      <c r="X161" s="34">
        <v>1.1499999999999999</v>
      </c>
      <c r="Y161" s="34">
        <v>1.2</v>
      </c>
      <c r="Z161" s="412">
        <v>1.18</v>
      </c>
      <c r="AA161" s="412">
        <v>1.18</v>
      </c>
      <c r="AB161" s="412">
        <v>1.18</v>
      </c>
      <c r="AC161" s="412">
        <v>1.18</v>
      </c>
      <c r="AD161" s="412">
        <v>1.18</v>
      </c>
    </row>
    <row r="162" spans="1:30" s="30" customFormat="1" ht="11.25" x14ac:dyDescent="0.25">
      <c r="A162" s="31">
        <v>71364</v>
      </c>
      <c r="B162" s="30" t="str">
        <f t="shared" si="2"/>
        <v/>
      </c>
      <c r="C162" s="34">
        <v>1.18</v>
      </c>
      <c r="D162" s="34" t="s">
        <v>1840</v>
      </c>
      <c r="E162" s="34" t="s">
        <v>1849</v>
      </c>
      <c r="F162" s="34" t="s">
        <v>1849</v>
      </c>
      <c r="G162" s="34" t="s">
        <v>1847</v>
      </c>
      <c r="H162" s="34" t="s">
        <v>1852</v>
      </c>
      <c r="I162" s="34" t="s">
        <v>1855</v>
      </c>
      <c r="J162" s="34" t="s">
        <v>1855</v>
      </c>
      <c r="K162" s="34">
        <v>1.05</v>
      </c>
      <c r="L162" s="34">
        <v>1.05</v>
      </c>
      <c r="M162" s="34">
        <v>1.05</v>
      </c>
      <c r="N162" s="34">
        <v>1.03</v>
      </c>
      <c r="O162" s="34">
        <v>1.03</v>
      </c>
      <c r="P162" s="34">
        <v>1.04</v>
      </c>
      <c r="Q162" s="34">
        <v>1.06</v>
      </c>
      <c r="R162" s="34">
        <v>1.07</v>
      </c>
      <c r="S162" s="34">
        <v>1.08</v>
      </c>
      <c r="T162" s="34">
        <v>1.1399999999999999</v>
      </c>
      <c r="U162" s="34">
        <v>1.1399999999999999</v>
      </c>
      <c r="V162" s="34">
        <v>1.1499999999999999</v>
      </c>
      <c r="W162" s="34">
        <v>1.1599999999999999</v>
      </c>
      <c r="X162" s="34">
        <v>1.1299999999999999</v>
      </c>
      <c r="Y162" s="34">
        <v>1.18</v>
      </c>
      <c r="Z162" s="412">
        <v>1.1599999999999999</v>
      </c>
      <c r="AA162" s="412">
        <v>1.1599999999999999</v>
      </c>
      <c r="AB162" s="412">
        <v>1.1599999999999999</v>
      </c>
      <c r="AC162" s="412">
        <v>1.1599999999999999</v>
      </c>
      <c r="AD162" s="412">
        <v>1.1599999999999999</v>
      </c>
    </row>
    <row r="163" spans="1:30" s="30" customFormat="1" ht="11.25" x14ac:dyDescent="0.25">
      <c r="A163" s="31">
        <v>71384</v>
      </c>
      <c r="B163" s="30" t="str">
        <f t="shared" si="2"/>
        <v/>
      </c>
      <c r="C163" s="34">
        <v>1.22</v>
      </c>
      <c r="D163" s="34" t="s">
        <v>1826</v>
      </c>
      <c r="E163" s="34" t="s">
        <v>1838</v>
      </c>
      <c r="F163" s="34" t="s">
        <v>1834</v>
      </c>
      <c r="G163" s="34" t="s">
        <v>1850</v>
      </c>
      <c r="H163" s="34" t="s">
        <v>1848</v>
      </c>
      <c r="I163" s="34" t="s">
        <v>1846</v>
      </c>
      <c r="J163" s="34" t="s">
        <v>1851</v>
      </c>
      <c r="K163" s="34">
        <v>1.0900000000000001</v>
      </c>
      <c r="L163" s="34">
        <v>1.0900000000000001</v>
      </c>
      <c r="M163" s="34">
        <v>1.08</v>
      </c>
      <c r="N163" s="34">
        <v>1.06</v>
      </c>
      <c r="O163" s="34">
        <v>1.07</v>
      </c>
      <c r="P163" s="34">
        <v>1.08</v>
      </c>
      <c r="Q163" s="34">
        <v>1.1000000000000001</v>
      </c>
      <c r="R163" s="34">
        <v>1.1000000000000001</v>
      </c>
      <c r="S163" s="34">
        <v>1.1200000000000001</v>
      </c>
      <c r="T163" s="34">
        <v>1.19</v>
      </c>
      <c r="U163" s="34">
        <v>1.19</v>
      </c>
      <c r="V163" s="34">
        <v>1.19</v>
      </c>
      <c r="W163" s="34">
        <v>1.2</v>
      </c>
      <c r="X163" s="34">
        <v>1.17</v>
      </c>
      <c r="Y163" s="34">
        <v>1.22</v>
      </c>
      <c r="Z163" s="412">
        <v>1.2</v>
      </c>
      <c r="AA163" s="412">
        <v>1.2</v>
      </c>
      <c r="AB163" s="412">
        <v>1.2</v>
      </c>
      <c r="AC163" s="412">
        <v>1.2</v>
      </c>
      <c r="AD163" s="412">
        <v>1.2</v>
      </c>
    </row>
    <row r="164" spans="1:30" s="30" customFormat="1" ht="11.25" x14ac:dyDescent="0.25">
      <c r="A164" s="31">
        <v>71394</v>
      </c>
      <c r="B164" s="30" t="str">
        <f t="shared" si="2"/>
        <v/>
      </c>
      <c r="C164" s="34">
        <v>1.1299999999999999</v>
      </c>
      <c r="D164" s="34" t="s">
        <v>1846</v>
      </c>
      <c r="E164" s="34" t="s">
        <v>1851</v>
      </c>
      <c r="F164" s="34" t="s">
        <v>1848</v>
      </c>
      <c r="G164" s="34" t="s">
        <v>1853</v>
      </c>
      <c r="H164" s="34" t="s">
        <v>1857</v>
      </c>
      <c r="I164" s="34" t="s">
        <v>1856</v>
      </c>
      <c r="J164" s="34" t="s">
        <v>1856</v>
      </c>
      <c r="K164" s="34">
        <v>1.01</v>
      </c>
      <c r="L164" s="34">
        <v>1.01</v>
      </c>
      <c r="M164" s="34">
        <v>1</v>
      </c>
      <c r="N164" s="34">
        <v>0.99</v>
      </c>
      <c r="O164" s="34">
        <v>0.99</v>
      </c>
      <c r="P164" s="34">
        <v>1</v>
      </c>
      <c r="Q164" s="34">
        <v>1.02</v>
      </c>
      <c r="R164" s="34">
        <v>1.02</v>
      </c>
      <c r="S164" s="34">
        <v>1.04</v>
      </c>
      <c r="T164" s="34">
        <v>1.0900000000000001</v>
      </c>
      <c r="U164" s="34">
        <v>1.0900000000000001</v>
      </c>
      <c r="V164" s="34">
        <v>1.0900000000000001</v>
      </c>
      <c r="W164" s="34">
        <v>1.1100000000000001</v>
      </c>
      <c r="X164" s="34">
        <v>1.0900000000000001</v>
      </c>
      <c r="Y164" s="34">
        <v>1.1299999999999999</v>
      </c>
      <c r="Z164" s="412">
        <v>1.1100000000000001</v>
      </c>
      <c r="AA164" s="412">
        <v>1.1100000000000001</v>
      </c>
      <c r="AB164" s="412">
        <v>1.1100000000000001</v>
      </c>
      <c r="AC164" s="412">
        <v>1.1100000000000001</v>
      </c>
      <c r="AD164" s="412">
        <v>1.1100000000000001</v>
      </c>
    </row>
    <row r="165" spans="1:30" s="30" customFormat="1" ht="11.25" x14ac:dyDescent="0.25">
      <c r="A165" s="31">
        <v>71397</v>
      </c>
      <c r="B165" s="30" t="str">
        <f t="shared" si="2"/>
        <v/>
      </c>
      <c r="C165" s="34">
        <v>1.19</v>
      </c>
      <c r="D165" s="34" t="s">
        <v>1834</v>
      </c>
      <c r="E165" s="34" t="s">
        <v>1842</v>
      </c>
      <c r="F165" s="34" t="s">
        <v>1844</v>
      </c>
      <c r="G165" s="34" t="s">
        <v>1848</v>
      </c>
      <c r="H165" s="34" t="s">
        <v>1855</v>
      </c>
      <c r="I165" s="34" t="s">
        <v>1847</v>
      </c>
      <c r="J165" s="34" t="s">
        <v>1847</v>
      </c>
      <c r="K165" s="34">
        <v>1.06</v>
      </c>
      <c r="L165" s="34">
        <v>1.06</v>
      </c>
      <c r="M165" s="34">
        <v>1.06</v>
      </c>
      <c r="N165" s="34">
        <v>1.04</v>
      </c>
      <c r="O165" s="34">
        <v>1.04</v>
      </c>
      <c r="P165" s="34">
        <v>1.05</v>
      </c>
      <c r="Q165" s="34">
        <v>1.07</v>
      </c>
      <c r="R165" s="34">
        <v>1.08</v>
      </c>
      <c r="S165" s="34">
        <v>1.1000000000000001</v>
      </c>
      <c r="T165" s="34">
        <v>1.1599999999999999</v>
      </c>
      <c r="U165" s="34">
        <v>1.1599999999999999</v>
      </c>
      <c r="V165" s="34">
        <v>1.1599999999999999</v>
      </c>
      <c r="W165" s="34">
        <v>1.17</v>
      </c>
      <c r="X165" s="34">
        <v>1.1399999999999999</v>
      </c>
      <c r="Y165" s="34">
        <v>1.19</v>
      </c>
      <c r="Z165" s="412">
        <v>1.17</v>
      </c>
      <c r="AA165" s="412">
        <v>1.17</v>
      </c>
      <c r="AB165" s="412">
        <v>1.17</v>
      </c>
      <c r="AC165" s="412">
        <v>1.17</v>
      </c>
      <c r="AD165" s="412">
        <v>1.17</v>
      </c>
    </row>
    <row r="166" spans="1:30" s="30" customFormat="1" ht="11.25" x14ac:dyDescent="0.25">
      <c r="A166" s="31">
        <v>71404</v>
      </c>
      <c r="B166" s="30" t="str">
        <f t="shared" si="2"/>
        <v/>
      </c>
      <c r="C166" s="34">
        <v>1.18</v>
      </c>
      <c r="D166" s="34" t="s">
        <v>1840</v>
      </c>
      <c r="E166" s="34" t="s">
        <v>1844</v>
      </c>
      <c r="F166" s="34" t="s">
        <v>1849</v>
      </c>
      <c r="G166" s="34" t="s">
        <v>1848</v>
      </c>
      <c r="H166" s="34" t="s">
        <v>1852</v>
      </c>
      <c r="I166" s="34" t="s">
        <v>1847</v>
      </c>
      <c r="J166" s="34" t="s">
        <v>1855</v>
      </c>
      <c r="K166" s="34">
        <v>1.05</v>
      </c>
      <c r="L166" s="34">
        <v>1.06</v>
      </c>
      <c r="M166" s="34">
        <v>1.05</v>
      </c>
      <c r="N166" s="34">
        <v>1.03</v>
      </c>
      <c r="O166" s="34">
        <v>1.04</v>
      </c>
      <c r="P166" s="34">
        <v>1.05</v>
      </c>
      <c r="Q166" s="34">
        <v>1.06</v>
      </c>
      <c r="R166" s="34">
        <v>1.07</v>
      </c>
      <c r="S166" s="34">
        <v>1.0900000000000001</v>
      </c>
      <c r="T166" s="34">
        <v>1.1499999999999999</v>
      </c>
      <c r="U166" s="34">
        <v>1.1499999999999999</v>
      </c>
      <c r="V166" s="34">
        <v>1.1499999999999999</v>
      </c>
      <c r="W166" s="34">
        <v>1.17</v>
      </c>
      <c r="X166" s="34">
        <v>1.1399999999999999</v>
      </c>
      <c r="Y166" s="34">
        <v>1.19</v>
      </c>
      <c r="Z166" s="412">
        <v>1.17</v>
      </c>
      <c r="AA166" s="412">
        <v>1.17</v>
      </c>
      <c r="AB166" s="412">
        <v>1.17</v>
      </c>
      <c r="AC166" s="412">
        <v>1.17</v>
      </c>
      <c r="AD166" s="412">
        <v>1.17</v>
      </c>
    </row>
    <row r="167" spans="1:30" s="30" customFormat="1" ht="11.25" x14ac:dyDescent="0.25">
      <c r="A167" s="31">
        <v>71409</v>
      </c>
      <c r="B167" s="30" t="str">
        <f t="shared" si="2"/>
        <v/>
      </c>
      <c r="C167" s="34">
        <v>1.19</v>
      </c>
      <c r="D167" s="34" t="s">
        <v>1840</v>
      </c>
      <c r="E167" s="34" t="s">
        <v>1844</v>
      </c>
      <c r="F167" s="34" t="s">
        <v>1849</v>
      </c>
      <c r="G167" s="34" t="s">
        <v>1848</v>
      </c>
      <c r="H167" s="34" t="s">
        <v>1852</v>
      </c>
      <c r="I167" s="34" t="s">
        <v>1847</v>
      </c>
      <c r="J167" s="34" t="s">
        <v>1847</v>
      </c>
      <c r="K167" s="34">
        <v>1.06</v>
      </c>
      <c r="L167" s="34">
        <v>1.06</v>
      </c>
      <c r="M167" s="34">
        <v>1.05</v>
      </c>
      <c r="N167" s="34">
        <v>1.04</v>
      </c>
      <c r="O167" s="34">
        <v>1.04</v>
      </c>
      <c r="P167" s="34">
        <v>1.05</v>
      </c>
      <c r="Q167" s="34">
        <v>1.07</v>
      </c>
      <c r="R167" s="34">
        <v>1.07</v>
      </c>
      <c r="S167" s="34">
        <v>1.0900000000000001</v>
      </c>
      <c r="T167" s="34">
        <v>1.1499999999999999</v>
      </c>
      <c r="U167" s="34">
        <v>1.1499999999999999</v>
      </c>
      <c r="V167" s="34">
        <v>1.1499999999999999</v>
      </c>
      <c r="W167" s="34">
        <v>1.17</v>
      </c>
      <c r="X167" s="34">
        <v>1.1399999999999999</v>
      </c>
      <c r="Y167" s="34">
        <v>1.19</v>
      </c>
      <c r="Z167" s="412">
        <v>1.17</v>
      </c>
      <c r="AA167" s="412">
        <v>1.17</v>
      </c>
      <c r="AB167" s="412">
        <v>1.17</v>
      </c>
      <c r="AC167" s="412">
        <v>1.17</v>
      </c>
      <c r="AD167" s="412">
        <v>1.17</v>
      </c>
    </row>
    <row r="168" spans="1:30" s="30" customFormat="1" ht="11.25" x14ac:dyDescent="0.25">
      <c r="A168" s="31">
        <v>71522</v>
      </c>
      <c r="B168" s="30" t="str">
        <f t="shared" si="2"/>
        <v/>
      </c>
      <c r="C168" s="34">
        <v>1.21</v>
      </c>
      <c r="D168" s="34" t="s">
        <v>1838</v>
      </c>
      <c r="E168" s="34" t="s">
        <v>1840</v>
      </c>
      <c r="F168" s="34" t="s">
        <v>1842</v>
      </c>
      <c r="G168" s="34" t="s">
        <v>1851</v>
      </c>
      <c r="H168" s="34" t="s">
        <v>1847</v>
      </c>
      <c r="I168" s="34" t="s">
        <v>1848</v>
      </c>
      <c r="J168" s="34" t="s">
        <v>1848</v>
      </c>
      <c r="K168" s="34">
        <v>1.07</v>
      </c>
      <c r="L168" s="34">
        <v>1.07</v>
      </c>
      <c r="M168" s="34">
        <v>1.06</v>
      </c>
      <c r="N168" s="34">
        <v>1.05</v>
      </c>
      <c r="O168" s="34">
        <v>1.05</v>
      </c>
      <c r="P168" s="34">
        <v>1.06</v>
      </c>
      <c r="Q168" s="34">
        <v>1.08</v>
      </c>
      <c r="R168" s="34">
        <v>1.0900000000000001</v>
      </c>
      <c r="S168" s="34">
        <v>1.1000000000000001</v>
      </c>
      <c r="T168" s="34">
        <v>1.17</v>
      </c>
      <c r="U168" s="34">
        <v>1.17</v>
      </c>
      <c r="V168" s="34">
        <v>1.17</v>
      </c>
      <c r="W168" s="34">
        <v>1.18</v>
      </c>
      <c r="X168" s="34">
        <v>1.1599999999999999</v>
      </c>
      <c r="Y168" s="34">
        <v>1.21</v>
      </c>
      <c r="Z168" s="412">
        <v>1.18</v>
      </c>
      <c r="AA168" s="412">
        <v>1.18</v>
      </c>
      <c r="AB168" s="412">
        <v>1.18</v>
      </c>
      <c r="AC168" s="412">
        <v>1.18</v>
      </c>
      <c r="AD168" s="412">
        <v>1.18</v>
      </c>
    </row>
    <row r="169" spans="1:30" s="30" customFormat="1" ht="11.25" x14ac:dyDescent="0.25">
      <c r="A169" s="31">
        <v>71540</v>
      </c>
      <c r="B169" s="30" t="str">
        <f t="shared" si="2"/>
        <v/>
      </c>
      <c r="C169" s="34">
        <v>1.17</v>
      </c>
      <c r="D169" s="34" t="s">
        <v>1842</v>
      </c>
      <c r="E169" s="34" t="s">
        <v>1849</v>
      </c>
      <c r="F169" s="34" t="s">
        <v>1845</v>
      </c>
      <c r="G169" s="34" t="s">
        <v>1847</v>
      </c>
      <c r="H169" s="34" t="s">
        <v>1854</v>
      </c>
      <c r="I169" s="34" t="s">
        <v>1855</v>
      </c>
      <c r="J169" s="34" t="s">
        <v>1855</v>
      </c>
      <c r="K169" s="34">
        <v>1.05</v>
      </c>
      <c r="L169" s="34">
        <v>1.05</v>
      </c>
      <c r="M169" s="34">
        <v>1.04</v>
      </c>
      <c r="N169" s="34">
        <v>1.03</v>
      </c>
      <c r="O169" s="34">
        <v>1.03</v>
      </c>
      <c r="P169" s="34">
        <v>1.04</v>
      </c>
      <c r="Q169" s="34">
        <v>1.06</v>
      </c>
      <c r="R169" s="34">
        <v>1.06</v>
      </c>
      <c r="S169" s="34">
        <v>1.08</v>
      </c>
      <c r="T169" s="34">
        <v>1.1399999999999999</v>
      </c>
      <c r="U169" s="34">
        <v>1.1399999999999999</v>
      </c>
      <c r="V169" s="34">
        <v>1.1399999999999999</v>
      </c>
      <c r="W169" s="34">
        <v>1.1499999999999999</v>
      </c>
      <c r="X169" s="34">
        <v>1.1299999999999999</v>
      </c>
      <c r="Y169" s="34">
        <v>1.17</v>
      </c>
      <c r="Z169" s="412">
        <v>1.1499999999999999</v>
      </c>
      <c r="AA169" s="412">
        <v>1.1499999999999999</v>
      </c>
      <c r="AB169" s="412">
        <v>1.1499999999999999</v>
      </c>
      <c r="AC169" s="412">
        <v>1.1499999999999999</v>
      </c>
      <c r="AD169" s="412">
        <v>1.1499999999999999</v>
      </c>
    </row>
    <row r="170" spans="1:30" s="30" customFormat="1" ht="11.25" x14ac:dyDescent="0.25">
      <c r="A170" s="31">
        <v>71543</v>
      </c>
      <c r="B170" s="30" t="str">
        <f t="shared" si="2"/>
        <v/>
      </c>
      <c r="C170" s="34">
        <v>1.03</v>
      </c>
      <c r="D170" s="34" t="s">
        <v>1857</v>
      </c>
      <c r="E170" s="34" t="s">
        <v>1864</v>
      </c>
      <c r="F170" s="34" t="s">
        <v>1864</v>
      </c>
      <c r="G170" s="34" t="s">
        <v>1860</v>
      </c>
      <c r="H170" s="34" t="s">
        <v>1863</v>
      </c>
      <c r="I170" s="34" t="s">
        <v>1859</v>
      </c>
      <c r="J170" s="34" t="s">
        <v>1859</v>
      </c>
      <c r="K170" s="34">
        <v>0.93</v>
      </c>
      <c r="L170" s="34">
        <v>0.93</v>
      </c>
      <c r="M170" s="34">
        <v>0.93</v>
      </c>
      <c r="N170" s="34">
        <v>0.91</v>
      </c>
      <c r="O170" s="34">
        <v>0.92</v>
      </c>
      <c r="P170" s="34">
        <v>0.93</v>
      </c>
      <c r="Q170" s="34">
        <v>0.94</v>
      </c>
      <c r="R170" s="34">
        <v>0.94</v>
      </c>
      <c r="S170" s="34">
        <v>0.96</v>
      </c>
      <c r="T170" s="34">
        <v>1</v>
      </c>
      <c r="U170" s="34">
        <v>1</v>
      </c>
      <c r="V170" s="34">
        <v>1</v>
      </c>
      <c r="W170" s="34">
        <v>1.02</v>
      </c>
      <c r="X170" s="34">
        <v>1</v>
      </c>
      <c r="Y170" s="34">
        <v>1.04</v>
      </c>
      <c r="Z170" s="412">
        <v>1.02</v>
      </c>
      <c r="AA170" s="412">
        <v>1.02</v>
      </c>
      <c r="AB170" s="412">
        <v>1.02</v>
      </c>
      <c r="AC170" s="412">
        <v>1.02</v>
      </c>
      <c r="AD170" s="412">
        <v>1.02</v>
      </c>
    </row>
    <row r="171" spans="1:30" s="30" customFormat="1" ht="11.25" x14ac:dyDescent="0.25">
      <c r="A171" s="31">
        <v>71546</v>
      </c>
      <c r="B171" s="30" t="str">
        <f t="shared" si="2"/>
        <v/>
      </c>
      <c r="C171" s="34">
        <v>1.1499999999999999</v>
      </c>
      <c r="D171" s="34" t="s">
        <v>1845</v>
      </c>
      <c r="E171" s="34" t="s">
        <v>1846</v>
      </c>
      <c r="F171" s="34" t="s">
        <v>1851</v>
      </c>
      <c r="G171" s="34" t="s">
        <v>1852</v>
      </c>
      <c r="H171" s="34" t="s">
        <v>1856</v>
      </c>
      <c r="I171" s="34" t="s">
        <v>1854</v>
      </c>
      <c r="J171" s="34" t="s">
        <v>1854</v>
      </c>
      <c r="K171" s="34">
        <v>1.03</v>
      </c>
      <c r="L171" s="34">
        <v>1.03</v>
      </c>
      <c r="M171" s="34">
        <v>1.02</v>
      </c>
      <c r="N171" s="34">
        <v>1.01</v>
      </c>
      <c r="O171" s="34">
        <v>1.01</v>
      </c>
      <c r="P171" s="34">
        <v>1.02</v>
      </c>
      <c r="Q171" s="34">
        <v>1.04</v>
      </c>
      <c r="R171" s="34">
        <v>1.04</v>
      </c>
      <c r="S171" s="34">
        <v>1.06</v>
      </c>
      <c r="T171" s="34">
        <v>1.1100000000000001</v>
      </c>
      <c r="U171" s="34">
        <v>1.1100000000000001</v>
      </c>
      <c r="V171" s="34">
        <v>1.1100000000000001</v>
      </c>
      <c r="W171" s="34">
        <v>1.1299999999999999</v>
      </c>
      <c r="X171" s="34">
        <v>1.1000000000000001</v>
      </c>
      <c r="Y171" s="34">
        <v>1.1499999999999999</v>
      </c>
      <c r="Z171" s="412">
        <v>1.1299999999999999</v>
      </c>
      <c r="AA171" s="412">
        <v>1.1299999999999999</v>
      </c>
      <c r="AB171" s="412">
        <v>1.1299999999999999</v>
      </c>
      <c r="AC171" s="412">
        <v>1.1299999999999999</v>
      </c>
      <c r="AD171" s="412">
        <v>1.1299999999999999</v>
      </c>
    </row>
    <row r="172" spans="1:30" s="30" customFormat="1" ht="11.25" x14ac:dyDescent="0.25">
      <c r="A172" s="31">
        <v>71549</v>
      </c>
      <c r="B172" s="30" t="str">
        <f t="shared" si="2"/>
        <v/>
      </c>
      <c r="C172" s="34">
        <v>1.18</v>
      </c>
      <c r="D172" s="34" t="s">
        <v>1842</v>
      </c>
      <c r="E172" s="34" t="s">
        <v>1849</v>
      </c>
      <c r="F172" s="34" t="s">
        <v>1845</v>
      </c>
      <c r="G172" s="34" t="s">
        <v>1847</v>
      </c>
      <c r="H172" s="34" t="s">
        <v>1854</v>
      </c>
      <c r="I172" s="34" t="s">
        <v>1855</v>
      </c>
      <c r="J172" s="34" t="s">
        <v>1855</v>
      </c>
      <c r="K172" s="34">
        <v>1.05</v>
      </c>
      <c r="L172" s="34">
        <v>1.05</v>
      </c>
      <c r="M172" s="34">
        <v>1.04</v>
      </c>
      <c r="N172" s="34">
        <v>1.03</v>
      </c>
      <c r="O172" s="34">
        <v>1.03</v>
      </c>
      <c r="P172" s="34">
        <v>1.04</v>
      </c>
      <c r="Q172" s="34">
        <v>1.06</v>
      </c>
      <c r="R172" s="34">
        <v>1.07</v>
      </c>
      <c r="S172" s="34">
        <v>1.08</v>
      </c>
      <c r="T172" s="34">
        <v>1.1399999999999999</v>
      </c>
      <c r="U172" s="34">
        <v>1.1399999999999999</v>
      </c>
      <c r="V172" s="34">
        <v>1.1399999999999999</v>
      </c>
      <c r="W172" s="34">
        <v>1.1599999999999999</v>
      </c>
      <c r="X172" s="34">
        <v>1.1299999999999999</v>
      </c>
      <c r="Y172" s="34">
        <v>1.18</v>
      </c>
      <c r="Z172" s="412">
        <v>1.1599999999999999</v>
      </c>
      <c r="AA172" s="412">
        <v>1.1599999999999999</v>
      </c>
      <c r="AB172" s="412">
        <v>1.1599999999999999</v>
      </c>
      <c r="AC172" s="412">
        <v>1.1599999999999999</v>
      </c>
      <c r="AD172" s="412">
        <v>1.1599999999999999</v>
      </c>
    </row>
    <row r="173" spans="1:30" s="30" customFormat="1" ht="11.25" x14ac:dyDescent="0.25">
      <c r="A173" s="31">
        <v>71554</v>
      </c>
      <c r="B173" s="30" t="str">
        <f t="shared" si="2"/>
        <v/>
      </c>
      <c r="C173" s="34">
        <v>1.19</v>
      </c>
      <c r="D173" s="34" t="s">
        <v>1834</v>
      </c>
      <c r="E173" s="34" t="s">
        <v>1844</v>
      </c>
      <c r="F173" s="34" t="s">
        <v>1844</v>
      </c>
      <c r="G173" s="34" t="s">
        <v>1848</v>
      </c>
      <c r="H173" s="34" t="s">
        <v>1855</v>
      </c>
      <c r="I173" s="34" t="s">
        <v>1847</v>
      </c>
      <c r="J173" s="34" t="s">
        <v>1847</v>
      </c>
      <c r="K173" s="34">
        <v>1.06</v>
      </c>
      <c r="L173" s="34">
        <v>1.06</v>
      </c>
      <c r="M173" s="34">
        <v>1.05</v>
      </c>
      <c r="N173" s="34">
        <v>1.04</v>
      </c>
      <c r="O173" s="34">
        <v>1.04</v>
      </c>
      <c r="P173" s="34">
        <v>1.05</v>
      </c>
      <c r="Q173" s="34">
        <v>1.07</v>
      </c>
      <c r="R173" s="34">
        <v>1.08</v>
      </c>
      <c r="S173" s="34">
        <v>1.1000000000000001</v>
      </c>
      <c r="T173" s="34">
        <v>1.1599999999999999</v>
      </c>
      <c r="U173" s="34">
        <v>1.1599999999999999</v>
      </c>
      <c r="V173" s="34">
        <v>1.1599999999999999</v>
      </c>
      <c r="W173" s="34">
        <v>1.17</v>
      </c>
      <c r="X173" s="34">
        <v>1.1399999999999999</v>
      </c>
      <c r="Y173" s="34">
        <v>1.19</v>
      </c>
      <c r="Z173" s="412">
        <v>1.17</v>
      </c>
      <c r="AA173" s="412">
        <v>1.17</v>
      </c>
      <c r="AB173" s="412">
        <v>1.17</v>
      </c>
      <c r="AC173" s="412">
        <v>1.17</v>
      </c>
      <c r="AD173" s="412">
        <v>1.17</v>
      </c>
    </row>
    <row r="174" spans="1:30" s="30" customFormat="1" ht="11.25" x14ac:dyDescent="0.25">
      <c r="A174" s="31">
        <v>71560</v>
      </c>
      <c r="B174" s="30" t="str">
        <f t="shared" si="2"/>
        <v/>
      </c>
      <c r="C174" s="34">
        <v>1.18</v>
      </c>
      <c r="D174" s="34" t="s">
        <v>1840</v>
      </c>
      <c r="E174" s="34" t="s">
        <v>1849</v>
      </c>
      <c r="F174" s="34" t="s">
        <v>1845</v>
      </c>
      <c r="G174" s="34" t="s">
        <v>1847</v>
      </c>
      <c r="H174" s="34" t="s">
        <v>1852</v>
      </c>
      <c r="I174" s="34" t="s">
        <v>1855</v>
      </c>
      <c r="J174" s="34" t="s">
        <v>1855</v>
      </c>
      <c r="K174" s="34">
        <v>1.05</v>
      </c>
      <c r="L174" s="34">
        <v>1.06</v>
      </c>
      <c r="M174" s="34">
        <v>1.05</v>
      </c>
      <c r="N174" s="34">
        <v>1.03</v>
      </c>
      <c r="O174" s="34">
        <v>1.03</v>
      </c>
      <c r="P174" s="34">
        <v>1.05</v>
      </c>
      <c r="Q174" s="34">
        <v>1.06</v>
      </c>
      <c r="R174" s="34">
        <v>1.07</v>
      </c>
      <c r="S174" s="34">
        <v>1.0900000000000001</v>
      </c>
      <c r="T174" s="34">
        <v>1.1499999999999999</v>
      </c>
      <c r="U174" s="34">
        <v>1.1399999999999999</v>
      </c>
      <c r="V174" s="34">
        <v>1.1399999999999999</v>
      </c>
      <c r="W174" s="34">
        <v>1.1599999999999999</v>
      </c>
      <c r="X174" s="34">
        <v>1.1299999999999999</v>
      </c>
      <c r="Y174" s="34">
        <v>1.18</v>
      </c>
      <c r="Z174" s="412">
        <v>1.1599999999999999</v>
      </c>
      <c r="AA174" s="412">
        <v>1.1599999999999999</v>
      </c>
      <c r="AB174" s="412">
        <v>1.1599999999999999</v>
      </c>
      <c r="AC174" s="412">
        <v>1.1599999999999999</v>
      </c>
      <c r="AD174" s="412">
        <v>1.1599999999999999</v>
      </c>
    </row>
    <row r="175" spans="1:30" s="30" customFormat="1" ht="11.25" x14ac:dyDescent="0.25">
      <c r="A175" s="31">
        <v>71563</v>
      </c>
      <c r="B175" s="30" t="str">
        <f t="shared" si="2"/>
        <v/>
      </c>
      <c r="C175" s="34">
        <v>1.1599999999999999</v>
      </c>
      <c r="D175" s="34" t="s">
        <v>1844</v>
      </c>
      <c r="E175" s="34" t="s">
        <v>1845</v>
      </c>
      <c r="F175" s="34" t="s">
        <v>1850</v>
      </c>
      <c r="G175" s="34" t="s">
        <v>1855</v>
      </c>
      <c r="H175" s="34" t="s">
        <v>1853</v>
      </c>
      <c r="I175" s="34" t="s">
        <v>1852</v>
      </c>
      <c r="J175" s="34" t="s">
        <v>1852</v>
      </c>
      <c r="K175" s="34">
        <v>1.04</v>
      </c>
      <c r="L175" s="34">
        <v>1.04</v>
      </c>
      <c r="M175" s="34">
        <v>1.03</v>
      </c>
      <c r="N175" s="34">
        <v>1.02</v>
      </c>
      <c r="O175" s="34">
        <v>1.02</v>
      </c>
      <c r="P175" s="34">
        <v>1.03</v>
      </c>
      <c r="Q175" s="34">
        <v>1.05</v>
      </c>
      <c r="R175" s="34">
        <v>1.06</v>
      </c>
      <c r="S175" s="34">
        <v>1.07</v>
      </c>
      <c r="T175" s="34">
        <v>1.1299999999999999</v>
      </c>
      <c r="U175" s="34">
        <v>1.1299999999999999</v>
      </c>
      <c r="V175" s="34">
        <v>1.1299999999999999</v>
      </c>
      <c r="W175" s="34">
        <v>1.1499999999999999</v>
      </c>
      <c r="X175" s="34">
        <v>1.1200000000000001</v>
      </c>
      <c r="Y175" s="34">
        <v>1.17</v>
      </c>
      <c r="Z175" s="412">
        <v>1.1499999999999999</v>
      </c>
      <c r="AA175" s="412">
        <v>1.1499999999999999</v>
      </c>
      <c r="AB175" s="412">
        <v>1.1499999999999999</v>
      </c>
      <c r="AC175" s="412">
        <v>1.1499999999999999</v>
      </c>
      <c r="AD175" s="412">
        <v>1.1499999999999999</v>
      </c>
    </row>
    <row r="176" spans="1:30" s="30" customFormat="1" ht="11.25" x14ac:dyDescent="0.25">
      <c r="A176" s="31">
        <v>71566</v>
      </c>
      <c r="B176" s="30" t="str">
        <f t="shared" si="2"/>
        <v/>
      </c>
      <c r="C176" s="34">
        <v>1.04</v>
      </c>
      <c r="D176" s="34" t="s">
        <v>1856</v>
      </c>
      <c r="E176" s="34">
        <v>1</v>
      </c>
      <c r="F176" s="34">
        <v>1</v>
      </c>
      <c r="G176" s="34" t="s">
        <v>1860</v>
      </c>
      <c r="H176" s="34" t="s">
        <v>1859</v>
      </c>
      <c r="I176" s="34" t="s">
        <v>1860</v>
      </c>
      <c r="J176" s="34" t="s">
        <v>1860</v>
      </c>
      <c r="K176" s="34">
        <v>0.94</v>
      </c>
      <c r="L176" s="34">
        <v>0.94</v>
      </c>
      <c r="M176" s="34">
        <v>0.93</v>
      </c>
      <c r="N176" s="34">
        <v>0.92</v>
      </c>
      <c r="O176" s="34">
        <v>0.92</v>
      </c>
      <c r="P176" s="34">
        <v>0.93</v>
      </c>
      <c r="Q176" s="34">
        <v>0.94</v>
      </c>
      <c r="R176" s="34">
        <v>0.95</v>
      </c>
      <c r="S176" s="34">
        <v>0.96</v>
      </c>
      <c r="T176" s="34">
        <v>1.01</v>
      </c>
      <c r="U176" s="34">
        <v>1.01</v>
      </c>
      <c r="V176" s="34">
        <v>1.01</v>
      </c>
      <c r="W176" s="34">
        <v>1.03</v>
      </c>
      <c r="X176" s="34">
        <v>1.01</v>
      </c>
      <c r="Y176" s="34">
        <v>1.05</v>
      </c>
      <c r="Z176" s="412">
        <v>1.03</v>
      </c>
      <c r="AA176" s="412">
        <v>1.03</v>
      </c>
      <c r="AB176" s="412">
        <v>1.03</v>
      </c>
      <c r="AC176" s="412">
        <v>1.03</v>
      </c>
      <c r="AD176" s="412">
        <v>1.03</v>
      </c>
    </row>
    <row r="177" spans="1:30" s="30" customFormat="1" ht="11.25" x14ac:dyDescent="0.25">
      <c r="A177" s="31">
        <v>71570</v>
      </c>
      <c r="B177" s="30" t="str">
        <f t="shared" si="2"/>
        <v/>
      </c>
      <c r="C177" s="34">
        <v>1.19</v>
      </c>
      <c r="D177" s="34" t="s">
        <v>1840</v>
      </c>
      <c r="E177" s="34" t="s">
        <v>1844</v>
      </c>
      <c r="F177" s="34" t="s">
        <v>1849</v>
      </c>
      <c r="G177" s="34" t="s">
        <v>1848</v>
      </c>
      <c r="H177" s="34" t="s">
        <v>1852</v>
      </c>
      <c r="I177" s="34" t="s">
        <v>1847</v>
      </c>
      <c r="J177" s="34" t="s">
        <v>1847</v>
      </c>
      <c r="K177" s="34">
        <v>1.06</v>
      </c>
      <c r="L177" s="34">
        <v>1.06</v>
      </c>
      <c r="M177" s="34">
        <v>1.05</v>
      </c>
      <c r="N177" s="34">
        <v>1.04</v>
      </c>
      <c r="O177" s="34">
        <v>1.04</v>
      </c>
      <c r="P177" s="34">
        <v>1.05</v>
      </c>
      <c r="Q177" s="34">
        <v>1.07</v>
      </c>
      <c r="R177" s="34">
        <v>1.08</v>
      </c>
      <c r="S177" s="34">
        <v>1.0900000000000001</v>
      </c>
      <c r="T177" s="34">
        <v>1.1499999999999999</v>
      </c>
      <c r="U177" s="34">
        <v>1.1499999999999999</v>
      </c>
      <c r="V177" s="34">
        <v>1.1499999999999999</v>
      </c>
      <c r="W177" s="34">
        <v>1.17</v>
      </c>
      <c r="X177" s="34">
        <v>1.1399999999999999</v>
      </c>
      <c r="Y177" s="34">
        <v>1.19</v>
      </c>
      <c r="Z177" s="412">
        <v>1.17</v>
      </c>
      <c r="AA177" s="412">
        <v>1.17</v>
      </c>
      <c r="AB177" s="412">
        <v>1.17</v>
      </c>
      <c r="AC177" s="412">
        <v>1.17</v>
      </c>
      <c r="AD177" s="412">
        <v>1.17</v>
      </c>
    </row>
    <row r="178" spans="1:30" s="30" customFormat="1" ht="11.25" x14ac:dyDescent="0.25">
      <c r="A178" s="31">
        <v>71573</v>
      </c>
      <c r="B178" s="30" t="str">
        <f t="shared" si="2"/>
        <v/>
      </c>
      <c r="C178" s="34">
        <v>1.18</v>
      </c>
      <c r="D178" s="34" t="s">
        <v>1840</v>
      </c>
      <c r="E178" s="34" t="s">
        <v>1849</v>
      </c>
      <c r="F178" s="34" t="s">
        <v>1849</v>
      </c>
      <c r="G178" s="34" t="s">
        <v>1847</v>
      </c>
      <c r="H178" s="34" t="s">
        <v>1852</v>
      </c>
      <c r="I178" s="34" t="s">
        <v>1855</v>
      </c>
      <c r="J178" s="34" t="s">
        <v>1855</v>
      </c>
      <c r="K178" s="34">
        <v>1.05</v>
      </c>
      <c r="L178" s="34">
        <v>1.05</v>
      </c>
      <c r="M178" s="34">
        <v>1.05</v>
      </c>
      <c r="N178" s="34">
        <v>1.03</v>
      </c>
      <c r="O178" s="34">
        <v>1.03</v>
      </c>
      <c r="P178" s="34">
        <v>1.04</v>
      </c>
      <c r="Q178" s="34">
        <v>1.06</v>
      </c>
      <c r="R178" s="34">
        <v>1.07</v>
      </c>
      <c r="S178" s="34">
        <v>1.08</v>
      </c>
      <c r="T178" s="34">
        <v>1.1399999999999999</v>
      </c>
      <c r="U178" s="34">
        <v>1.1399999999999999</v>
      </c>
      <c r="V178" s="34">
        <v>1.1499999999999999</v>
      </c>
      <c r="W178" s="34">
        <v>1.1599999999999999</v>
      </c>
      <c r="X178" s="34">
        <v>1.1299999999999999</v>
      </c>
      <c r="Y178" s="34">
        <v>1.18</v>
      </c>
      <c r="Z178" s="412">
        <v>1.1599999999999999</v>
      </c>
      <c r="AA178" s="412">
        <v>1.1599999999999999</v>
      </c>
      <c r="AB178" s="412">
        <v>1.1599999999999999</v>
      </c>
      <c r="AC178" s="412">
        <v>1.1599999999999999</v>
      </c>
      <c r="AD178" s="412">
        <v>1.1599999999999999</v>
      </c>
    </row>
    <row r="179" spans="1:30" s="30" customFormat="1" ht="11.25" x14ac:dyDescent="0.25">
      <c r="A179" s="31">
        <v>71576</v>
      </c>
      <c r="B179" s="30" t="str">
        <f t="shared" si="2"/>
        <v/>
      </c>
      <c r="C179" s="34">
        <v>1.18</v>
      </c>
      <c r="D179" s="34" t="s">
        <v>1840</v>
      </c>
      <c r="E179" s="34" t="s">
        <v>1844</v>
      </c>
      <c r="F179" s="34" t="s">
        <v>1849</v>
      </c>
      <c r="G179" s="34" t="s">
        <v>1848</v>
      </c>
      <c r="H179" s="34" t="s">
        <v>1852</v>
      </c>
      <c r="I179" s="34" t="s">
        <v>1847</v>
      </c>
      <c r="J179" s="34" t="s">
        <v>1847</v>
      </c>
      <c r="K179" s="34">
        <v>1.06</v>
      </c>
      <c r="L179" s="34">
        <v>1.06</v>
      </c>
      <c r="M179" s="34">
        <v>1.05</v>
      </c>
      <c r="N179" s="34">
        <v>1.04</v>
      </c>
      <c r="O179" s="34">
        <v>1.04</v>
      </c>
      <c r="P179" s="34">
        <v>1.05</v>
      </c>
      <c r="Q179" s="34">
        <v>1.07</v>
      </c>
      <c r="R179" s="34">
        <v>1.07</v>
      </c>
      <c r="S179" s="34">
        <v>1.0900000000000001</v>
      </c>
      <c r="T179" s="34">
        <v>1.1499999999999999</v>
      </c>
      <c r="U179" s="34">
        <v>1.1499999999999999</v>
      </c>
      <c r="V179" s="34">
        <v>1.1499999999999999</v>
      </c>
      <c r="W179" s="34">
        <v>1.17</v>
      </c>
      <c r="X179" s="34">
        <v>1.1399999999999999</v>
      </c>
      <c r="Y179" s="34">
        <v>1.19</v>
      </c>
      <c r="Z179" s="412">
        <v>1.17</v>
      </c>
      <c r="AA179" s="412">
        <v>1.17</v>
      </c>
      <c r="AB179" s="412">
        <v>1.17</v>
      </c>
      <c r="AC179" s="412">
        <v>1.17</v>
      </c>
      <c r="AD179" s="412">
        <v>1.17</v>
      </c>
    </row>
    <row r="180" spans="1:30" s="30" customFormat="1" ht="11.25" x14ac:dyDescent="0.25">
      <c r="A180" s="31">
        <v>71577</v>
      </c>
      <c r="B180" s="30" t="str">
        <f t="shared" si="2"/>
        <v/>
      </c>
      <c r="C180" s="34">
        <v>1.01</v>
      </c>
      <c r="D180" s="34" t="s">
        <v>1864</v>
      </c>
      <c r="E180" s="34" t="s">
        <v>1861</v>
      </c>
      <c r="F180" s="34" t="s">
        <v>1861</v>
      </c>
      <c r="G180" s="34" t="s">
        <v>1859</v>
      </c>
      <c r="H180" s="34" t="s">
        <v>1862</v>
      </c>
      <c r="I180" s="34" t="s">
        <v>1863</v>
      </c>
      <c r="J180" s="34" t="s">
        <v>1863</v>
      </c>
      <c r="K180" s="34">
        <v>0.92</v>
      </c>
      <c r="L180" s="34">
        <v>0.92</v>
      </c>
      <c r="M180" s="34">
        <v>0.92</v>
      </c>
      <c r="N180" s="34">
        <v>0.9</v>
      </c>
      <c r="O180" s="34">
        <v>0.91</v>
      </c>
      <c r="P180" s="34">
        <v>0.92</v>
      </c>
      <c r="Q180" s="34">
        <v>0.93</v>
      </c>
      <c r="R180" s="34">
        <v>0.93</v>
      </c>
      <c r="S180" s="34">
        <v>0.94</v>
      </c>
      <c r="T180" s="34">
        <v>0.99</v>
      </c>
      <c r="U180" s="34">
        <v>0.99</v>
      </c>
      <c r="V180" s="34">
        <v>0.99</v>
      </c>
      <c r="W180" s="34">
        <v>1.01</v>
      </c>
      <c r="X180" s="34">
        <v>0.99</v>
      </c>
      <c r="Y180" s="34">
        <v>1.03</v>
      </c>
      <c r="Z180" s="412">
        <v>1.01</v>
      </c>
      <c r="AA180" s="412">
        <v>1.01</v>
      </c>
      <c r="AB180" s="412">
        <v>1.01</v>
      </c>
      <c r="AC180" s="412">
        <v>1.01</v>
      </c>
      <c r="AD180" s="412">
        <v>1.01</v>
      </c>
    </row>
    <row r="181" spans="1:30" s="30" customFormat="1" ht="11.25" x14ac:dyDescent="0.25">
      <c r="A181" s="31">
        <v>71579</v>
      </c>
      <c r="B181" s="30" t="str">
        <f t="shared" si="2"/>
        <v/>
      </c>
      <c r="C181" s="34">
        <v>1.1299999999999999</v>
      </c>
      <c r="D181" s="34" t="s">
        <v>1850</v>
      </c>
      <c r="E181" s="34" t="s">
        <v>1851</v>
      </c>
      <c r="F181" s="34" t="s">
        <v>1848</v>
      </c>
      <c r="G181" s="34" t="s">
        <v>1853</v>
      </c>
      <c r="H181" s="34" t="s">
        <v>1857</v>
      </c>
      <c r="I181" s="34" t="s">
        <v>1853</v>
      </c>
      <c r="J181" s="34" t="s">
        <v>1853</v>
      </c>
      <c r="K181" s="34">
        <v>1.02</v>
      </c>
      <c r="L181" s="34">
        <v>1.02</v>
      </c>
      <c r="M181" s="34">
        <v>1.01</v>
      </c>
      <c r="N181" s="34">
        <v>1</v>
      </c>
      <c r="O181" s="34">
        <v>1</v>
      </c>
      <c r="P181" s="34">
        <v>1.01</v>
      </c>
      <c r="Q181" s="34">
        <v>1.03</v>
      </c>
      <c r="R181" s="34">
        <v>1.03</v>
      </c>
      <c r="S181" s="34">
        <v>1.05</v>
      </c>
      <c r="T181" s="34">
        <v>1.1000000000000001</v>
      </c>
      <c r="U181" s="34">
        <v>1.1000000000000001</v>
      </c>
      <c r="V181" s="34">
        <v>1.1000000000000001</v>
      </c>
      <c r="W181" s="34">
        <v>1.1200000000000001</v>
      </c>
      <c r="X181" s="34">
        <v>1.0900000000000001</v>
      </c>
      <c r="Y181" s="34">
        <v>1.1399999999999999</v>
      </c>
      <c r="Z181" s="412">
        <v>1.1200000000000001</v>
      </c>
      <c r="AA181" s="412">
        <v>1.1200000000000001</v>
      </c>
      <c r="AB181" s="412">
        <v>1.1200000000000001</v>
      </c>
      <c r="AC181" s="412">
        <v>1.1200000000000001</v>
      </c>
      <c r="AD181" s="412">
        <v>1.1200000000000001</v>
      </c>
    </row>
    <row r="182" spans="1:30" s="30" customFormat="1" ht="11.25" x14ac:dyDescent="0.25">
      <c r="A182" s="31">
        <v>71634</v>
      </c>
      <c r="B182" s="30" t="str">
        <f t="shared" si="2"/>
        <v/>
      </c>
      <c r="C182" s="34">
        <v>1.23</v>
      </c>
      <c r="D182" s="34" t="s">
        <v>1826</v>
      </c>
      <c r="E182" s="34" t="s">
        <v>1838</v>
      </c>
      <c r="F182" s="34" t="s">
        <v>1834</v>
      </c>
      <c r="G182" s="34" t="s">
        <v>1850</v>
      </c>
      <c r="H182" s="34" t="s">
        <v>1848</v>
      </c>
      <c r="I182" s="34" t="s">
        <v>1851</v>
      </c>
      <c r="J182" s="34" t="s">
        <v>1851</v>
      </c>
      <c r="K182" s="34">
        <v>1.08</v>
      </c>
      <c r="L182" s="34">
        <v>1.0900000000000001</v>
      </c>
      <c r="M182" s="34">
        <v>1.08</v>
      </c>
      <c r="N182" s="34">
        <v>1.06</v>
      </c>
      <c r="O182" s="34">
        <v>1.06</v>
      </c>
      <c r="P182" s="34">
        <v>1.08</v>
      </c>
      <c r="Q182" s="34">
        <v>1.0900000000000001</v>
      </c>
      <c r="R182" s="34">
        <v>1.1000000000000001</v>
      </c>
      <c r="S182" s="34">
        <v>1.1200000000000001</v>
      </c>
      <c r="T182" s="34">
        <v>1.19</v>
      </c>
      <c r="U182" s="34">
        <v>1.19</v>
      </c>
      <c r="V182" s="34">
        <v>1.19</v>
      </c>
      <c r="W182" s="34">
        <v>1.2</v>
      </c>
      <c r="X182" s="34">
        <v>1.17</v>
      </c>
      <c r="Y182" s="34">
        <v>1.22</v>
      </c>
      <c r="Z182" s="412">
        <v>1.2</v>
      </c>
      <c r="AA182" s="412">
        <v>1.2</v>
      </c>
      <c r="AB182" s="412">
        <v>1.2</v>
      </c>
      <c r="AC182" s="412">
        <v>1.2</v>
      </c>
      <c r="AD182" s="412">
        <v>1.2</v>
      </c>
    </row>
    <row r="183" spans="1:30" s="30" customFormat="1" ht="11.25" x14ac:dyDescent="0.25">
      <c r="A183" s="31">
        <v>71636</v>
      </c>
      <c r="B183" s="30" t="str">
        <f t="shared" si="2"/>
        <v/>
      </c>
      <c r="C183" s="34">
        <v>1.18</v>
      </c>
      <c r="D183" s="34" t="s">
        <v>1842</v>
      </c>
      <c r="E183" s="34" t="s">
        <v>1849</v>
      </c>
      <c r="F183" s="34" t="s">
        <v>1845</v>
      </c>
      <c r="G183" s="34" t="s">
        <v>1847</v>
      </c>
      <c r="H183" s="34" t="s">
        <v>1854</v>
      </c>
      <c r="I183" s="34" t="s">
        <v>1855</v>
      </c>
      <c r="J183" s="34" t="s">
        <v>1855</v>
      </c>
      <c r="K183" s="34">
        <v>1.05</v>
      </c>
      <c r="L183" s="34">
        <v>1.05</v>
      </c>
      <c r="M183" s="34">
        <v>1.04</v>
      </c>
      <c r="N183" s="34">
        <v>1.02</v>
      </c>
      <c r="O183" s="34">
        <v>1.03</v>
      </c>
      <c r="P183" s="34">
        <v>1.04</v>
      </c>
      <c r="Q183" s="34">
        <v>1.05</v>
      </c>
      <c r="R183" s="34">
        <v>1.06</v>
      </c>
      <c r="S183" s="34">
        <v>1.08</v>
      </c>
      <c r="T183" s="34">
        <v>1.1399999999999999</v>
      </c>
      <c r="U183" s="34">
        <v>1.1399999999999999</v>
      </c>
      <c r="V183" s="34">
        <v>1.1399999999999999</v>
      </c>
      <c r="W183" s="34">
        <v>1.1599999999999999</v>
      </c>
      <c r="X183" s="34">
        <v>1.1299999999999999</v>
      </c>
      <c r="Y183" s="34">
        <v>1.18</v>
      </c>
      <c r="Z183" s="412">
        <v>1.1599999999999999</v>
      </c>
      <c r="AA183" s="412">
        <v>1.1599999999999999</v>
      </c>
      <c r="AB183" s="412">
        <v>1.1599999999999999</v>
      </c>
      <c r="AC183" s="412">
        <v>1.1599999999999999</v>
      </c>
      <c r="AD183" s="412">
        <v>1.1599999999999999</v>
      </c>
    </row>
    <row r="184" spans="1:30" s="30" customFormat="1" ht="11.25" x14ac:dyDescent="0.25">
      <c r="A184" s="31">
        <v>71638</v>
      </c>
      <c r="B184" s="30" t="str">
        <f t="shared" si="2"/>
        <v/>
      </c>
      <c r="C184" s="34">
        <v>1.19</v>
      </c>
      <c r="D184" s="34" t="s">
        <v>1834</v>
      </c>
      <c r="E184" s="34" t="s">
        <v>1842</v>
      </c>
      <c r="F184" s="34" t="s">
        <v>1844</v>
      </c>
      <c r="G184" s="34" t="s">
        <v>1848</v>
      </c>
      <c r="H184" s="34" t="s">
        <v>1855</v>
      </c>
      <c r="I184" s="34" t="s">
        <v>1847</v>
      </c>
      <c r="J184" s="34" t="s">
        <v>1847</v>
      </c>
      <c r="K184" s="34">
        <v>1.06</v>
      </c>
      <c r="L184" s="34">
        <v>1.06</v>
      </c>
      <c r="M184" s="34">
        <v>1.05</v>
      </c>
      <c r="N184" s="34">
        <v>1.04</v>
      </c>
      <c r="O184" s="34">
        <v>1.04</v>
      </c>
      <c r="P184" s="34">
        <v>1.05</v>
      </c>
      <c r="Q184" s="34">
        <v>1.07</v>
      </c>
      <c r="R184" s="34">
        <v>1.07</v>
      </c>
      <c r="S184" s="34">
        <v>1.0900000000000001</v>
      </c>
      <c r="T184" s="34">
        <v>1.1499999999999999</v>
      </c>
      <c r="U184" s="34">
        <v>1.1499999999999999</v>
      </c>
      <c r="V184" s="34">
        <v>1.1599999999999999</v>
      </c>
      <c r="W184" s="34">
        <v>1.17</v>
      </c>
      <c r="X184" s="34">
        <v>1.1399999999999999</v>
      </c>
      <c r="Y184" s="34">
        <v>1.19</v>
      </c>
      <c r="Z184" s="412">
        <v>1.17</v>
      </c>
      <c r="AA184" s="412">
        <v>1.17</v>
      </c>
      <c r="AB184" s="412">
        <v>1.17</v>
      </c>
      <c r="AC184" s="412">
        <v>1.17</v>
      </c>
      <c r="AD184" s="412">
        <v>1.17</v>
      </c>
    </row>
    <row r="185" spans="1:30" s="30" customFormat="1" ht="11.25" x14ac:dyDescent="0.25">
      <c r="A185" s="31">
        <v>71640</v>
      </c>
      <c r="B185" s="30" t="str">
        <f t="shared" si="2"/>
        <v/>
      </c>
      <c r="C185" s="34">
        <v>1.19</v>
      </c>
      <c r="D185" s="34" t="s">
        <v>1834</v>
      </c>
      <c r="E185" s="34" t="s">
        <v>1842</v>
      </c>
      <c r="F185" s="34" t="s">
        <v>1844</v>
      </c>
      <c r="G185" s="34" t="s">
        <v>1848</v>
      </c>
      <c r="H185" s="34" t="s">
        <v>1855</v>
      </c>
      <c r="I185" s="34" t="s">
        <v>1847</v>
      </c>
      <c r="J185" s="34" t="s">
        <v>1847</v>
      </c>
      <c r="K185" s="34">
        <v>1.06</v>
      </c>
      <c r="L185" s="34">
        <v>1.06</v>
      </c>
      <c r="M185" s="34">
        <v>1.05</v>
      </c>
      <c r="N185" s="34">
        <v>1.04</v>
      </c>
      <c r="O185" s="34">
        <v>1.04</v>
      </c>
      <c r="P185" s="34">
        <v>1.05</v>
      </c>
      <c r="Q185" s="34">
        <v>1.07</v>
      </c>
      <c r="R185" s="34">
        <v>1.08</v>
      </c>
      <c r="S185" s="34">
        <v>1.0900000000000001</v>
      </c>
      <c r="T185" s="34">
        <v>1.1599999999999999</v>
      </c>
      <c r="U185" s="34">
        <v>1.1599999999999999</v>
      </c>
      <c r="V185" s="34">
        <v>1.1599999999999999</v>
      </c>
      <c r="W185" s="34">
        <v>1.17</v>
      </c>
      <c r="X185" s="34">
        <v>1.1399999999999999</v>
      </c>
      <c r="Y185" s="34">
        <v>1.2</v>
      </c>
      <c r="Z185" s="412">
        <v>1.17</v>
      </c>
      <c r="AA185" s="412">
        <v>1.17</v>
      </c>
      <c r="AB185" s="412">
        <v>1.17</v>
      </c>
      <c r="AC185" s="412">
        <v>1.17</v>
      </c>
      <c r="AD185" s="412">
        <v>1.17</v>
      </c>
    </row>
    <row r="186" spans="1:30" s="30" customFormat="1" ht="11.25" x14ac:dyDescent="0.25">
      <c r="A186" s="31">
        <v>71642</v>
      </c>
      <c r="B186" s="30" t="str">
        <f t="shared" si="2"/>
        <v/>
      </c>
      <c r="C186" s="34">
        <v>1.25</v>
      </c>
      <c r="D186" s="34" t="s">
        <v>1824</v>
      </c>
      <c r="E186" s="34" t="s">
        <v>1826</v>
      </c>
      <c r="F186" s="34" t="s">
        <v>1825</v>
      </c>
      <c r="G186" s="34" t="s">
        <v>1849</v>
      </c>
      <c r="H186" s="34" t="s">
        <v>1846</v>
      </c>
      <c r="I186" s="34" t="s">
        <v>1845</v>
      </c>
      <c r="J186" s="34" t="s">
        <v>1845</v>
      </c>
      <c r="K186" s="34">
        <v>1.1100000000000001</v>
      </c>
      <c r="L186" s="34">
        <v>1.1100000000000001</v>
      </c>
      <c r="M186" s="34">
        <v>1.1000000000000001</v>
      </c>
      <c r="N186" s="34">
        <v>1.08</v>
      </c>
      <c r="O186" s="34">
        <v>1.0900000000000001</v>
      </c>
      <c r="P186" s="34">
        <v>1.1000000000000001</v>
      </c>
      <c r="Q186" s="34">
        <v>1.1200000000000001</v>
      </c>
      <c r="R186" s="34">
        <v>1.1299999999999999</v>
      </c>
      <c r="S186" s="34">
        <v>1.1399999999999999</v>
      </c>
      <c r="T186" s="34">
        <v>1.21</v>
      </c>
      <c r="U186" s="34">
        <v>1.21</v>
      </c>
      <c r="V186" s="34">
        <v>1.21</v>
      </c>
      <c r="W186" s="34">
        <v>1.23</v>
      </c>
      <c r="X186" s="34">
        <v>1.19</v>
      </c>
      <c r="Y186" s="34">
        <v>1.25</v>
      </c>
      <c r="Z186" s="412">
        <v>1.23</v>
      </c>
      <c r="AA186" s="412">
        <v>1.23</v>
      </c>
      <c r="AB186" s="412">
        <v>1.23</v>
      </c>
      <c r="AC186" s="412">
        <v>1.23</v>
      </c>
      <c r="AD186" s="412">
        <v>1.23</v>
      </c>
    </row>
    <row r="187" spans="1:30" s="30" customFormat="1" ht="11.25" x14ac:dyDescent="0.25">
      <c r="A187" s="31">
        <v>71665</v>
      </c>
      <c r="B187" s="30" t="str">
        <f t="shared" si="2"/>
        <v/>
      </c>
      <c r="C187" s="34">
        <v>1.24</v>
      </c>
      <c r="D187" s="34" t="s">
        <v>1831</v>
      </c>
      <c r="E187" s="34" t="s">
        <v>1825</v>
      </c>
      <c r="F187" s="34" t="s">
        <v>1838</v>
      </c>
      <c r="G187" s="34" t="s">
        <v>1845</v>
      </c>
      <c r="H187" s="34" t="s">
        <v>1851</v>
      </c>
      <c r="I187" s="34" t="s">
        <v>1850</v>
      </c>
      <c r="J187" s="34" t="s">
        <v>1850</v>
      </c>
      <c r="K187" s="34">
        <v>1.1000000000000001</v>
      </c>
      <c r="L187" s="34">
        <v>1.1000000000000001</v>
      </c>
      <c r="M187" s="34">
        <v>1.0900000000000001</v>
      </c>
      <c r="N187" s="34">
        <v>1.07</v>
      </c>
      <c r="O187" s="34">
        <v>1.08</v>
      </c>
      <c r="P187" s="34">
        <v>1.0900000000000001</v>
      </c>
      <c r="Q187" s="34">
        <v>1.1100000000000001</v>
      </c>
      <c r="R187" s="34">
        <v>1.1100000000000001</v>
      </c>
      <c r="S187" s="34">
        <v>1.1299999999999999</v>
      </c>
      <c r="T187" s="34">
        <v>1.2</v>
      </c>
      <c r="U187" s="34">
        <v>1.2</v>
      </c>
      <c r="V187" s="34">
        <v>1.2</v>
      </c>
      <c r="W187" s="34">
        <v>1.21</v>
      </c>
      <c r="X187" s="34">
        <v>1.18</v>
      </c>
      <c r="Y187" s="34">
        <v>1.24</v>
      </c>
      <c r="Z187" s="412">
        <v>1.21</v>
      </c>
      <c r="AA187" s="412">
        <v>1.21</v>
      </c>
      <c r="AB187" s="412">
        <v>1.21</v>
      </c>
      <c r="AC187" s="412">
        <v>1.21</v>
      </c>
      <c r="AD187" s="412">
        <v>1.21</v>
      </c>
    </row>
    <row r="188" spans="1:30" s="30" customFormat="1" ht="11.25" x14ac:dyDescent="0.25">
      <c r="A188" s="31">
        <v>71672</v>
      </c>
      <c r="B188" s="30" t="str">
        <f t="shared" si="2"/>
        <v/>
      </c>
      <c r="C188" s="34">
        <v>1.22</v>
      </c>
      <c r="D188" s="34" t="s">
        <v>1825</v>
      </c>
      <c r="E188" s="34" t="s">
        <v>1834</v>
      </c>
      <c r="F188" s="34" t="s">
        <v>1840</v>
      </c>
      <c r="G188" s="34" t="s">
        <v>1846</v>
      </c>
      <c r="H188" s="34" t="s">
        <v>1848</v>
      </c>
      <c r="I188" s="34" t="s">
        <v>1851</v>
      </c>
      <c r="J188" s="34" t="s">
        <v>1851</v>
      </c>
      <c r="K188" s="34">
        <v>1.08</v>
      </c>
      <c r="L188" s="34">
        <v>1.08</v>
      </c>
      <c r="M188" s="34">
        <v>1.07</v>
      </c>
      <c r="N188" s="34">
        <v>1.06</v>
      </c>
      <c r="O188" s="34">
        <v>1.06</v>
      </c>
      <c r="P188" s="34">
        <v>1.07</v>
      </c>
      <c r="Q188" s="34">
        <v>1.0900000000000001</v>
      </c>
      <c r="R188" s="34">
        <v>1.1000000000000001</v>
      </c>
      <c r="S188" s="34">
        <v>1.1200000000000001</v>
      </c>
      <c r="T188" s="34">
        <v>1.18</v>
      </c>
      <c r="U188" s="34">
        <v>1.18</v>
      </c>
      <c r="V188" s="34">
        <v>1.18</v>
      </c>
      <c r="W188" s="34">
        <v>1.2</v>
      </c>
      <c r="X188" s="34">
        <v>1.1599999999999999</v>
      </c>
      <c r="Y188" s="34">
        <v>1.22</v>
      </c>
      <c r="Z188" s="412">
        <v>1.2</v>
      </c>
      <c r="AA188" s="412">
        <v>1.2</v>
      </c>
      <c r="AB188" s="412">
        <v>1.2</v>
      </c>
      <c r="AC188" s="412">
        <v>1.2</v>
      </c>
      <c r="AD188" s="412">
        <v>1.2</v>
      </c>
    </row>
    <row r="189" spans="1:30" s="30" customFormat="1" ht="11.25" x14ac:dyDescent="0.25">
      <c r="A189" s="31">
        <v>71679</v>
      </c>
      <c r="B189" s="30" t="str">
        <f t="shared" si="2"/>
        <v/>
      </c>
      <c r="C189" s="34">
        <v>1.22</v>
      </c>
      <c r="D189" s="34" t="s">
        <v>1826</v>
      </c>
      <c r="E189" s="34" t="s">
        <v>1834</v>
      </c>
      <c r="F189" s="34" t="s">
        <v>1840</v>
      </c>
      <c r="G189" s="34" t="s">
        <v>1846</v>
      </c>
      <c r="H189" s="34" t="s">
        <v>1848</v>
      </c>
      <c r="I189" s="34" t="s">
        <v>1851</v>
      </c>
      <c r="J189" s="34" t="s">
        <v>1851</v>
      </c>
      <c r="K189" s="34">
        <v>1.08</v>
      </c>
      <c r="L189" s="34">
        <v>1.08</v>
      </c>
      <c r="M189" s="34">
        <v>1.07</v>
      </c>
      <c r="N189" s="34">
        <v>1.06</v>
      </c>
      <c r="O189" s="34">
        <v>1.06</v>
      </c>
      <c r="P189" s="34">
        <v>1.07</v>
      </c>
      <c r="Q189" s="34">
        <v>1.0900000000000001</v>
      </c>
      <c r="R189" s="34">
        <v>1.0900000000000001</v>
      </c>
      <c r="S189" s="34">
        <v>1.1100000000000001</v>
      </c>
      <c r="T189" s="34">
        <v>1.18</v>
      </c>
      <c r="U189" s="34">
        <v>1.18</v>
      </c>
      <c r="V189" s="34">
        <v>1.18</v>
      </c>
      <c r="W189" s="34">
        <v>1.2</v>
      </c>
      <c r="X189" s="34">
        <v>1.17</v>
      </c>
      <c r="Y189" s="34">
        <v>1.22</v>
      </c>
      <c r="Z189" s="412">
        <v>1.2</v>
      </c>
      <c r="AA189" s="412">
        <v>1.2</v>
      </c>
      <c r="AB189" s="412">
        <v>1.2</v>
      </c>
      <c r="AC189" s="412">
        <v>1.2</v>
      </c>
      <c r="AD189" s="412">
        <v>1.2</v>
      </c>
    </row>
    <row r="190" spans="1:30" s="30" customFormat="1" ht="11.25" x14ac:dyDescent="0.25">
      <c r="A190" s="31">
        <v>71686</v>
      </c>
      <c r="B190" s="30" t="str">
        <f t="shared" si="2"/>
        <v/>
      </c>
      <c r="C190" s="34">
        <v>1.22</v>
      </c>
      <c r="D190" s="34" t="s">
        <v>1825</v>
      </c>
      <c r="E190" s="34" t="s">
        <v>1834</v>
      </c>
      <c r="F190" s="34" t="s">
        <v>1840</v>
      </c>
      <c r="G190" s="34" t="s">
        <v>1846</v>
      </c>
      <c r="H190" s="34" t="s">
        <v>1848</v>
      </c>
      <c r="I190" s="34" t="s">
        <v>1851</v>
      </c>
      <c r="J190" s="34" t="s">
        <v>1851</v>
      </c>
      <c r="K190" s="34">
        <v>1.08</v>
      </c>
      <c r="L190" s="34">
        <v>1.08</v>
      </c>
      <c r="M190" s="34">
        <v>1.07</v>
      </c>
      <c r="N190" s="34">
        <v>1.06</v>
      </c>
      <c r="O190" s="34">
        <v>1.06</v>
      </c>
      <c r="P190" s="34">
        <v>1.07</v>
      </c>
      <c r="Q190" s="34">
        <v>1.0900000000000001</v>
      </c>
      <c r="R190" s="34">
        <v>1.1000000000000001</v>
      </c>
      <c r="S190" s="34">
        <v>1.1200000000000001</v>
      </c>
      <c r="T190" s="34">
        <v>1.18</v>
      </c>
      <c r="U190" s="34">
        <v>1.18</v>
      </c>
      <c r="V190" s="34">
        <v>1.18</v>
      </c>
      <c r="W190" s="34">
        <v>1.2</v>
      </c>
      <c r="X190" s="34">
        <v>1.1599999999999999</v>
      </c>
      <c r="Y190" s="34">
        <v>1.22</v>
      </c>
      <c r="Z190" s="412">
        <v>1.2</v>
      </c>
      <c r="AA190" s="412">
        <v>1.2</v>
      </c>
      <c r="AB190" s="412">
        <v>1.2</v>
      </c>
      <c r="AC190" s="412">
        <v>1.2</v>
      </c>
      <c r="AD190" s="412">
        <v>1.2</v>
      </c>
    </row>
    <row r="191" spans="1:30" s="30" customFormat="1" ht="11.25" x14ac:dyDescent="0.25">
      <c r="A191" s="31">
        <v>71691</v>
      </c>
      <c r="B191" s="30" t="str">
        <f t="shared" si="2"/>
        <v/>
      </c>
      <c r="C191" s="34">
        <v>1.26</v>
      </c>
      <c r="D191" s="34" t="s">
        <v>1830</v>
      </c>
      <c r="E191" s="34" t="s">
        <v>1831</v>
      </c>
      <c r="F191" s="34" t="s">
        <v>1826</v>
      </c>
      <c r="G191" s="34" t="s">
        <v>1844</v>
      </c>
      <c r="H191" s="34" t="s">
        <v>1850</v>
      </c>
      <c r="I191" s="34" t="s">
        <v>1845</v>
      </c>
      <c r="J191" s="34" t="s">
        <v>1845</v>
      </c>
      <c r="K191" s="34">
        <v>1.1100000000000001</v>
      </c>
      <c r="L191" s="34">
        <v>1.1100000000000001</v>
      </c>
      <c r="M191" s="34">
        <v>1.1000000000000001</v>
      </c>
      <c r="N191" s="34">
        <v>1.0900000000000001</v>
      </c>
      <c r="O191" s="34">
        <v>1.0900000000000001</v>
      </c>
      <c r="P191" s="34">
        <v>1.1000000000000001</v>
      </c>
      <c r="Q191" s="34">
        <v>1.1200000000000001</v>
      </c>
      <c r="R191" s="34">
        <v>1.1299999999999999</v>
      </c>
      <c r="S191" s="34">
        <v>1.1499999999999999</v>
      </c>
      <c r="T191" s="34">
        <v>1.22</v>
      </c>
      <c r="U191" s="34">
        <v>1.22</v>
      </c>
      <c r="V191" s="34">
        <v>1.22</v>
      </c>
      <c r="W191" s="34">
        <v>1.23</v>
      </c>
      <c r="X191" s="34">
        <v>1.2</v>
      </c>
      <c r="Y191" s="34">
        <v>1.26</v>
      </c>
      <c r="Z191" s="412">
        <v>1.23</v>
      </c>
      <c r="AA191" s="412">
        <v>1.23</v>
      </c>
      <c r="AB191" s="412">
        <v>1.23</v>
      </c>
      <c r="AC191" s="412">
        <v>1.23</v>
      </c>
      <c r="AD191" s="412">
        <v>1.23</v>
      </c>
    </row>
    <row r="192" spans="1:30" s="30" customFormat="1" ht="11.25" x14ac:dyDescent="0.25">
      <c r="A192" s="31">
        <v>71696</v>
      </c>
      <c r="B192" s="30" t="str">
        <f t="shared" si="2"/>
        <v/>
      </c>
      <c r="C192" s="34">
        <v>1.18</v>
      </c>
      <c r="D192" s="34" t="s">
        <v>1840</v>
      </c>
      <c r="E192" s="34" t="s">
        <v>1844</v>
      </c>
      <c r="F192" s="34" t="s">
        <v>1849</v>
      </c>
      <c r="G192" s="34" t="s">
        <v>1847</v>
      </c>
      <c r="H192" s="34" t="s">
        <v>1852</v>
      </c>
      <c r="I192" s="34" t="s">
        <v>1855</v>
      </c>
      <c r="J192" s="34" t="s">
        <v>1855</v>
      </c>
      <c r="K192" s="34">
        <v>1.05</v>
      </c>
      <c r="L192" s="34">
        <v>1.06</v>
      </c>
      <c r="M192" s="34">
        <v>1.05</v>
      </c>
      <c r="N192" s="34">
        <v>1.03</v>
      </c>
      <c r="O192" s="34">
        <v>1.03</v>
      </c>
      <c r="P192" s="34">
        <v>1.05</v>
      </c>
      <c r="Q192" s="34">
        <v>1.06</v>
      </c>
      <c r="R192" s="34">
        <v>1.07</v>
      </c>
      <c r="S192" s="34">
        <v>1.0900000000000001</v>
      </c>
      <c r="T192" s="34">
        <v>1.1499999999999999</v>
      </c>
      <c r="U192" s="34">
        <v>1.1499999999999999</v>
      </c>
      <c r="V192" s="34">
        <v>1.1499999999999999</v>
      </c>
      <c r="W192" s="34">
        <v>1.1599999999999999</v>
      </c>
      <c r="X192" s="34">
        <v>1.1299999999999999</v>
      </c>
      <c r="Y192" s="34">
        <v>1.18</v>
      </c>
      <c r="Z192" s="412">
        <v>1.1599999999999999</v>
      </c>
      <c r="AA192" s="412">
        <v>1.1599999999999999</v>
      </c>
      <c r="AB192" s="412">
        <v>1.1599999999999999</v>
      </c>
      <c r="AC192" s="412">
        <v>1.1599999999999999</v>
      </c>
      <c r="AD192" s="412">
        <v>1.1599999999999999</v>
      </c>
    </row>
    <row r="193" spans="1:30" s="30" customFormat="1" ht="11.25" x14ac:dyDescent="0.25">
      <c r="A193" s="31">
        <v>71701</v>
      </c>
      <c r="B193" s="30" t="str">
        <f t="shared" si="2"/>
        <v/>
      </c>
      <c r="C193" s="34">
        <v>1.1599999999999999</v>
      </c>
      <c r="D193" s="34" t="s">
        <v>1844</v>
      </c>
      <c r="E193" s="34" t="s">
        <v>1845</v>
      </c>
      <c r="F193" s="34" t="s">
        <v>1850</v>
      </c>
      <c r="G193" s="34" t="s">
        <v>1855</v>
      </c>
      <c r="H193" s="34" t="s">
        <v>1854</v>
      </c>
      <c r="I193" s="34" t="s">
        <v>1852</v>
      </c>
      <c r="J193" s="34" t="s">
        <v>1852</v>
      </c>
      <c r="K193" s="34">
        <v>1.04</v>
      </c>
      <c r="L193" s="34">
        <v>1.04</v>
      </c>
      <c r="M193" s="34">
        <v>1.03</v>
      </c>
      <c r="N193" s="34">
        <v>1.02</v>
      </c>
      <c r="O193" s="34">
        <v>1.02</v>
      </c>
      <c r="P193" s="34">
        <v>1.03</v>
      </c>
      <c r="Q193" s="34">
        <v>1.05</v>
      </c>
      <c r="R193" s="34">
        <v>1.05</v>
      </c>
      <c r="S193" s="34">
        <v>1.07</v>
      </c>
      <c r="T193" s="34">
        <v>1.1299999999999999</v>
      </c>
      <c r="U193" s="34">
        <v>1.1299999999999999</v>
      </c>
      <c r="V193" s="34">
        <v>1.1299999999999999</v>
      </c>
      <c r="W193" s="34">
        <v>1.1499999999999999</v>
      </c>
      <c r="X193" s="34">
        <v>1.1200000000000001</v>
      </c>
      <c r="Y193" s="34">
        <v>1.17</v>
      </c>
      <c r="Z193" s="412">
        <v>1.1499999999999999</v>
      </c>
      <c r="AA193" s="412">
        <v>1.1499999999999999</v>
      </c>
      <c r="AB193" s="412">
        <v>1.1499999999999999</v>
      </c>
      <c r="AC193" s="412">
        <v>1.1499999999999999</v>
      </c>
      <c r="AD193" s="412">
        <v>1.1499999999999999</v>
      </c>
    </row>
    <row r="194" spans="1:30" s="30" customFormat="1" ht="11.25" x14ac:dyDescent="0.25">
      <c r="A194" s="31">
        <v>71706</v>
      </c>
      <c r="B194" s="30" t="str">
        <f t="shared" si="2"/>
        <v/>
      </c>
      <c r="C194" s="34">
        <v>1.19</v>
      </c>
      <c r="D194" s="34" t="s">
        <v>1834</v>
      </c>
      <c r="E194" s="34" t="s">
        <v>1844</v>
      </c>
      <c r="F194" s="34" t="s">
        <v>1849</v>
      </c>
      <c r="G194" s="34" t="s">
        <v>1848</v>
      </c>
      <c r="H194" s="34" t="s">
        <v>1852</v>
      </c>
      <c r="I194" s="34" t="s">
        <v>1847</v>
      </c>
      <c r="J194" s="34" t="s">
        <v>1847</v>
      </c>
      <c r="K194" s="34">
        <v>1.06</v>
      </c>
      <c r="L194" s="34">
        <v>1.06</v>
      </c>
      <c r="M194" s="34">
        <v>1.05</v>
      </c>
      <c r="N194" s="34">
        <v>1.04</v>
      </c>
      <c r="O194" s="34">
        <v>1.04</v>
      </c>
      <c r="P194" s="34">
        <v>1.05</v>
      </c>
      <c r="Q194" s="34">
        <v>1.07</v>
      </c>
      <c r="R194" s="34">
        <v>1.07</v>
      </c>
      <c r="S194" s="34">
        <v>1.0900000000000001</v>
      </c>
      <c r="T194" s="34">
        <v>1.1499999999999999</v>
      </c>
      <c r="U194" s="34">
        <v>1.1499999999999999</v>
      </c>
      <c r="V194" s="34">
        <v>1.1499999999999999</v>
      </c>
      <c r="W194" s="34">
        <v>1.17</v>
      </c>
      <c r="X194" s="34">
        <v>1.1399999999999999</v>
      </c>
      <c r="Y194" s="34">
        <v>1.19</v>
      </c>
      <c r="Z194" s="412">
        <v>1.17</v>
      </c>
      <c r="AA194" s="412">
        <v>1.17</v>
      </c>
      <c r="AB194" s="412">
        <v>1.17</v>
      </c>
      <c r="AC194" s="412">
        <v>1.17</v>
      </c>
      <c r="AD194" s="412">
        <v>1.17</v>
      </c>
    </row>
    <row r="195" spans="1:30" s="30" customFormat="1" ht="11.25" x14ac:dyDescent="0.25">
      <c r="A195" s="31">
        <v>71711</v>
      </c>
      <c r="B195" s="30" t="str">
        <f t="shared" si="2"/>
        <v/>
      </c>
      <c r="C195" s="34">
        <v>1.24</v>
      </c>
      <c r="D195" s="34" t="s">
        <v>1837</v>
      </c>
      <c r="E195" s="34" t="s">
        <v>1825</v>
      </c>
      <c r="F195" s="34" t="s">
        <v>1838</v>
      </c>
      <c r="G195" s="34" t="s">
        <v>1845</v>
      </c>
      <c r="H195" s="34" t="s">
        <v>1851</v>
      </c>
      <c r="I195" s="34" t="s">
        <v>1850</v>
      </c>
      <c r="J195" s="34" t="s">
        <v>1850</v>
      </c>
      <c r="K195" s="34">
        <v>1.1000000000000001</v>
      </c>
      <c r="L195" s="34">
        <v>1.1000000000000001</v>
      </c>
      <c r="M195" s="34">
        <v>1.0900000000000001</v>
      </c>
      <c r="N195" s="34">
        <v>1.08</v>
      </c>
      <c r="O195" s="34">
        <v>1.08</v>
      </c>
      <c r="P195" s="34">
        <v>1.0900000000000001</v>
      </c>
      <c r="Q195" s="34">
        <v>1.1100000000000001</v>
      </c>
      <c r="R195" s="34">
        <v>1.1200000000000001</v>
      </c>
      <c r="S195" s="34">
        <v>1.1399999999999999</v>
      </c>
      <c r="T195" s="34">
        <v>1.2</v>
      </c>
      <c r="U195" s="34">
        <v>1.2</v>
      </c>
      <c r="V195" s="34">
        <v>1.2</v>
      </c>
      <c r="W195" s="34">
        <v>1.22</v>
      </c>
      <c r="X195" s="34">
        <v>1.18</v>
      </c>
      <c r="Y195" s="34">
        <v>1.24</v>
      </c>
      <c r="Z195" s="412">
        <v>1.22</v>
      </c>
      <c r="AA195" s="412">
        <v>1.22</v>
      </c>
      <c r="AB195" s="412">
        <v>1.22</v>
      </c>
      <c r="AC195" s="412">
        <v>1.22</v>
      </c>
      <c r="AD195" s="412">
        <v>1.22</v>
      </c>
    </row>
    <row r="196" spans="1:30" s="30" customFormat="1" ht="11.25" x14ac:dyDescent="0.25">
      <c r="A196" s="31">
        <v>71717</v>
      </c>
      <c r="B196" s="30" t="str">
        <f t="shared" si="2"/>
        <v/>
      </c>
      <c r="C196" s="34">
        <v>1.1399999999999999</v>
      </c>
      <c r="D196" s="34" t="s">
        <v>1845</v>
      </c>
      <c r="E196" s="34" t="s">
        <v>1846</v>
      </c>
      <c r="F196" s="34" t="s">
        <v>1851</v>
      </c>
      <c r="G196" s="34" t="s">
        <v>1854</v>
      </c>
      <c r="H196" s="34" t="s">
        <v>1856</v>
      </c>
      <c r="I196" s="34" t="s">
        <v>1853</v>
      </c>
      <c r="J196" s="34" t="s">
        <v>1854</v>
      </c>
      <c r="K196" s="34">
        <v>1.02</v>
      </c>
      <c r="L196" s="34">
        <v>1.03</v>
      </c>
      <c r="M196" s="34">
        <v>1.02</v>
      </c>
      <c r="N196" s="34">
        <v>1.01</v>
      </c>
      <c r="O196" s="34">
        <v>1.01</v>
      </c>
      <c r="P196" s="34">
        <v>1.02</v>
      </c>
      <c r="Q196" s="34">
        <v>1.04</v>
      </c>
      <c r="R196" s="34">
        <v>1.04</v>
      </c>
      <c r="S196" s="34">
        <v>1.06</v>
      </c>
      <c r="T196" s="34">
        <v>1.1100000000000001</v>
      </c>
      <c r="U196" s="34">
        <v>1.1100000000000001</v>
      </c>
      <c r="V196" s="34">
        <v>1.1100000000000001</v>
      </c>
      <c r="W196" s="34">
        <v>1.1299999999999999</v>
      </c>
      <c r="X196" s="34">
        <v>1.1000000000000001</v>
      </c>
      <c r="Y196" s="34">
        <v>1.1499999999999999</v>
      </c>
      <c r="Z196" s="412">
        <v>1.1299999999999999</v>
      </c>
      <c r="AA196" s="412">
        <v>1.1299999999999999</v>
      </c>
      <c r="AB196" s="412">
        <v>1.1299999999999999</v>
      </c>
      <c r="AC196" s="412">
        <v>1.1299999999999999</v>
      </c>
      <c r="AD196" s="412">
        <v>1.1299999999999999</v>
      </c>
    </row>
    <row r="197" spans="1:30" s="30" customFormat="1" ht="11.25" x14ac:dyDescent="0.25">
      <c r="A197" s="31">
        <v>71720</v>
      </c>
      <c r="B197" s="30" t="str">
        <f t="shared" ref="B197:B260" si="3">IF($B$3="","",ABS($B$3-$A197))</f>
        <v/>
      </c>
      <c r="C197" s="34">
        <v>1.21</v>
      </c>
      <c r="D197" s="34" t="s">
        <v>1825</v>
      </c>
      <c r="E197" s="34" t="s">
        <v>1834</v>
      </c>
      <c r="F197" s="34" t="s">
        <v>1840</v>
      </c>
      <c r="G197" s="34" t="s">
        <v>1846</v>
      </c>
      <c r="H197" s="34" t="s">
        <v>1847</v>
      </c>
      <c r="I197" s="34" t="s">
        <v>1851</v>
      </c>
      <c r="J197" s="34" t="s">
        <v>1851</v>
      </c>
      <c r="K197" s="34">
        <v>1.08</v>
      </c>
      <c r="L197" s="34">
        <v>1.08</v>
      </c>
      <c r="M197" s="34">
        <v>1.07</v>
      </c>
      <c r="N197" s="34">
        <v>1.06</v>
      </c>
      <c r="O197" s="34">
        <v>1.06</v>
      </c>
      <c r="P197" s="34">
        <v>1.07</v>
      </c>
      <c r="Q197" s="34">
        <v>1.0900000000000001</v>
      </c>
      <c r="R197" s="34">
        <v>1.1000000000000001</v>
      </c>
      <c r="S197" s="34">
        <v>1.1200000000000001</v>
      </c>
      <c r="T197" s="34">
        <v>1.18</v>
      </c>
      <c r="U197" s="34">
        <v>1.18</v>
      </c>
      <c r="V197" s="34">
        <v>1.18</v>
      </c>
      <c r="W197" s="34">
        <v>1.19</v>
      </c>
      <c r="X197" s="34">
        <v>1.1599999999999999</v>
      </c>
      <c r="Y197" s="34">
        <v>1.21</v>
      </c>
      <c r="Z197" s="412">
        <v>1.19</v>
      </c>
      <c r="AA197" s="412">
        <v>1.19</v>
      </c>
      <c r="AB197" s="412">
        <v>1.19</v>
      </c>
      <c r="AC197" s="412">
        <v>1.19</v>
      </c>
      <c r="AD197" s="412">
        <v>1.19</v>
      </c>
    </row>
    <row r="198" spans="1:30" s="30" customFormat="1" ht="11.25" x14ac:dyDescent="0.25">
      <c r="A198" s="31">
        <v>71723</v>
      </c>
      <c r="B198" s="30" t="str">
        <f t="shared" si="3"/>
        <v/>
      </c>
      <c r="C198" s="34">
        <v>1.22</v>
      </c>
      <c r="D198" s="34" t="s">
        <v>1826</v>
      </c>
      <c r="E198" s="34" t="s">
        <v>1834</v>
      </c>
      <c r="F198" s="34" t="s">
        <v>1834</v>
      </c>
      <c r="G198" s="34" t="s">
        <v>1850</v>
      </c>
      <c r="H198" s="34" t="s">
        <v>1848</v>
      </c>
      <c r="I198" s="34" t="s">
        <v>1846</v>
      </c>
      <c r="J198" s="34" t="s">
        <v>1846</v>
      </c>
      <c r="K198" s="34">
        <v>1.0900000000000001</v>
      </c>
      <c r="L198" s="34">
        <v>1.0900000000000001</v>
      </c>
      <c r="M198" s="34">
        <v>1.08</v>
      </c>
      <c r="N198" s="34">
        <v>1.07</v>
      </c>
      <c r="O198" s="34">
        <v>1.07</v>
      </c>
      <c r="P198" s="34">
        <v>1.08</v>
      </c>
      <c r="Q198" s="34">
        <v>1.1000000000000001</v>
      </c>
      <c r="R198" s="34">
        <v>1.1100000000000001</v>
      </c>
      <c r="S198" s="34">
        <v>1.1200000000000001</v>
      </c>
      <c r="T198" s="34">
        <v>1.19</v>
      </c>
      <c r="U198" s="34">
        <v>1.19</v>
      </c>
      <c r="V198" s="34">
        <v>1.19</v>
      </c>
      <c r="W198" s="34">
        <v>1.2</v>
      </c>
      <c r="X198" s="34">
        <v>1.17</v>
      </c>
      <c r="Y198" s="34">
        <v>1.22</v>
      </c>
      <c r="Z198" s="412">
        <v>1.2</v>
      </c>
      <c r="AA198" s="412">
        <v>1.2</v>
      </c>
      <c r="AB198" s="412">
        <v>1.2</v>
      </c>
      <c r="AC198" s="412">
        <v>1.2</v>
      </c>
      <c r="AD198" s="412">
        <v>1.2</v>
      </c>
    </row>
    <row r="199" spans="1:30" s="30" customFormat="1" ht="11.25" x14ac:dyDescent="0.25">
      <c r="A199" s="31">
        <v>71726</v>
      </c>
      <c r="B199" s="30" t="str">
        <f t="shared" si="3"/>
        <v/>
      </c>
      <c r="C199" s="34">
        <v>1.22</v>
      </c>
      <c r="D199" s="34" t="s">
        <v>1825</v>
      </c>
      <c r="E199" s="34" t="s">
        <v>1834</v>
      </c>
      <c r="F199" s="34" t="s">
        <v>1840</v>
      </c>
      <c r="G199" s="34" t="s">
        <v>1846</v>
      </c>
      <c r="H199" s="34" t="s">
        <v>1848</v>
      </c>
      <c r="I199" s="34" t="s">
        <v>1851</v>
      </c>
      <c r="J199" s="34" t="s">
        <v>1851</v>
      </c>
      <c r="K199" s="34">
        <v>1.08</v>
      </c>
      <c r="L199" s="34">
        <v>1.0900000000000001</v>
      </c>
      <c r="M199" s="34">
        <v>1.08</v>
      </c>
      <c r="N199" s="34">
        <v>1.06</v>
      </c>
      <c r="O199" s="34">
        <v>1.06</v>
      </c>
      <c r="P199" s="34">
        <v>1.08</v>
      </c>
      <c r="Q199" s="34">
        <v>1.0900000000000001</v>
      </c>
      <c r="R199" s="34">
        <v>1.1000000000000001</v>
      </c>
      <c r="S199" s="34">
        <v>1.1200000000000001</v>
      </c>
      <c r="T199" s="34">
        <v>1.18</v>
      </c>
      <c r="U199" s="34">
        <v>1.18</v>
      </c>
      <c r="V199" s="34">
        <v>1.18</v>
      </c>
      <c r="W199" s="34">
        <v>1.2</v>
      </c>
      <c r="X199" s="34">
        <v>1.1599999999999999</v>
      </c>
      <c r="Y199" s="34">
        <v>1.22</v>
      </c>
      <c r="Z199" s="412">
        <v>1.2</v>
      </c>
      <c r="AA199" s="412">
        <v>1.2</v>
      </c>
      <c r="AB199" s="412">
        <v>1.2</v>
      </c>
      <c r="AC199" s="412">
        <v>1.2</v>
      </c>
      <c r="AD199" s="412">
        <v>1.2</v>
      </c>
    </row>
    <row r="200" spans="1:30" s="30" customFormat="1" ht="11.25" x14ac:dyDescent="0.25">
      <c r="A200" s="31">
        <v>71729</v>
      </c>
      <c r="B200" s="30" t="str">
        <f t="shared" si="3"/>
        <v/>
      </c>
      <c r="C200" s="34">
        <v>1.18</v>
      </c>
      <c r="D200" s="34" t="s">
        <v>1840</v>
      </c>
      <c r="E200" s="34" t="s">
        <v>1844</v>
      </c>
      <c r="F200" s="34" t="s">
        <v>1849</v>
      </c>
      <c r="G200" s="34" t="s">
        <v>1848</v>
      </c>
      <c r="H200" s="34" t="s">
        <v>1852</v>
      </c>
      <c r="I200" s="34" t="s">
        <v>1847</v>
      </c>
      <c r="J200" s="34" t="s">
        <v>1847</v>
      </c>
      <c r="K200" s="34">
        <v>1.06</v>
      </c>
      <c r="L200" s="34">
        <v>1.06</v>
      </c>
      <c r="M200" s="34">
        <v>1.05</v>
      </c>
      <c r="N200" s="34">
        <v>1.03</v>
      </c>
      <c r="O200" s="34">
        <v>1.04</v>
      </c>
      <c r="P200" s="34">
        <v>1.05</v>
      </c>
      <c r="Q200" s="34">
        <v>1.07</v>
      </c>
      <c r="R200" s="34">
        <v>1.07</v>
      </c>
      <c r="S200" s="34">
        <v>1.0900000000000001</v>
      </c>
      <c r="T200" s="34">
        <v>1.1499999999999999</v>
      </c>
      <c r="U200" s="34">
        <v>1.1499999999999999</v>
      </c>
      <c r="V200" s="34">
        <v>1.1499999999999999</v>
      </c>
      <c r="W200" s="34">
        <v>1.17</v>
      </c>
      <c r="X200" s="34">
        <v>1.1399999999999999</v>
      </c>
      <c r="Y200" s="34">
        <v>1.19</v>
      </c>
      <c r="Z200" s="412">
        <v>1.17</v>
      </c>
      <c r="AA200" s="412">
        <v>1.17</v>
      </c>
      <c r="AB200" s="412">
        <v>1.17</v>
      </c>
      <c r="AC200" s="412">
        <v>1.17</v>
      </c>
      <c r="AD200" s="412">
        <v>1.17</v>
      </c>
    </row>
    <row r="201" spans="1:30" s="30" customFormat="1" ht="11.25" x14ac:dyDescent="0.25">
      <c r="A201" s="31">
        <v>71732</v>
      </c>
      <c r="B201" s="30" t="str">
        <f t="shared" si="3"/>
        <v/>
      </c>
      <c r="C201" s="34">
        <v>1.21</v>
      </c>
      <c r="D201" s="34" t="s">
        <v>1825</v>
      </c>
      <c r="E201" s="34" t="s">
        <v>1834</v>
      </c>
      <c r="F201" s="34" t="s">
        <v>1840</v>
      </c>
      <c r="G201" s="34" t="s">
        <v>1846</v>
      </c>
      <c r="H201" s="34" t="s">
        <v>1847</v>
      </c>
      <c r="I201" s="34" t="s">
        <v>1851</v>
      </c>
      <c r="J201" s="34" t="s">
        <v>1851</v>
      </c>
      <c r="K201" s="34">
        <v>1.08</v>
      </c>
      <c r="L201" s="34">
        <v>1.08</v>
      </c>
      <c r="M201" s="34">
        <v>1.07</v>
      </c>
      <c r="N201" s="34">
        <v>1.06</v>
      </c>
      <c r="O201" s="34">
        <v>1.06</v>
      </c>
      <c r="P201" s="34">
        <v>1.07</v>
      </c>
      <c r="Q201" s="34">
        <v>1.0900000000000001</v>
      </c>
      <c r="R201" s="34">
        <v>1.0900000000000001</v>
      </c>
      <c r="S201" s="34">
        <v>1.1100000000000001</v>
      </c>
      <c r="T201" s="34">
        <v>1.18</v>
      </c>
      <c r="U201" s="34">
        <v>1.18</v>
      </c>
      <c r="V201" s="34">
        <v>1.18</v>
      </c>
      <c r="W201" s="34">
        <v>1.19</v>
      </c>
      <c r="X201" s="34">
        <v>1.1599999999999999</v>
      </c>
      <c r="Y201" s="34">
        <v>1.21</v>
      </c>
      <c r="Z201" s="412">
        <v>1.19</v>
      </c>
      <c r="AA201" s="412">
        <v>1.19</v>
      </c>
      <c r="AB201" s="412">
        <v>1.19</v>
      </c>
      <c r="AC201" s="412">
        <v>1.19</v>
      </c>
      <c r="AD201" s="412">
        <v>1.19</v>
      </c>
    </row>
    <row r="202" spans="1:30" s="30" customFormat="1" ht="11.25" x14ac:dyDescent="0.25">
      <c r="A202" s="31">
        <v>71735</v>
      </c>
      <c r="B202" s="30" t="str">
        <f t="shared" si="3"/>
        <v/>
      </c>
      <c r="C202" s="34">
        <v>1.19</v>
      </c>
      <c r="D202" s="34" t="s">
        <v>1834</v>
      </c>
      <c r="E202" s="34" t="s">
        <v>1844</v>
      </c>
      <c r="F202" s="34" t="s">
        <v>1849</v>
      </c>
      <c r="G202" s="34" t="s">
        <v>1848</v>
      </c>
      <c r="H202" s="34" t="s">
        <v>1852</v>
      </c>
      <c r="I202" s="34" t="s">
        <v>1847</v>
      </c>
      <c r="J202" s="34" t="s">
        <v>1847</v>
      </c>
      <c r="K202" s="34">
        <v>1.06</v>
      </c>
      <c r="L202" s="34">
        <v>1.06</v>
      </c>
      <c r="M202" s="34">
        <v>1.05</v>
      </c>
      <c r="N202" s="34">
        <v>1.04</v>
      </c>
      <c r="O202" s="34">
        <v>1.04</v>
      </c>
      <c r="P202" s="34">
        <v>1.05</v>
      </c>
      <c r="Q202" s="34">
        <v>1.07</v>
      </c>
      <c r="R202" s="34">
        <v>1.07</v>
      </c>
      <c r="S202" s="34">
        <v>1.0900000000000001</v>
      </c>
      <c r="T202" s="34">
        <v>1.1499999999999999</v>
      </c>
      <c r="U202" s="34">
        <v>1.1499999999999999</v>
      </c>
      <c r="V202" s="34">
        <v>1.1499999999999999</v>
      </c>
      <c r="W202" s="34">
        <v>1.17</v>
      </c>
      <c r="X202" s="34">
        <v>1.1399999999999999</v>
      </c>
      <c r="Y202" s="34">
        <v>1.19</v>
      </c>
      <c r="Z202" s="412">
        <v>1.17</v>
      </c>
      <c r="AA202" s="412">
        <v>1.17</v>
      </c>
      <c r="AB202" s="412">
        <v>1.17</v>
      </c>
      <c r="AC202" s="412">
        <v>1.17</v>
      </c>
      <c r="AD202" s="412">
        <v>1.17</v>
      </c>
    </row>
    <row r="203" spans="1:30" s="30" customFormat="1" ht="11.25" x14ac:dyDescent="0.25">
      <c r="A203" s="31">
        <v>71737</v>
      </c>
      <c r="B203" s="30" t="str">
        <f t="shared" si="3"/>
        <v/>
      </c>
      <c r="C203" s="34">
        <v>1.1499999999999999</v>
      </c>
      <c r="D203" s="34" t="s">
        <v>1849</v>
      </c>
      <c r="E203" s="34" t="s">
        <v>1846</v>
      </c>
      <c r="F203" s="34" t="s">
        <v>1846</v>
      </c>
      <c r="G203" s="34" t="s">
        <v>1852</v>
      </c>
      <c r="H203" s="34" t="s">
        <v>1856</v>
      </c>
      <c r="I203" s="34" t="s">
        <v>1854</v>
      </c>
      <c r="J203" s="34" t="s">
        <v>1854</v>
      </c>
      <c r="K203" s="34">
        <v>1.03</v>
      </c>
      <c r="L203" s="34">
        <v>1.03</v>
      </c>
      <c r="M203" s="34">
        <v>1.02</v>
      </c>
      <c r="N203" s="34">
        <v>1.01</v>
      </c>
      <c r="O203" s="34">
        <v>1.01</v>
      </c>
      <c r="P203" s="34">
        <v>1.02</v>
      </c>
      <c r="Q203" s="34">
        <v>1.04</v>
      </c>
      <c r="R203" s="34">
        <v>1.04</v>
      </c>
      <c r="S203" s="34">
        <v>1.06</v>
      </c>
      <c r="T203" s="34">
        <v>1.1200000000000001</v>
      </c>
      <c r="U203" s="34">
        <v>1.1100000000000001</v>
      </c>
      <c r="V203" s="34">
        <v>1.1200000000000001</v>
      </c>
      <c r="W203" s="34">
        <v>1.1299999999999999</v>
      </c>
      <c r="X203" s="34">
        <v>1.1100000000000001</v>
      </c>
      <c r="Y203" s="34">
        <v>1.1499999999999999</v>
      </c>
      <c r="Z203" s="412">
        <v>1.1299999999999999</v>
      </c>
      <c r="AA203" s="412">
        <v>1.1299999999999999</v>
      </c>
      <c r="AB203" s="412">
        <v>1.1299999999999999</v>
      </c>
      <c r="AC203" s="412">
        <v>1.1299999999999999</v>
      </c>
      <c r="AD203" s="412">
        <v>1.1299999999999999</v>
      </c>
    </row>
    <row r="204" spans="1:30" s="30" customFormat="1" ht="11.25" x14ac:dyDescent="0.25">
      <c r="A204" s="31">
        <v>71739</v>
      </c>
      <c r="B204" s="30" t="str">
        <f t="shared" si="3"/>
        <v/>
      </c>
      <c r="C204" s="34">
        <v>1.22</v>
      </c>
      <c r="D204" s="34" t="s">
        <v>1826</v>
      </c>
      <c r="E204" s="34" t="s">
        <v>1834</v>
      </c>
      <c r="F204" s="34" t="s">
        <v>1840</v>
      </c>
      <c r="G204" s="34" t="s">
        <v>1850</v>
      </c>
      <c r="H204" s="34" t="s">
        <v>1848</v>
      </c>
      <c r="I204" s="34" t="s">
        <v>1851</v>
      </c>
      <c r="J204" s="34" t="s">
        <v>1851</v>
      </c>
      <c r="K204" s="34">
        <v>1.0900000000000001</v>
      </c>
      <c r="L204" s="34">
        <v>1.0900000000000001</v>
      </c>
      <c r="M204" s="34">
        <v>1.08</v>
      </c>
      <c r="N204" s="34">
        <v>1.06</v>
      </c>
      <c r="O204" s="34">
        <v>1.07</v>
      </c>
      <c r="P204" s="34">
        <v>1.08</v>
      </c>
      <c r="Q204" s="34">
        <v>1.1000000000000001</v>
      </c>
      <c r="R204" s="34">
        <v>1.1000000000000001</v>
      </c>
      <c r="S204" s="34">
        <v>1.1200000000000001</v>
      </c>
      <c r="T204" s="34">
        <v>1.18</v>
      </c>
      <c r="U204" s="34">
        <v>1.18</v>
      </c>
      <c r="V204" s="34">
        <v>1.18</v>
      </c>
      <c r="W204" s="34">
        <v>1.2</v>
      </c>
      <c r="X204" s="34">
        <v>1.17</v>
      </c>
      <c r="Y204" s="34">
        <v>1.22</v>
      </c>
      <c r="Z204" s="412">
        <v>1.2</v>
      </c>
      <c r="AA204" s="412">
        <v>1.2</v>
      </c>
      <c r="AB204" s="412">
        <v>1.2</v>
      </c>
      <c r="AC204" s="412">
        <v>1.2</v>
      </c>
      <c r="AD204" s="412">
        <v>1.2</v>
      </c>
    </row>
    <row r="205" spans="1:30" s="30" customFormat="1" ht="11.25" x14ac:dyDescent="0.25">
      <c r="A205" s="31">
        <v>72070</v>
      </c>
      <c r="B205" s="30" t="str">
        <f t="shared" si="3"/>
        <v/>
      </c>
      <c r="C205" s="34">
        <v>1.19</v>
      </c>
      <c r="D205" s="34" t="s">
        <v>1834</v>
      </c>
      <c r="E205" s="34" t="s">
        <v>1842</v>
      </c>
      <c r="F205" s="34" t="s">
        <v>1844</v>
      </c>
      <c r="G205" s="34" t="s">
        <v>1848</v>
      </c>
      <c r="H205" s="34" t="s">
        <v>1852</v>
      </c>
      <c r="I205" s="34" t="s">
        <v>1847</v>
      </c>
      <c r="J205" s="34" t="s">
        <v>1847</v>
      </c>
      <c r="K205" s="34">
        <v>1.06</v>
      </c>
      <c r="L205" s="34">
        <v>1.06</v>
      </c>
      <c r="M205" s="34">
        <v>1.05</v>
      </c>
      <c r="N205" s="34">
        <v>1.03</v>
      </c>
      <c r="O205" s="34">
        <v>1.04</v>
      </c>
      <c r="P205" s="34">
        <v>1.05</v>
      </c>
      <c r="Q205" s="34">
        <v>1.06</v>
      </c>
      <c r="R205" s="34">
        <v>1.07</v>
      </c>
      <c r="S205" s="34">
        <v>1.0900000000000001</v>
      </c>
      <c r="T205" s="34">
        <v>1.1499999999999999</v>
      </c>
      <c r="U205" s="34">
        <v>1.1499999999999999</v>
      </c>
      <c r="V205" s="34">
        <v>1.1599999999999999</v>
      </c>
      <c r="W205" s="34">
        <v>1.17</v>
      </c>
      <c r="X205" s="34">
        <v>1.1399999999999999</v>
      </c>
      <c r="Y205" s="34">
        <v>1.2</v>
      </c>
      <c r="Z205" s="412">
        <v>1.17</v>
      </c>
      <c r="AA205" s="412">
        <v>1.17</v>
      </c>
      <c r="AB205" s="412">
        <v>1.17</v>
      </c>
      <c r="AC205" s="412">
        <v>1.17</v>
      </c>
      <c r="AD205" s="412">
        <v>1.17</v>
      </c>
    </row>
    <row r="206" spans="1:30" s="30" customFormat="1" ht="11.25" x14ac:dyDescent="0.25">
      <c r="A206" s="31">
        <v>72072</v>
      </c>
      <c r="B206" s="30" t="str">
        <f t="shared" si="3"/>
        <v/>
      </c>
      <c r="C206" s="34">
        <v>1.17</v>
      </c>
      <c r="D206" s="34" t="s">
        <v>1842</v>
      </c>
      <c r="E206" s="34" t="s">
        <v>1849</v>
      </c>
      <c r="F206" s="34" t="s">
        <v>1845</v>
      </c>
      <c r="G206" s="34" t="s">
        <v>1847</v>
      </c>
      <c r="H206" s="34" t="s">
        <v>1854</v>
      </c>
      <c r="I206" s="34" t="s">
        <v>1852</v>
      </c>
      <c r="J206" s="34" t="s">
        <v>1852</v>
      </c>
      <c r="K206" s="34">
        <v>1.04</v>
      </c>
      <c r="L206" s="34">
        <v>1.04</v>
      </c>
      <c r="M206" s="34">
        <v>1.04</v>
      </c>
      <c r="N206" s="34">
        <v>1.02</v>
      </c>
      <c r="O206" s="34">
        <v>1.02</v>
      </c>
      <c r="P206" s="34">
        <v>1.03</v>
      </c>
      <c r="Q206" s="34">
        <v>1.05</v>
      </c>
      <c r="R206" s="34">
        <v>1.05</v>
      </c>
      <c r="S206" s="34">
        <v>1.07</v>
      </c>
      <c r="T206" s="34">
        <v>1.1299999999999999</v>
      </c>
      <c r="U206" s="34">
        <v>1.1299999999999999</v>
      </c>
      <c r="V206" s="34">
        <v>1.1299999999999999</v>
      </c>
      <c r="W206" s="34">
        <v>1.1499999999999999</v>
      </c>
      <c r="X206" s="34">
        <v>1.1200000000000001</v>
      </c>
      <c r="Y206" s="34">
        <v>1.18</v>
      </c>
      <c r="Z206" s="412">
        <v>1.1499999999999999</v>
      </c>
      <c r="AA206" s="412">
        <v>1.1499999999999999</v>
      </c>
      <c r="AB206" s="412">
        <v>1.1499999999999999</v>
      </c>
      <c r="AC206" s="412">
        <v>1.1499999999999999</v>
      </c>
      <c r="AD206" s="412">
        <v>1.1499999999999999</v>
      </c>
    </row>
    <row r="207" spans="1:30" s="30" customFormat="1" ht="11.25" x14ac:dyDescent="0.25">
      <c r="A207" s="31">
        <v>72074</v>
      </c>
      <c r="B207" s="30" t="str">
        <f t="shared" si="3"/>
        <v/>
      </c>
      <c r="C207" s="34">
        <v>1.1200000000000001</v>
      </c>
      <c r="D207" s="34" t="s">
        <v>1846</v>
      </c>
      <c r="E207" s="34" t="s">
        <v>1851</v>
      </c>
      <c r="F207" s="34" t="s">
        <v>1848</v>
      </c>
      <c r="G207" s="34" t="s">
        <v>1853</v>
      </c>
      <c r="H207" s="34">
        <v>1</v>
      </c>
      <c r="I207" s="34" t="s">
        <v>1856</v>
      </c>
      <c r="J207" s="34" t="s">
        <v>1856</v>
      </c>
      <c r="K207" s="34">
        <v>1.01</v>
      </c>
      <c r="L207" s="34">
        <v>1.01</v>
      </c>
      <c r="M207" s="34">
        <v>1</v>
      </c>
      <c r="N207" s="34">
        <v>0.98</v>
      </c>
      <c r="O207" s="34">
        <v>0.99</v>
      </c>
      <c r="P207" s="34">
        <v>1</v>
      </c>
      <c r="Q207" s="34">
        <v>1.01</v>
      </c>
      <c r="R207" s="34">
        <v>1.02</v>
      </c>
      <c r="S207" s="34">
        <v>1.03</v>
      </c>
      <c r="T207" s="34">
        <v>1.0900000000000001</v>
      </c>
      <c r="U207" s="34">
        <v>1.0900000000000001</v>
      </c>
      <c r="V207" s="34">
        <v>1.0900000000000001</v>
      </c>
      <c r="W207" s="34">
        <v>1.1100000000000001</v>
      </c>
      <c r="X207" s="34">
        <v>1.08</v>
      </c>
      <c r="Y207" s="34">
        <v>1.1299999999999999</v>
      </c>
      <c r="Z207" s="412">
        <v>1.1100000000000001</v>
      </c>
      <c r="AA207" s="412">
        <v>1.1100000000000001</v>
      </c>
      <c r="AB207" s="412">
        <v>1.1100000000000001</v>
      </c>
      <c r="AC207" s="412">
        <v>1.1100000000000001</v>
      </c>
      <c r="AD207" s="412">
        <v>1.1100000000000001</v>
      </c>
    </row>
    <row r="208" spans="1:30" s="30" customFormat="1" ht="11.25" x14ac:dyDescent="0.25">
      <c r="A208" s="31">
        <v>72076</v>
      </c>
      <c r="B208" s="30" t="str">
        <f t="shared" si="3"/>
        <v/>
      </c>
      <c r="C208" s="34">
        <v>1.1000000000000001</v>
      </c>
      <c r="D208" s="34" t="s">
        <v>1848</v>
      </c>
      <c r="E208" s="34" t="s">
        <v>1847</v>
      </c>
      <c r="F208" s="34" t="s">
        <v>1855</v>
      </c>
      <c r="G208" s="34" t="s">
        <v>1857</v>
      </c>
      <c r="H208" s="34" t="s">
        <v>1864</v>
      </c>
      <c r="I208" s="34">
        <v>1</v>
      </c>
      <c r="J208" s="34">
        <v>1</v>
      </c>
      <c r="K208" s="34">
        <v>0.99</v>
      </c>
      <c r="L208" s="34">
        <v>0.99</v>
      </c>
      <c r="M208" s="34">
        <v>0.98</v>
      </c>
      <c r="N208" s="34">
        <v>0.97</v>
      </c>
      <c r="O208" s="34">
        <v>0.97</v>
      </c>
      <c r="P208" s="34">
        <v>0.98</v>
      </c>
      <c r="Q208" s="34">
        <v>0.99</v>
      </c>
      <c r="R208" s="34">
        <v>1</v>
      </c>
      <c r="S208" s="34">
        <v>1.01</v>
      </c>
      <c r="T208" s="34">
        <v>1.07</v>
      </c>
      <c r="U208" s="34">
        <v>1.07</v>
      </c>
      <c r="V208" s="34">
        <v>1.07</v>
      </c>
      <c r="W208" s="34">
        <v>1.0900000000000001</v>
      </c>
      <c r="X208" s="34">
        <v>1.07</v>
      </c>
      <c r="Y208" s="34">
        <v>1.1200000000000001</v>
      </c>
      <c r="Z208" s="412">
        <v>1.0900000000000001</v>
      </c>
      <c r="AA208" s="412">
        <v>1.0900000000000001</v>
      </c>
      <c r="AB208" s="412">
        <v>1.0900000000000001</v>
      </c>
      <c r="AC208" s="412">
        <v>1.0900000000000001</v>
      </c>
      <c r="AD208" s="412">
        <v>1.0900000000000001</v>
      </c>
    </row>
    <row r="209" spans="1:30" s="30" customFormat="1" ht="11.25" x14ac:dyDescent="0.25">
      <c r="A209" s="31">
        <v>72108</v>
      </c>
      <c r="B209" s="30" t="str">
        <f t="shared" si="3"/>
        <v/>
      </c>
      <c r="C209" s="34">
        <v>1.17</v>
      </c>
      <c r="D209" s="34" t="s">
        <v>1844</v>
      </c>
      <c r="E209" s="34" t="s">
        <v>1849</v>
      </c>
      <c r="F209" s="34" t="s">
        <v>1845</v>
      </c>
      <c r="G209" s="34" t="s">
        <v>1855</v>
      </c>
      <c r="H209" s="34" t="s">
        <v>1854</v>
      </c>
      <c r="I209" s="34" t="s">
        <v>1852</v>
      </c>
      <c r="J209" s="34" t="s">
        <v>1852</v>
      </c>
      <c r="K209" s="34">
        <v>1.04</v>
      </c>
      <c r="L209" s="34">
        <v>1.04</v>
      </c>
      <c r="M209" s="34">
        <v>1.03</v>
      </c>
      <c r="N209" s="34">
        <v>1.02</v>
      </c>
      <c r="O209" s="34">
        <v>1.02</v>
      </c>
      <c r="P209" s="34">
        <v>1.03</v>
      </c>
      <c r="Q209" s="34">
        <v>1.04</v>
      </c>
      <c r="R209" s="34">
        <v>1.05</v>
      </c>
      <c r="S209" s="34">
        <v>1.07</v>
      </c>
      <c r="T209" s="34">
        <v>1.1299999999999999</v>
      </c>
      <c r="U209" s="34">
        <v>1.1299999999999999</v>
      </c>
      <c r="V209" s="34">
        <v>1.1299999999999999</v>
      </c>
      <c r="W209" s="34">
        <v>1.1499999999999999</v>
      </c>
      <c r="X209" s="34">
        <v>1.1200000000000001</v>
      </c>
      <c r="Y209" s="34">
        <v>1.17</v>
      </c>
      <c r="Z209" s="412">
        <v>1.1499999999999999</v>
      </c>
      <c r="AA209" s="412">
        <v>1.1499999999999999</v>
      </c>
      <c r="AB209" s="412">
        <v>1.1499999999999999</v>
      </c>
      <c r="AC209" s="412">
        <v>1.1499999999999999</v>
      </c>
      <c r="AD209" s="412">
        <v>1.1499999999999999</v>
      </c>
    </row>
    <row r="210" spans="1:30" s="30" customFormat="1" ht="11.25" x14ac:dyDescent="0.25">
      <c r="A210" s="31">
        <v>72116</v>
      </c>
      <c r="B210" s="30" t="str">
        <f t="shared" si="3"/>
        <v/>
      </c>
      <c r="C210" s="34">
        <v>1.0900000000000001</v>
      </c>
      <c r="D210" s="34" t="s">
        <v>1847</v>
      </c>
      <c r="E210" s="34" t="s">
        <v>1855</v>
      </c>
      <c r="F210" s="34" t="s">
        <v>1852</v>
      </c>
      <c r="G210" s="34">
        <v>1</v>
      </c>
      <c r="H210" s="34" t="s">
        <v>1861</v>
      </c>
      <c r="I210" s="34" t="s">
        <v>1864</v>
      </c>
      <c r="J210" s="34" t="s">
        <v>1864</v>
      </c>
      <c r="K210" s="34">
        <v>0.98</v>
      </c>
      <c r="L210" s="34">
        <v>0.98</v>
      </c>
      <c r="M210" s="34">
        <v>0.98</v>
      </c>
      <c r="N210" s="34">
        <v>0.96</v>
      </c>
      <c r="O210" s="34">
        <v>0.96</v>
      </c>
      <c r="P210" s="34">
        <v>0.97</v>
      </c>
      <c r="Q210" s="34">
        <v>0.98</v>
      </c>
      <c r="R210" s="34">
        <v>0.99</v>
      </c>
      <c r="S210" s="34">
        <v>1</v>
      </c>
      <c r="T210" s="34">
        <v>1.06</v>
      </c>
      <c r="U210" s="34">
        <v>1.06</v>
      </c>
      <c r="V210" s="34">
        <v>1.06</v>
      </c>
      <c r="W210" s="34">
        <v>1.08</v>
      </c>
      <c r="X210" s="34">
        <v>1.06</v>
      </c>
      <c r="Y210" s="34">
        <v>1.1100000000000001</v>
      </c>
      <c r="Z210" s="412">
        <v>1.08</v>
      </c>
      <c r="AA210" s="412">
        <v>1.08</v>
      </c>
      <c r="AB210" s="412">
        <v>1.08</v>
      </c>
      <c r="AC210" s="412">
        <v>1.08</v>
      </c>
      <c r="AD210" s="412">
        <v>1.08</v>
      </c>
    </row>
    <row r="211" spans="1:30" s="30" customFormat="1" ht="11.25" x14ac:dyDescent="0.25">
      <c r="A211" s="31">
        <v>72119</v>
      </c>
      <c r="B211" s="30" t="str">
        <f t="shared" si="3"/>
        <v/>
      </c>
      <c r="C211" s="34">
        <v>1.1200000000000001</v>
      </c>
      <c r="D211" s="34" t="s">
        <v>1846</v>
      </c>
      <c r="E211" s="34" t="s">
        <v>1848</v>
      </c>
      <c r="F211" s="34" t="s">
        <v>1848</v>
      </c>
      <c r="G211" s="34" t="s">
        <v>1853</v>
      </c>
      <c r="H211" s="34">
        <v>1</v>
      </c>
      <c r="I211" s="34" t="s">
        <v>1856</v>
      </c>
      <c r="J211" s="34" t="s">
        <v>1856</v>
      </c>
      <c r="K211" s="34">
        <v>1</v>
      </c>
      <c r="L211" s="34">
        <v>1.01</v>
      </c>
      <c r="M211" s="34">
        <v>1</v>
      </c>
      <c r="N211" s="34">
        <v>0.98</v>
      </c>
      <c r="O211" s="34">
        <v>0.99</v>
      </c>
      <c r="P211" s="34">
        <v>1</v>
      </c>
      <c r="Q211" s="34">
        <v>1.01</v>
      </c>
      <c r="R211" s="34">
        <v>1.02</v>
      </c>
      <c r="S211" s="34">
        <v>1.03</v>
      </c>
      <c r="T211" s="34">
        <v>1.0900000000000001</v>
      </c>
      <c r="U211" s="34">
        <v>1.0900000000000001</v>
      </c>
      <c r="V211" s="34">
        <v>1.0900000000000001</v>
      </c>
      <c r="W211" s="34">
        <v>1.1100000000000001</v>
      </c>
      <c r="X211" s="34">
        <v>1.08</v>
      </c>
      <c r="Y211" s="34">
        <v>1.1299999999999999</v>
      </c>
      <c r="Z211" s="412">
        <v>1.1100000000000001</v>
      </c>
      <c r="AA211" s="412">
        <v>1.1100000000000001</v>
      </c>
      <c r="AB211" s="412">
        <v>1.1100000000000001</v>
      </c>
      <c r="AC211" s="412">
        <v>1.1100000000000001</v>
      </c>
      <c r="AD211" s="412">
        <v>1.1100000000000001</v>
      </c>
    </row>
    <row r="212" spans="1:30" s="30" customFormat="1" ht="11.25" x14ac:dyDescent="0.25">
      <c r="A212" s="31">
        <v>72124</v>
      </c>
      <c r="B212" s="30" t="str">
        <f t="shared" si="3"/>
        <v/>
      </c>
      <c r="C212" s="34">
        <v>1.1599999999999999</v>
      </c>
      <c r="D212" s="34" t="s">
        <v>1844</v>
      </c>
      <c r="E212" s="34" t="s">
        <v>1845</v>
      </c>
      <c r="F212" s="34" t="s">
        <v>1850</v>
      </c>
      <c r="G212" s="34" t="s">
        <v>1855</v>
      </c>
      <c r="H212" s="34" t="s">
        <v>1853</v>
      </c>
      <c r="I212" s="34" t="s">
        <v>1854</v>
      </c>
      <c r="J212" s="34" t="s">
        <v>1854</v>
      </c>
      <c r="K212" s="34">
        <v>1.03</v>
      </c>
      <c r="L212" s="34">
        <v>1.03</v>
      </c>
      <c r="M212" s="34">
        <v>1.03</v>
      </c>
      <c r="N212" s="34">
        <v>1.01</v>
      </c>
      <c r="O212" s="34">
        <v>1.01</v>
      </c>
      <c r="P212" s="34">
        <v>1.03</v>
      </c>
      <c r="Q212" s="34">
        <v>1.04</v>
      </c>
      <c r="R212" s="34">
        <v>1.05</v>
      </c>
      <c r="S212" s="34">
        <v>1.06</v>
      </c>
      <c r="T212" s="34">
        <v>1.1200000000000001</v>
      </c>
      <c r="U212" s="34">
        <v>1.1200000000000001</v>
      </c>
      <c r="V212" s="34">
        <v>1.1200000000000001</v>
      </c>
      <c r="W212" s="34">
        <v>1.1399999999999999</v>
      </c>
      <c r="X212" s="34">
        <v>1.1100000000000001</v>
      </c>
      <c r="Y212" s="34">
        <v>1.1599999999999999</v>
      </c>
      <c r="Z212" s="412">
        <v>1.1399999999999999</v>
      </c>
      <c r="AA212" s="412">
        <v>1.1399999999999999</v>
      </c>
      <c r="AB212" s="412">
        <v>1.1399999999999999</v>
      </c>
      <c r="AC212" s="412">
        <v>1.1399999999999999</v>
      </c>
      <c r="AD212" s="412">
        <v>1.1399999999999999</v>
      </c>
    </row>
    <row r="213" spans="1:30" s="30" customFormat="1" ht="11.25" x14ac:dyDescent="0.25">
      <c r="A213" s="31">
        <v>72127</v>
      </c>
      <c r="B213" s="30" t="str">
        <f t="shared" si="3"/>
        <v/>
      </c>
      <c r="C213" s="34">
        <v>1.1100000000000001</v>
      </c>
      <c r="D213" s="34" t="s">
        <v>1851</v>
      </c>
      <c r="E213" s="34" t="s">
        <v>1848</v>
      </c>
      <c r="F213" s="34" t="s">
        <v>1847</v>
      </c>
      <c r="G213" s="34" t="s">
        <v>1856</v>
      </c>
      <c r="H213" s="34">
        <v>1</v>
      </c>
      <c r="I213" s="34" t="s">
        <v>1857</v>
      </c>
      <c r="J213" s="34" t="s">
        <v>1857</v>
      </c>
      <c r="K213" s="34">
        <v>1</v>
      </c>
      <c r="L213" s="34">
        <v>1</v>
      </c>
      <c r="M213" s="34">
        <v>0.99</v>
      </c>
      <c r="N213" s="34">
        <v>0.98</v>
      </c>
      <c r="O213" s="34">
        <v>0.98</v>
      </c>
      <c r="P213" s="34">
        <v>0.99</v>
      </c>
      <c r="Q213" s="34">
        <v>1</v>
      </c>
      <c r="R213" s="34">
        <v>1.01</v>
      </c>
      <c r="S213" s="34">
        <v>1.02</v>
      </c>
      <c r="T213" s="34">
        <v>1.08</v>
      </c>
      <c r="U213" s="34">
        <v>1.08</v>
      </c>
      <c r="V213" s="34">
        <v>1.08</v>
      </c>
      <c r="W213" s="34">
        <v>1.1000000000000001</v>
      </c>
      <c r="X213" s="34">
        <v>1.08</v>
      </c>
      <c r="Y213" s="34">
        <v>1.1200000000000001</v>
      </c>
      <c r="Z213" s="412">
        <v>1.1000000000000001</v>
      </c>
      <c r="AA213" s="412">
        <v>1.1000000000000001</v>
      </c>
      <c r="AB213" s="412">
        <v>1.1000000000000001</v>
      </c>
      <c r="AC213" s="412">
        <v>1.1000000000000001</v>
      </c>
      <c r="AD213" s="412">
        <v>1.1000000000000001</v>
      </c>
    </row>
    <row r="214" spans="1:30" s="30" customFormat="1" ht="11.25" x14ac:dyDescent="0.25">
      <c r="A214" s="31">
        <v>72131</v>
      </c>
      <c r="B214" s="30" t="str">
        <f t="shared" si="3"/>
        <v/>
      </c>
      <c r="C214" s="34">
        <v>1.1200000000000001</v>
      </c>
      <c r="D214" s="34" t="s">
        <v>1846</v>
      </c>
      <c r="E214" s="34" t="s">
        <v>1848</v>
      </c>
      <c r="F214" s="34" t="s">
        <v>1848</v>
      </c>
      <c r="G214" s="34" t="s">
        <v>1856</v>
      </c>
      <c r="H214" s="34">
        <v>1</v>
      </c>
      <c r="I214" s="34" t="s">
        <v>1857</v>
      </c>
      <c r="J214" s="34" t="s">
        <v>1857</v>
      </c>
      <c r="K214" s="34">
        <v>1</v>
      </c>
      <c r="L214" s="34">
        <v>1</v>
      </c>
      <c r="M214" s="34">
        <v>1</v>
      </c>
      <c r="N214" s="34">
        <v>0.98</v>
      </c>
      <c r="O214" s="34">
        <v>0.98</v>
      </c>
      <c r="P214" s="34">
        <v>0.99</v>
      </c>
      <c r="Q214" s="34">
        <v>1</v>
      </c>
      <c r="R214" s="34">
        <v>1.01</v>
      </c>
      <c r="S214" s="34">
        <v>1.03</v>
      </c>
      <c r="T214" s="34">
        <v>1.08</v>
      </c>
      <c r="U214" s="34">
        <v>1.08</v>
      </c>
      <c r="V214" s="34">
        <v>1.0900000000000001</v>
      </c>
      <c r="W214" s="34">
        <v>1.1100000000000001</v>
      </c>
      <c r="X214" s="34">
        <v>1.08</v>
      </c>
      <c r="Y214" s="34">
        <v>1.1299999999999999</v>
      </c>
      <c r="Z214" s="412">
        <v>1.1100000000000001</v>
      </c>
      <c r="AA214" s="412">
        <v>1.1100000000000001</v>
      </c>
      <c r="AB214" s="412">
        <v>1.1100000000000001</v>
      </c>
      <c r="AC214" s="412">
        <v>1.1100000000000001</v>
      </c>
      <c r="AD214" s="412">
        <v>1.1100000000000001</v>
      </c>
    </row>
    <row r="215" spans="1:30" s="30" customFormat="1" ht="11.25" x14ac:dyDescent="0.25">
      <c r="A215" s="31">
        <v>72135</v>
      </c>
      <c r="B215" s="30" t="str">
        <f t="shared" si="3"/>
        <v/>
      </c>
      <c r="C215" s="34">
        <v>1.1100000000000001</v>
      </c>
      <c r="D215" s="34" t="s">
        <v>1851</v>
      </c>
      <c r="E215" s="34" t="s">
        <v>1847</v>
      </c>
      <c r="F215" s="34" t="s">
        <v>1855</v>
      </c>
      <c r="G215" s="34" t="s">
        <v>1856</v>
      </c>
      <c r="H215" s="34" t="s">
        <v>1864</v>
      </c>
      <c r="I215" s="34" t="s">
        <v>1857</v>
      </c>
      <c r="J215" s="34" t="s">
        <v>1857</v>
      </c>
      <c r="K215" s="34">
        <v>0.99</v>
      </c>
      <c r="L215" s="34">
        <v>1</v>
      </c>
      <c r="M215" s="34">
        <v>0.99</v>
      </c>
      <c r="N215" s="34">
        <v>0.97</v>
      </c>
      <c r="O215" s="34">
        <v>0.98</v>
      </c>
      <c r="P215" s="34">
        <v>0.99</v>
      </c>
      <c r="Q215" s="34">
        <v>1</v>
      </c>
      <c r="R215" s="34">
        <v>1.01</v>
      </c>
      <c r="S215" s="34">
        <v>1.02</v>
      </c>
      <c r="T215" s="34">
        <v>1.08</v>
      </c>
      <c r="U215" s="34">
        <v>1.08</v>
      </c>
      <c r="V215" s="34">
        <v>1.08</v>
      </c>
      <c r="W215" s="34">
        <v>1.1000000000000001</v>
      </c>
      <c r="X215" s="34">
        <v>1.07</v>
      </c>
      <c r="Y215" s="34">
        <v>1.1200000000000001</v>
      </c>
      <c r="Z215" s="412">
        <v>1.1000000000000001</v>
      </c>
      <c r="AA215" s="412">
        <v>1.1000000000000001</v>
      </c>
      <c r="AB215" s="412">
        <v>1.1000000000000001</v>
      </c>
      <c r="AC215" s="412">
        <v>1.1000000000000001</v>
      </c>
      <c r="AD215" s="412">
        <v>1.1000000000000001</v>
      </c>
    </row>
    <row r="216" spans="1:30" s="30" customFormat="1" ht="11.25" x14ac:dyDescent="0.25">
      <c r="A216" s="31">
        <v>72138</v>
      </c>
      <c r="B216" s="30" t="str">
        <f t="shared" si="3"/>
        <v/>
      </c>
      <c r="C216" s="34">
        <v>1.1299999999999999</v>
      </c>
      <c r="D216" s="34" t="s">
        <v>1850</v>
      </c>
      <c r="E216" s="34" t="s">
        <v>1846</v>
      </c>
      <c r="F216" s="34" t="s">
        <v>1851</v>
      </c>
      <c r="G216" s="34" t="s">
        <v>1854</v>
      </c>
      <c r="H216" s="34" t="s">
        <v>1857</v>
      </c>
      <c r="I216" s="34" t="s">
        <v>1853</v>
      </c>
      <c r="J216" s="34" t="s">
        <v>1853</v>
      </c>
      <c r="K216" s="34">
        <v>1.01</v>
      </c>
      <c r="L216" s="34">
        <v>1.02</v>
      </c>
      <c r="M216" s="34">
        <v>1.01</v>
      </c>
      <c r="N216" s="34">
        <v>0.99</v>
      </c>
      <c r="O216" s="34">
        <v>1</v>
      </c>
      <c r="P216" s="34">
        <v>1.01</v>
      </c>
      <c r="Q216" s="34">
        <v>1.02</v>
      </c>
      <c r="R216" s="34">
        <v>1.02</v>
      </c>
      <c r="S216" s="34">
        <v>1.04</v>
      </c>
      <c r="T216" s="34">
        <v>1.1000000000000001</v>
      </c>
      <c r="U216" s="34">
        <v>1.1000000000000001</v>
      </c>
      <c r="V216" s="34">
        <v>1.1000000000000001</v>
      </c>
      <c r="W216" s="34">
        <v>1.1200000000000001</v>
      </c>
      <c r="X216" s="34">
        <v>1.0900000000000001</v>
      </c>
      <c r="Y216" s="34">
        <v>1.1399999999999999</v>
      </c>
      <c r="Z216" s="412">
        <v>1.1200000000000001</v>
      </c>
      <c r="AA216" s="412">
        <v>1.1200000000000001</v>
      </c>
      <c r="AB216" s="412">
        <v>1.1200000000000001</v>
      </c>
      <c r="AC216" s="412">
        <v>1.1200000000000001</v>
      </c>
      <c r="AD216" s="412">
        <v>1.1200000000000001</v>
      </c>
    </row>
    <row r="217" spans="1:30" s="30" customFormat="1" ht="11.25" x14ac:dyDescent="0.25">
      <c r="A217" s="31">
        <v>72141</v>
      </c>
      <c r="B217" s="30" t="str">
        <f t="shared" si="3"/>
        <v/>
      </c>
      <c r="C217" s="34">
        <v>1.1000000000000001</v>
      </c>
      <c r="D217" s="34" t="s">
        <v>1848</v>
      </c>
      <c r="E217" s="34" t="s">
        <v>1847</v>
      </c>
      <c r="F217" s="34" t="s">
        <v>1855</v>
      </c>
      <c r="G217" s="34" t="s">
        <v>1857</v>
      </c>
      <c r="H217" s="34" t="s">
        <v>1864</v>
      </c>
      <c r="I217" s="34">
        <v>1</v>
      </c>
      <c r="J217" s="34">
        <v>1</v>
      </c>
      <c r="K217" s="34">
        <v>0.99</v>
      </c>
      <c r="L217" s="34">
        <v>0.99</v>
      </c>
      <c r="M217" s="34">
        <v>0.99</v>
      </c>
      <c r="N217" s="34">
        <v>0.97</v>
      </c>
      <c r="O217" s="34">
        <v>0.97</v>
      </c>
      <c r="P217" s="34">
        <v>0.99</v>
      </c>
      <c r="Q217" s="34">
        <v>1</v>
      </c>
      <c r="R217" s="34">
        <v>1</v>
      </c>
      <c r="S217" s="34">
        <v>1.02</v>
      </c>
      <c r="T217" s="34">
        <v>1.07</v>
      </c>
      <c r="U217" s="34">
        <v>1.07</v>
      </c>
      <c r="V217" s="34">
        <v>1.07</v>
      </c>
      <c r="W217" s="34">
        <v>1.0900000000000001</v>
      </c>
      <c r="X217" s="34">
        <v>1.07</v>
      </c>
      <c r="Y217" s="34">
        <v>1.1200000000000001</v>
      </c>
      <c r="Z217" s="412">
        <v>1.0900000000000001</v>
      </c>
      <c r="AA217" s="412">
        <v>1.0900000000000001</v>
      </c>
      <c r="AB217" s="412">
        <v>1.0900000000000001</v>
      </c>
      <c r="AC217" s="412">
        <v>1.0900000000000001</v>
      </c>
      <c r="AD217" s="412">
        <v>1.0900000000000001</v>
      </c>
    </row>
    <row r="218" spans="1:30" s="30" customFormat="1" ht="11.25" x14ac:dyDescent="0.25">
      <c r="A218" s="31">
        <v>72144</v>
      </c>
      <c r="B218" s="30" t="str">
        <f t="shared" si="3"/>
        <v/>
      </c>
      <c r="C218" s="34">
        <v>1.1299999999999999</v>
      </c>
      <c r="D218" s="34" t="s">
        <v>1850</v>
      </c>
      <c r="E218" s="34" t="s">
        <v>1851</v>
      </c>
      <c r="F218" s="34" t="s">
        <v>1848</v>
      </c>
      <c r="G218" s="34" t="s">
        <v>1853</v>
      </c>
      <c r="H218" s="34" t="s">
        <v>1857</v>
      </c>
      <c r="I218" s="34" t="s">
        <v>1856</v>
      </c>
      <c r="J218" s="34" t="s">
        <v>1856</v>
      </c>
      <c r="K218" s="34">
        <v>1.01</v>
      </c>
      <c r="L218" s="34">
        <v>1.01</v>
      </c>
      <c r="M218" s="34">
        <v>1.01</v>
      </c>
      <c r="N218" s="34">
        <v>0.99</v>
      </c>
      <c r="O218" s="34">
        <v>0.99</v>
      </c>
      <c r="P218" s="34">
        <v>1</v>
      </c>
      <c r="Q218" s="34">
        <v>1.01</v>
      </c>
      <c r="R218" s="34">
        <v>1.02</v>
      </c>
      <c r="S218" s="34">
        <v>1.04</v>
      </c>
      <c r="T218" s="34">
        <v>1.0900000000000001</v>
      </c>
      <c r="U218" s="34">
        <v>1.0900000000000001</v>
      </c>
      <c r="V218" s="34">
        <v>1.1000000000000001</v>
      </c>
      <c r="W218" s="34">
        <v>1.1200000000000001</v>
      </c>
      <c r="X218" s="34">
        <v>1.0900000000000001</v>
      </c>
      <c r="Y218" s="34">
        <v>1.1399999999999999</v>
      </c>
      <c r="Z218" s="412">
        <v>1.1200000000000001</v>
      </c>
      <c r="AA218" s="412">
        <v>1.1200000000000001</v>
      </c>
      <c r="AB218" s="412">
        <v>1.1200000000000001</v>
      </c>
      <c r="AC218" s="412">
        <v>1.1200000000000001</v>
      </c>
      <c r="AD218" s="412">
        <v>1.1200000000000001</v>
      </c>
    </row>
    <row r="219" spans="1:30" s="30" customFormat="1" ht="11.25" x14ac:dyDescent="0.25">
      <c r="A219" s="31">
        <v>72145</v>
      </c>
      <c r="B219" s="30" t="str">
        <f t="shared" si="3"/>
        <v/>
      </c>
      <c r="C219" s="34">
        <v>1.1000000000000001</v>
      </c>
      <c r="D219" s="34" t="s">
        <v>1848</v>
      </c>
      <c r="E219" s="34" t="s">
        <v>1847</v>
      </c>
      <c r="F219" s="34" t="s">
        <v>1855</v>
      </c>
      <c r="G219" s="34" t="s">
        <v>1857</v>
      </c>
      <c r="H219" s="34" t="s">
        <v>1861</v>
      </c>
      <c r="I219" s="34">
        <v>1</v>
      </c>
      <c r="J219" s="34">
        <v>1</v>
      </c>
      <c r="K219" s="34">
        <v>0.99</v>
      </c>
      <c r="L219" s="34">
        <v>0.99</v>
      </c>
      <c r="M219" s="34">
        <v>0.98</v>
      </c>
      <c r="N219" s="34">
        <v>0.97</v>
      </c>
      <c r="O219" s="34">
        <v>0.97</v>
      </c>
      <c r="P219" s="34">
        <v>0.98</v>
      </c>
      <c r="Q219" s="34">
        <v>0.99</v>
      </c>
      <c r="R219" s="34">
        <v>1</v>
      </c>
      <c r="S219" s="34">
        <v>1.01</v>
      </c>
      <c r="T219" s="34">
        <v>1.07</v>
      </c>
      <c r="U219" s="34">
        <v>1.07</v>
      </c>
      <c r="V219" s="34">
        <v>1.07</v>
      </c>
      <c r="W219" s="34">
        <v>1.0900000000000001</v>
      </c>
      <c r="X219" s="34">
        <v>1.07</v>
      </c>
      <c r="Y219" s="34">
        <v>1.1100000000000001</v>
      </c>
      <c r="Z219" s="412">
        <v>1.0900000000000001</v>
      </c>
      <c r="AA219" s="412">
        <v>1.0900000000000001</v>
      </c>
      <c r="AB219" s="412">
        <v>1.0900000000000001</v>
      </c>
      <c r="AC219" s="412">
        <v>1.0900000000000001</v>
      </c>
      <c r="AD219" s="412">
        <v>1.0900000000000001</v>
      </c>
    </row>
    <row r="220" spans="1:30" s="30" customFormat="1" ht="11.25" x14ac:dyDescent="0.25">
      <c r="A220" s="31">
        <v>72147</v>
      </c>
      <c r="B220" s="30" t="str">
        <f t="shared" si="3"/>
        <v/>
      </c>
      <c r="C220" s="34">
        <v>1.1000000000000001</v>
      </c>
      <c r="D220" s="34" t="s">
        <v>1848</v>
      </c>
      <c r="E220" s="34" t="s">
        <v>1847</v>
      </c>
      <c r="F220" s="34" t="s">
        <v>1855</v>
      </c>
      <c r="G220" s="34" t="s">
        <v>1857</v>
      </c>
      <c r="H220" s="34" t="s">
        <v>1864</v>
      </c>
      <c r="I220" s="34">
        <v>1</v>
      </c>
      <c r="J220" s="34">
        <v>1</v>
      </c>
      <c r="K220" s="34">
        <v>0.99</v>
      </c>
      <c r="L220" s="34">
        <v>0.99</v>
      </c>
      <c r="M220" s="34">
        <v>0.98</v>
      </c>
      <c r="N220" s="34">
        <v>0.97</v>
      </c>
      <c r="O220" s="34">
        <v>0.97</v>
      </c>
      <c r="P220" s="34">
        <v>0.98</v>
      </c>
      <c r="Q220" s="34">
        <v>0.99</v>
      </c>
      <c r="R220" s="34">
        <v>1</v>
      </c>
      <c r="S220" s="34">
        <v>1.01</v>
      </c>
      <c r="T220" s="34">
        <v>1.07</v>
      </c>
      <c r="U220" s="34">
        <v>1.07</v>
      </c>
      <c r="V220" s="34">
        <v>1.07</v>
      </c>
      <c r="W220" s="34">
        <v>1.0900000000000001</v>
      </c>
      <c r="X220" s="34">
        <v>1.07</v>
      </c>
      <c r="Y220" s="34">
        <v>1.1100000000000001</v>
      </c>
      <c r="Z220" s="412">
        <v>1.0900000000000001</v>
      </c>
      <c r="AA220" s="412">
        <v>1.0900000000000001</v>
      </c>
      <c r="AB220" s="412">
        <v>1.0900000000000001</v>
      </c>
      <c r="AC220" s="412">
        <v>1.0900000000000001</v>
      </c>
      <c r="AD220" s="412">
        <v>1.0900000000000001</v>
      </c>
    </row>
    <row r="221" spans="1:30" s="30" customFormat="1" ht="11.25" x14ac:dyDescent="0.25">
      <c r="A221" s="31">
        <v>72149</v>
      </c>
      <c r="B221" s="30" t="str">
        <f t="shared" si="3"/>
        <v/>
      </c>
      <c r="C221" s="34">
        <v>1.0900000000000001</v>
      </c>
      <c r="D221" s="34" t="s">
        <v>1847</v>
      </c>
      <c r="E221" s="34" t="s">
        <v>1852</v>
      </c>
      <c r="F221" s="34" t="s">
        <v>1852</v>
      </c>
      <c r="G221" s="34">
        <v>1</v>
      </c>
      <c r="H221" s="34" t="s">
        <v>1861</v>
      </c>
      <c r="I221" s="34" t="s">
        <v>1864</v>
      </c>
      <c r="J221" s="34" t="s">
        <v>1864</v>
      </c>
      <c r="K221" s="34">
        <v>0.98</v>
      </c>
      <c r="L221" s="34">
        <v>0.98</v>
      </c>
      <c r="M221" s="34">
        <v>0.97</v>
      </c>
      <c r="N221" s="34">
        <v>0.96</v>
      </c>
      <c r="O221" s="34">
        <v>0.96</v>
      </c>
      <c r="P221" s="34">
        <v>0.97</v>
      </c>
      <c r="Q221" s="34">
        <v>0.98</v>
      </c>
      <c r="R221" s="34">
        <v>0.99</v>
      </c>
      <c r="S221" s="34">
        <v>1</v>
      </c>
      <c r="T221" s="34">
        <v>1.06</v>
      </c>
      <c r="U221" s="34">
        <v>1.06</v>
      </c>
      <c r="V221" s="34">
        <v>1.06</v>
      </c>
      <c r="W221" s="34">
        <v>1.08</v>
      </c>
      <c r="X221" s="34">
        <v>1.06</v>
      </c>
      <c r="Y221" s="34">
        <v>1.1000000000000001</v>
      </c>
      <c r="Z221" s="412">
        <v>1.08</v>
      </c>
      <c r="AA221" s="412">
        <v>1.08</v>
      </c>
      <c r="AB221" s="412">
        <v>1.08</v>
      </c>
      <c r="AC221" s="412">
        <v>1.08</v>
      </c>
      <c r="AD221" s="412">
        <v>1.08</v>
      </c>
    </row>
    <row r="222" spans="1:30" s="30" customFormat="1" ht="11.25" x14ac:dyDescent="0.25">
      <c r="A222" s="31">
        <v>72160</v>
      </c>
      <c r="B222" s="30" t="str">
        <f t="shared" si="3"/>
        <v/>
      </c>
      <c r="C222" s="34">
        <v>1.1200000000000001</v>
      </c>
      <c r="D222" s="34" t="s">
        <v>1846</v>
      </c>
      <c r="E222" s="34" t="s">
        <v>1851</v>
      </c>
      <c r="F222" s="34" t="s">
        <v>1848</v>
      </c>
      <c r="G222" s="34" t="s">
        <v>1853</v>
      </c>
      <c r="H222" s="34">
        <v>1</v>
      </c>
      <c r="I222" s="34" t="s">
        <v>1856</v>
      </c>
      <c r="J222" s="34" t="s">
        <v>1856</v>
      </c>
      <c r="K222" s="34">
        <v>1.01</v>
      </c>
      <c r="L222" s="34">
        <v>1.01</v>
      </c>
      <c r="M222" s="34">
        <v>1</v>
      </c>
      <c r="N222" s="34">
        <v>0.98</v>
      </c>
      <c r="O222" s="34">
        <v>0.99</v>
      </c>
      <c r="P222" s="34">
        <v>1</v>
      </c>
      <c r="Q222" s="34">
        <v>1.01</v>
      </c>
      <c r="R222" s="34">
        <v>1.02</v>
      </c>
      <c r="S222" s="34">
        <v>1.03</v>
      </c>
      <c r="T222" s="34">
        <v>1.0900000000000001</v>
      </c>
      <c r="U222" s="34">
        <v>1.0900000000000001</v>
      </c>
      <c r="V222" s="34">
        <v>1.0900000000000001</v>
      </c>
      <c r="W222" s="34">
        <v>1.1100000000000001</v>
      </c>
      <c r="X222" s="34">
        <v>1.0900000000000001</v>
      </c>
      <c r="Y222" s="34">
        <v>1.1299999999999999</v>
      </c>
      <c r="Z222" s="412">
        <v>1.1100000000000001</v>
      </c>
      <c r="AA222" s="412">
        <v>1.1100000000000001</v>
      </c>
      <c r="AB222" s="412">
        <v>1.1100000000000001</v>
      </c>
      <c r="AC222" s="412">
        <v>1.1100000000000001</v>
      </c>
      <c r="AD222" s="412">
        <v>1.1100000000000001</v>
      </c>
    </row>
    <row r="223" spans="1:30" s="30" customFormat="1" ht="11.25" x14ac:dyDescent="0.25">
      <c r="A223" s="31">
        <v>72172</v>
      </c>
      <c r="B223" s="30" t="str">
        <f t="shared" si="3"/>
        <v/>
      </c>
      <c r="C223" s="34">
        <v>1.05</v>
      </c>
      <c r="D223" s="34" t="s">
        <v>1853</v>
      </c>
      <c r="E223" s="34" t="s">
        <v>1856</v>
      </c>
      <c r="F223" s="34" t="s">
        <v>1857</v>
      </c>
      <c r="G223" s="34" t="s">
        <v>1865</v>
      </c>
      <c r="H223" s="34" t="s">
        <v>1860</v>
      </c>
      <c r="I223" s="34" t="s">
        <v>1858</v>
      </c>
      <c r="J223" s="34" t="s">
        <v>1858</v>
      </c>
      <c r="K223" s="34">
        <v>0.95</v>
      </c>
      <c r="L223" s="34">
        <v>0.95</v>
      </c>
      <c r="M223" s="34">
        <v>0.94</v>
      </c>
      <c r="N223" s="34">
        <v>0.93</v>
      </c>
      <c r="O223" s="34">
        <v>0.93</v>
      </c>
      <c r="P223" s="34">
        <v>0.94</v>
      </c>
      <c r="Q223" s="34">
        <v>0.95</v>
      </c>
      <c r="R223" s="34">
        <v>0.95</v>
      </c>
      <c r="S223" s="34">
        <v>0.97</v>
      </c>
      <c r="T223" s="34">
        <v>1.02</v>
      </c>
      <c r="U223" s="34">
        <v>1.02</v>
      </c>
      <c r="V223" s="34">
        <v>1.02</v>
      </c>
      <c r="W223" s="34">
        <v>1.04</v>
      </c>
      <c r="X223" s="34">
        <v>1.02</v>
      </c>
      <c r="Y223" s="34">
        <v>1.07</v>
      </c>
      <c r="Z223" s="412">
        <v>1.04</v>
      </c>
      <c r="AA223" s="412">
        <v>1.04</v>
      </c>
      <c r="AB223" s="412">
        <v>1.04</v>
      </c>
      <c r="AC223" s="412">
        <v>1.04</v>
      </c>
      <c r="AD223" s="412">
        <v>1.04</v>
      </c>
    </row>
    <row r="224" spans="1:30" s="30" customFormat="1" ht="11.25" x14ac:dyDescent="0.25">
      <c r="A224" s="31">
        <v>72175</v>
      </c>
      <c r="B224" s="30" t="str">
        <f t="shared" si="3"/>
        <v/>
      </c>
      <c r="C224" s="34">
        <v>0.98</v>
      </c>
      <c r="D224" s="34" t="s">
        <v>1858</v>
      </c>
      <c r="E224" s="34" t="s">
        <v>1858</v>
      </c>
      <c r="F224" s="34" t="s">
        <v>1860</v>
      </c>
      <c r="G224" s="34" t="s">
        <v>1866</v>
      </c>
      <c r="H224" s="34" t="s">
        <v>1867</v>
      </c>
      <c r="I224" s="34" t="s">
        <v>1866</v>
      </c>
      <c r="J224" s="34" t="s">
        <v>1866</v>
      </c>
      <c r="K224" s="34">
        <v>0.89</v>
      </c>
      <c r="L224" s="34">
        <v>0.89</v>
      </c>
      <c r="M224" s="34">
        <v>0.89</v>
      </c>
      <c r="N224" s="34">
        <v>0.87</v>
      </c>
      <c r="O224" s="34">
        <v>0.88</v>
      </c>
      <c r="P224" s="34">
        <v>0.89</v>
      </c>
      <c r="Q224" s="34">
        <v>0.89</v>
      </c>
      <c r="R224" s="34">
        <v>0.9</v>
      </c>
      <c r="S224" s="34">
        <v>0.91</v>
      </c>
      <c r="T224" s="34">
        <v>0.95</v>
      </c>
      <c r="U224" s="34">
        <v>0.95</v>
      </c>
      <c r="V224" s="34">
        <v>0.96</v>
      </c>
      <c r="W224" s="34">
        <v>0.98</v>
      </c>
      <c r="X224" s="34">
        <v>0.96</v>
      </c>
      <c r="Y224" s="34">
        <v>1</v>
      </c>
      <c r="Z224" s="412">
        <v>0.98</v>
      </c>
      <c r="AA224" s="412">
        <v>0.98</v>
      </c>
      <c r="AB224" s="412">
        <v>0.98</v>
      </c>
      <c r="AC224" s="412">
        <v>0.98</v>
      </c>
      <c r="AD224" s="412">
        <v>0.98</v>
      </c>
    </row>
    <row r="225" spans="1:30" s="30" customFormat="1" ht="11.25" x14ac:dyDescent="0.25">
      <c r="A225" s="31">
        <v>72178</v>
      </c>
      <c r="B225" s="30" t="str">
        <f t="shared" si="3"/>
        <v/>
      </c>
      <c r="C225" s="34">
        <v>1.01</v>
      </c>
      <c r="D225" s="34" t="s">
        <v>1864</v>
      </c>
      <c r="E225" s="34" t="s">
        <v>1861</v>
      </c>
      <c r="F225" s="34" t="s">
        <v>1861</v>
      </c>
      <c r="G225" s="34" t="s">
        <v>1863</v>
      </c>
      <c r="H225" s="34" t="s">
        <v>1866</v>
      </c>
      <c r="I225" s="34" t="s">
        <v>1863</v>
      </c>
      <c r="J225" s="34" t="s">
        <v>1863</v>
      </c>
      <c r="K225" s="34">
        <v>0.91</v>
      </c>
      <c r="L225" s="34">
        <v>0.92</v>
      </c>
      <c r="M225" s="34">
        <v>0.91</v>
      </c>
      <c r="N225" s="34">
        <v>0.9</v>
      </c>
      <c r="O225" s="34">
        <v>0.9</v>
      </c>
      <c r="P225" s="34">
        <v>0.91</v>
      </c>
      <c r="Q225" s="34">
        <v>0.91</v>
      </c>
      <c r="R225" s="34">
        <v>0.92</v>
      </c>
      <c r="S225" s="34">
        <v>0.94</v>
      </c>
      <c r="T225" s="34">
        <v>0.98</v>
      </c>
      <c r="U225" s="34">
        <v>0.98</v>
      </c>
      <c r="V225" s="34">
        <v>0.98</v>
      </c>
      <c r="W225" s="34">
        <v>1.01</v>
      </c>
      <c r="X225" s="34">
        <v>0.99</v>
      </c>
      <c r="Y225" s="34">
        <v>1.03</v>
      </c>
      <c r="Z225" s="412">
        <v>1.01</v>
      </c>
      <c r="AA225" s="412">
        <v>1.01</v>
      </c>
      <c r="AB225" s="412">
        <v>1.01</v>
      </c>
      <c r="AC225" s="412">
        <v>1.01</v>
      </c>
      <c r="AD225" s="412">
        <v>1.01</v>
      </c>
    </row>
    <row r="226" spans="1:30" s="30" customFormat="1" ht="11.25" x14ac:dyDescent="0.25">
      <c r="A226" s="31">
        <v>72181</v>
      </c>
      <c r="B226" s="30" t="str">
        <f t="shared" si="3"/>
        <v/>
      </c>
      <c r="C226" s="34">
        <v>1.04</v>
      </c>
      <c r="D226" s="34" t="s">
        <v>1856</v>
      </c>
      <c r="E226" s="34" t="s">
        <v>1857</v>
      </c>
      <c r="F226" s="34">
        <v>1</v>
      </c>
      <c r="G226" s="34" t="s">
        <v>1858</v>
      </c>
      <c r="H226" s="34" t="s">
        <v>1859</v>
      </c>
      <c r="I226" s="34" t="s">
        <v>1860</v>
      </c>
      <c r="J226" s="34" t="s">
        <v>1860</v>
      </c>
      <c r="K226" s="34">
        <v>0.94</v>
      </c>
      <c r="L226" s="34">
        <v>0.94</v>
      </c>
      <c r="M226" s="34">
        <v>0.94</v>
      </c>
      <c r="N226" s="34">
        <v>0.92</v>
      </c>
      <c r="O226" s="34">
        <v>0.93</v>
      </c>
      <c r="P226" s="34">
        <v>0.93</v>
      </c>
      <c r="Q226" s="34">
        <v>0.94</v>
      </c>
      <c r="R226" s="34">
        <v>0.95</v>
      </c>
      <c r="S226" s="34">
        <v>0.96</v>
      </c>
      <c r="T226" s="34">
        <v>1.01</v>
      </c>
      <c r="U226" s="34">
        <v>1.01</v>
      </c>
      <c r="V226" s="34">
        <v>1.01</v>
      </c>
      <c r="W226" s="34">
        <v>1.04</v>
      </c>
      <c r="X226" s="34">
        <v>1.02</v>
      </c>
      <c r="Y226" s="34">
        <v>1.06</v>
      </c>
      <c r="Z226" s="412">
        <v>1.04</v>
      </c>
      <c r="AA226" s="412">
        <v>1.04</v>
      </c>
      <c r="AB226" s="412">
        <v>1.04</v>
      </c>
      <c r="AC226" s="412">
        <v>1.04</v>
      </c>
      <c r="AD226" s="412">
        <v>1.04</v>
      </c>
    </row>
    <row r="227" spans="1:30" s="30" customFormat="1" ht="11.25" x14ac:dyDescent="0.25">
      <c r="A227" s="31">
        <v>72184</v>
      </c>
      <c r="B227" s="30" t="str">
        <f t="shared" si="3"/>
        <v/>
      </c>
      <c r="C227" s="34">
        <v>1.06</v>
      </c>
      <c r="D227" s="34" t="s">
        <v>1854</v>
      </c>
      <c r="E227" s="34" t="s">
        <v>1853</v>
      </c>
      <c r="F227" s="34" t="s">
        <v>1856</v>
      </c>
      <c r="G227" s="34" t="s">
        <v>1861</v>
      </c>
      <c r="H227" s="34" t="s">
        <v>1858</v>
      </c>
      <c r="I227" s="34" t="s">
        <v>1865</v>
      </c>
      <c r="J227" s="34" t="s">
        <v>1865</v>
      </c>
      <c r="K227" s="34">
        <v>0.96</v>
      </c>
      <c r="L227" s="34">
        <v>0.96</v>
      </c>
      <c r="M227" s="34">
        <v>0.95</v>
      </c>
      <c r="N227" s="34">
        <v>0.94</v>
      </c>
      <c r="O227" s="34">
        <v>0.94</v>
      </c>
      <c r="P227" s="34">
        <v>0.95</v>
      </c>
      <c r="Q227" s="34">
        <v>0.96</v>
      </c>
      <c r="R227" s="34">
        <v>0.97</v>
      </c>
      <c r="S227" s="34">
        <v>0.98</v>
      </c>
      <c r="T227" s="34">
        <v>1.03</v>
      </c>
      <c r="U227" s="34">
        <v>1.03</v>
      </c>
      <c r="V227" s="34">
        <v>1.03</v>
      </c>
      <c r="W227" s="34">
        <v>1.06</v>
      </c>
      <c r="X227" s="34">
        <v>1.03</v>
      </c>
      <c r="Y227" s="34">
        <v>1.08</v>
      </c>
      <c r="Z227" s="412">
        <v>1.06</v>
      </c>
      <c r="AA227" s="412">
        <v>1.06</v>
      </c>
      <c r="AB227" s="412">
        <v>1.06</v>
      </c>
      <c r="AC227" s="412">
        <v>1.06</v>
      </c>
      <c r="AD227" s="412">
        <v>1.06</v>
      </c>
    </row>
    <row r="228" spans="1:30" s="30" customFormat="1" ht="11.25" x14ac:dyDescent="0.25">
      <c r="A228" s="31">
        <v>72186</v>
      </c>
      <c r="B228" s="30" t="str">
        <f t="shared" si="3"/>
        <v/>
      </c>
      <c r="C228" s="34">
        <v>1.06</v>
      </c>
      <c r="D228" s="34" t="s">
        <v>1854</v>
      </c>
      <c r="E228" s="34" t="s">
        <v>1853</v>
      </c>
      <c r="F228" s="34" t="s">
        <v>1853</v>
      </c>
      <c r="G228" s="34" t="s">
        <v>1861</v>
      </c>
      <c r="H228" s="34" t="s">
        <v>1858</v>
      </c>
      <c r="I228" s="34" t="s">
        <v>1865</v>
      </c>
      <c r="J228" s="34" t="s">
        <v>1865</v>
      </c>
      <c r="K228" s="34">
        <v>0.96</v>
      </c>
      <c r="L228" s="34">
        <v>0.96</v>
      </c>
      <c r="M228" s="34">
        <v>0.95</v>
      </c>
      <c r="N228" s="34">
        <v>0.94</v>
      </c>
      <c r="O228" s="34">
        <v>0.94</v>
      </c>
      <c r="P228" s="34">
        <v>0.95</v>
      </c>
      <c r="Q228" s="34">
        <v>0.96</v>
      </c>
      <c r="R228" s="34">
        <v>0.97</v>
      </c>
      <c r="S228" s="34">
        <v>0.98</v>
      </c>
      <c r="T228" s="34">
        <v>1.03</v>
      </c>
      <c r="U228" s="34">
        <v>1.03</v>
      </c>
      <c r="V228" s="34">
        <v>1.03</v>
      </c>
      <c r="W228" s="34">
        <v>1.06</v>
      </c>
      <c r="X228" s="34">
        <v>1.03</v>
      </c>
      <c r="Y228" s="34">
        <v>1.08</v>
      </c>
      <c r="Z228" s="412">
        <v>1.06</v>
      </c>
      <c r="AA228" s="412">
        <v>1.06</v>
      </c>
      <c r="AB228" s="412">
        <v>1.06</v>
      </c>
      <c r="AC228" s="412">
        <v>1.06</v>
      </c>
      <c r="AD228" s="412">
        <v>1.06</v>
      </c>
    </row>
    <row r="229" spans="1:30" s="30" customFormat="1" ht="11.25" x14ac:dyDescent="0.25">
      <c r="A229" s="31">
        <v>72189</v>
      </c>
      <c r="B229" s="30" t="str">
        <f t="shared" si="3"/>
        <v/>
      </c>
      <c r="C229" s="34">
        <v>1.06</v>
      </c>
      <c r="D229" s="34" t="s">
        <v>1854</v>
      </c>
      <c r="E229" s="34" t="s">
        <v>1853</v>
      </c>
      <c r="F229" s="34" t="s">
        <v>1856</v>
      </c>
      <c r="G229" s="34" t="s">
        <v>1865</v>
      </c>
      <c r="H229" s="34" t="s">
        <v>1860</v>
      </c>
      <c r="I229" s="34" t="s">
        <v>1865</v>
      </c>
      <c r="J229" s="34" t="s">
        <v>1865</v>
      </c>
      <c r="K229" s="34">
        <v>0.95</v>
      </c>
      <c r="L229" s="34">
        <v>0.95</v>
      </c>
      <c r="M229" s="34">
        <v>0.95</v>
      </c>
      <c r="N229" s="34">
        <v>0.93</v>
      </c>
      <c r="O229" s="34">
        <v>0.94</v>
      </c>
      <c r="P229" s="34">
        <v>0.95</v>
      </c>
      <c r="Q229" s="34">
        <v>0.95</v>
      </c>
      <c r="R229" s="34">
        <v>0.96</v>
      </c>
      <c r="S229" s="34">
        <v>0.97</v>
      </c>
      <c r="T229" s="34">
        <v>1.02</v>
      </c>
      <c r="U229" s="34">
        <v>1.03</v>
      </c>
      <c r="V229" s="34">
        <v>1.03</v>
      </c>
      <c r="W229" s="34">
        <v>1.05</v>
      </c>
      <c r="X229" s="34">
        <v>1.03</v>
      </c>
      <c r="Y229" s="34">
        <v>1.07</v>
      </c>
      <c r="Z229" s="412">
        <v>1.05</v>
      </c>
      <c r="AA229" s="412">
        <v>1.05</v>
      </c>
      <c r="AB229" s="412">
        <v>1.05</v>
      </c>
      <c r="AC229" s="412">
        <v>1.05</v>
      </c>
      <c r="AD229" s="412">
        <v>1.05</v>
      </c>
    </row>
    <row r="230" spans="1:30" s="30" customFormat="1" ht="11.25" x14ac:dyDescent="0.25">
      <c r="A230" s="31">
        <v>72202</v>
      </c>
      <c r="B230" s="30" t="str">
        <f t="shared" si="3"/>
        <v/>
      </c>
      <c r="C230" s="34">
        <v>1.1200000000000001</v>
      </c>
      <c r="D230" s="34" t="s">
        <v>1846</v>
      </c>
      <c r="E230" s="34" t="s">
        <v>1851</v>
      </c>
      <c r="F230" s="34" t="s">
        <v>1848</v>
      </c>
      <c r="G230" s="34" t="s">
        <v>1853</v>
      </c>
      <c r="H230" s="34">
        <v>1</v>
      </c>
      <c r="I230" s="34" t="s">
        <v>1856</v>
      </c>
      <c r="J230" s="34" t="s">
        <v>1856</v>
      </c>
      <c r="K230" s="34">
        <v>1</v>
      </c>
      <c r="L230" s="34">
        <v>1.01</v>
      </c>
      <c r="M230" s="34">
        <v>1</v>
      </c>
      <c r="N230" s="34">
        <v>0.98</v>
      </c>
      <c r="O230" s="34">
        <v>0.99</v>
      </c>
      <c r="P230" s="34">
        <v>1</v>
      </c>
      <c r="Q230" s="34">
        <v>1.01</v>
      </c>
      <c r="R230" s="34">
        <v>1.01</v>
      </c>
      <c r="S230" s="34">
        <v>1.03</v>
      </c>
      <c r="T230" s="34">
        <v>1.0900000000000001</v>
      </c>
      <c r="U230" s="34">
        <v>1.0900000000000001</v>
      </c>
      <c r="V230" s="34">
        <v>1.0900000000000001</v>
      </c>
      <c r="W230" s="34">
        <v>1.1100000000000001</v>
      </c>
      <c r="X230" s="34">
        <v>1.08</v>
      </c>
      <c r="Y230" s="34">
        <v>1.1299999999999999</v>
      </c>
      <c r="Z230" s="412">
        <v>1.1100000000000001</v>
      </c>
      <c r="AA230" s="412">
        <v>1.1100000000000001</v>
      </c>
      <c r="AB230" s="412">
        <v>1.1100000000000001</v>
      </c>
      <c r="AC230" s="412">
        <v>1.1100000000000001</v>
      </c>
      <c r="AD230" s="412">
        <v>1.1100000000000001</v>
      </c>
    </row>
    <row r="231" spans="1:30" s="30" customFormat="1" ht="11.25" x14ac:dyDescent="0.25">
      <c r="A231" s="31">
        <v>72213</v>
      </c>
      <c r="B231" s="30" t="str">
        <f t="shared" si="3"/>
        <v/>
      </c>
      <c r="C231" s="34">
        <v>1.0900000000000001</v>
      </c>
      <c r="D231" s="34" t="s">
        <v>1855</v>
      </c>
      <c r="E231" s="34" t="s">
        <v>1852</v>
      </c>
      <c r="F231" s="34" t="s">
        <v>1852</v>
      </c>
      <c r="G231" s="34">
        <v>1</v>
      </c>
      <c r="H231" s="34" t="s">
        <v>1865</v>
      </c>
      <c r="I231" s="34" t="s">
        <v>1864</v>
      </c>
      <c r="J231" s="34" t="s">
        <v>1864</v>
      </c>
      <c r="K231" s="34">
        <v>0.98</v>
      </c>
      <c r="L231" s="34">
        <v>0.98</v>
      </c>
      <c r="M231" s="34">
        <v>0.97</v>
      </c>
      <c r="N231" s="34">
        <v>0.96</v>
      </c>
      <c r="O231" s="34">
        <v>0.96</v>
      </c>
      <c r="P231" s="34">
        <v>0.97</v>
      </c>
      <c r="Q231" s="34">
        <v>0.98</v>
      </c>
      <c r="R231" s="34">
        <v>0.99</v>
      </c>
      <c r="S231" s="34">
        <v>1</v>
      </c>
      <c r="T231" s="34">
        <v>1.05</v>
      </c>
      <c r="U231" s="34">
        <v>1.05</v>
      </c>
      <c r="V231" s="34">
        <v>1.06</v>
      </c>
      <c r="W231" s="34">
        <v>1.08</v>
      </c>
      <c r="X231" s="34">
        <v>1.05</v>
      </c>
      <c r="Y231" s="34">
        <v>1.1000000000000001</v>
      </c>
      <c r="Z231" s="412">
        <v>1.08</v>
      </c>
      <c r="AA231" s="412">
        <v>1.08</v>
      </c>
      <c r="AB231" s="412">
        <v>1.08</v>
      </c>
      <c r="AC231" s="412">
        <v>1.08</v>
      </c>
      <c r="AD231" s="412">
        <v>1.08</v>
      </c>
    </row>
    <row r="232" spans="1:30" s="30" customFormat="1" ht="11.25" x14ac:dyDescent="0.25">
      <c r="A232" s="31">
        <v>72218</v>
      </c>
      <c r="B232" s="30" t="str">
        <f t="shared" si="3"/>
        <v/>
      </c>
      <c r="C232" s="34">
        <v>1.04</v>
      </c>
      <c r="D232" s="34" t="s">
        <v>1856</v>
      </c>
      <c r="E232" s="34" t="s">
        <v>1857</v>
      </c>
      <c r="F232" s="34" t="s">
        <v>1857</v>
      </c>
      <c r="G232" s="34" t="s">
        <v>1858</v>
      </c>
      <c r="H232" s="34" t="s">
        <v>1859</v>
      </c>
      <c r="I232" s="34" t="s">
        <v>1858</v>
      </c>
      <c r="J232" s="34" t="s">
        <v>1858</v>
      </c>
      <c r="K232" s="34">
        <v>0.94</v>
      </c>
      <c r="L232" s="34">
        <v>0.94</v>
      </c>
      <c r="M232" s="34">
        <v>0.94</v>
      </c>
      <c r="N232" s="34">
        <v>0.92</v>
      </c>
      <c r="O232" s="34">
        <v>0.93</v>
      </c>
      <c r="P232" s="34">
        <v>0.94</v>
      </c>
      <c r="Q232" s="34">
        <v>0.94</v>
      </c>
      <c r="R232" s="34">
        <v>0.95</v>
      </c>
      <c r="S232" s="34">
        <v>0.96</v>
      </c>
      <c r="T232" s="34">
        <v>1.01</v>
      </c>
      <c r="U232" s="34">
        <v>1.01</v>
      </c>
      <c r="V232" s="34">
        <v>1.01</v>
      </c>
      <c r="W232" s="34">
        <v>1.04</v>
      </c>
      <c r="X232" s="34">
        <v>1.02</v>
      </c>
      <c r="Y232" s="34">
        <v>1.06</v>
      </c>
      <c r="Z232" s="412">
        <v>1.04</v>
      </c>
      <c r="AA232" s="412">
        <v>1.04</v>
      </c>
      <c r="AB232" s="412">
        <v>1.04</v>
      </c>
      <c r="AC232" s="412">
        <v>1.04</v>
      </c>
      <c r="AD232" s="412">
        <v>1.04</v>
      </c>
    </row>
    <row r="233" spans="1:30" s="30" customFormat="1" ht="11.25" x14ac:dyDescent="0.25">
      <c r="A233" s="31">
        <v>72221</v>
      </c>
      <c r="B233" s="30" t="str">
        <f t="shared" si="3"/>
        <v/>
      </c>
      <c r="C233" s="34">
        <v>1.05</v>
      </c>
      <c r="D233" s="34" t="s">
        <v>1853</v>
      </c>
      <c r="E233" s="34" t="s">
        <v>1856</v>
      </c>
      <c r="F233" s="34" t="s">
        <v>1857</v>
      </c>
      <c r="G233" s="34" t="s">
        <v>1865</v>
      </c>
      <c r="H233" s="34" t="s">
        <v>1859</v>
      </c>
      <c r="I233" s="34" t="s">
        <v>1858</v>
      </c>
      <c r="J233" s="34" t="s">
        <v>1858</v>
      </c>
      <c r="K233" s="34">
        <v>0.95</v>
      </c>
      <c r="L233" s="34">
        <v>0.95</v>
      </c>
      <c r="M233" s="34">
        <v>0.94</v>
      </c>
      <c r="N233" s="34">
        <v>0.93</v>
      </c>
      <c r="O233" s="34">
        <v>0.93</v>
      </c>
      <c r="P233" s="34">
        <v>0.94</v>
      </c>
      <c r="Q233" s="34">
        <v>0.95</v>
      </c>
      <c r="R233" s="34">
        <v>0.95</v>
      </c>
      <c r="S233" s="34">
        <v>0.97</v>
      </c>
      <c r="T233" s="34">
        <v>1.02</v>
      </c>
      <c r="U233" s="34">
        <v>1.02</v>
      </c>
      <c r="V233" s="34">
        <v>1.02</v>
      </c>
      <c r="W233" s="34">
        <v>1.04</v>
      </c>
      <c r="X233" s="34">
        <v>1.02</v>
      </c>
      <c r="Y233" s="34">
        <v>1.06</v>
      </c>
      <c r="Z233" s="412">
        <v>1.04</v>
      </c>
      <c r="AA233" s="412">
        <v>1.04</v>
      </c>
      <c r="AB233" s="412">
        <v>1.04</v>
      </c>
      <c r="AC233" s="412">
        <v>1.04</v>
      </c>
      <c r="AD233" s="412">
        <v>1.04</v>
      </c>
    </row>
    <row r="234" spans="1:30" s="30" customFormat="1" ht="11.25" x14ac:dyDescent="0.25">
      <c r="A234" s="31">
        <v>72224</v>
      </c>
      <c r="B234" s="30" t="str">
        <f t="shared" si="3"/>
        <v/>
      </c>
      <c r="C234" s="34">
        <v>1.08</v>
      </c>
      <c r="D234" s="34" t="s">
        <v>1855</v>
      </c>
      <c r="E234" s="34" t="s">
        <v>1852</v>
      </c>
      <c r="F234" s="34" t="s">
        <v>1854</v>
      </c>
      <c r="G234" s="34" t="s">
        <v>1864</v>
      </c>
      <c r="H234" s="34" t="s">
        <v>1865</v>
      </c>
      <c r="I234" s="34" t="s">
        <v>1864</v>
      </c>
      <c r="J234" s="34" t="s">
        <v>1864</v>
      </c>
      <c r="K234" s="34">
        <v>0.97</v>
      </c>
      <c r="L234" s="34">
        <v>0.98</v>
      </c>
      <c r="M234" s="34">
        <v>0.97</v>
      </c>
      <c r="N234" s="34">
        <v>0.95</v>
      </c>
      <c r="O234" s="34">
        <v>0.96</v>
      </c>
      <c r="P234" s="34">
        <v>0.97</v>
      </c>
      <c r="Q234" s="34">
        <v>0.98</v>
      </c>
      <c r="R234" s="34">
        <v>0.98</v>
      </c>
      <c r="S234" s="34">
        <v>1</v>
      </c>
      <c r="T234" s="34">
        <v>1.05</v>
      </c>
      <c r="U234" s="34">
        <v>1.05</v>
      </c>
      <c r="V234" s="34">
        <v>1.05</v>
      </c>
      <c r="W234" s="34">
        <v>1.07</v>
      </c>
      <c r="X234" s="34">
        <v>1.05</v>
      </c>
      <c r="Y234" s="34">
        <v>1.0900000000000001</v>
      </c>
      <c r="Z234" s="412">
        <v>1.07</v>
      </c>
      <c r="AA234" s="412">
        <v>1.07</v>
      </c>
      <c r="AB234" s="412">
        <v>1.07</v>
      </c>
      <c r="AC234" s="412">
        <v>1.07</v>
      </c>
      <c r="AD234" s="412">
        <v>1.07</v>
      </c>
    </row>
    <row r="235" spans="1:30" s="30" customFormat="1" ht="11.25" x14ac:dyDescent="0.25">
      <c r="A235" s="31">
        <v>72226</v>
      </c>
      <c r="B235" s="30" t="str">
        <f t="shared" si="3"/>
        <v/>
      </c>
      <c r="C235" s="34">
        <v>0.93</v>
      </c>
      <c r="D235" s="34" t="s">
        <v>1866</v>
      </c>
      <c r="E235" s="34" t="s">
        <v>1866</v>
      </c>
      <c r="F235" s="34" t="s">
        <v>1866</v>
      </c>
      <c r="G235" s="34" t="s">
        <v>1868</v>
      </c>
      <c r="H235" s="34" t="s">
        <v>1869</v>
      </c>
      <c r="I235" s="34" t="s">
        <v>1868</v>
      </c>
      <c r="J235" s="34" t="s">
        <v>1868</v>
      </c>
      <c r="K235" s="34">
        <v>0.85</v>
      </c>
      <c r="L235" s="34">
        <v>0.85</v>
      </c>
      <c r="M235" s="34">
        <v>0.85</v>
      </c>
      <c r="N235" s="34">
        <v>0.84</v>
      </c>
      <c r="O235" s="34">
        <v>0.84</v>
      </c>
      <c r="P235" s="34">
        <v>0.85</v>
      </c>
      <c r="Q235" s="34">
        <v>0.85</v>
      </c>
      <c r="R235" s="34">
        <v>0.86</v>
      </c>
      <c r="S235" s="34">
        <v>0.87</v>
      </c>
      <c r="T235" s="34">
        <v>0.91</v>
      </c>
      <c r="U235" s="34">
        <v>0.91</v>
      </c>
      <c r="V235" s="34">
        <v>0.91</v>
      </c>
      <c r="W235" s="34">
        <v>0.93</v>
      </c>
      <c r="X235" s="34">
        <v>0.92</v>
      </c>
      <c r="Y235" s="34">
        <v>0.95</v>
      </c>
      <c r="Z235" s="412">
        <v>0.93</v>
      </c>
      <c r="AA235" s="412">
        <v>0.93</v>
      </c>
      <c r="AB235" s="412">
        <v>0.93</v>
      </c>
      <c r="AC235" s="412">
        <v>0.93</v>
      </c>
      <c r="AD235" s="412">
        <v>0.93</v>
      </c>
    </row>
    <row r="236" spans="1:30" s="30" customFormat="1" ht="11.25" x14ac:dyDescent="0.25">
      <c r="A236" s="31">
        <v>72227</v>
      </c>
      <c r="B236" s="30" t="str">
        <f t="shared" si="3"/>
        <v/>
      </c>
      <c r="C236" s="34">
        <v>1.03</v>
      </c>
      <c r="D236" s="34" t="s">
        <v>1857</v>
      </c>
      <c r="E236" s="34">
        <v>1</v>
      </c>
      <c r="F236" s="34" t="s">
        <v>1864</v>
      </c>
      <c r="G236" s="34" t="s">
        <v>1860</v>
      </c>
      <c r="H236" s="34" t="s">
        <v>1863</v>
      </c>
      <c r="I236" s="34" t="s">
        <v>1859</v>
      </c>
      <c r="J236" s="34" t="s">
        <v>1859</v>
      </c>
      <c r="K236" s="34">
        <v>0.93</v>
      </c>
      <c r="L236" s="34">
        <v>0.93</v>
      </c>
      <c r="M236" s="34">
        <v>0.93</v>
      </c>
      <c r="N236" s="34">
        <v>0.91</v>
      </c>
      <c r="O236" s="34">
        <v>0.92</v>
      </c>
      <c r="P236" s="34">
        <v>0.92</v>
      </c>
      <c r="Q236" s="34">
        <v>0.93</v>
      </c>
      <c r="R236" s="34">
        <v>0.94</v>
      </c>
      <c r="S236" s="34">
        <v>0.95</v>
      </c>
      <c r="T236" s="34">
        <v>1</v>
      </c>
      <c r="U236" s="34">
        <v>1</v>
      </c>
      <c r="V236" s="34">
        <v>1</v>
      </c>
      <c r="W236" s="34">
        <v>1.02</v>
      </c>
      <c r="X236" s="34">
        <v>1</v>
      </c>
      <c r="Y236" s="34">
        <v>1.05</v>
      </c>
      <c r="Z236" s="412">
        <v>1.02</v>
      </c>
      <c r="AA236" s="412">
        <v>1.02</v>
      </c>
      <c r="AB236" s="412">
        <v>1.02</v>
      </c>
      <c r="AC236" s="412">
        <v>1.02</v>
      </c>
      <c r="AD236" s="412">
        <v>1.02</v>
      </c>
    </row>
    <row r="237" spans="1:30" s="30" customFormat="1" ht="11.25" x14ac:dyDescent="0.25">
      <c r="A237" s="31">
        <v>72229</v>
      </c>
      <c r="B237" s="30" t="str">
        <f t="shared" si="3"/>
        <v/>
      </c>
      <c r="C237" s="34">
        <v>1.1000000000000001</v>
      </c>
      <c r="D237" s="34" t="s">
        <v>1848</v>
      </c>
      <c r="E237" s="34" t="s">
        <v>1847</v>
      </c>
      <c r="F237" s="34" t="s">
        <v>1855</v>
      </c>
      <c r="G237" s="34" t="s">
        <v>1857</v>
      </c>
      <c r="H237" s="34" t="s">
        <v>1864</v>
      </c>
      <c r="I237" s="34">
        <v>1</v>
      </c>
      <c r="J237" s="34">
        <v>1</v>
      </c>
      <c r="K237" s="34">
        <v>0.99</v>
      </c>
      <c r="L237" s="34">
        <v>0.99</v>
      </c>
      <c r="M237" s="34">
        <v>0.99</v>
      </c>
      <c r="N237" s="34">
        <v>0.97</v>
      </c>
      <c r="O237" s="34">
        <v>0.97</v>
      </c>
      <c r="P237" s="34">
        <v>0.98</v>
      </c>
      <c r="Q237" s="34">
        <v>0.99</v>
      </c>
      <c r="R237" s="34">
        <v>1</v>
      </c>
      <c r="S237" s="34">
        <v>1.02</v>
      </c>
      <c r="T237" s="34">
        <v>1.07</v>
      </c>
      <c r="U237" s="34">
        <v>1.07</v>
      </c>
      <c r="V237" s="34">
        <v>1.07</v>
      </c>
      <c r="W237" s="34">
        <v>1.0900000000000001</v>
      </c>
      <c r="X237" s="34">
        <v>1.07</v>
      </c>
      <c r="Y237" s="34">
        <v>1.1100000000000001</v>
      </c>
      <c r="Z237" s="412">
        <v>1.0900000000000001</v>
      </c>
      <c r="AA237" s="412">
        <v>1.0900000000000001</v>
      </c>
      <c r="AB237" s="412">
        <v>1.0900000000000001</v>
      </c>
      <c r="AC237" s="412">
        <v>1.0900000000000001</v>
      </c>
      <c r="AD237" s="412">
        <v>1.0900000000000001</v>
      </c>
    </row>
    <row r="238" spans="1:30" s="30" customFormat="1" ht="11.25" x14ac:dyDescent="0.25">
      <c r="A238" s="31">
        <v>72250</v>
      </c>
      <c r="B238" s="30" t="str">
        <f t="shared" si="3"/>
        <v/>
      </c>
      <c r="C238" s="34">
        <v>0.95</v>
      </c>
      <c r="D238" s="34" t="s">
        <v>1863</v>
      </c>
      <c r="E238" s="34" t="s">
        <v>1862</v>
      </c>
      <c r="F238" s="34" t="s">
        <v>1862</v>
      </c>
      <c r="G238" s="34" t="s">
        <v>1870</v>
      </c>
      <c r="H238" s="34" t="s">
        <v>1871</v>
      </c>
      <c r="I238" s="34" t="s">
        <v>1870</v>
      </c>
      <c r="J238" s="34" t="s">
        <v>1870</v>
      </c>
      <c r="K238" s="34">
        <v>0.86</v>
      </c>
      <c r="L238" s="34">
        <v>0.86</v>
      </c>
      <c r="M238" s="34">
        <v>0.86</v>
      </c>
      <c r="N238" s="34">
        <v>0.85</v>
      </c>
      <c r="O238" s="34">
        <v>0.85</v>
      </c>
      <c r="P238" s="34">
        <v>0.86</v>
      </c>
      <c r="Q238" s="34">
        <v>0.86</v>
      </c>
      <c r="R238" s="34">
        <v>0.87</v>
      </c>
      <c r="S238" s="34">
        <v>0.88</v>
      </c>
      <c r="T238" s="34">
        <v>0.92</v>
      </c>
      <c r="U238" s="34">
        <v>0.92</v>
      </c>
      <c r="V238" s="34">
        <v>0.92</v>
      </c>
      <c r="W238" s="34">
        <v>0.95</v>
      </c>
      <c r="X238" s="34">
        <v>0.93</v>
      </c>
      <c r="Y238" s="34">
        <v>0.97</v>
      </c>
      <c r="Z238" s="412">
        <v>0.95</v>
      </c>
      <c r="AA238" s="412">
        <v>0.95</v>
      </c>
      <c r="AB238" s="412">
        <v>0.95</v>
      </c>
      <c r="AC238" s="412">
        <v>0.95</v>
      </c>
      <c r="AD238" s="412">
        <v>0.95</v>
      </c>
    </row>
    <row r="239" spans="1:30" s="30" customFormat="1" ht="11.25" x14ac:dyDescent="0.25">
      <c r="A239" s="31">
        <v>72270</v>
      </c>
      <c r="B239" s="30" t="str">
        <f t="shared" si="3"/>
        <v/>
      </c>
      <c r="C239" s="34">
        <v>1.04</v>
      </c>
      <c r="D239" s="34" t="s">
        <v>1856</v>
      </c>
      <c r="E239" s="34" t="s">
        <v>1857</v>
      </c>
      <c r="F239" s="34">
        <v>1</v>
      </c>
      <c r="G239" s="34" t="s">
        <v>1858</v>
      </c>
      <c r="H239" s="34" t="s">
        <v>1863</v>
      </c>
      <c r="I239" s="34" t="s">
        <v>1860</v>
      </c>
      <c r="J239" s="34" t="s">
        <v>1860</v>
      </c>
      <c r="K239" s="34">
        <v>0.94</v>
      </c>
      <c r="L239" s="34">
        <v>0.94</v>
      </c>
      <c r="M239" s="34">
        <v>0.93</v>
      </c>
      <c r="N239" s="34">
        <v>0.92</v>
      </c>
      <c r="O239" s="34">
        <v>0.92</v>
      </c>
      <c r="P239" s="34">
        <v>0.93</v>
      </c>
      <c r="Q239" s="34">
        <v>0.93</v>
      </c>
      <c r="R239" s="34">
        <v>0.94</v>
      </c>
      <c r="S239" s="34">
        <v>0.96</v>
      </c>
      <c r="T239" s="34">
        <v>1.01</v>
      </c>
      <c r="U239" s="34">
        <v>1.01</v>
      </c>
      <c r="V239" s="34">
        <v>1.01</v>
      </c>
      <c r="W239" s="34">
        <v>1.03</v>
      </c>
      <c r="X239" s="34">
        <v>1.01</v>
      </c>
      <c r="Y239" s="34">
        <v>1.05</v>
      </c>
      <c r="Z239" s="412">
        <v>1.03</v>
      </c>
      <c r="AA239" s="412">
        <v>1.03</v>
      </c>
      <c r="AB239" s="412">
        <v>1.03</v>
      </c>
      <c r="AC239" s="412">
        <v>1.03</v>
      </c>
      <c r="AD239" s="412">
        <v>1.03</v>
      </c>
    </row>
    <row r="240" spans="1:30" s="30" customFormat="1" ht="11.25" x14ac:dyDescent="0.25">
      <c r="A240" s="31">
        <v>72275</v>
      </c>
      <c r="B240" s="30" t="str">
        <f t="shared" si="3"/>
        <v/>
      </c>
      <c r="C240" s="34">
        <v>0.97</v>
      </c>
      <c r="D240" s="34" t="s">
        <v>1860</v>
      </c>
      <c r="E240" s="34" t="s">
        <v>1860</v>
      </c>
      <c r="F240" s="34" t="s">
        <v>1859</v>
      </c>
      <c r="G240" s="34" t="s">
        <v>1872</v>
      </c>
      <c r="H240" s="34" t="s">
        <v>1870</v>
      </c>
      <c r="I240" s="34" t="s">
        <v>1872</v>
      </c>
      <c r="J240" s="34" t="s">
        <v>1872</v>
      </c>
      <c r="K240" s="34">
        <v>0.88</v>
      </c>
      <c r="L240" s="34">
        <v>0.88</v>
      </c>
      <c r="M240" s="34">
        <v>0.88</v>
      </c>
      <c r="N240" s="34">
        <v>0.87</v>
      </c>
      <c r="O240" s="34">
        <v>0.87</v>
      </c>
      <c r="P240" s="34">
        <v>0.88</v>
      </c>
      <c r="Q240" s="34">
        <v>0.88</v>
      </c>
      <c r="R240" s="34">
        <v>0.89</v>
      </c>
      <c r="S240" s="34">
        <v>0.9</v>
      </c>
      <c r="T240" s="34">
        <v>0.94</v>
      </c>
      <c r="U240" s="34">
        <v>0.94</v>
      </c>
      <c r="V240" s="34">
        <v>0.95</v>
      </c>
      <c r="W240" s="34">
        <v>0.97</v>
      </c>
      <c r="X240" s="34">
        <v>0.96</v>
      </c>
      <c r="Y240" s="34">
        <v>0.99</v>
      </c>
      <c r="Z240" s="412">
        <v>0.97</v>
      </c>
      <c r="AA240" s="412">
        <v>0.97</v>
      </c>
      <c r="AB240" s="412">
        <v>0.97</v>
      </c>
      <c r="AC240" s="412">
        <v>0.97</v>
      </c>
      <c r="AD240" s="412">
        <v>0.97</v>
      </c>
    </row>
    <row r="241" spans="1:30" s="30" customFormat="1" ht="11.25" x14ac:dyDescent="0.25">
      <c r="A241" s="31">
        <v>72280</v>
      </c>
      <c r="B241" s="30" t="str">
        <f t="shared" si="3"/>
        <v/>
      </c>
      <c r="C241" s="34">
        <v>0.98</v>
      </c>
      <c r="D241" s="34" t="s">
        <v>1858</v>
      </c>
      <c r="E241" s="34" t="s">
        <v>1858</v>
      </c>
      <c r="F241" s="34" t="s">
        <v>1860</v>
      </c>
      <c r="G241" s="34" t="s">
        <v>1866</v>
      </c>
      <c r="H241" s="34" t="s">
        <v>1867</v>
      </c>
      <c r="I241" s="34" t="s">
        <v>1872</v>
      </c>
      <c r="J241" s="34" t="s">
        <v>1866</v>
      </c>
      <c r="K241" s="34">
        <v>0.89</v>
      </c>
      <c r="L241" s="34">
        <v>0.89</v>
      </c>
      <c r="M241" s="34">
        <v>0.89</v>
      </c>
      <c r="N241" s="34">
        <v>0.87</v>
      </c>
      <c r="O241" s="34">
        <v>0.88</v>
      </c>
      <c r="P241" s="34">
        <v>0.88</v>
      </c>
      <c r="Q241" s="34">
        <v>0.89</v>
      </c>
      <c r="R241" s="34">
        <v>0.9</v>
      </c>
      <c r="S241" s="34">
        <v>0.91</v>
      </c>
      <c r="T241" s="34">
        <v>0.95</v>
      </c>
      <c r="U241" s="34">
        <v>0.95</v>
      </c>
      <c r="V241" s="34">
        <v>0.96</v>
      </c>
      <c r="W241" s="34">
        <v>0.98</v>
      </c>
      <c r="X241" s="34">
        <v>0.96</v>
      </c>
      <c r="Y241" s="34">
        <v>1</v>
      </c>
      <c r="Z241" s="412">
        <v>0.98</v>
      </c>
      <c r="AA241" s="412">
        <v>0.98</v>
      </c>
      <c r="AB241" s="412">
        <v>0.98</v>
      </c>
      <c r="AC241" s="412">
        <v>0.98</v>
      </c>
      <c r="AD241" s="412">
        <v>0.98</v>
      </c>
    </row>
    <row r="242" spans="1:30" s="30" customFormat="1" ht="11.25" x14ac:dyDescent="0.25">
      <c r="A242" s="31">
        <v>72285</v>
      </c>
      <c r="B242" s="30" t="str">
        <f t="shared" si="3"/>
        <v/>
      </c>
      <c r="C242" s="34">
        <v>0.98</v>
      </c>
      <c r="D242" s="34" t="s">
        <v>1858</v>
      </c>
      <c r="E242" s="34" t="s">
        <v>1858</v>
      </c>
      <c r="F242" s="34" t="s">
        <v>1860</v>
      </c>
      <c r="G242" s="34" t="s">
        <v>1866</v>
      </c>
      <c r="H242" s="34" t="s">
        <v>1867</v>
      </c>
      <c r="I242" s="34" t="s">
        <v>1866</v>
      </c>
      <c r="J242" s="34" t="s">
        <v>1866</v>
      </c>
      <c r="K242" s="34">
        <v>0.89</v>
      </c>
      <c r="L242" s="34">
        <v>0.89</v>
      </c>
      <c r="M242" s="34">
        <v>0.89</v>
      </c>
      <c r="N242" s="34">
        <v>0.88</v>
      </c>
      <c r="O242" s="34">
        <v>0.88</v>
      </c>
      <c r="P242" s="34">
        <v>0.89</v>
      </c>
      <c r="Q242" s="34">
        <v>0.89</v>
      </c>
      <c r="R242" s="34">
        <v>0.9</v>
      </c>
      <c r="S242" s="34">
        <v>0.91</v>
      </c>
      <c r="T242" s="34">
        <v>0.95</v>
      </c>
      <c r="U242" s="34">
        <v>0.95</v>
      </c>
      <c r="V242" s="34">
        <v>0.96</v>
      </c>
      <c r="W242" s="34">
        <v>0.98</v>
      </c>
      <c r="X242" s="34">
        <v>0.96</v>
      </c>
      <c r="Y242" s="34">
        <v>1</v>
      </c>
      <c r="Z242" s="412">
        <v>0.98</v>
      </c>
      <c r="AA242" s="412">
        <v>0.98</v>
      </c>
      <c r="AB242" s="412">
        <v>0.98</v>
      </c>
      <c r="AC242" s="412">
        <v>0.98</v>
      </c>
      <c r="AD242" s="412">
        <v>0.98</v>
      </c>
    </row>
    <row r="243" spans="1:30" s="30" customFormat="1" ht="11.25" x14ac:dyDescent="0.25">
      <c r="A243" s="31">
        <v>72290</v>
      </c>
      <c r="B243" s="30" t="str">
        <f t="shared" si="3"/>
        <v/>
      </c>
      <c r="C243" s="34">
        <v>0.96</v>
      </c>
      <c r="D243" s="34" t="s">
        <v>1859</v>
      </c>
      <c r="E243" s="34" t="s">
        <v>1863</v>
      </c>
      <c r="F243" s="34" t="s">
        <v>1863</v>
      </c>
      <c r="G243" s="34" t="s">
        <v>1867</v>
      </c>
      <c r="H243" s="34" t="s">
        <v>1868</v>
      </c>
      <c r="I243" s="34" t="s">
        <v>1867</v>
      </c>
      <c r="J243" s="34" t="s">
        <v>1867</v>
      </c>
      <c r="K243" s="34">
        <v>0.87</v>
      </c>
      <c r="L243" s="34">
        <v>0.87</v>
      </c>
      <c r="M243" s="34">
        <v>0.87</v>
      </c>
      <c r="N243" s="34">
        <v>0.86</v>
      </c>
      <c r="O243" s="34">
        <v>0.86</v>
      </c>
      <c r="P243" s="34">
        <v>0.87</v>
      </c>
      <c r="Q243" s="34">
        <v>0.87</v>
      </c>
      <c r="R243" s="34">
        <v>0.88</v>
      </c>
      <c r="S243" s="34">
        <v>0.89</v>
      </c>
      <c r="T243" s="34">
        <v>0.93</v>
      </c>
      <c r="U243" s="34">
        <v>0.93</v>
      </c>
      <c r="V243" s="34">
        <v>0.93</v>
      </c>
      <c r="W243" s="34">
        <v>0.96</v>
      </c>
      <c r="X243" s="34">
        <v>0.94</v>
      </c>
      <c r="Y243" s="34">
        <v>0.98</v>
      </c>
      <c r="Z243" s="412">
        <v>0.96</v>
      </c>
      <c r="AA243" s="412">
        <v>0.96</v>
      </c>
      <c r="AB243" s="412">
        <v>0.96</v>
      </c>
      <c r="AC243" s="412">
        <v>0.96</v>
      </c>
      <c r="AD243" s="412">
        <v>0.96</v>
      </c>
    </row>
    <row r="244" spans="1:30" s="30" customFormat="1" ht="11.25" x14ac:dyDescent="0.25">
      <c r="A244" s="31">
        <v>72293</v>
      </c>
      <c r="B244" s="30" t="str">
        <f t="shared" si="3"/>
        <v/>
      </c>
      <c r="C244" s="34">
        <v>1.05</v>
      </c>
      <c r="D244" s="34" t="s">
        <v>1853</v>
      </c>
      <c r="E244" s="34" t="s">
        <v>1856</v>
      </c>
      <c r="F244" s="34" t="s">
        <v>1857</v>
      </c>
      <c r="G244" s="34" t="s">
        <v>1858</v>
      </c>
      <c r="H244" s="34" t="s">
        <v>1859</v>
      </c>
      <c r="I244" s="34" t="s">
        <v>1858</v>
      </c>
      <c r="J244" s="34" t="s">
        <v>1858</v>
      </c>
      <c r="K244" s="34">
        <v>0.95</v>
      </c>
      <c r="L244" s="34">
        <v>0.95</v>
      </c>
      <c r="M244" s="34">
        <v>0.94</v>
      </c>
      <c r="N244" s="34">
        <v>0.93</v>
      </c>
      <c r="O244" s="34">
        <v>0.93</v>
      </c>
      <c r="P244" s="34">
        <v>0.94</v>
      </c>
      <c r="Q244" s="34">
        <v>0.94</v>
      </c>
      <c r="R244" s="34">
        <v>0.95</v>
      </c>
      <c r="S244" s="34">
        <v>0.97</v>
      </c>
      <c r="T244" s="34">
        <v>1.02</v>
      </c>
      <c r="U244" s="34">
        <v>1.02</v>
      </c>
      <c r="V244" s="34">
        <v>1.02</v>
      </c>
      <c r="W244" s="34">
        <v>1.04</v>
      </c>
      <c r="X244" s="34">
        <v>1.02</v>
      </c>
      <c r="Y244" s="34">
        <v>1.06</v>
      </c>
      <c r="Z244" s="412">
        <v>1.04</v>
      </c>
      <c r="AA244" s="412">
        <v>1.04</v>
      </c>
      <c r="AB244" s="412">
        <v>1.04</v>
      </c>
      <c r="AC244" s="412">
        <v>1.04</v>
      </c>
      <c r="AD244" s="412">
        <v>1.04</v>
      </c>
    </row>
    <row r="245" spans="1:30" s="30" customFormat="1" ht="11.25" x14ac:dyDescent="0.25">
      <c r="A245" s="31">
        <v>72294</v>
      </c>
      <c r="B245" s="30" t="str">
        <f t="shared" si="3"/>
        <v/>
      </c>
      <c r="C245" s="34">
        <v>0.95</v>
      </c>
      <c r="D245" s="34" t="s">
        <v>1863</v>
      </c>
      <c r="E245" s="34" t="s">
        <v>1863</v>
      </c>
      <c r="F245" s="34" t="s">
        <v>1862</v>
      </c>
      <c r="G245" s="34" t="s">
        <v>1870</v>
      </c>
      <c r="H245" s="34" t="s">
        <v>1868</v>
      </c>
      <c r="I245" s="34" t="s">
        <v>1870</v>
      </c>
      <c r="J245" s="34" t="s">
        <v>1870</v>
      </c>
      <c r="K245" s="34">
        <v>0.87</v>
      </c>
      <c r="L245" s="34">
        <v>0.87</v>
      </c>
      <c r="M245" s="34">
        <v>0.87</v>
      </c>
      <c r="N245" s="34">
        <v>0.85</v>
      </c>
      <c r="O245" s="34">
        <v>0.85</v>
      </c>
      <c r="P245" s="34">
        <v>0.86</v>
      </c>
      <c r="Q245" s="34">
        <v>0.87</v>
      </c>
      <c r="R245" s="34">
        <v>0.87</v>
      </c>
      <c r="S245" s="34">
        <v>0.88</v>
      </c>
      <c r="T245" s="34">
        <v>0.92</v>
      </c>
      <c r="U245" s="34">
        <v>0.92</v>
      </c>
      <c r="V245" s="34">
        <v>0.93</v>
      </c>
      <c r="W245" s="34">
        <v>0.95</v>
      </c>
      <c r="X245" s="34">
        <v>0.94</v>
      </c>
      <c r="Y245" s="34">
        <v>0.97</v>
      </c>
      <c r="Z245" s="412">
        <v>0.95</v>
      </c>
      <c r="AA245" s="412">
        <v>0.95</v>
      </c>
      <c r="AB245" s="412">
        <v>0.95</v>
      </c>
      <c r="AC245" s="412">
        <v>0.95</v>
      </c>
      <c r="AD245" s="412">
        <v>0.95</v>
      </c>
    </row>
    <row r="246" spans="1:30" s="30" customFormat="1" ht="11.25" x14ac:dyDescent="0.25">
      <c r="A246" s="31">
        <v>72296</v>
      </c>
      <c r="B246" s="30" t="str">
        <f t="shared" si="3"/>
        <v/>
      </c>
      <c r="C246" s="34">
        <v>0.96</v>
      </c>
      <c r="D246" s="34" t="s">
        <v>1859</v>
      </c>
      <c r="E246" s="34" t="s">
        <v>1859</v>
      </c>
      <c r="F246" s="34" t="s">
        <v>1863</v>
      </c>
      <c r="G246" s="34" t="s">
        <v>1867</v>
      </c>
      <c r="H246" s="34" t="s">
        <v>1868</v>
      </c>
      <c r="I246" s="34" t="s">
        <v>1867</v>
      </c>
      <c r="J246" s="34" t="s">
        <v>1867</v>
      </c>
      <c r="K246" s="34">
        <v>0.87</v>
      </c>
      <c r="L246" s="34">
        <v>0.87</v>
      </c>
      <c r="M246" s="34">
        <v>0.87</v>
      </c>
      <c r="N246" s="34">
        <v>0.86</v>
      </c>
      <c r="O246" s="34">
        <v>0.86</v>
      </c>
      <c r="P246" s="34">
        <v>0.87</v>
      </c>
      <c r="Q246" s="34">
        <v>0.87</v>
      </c>
      <c r="R246" s="34">
        <v>0.88</v>
      </c>
      <c r="S246" s="34">
        <v>0.89</v>
      </c>
      <c r="T246" s="34">
        <v>0.93</v>
      </c>
      <c r="U246" s="34">
        <v>0.93</v>
      </c>
      <c r="V246" s="34">
        <v>0.94</v>
      </c>
      <c r="W246" s="34">
        <v>0.96</v>
      </c>
      <c r="X246" s="34">
        <v>0.95</v>
      </c>
      <c r="Y246" s="34">
        <v>0.98</v>
      </c>
      <c r="Z246" s="412">
        <v>0.96</v>
      </c>
      <c r="AA246" s="412">
        <v>0.96</v>
      </c>
      <c r="AB246" s="412">
        <v>0.96</v>
      </c>
      <c r="AC246" s="412">
        <v>0.96</v>
      </c>
      <c r="AD246" s="412">
        <v>0.96</v>
      </c>
    </row>
    <row r="247" spans="1:30" s="30" customFormat="1" ht="11.25" x14ac:dyDescent="0.25">
      <c r="A247" s="31">
        <v>72297</v>
      </c>
      <c r="B247" s="30" t="str">
        <f t="shared" si="3"/>
        <v/>
      </c>
      <c r="C247" s="34">
        <v>0.91</v>
      </c>
      <c r="D247" s="34" t="s">
        <v>1867</v>
      </c>
      <c r="E247" s="34" t="s">
        <v>1870</v>
      </c>
      <c r="F247" s="34" t="s">
        <v>1870</v>
      </c>
      <c r="G247" s="34" t="s">
        <v>1873</v>
      </c>
      <c r="H247" s="34" t="s">
        <v>1874</v>
      </c>
      <c r="I247" s="34" t="s">
        <v>1873</v>
      </c>
      <c r="J247" s="34" t="s">
        <v>1873</v>
      </c>
      <c r="K247" s="34">
        <v>0.83</v>
      </c>
      <c r="L247" s="34">
        <v>0.83</v>
      </c>
      <c r="M247" s="34">
        <v>0.83</v>
      </c>
      <c r="N247" s="34">
        <v>0.81</v>
      </c>
      <c r="O247" s="34">
        <v>0.82</v>
      </c>
      <c r="P247" s="34">
        <v>0.82</v>
      </c>
      <c r="Q247" s="34">
        <v>0.83</v>
      </c>
      <c r="R247" s="34">
        <v>0.83</v>
      </c>
      <c r="S247" s="34">
        <v>0.84</v>
      </c>
      <c r="T247" s="34">
        <v>0.88</v>
      </c>
      <c r="U247" s="34">
        <v>0.88</v>
      </c>
      <c r="V247" s="34">
        <v>0.88</v>
      </c>
      <c r="W247" s="34">
        <v>0.91</v>
      </c>
      <c r="X247" s="34">
        <v>0.9</v>
      </c>
      <c r="Y247" s="34">
        <v>0.93</v>
      </c>
      <c r="Z247" s="412">
        <v>0.91</v>
      </c>
      <c r="AA247" s="412">
        <v>0.91</v>
      </c>
      <c r="AB247" s="412">
        <v>0.91</v>
      </c>
      <c r="AC247" s="412">
        <v>0.91</v>
      </c>
      <c r="AD247" s="412">
        <v>0.91</v>
      </c>
    </row>
    <row r="248" spans="1:30" s="30" customFormat="1" ht="11.25" x14ac:dyDescent="0.25">
      <c r="A248" s="31">
        <v>72299</v>
      </c>
      <c r="B248" s="30" t="str">
        <f t="shared" si="3"/>
        <v/>
      </c>
      <c r="C248" s="34">
        <v>0.99</v>
      </c>
      <c r="D248" s="34" t="s">
        <v>1865</v>
      </c>
      <c r="E248" s="34" t="s">
        <v>1858</v>
      </c>
      <c r="F248" s="34" t="s">
        <v>1858</v>
      </c>
      <c r="G248" s="34" t="s">
        <v>1862</v>
      </c>
      <c r="H248" s="34" t="s">
        <v>1872</v>
      </c>
      <c r="I248" s="34" t="s">
        <v>1866</v>
      </c>
      <c r="J248" s="34" t="s">
        <v>1866</v>
      </c>
      <c r="K248" s="34">
        <v>0.9</v>
      </c>
      <c r="L248" s="34">
        <v>0.9</v>
      </c>
      <c r="M248" s="34">
        <v>0.9</v>
      </c>
      <c r="N248" s="34">
        <v>0.88</v>
      </c>
      <c r="O248" s="34">
        <v>0.88</v>
      </c>
      <c r="P248" s="34">
        <v>0.89</v>
      </c>
      <c r="Q248" s="34">
        <v>0.9</v>
      </c>
      <c r="R248" s="34">
        <v>0.9</v>
      </c>
      <c r="S248" s="34">
        <v>0.92</v>
      </c>
      <c r="T248" s="34">
        <v>0.96</v>
      </c>
      <c r="U248" s="34">
        <v>0.96</v>
      </c>
      <c r="V248" s="34">
        <v>0.96</v>
      </c>
      <c r="W248" s="34">
        <v>0.99</v>
      </c>
      <c r="X248" s="34">
        <v>0.97</v>
      </c>
      <c r="Y248" s="34">
        <v>1.01</v>
      </c>
      <c r="Z248" s="412">
        <v>0.99</v>
      </c>
      <c r="AA248" s="412">
        <v>0.99</v>
      </c>
      <c r="AB248" s="412">
        <v>0.99</v>
      </c>
      <c r="AC248" s="412">
        <v>0.99</v>
      </c>
      <c r="AD248" s="412">
        <v>0.99</v>
      </c>
    </row>
    <row r="249" spans="1:30" s="30" customFormat="1" ht="11.25" x14ac:dyDescent="0.25">
      <c r="A249" s="31">
        <v>72336</v>
      </c>
      <c r="B249" s="30" t="str">
        <f t="shared" si="3"/>
        <v/>
      </c>
      <c r="C249" s="34">
        <v>1.07</v>
      </c>
      <c r="D249" s="34" t="s">
        <v>1852</v>
      </c>
      <c r="E249" s="34" t="s">
        <v>1854</v>
      </c>
      <c r="F249" s="34" t="s">
        <v>1853</v>
      </c>
      <c r="G249" s="34" t="s">
        <v>1861</v>
      </c>
      <c r="H249" s="34" t="s">
        <v>1858</v>
      </c>
      <c r="I249" s="34" t="s">
        <v>1865</v>
      </c>
      <c r="J249" s="34" t="s">
        <v>1865</v>
      </c>
      <c r="K249" s="34">
        <v>0.96</v>
      </c>
      <c r="L249" s="34">
        <v>0.96</v>
      </c>
      <c r="M249" s="34">
        <v>0.96</v>
      </c>
      <c r="N249" s="34">
        <v>0.94</v>
      </c>
      <c r="O249" s="34">
        <v>0.94</v>
      </c>
      <c r="P249" s="34">
        <v>0.95</v>
      </c>
      <c r="Q249" s="34">
        <v>0.96</v>
      </c>
      <c r="R249" s="34">
        <v>0.97</v>
      </c>
      <c r="S249" s="34">
        <v>0.98</v>
      </c>
      <c r="T249" s="34">
        <v>1.03</v>
      </c>
      <c r="U249" s="34">
        <v>1.04</v>
      </c>
      <c r="V249" s="34">
        <v>1.04</v>
      </c>
      <c r="W249" s="34">
        <v>1.06</v>
      </c>
      <c r="X249" s="34">
        <v>1.04</v>
      </c>
      <c r="Y249" s="34">
        <v>1.08</v>
      </c>
      <c r="Z249" s="412">
        <v>1.06</v>
      </c>
      <c r="AA249" s="412">
        <v>1.06</v>
      </c>
      <c r="AB249" s="412">
        <v>1.06</v>
      </c>
      <c r="AC249" s="412">
        <v>1.06</v>
      </c>
      <c r="AD249" s="412">
        <v>1.06</v>
      </c>
    </row>
    <row r="250" spans="1:30" s="30" customFormat="1" ht="11.25" x14ac:dyDescent="0.25">
      <c r="A250" s="31">
        <v>72348</v>
      </c>
      <c r="B250" s="30" t="str">
        <f t="shared" si="3"/>
        <v/>
      </c>
      <c r="C250" s="34">
        <v>0.99</v>
      </c>
      <c r="D250" s="34" t="s">
        <v>1865</v>
      </c>
      <c r="E250" s="34" t="s">
        <v>1858</v>
      </c>
      <c r="F250" s="34" t="s">
        <v>1860</v>
      </c>
      <c r="G250" s="34" t="s">
        <v>1866</v>
      </c>
      <c r="H250" s="34" t="s">
        <v>1867</v>
      </c>
      <c r="I250" s="34" t="s">
        <v>1866</v>
      </c>
      <c r="J250" s="34" t="s">
        <v>1866</v>
      </c>
      <c r="K250" s="34">
        <v>0.9</v>
      </c>
      <c r="L250" s="34">
        <v>0.9</v>
      </c>
      <c r="M250" s="34">
        <v>0.89</v>
      </c>
      <c r="N250" s="34">
        <v>0.88</v>
      </c>
      <c r="O250" s="34">
        <v>0.88</v>
      </c>
      <c r="P250" s="34">
        <v>0.89</v>
      </c>
      <c r="Q250" s="34">
        <v>0.89</v>
      </c>
      <c r="R250" s="34">
        <v>0.9</v>
      </c>
      <c r="S250" s="34">
        <v>0.91</v>
      </c>
      <c r="T250" s="34">
        <v>0.96</v>
      </c>
      <c r="U250" s="34">
        <v>0.96</v>
      </c>
      <c r="V250" s="34">
        <v>0.96</v>
      </c>
      <c r="W250" s="34">
        <v>0.98</v>
      </c>
      <c r="X250" s="34">
        <v>0.97</v>
      </c>
      <c r="Y250" s="34">
        <v>1.01</v>
      </c>
      <c r="Z250" s="412">
        <v>0.98</v>
      </c>
      <c r="AA250" s="412">
        <v>0.98</v>
      </c>
      <c r="AB250" s="412">
        <v>0.98</v>
      </c>
      <c r="AC250" s="412">
        <v>0.98</v>
      </c>
      <c r="AD250" s="412">
        <v>0.98</v>
      </c>
    </row>
    <row r="251" spans="1:30" s="30" customFormat="1" ht="11.25" x14ac:dyDescent="0.25">
      <c r="A251" s="31">
        <v>72351</v>
      </c>
      <c r="B251" s="30" t="str">
        <f t="shared" si="3"/>
        <v/>
      </c>
      <c r="C251" s="34">
        <v>1.02</v>
      </c>
      <c r="D251" s="34">
        <v>1</v>
      </c>
      <c r="E251" s="34">
        <v>1</v>
      </c>
      <c r="F251" s="34" t="s">
        <v>1864</v>
      </c>
      <c r="G251" s="34" t="s">
        <v>1860</v>
      </c>
      <c r="H251" s="34" t="s">
        <v>1862</v>
      </c>
      <c r="I251" s="34" t="s">
        <v>1859</v>
      </c>
      <c r="J251" s="34" t="s">
        <v>1859</v>
      </c>
      <c r="K251" s="34">
        <v>0.93</v>
      </c>
      <c r="L251" s="34">
        <v>0.93</v>
      </c>
      <c r="M251" s="34">
        <v>0.92</v>
      </c>
      <c r="N251" s="34">
        <v>0.91</v>
      </c>
      <c r="O251" s="34">
        <v>0.91</v>
      </c>
      <c r="P251" s="34">
        <v>0.92</v>
      </c>
      <c r="Q251" s="34">
        <v>0.92</v>
      </c>
      <c r="R251" s="34">
        <v>0.93</v>
      </c>
      <c r="S251" s="34">
        <v>0.95</v>
      </c>
      <c r="T251" s="34">
        <v>0.99</v>
      </c>
      <c r="U251" s="34">
        <v>0.99</v>
      </c>
      <c r="V251" s="34">
        <v>1</v>
      </c>
      <c r="W251" s="34">
        <v>1.02</v>
      </c>
      <c r="X251" s="34">
        <v>1</v>
      </c>
      <c r="Y251" s="34">
        <v>1.04</v>
      </c>
      <c r="Z251" s="412">
        <v>1.02</v>
      </c>
      <c r="AA251" s="412">
        <v>1.02</v>
      </c>
      <c r="AB251" s="412">
        <v>1.02</v>
      </c>
      <c r="AC251" s="412">
        <v>1.02</v>
      </c>
      <c r="AD251" s="412">
        <v>1.02</v>
      </c>
    </row>
    <row r="252" spans="1:30" s="30" customFormat="1" ht="11.25" x14ac:dyDescent="0.25">
      <c r="A252" s="31">
        <v>72355</v>
      </c>
      <c r="B252" s="30" t="str">
        <f t="shared" si="3"/>
        <v/>
      </c>
      <c r="C252" s="34">
        <v>0.96</v>
      </c>
      <c r="D252" s="34" t="s">
        <v>1860</v>
      </c>
      <c r="E252" s="34" t="s">
        <v>1859</v>
      </c>
      <c r="F252" s="34" t="s">
        <v>1859</v>
      </c>
      <c r="G252" s="34" t="s">
        <v>1872</v>
      </c>
      <c r="H252" s="34" t="s">
        <v>1870</v>
      </c>
      <c r="I252" s="34" t="s">
        <v>1867</v>
      </c>
      <c r="J252" s="34" t="s">
        <v>1867</v>
      </c>
      <c r="K252" s="34">
        <v>0.88</v>
      </c>
      <c r="L252" s="34">
        <v>0.88</v>
      </c>
      <c r="M252" s="34">
        <v>0.88</v>
      </c>
      <c r="N252" s="34">
        <v>0.86</v>
      </c>
      <c r="O252" s="34">
        <v>0.86</v>
      </c>
      <c r="P252" s="34">
        <v>0.87</v>
      </c>
      <c r="Q252" s="34">
        <v>0.88</v>
      </c>
      <c r="R252" s="34">
        <v>0.88</v>
      </c>
      <c r="S252" s="34">
        <v>0.89</v>
      </c>
      <c r="T252" s="34">
        <v>0.94</v>
      </c>
      <c r="U252" s="34">
        <v>0.94</v>
      </c>
      <c r="V252" s="34">
        <v>0.94</v>
      </c>
      <c r="W252" s="34">
        <v>0.97</v>
      </c>
      <c r="X252" s="34">
        <v>0.95</v>
      </c>
      <c r="Y252" s="34">
        <v>0.99</v>
      </c>
      <c r="Z252" s="412">
        <v>0.97</v>
      </c>
      <c r="AA252" s="412">
        <v>0.97</v>
      </c>
      <c r="AB252" s="412">
        <v>0.97</v>
      </c>
      <c r="AC252" s="412">
        <v>0.97</v>
      </c>
      <c r="AD252" s="412">
        <v>0.97</v>
      </c>
    </row>
    <row r="253" spans="1:30" s="30" customFormat="1" ht="11.25" x14ac:dyDescent="0.25">
      <c r="A253" s="31">
        <v>72356</v>
      </c>
      <c r="B253" s="30" t="str">
        <f t="shared" si="3"/>
        <v/>
      </c>
      <c r="C253" s="34">
        <v>0.99</v>
      </c>
      <c r="D253" s="34" t="s">
        <v>1865</v>
      </c>
      <c r="E253" s="34" t="s">
        <v>1865</v>
      </c>
      <c r="F253" s="34" t="s">
        <v>1858</v>
      </c>
      <c r="G253" s="34" t="s">
        <v>1862</v>
      </c>
      <c r="H253" s="34" t="s">
        <v>1872</v>
      </c>
      <c r="I253" s="34" t="s">
        <v>1862</v>
      </c>
      <c r="J253" s="34" t="s">
        <v>1862</v>
      </c>
      <c r="K253" s="34">
        <v>0.9</v>
      </c>
      <c r="L253" s="34">
        <v>0.9</v>
      </c>
      <c r="M253" s="34">
        <v>0.9</v>
      </c>
      <c r="N253" s="34">
        <v>0.88</v>
      </c>
      <c r="O253" s="34">
        <v>0.89</v>
      </c>
      <c r="P253" s="34">
        <v>0.9</v>
      </c>
      <c r="Q253" s="34">
        <v>0.9</v>
      </c>
      <c r="R253" s="34">
        <v>0.91</v>
      </c>
      <c r="S253" s="34">
        <v>0.92</v>
      </c>
      <c r="T253" s="34">
        <v>0.97</v>
      </c>
      <c r="U253" s="34">
        <v>0.97</v>
      </c>
      <c r="V253" s="34">
        <v>0.97</v>
      </c>
      <c r="W253" s="34">
        <v>0.99</v>
      </c>
      <c r="X253" s="34">
        <v>0.97</v>
      </c>
      <c r="Y253" s="34">
        <v>1.01</v>
      </c>
      <c r="Z253" s="412">
        <v>0.99</v>
      </c>
      <c r="AA253" s="412">
        <v>0.99</v>
      </c>
      <c r="AB253" s="412">
        <v>0.99</v>
      </c>
      <c r="AC253" s="412">
        <v>0.99</v>
      </c>
      <c r="AD253" s="412">
        <v>0.99</v>
      </c>
    </row>
    <row r="254" spans="1:30" s="30" customFormat="1" ht="11.25" x14ac:dyDescent="0.25">
      <c r="A254" s="31">
        <v>72358</v>
      </c>
      <c r="B254" s="30" t="str">
        <f t="shared" si="3"/>
        <v/>
      </c>
      <c r="C254" s="34">
        <v>0.98</v>
      </c>
      <c r="D254" s="34" t="s">
        <v>1858</v>
      </c>
      <c r="E254" s="34" t="s">
        <v>1860</v>
      </c>
      <c r="F254" s="34" t="s">
        <v>1860</v>
      </c>
      <c r="G254" s="34" t="s">
        <v>1866</v>
      </c>
      <c r="H254" s="34" t="s">
        <v>1867</v>
      </c>
      <c r="I254" s="34" t="s">
        <v>1872</v>
      </c>
      <c r="J254" s="34" t="s">
        <v>1872</v>
      </c>
      <c r="K254" s="34">
        <v>0.89</v>
      </c>
      <c r="L254" s="34">
        <v>0.89</v>
      </c>
      <c r="M254" s="34">
        <v>0.88</v>
      </c>
      <c r="N254" s="34">
        <v>0.87</v>
      </c>
      <c r="O254" s="34">
        <v>0.87</v>
      </c>
      <c r="P254" s="34">
        <v>0.88</v>
      </c>
      <c r="Q254" s="34">
        <v>0.89</v>
      </c>
      <c r="R254" s="34">
        <v>0.89</v>
      </c>
      <c r="S254" s="34">
        <v>0.9</v>
      </c>
      <c r="T254" s="34">
        <v>0.95</v>
      </c>
      <c r="U254" s="34">
        <v>0.95</v>
      </c>
      <c r="V254" s="34">
        <v>0.95</v>
      </c>
      <c r="W254" s="34">
        <v>0.98</v>
      </c>
      <c r="X254" s="34">
        <v>0.96</v>
      </c>
      <c r="Y254" s="34">
        <v>1</v>
      </c>
      <c r="Z254" s="412">
        <v>0.98</v>
      </c>
      <c r="AA254" s="412">
        <v>0.98</v>
      </c>
      <c r="AB254" s="412">
        <v>0.98</v>
      </c>
      <c r="AC254" s="412">
        <v>0.98</v>
      </c>
      <c r="AD254" s="412">
        <v>0.98</v>
      </c>
    </row>
    <row r="255" spans="1:30" s="30" customFormat="1" ht="11.25" x14ac:dyDescent="0.25">
      <c r="A255" s="31">
        <v>72359</v>
      </c>
      <c r="B255" s="30" t="str">
        <f t="shared" si="3"/>
        <v/>
      </c>
      <c r="C255" s="34">
        <v>0.97</v>
      </c>
      <c r="D255" s="34" t="s">
        <v>1860</v>
      </c>
      <c r="E255" s="34" t="s">
        <v>1860</v>
      </c>
      <c r="F255" s="34" t="s">
        <v>1859</v>
      </c>
      <c r="G255" s="34" t="s">
        <v>1872</v>
      </c>
      <c r="H255" s="34" t="s">
        <v>1870</v>
      </c>
      <c r="I255" s="34" t="s">
        <v>1872</v>
      </c>
      <c r="J255" s="34" t="s">
        <v>1872</v>
      </c>
      <c r="K255" s="34">
        <v>0.88</v>
      </c>
      <c r="L255" s="34">
        <v>0.88</v>
      </c>
      <c r="M255" s="34">
        <v>0.88</v>
      </c>
      <c r="N255" s="34">
        <v>0.87</v>
      </c>
      <c r="O255" s="34">
        <v>0.87</v>
      </c>
      <c r="P255" s="34">
        <v>0.88</v>
      </c>
      <c r="Q255" s="34">
        <v>0.88</v>
      </c>
      <c r="R255" s="34">
        <v>0.89</v>
      </c>
      <c r="S255" s="34">
        <v>0.9</v>
      </c>
      <c r="T255" s="34">
        <v>0.94</v>
      </c>
      <c r="U255" s="34">
        <v>0.95</v>
      </c>
      <c r="V255" s="34">
        <v>0.95</v>
      </c>
      <c r="W255" s="34">
        <v>0.97</v>
      </c>
      <c r="X255" s="34">
        <v>0.96</v>
      </c>
      <c r="Y255" s="34">
        <v>0.99</v>
      </c>
      <c r="Z255" s="412">
        <v>0.97</v>
      </c>
      <c r="AA255" s="412">
        <v>0.97</v>
      </c>
      <c r="AB255" s="412">
        <v>0.97</v>
      </c>
      <c r="AC255" s="412">
        <v>0.97</v>
      </c>
      <c r="AD255" s="412">
        <v>0.97</v>
      </c>
    </row>
    <row r="256" spans="1:30" s="30" customFormat="1" ht="11.25" x14ac:dyDescent="0.25">
      <c r="A256" s="31">
        <v>72361</v>
      </c>
      <c r="B256" s="30" t="str">
        <f t="shared" si="3"/>
        <v/>
      </c>
      <c r="C256" s="34">
        <v>0.94</v>
      </c>
      <c r="D256" s="34" t="s">
        <v>1862</v>
      </c>
      <c r="E256" s="34" t="s">
        <v>1862</v>
      </c>
      <c r="F256" s="34" t="s">
        <v>1866</v>
      </c>
      <c r="G256" s="34" t="s">
        <v>1868</v>
      </c>
      <c r="H256" s="34" t="s">
        <v>1871</v>
      </c>
      <c r="I256" s="34" t="s">
        <v>1868</v>
      </c>
      <c r="J256" s="34" t="s">
        <v>1868</v>
      </c>
      <c r="K256" s="34">
        <v>0.86</v>
      </c>
      <c r="L256" s="34">
        <v>0.86</v>
      </c>
      <c r="M256" s="34">
        <v>0.85</v>
      </c>
      <c r="N256" s="34">
        <v>0.84</v>
      </c>
      <c r="O256" s="34">
        <v>0.84</v>
      </c>
      <c r="P256" s="34">
        <v>0.85</v>
      </c>
      <c r="Q256" s="34">
        <v>0.85</v>
      </c>
      <c r="R256" s="34">
        <v>0.86</v>
      </c>
      <c r="S256" s="34">
        <v>0.87</v>
      </c>
      <c r="T256" s="34">
        <v>0.91</v>
      </c>
      <c r="U256" s="34">
        <v>0.91</v>
      </c>
      <c r="V256" s="34">
        <v>0.92</v>
      </c>
      <c r="W256" s="34">
        <v>0.94</v>
      </c>
      <c r="X256" s="34">
        <v>0.93</v>
      </c>
      <c r="Y256" s="34">
        <v>0.96</v>
      </c>
      <c r="Z256" s="412">
        <v>0.94</v>
      </c>
      <c r="AA256" s="412">
        <v>0.94</v>
      </c>
      <c r="AB256" s="412">
        <v>0.94</v>
      </c>
      <c r="AC256" s="412">
        <v>0.94</v>
      </c>
      <c r="AD256" s="412">
        <v>0.94</v>
      </c>
    </row>
    <row r="257" spans="1:30" s="30" customFormat="1" ht="11.25" x14ac:dyDescent="0.25">
      <c r="A257" s="31">
        <v>72362</v>
      </c>
      <c r="B257" s="30" t="str">
        <f t="shared" si="3"/>
        <v/>
      </c>
      <c r="C257" s="34">
        <v>0.94</v>
      </c>
      <c r="D257" s="34" t="s">
        <v>1862</v>
      </c>
      <c r="E257" s="34" t="s">
        <v>1862</v>
      </c>
      <c r="F257" s="34" t="s">
        <v>1862</v>
      </c>
      <c r="G257" s="34" t="s">
        <v>1870</v>
      </c>
      <c r="H257" s="34" t="s">
        <v>1871</v>
      </c>
      <c r="I257" s="34" t="s">
        <v>1870</v>
      </c>
      <c r="J257" s="34" t="s">
        <v>1870</v>
      </c>
      <c r="K257" s="34">
        <v>0.86</v>
      </c>
      <c r="L257" s="34">
        <v>0.86</v>
      </c>
      <c r="M257" s="34">
        <v>0.86</v>
      </c>
      <c r="N257" s="34">
        <v>0.84</v>
      </c>
      <c r="O257" s="34">
        <v>0.85</v>
      </c>
      <c r="P257" s="34">
        <v>0.85</v>
      </c>
      <c r="Q257" s="34">
        <v>0.86</v>
      </c>
      <c r="R257" s="34">
        <v>0.86</v>
      </c>
      <c r="S257" s="34">
        <v>0.88</v>
      </c>
      <c r="T257" s="34">
        <v>0.92</v>
      </c>
      <c r="U257" s="34">
        <v>0.92</v>
      </c>
      <c r="V257" s="34">
        <v>0.92</v>
      </c>
      <c r="W257" s="34">
        <v>0.94</v>
      </c>
      <c r="X257" s="34">
        <v>0.93</v>
      </c>
      <c r="Y257" s="34">
        <v>0.96</v>
      </c>
      <c r="Z257" s="412">
        <v>0.94</v>
      </c>
      <c r="AA257" s="412">
        <v>0.94</v>
      </c>
      <c r="AB257" s="412">
        <v>0.94</v>
      </c>
      <c r="AC257" s="412">
        <v>0.94</v>
      </c>
      <c r="AD257" s="412">
        <v>0.94</v>
      </c>
    </row>
    <row r="258" spans="1:30" s="30" customFormat="1" ht="11.25" x14ac:dyDescent="0.25">
      <c r="A258" s="31">
        <v>72364</v>
      </c>
      <c r="B258" s="30" t="str">
        <f t="shared" si="3"/>
        <v/>
      </c>
      <c r="C258" s="34">
        <v>0.86</v>
      </c>
      <c r="D258" s="34" t="s">
        <v>1869</v>
      </c>
      <c r="E258" s="34" t="s">
        <v>1869</v>
      </c>
      <c r="F258" s="34" t="s">
        <v>1873</v>
      </c>
      <c r="G258" s="34" t="s">
        <v>1875</v>
      </c>
      <c r="H258" s="34" t="s">
        <v>1876</v>
      </c>
      <c r="I258" s="34" t="s">
        <v>1875</v>
      </c>
      <c r="J258" s="34" t="s">
        <v>1875</v>
      </c>
      <c r="K258" s="34">
        <v>0.79</v>
      </c>
      <c r="L258" s="34">
        <v>0.79</v>
      </c>
      <c r="M258" s="34">
        <v>0.79</v>
      </c>
      <c r="N258" s="34">
        <v>0.78</v>
      </c>
      <c r="O258" s="34">
        <v>0.78</v>
      </c>
      <c r="P258" s="34">
        <v>0.79</v>
      </c>
      <c r="Q258" s="34">
        <v>0.79</v>
      </c>
      <c r="R258" s="34">
        <v>0.8</v>
      </c>
      <c r="S258" s="34">
        <v>0.81</v>
      </c>
      <c r="T258" s="34">
        <v>0.84</v>
      </c>
      <c r="U258" s="34">
        <v>0.84</v>
      </c>
      <c r="V258" s="34">
        <v>0.84</v>
      </c>
      <c r="W258" s="34">
        <v>0.87</v>
      </c>
      <c r="X258" s="34">
        <v>0.86</v>
      </c>
      <c r="Y258" s="34">
        <v>0.89</v>
      </c>
      <c r="Z258" s="412">
        <v>0.87</v>
      </c>
      <c r="AA258" s="412">
        <v>0.87</v>
      </c>
      <c r="AB258" s="412">
        <v>0.87</v>
      </c>
      <c r="AC258" s="412">
        <v>0.87</v>
      </c>
      <c r="AD258" s="412">
        <v>0.87</v>
      </c>
    </row>
    <row r="259" spans="1:30" s="30" customFormat="1" ht="11.25" x14ac:dyDescent="0.25">
      <c r="A259" s="31">
        <v>72365</v>
      </c>
      <c r="B259" s="30" t="str">
        <f t="shared" si="3"/>
        <v/>
      </c>
      <c r="C259" s="34">
        <v>0.97</v>
      </c>
      <c r="D259" s="34" t="s">
        <v>1860</v>
      </c>
      <c r="E259" s="34" t="s">
        <v>1859</v>
      </c>
      <c r="F259" s="34" t="s">
        <v>1859</v>
      </c>
      <c r="G259" s="34" t="s">
        <v>1872</v>
      </c>
      <c r="H259" s="34" t="s">
        <v>1870</v>
      </c>
      <c r="I259" s="34" t="s">
        <v>1867</v>
      </c>
      <c r="J259" s="34" t="s">
        <v>1872</v>
      </c>
      <c r="K259" s="34">
        <v>0.88</v>
      </c>
      <c r="L259" s="34">
        <v>0.88</v>
      </c>
      <c r="M259" s="34">
        <v>0.88</v>
      </c>
      <c r="N259" s="34">
        <v>0.86</v>
      </c>
      <c r="O259" s="34">
        <v>0.87</v>
      </c>
      <c r="P259" s="34">
        <v>0.87</v>
      </c>
      <c r="Q259" s="34">
        <v>0.88</v>
      </c>
      <c r="R259" s="34">
        <v>0.88</v>
      </c>
      <c r="S259" s="34">
        <v>0.9</v>
      </c>
      <c r="T259" s="34">
        <v>0.94</v>
      </c>
      <c r="U259" s="34">
        <v>0.94</v>
      </c>
      <c r="V259" s="34">
        <v>0.94</v>
      </c>
      <c r="W259" s="34">
        <v>0.97</v>
      </c>
      <c r="X259" s="34">
        <v>0.95</v>
      </c>
      <c r="Y259" s="34">
        <v>0.99</v>
      </c>
      <c r="Z259" s="412">
        <v>0.97</v>
      </c>
      <c r="AA259" s="412">
        <v>0.97</v>
      </c>
      <c r="AB259" s="412">
        <v>0.97</v>
      </c>
      <c r="AC259" s="412">
        <v>0.97</v>
      </c>
      <c r="AD259" s="412">
        <v>0.97</v>
      </c>
    </row>
    <row r="260" spans="1:30" s="30" customFormat="1" ht="11.25" x14ac:dyDescent="0.25">
      <c r="A260" s="31">
        <v>72367</v>
      </c>
      <c r="B260" s="30" t="str">
        <f t="shared" si="3"/>
        <v/>
      </c>
      <c r="C260" s="34">
        <v>0.95</v>
      </c>
      <c r="D260" s="34" t="s">
        <v>1863</v>
      </c>
      <c r="E260" s="34" t="s">
        <v>1863</v>
      </c>
      <c r="F260" s="34" t="s">
        <v>1862</v>
      </c>
      <c r="G260" s="34" t="s">
        <v>1867</v>
      </c>
      <c r="H260" s="34" t="s">
        <v>1868</v>
      </c>
      <c r="I260" s="34" t="s">
        <v>1870</v>
      </c>
      <c r="J260" s="34" t="s">
        <v>1870</v>
      </c>
      <c r="K260" s="34">
        <v>0.87</v>
      </c>
      <c r="L260" s="34">
        <v>0.87</v>
      </c>
      <c r="M260" s="34">
        <v>0.86</v>
      </c>
      <c r="N260" s="34">
        <v>0.85</v>
      </c>
      <c r="O260" s="34">
        <v>0.85</v>
      </c>
      <c r="P260" s="34">
        <v>0.86</v>
      </c>
      <c r="Q260" s="34">
        <v>0.86</v>
      </c>
      <c r="R260" s="34">
        <v>0.87</v>
      </c>
      <c r="S260" s="34">
        <v>0.88</v>
      </c>
      <c r="T260" s="34">
        <v>0.92</v>
      </c>
      <c r="U260" s="34">
        <v>0.93</v>
      </c>
      <c r="V260" s="34">
        <v>0.93</v>
      </c>
      <c r="W260" s="34">
        <v>0.95</v>
      </c>
      <c r="X260" s="34">
        <v>0.94</v>
      </c>
      <c r="Y260" s="34">
        <v>0.97</v>
      </c>
      <c r="Z260" s="412">
        <v>0.95</v>
      </c>
      <c r="AA260" s="412">
        <v>0.95</v>
      </c>
      <c r="AB260" s="412">
        <v>0.95</v>
      </c>
      <c r="AC260" s="412">
        <v>0.95</v>
      </c>
      <c r="AD260" s="412">
        <v>0.95</v>
      </c>
    </row>
    <row r="261" spans="1:30" s="30" customFormat="1" ht="11.25" x14ac:dyDescent="0.25">
      <c r="A261" s="31">
        <v>72369</v>
      </c>
      <c r="B261" s="30" t="str">
        <f t="shared" ref="B261:B324" si="4">IF($B$3="","",ABS($B$3-$A261))</f>
        <v/>
      </c>
      <c r="C261" s="34">
        <v>1</v>
      </c>
      <c r="D261" s="34" t="s">
        <v>1861</v>
      </c>
      <c r="E261" s="34" t="s">
        <v>1861</v>
      </c>
      <c r="F261" s="34" t="s">
        <v>1865</v>
      </c>
      <c r="G261" s="34" t="s">
        <v>1863</v>
      </c>
      <c r="H261" s="34" t="s">
        <v>1866</v>
      </c>
      <c r="I261" s="34" t="s">
        <v>1862</v>
      </c>
      <c r="J261" s="34" t="s">
        <v>1862</v>
      </c>
      <c r="K261" s="34">
        <v>0.91</v>
      </c>
      <c r="L261" s="34">
        <v>0.91</v>
      </c>
      <c r="M261" s="34">
        <v>0.91</v>
      </c>
      <c r="N261" s="34">
        <v>0.89</v>
      </c>
      <c r="O261" s="34">
        <v>0.89</v>
      </c>
      <c r="P261" s="34">
        <v>0.9</v>
      </c>
      <c r="Q261" s="34">
        <v>0.91</v>
      </c>
      <c r="R261" s="34">
        <v>0.92</v>
      </c>
      <c r="S261" s="34">
        <v>0.93</v>
      </c>
      <c r="T261" s="34">
        <v>0.97</v>
      </c>
      <c r="U261" s="34">
        <v>0.97</v>
      </c>
      <c r="V261" s="34">
        <v>0.98</v>
      </c>
      <c r="W261" s="34">
        <v>1</v>
      </c>
      <c r="X261" s="34">
        <v>0.98</v>
      </c>
      <c r="Y261" s="34">
        <v>1.02</v>
      </c>
      <c r="Z261" s="412">
        <v>1</v>
      </c>
      <c r="AA261" s="412">
        <v>1</v>
      </c>
      <c r="AB261" s="412">
        <v>1</v>
      </c>
      <c r="AC261" s="412">
        <v>1</v>
      </c>
      <c r="AD261" s="412">
        <v>1</v>
      </c>
    </row>
    <row r="262" spans="1:30" s="30" customFormat="1" ht="11.25" x14ac:dyDescent="0.25">
      <c r="A262" s="31">
        <v>72379</v>
      </c>
      <c r="B262" s="30" t="str">
        <f t="shared" si="4"/>
        <v/>
      </c>
      <c r="C262" s="34">
        <v>1.08</v>
      </c>
      <c r="D262" s="34" t="s">
        <v>1855</v>
      </c>
      <c r="E262" s="34" t="s">
        <v>1852</v>
      </c>
      <c r="F262" s="34" t="s">
        <v>1854</v>
      </c>
      <c r="G262" s="34" t="s">
        <v>1864</v>
      </c>
      <c r="H262" s="34" t="s">
        <v>1865</v>
      </c>
      <c r="I262" s="34" t="s">
        <v>1861</v>
      </c>
      <c r="J262" s="34" t="s">
        <v>1861</v>
      </c>
      <c r="K262" s="34">
        <v>0.97</v>
      </c>
      <c r="L262" s="34">
        <v>0.97</v>
      </c>
      <c r="M262" s="34">
        <v>0.96</v>
      </c>
      <c r="N262" s="34">
        <v>0.95</v>
      </c>
      <c r="O262" s="34">
        <v>0.95</v>
      </c>
      <c r="P262" s="34">
        <v>0.96</v>
      </c>
      <c r="Q262" s="34">
        <v>0.97</v>
      </c>
      <c r="R262" s="34">
        <v>0.98</v>
      </c>
      <c r="S262" s="34">
        <v>0.99</v>
      </c>
      <c r="T262" s="34">
        <v>1.04</v>
      </c>
      <c r="U262" s="34">
        <v>1.04</v>
      </c>
      <c r="V262" s="34">
        <v>1.05</v>
      </c>
      <c r="W262" s="34">
        <v>1.07</v>
      </c>
      <c r="X262" s="34">
        <v>1.05</v>
      </c>
      <c r="Y262" s="34">
        <v>1.0900000000000001</v>
      </c>
      <c r="Z262" s="412">
        <v>1.07</v>
      </c>
      <c r="AA262" s="412">
        <v>1.07</v>
      </c>
      <c r="AB262" s="412">
        <v>1.07</v>
      </c>
      <c r="AC262" s="412">
        <v>1.07</v>
      </c>
      <c r="AD262" s="412">
        <v>1.07</v>
      </c>
    </row>
    <row r="263" spans="1:30" s="30" customFormat="1" ht="11.25" x14ac:dyDescent="0.25">
      <c r="A263" s="31">
        <v>72393</v>
      </c>
      <c r="B263" s="30" t="str">
        <f t="shared" si="4"/>
        <v/>
      </c>
      <c r="C263" s="34">
        <v>0.9</v>
      </c>
      <c r="D263" s="34" t="s">
        <v>1870</v>
      </c>
      <c r="E263" s="34" t="s">
        <v>1870</v>
      </c>
      <c r="F263" s="34" t="s">
        <v>1868</v>
      </c>
      <c r="G263" s="34" t="s">
        <v>1873</v>
      </c>
      <c r="H263" s="34" t="s">
        <v>1877</v>
      </c>
      <c r="I263" s="34" t="s">
        <v>1873</v>
      </c>
      <c r="J263" s="34" t="s">
        <v>1873</v>
      </c>
      <c r="K263" s="34">
        <v>0.82</v>
      </c>
      <c r="L263" s="34">
        <v>0.82</v>
      </c>
      <c r="M263" s="34">
        <v>0.82</v>
      </c>
      <c r="N263" s="34">
        <v>0.81</v>
      </c>
      <c r="O263" s="34">
        <v>0.81</v>
      </c>
      <c r="P263" s="34">
        <v>0.82</v>
      </c>
      <c r="Q263" s="34">
        <v>0.82</v>
      </c>
      <c r="R263" s="34">
        <v>0.83</v>
      </c>
      <c r="S263" s="34">
        <v>0.84</v>
      </c>
      <c r="T263" s="34">
        <v>0.87</v>
      </c>
      <c r="U263" s="34">
        <v>0.87</v>
      </c>
      <c r="V263" s="34">
        <v>0.88</v>
      </c>
      <c r="W263" s="34">
        <v>0.9</v>
      </c>
      <c r="X263" s="34">
        <v>0.89</v>
      </c>
      <c r="Y263" s="34">
        <v>0.92</v>
      </c>
      <c r="Z263" s="412">
        <v>0.9</v>
      </c>
      <c r="AA263" s="412">
        <v>0.9</v>
      </c>
      <c r="AB263" s="412">
        <v>0.9</v>
      </c>
      <c r="AC263" s="412">
        <v>0.9</v>
      </c>
      <c r="AD263" s="412">
        <v>0.9</v>
      </c>
    </row>
    <row r="264" spans="1:30" s="30" customFormat="1" ht="11.25" x14ac:dyDescent="0.25">
      <c r="A264" s="31">
        <v>72401</v>
      </c>
      <c r="B264" s="30" t="str">
        <f t="shared" si="4"/>
        <v/>
      </c>
      <c r="C264" s="34">
        <v>1.07</v>
      </c>
      <c r="D264" s="34" t="s">
        <v>1852</v>
      </c>
      <c r="E264" s="34" t="s">
        <v>1854</v>
      </c>
      <c r="F264" s="34" t="s">
        <v>1853</v>
      </c>
      <c r="G264" s="34" t="s">
        <v>1864</v>
      </c>
      <c r="H264" s="34" t="s">
        <v>1858</v>
      </c>
      <c r="I264" s="34" t="s">
        <v>1861</v>
      </c>
      <c r="J264" s="34" t="s">
        <v>1861</v>
      </c>
      <c r="K264" s="34">
        <v>0.97</v>
      </c>
      <c r="L264" s="34">
        <v>0.97</v>
      </c>
      <c r="M264" s="34">
        <v>0.96</v>
      </c>
      <c r="N264" s="34">
        <v>0.95</v>
      </c>
      <c r="O264" s="34">
        <v>0.95</v>
      </c>
      <c r="P264" s="34">
        <v>0.96</v>
      </c>
      <c r="Q264" s="34">
        <v>0.97</v>
      </c>
      <c r="R264" s="34">
        <v>0.97</v>
      </c>
      <c r="S264" s="34">
        <v>0.99</v>
      </c>
      <c r="T264" s="34">
        <v>1.04</v>
      </c>
      <c r="U264" s="34">
        <v>1.04</v>
      </c>
      <c r="V264" s="34">
        <v>1.04</v>
      </c>
      <c r="W264" s="34">
        <v>1.07</v>
      </c>
      <c r="X264" s="34">
        <v>1.04</v>
      </c>
      <c r="Y264" s="34">
        <v>1.0900000000000001</v>
      </c>
      <c r="Z264" s="412">
        <v>1.07</v>
      </c>
      <c r="AA264" s="412">
        <v>1.07</v>
      </c>
      <c r="AB264" s="412">
        <v>1.07</v>
      </c>
      <c r="AC264" s="412">
        <v>1.07</v>
      </c>
      <c r="AD264" s="412">
        <v>1.07</v>
      </c>
    </row>
    <row r="265" spans="1:30" s="30" customFormat="1" ht="11.25" x14ac:dyDescent="0.25">
      <c r="A265" s="31">
        <v>72406</v>
      </c>
      <c r="B265" s="30" t="str">
        <f t="shared" si="4"/>
        <v/>
      </c>
      <c r="C265" s="34">
        <v>1.02</v>
      </c>
      <c r="D265" s="34">
        <v>1</v>
      </c>
      <c r="E265" s="34">
        <v>1</v>
      </c>
      <c r="F265" s="34" t="s">
        <v>1864</v>
      </c>
      <c r="G265" s="34" t="s">
        <v>1860</v>
      </c>
      <c r="H265" s="34" t="s">
        <v>1862</v>
      </c>
      <c r="I265" s="34" t="s">
        <v>1859</v>
      </c>
      <c r="J265" s="34" t="s">
        <v>1859</v>
      </c>
      <c r="K265" s="34">
        <v>0.93</v>
      </c>
      <c r="L265" s="34">
        <v>0.93</v>
      </c>
      <c r="M265" s="34">
        <v>0.92</v>
      </c>
      <c r="N265" s="34">
        <v>0.91</v>
      </c>
      <c r="O265" s="34">
        <v>0.91</v>
      </c>
      <c r="P265" s="34">
        <v>0.92</v>
      </c>
      <c r="Q265" s="34">
        <v>0.92</v>
      </c>
      <c r="R265" s="34">
        <v>0.93</v>
      </c>
      <c r="S265" s="34">
        <v>0.95</v>
      </c>
      <c r="T265" s="34">
        <v>0.99</v>
      </c>
      <c r="U265" s="34">
        <v>0.99</v>
      </c>
      <c r="V265" s="34">
        <v>1</v>
      </c>
      <c r="W265" s="34">
        <v>1.02</v>
      </c>
      <c r="X265" s="34">
        <v>1</v>
      </c>
      <c r="Y265" s="34">
        <v>1.04</v>
      </c>
      <c r="Z265" s="412">
        <v>1.02</v>
      </c>
      <c r="AA265" s="412">
        <v>1.02</v>
      </c>
      <c r="AB265" s="412">
        <v>1.02</v>
      </c>
      <c r="AC265" s="412">
        <v>1.02</v>
      </c>
      <c r="AD265" s="412">
        <v>1.02</v>
      </c>
    </row>
    <row r="266" spans="1:30" s="30" customFormat="1" ht="11.25" x14ac:dyDescent="0.25">
      <c r="A266" s="31">
        <v>72411</v>
      </c>
      <c r="B266" s="30" t="str">
        <f t="shared" si="4"/>
        <v/>
      </c>
      <c r="C266" s="34">
        <v>1.07</v>
      </c>
      <c r="D266" s="34" t="s">
        <v>1852</v>
      </c>
      <c r="E266" s="34" t="s">
        <v>1854</v>
      </c>
      <c r="F266" s="34" t="s">
        <v>1853</v>
      </c>
      <c r="G266" s="34" t="s">
        <v>1864</v>
      </c>
      <c r="H266" s="34" t="s">
        <v>1858</v>
      </c>
      <c r="I266" s="34" t="s">
        <v>1861</v>
      </c>
      <c r="J266" s="34" t="s">
        <v>1861</v>
      </c>
      <c r="K266" s="34">
        <v>0.97</v>
      </c>
      <c r="L266" s="34">
        <v>0.97</v>
      </c>
      <c r="M266" s="34">
        <v>0.96</v>
      </c>
      <c r="N266" s="34">
        <v>0.95</v>
      </c>
      <c r="O266" s="34">
        <v>0.95</v>
      </c>
      <c r="P266" s="34">
        <v>0.96</v>
      </c>
      <c r="Q266" s="34">
        <v>0.97</v>
      </c>
      <c r="R266" s="34">
        <v>0.97</v>
      </c>
      <c r="S266" s="34">
        <v>0.99</v>
      </c>
      <c r="T266" s="34">
        <v>1.04</v>
      </c>
      <c r="U266" s="34">
        <v>1.04</v>
      </c>
      <c r="V266" s="34">
        <v>1.04</v>
      </c>
      <c r="W266" s="34">
        <v>1.07</v>
      </c>
      <c r="X266" s="34">
        <v>1.04</v>
      </c>
      <c r="Y266" s="34">
        <v>1.0900000000000001</v>
      </c>
      <c r="Z266" s="412">
        <v>1.07</v>
      </c>
      <c r="AA266" s="412">
        <v>1.07</v>
      </c>
      <c r="AB266" s="412">
        <v>1.07</v>
      </c>
      <c r="AC266" s="412">
        <v>1.07</v>
      </c>
      <c r="AD266" s="412">
        <v>1.07</v>
      </c>
    </row>
    <row r="267" spans="1:30" s="30" customFormat="1" ht="11.25" x14ac:dyDescent="0.25">
      <c r="A267" s="31">
        <v>72414</v>
      </c>
      <c r="B267" s="30" t="str">
        <f t="shared" si="4"/>
        <v/>
      </c>
      <c r="C267" s="34">
        <v>1.1100000000000001</v>
      </c>
      <c r="D267" s="34" t="s">
        <v>1848</v>
      </c>
      <c r="E267" s="34" t="s">
        <v>1847</v>
      </c>
      <c r="F267" s="34" t="s">
        <v>1855</v>
      </c>
      <c r="G267" s="34" t="s">
        <v>1857</v>
      </c>
      <c r="H267" s="34" t="s">
        <v>1864</v>
      </c>
      <c r="I267" s="34" t="s">
        <v>1857</v>
      </c>
      <c r="J267" s="34" t="s">
        <v>1857</v>
      </c>
      <c r="K267" s="34">
        <v>0.99</v>
      </c>
      <c r="L267" s="34">
        <v>0.99</v>
      </c>
      <c r="M267" s="34">
        <v>0.99</v>
      </c>
      <c r="N267" s="34">
        <v>0.97</v>
      </c>
      <c r="O267" s="34">
        <v>0.98</v>
      </c>
      <c r="P267" s="34">
        <v>0.99</v>
      </c>
      <c r="Q267" s="34">
        <v>1</v>
      </c>
      <c r="R267" s="34">
        <v>1</v>
      </c>
      <c r="S267" s="34">
        <v>1.02</v>
      </c>
      <c r="T267" s="34">
        <v>1.07</v>
      </c>
      <c r="U267" s="34">
        <v>1.07</v>
      </c>
      <c r="V267" s="34">
        <v>1.08</v>
      </c>
      <c r="W267" s="34">
        <v>1.1000000000000001</v>
      </c>
      <c r="X267" s="34">
        <v>1.07</v>
      </c>
      <c r="Y267" s="34">
        <v>1.1200000000000001</v>
      </c>
      <c r="Z267" s="412">
        <v>1.1000000000000001</v>
      </c>
      <c r="AA267" s="412">
        <v>1.1000000000000001</v>
      </c>
      <c r="AB267" s="412">
        <v>1.1000000000000001</v>
      </c>
      <c r="AC267" s="412">
        <v>1.1000000000000001</v>
      </c>
      <c r="AD267" s="412">
        <v>1.1000000000000001</v>
      </c>
    </row>
    <row r="268" spans="1:30" s="30" customFormat="1" ht="11.25" x14ac:dyDescent="0.25">
      <c r="A268" s="31">
        <v>72415</v>
      </c>
      <c r="B268" s="30" t="str">
        <f t="shared" si="4"/>
        <v/>
      </c>
      <c r="C268" s="34">
        <v>1.05</v>
      </c>
      <c r="D268" s="34" t="s">
        <v>1853</v>
      </c>
      <c r="E268" s="34" t="s">
        <v>1856</v>
      </c>
      <c r="F268" s="34" t="s">
        <v>1857</v>
      </c>
      <c r="G268" s="34" t="s">
        <v>1865</v>
      </c>
      <c r="H268" s="34" t="s">
        <v>1859</v>
      </c>
      <c r="I268" s="34" t="s">
        <v>1858</v>
      </c>
      <c r="J268" s="34" t="s">
        <v>1858</v>
      </c>
      <c r="K268" s="34">
        <v>0.95</v>
      </c>
      <c r="L268" s="34">
        <v>0.95</v>
      </c>
      <c r="M268" s="34">
        <v>0.94</v>
      </c>
      <c r="N268" s="34">
        <v>0.93</v>
      </c>
      <c r="O268" s="34">
        <v>0.93</v>
      </c>
      <c r="P268" s="34">
        <v>0.94</v>
      </c>
      <c r="Q268" s="34">
        <v>0.95</v>
      </c>
      <c r="R268" s="34">
        <v>0.95</v>
      </c>
      <c r="S268" s="34">
        <v>0.97</v>
      </c>
      <c r="T268" s="34">
        <v>1.02</v>
      </c>
      <c r="U268" s="34">
        <v>1.02</v>
      </c>
      <c r="V268" s="34">
        <v>1.02</v>
      </c>
      <c r="W268" s="34">
        <v>1.04</v>
      </c>
      <c r="X268" s="34">
        <v>1.02</v>
      </c>
      <c r="Y268" s="34">
        <v>1.06</v>
      </c>
      <c r="Z268" s="412">
        <v>1.04</v>
      </c>
      <c r="AA268" s="412">
        <v>1.04</v>
      </c>
      <c r="AB268" s="412">
        <v>1.04</v>
      </c>
      <c r="AC268" s="412">
        <v>1.04</v>
      </c>
      <c r="AD268" s="412">
        <v>1.04</v>
      </c>
    </row>
    <row r="269" spans="1:30" s="30" customFormat="1" ht="11.25" x14ac:dyDescent="0.25">
      <c r="A269" s="31">
        <v>72417</v>
      </c>
      <c r="B269" s="30" t="str">
        <f t="shared" si="4"/>
        <v/>
      </c>
      <c r="C269" s="34">
        <v>1.01</v>
      </c>
      <c r="D269" s="34" t="s">
        <v>1864</v>
      </c>
      <c r="E269" s="34" t="s">
        <v>1861</v>
      </c>
      <c r="F269" s="34" t="s">
        <v>1865</v>
      </c>
      <c r="G269" s="34" t="s">
        <v>1863</v>
      </c>
      <c r="H269" s="34" t="s">
        <v>1866</v>
      </c>
      <c r="I269" s="34" t="s">
        <v>1863</v>
      </c>
      <c r="J269" s="34" t="s">
        <v>1863</v>
      </c>
      <c r="K269" s="34">
        <v>0.91</v>
      </c>
      <c r="L269" s="34">
        <v>0.91</v>
      </c>
      <c r="M269" s="34">
        <v>0.91</v>
      </c>
      <c r="N269" s="34">
        <v>0.89</v>
      </c>
      <c r="O269" s="34">
        <v>0.9</v>
      </c>
      <c r="P269" s="34">
        <v>0.9</v>
      </c>
      <c r="Q269" s="34">
        <v>0.91</v>
      </c>
      <c r="R269" s="34">
        <v>0.92</v>
      </c>
      <c r="S269" s="34">
        <v>0.93</v>
      </c>
      <c r="T269" s="34">
        <v>0.98</v>
      </c>
      <c r="U269" s="34">
        <v>0.98</v>
      </c>
      <c r="V269" s="34">
        <v>0.98</v>
      </c>
      <c r="W269" s="34">
        <v>1</v>
      </c>
      <c r="X269" s="34">
        <v>0.98</v>
      </c>
      <c r="Y269" s="34">
        <v>1.02</v>
      </c>
      <c r="Z269" s="412">
        <v>1</v>
      </c>
      <c r="AA269" s="412">
        <v>1</v>
      </c>
      <c r="AB269" s="412">
        <v>1</v>
      </c>
      <c r="AC269" s="412">
        <v>1</v>
      </c>
      <c r="AD269" s="412">
        <v>1</v>
      </c>
    </row>
    <row r="270" spans="1:30" s="30" customFormat="1" ht="11.25" x14ac:dyDescent="0.25">
      <c r="A270" s="31">
        <v>72419</v>
      </c>
      <c r="B270" s="30" t="str">
        <f t="shared" si="4"/>
        <v/>
      </c>
      <c r="C270" s="34">
        <v>0.96</v>
      </c>
      <c r="D270" s="34" t="s">
        <v>1859</v>
      </c>
      <c r="E270" s="34" t="s">
        <v>1859</v>
      </c>
      <c r="F270" s="34" t="s">
        <v>1863</v>
      </c>
      <c r="G270" s="34" t="s">
        <v>1867</v>
      </c>
      <c r="H270" s="34" t="s">
        <v>1870</v>
      </c>
      <c r="I270" s="34" t="s">
        <v>1867</v>
      </c>
      <c r="J270" s="34" t="s">
        <v>1867</v>
      </c>
      <c r="K270" s="34">
        <v>0.88</v>
      </c>
      <c r="L270" s="34">
        <v>0.88</v>
      </c>
      <c r="M270" s="34">
        <v>0.87</v>
      </c>
      <c r="N270" s="34">
        <v>0.86</v>
      </c>
      <c r="O270" s="34">
        <v>0.86</v>
      </c>
      <c r="P270" s="34">
        <v>0.87</v>
      </c>
      <c r="Q270" s="34">
        <v>0.87</v>
      </c>
      <c r="R270" s="34">
        <v>0.88</v>
      </c>
      <c r="S270" s="34">
        <v>0.89</v>
      </c>
      <c r="T270" s="34">
        <v>0.94</v>
      </c>
      <c r="U270" s="34">
        <v>0.94</v>
      </c>
      <c r="V270" s="34">
        <v>0.94</v>
      </c>
      <c r="W270" s="34">
        <v>0.96</v>
      </c>
      <c r="X270" s="34">
        <v>0.95</v>
      </c>
      <c r="Y270" s="34">
        <v>0.98</v>
      </c>
      <c r="Z270" s="412">
        <v>0.96</v>
      </c>
      <c r="AA270" s="412">
        <v>0.96</v>
      </c>
      <c r="AB270" s="412">
        <v>0.96</v>
      </c>
      <c r="AC270" s="412">
        <v>0.96</v>
      </c>
      <c r="AD270" s="412">
        <v>0.96</v>
      </c>
    </row>
    <row r="271" spans="1:30" s="30" customFormat="1" ht="11.25" x14ac:dyDescent="0.25">
      <c r="A271" s="31">
        <v>72458</v>
      </c>
      <c r="B271" s="30" t="str">
        <f t="shared" si="4"/>
        <v/>
      </c>
      <c r="C271" s="34">
        <v>0.96</v>
      </c>
      <c r="D271" s="34" t="s">
        <v>1859</v>
      </c>
      <c r="E271" s="34" t="s">
        <v>1863</v>
      </c>
      <c r="F271" s="34" t="s">
        <v>1863</v>
      </c>
      <c r="G271" s="34" t="s">
        <v>1867</v>
      </c>
      <c r="H271" s="34" t="s">
        <v>1868</v>
      </c>
      <c r="I271" s="34" t="s">
        <v>1870</v>
      </c>
      <c r="J271" s="34" t="s">
        <v>1870</v>
      </c>
      <c r="K271" s="34">
        <v>0.87</v>
      </c>
      <c r="L271" s="34">
        <v>0.87</v>
      </c>
      <c r="M271" s="34">
        <v>0.87</v>
      </c>
      <c r="N271" s="34">
        <v>0.85</v>
      </c>
      <c r="O271" s="34">
        <v>0.85</v>
      </c>
      <c r="P271" s="34">
        <v>0.86</v>
      </c>
      <c r="Q271" s="34">
        <v>0.87</v>
      </c>
      <c r="R271" s="34">
        <v>0.87</v>
      </c>
      <c r="S271" s="34">
        <v>0.89</v>
      </c>
      <c r="T271" s="34">
        <v>0.93</v>
      </c>
      <c r="U271" s="34">
        <v>0.93</v>
      </c>
      <c r="V271" s="34">
        <v>0.93</v>
      </c>
      <c r="W271" s="34">
        <v>0.96</v>
      </c>
      <c r="X271" s="34">
        <v>0.94</v>
      </c>
      <c r="Y271" s="34">
        <v>0.98</v>
      </c>
      <c r="Z271" s="412">
        <v>0.96</v>
      </c>
      <c r="AA271" s="412">
        <v>0.96</v>
      </c>
      <c r="AB271" s="412">
        <v>0.96</v>
      </c>
      <c r="AC271" s="412">
        <v>0.96</v>
      </c>
      <c r="AD271" s="412">
        <v>0.96</v>
      </c>
    </row>
    <row r="272" spans="1:30" s="30" customFormat="1" ht="11.25" x14ac:dyDescent="0.25">
      <c r="A272" s="31">
        <v>72459</v>
      </c>
      <c r="B272" s="30" t="str">
        <f t="shared" si="4"/>
        <v/>
      </c>
      <c r="C272" s="34">
        <v>0.86</v>
      </c>
      <c r="D272" s="34" t="s">
        <v>1873</v>
      </c>
      <c r="E272" s="34" t="s">
        <v>1873</v>
      </c>
      <c r="F272" s="34" t="s">
        <v>1873</v>
      </c>
      <c r="G272" s="34" t="s">
        <v>1875</v>
      </c>
      <c r="H272" s="34" t="s">
        <v>1876</v>
      </c>
      <c r="I272" s="34" t="s">
        <v>1875</v>
      </c>
      <c r="J272" s="34" t="s">
        <v>1875</v>
      </c>
      <c r="K272" s="34">
        <v>0.79</v>
      </c>
      <c r="L272" s="34">
        <v>0.79</v>
      </c>
      <c r="M272" s="34">
        <v>0.79</v>
      </c>
      <c r="N272" s="34">
        <v>0.78</v>
      </c>
      <c r="O272" s="34">
        <v>0.78</v>
      </c>
      <c r="P272" s="34">
        <v>0.79</v>
      </c>
      <c r="Q272" s="34">
        <v>0.79</v>
      </c>
      <c r="R272" s="34">
        <v>0.8</v>
      </c>
      <c r="S272" s="34">
        <v>0.81</v>
      </c>
      <c r="T272" s="34">
        <v>0.84</v>
      </c>
      <c r="U272" s="34">
        <v>0.84</v>
      </c>
      <c r="V272" s="34">
        <v>0.84</v>
      </c>
      <c r="W272" s="34">
        <v>0.87</v>
      </c>
      <c r="X272" s="34">
        <v>0.86</v>
      </c>
      <c r="Y272" s="34">
        <v>0.89</v>
      </c>
      <c r="Z272" s="412">
        <v>0.87</v>
      </c>
      <c r="AA272" s="412">
        <v>0.87</v>
      </c>
      <c r="AB272" s="412">
        <v>0.87</v>
      </c>
      <c r="AC272" s="412">
        <v>0.87</v>
      </c>
      <c r="AD272" s="412">
        <v>0.87</v>
      </c>
    </row>
    <row r="273" spans="1:30" s="30" customFormat="1" ht="11.25" x14ac:dyDescent="0.25">
      <c r="A273" s="31">
        <v>72461</v>
      </c>
      <c r="B273" s="30" t="str">
        <f t="shared" si="4"/>
        <v/>
      </c>
      <c r="C273" s="34">
        <v>0.93</v>
      </c>
      <c r="D273" s="34" t="s">
        <v>1866</v>
      </c>
      <c r="E273" s="34" t="s">
        <v>1872</v>
      </c>
      <c r="F273" s="34" t="s">
        <v>1872</v>
      </c>
      <c r="G273" s="34" t="s">
        <v>1871</v>
      </c>
      <c r="H273" s="34" t="s">
        <v>1873</v>
      </c>
      <c r="I273" s="34" t="s">
        <v>1871</v>
      </c>
      <c r="J273" s="34" t="s">
        <v>1871</v>
      </c>
      <c r="K273" s="34">
        <v>0.84</v>
      </c>
      <c r="L273" s="34">
        <v>0.84</v>
      </c>
      <c r="M273" s="34">
        <v>0.84</v>
      </c>
      <c r="N273" s="34">
        <v>0.83</v>
      </c>
      <c r="O273" s="34">
        <v>0.83</v>
      </c>
      <c r="P273" s="34">
        <v>0.84</v>
      </c>
      <c r="Q273" s="34">
        <v>0.84</v>
      </c>
      <c r="R273" s="34">
        <v>0.85</v>
      </c>
      <c r="S273" s="34">
        <v>0.86</v>
      </c>
      <c r="T273" s="34">
        <v>0.9</v>
      </c>
      <c r="U273" s="34">
        <v>0.9</v>
      </c>
      <c r="V273" s="34">
        <v>0.9</v>
      </c>
      <c r="W273" s="34">
        <v>0.93</v>
      </c>
      <c r="X273" s="34">
        <v>0.91</v>
      </c>
      <c r="Y273" s="34">
        <v>0.95</v>
      </c>
      <c r="Z273" s="412">
        <v>0.93</v>
      </c>
      <c r="AA273" s="412">
        <v>0.93</v>
      </c>
      <c r="AB273" s="412">
        <v>0.93</v>
      </c>
      <c r="AC273" s="412">
        <v>0.93</v>
      </c>
      <c r="AD273" s="412">
        <v>0.93</v>
      </c>
    </row>
    <row r="274" spans="1:30" s="30" customFormat="1" ht="11.25" x14ac:dyDescent="0.25">
      <c r="A274" s="31">
        <v>72469</v>
      </c>
      <c r="B274" s="30" t="str">
        <f t="shared" si="4"/>
        <v/>
      </c>
      <c r="C274" s="34">
        <v>0.86</v>
      </c>
      <c r="D274" s="34" t="s">
        <v>1873</v>
      </c>
      <c r="E274" s="34" t="s">
        <v>1873</v>
      </c>
      <c r="F274" s="34" t="s">
        <v>1873</v>
      </c>
      <c r="G274" s="34" t="s">
        <v>1875</v>
      </c>
      <c r="H274" s="34" t="s">
        <v>1876</v>
      </c>
      <c r="I274" s="34" t="s">
        <v>1875</v>
      </c>
      <c r="J274" s="34" t="s">
        <v>1875</v>
      </c>
      <c r="K274" s="34">
        <v>0.79</v>
      </c>
      <c r="L274" s="34">
        <v>0.79</v>
      </c>
      <c r="M274" s="34">
        <v>0.79</v>
      </c>
      <c r="N274" s="34">
        <v>0.78</v>
      </c>
      <c r="O274" s="34">
        <v>0.78</v>
      </c>
      <c r="P274" s="34">
        <v>0.79</v>
      </c>
      <c r="Q274" s="34">
        <v>0.79</v>
      </c>
      <c r="R274" s="34">
        <v>0.79</v>
      </c>
      <c r="S274" s="34">
        <v>0.8</v>
      </c>
      <c r="T274" s="34">
        <v>0.84</v>
      </c>
      <c r="U274" s="34">
        <v>0.84</v>
      </c>
      <c r="V274" s="34">
        <v>0.84</v>
      </c>
      <c r="W274" s="34">
        <v>0.87</v>
      </c>
      <c r="X274" s="34">
        <v>0.86</v>
      </c>
      <c r="Y274" s="34">
        <v>0.89</v>
      </c>
      <c r="Z274" s="412">
        <v>0.87</v>
      </c>
      <c r="AA274" s="412">
        <v>0.87</v>
      </c>
      <c r="AB274" s="412">
        <v>0.87</v>
      </c>
      <c r="AC274" s="412">
        <v>0.87</v>
      </c>
      <c r="AD274" s="412">
        <v>0.87</v>
      </c>
    </row>
    <row r="275" spans="1:30" s="30" customFormat="1" ht="11.25" x14ac:dyDescent="0.25">
      <c r="A275" s="31">
        <v>72474</v>
      </c>
      <c r="B275" s="30" t="str">
        <f t="shared" si="4"/>
        <v/>
      </c>
      <c r="C275" s="34">
        <v>0.92</v>
      </c>
      <c r="D275" s="34" t="s">
        <v>1872</v>
      </c>
      <c r="E275" s="34" t="s">
        <v>1872</v>
      </c>
      <c r="F275" s="34" t="s">
        <v>1867</v>
      </c>
      <c r="G275" s="34" t="s">
        <v>1871</v>
      </c>
      <c r="H275" s="34" t="s">
        <v>1873</v>
      </c>
      <c r="I275" s="34" t="s">
        <v>1869</v>
      </c>
      <c r="J275" s="34" t="s">
        <v>1869</v>
      </c>
      <c r="K275" s="34">
        <v>0.84</v>
      </c>
      <c r="L275" s="34">
        <v>0.84</v>
      </c>
      <c r="M275" s="34">
        <v>0.84</v>
      </c>
      <c r="N275" s="34">
        <v>0.82</v>
      </c>
      <c r="O275" s="34">
        <v>0.82</v>
      </c>
      <c r="P275" s="34">
        <v>0.83</v>
      </c>
      <c r="Q275" s="34">
        <v>0.83</v>
      </c>
      <c r="R275" s="34">
        <v>0.84</v>
      </c>
      <c r="S275" s="34">
        <v>0.85</v>
      </c>
      <c r="T275" s="34">
        <v>0.89</v>
      </c>
      <c r="U275" s="34">
        <v>0.89</v>
      </c>
      <c r="V275" s="34">
        <v>0.9</v>
      </c>
      <c r="W275" s="34">
        <v>0.92</v>
      </c>
      <c r="X275" s="34">
        <v>0.91</v>
      </c>
      <c r="Y275" s="34">
        <v>0.94</v>
      </c>
      <c r="Z275" s="412">
        <v>0.92</v>
      </c>
      <c r="AA275" s="412">
        <v>0.92</v>
      </c>
      <c r="AB275" s="412">
        <v>0.92</v>
      </c>
      <c r="AC275" s="412">
        <v>0.92</v>
      </c>
      <c r="AD275" s="412">
        <v>0.92</v>
      </c>
    </row>
    <row r="276" spans="1:30" s="30" customFormat="1" ht="11.25" x14ac:dyDescent="0.25">
      <c r="A276" s="31">
        <v>72475</v>
      </c>
      <c r="B276" s="30" t="str">
        <f t="shared" si="4"/>
        <v/>
      </c>
      <c r="C276" s="34">
        <v>0.87</v>
      </c>
      <c r="D276" s="34" t="s">
        <v>1871</v>
      </c>
      <c r="E276" s="34" t="s">
        <v>1869</v>
      </c>
      <c r="F276" s="34" t="s">
        <v>1869</v>
      </c>
      <c r="G276" s="34" t="s">
        <v>1877</v>
      </c>
      <c r="H276" s="34" t="s">
        <v>1878</v>
      </c>
      <c r="I276" s="34" t="s">
        <v>1877</v>
      </c>
      <c r="J276" s="34" t="s">
        <v>1877</v>
      </c>
      <c r="K276" s="34">
        <v>0.8</v>
      </c>
      <c r="L276" s="34">
        <v>0.8</v>
      </c>
      <c r="M276" s="34">
        <v>0.8</v>
      </c>
      <c r="N276" s="34">
        <v>0.79</v>
      </c>
      <c r="O276" s="34">
        <v>0.79</v>
      </c>
      <c r="P276" s="34">
        <v>0.8</v>
      </c>
      <c r="Q276" s="34">
        <v>0.8</v>
      </c>
      <c r="R276" s="34">
        <v>0.8</v>
      </c>
      <c r="S276" s="34">
        <v>0.81</v>
      </c>
      <c r="T276" s="34">
        <v>0.85</v>
      </c>
      <c r="U276" s="34">
        <v>0.85</v>
      </c>
      <c r="V276" s="34">
        <v>0.85</v>
      </c>
      <c r="W276" s="34">
        <v>0.88</v>
      </c>
      <c r="X276" s="34">
        <v>0.87</v>
      </c>
      <c r="Y276" s="34">
        <v>0.9</v>
      </c>
      <c r="Z276" s="412">
        <v>0.88</v>
      </c>
      <c r="AA276" s="412">
        <v>0.88</v>
      </c>
      <c r="AB276" s="412">
        <v>0.88</v>
      </c>
      <c r="AC276" s="412">
        <v>0.88</v>
      </c>
      <c r="AD276" s="412">
        <v>0.88</v>
      </c>
    </row>
    <row r="277" spans="1:30" s="30" customFormat="1" ht="11.25" x14ac:dyDescent="0.25">
      <c r="A277" s="31">
        <v>72477</v>
      </c>
      <c r="B277" s="30" t="str">
        <f t="shared" si="4"/>
        <v/>
      </c>
      <c r="C277" s="34">
        <v>0.88</v>
      </c>
      <c r="D277" s="34" t="s">
        <v>1868</v>
      </c>
      <c r="E277" s="34" t="s">
        <v>1871</v>
      </c>
      <c r="F277" s="34" t="s">
        <v>1871</v>
      </c>
      <c r="G277" s="34" t="s">
        <v>1874</v>
      </c>
      <c r="H277" s="34" t="s">
        <v>1875</v>
      </c>
      <c r="I277" s="34" t="s">
        <v>1874</v>
      </c>
      <c r="J277" s="34" t="s">
        <v>1874</v>
      </c>
      <c r="K277" s="34">
        <v>0.81</v>
      </c>
      <c r="L277" s="34">
        <v>0.81</v>
      </c>
      <c r="M277" s="34">
        <v>0.81</v>
      </c>
      <c r="N277" s="34">
        <v>0.8</v>
      </c>
      <c r="O277" s="34">
        <v>0.8</v>
      </c>
      <c r="P277" s="34">
        <v>0.81</v>
      </c>
      <c r="Q277" s="34">
        <v>0.81</v>
      </c>
      <c r="R277" s="34">
        <v>0.81</v>
      </c>
      <c r="S277" s="34">
        <v>0.82</v>
      </c>
      <c r="T277" s="34">
        <v>0.86</v>
      </c>
      <c r="U277" s="34">
        <v>0.86</v>
      </c>
      <c r="V277" s="34">
        <v>0.86</v>
      </c>
      <c r="W277" s="34">
        <v>0.89</v>
      </c>
      <c r="X277" s="34">
        <v>0.88</v>
      </c>
      <c r="Y277" s="34">
        <v>0.91</v>
      </c>
      <c r="Z277" s="412">
        <v>0.89</v>
      </c>
      <c r="AA277" s="412">
        <v>0.89</v>
      </c>
      <c r="AB277" s="412">
        <v>0.89</v>
      </c>
      <c r="AC277" s="412">
        <v>0.89</v>
      </c>
      <c r="AD277" s="412">
        <v>0.89</v>
      </c>
    </row>
    <row r="278" spans="1:30" s="30" customFormat="1" ht="11.25" x14ac:dyDescent="0.25">
      <c r="A278" s="31">
        <v>72479</v>
      </c>
      <c r="B278" s="30" t="str">
        <f t="shared" si="4"/>
        <v/>
      </c>
      <c r="C278" s="34">
        <v>0.9</v>
      </c>
      <c r="D278" s="34" t="s">
        <v>1870</v>
      </c>
      <c r="E278" s="34" t="s">
        <v>1870</v>
      </c>
      <c r="F278" s="34" t="s">
        <v>1868</v>
      </c>
      <c r="G278" s="34" t="s">
        <v>1873</v>
      </c>
      <c r="H278" s="34" t="s">
        <v>1877</v>
      </c>
      <c r="I278" s="34" t="s">
        <v>1873</v>
      </c>
      <c r="J278" s="34" t="s">
        <v>1873</v>
      </c>
      <c r="K278" s="34">
        <v>0.82</v>
      </c>
      <c r="L278" s="34">
        <v>0.82</v>
      </c>
      <c r="M278" s="34">
        <v>0.82</v>
      </c>
      <c r="N278" s="34">
        <v>0.81</v>
      </c>
      <c r="O278" s="34">
        <v>0.81</v>
      </c>
      <c r="P278" s="34">
        <v>0.82</v>
      </c>
      <c r="Q278" s="34">
        <v>0.82</v>
      </c>
      <c r="R278" s="34">
        <v>0.83</v>
      </c>
      <c r="S278" s="34">
        <v>0.84</v>
      </c>
      <c r="T278" s="34">
        <v>0.87</v>
      </c>
      <c r="U278" s="34">
        <v>0.87</v>
      </c>
      <c r="V278" s="34">
        <v>0.88</v>
      </c>
      <c r="W278" s="34">
        <v>0.9</v>
      </c>
      <c r="X278" s="34">
        <v>0.89</v>
      </c>
      <c r="Y278" s="34">
        <v>0.92</v>
      </c>
      <c r="Z278" s="412">
        <v>0.9</v>
      </c>
      <c r="AA278" s="412">
        <v>0.9</v>
      </c>
      <c r="AB278" s="412">
        <v>0.9</v>
      </c>
      <c r="AC278" s="412">
        <v>0.9</v>
      </c>
      <c r="AD278" s="412">
        <v>0.9</v>
      </c>
    </row>
    <row r="279" spans="1:30" s="30" customFormat="1" ht="11.25" x14ac:dyDescent="0.25">
      <c r="A279" s="31">
        <v>72488</v>
      </c>
      <c r="B279" s="30" t="str">
        <f t="shared" si="4"/>
        <v/>
      </c>
      <c r="C279" s="34">
        <v>1.03</v>
      </c>
      <c r="D279" s="34" t="s">
        <v>1857</v>
      </c>
      <c r="E279" s="34">
        <v>1</v>
      </c>
      <c r="F279" s="34">
        <v>1</v>
      </c>
      <c r="G279" s="34" t="s">
        <v>1860</v>
      </c>
      <c r="H279" s="34" t="s">
        <v>1863</v>
      </c>
      <c r="I279" s="34" t="s">
        <v>1860</v>
      </c>
      <c r="J279" s="34" t="s">
        <v>1859</v>
      </c>
      <c r="K279" s="34">
        <v>0.93</v>
      </c>
      <c r="L279" s="34">
        <v>0.93</v>
      </c>
      <c r="M279" s="34">
        <v>0.93</v>
      </c>
      <c r="N279" s="34">
        <v>0.91</v>
      </c>
      <c r="O279" s="34">
        <v>0.91</v>
      </c>
      <c r="P279" s="34">
        <v>0.92</v>
      </c>
      <c r="Q279" s="34">
        <v>0.93</v>
      </c>
      <c r="R279" s="34">
        <v>0.94</v>
      </c>
      <c r="S279" s="34">
        <v>0.95</v>
      </c>
      <c r="T279" s="34">
        <v>1</v>
      </c>
      <c r="U279" s="34">
        <v>1</v>
      </c>
      <c r="V279" s="34">
        <v>1</v>
      </c>
      <c r="W279" s="34">
        <v>1.03</v>
      </c>
      <c r="X279" s="34">
        <v>1.01</v>
      </c>
      <c r="Y279" s="34">
        <v>1.05</v>
      </c>
      <c r="Z279" s="412">
        <v>1.03</v>
      </c>
      <c r="AA279" s="412">
        <v>1.03</v>
      </c>
      <c r="AB279" s="412">
        <v>1.03</v>
      </c>
      <c r="AC279" s="412">
        <v>1.03</v>
      </c>
      <c r="AD279" s="412">
        <v>1.03</v>
      </c>
    </row>
    <row r="280" spans="1:30" s="30" customFormat="1" ht="11.25" x14ac:dyDescent="0.25">
      <c r="A280" s="31">
        <v>72501</v>
      </c>
      <c r="B280" s="30" t="str">
        <f t="shared" si="4"/>
        <v/>
      </c>
      <c r="C280" s="34">
        <v>0.97</v>
      </c>
      <c r="D280" s="34" t="s">
        <v>1860</v>
      </c>
      <c r="E280" s="34" t="s">
        <v>1860</v>
      </c>
      <c r="F280" s="34" t="s">
        <v>1859</v>
      </c>
      <c r="G280" s="34" t="s">
        <v>1872</v>
      </c>
      <c r="H280" s="34" t="s">
        <v>1870</v>
      </c>
      <c r="I280" s="34" t="s">
        <v>1872</v>
      </c>
      <c r="J280" s="34" t="s">
        <v>1872</v>
      </c>
      <c r="K280" s="34">
        <v>0.88</v>
      </c>
      <c r="L280" s="34">
        <v>0.88</v>
      </c>
      <c r="M280" s="34">
        <v>0.88</v>
      </c>
      <c r="N280" s="34">
        <v>0.87</v>
      </c>
      <c r="O280" s="34">
        <v>0.87</v>
      </c>
      <c r="P280" s="34">
        <v>0.88</v>
      </c>
      <c r="Q280" s="34">
        <v>0.88</v>
      </c>
      <c r="R280" s="34">
        <v>0.89</v>
      </c>
      <c r="S280" s="34">
        <v>0.9</v>
      </c>
      <c r="T280" s="34">
        <v>0.94</v>
      </c>
      <c r="U280" s="34">
        <v>0.95</v>
      </c>
      <c r="V280" s="34">
        <v>0.95</v>
      </c>
      <c r="W280" s="34">
        <v>0.97</v>
      </c>
      <c r="X280" s="34">
        <v>0.96</v>
      </c>
      <c r="Y280" s="34">
        <v>0.99</v>
      </c>
      <c r="Z280" s="412">
        <v>0.97</v>
      </c>
      <c r="AA280" s="412">
        <v>0.97</v>
      </c>
      <c r="AB280" s="412">
        <v>0.97</v>
      </c>
      <c r="AC280" s="412">
        <v>0.97</v>
      </c>
      <c r="AD280" s="412">
        <v>0.97</v>
      </c>
    </row>
    <row r="281" spans="1:30" s="30" customFormat="1" ht="11.25" x14ac:dyDescent="0.25">
      <c r="A281" s="31">
        <v>72505</v>
      </c>
      <c r="B281" s="30" t="str">
        <f t="shared" si="4"/>
        <v/>
      </c>
      <c r="C281" s="34">
        <v>1.01</v>
      </c>
      <c r="D281" s="34" t="s">
        <v>1864</v>
      </c>
      <c r="E281" s="34" t="s">
        <v>1861</v>
      </c>
      <c r="F281" s="34" t="s">
        <v>1861</v>
      </c>
      <c r="G281" s="34" t="s">
        <v>1863</v>
      </c>
      <c r="H281" s="34" t="s">
        <v>1866</v>
      </c>
      <c r="I281" s="34" t="s">
        <v>1863</v>
      </c>
      <c r="J281" s="34" t="s">
        <v>1863</v>
      </c>
      <c r="K281" s="34">
        <v>0.91</v>
      </c>
      <c r="L281" s="34">
        <v>0.92</v>
      </c>
      <c r="M281" s="34">
        <v>0.91</v>
      </c>
      <c r="N281" s="34">
        <v>0.9</v>
      </c>
      <c r="O281" s="34">
        <v>0.9</v>
      </c>
      <c r="P281" s="34">
        <v>0.91</v>
      </c>
      <c r="Q281" s="34">
        <v>0.91</v>
      </c>
      <c r="R281" s="34">
        <v>0.92</v>
      </c>
      <c r="S281" s="34">
        <v>0.93</v>
      </c>
      <c r="T281" s="34">
        <v>0.98</v>
      </c>
      <c r="U281" s="34">
        <v>0.98</v>
      </c>
      <c r="V281" s="34">
        <v>0.98</v>
      </c>
      <c r="W281" s="34">
        <v>1.01</v>
      </c>
      <c r="X281" s="34">
        <v>0.99</v>
      </c>
      <c r="Y281" s="34">
        <v>1.03</v>
      </c>
      <c r="Z281" s="412">
        <v>1.01</v>
      </c>
      <c r="AA281" s="412">
        <v>1.01</v>
      </c>
      <c r="AB281" s="412">
        <v>1.01</v>
      </c>
      <c r="AC281" s="412">
        <v>1.01</v>
      </c>
      <c r="AD281" s="412">
        <v>1.01</v>
      </c>
    </row>
    <row r="282" spans="1:30" s="30" customFormat="1" ht="11.25" x14ac:dyDescent="0.25">
      <c r="A282" s="31">
        <v>72510</v>
      </c>
      <c r="B282" s="30" t="str">
        <f t="shared" si="4"/>
        <v/>
      </c>
      <c r="C282" s="34">
        <v>0.91</v>
      </c>
      <c r="D282" s="34" t="s">
        <v>1872</v>
      </c>
      <c r="E282" s="34" t="s">
        <v>1867</v>
      </c>
      <c r="F282" s="34" t="s">
        <v>1867</v>
      </c>
      <c r="G282" s="34" t="s">
        <v>1869</v>
      </c>
      <c r="H282" s="34" t="s">
        <v>1873</v>
      </c>
      <c r="I282" s="34" t="s">
        <v>1869</v>
      </c>
      <c r="J282" s="34" t="s">
        <v>1869</v>
      </c>
      <c r="K282" s="34">
        <v>0.83</v>
      </c>
      <c r="L282" s="34">
        <v>0.83</v>
      </c>
      <c r="M282" s="34">
        <v>0.83</v>
      </c>
      <c r="N282" s="34">
        <v>0.82</v>
      </c>
      <c r="O282" s="34">
        <v>0.82</v>
      </c>
      <c r="P282" s="34">
        <v>0.83</v>
      </c>
      <c r="Q282" s="34">
        <v>0.83</v>
      </c>
      <c r="R282" s="34">
        <v>0.84</v>
      </c>
      <c r="S282" s="34">
        <v>0.85</v>
      </c>
      <c r="T282" s="34">
        <v>0.89</v>
      </c>
      <c r="U282" s="34">
        <v>0.89</v>
      </c>
      <c r="V282" s="34">
        <v>0.89</v>
      </c>
      <c r="W282" s="34">
        <v>0.92</v>
      </c>
      <c r="X282" s="34">
        <v>0.9</v>
      </c>
      <c r="Y282" s="34">
        <v>0.94</v>
      </c>
      <c r="Z282" s="412">
        <v>0.92</v>
      </c>
      <c r="AA282" s="412">
        <v>0.92</v>
      </c>
      <c r="AB282" s="412">
        <v>0.92</v>
      </c>
      <c r="AC282" s="412">
        <v>0.92</v>
      </c>
      <c r="AD282" s="412">
        <v>0.92</v>
      </c>
    </row>
    <row r="283" spans="1:30" s="30" customFormat="1" ht="11.25" x14ac:dyDescent="0.25">
      <c r="A283" s="31">
        <v>72511</v>
      </c>
      <c r="B283" s="30" t="str">
        <f t="shared" si="4"/>
        <v/>
      </c>
      <c r="C283" s="34">
        <v>1.01</v>
      </c>
      <c r="D283" s="34" t="s">
        <v>1864</v>
      </c>
      <c r="E283" s="34" t="s">
        <v>1861</v>
      </c>
      <c r="F283" s="34" t="s">
        <v>1865</v>
      </c>
      <c r="G283" s="34" t="s">
        <v>1863</v>
      </c>
      <c r="H283" s="34" t="s">
        <v>1866</v>
      </c>
      <c r="I283" s="34" t="s">
        <v>1863</v>
      </c>
      <c r="J283" s="34" t="s">
        <v>1863</v>
      </c>
      <c r="K283" s="34">
        <v>0.91</v>
      </c>
      <c r="L283" s="34">
        <v>0.91</v>
      </c>
      <c r="M283" s="34">
        <v>0.91</v>
      </c>
      <c r="N283" s="34">
        <v>0.89</v>
      </c>
      <c r="O283" s="34">
        <v>0.9</v>
      </c>
      <c r="P283" s="34">
        <v>0.91</v>
      </c>
      <c r="Q283" s="34">
        <v>0.91</v>
      </c>
      <c r="R283" s="34">
        <v>0.92</v>
      </c>
      <c r="S283" s="34">
        <v>0.93</v>
      </c>
      <c r="T283" s="34">
        <v>0.98</v>
      </c>
      <c r="U283" s="34">
        <v>0.98</v>
      </c>
      <c r="V283" s="34">
        <v>0.98</v>
      </c>
      <c r="W283" s="34">
        <v>1.01</v>
      </c>
      <c r="X283" s="34">
        <v>0.99</v>
      </c>
      <c r="Y283" s="34">
        <v>1.03</v>
      </c>
      <c r="Z283" s="412">
        <v>1.01</v>
      </c>
      <c r="AA283" s="412">
        <v>1.01</v>
      </c>
      <c r="AB283" s="412">
        <v>1.01</v>
      </c>
      <c r="AC283" s="412">
        <v>1.01</v>
      </c>
      <c r="AD283" s="412">
        <v>1.01</v>
      </c>
    </row>
    <row r="284" spans="1:30" s="30" customFormat="1" ht="11.25" x14ac:dyDescent="0.25">
      <c r="A284" s="31">
        <v>72513</v>
      </c>
      <c r="B284" s="30" t="str">
        <f t="shared" si="4"/>
        <v/>
      </c>
      <c r="C284" s="34">
        <v>0.9</v>
      </c>
      <c r="D284" s="34" t="s">
        <v>1870</v>
      </c>
      <c r="E284" s="34" t="s">
        <v>1870</v>
      </c>
      <c r="F284" s="34" t="s">
        <v>1868</v>
      </c>
      <c r="G284" s="34" t="s">
        <v>1873</v>
      </c>
      <c r="H284" s="34" t="s">
        <v>1877</v>
      </c>
      <c r="I284" s="34" t="s">
        <v>1873</v>
      </c>
      <c r="J284" s="34" t="s">
        <v>1873</v>
      </c>
      <c r="K284" s="34">
        <v>0.82</v>
      </c>
      <c r="L284" s="34">
        <v>0.82</v>
      </c>
      <c r="M284" s="34">
        <v>0.82</v>
      </c>
      <c r="N284" s="34">
        <v>0.81</v>
      </c>
      <c r="O284" s="34">
        <v>0.81</v>
      </c>
      <c r="P284" s="34">
        <v>0.82</v>
      </c>
      <c r="Q284" s="34">
        <v>0.82</v>
      </c>
      <c r="R284" s="34">
        <v>0.83</v>
      </c>
      <c r="S284" s="34">
        <v>0.84</v>
      </c>
      <c r="T284" s="34">
        <v>0.88</v>
      </c>
      <c r="U284" s="34">
        <v>0.88</v>
      </c>
      <c r="V284" s="34">
        <v>0.88</v>
      </c>
      <c r="W284" s="34">
        <v>0.9</v>
      </c>
      <c r="X284" s="34">
        <v>0.89</v>
      </c>
      <c r="Y284" s="34">
        <v>0.92</v>
      </c>
      <c r="Z284" s="412">
        <v>0.9</v>
      </c>
      <c r="AA284" s="412">
        <v>0.9</v>
      </c>
      <c r="AB284" s="412">
        <v>0.9</v>
      </c>
      <c r="AC284" s="412">
        <v>0.9</v>
      </c>
      <c r="AD284" s="412">
        <v>0.9</v>
      </c>
    </row>
    <row r="285" spans="1:30" s="30" customFormat="1" ht="11.25" x14ac:dyDescent="0.25">
      <c r="A285" s="31">
        <v>72514</v>
      </c>
      <c r="B285" s="30" t="str">
        <f t="shared" si="4"/>
        <v/>
      </c>
      <c r="C285" s="34">
        <v>0.99</v>
      </c>
      <c r="D285" s="34" t="s">
        <v>1865</v>
      </c>
      <c r="E285" s="34" t="s">
        <v>1865</v>
      </c>
      <c r="F285" s="34" t="s">
        <v>1858</v>
      </c>
      <c r="G285" s="34" t="s">
        <v>1862</v>
      </c>
      <c r="H285" s="34" t="s">
        <v>1872</v>
      </c>
      <c r="I285" s="34" t="s">
        <v>1862</v>
      </c>
      <c r="J285" s="34" t="s">
        <v>1862</v>
      </c>
      <c r="K285" s="34">
        <v>0.9</v>
      </c>
      <c r="L285" s="34">
        <v>0.9</v>
      </c>
      <c r="M285" s="34">
        <v>0.9</v>
      </c>
      <c r="N285" s="34">
        <v>0.88</v>
      </c>
      <c r="O285" s="34">
        <v>0.89</v>
      </c>
      <c r="P285" s="34">
        <v>0.89</v>
      </c>
      <c r="Q285" s="34">
        <v>0.9</v>
      </c>
      <c r="R285" s="34">
        <v>0.91</v>
      </c>
      <c r="S285" s="34">
        <v>0.92</v>
      </c>
      <c r="T285" s="34">
        <v>0.96</v>
      </c>
      <c r="U285" s="34">
        <v>0.96</v>
      </c>
      <c r="V285" s="34">
        <v>0.97</v>
      </c>
      <c r="W285" s="34">
        <v>0.99</v>
      </c>
      <c r="X285" s="34">
        <v>0.97</v>
      </c>
      <c r="Y285" s="34">
        <v>1.01</v>
      </c>
      <c r="Z285" s="412">
        <v>0.99</v>
      </c>
      <c r="AA285" s="412">
        <v>0.99</v>
      </c>
      <c r="AB285" s="412">
        <v>0.99</v>
      </c>
      <c r="AC285" s="412">
        <v>0.99</v>
      </c>
      <c r="AD285" s="412">
        <v>0.99</v>
      </c>
    </row>
    <row r="286" spans="1:30" s="30" customFormat="1" ht="11.25" x14ac:dyDescent="0.25">
      <c r="A286" s="31">
        <v>72516</v>
      </c>
      <c r="B286" s="30" t="str">
        <f t="shared" si="4"/>
        <v/>
      </c>
      <c r="C286" s="34">
        <v>1.02</v>
      </c>
      <c r="D286" s="34" t="s">
        <v>1857</v>
      </c>
      <c r="E286" s="34">
        <v>1</v>
      </c>
      <c r="F286" s="34" t="s">
        <v>1864</v>
      </c>
      <c r="G286" s="34" t="s">
        <v>1860</v>
      </c>
      <c r="H286" s="34" t="s">
        <v>1863</v>
      </c>
      <c r="I286" s="34" t="s">
        <v>1859</v>
      </c>
      <c r="J286" s="34" t="s">
        <v>1859</v>
      </c>
      <c r="K286" s="34">
        <v>0.93</v>
      </c>
      <c r="L286" s="34">
        <v>0.93</v>
      </c>
      <c r="M286" s="34">
        <v>0.92</v>
      </c>
      <c r="N286" s="34">
        <v>0.91</v>
      </c>
      <c r="O286" s="34">
        <v>0.91</v>
      </c>
      <c r="P286" s="34">
        <v>0.92</v>
      </c>
      <c r="Q286" s="34">
        <v>0.93</v>
      </c>
      <c r="R286" s="34">
        <v>0.93</v>
      </c>
      <c r="S286" s="34">
        <v>0.95</v>
      </c>
      <c r="T286" s="34">
        <v>1</v>
      </c>
      <c r="U286" s="34">
        <v>1</v>
      </c>
      <c r="V286" s="34">
        <v>1</v>
      </c>
      <c r="W286" s="34">
        <v>1.02</v>
      </c>
      <c r="X286" s="34">
        <v>1</v>
      </c>
      <c r="Y286" s="34">
        <v>1.04</v>
      </c>
      <c r="Z286" s="412">
        <v>1.02</v>
      </c>
      <c r="AA286" s="412">
        <v>1.02</v>
      </c>
      <c r="AB286" s="412">
        <v>1.02</v>
      </c>
      <c r="AC286" s="412">
        <v>1.02</v>
      </c>
      <c r="AD286" s="412">
        <v>1.02</v>
      </c>
    </row>
    <row r="287" spans="1:30" s="30" customFormat="1" ht="11.25" x14ac:dyDescent="0.25">
      <c r="A287" s="31">
        <v>72517</v>
      </c>
      <c r="B287" s="30" t="str">
        <f t="shared" si="4"/>
        <v/>
      </c>
      <c r="C287" s="34">
        <v>1.02</v>
      </c>
      <c r="D287" s="34" t="s">
        <v>1857</v>
      </c>
      <c r="E287" s="34">
        <v>1</v>
      </c>
      <c r="F287" s="34" t="s">
        <v>1864</v>
      </c>
      <c r="G287" s="34" t="s">
        <v>1860</v>
      </c>
      <c r="H287" s="34" t="s">
        <v>1863</v>
      </c>
      <c r="I287" s="34" t="s">
        <v>1859</v>
      </c>
      <c r="J287" s="34" t="s">
        <v>1859</v>
      </c>
      <c r="K287" s="34">
        <v>0.93</v>
      </c>
      <c r="L287" s="34">
        <v>0.93</v>
      </c>
      <c r="M287" s="34">
        <v>0.92</v>
      </c>
      <c r="N287" s="34">
        <v>0.91</v>
      </c>
      <c r="O287" s="34">
        <v>0.91</v>
      </c>
      <c r="P287" s="34">
        <v>0.92</v>
      </c>
      <c r="Q287" s="34">
        <v>0.93</v>
      </c>
      <c r="R287" s="34">
        <v>0.93</v>
      </c>
      <c r="S287" s="34">
        <v>0.95</v>
      </c>
      <c r="T287" s="34">
        <v>0.99</v>
      </c>
      <c r="U287" s="34">
        <v>1</v>
      </c>
      <c r="V287" s="34">
        <v>1</v>
      </c>
      <c r="W287" s="34">
        <v>1.02</v>
      </c>
      <c r="X287" s="34">
        <v>1</v>
      </c>
      <c r="Y287" s="34">
        <v>1.04</v>
      </c>
      <c r="Z287" s="412">
        <v>1.02</v>
      </c>
      <c r="AA287" s="412">
        <v>1.02</v>
      </c>
      <c r="AB287" s="412">
        <v>1.02</v>
      </c>
      <c r="AC287" s="412">
        <v>1.02</v>
      </c>
      <c r="AD287" s="412">
        <v>1.02</v>
      </c>
    </row>
    <row r="288" spans="1:30" s="30" customFormat="1" ht="11.25" x14ac:dyDescent="0.25">
      <c r="A288" s="31">
        <v>72519</v>
      </c>
      <c r="B288" s="30" t="str">
        <f t="shared" si="4"/>
        <v/>
      </c>
      <c r="C288" s="34">
        <v>0.98</v>
      </c>
      <c r="D288" s="34" t="s">
        <v>1858</v>
      </c>
      <c r="E288" s="34" t="s">
        <v>1858</v>
      </c>
      <c r="F288" s="34" t="s">
        <v>1860</v>
      </c>
      <c r="G288" s="34" t="s">
        <v>1866</v>
      </c>
      <c r="H288" s="34" t="s">
        <v>1867</v>
      </c>
      <c r="I288" s="34" t="s">
        <v>1866</v>
      </c>
      <c r="J288" s="34" t="s">
        <v>1866</v>
      </c>
      <c r="K288" s="34">
        <v>0.89</v>
      </c>
      <c r="L288" s="34">
        <v>0.89</v>
      </c>
      <c r="M288" s="34">
        <v>0.89</v>
      </c>
      <c r="N288" s="34">
        <v>0.88</v>
      </c>
      <c r="O288" s="34">
        <v>0.88</v>
      </c>
      <c r="P288" s="34">
        <v>0.89</v>
      </c>
      <c r="Q288" s="34">
        <v>0.89</v>
      </c>
      <c r="R288" s="34">
        <v>0.9</v>
      </c>
      <c r="S288" s="34">
        <v>0.91</v>
      </c>
      <c r="T288" s="34">
        <v>0.96</v>
      </c>
      <c r="U288" s="34">
        <v>0.96</v>
      </c>
      <c r="V288" s="34">
        <v>0.96</v>
      </c>
      <c r="W288" s="34">
        <v>0.98</v>
      </c>
      <c r="X288" s="34">
        <v>0.97</v>
      </c>
      <c r="Y288" s="34">
        <v>1</v>
      </c>
      <c r="Z288" s="412">
        <v>0.98</v>
      </c>
      <c r="AA288" s="412">
        <v>0.98</v>
      </c>
      <c r="AB288" s="412">
        <v>0.98</v>
      </c>
      <c r="AC288" s="412">
        <v>0.98</v>
      </c>
      <c r="AD288" s="412">
        <v>0.98</v>
      </c>
    </row>
    <row r="289" spans="1:30" s="30" customFormat="1" ht="11.25" x14ac:dyDescent="0.25">
      <c r="A289" s="31">
        <v>72525</v>
      </c>
      <c r="B289" s="30" t="str">
        <f t="shared" si="4"/>
        <v/>
      </c>
      <c r="C289" s="34">
        <v>0.92</v>
      </c>
      <c r="D289" s="34" t="s">
        <v>1872</v>
      </c>
      <c r="E289" s="34" t="s">
        <v>1867</v>
      </c>
      <c r="F289" s="34" t="s">
        <v>1867</v>
      </c>
      <c r="G289" s="34" t="s">
        <v>1869</v>
      </c>
      <c r="H289" s="34" t="s">
        <v>1873</v>
      </c>
      <c r="I289" s="34" t="s">
        <v>1869</v>
      </c>
      <c r="J289" s="34" t="s">
        <v>1869</v>
      </c>
      <c r="K289" s="34">
        <v>0.84</v>
      </c>
      <c r="L289" s="34">
        <v>0.84</v>
      </c>
      <c r="M289" s="34">
        <v>0.84</v>
      </c>
      <c r="N289" s="34">
        <v>0.82</v>
      </c>
      <c r="O289" s="34">
        <v>0.82</v>
      </c>
      <c r="P289" s="34">
        <v>0.83</v>
      </c>
      <c r="Q289" s="34">
        <v>0.84</v>
      </c>
      <c r="R289" s="34">
        <v>0.84</v>
      </c>
      <c r="S289" s="34">
        <v>0.85</v>
      </c>
      <c r="T289" s="34">
        <v>0.89</v>
      </c>
      <c r="U289" s="34">
        <v>0.89</v>
      </c>
      <c r="V289" s="34">
        <v>0.89</v>
      </c>
      <c r="W289" s="34">
        <v>0.92</v>
      </c>
      <c r="X289" s="34">
        <v>0.9</v>
      </c>
      <c r="Y289" s="34">
        <v>0.94</v>
      </c>
      <c r="Z289" s="412">
        <v>0.92</v>
      </c>
      <c r="AA289" s="412">
        <v>0.92</v>
      </c>
      <c r="AB289" s="412">
        <v>0.92</v>
      </c>
      <c r="AC289" s="412">
        <v>0.92</v>
      </c>
      <c r="AD289" s="412">
        <v>0.92</v>
      </c>
    </row>
    <row r="290" spans="1:30" s="30" customFormat="1" ht="11.25" x14ac:dyDescent="0.25">
      <c r="A290" s="31">
        <v>72531</v>
      </c>
      <c r="B290" s="30" t="str">
        <f t="shared" si="4"/>
        <v/>
      </c>
      <c r="C290" s="34">
        <v>0.92</v>
      </c>
      <c r="D290" s="34" t="s">
        <v>1872</v>
      </c>
      <c r="E290" s="34" t="s">
        <v>1872</v>
      </c>
      <c r="F290" s="34" t="s">
        <v>1867</v>
      </c>
      <c r="G290" s="34" t="s">
        <v>1871</v>
      </c>
      <c r="H290" s="34" t="s">
        <v>1873</v>
      </c>
      <c r="I290" s="34" t="s">
        <v>1871</v>
      </c>
      <c r="J290" s="34" t="s">
        <v>1871</v>
      </c>
      <c r="K290" s="34">
        <v>0.84</v>
      </c>
      <c r="L290" s="34">
        <v>0.84</v>
      </c>
      <c r="M290" s="34">
        <v>0.84</v>
      </c>
      <c r="N290" s="34">
        <v>0.83</v>
      </c>
      <c r="O290" s="34">
        <v>0.83</v>
      </c>
      <c r="P290" s="34">
        <v>0.84</v>
      </c>
      <c r="Q290" s="34">
        <v>0.84</v>
      </c>
      <c r="R290" s="34">
        <v>0.85</v>
      </c>
      <c r="S290" s="34">
        <v>0.86</v>
      </c>
      <c r="T290" s="34">
        <v>0.9</v>
      </c>
      <c r="U290" s="34">
        <v>0.9</v>
      </c>
      <c r="V290" s="34">
        <v>0.9</v>
      </c>
      <c r="W290" s="34">
        <v>0.93</v>
      </c>
      <c r="X290" s="34">
        <v>0.91</v>
      </c>
      <c r="Y290" s="34">
        <v>0.94</v>
      </c>
      <c r="Z290" s="412">
        <v>0.93</v>
      </c>
      <c r="AA290" s="412">
        <v>0.93</v>
      </c>
      <c r="AB290" s="412">
        <v>0.93</v>
      </c>
      <c r="AC290" s="412">
        <v>0.93</v>
      </c>
      <c r="AD290" s="412">
        <v>0.93</v>
      </c>
    </row>
    <row r="291" spans="1:30" s="30" customFormat="1" ht="11.25" x14ac:dyDescent="0.25">
      <c r="A291" s="31">
        <v>72532</v>
      </c>
      <c r="B291" s="30" t="str">
        <f t="shared" si="4"/>
        <v/>
      </c>
      <c r="C291" s="34">
        <v>0.96</v>
      </c>
      <c r="D291" s="34" t="s">
        <v>1859</v>
      </c>
      <c r="E291" s="34" t="s">
        <v>1859</v>
      </c>
      <c r="F291" s="34" t="s">
        <v>1863</v>
      </c>
      <c r="G291" s="34" t="s">
        <v>1867</v>
      </c>
      <c r="H291" s="34" t="s">
        <v>1870</v>
      </c>
      <c r="I291" s="34" t="s">
        <v>1867</v>
      </c>
      <c r="J291" s="34" t="s">
        <v>1867</v>
      </c>
      <c r="K291" s="34">
        <v>0.88</v>
      </c>
      <c r="L291" s="34">
        <v>0.88</v>
      </c>
      <c r="M291" s="34">
        <v>0.87</v>
      </c>
      <c r="N291" s="34">
        <v>0.86</v>
      </c>
      <c r="O291" s="34">
        <v>0.86</v>
      </c>
      <c r="P291" s="34">
        <v>0.87</v>
      </c>
      <c r="Q291" s="34">
        <v>0.88</v>
      </c>
      <c r="R291" s="34">
        <v>0.88</v>
      </c>
      <c r="S291" s="34">
        <v>0.89</v>
      </c>
      <c r="T291" s="34">
        <v>0.94</v>
      </c>
      <c r="U291" s="34">
        <v>0.94</v>
      </c>
      <c r="V291" s="34">
        <v>0.94</v>
      </c>
      <c r="W291" s="34">
        <v>0.96</v>
      </c>
      <c r="X291" s="34">
        <v>0.95</v>
      </c>
      <c r="Y291" s="34">
        <v>0.98</v>
      </c>
      <c r="Z291" s="412">
        <v>0.96</v>
      </c>
      <c r="AA291" s="412">
        <v>0.96</v>
      </c>
      <c r="AB291" s="412">
        <v>0.96</v>
      </c>
      <c r="AC291" s="412">
        <v>0.96</v>
      </c>
      <c r="AD291" s="412">
        <v>0.96</v>
      </c>
    </row>
    <row r="292" spans="1:30" s="30" customFormat="1" ht="11.25" x14ac:dyDescent="0.25">
      <c r="A292" s="31">
        <v>72534</v>
      </c>
      <c r="B292" s="30" t="str">
        <f t="shared" si="4"/>
        <v/>
      </c>
      <c r="C292" s="34">
        <v>0.96</v>
      </c>
      <c r="D292" s="34" t="s">
        <v>1859</v>
      </c>
      <c r="E292" s="34" t="s">
        <v>1859</v>
      </c>
      <c r="F292" s="34" t="s">
        <v>1863</v>
      </c>
      <c r="G292" s="34" t="s">
        <v>1867</v>
      </c>
      <c r="H292" s="34" t="s">
        <v>1870</v>
      </c>
      <c r="I292" s="34" t="s">
        <v>1867</v>
      </c>
      <c r="J292" s="34" t="s">
        <v>1867</v>
      </c>
      <c r="K292" s="34">
        <v>0.88</v>
      </c>
      <c r="L292" s="34">
        <v>0.88</v>
      </c>
      <c r="M292" s="34">
        <v>0.87</v>
      </c>
      <c r="N292" s="34">
        <v>0.86</v>
      </c>
      <c r="O292" s="34">
        <v>0.86</v>
      </c>
      <c r="P292" s="34">
        <v>0.87</v>
      </c>
      <c r="Q292" s="34">
        <v>0.88</v>
      </c>
      <c r="R292" s="34">
        <v>0.88</v>
      </c>
      <c r="S292" s="34">
        <v>0.9</v>
      </c>
      <c r="T292" s="34">
        <v>0.94</v>
      </c>
      <c r="U292" s="34">
        <v>0.94</v>
      </c>
      <c r="V292" s="34">
        <v>0.94</v>
      </c>
      <c r="W292" s="34">
        <v>0.96</v>
      </c>
      <c r="X292" s="34">
        <v>0.95</v>
      </c>
      <c r="Y292" s="34">
        <v>0.98</v>
      </c>
      <c r="Z292" s="412">
        <v>0.96</v>
      </c>
      <c r="AA292" s="412">
        <v>0.96</v>
      </c>
      <c r="AB292" s="412">
        <v>0.96</v>
      </c>
      <c r="AC292" s="412">
        <v>0.96</v>
      </c>
      <c r="AD292" s="412">
        <v>0.96</v>
      </c>
    </row>
    <row r="293" spans="1:30" s="30" customFormat="1" ht="11.25" x14ac:dyDescent="0.25">
      <c r="A293" s="31">
        <v>72535</v>
      </c>
      <c r="B293" s="30" t="str">
        <f t="shared" si="4"/>
        <v/>
      </c>
      <c r="C293" s="34">
        <v>0.91</v>
      </c>
      <c r="D293" s="34" t="s">
        <v>1867</v>
      </c>
      <c r="E293" s="34" t="s">
        <v>1870</v>
      </c>
      <c r="F293" s="34" t="s">
        <v>1870</v>
      </c>
      <c r="G293" s="34" t="s">
        <v>1869</v>
      </c>
      <c r="H293" s="34" t="s">
        <v>1874</v>
      </c>
      <c r="I293" s="34" t="s">
        <v>1869</v>
      </c>
      <c r="J293" s="34" t="s">
        <v>1869</v>
      </c>
      <c r="K293" s="34">
        <v>0.83</v>
      </c>
      <c r="L293" s="34">
        <v>0.83</v>
      </c>
      <c r="M293" s="34">
        <v>0.83</v>
      </c>
      <c r="N293" s="34">
        <v>0.82</v>
      </c>
      <c r="O293" s="34">
        <v>0.82</v>
      </c>
      <c r="P293" s="34">
        <v>0.83</v>
      </c>
      <c r="Q293" s="34">
        <v>0.83</v>
      </c>
      <c r="R293" s="34">
        <v>0.84</v>
      </c>
      <c r="S293" s="34">
        <v>0.85</v>
      </c>
      <c r="T293" s="34">
        <v>0.88</v>
      </c>
      <c r="U293" s="34">
        <v>0.88</v>
      </c>
      <c r="V293" s="34">
        <v>0.89</v>
      </c>
      <c r="W293" s="34">
        <v>0.91</v>
      </c>
      <c r="X293" s="34">
        <v>0.9</v>
      </c>
      <c r="Y293" s="34">
        <v>0.93</v>
      </c>
      <c r="Z293" s="412">
        <v>0.91</v>
      </c>
      <c r="AA293" s="412">
        <v>0.91</v>
      </c>
      <c r="AB293" s="412">
        <v>0.91</v>
      </c>
      <c r="AC293" s="412">
        <v>0.91</v>
      </c>
      <c r="AD293" s="412">
        <v>0.91</v>
      </c>
    </row>
    <row r="294" spans="1:30" s="30" customFormat="1" ht="11.25" x14ac:dyDescent="0.25">
      <c r="A294" s="31">
        <v>72537</v>
      </c>
      <c r="B294" s="30" t="str">
        <f t="shared" si="4"/>
        <v/>
      </c>
      <c r="C294" s="34">
        <v>0.92</v>
      </c>
      <c r="D294" s="34" t="s">
        <v>1872</v>
      </c>
      <c r="E294" s="34" t="s">
        <v>1867</v>
      </c>
      <c r="F294" s="34" t="s">
        <v>1867</v>
      </c>
      <c r="G294" s="34" t="s">
        <v>1869</v>
      </c>
      <c r="H294" s="34" t="s">
        <v>1873</v>
      </c>
      <c r="I294" s="34" t="s">
        <v>1869</v>
      </c>
      <c r="J294" s="34" t="s">
        <v>1869</v>
      </c>
      <c r="K294" s="34">
        <v>0.84</v>
      </c>
      <c r="L294" s="34">
        <v>0.84</v>
      </c>
      <c r="M294" s="34">
        <v>0.84</v>
      </c>
      <c r="N294" s="34">
        <v>0.82</v>
      </c>
      <c r="O294" s="34">
        <v>0.83</v>
      </c>
      <c r="P294" s="34">
        <v>0.83</v>
      </c>
      <c r="Q294" s="34">
        <v>0.84</v>
      </c>
      <c r="R294" s="34">
        <v>0.84</v>
      </c>
      <c r="S294" s="34">
        <v>0.86</v>
      </c>
      <c r="T294" s="34">
        <v>0.89</v>
      </c>
      <c r="U294" s="34">
        <v>0.89</v>
      </c>
      <c r="V294" s="34">
        <v>0.9</v>
      </c>
      <c r="W294" s="34">
        <v>0.92</v>
      </c>
      <c r="X294" s="34">
        <v>0.91</v>
      </c>
      <c r="Y294" s="34">
        <v>0.94</v>
      </c>
      <c r="Z294" s="412">
        <v>0.92</v>
      </c>
      <c r="AA294" s="412">
        <v>0.92</v>
      </c>
      <c r="AB294" s="412">
        <v>0.92</v>
      </c>
      <c r="AC294" s="412">
        <v>0.92</v>
      </c>
      <c r="AD294" s="412">
        <v>0.92</v>
      </c>
    </row>
    <row r="295" spans="1:30" s="30" customFormat="1" ht="11.25" x14ac:dyDescent="0.25">
      <c r="A295" s="31">
        <v>72539</v>
      </c>
      <c r="B295" s="30" t="str">
        <f t="shared" si="4"/>
        <v/>
      </c>
      <c r="C295" s="34">
        <v>0.92</v>
      </c>
      <c r="D295" s="34" t="s">
        <v>1872</v>
      </c>
      <c r="E295" s="34" t="s">
        <v>1872</v>
      </c>
      <c r="F295" s="34" t="s">
        <v>1867</v>
      </c>
      <c r="G295" s="34" t="s">
        <v>1871</v>
      </c>
      <c r="H295" s="34" t="s">
        <v>1873</v>
      </c>
      <c r="I295" s="34" t="s">
        <v>1871</v>
      </c>
      <c r="J295" s="34" t="s">
        <v>1871</v>
      </c>
      <c r="K295" s="34">
        <v>0.84</v>
      </c>
      <c r="L295" s="34">
        <v>0.84</v>
      </c>
      <c r="M295" s="34">
        <v>0.84</v>
      </c>
      <c r="N295" s="34">
        <v>0.83</v>
      </c>
      <c r="O295" s="34">
        <v>0.83</v>
      </c>
      <c r="P295" s="34">
        <v>0.84</v>
      </c>
      <c r="Q295" s="34">
        <v>0.84</v>
      </c>
      <c r="R295" s="34">
        <v>0.85</v>
      </c>
      <c r="S295" s="34">
        <v>0.86</v>
      </c>
      <c r="T295" s="34">
        <v>0.9</v>
      </c>
      <c r="U295" s="34">
        <v>0.9</v>
      </c>
      <c r="V295" s="34">
        <v>0.9</v>
      </c>
      <c r="W295" s="34">
        <v>0.92</v>
      </c>
      <c r="X295" s="34">
        <v>0.91</v>
      </c>
      <c r="Y295" s="34">
        <v>0.94</v>
      </c>
      <c r="Z295" s="412">
        <v>0.92</v>
      </c>
      <c r="AA295" s="412">
        <v>0.92</v>
      </c>
      <c r="AB295" s="412">
        <v>0.92</v>
      </c>
      <c r="AC295" s="412">
        <v>0.92</v>
      </c>
      <c r="AD295" s="412">
        <v>0.92</v>
      </c>
    </row>
    <row r="296" spans="1:30" s="30" customFormat="1" ht="11.25" x14ac:dyDescent="0.25">
      <c r="A296" s="31">
        <v>72555</v>
      </c>
      <c r="B296" s="30" t="str">
        <f t="shared" si="4"/>
        <v/>
      </c>
      <c r="C296" s="34">
        <v>1.1599999999999999</v>
      </c>
      <c r="D296" s="34" t="s">
        <v>1844</v>
      </c>
      <c r="E296" s="34" t="s">
        <v>1845</v>
      </c>
      <c r="F296" s="34" t="s">
        <v>1850</v>
      </c>
      <c r="G296" s="34" t="s">
        <v>1855</v>
      </c>
      <c r="H296" s="34" t="s">
        <v>1853</v>
      </c>
      <c r="I296" s="34" t="s">
        <v>1852</v>
      </c>
      <c r="J296" s="34" t="s">
        <v>1854</v>
      </c>
      <c r="K296" s="34">
        <v>1.03</v>
      </c>
      <c r="L296" s="34">
        <v>1.04</v>
      </c>
      <c r="M296" s="34">
        <v>1.03</v>
      </c>
      <c r="N296" s="34">
        <v>1.01</v>
      </c>
      <c r="O296" s="34">
        <v>1.01</v>
      </c>
      <c r="P296" s="34">
        <v>1.03</v>
      </c>
      <c r="Q296" s="34">
        <v>1.04</v>
      </c>
      <c r="R296" s="34">
        <v>1.05</v>
      </c>
      <c r="S296" s="34">
        <v>1.06</v>
      </c>
      <c r="T296" s="34">
        <v>1.1200000000000001</v>
      </c>
      <c r="U296" s="34">
        <v>1.1200000000000001</v>
      </c>
      <c r="V296" s="34">
        <v>1.1299999999999999</v>
      </c>
      <c r="W296" s="34">
        <v>1.1399999999999999</v>
      </c>
      <c r="X296" s="34">
        <v>1.1200000000000001</v>
      </c>
      <c r="Y296" s="34">
        <v>1.17</v>
      </c>
      <c r="Z296" s="412">
        <v>1.1399999999999999</v>
      </c>
      <c r="AA296" s="412">
        <v>1.1399999999999999</v>
      </c>
      <c r="AB296" s="412">
        <v>1.1399999999999999</v>
      </c>
      <c r="AC296" s="412">
        <v>1.1399999999999999</v>
      </c>
      <c r="AD296" s="412">
        <v>1.1399999999999999</v>
      </c>
    </row>
    <row r="297" spans="1:30" s="30" customFormat="1" ht="11.25" x14ac:dyDescent="0.25">
      <c r="A297" s="31">
        <v>72574</v>
      </c>
      <c r="B297" s="30" t="str">
        <f t="shared" si="4"/>
        <v/>
      </c>
      <c r="C297" s="34">
        <v>1.07</v>
      </c>
      <c r="D297" s="34" t="s">
        <v>1852</v>
      </c>
      <c r="E297" s="34" t="s">
        <v>1853</v>
      </c>
      <c r="F297" s="34" t="s">
        <v>1853</v>
      </c>
      <c r="G297" s="34" t="s">
        <v>1861</v>
      </c>
      <c r="H297" s="34" t="s">
        <v>1858</v>
      </c>
      <c r="I297" s="34" t="s">
        <v>1865</v>
      </c>
      <c r="J297" s="34" t="s">
        <v>1865</v>
      </c>
      <c r="K297" s="34">
        <v>0.96</v>
      </c>
      <c r="L297" s="34">
        <v>0.96</v>
      </c>
      <c r="M297" s="34">
        <v>0.96</v>
      </c>
      <c r="N297" s="34">
        <v>0.94</v>
      </c>
      <c r="O297" s="34">
        <v>0.95</v>
      </c>
      <c r="P297" s="34">
        <v>0.96</v>
      </c>
      <c r="Q297" s="34">
        <v>0.96</v>
      </c>
      <c r="R297" s="34">
        <v>0.97</v>
      </c>
      <c r="S297" s="34">
        <v>0.99</v>
      </c>
      <c r="T297" s="34">
        <v>1.04</v>
      </c>
      <c r="U297" s="34">
        <v>1.04</v>
      </c>
      <c r="V297" s="34">
        <v>1.04</v>
      </c>
      <c r="W297" s="34">
        <v>1.06</v>
      </c>
      <c r="X297" s="34">
        <v>1.04</v>
      </c>
      <c r="Y297" s="34">
        <v>1.08</v>
      </c>
      <c r="Z297" s="412">
        <v>1.06</v>
      </c>
      <c r="AA297" s="412">
        <v>1.06</v>
      </c>
      <c r="AB297" s="412">
        <v>1.06</v>
      </c>
      <c r="AC297" s="412">
        <v>1.06</v>
      </c>
      <c r="AD297" s="412">
        <v>1.06</v>
      </c>
    </row>
    <row r="298" spans="1:30" s="30" customFormat="1" ht="11.25" x14ac:dyDescent="0.25">
      <c r="A298" s="31">
        <v>72581</v>
      </c>
      <c r="B298" s="30" t="str">
        <f t="shared" si="4"/>
        <v/>
      </c>
      <c r="C298" s="34">
        <v>1.1100000000000001</v>
      </c>
      <c r="D298" s="34" t="s">
        <v>1851</v>
      </c>
      <c r="E298" s="34" t="s">
        <v>1848</v>
      </c>
      <c r="F298" s="34" t="s">
        <v>1847</v>
      </c>
      <c r="G298" s="34" t="s">
        <v>1856</v>
      </c>
      <c r="H298" s="34">
        <v>1</v>
      </c>
      <c r="I298" s="34" t="s">
        <v>1857</v>
      </c>
      <c r="J298" s="34" t="s">
        <v>1857</v>
      </c>
      <c r="K298" s="34">
        <v>1</v>
      </c>
      <c r="L298" s="34">
        <v>1</v>
      </c>
      <c r="M298" s="34">
        <v>0.99</v>
      </c>
      <c r="N298" s="34">
        <v>0.98</v>
      </c>
      <c r="O298" s="34">
        <v>0.98</v>
      </c>
      <c r="P298" s="34">
        <v>0.99</v>
      </c>
      <c r="Q298" s="34">
        <v>1</v>
      </c>
      <c r="R298" s="34">
        <v>1.01</v>
      </c>
      <c r="S298" s="34">
        <v>1.02</v>
      </c>
      <c r="T298" s="34">
        <v>1.08</v>
      </c>
      <c r="U298" s="34">
        <v>1.08</v>
      </c>
      <c r="V298" s="34">
        <v>1.08</v>
      </c>
      <c r="W298" s="34">
        <v>1.1000000000000001</v>
      </c>
      <c r="X298" s="34">
        <v>1.08</v>
      </c>
      <c r="Y298" s="34">
        <v>1.1200000000000001</v>
      </c>
      <c r="Z298" s="412">
        <v>1.1000000000000001</v>
      </c>
      <c r="AA298" s="412">
        <v>1.1000000000000001</v>
      </c>
      <c r="AB298" s="412">
        <v>1.1000000000000001</v>
      </c>
      <c r="AC298" s="412">
        <v>1.1000000000000001</v>
      </c>
      <c r="AD298" s="412">
        <v>1.1000000000000001</v>
      </c>
    </row>
    <row r="299" spans="1:30" s="30" customFormat="1" ht="11.25" x14ac:dyDescent="0.25">
      <c r="A299" s="31">
        <v>72582</v>
      </c>
      <c r="B299" s="30" t="str">
        <f t="shared" si="4"/>
        <v/>
      </c>
      <c r="C299" s="34">
        <v>0.93</v>
      </c>
      <c r="D299" s="34" t="s">
        <v>1866</v>
      </c>
      <c r="E299" s="34" t="s">
        <v>1866</v>
      </c>
      <c r="F299" s="34" t="s">
        <v>1872</v>
      </c>
      <c r="G299" s="34" t="s">
        <v>1868</v>
      </c>
      <c r="H299" s="34" t="s">
        <v>1869</v>
      </c>
      <c r="I299" s="34" t="s">
        <v>1868</v>
      </c>
      <c r="J299" s="34" t="s">
        <v>1868</v>
      </c>
      <c r="K299" s="34">
        <v>0.85</v>
      </c>
      <c r="L299" s="34">
        <v>0.85</v>
      </c>
      <c r="M299" s="34">
        <v>0.85</v>
      </c>
      <c r="N299" s="34">
        <v>0.84</v>
      </c>
      <c r="O299" s="34">
        <v>0.84</v>
      </c>
      <c r="P299" s="34">
        <v>0.85</v>
      </c>
      <c r="Q299" s="34">
        <v>0.85</v>
      </c>
      <c r="R299" s="34">
        <v>0.86</v>
      </c>
      <c r="S299" s="34">
        <v>0.87</v>
      </c>
      <c r="T299" s="34">
        <v>0.91</v>
      </c>
      <c r="U299" s="34">
        <v>0.91</v>
      </c>
      <c r="V299" s="34">
        <v>0.91</v>
      </c>
      <c r="W299" s="34">
        <v>0.93</v>
      </c>
      <c r="X299" s="34">
        <v>0.92</v>
      </c>
      <c r="Y299" s="34">
        <v>0.95</v>
      </c>
      <c r="Z299" s="412">
        <v>0.93</v>
      </c>
      <c r="AA299" s="412">
        <v>0.93</v>
      </c>
      <c r="AB299" s="412">
        <v>0.93</v>
      </c>
      <c r="AC299" s="412">
        <v>0.93</v>
      </c>
      <c r="AD299" s="412">
        <v>0.93</v>
      </c>
    </row>
    <row r="300" spans="1:30" s="30" customFormat="1" ht="11.25" x14ac:dyDescent="0.25">
      <c r="A300" s="31">
        <v>72584</v>
      </c>
      <c r="B300" s="30" t="str">
        <f t="shared" si="4"/>
        <v/>
      </c>
      <c r="C300" s="34">
        <v>0.93</v>
      </c>
      <c r="D300" s="34" t="s">
        <v>1866</v>
      </c>
      <c r="E300" s="34" t="s">
        <v>1866</v>
      </c>
      <c r="F300" s="34" t="s">
        <v>1872</v>
      </c>
      <c r="G300" s="34" t="s">
        <v>1868</v>
      </c>
      <c r="H300" s="34" t="s">
        <v>1869</v>
      </c>
      <c r="I300" s="34" t="s">
        <v>1868</v>
      </c>
      <c r="J300" s="34" t="s">
        <v>1868</v>
      </c>
      <c r="K300" s="34">
        <v>0.85</v>
      </c>
      <c r="L300" s="34">
        <v>0.85</v>
      </c>
      <c r="M300" s="34">
        <v>0.85</v>
      </c>
      <c r="N300" s="34">
        <v>0.84</v>
      </c>
      <c r="O300" s="34">
        <v>0.84</v>
      </c>
      <c r="P300" s="34">
        <v>0.85</v>
      </c>
      <c r="Q300" s="34">
        <v>0.85</v>
      </c>
      <c r="R300" s="34">
        <v>0.86</v>
      </c>
      <c r="S300" s="34">
        <v>0.87</v>
      </c>
      <c r="T300" s="34">
        <v>0.91</v>
      </c>
      <c r="U300" s="34">
        <v>0.91</v>
      </c>
      <c r="V300" s="34">
        <v>0.91</v>
      </c>
      <c r="W300" s="34">
        <v>0.94</v>
      </c>
      <c r="X300" s="34">
        <v>0.92</v>
      </c>
      <c r="Y300" s="34">
        <v>0.95</v>
      </c>
      <c r="Z300" s="412">
        <v>0.94</v>
      </c>
      <c r="AA300" s="412">
        <v>0.94</v>
      </c>
      <c r="AB300" s="412">
        <v>0.94</v>
      </c>
      <c r="AC300" s="412">
        <v>0.94</v>
      </c>
      <c r="AD300" s="412">
        <v>0.94</v>
      </c>
    </row>
    <row r="301" spans="1:30" s="30" customFormat="1" ht="11.25" x14ac:dyDescent="0.25">
      <c r="A301" s="31">
        <v>72585</v>
      </c>
      <c r="B301" s="30" t="str">
        <f t="shared" si="4"/>
        <v/>
      </c>
      <c r="C301" s="34">
        <v>1.17</v>
      </c>
      <c r="D301" s="34" t="s">
        <v>1842</v>
      </c>
      <c r="E301" s="34" t="s">
        <v>1849</v>
      </c>
      <c r="F301" s="34" t="s">
        <v>1845</v>
      </c>
      <c r="G301" s="34" t="s">
        <v>1847</v>
      </c>
      <c r="H301" s="34" t="s">
        <v>1854</v>
      </c>
      <c r="I301" s="34" t="s">
        <v>1855</v>
      </c>
      <c r="J301" s="34" t="s">
        <v>1852</v>
      </c>
      <c r="K301" s="34">
        <v>1.04</v>
      </c>
      <c r="L301" s="34">
        <v>1.05</v>
      </c>
      <c r="M301" s="34">
        <v>1.04</v>
      </c>
      <c r="N301" s="34">
        <v>1.02</v>
      </c>
      <c r="O301" s="34">
        <v>1.03</v>
      </c>
      <c r="P301" s="34">
        <v>1.04</v>
      </c>
      <c r="Q301" s="34">
        <v>1.05</v>
      </c>
      <c r="R301" s="34">
        <v>1.06</v>
      </c>
      <c r="S301" s="34">
        <v>1.07</v>
      </c>
      <c r="T301" s="34">
        <v>1.1399999999999999</v>
      </c>
      <c r="U301" s="34">
        <v>1.1399999999999999</v>
      </c>
      <c r="V301" s="34">
        <v>1.1399999999999999</v>
      </c>
      <c r="W301" s="34">
        <v>1.1599999999999999</v>
      </c>
      <c r="X301" s="34">
        <v>1.1299999999999999</v>
      </c>
      <c r="Y301" s="34">
        <v>1.18</v>
      </c>
      <c r="Z301" s="412">
        <v>1.1599999999999999</v>
      </c>
      <c r="AA301" s="412">
        <v>1.1599999999999999</v>
      </c>
      <c r="AB301" s="412">
        <v>1.1599999999999999</v>
      </c>
      <c r="AC301" s="412">
        <v>1.1599999999999999</v>
      </c>
      <c r="AD301" s="412">
        <v>1.1599999999999999</v>
      </c>
    </row>
    <row r="302" spans="1:30" s="30" customFormat="1" ht="11.25" x14ac:dyDescent="0.25">
      <c r="A302" s="31">
        <v>72587</v>
      </c>
      <c r="B302" s="30" t="str">
        <f t="shared" si="4"/>
        <v/>
      </c>
      <c r="C302" s="34">
        <v>0.91</v>
      </c>
      <c r="D302" s="34" t="s">
        <v>1867</v>
      </c>
      <c r="E302" s="34" t="s">
        <v>1867</v>
      </c>
      <c r="F302" s="34" t="s">
        <v>1870</v>
      </c>
      <c r="G302" s="34" t="s">
        <v>1869</v>
      </c>
      <c r="H302" s="34" t="s">
        <v>1874</v>
      </c>
      <c r="I302" s="34" t="s">
        <v>1869</v>
      </c>
      <c r="J302" s="34" t="s">
        <v>1869</v>
      </c>
      <c r="K302" s="34">
        <v>0.83</v>
      </c>
      <c r="L302" s="34">
        <v>0.84</v>
      </c>
      <c r="M302" s="34">
        <v>0.83</v>
      </c>
      <c r="N302" s="34">
        <v>0.82</v>
      </c>
      <c r="O302" s="34">
        <v>0.82</v>
      </c>
      <c r="P302" s="34">
        <v>0.83</v>
      </c>
      <c r="Q302" s="34">
        <v>0.83</v>
      </c>
      <c r="R302" s="34">
        <v>0.84</v>
      </c>
      <c r="S302" s="34">
        <v>0.85</v>
      </c>
      <c r="T302" s="34">
        <v>0.89</v>
      </c>
      <c r="U302" s="34">
        <v>0.89</v>
      </c>
      <c r="V302" s="34">
        <v>0.89</v>
      </c>
      <c r="W302" s="34">
        <v>0.92</v>
      </c>
      <c r="X302" s="34">
        <v>0.9</v>
      </c>
      <c r="Y302" s="34">
        <v>0.93</v>
      </c>
      <c r="Z302" s="412">
        <v>0.92</v>
      </c>
      <c r="AA302" s="412">
        <v>0.92</v>
      </c>
      <c r="AB302" s="412">
        <v>0.92</v>
      </c>
      <c r="AC302" s="412">
        <v>0.92</v>
      </c>
      <c r="AD302" s="412">
        <v>0.92</v>
      </c>
    </row>
    <row r="303" spans="1:30" s="30" customFormat="1" ht="11.25" x14ac:dyDescent="0.25">
      <c r="A303" s="31">
        <v>72589</v>
      </c>
      <c r="B303" s="30" t="str">
        <f t="shared" si="4"/>
        <v/>
      </c>
      <c r="C303" s="34">
        <v>0.89</v>
      </c>
      <c r="D303" s="34" t="s">
        <v>1868</v>
      </c>
      <c r="E303" s="34" t="s">
        <v>1871</v>
      </c>
      <c r="F303" s="34" t="s">
        <v>1871</v>
      </c>
      <c r="G303" s="34" t="s">
        <v>1874</v>
      </c>
      <c r="H303" s="34" t="s">
        <v>1875</v>
      </c>
      <c r="I303" s="34" t="s">
        <v>1874</v>
      </c>
      <c r="J303" s="34" t="s">
        <v>1874</v>
      </c>
      <c r="K303" s="34">
        <v>0.81</v>
      </c>
      <c r="L303" s="34">
        <v>0.81</v>
      </c>
      <c r="M303" s="34">
        <v>0.81</v>
      </c>
      <c r="N303" s="34">
        <v>0.8</v>
      </c>
      <c r="O303" s="34">
        <v>0.8</v>
      </c>
      <c r="P303" s="34">
        <v>0.81</v>
      </c>
      <c r="Q303" s="34">
        <v>0.81</v>
      </c>
      <c r="R303" s="34">
        <v>0.82</v>
      </c>
      <c r="S303" s="34">
        <v>0.83</v>
      </c>
      <c r="T303" s="34">
        <v>0.86</v>
      </c>
      <c r="U303" s="34">
        <v>0.86</v>
      </c>
      <c r="V303" s="34">
        <v>0.87</v>
      </c>
      <c r="W303" s="34">
        <v>0.89</v>
      </c>
      <c r="X303" s="34">
        <v>0.88</v>
      </c>
      <c r="Y303" s="34">
        <v>0.91</v>
      </c>
      <c r="Z303" s="412">
        <v>0.89</v>
      </c>
      <c r="AA303" s="412">
        <v>0.89</v>
      </c>
      <c r="AB303" s="412">
        <v>0.89</v>
      </c>
      <c r="AC303" s="412">
        <v>0.89</v>
      </c>
      <c r="AD303" s="412">
        <v>0.89</v>
      </c>
    </row>
    <row r="304" spans="1:30" s="30" customFormat="1" ht="11.25" x14ac:dyDescent="0.25">
      <c r="A304" s="31">
        <v>72622</v>
      </c>
      <c r="B304" s="30" t="str">
        <f t="shared" si="4"/>
        <v/>
      </c>
      <c r="C304" s="34">
        <v>1.21</v>
      </c>
      <c r="D304" s="34" t="s">
        <v>1825</v>
      </c>
      <c r="E304" s="34" t="s">
        <v>1840</v>
      </c>
      <c r="F304" s="34" t="s">
        <v>1842</v>
      </c>
      <c r="G304" s="34" t="s">
        <v>1846</v>
      </c>
      <c r="H304" s="34" t="s">
        <v>1847</v>
      </c>
      <c r="I304" s="34" t="s">
        <v>1848</v>
      </c>
      <c r="J304" s="34" t="s">
        <v>1848</v>
      </c>
      <c r="K304" s="34">
        <v>1.07</v>
      </c>
      <c r="L304" s="34">
        <v>1.07</v>
      </c>
      <c r="M304" s="34">
        <v>1.06</v>
      </c>
      <c r="N304" s="34">
        <v>1.05</v>
      </c>
      <c r="O304" s="34">
        <v>1.05</v>
      </c>
      <c r="P304" s="34">
        <v>1.06</v>
      </c>
      <c r="Q304" s="34">
        <v>1.08</v>
      </c>
      <c r="R304" s="34">
        <v>1.08</v>
      </c>
      <c r="S304" s="34">
        <v>1.1000000000000001</v>
      </c>
      <c r="T304" s="34">
        <v>1.17</v>
      </c>
      <c r="U304" s="34">
        <v>1.17</v>
      </c>
      <c r="V304" s="34">
        <v>1.17</v>
      </c>
      <c r="W304" s="34">
        <v>1.19</v>
      </c>
      <c r="X304" s="34">
        <v>1.1599999999999999</v>
      </c>
      <c r="Y304" s="34">
        <v>1.21</v>
      </c>
      <c r="Z304" s="412">
        <v>1.19</v>
      </c>
      <c r="AA304" s="412">
        <v>1.19</v>
      </c>
      <c r="AB304" s="412">
        <v>1.19</v>
      </c>
      <c r="AC304" s="412">
        <v>1.19</v>
      </c>
      <c r="AD304" s="412">
        <v>1.19</v>
      </c>
    </row>
    <row r="305" spans="1:30" s="30" customFormat="1" ht="11.25" x14ac:dyDescent="0.25">
      <c r="A305" s="31">
        <v>72631</v>
      </c>
      <c r="B305" s="30" t="str">
        <f t="shared" si="4"/>
        <v/>
      </c>
      <c r="C305" s="34">
        <v>1.1599999999999999</v>
      </c>
      <c r="D305" s="34" t="s">
        <v>1844</v>
      </c>
      <c r="E305" s="34" t="s">
        <v>1845</v>
      </c>
      <c r="F305" s="34" t="s">
        <v>1850</v>
      </c>
      <c r="G305" s="34" t="s">
        <v>1855</v>
      </c>
      <c r="H305" s="34" t="s">
        <v>1854</v>
      </c>
      <c r="I305" s="34" t="s">
        <v>1852</v>
      </c>
      <c r="J305" s="34" t="s">
        <v>1852</v>
      </c>
      <c r="K305" s="34">
        <v>1.04</v>
      </c>
      <c r="L305" s="34">
        <v>1.04</v>
      </c>
      <c r="M305" s="34">
        <v>1.03</v>
      </c>
      <c r="N305" s="34">
        <v>1.02</v>
      </c>
      <c r="O305" s="34">
        <v>1.02</v>
      </c>
      <c r="P305" s="34">
        <v>1.03</v>
      </c>
      <c r="Q305" s="34">
        <v>1.05</v>
      </c>
      <c r="R305" s="34">
        <v>1.05</v>
      </c>
      <c r="S305" s="34">
        <v>1.07</v>
      </c>
      <c r="T305" s="34">
        <v>1.1299999999999999</v>
      </c>
      <c r="U305" s="34">
        <v>1.1299999999999999</v>
      </c>
      <c r="V305" s="34">
        <v>1.1299999999999999</v>
      </c>
      <c r="W305" s="34">
        <v>1.1499999999999999</v>
      </c>
      <c r="X305" s="34">
        <v>1.1200000000000001</v>
      </c>
      <c r="Y305" s="34">
        <v>1.17</v>
      </c>
      <c r="Z305" s="412">
        <v>1.1499999999999999</v>
      </c>
      <c r="AA305" s="412">
        <v>1.1499999999999999</v>
      </c>
      <c r="AB305" s="412">
        <v>1.1499999999999999</v>
      </c>
      <c r="AC305" s="412">
        <v>1.1499999999999999</v>
      </c>
      <c r="AD305" s="412">
        <v>1.1499999999999999</v>
      </c>
    </row>
    <row r="306" spans="1:30" s="30" customFormat="1" ht="11.25" x14ac:dyDescent="0.25">
      <c r="A306" s="31">
        <v>72636</v>
      </c>
      <c r="B306" s="30" t="str">
        <f t="shared" si="4"/>
        <v/>
      </c>
      <c r="C306" s="34">
        <v>1.1599999999999999</v>
      </c>
      <c r="D306" s="34" t="s">
        <v>1844</v>
      </c>
      <c r="E306" s="34" t="s">
        <v>1845</v>
      </c>
      <c r="F306" s="34" t="s">
        <v>1850</v>
      </c>
      <c r="G306" s="34" t="s">
        <v>1855</v>
      </c>
      <c r="H306" s="34" t="s">
        <v>1854</v>
      </c>
      <c r="I306" s="34" t="s">
        <v>1852</v>
      </c>
      <c r="J306" s="34" t="s">
        <v>1852</v>
      </c>
      <c r="K306" s="34">
        <v>1.04</v>
      </c>
      <c r="L306" s="34">
        <v>1.04</v>
      </c>
      <c r="M306" s="34">
        <v>1.03</v>
      </c>
      <c r="N306" s="34">
        <v>1.02</v>
      </c>
      <c r="O306" s="34">
        <v>1.02</v>
      </c>
      <c r="P306" s="34">
        <v>1.03</v>
      </c>
      <c r="Q306" s="34">
        <v>1.05</v>
      </c>
      <c r="R306" s="34">
        <v>1.05</v>
      </c>
      <c r="S306" s="34">
        <v>1.07</v>
      </c>
      <c r="T306" s="34">
        <v>1.1299999999999999</v>
      </c>
      <c r="U306" s="34">
        <v>1.1299999999999999</v>
      </c>
      <c r="V306" s="34">
        <v>1.1299999999999999</v>
      </c>
      <c r="W306" s="34">
        <v>1.1499999999999999</v>
      </c>
      <c r="X306" s="34">
        <v>1.1200000000000001</v>
      </c>
      <c r="Y306" s="34">
        <v>1.17</v>
      </c>
      <c r="Z306" s="412">
        <v>1.1499999999999999</v>
      </c>
      <c r="AA306" s="412">
        <v>1.1499999999999999</v>
      </c>
      <c r="AB306" s="412">
        <v>1.1499999999999999</v>
      </c>
      <c r="AC306" s="412">
        <v>1.1499999999999999</v>
      </c>
      <c r="AD306" s="412">
        <v>1.1499999999999999</v>
      </c>
    </row>
    <row r="307" spans="1:30" s="30" customFormat="1" ht="11.25" x14ac:dyDescent="0.25">
      <c r="A307" s="31">
        <v>72639</v>
      </c>
      <c r="B307" s="30" t="str">
        <f t="shared" si="4"/>
        <v/>
      </c>
      <c r="C307" s="34">
        <v>1.1000000000000001</v>
      </c>
      <c r="D307" s="34" t="s">
        <v>1848</v>
      </c>
      <c r="E307" s="34" t="s">
        <v>1847</v>
      </c>
      <c r="F307" s="34" t="s">
        <v>1855</v>
      </c>
      <c r="G307" s="34" t="s">
        <v>1857</v>
      </c>
      <c r="H307" s="34" t="s">
        <v>1864</v>
      </c>
      <c r="I307" s="34">
        <v>1</v>
      </c>
      <c r="J307" s="34">
        <v>1</v>
      </c>
      <c r="K307" s="34">
        <v>0.99</v>
      </c>
      <c r="L307" s="34">
        <v>0.99</v>
      </c>
      <c r="M307" s="34">
        <v>0.99</v>
      </c>
      <c r="N307" s="34">
        <v>0.97</v>
      </c>
      <c r="O307" s="34">
        <v>0.97</v>
      </c>
      <c r="P307" s="34">
        <v>0.98</v>
      </c>
      <c r="Q307" s="34">
        <v>1</v>
      </c>
      <c r="R307" s="34">
        <v>1</v>
      </c>
      <c r="S307" s="34">
        <v>1.02</v>
      </c>
      <c r="T307" s="34">
        <v>1.07</v>
      </c>
      <c r="U307" s="34">
        <v>1.07</v>
      </c>
      <c r="V307" s="34">
        <v>1.07</v>
      </c>
      <c r="W307" s="34">
        <v>1.0900000000000001</v>
      </c>
      <c r="X307" s="34">
        <v>1.07</v>
      </c>
      <c r="Y307" s="34">
        <v>1.1100000000000001</v>
      </c>
      <c r="Z307" s="412">
        <v>1.0900000000000001</v>
      </c>
      <c r="AA307" s="412">
        <v>1.0900000000000001</v>
      </c>
      <c r="AB307" s="412">
        <v>1.0900000000000001</v>
      </c>
      <c r="AC307" s="412">
        <v>1.0900000000000001</v>
      </c>
      <c r="AD307" s="412">
        <v>1.0900000000000001</v>
      </c>
    </row>
    <row r="308" spans="1:30" s="30" customFormat="1" ht="11.25" x14ac:dyDescent="0.25">
      <c r="A308" s="31">
        <v>72644</v>
      </c>
      <c r="B308" s="30" t="str">
        <f t="shared" si="4"/>
        <v/>
      </c>
      <c r="C308" s="34">
        <v>1.2</v>
      </c>
      <c r="D308" s="34" t="s">
        <v>1838</v>
      </c>
      <c r="E308" s="34" t="s">
        <v>1842</v>
      </c>
      <c r="F308" s="34" t="s">
        <v>1844</v>
      </c>
      <c r="G308" s="34" t="s">
        <v>1851</v>
      </c>
      <c r="H308" s="34" t="s">
        <v>1855</v>
      </c>
      <c r="I308" s="34" t="s">
        <v>1848</v>
      </c>
      <c r="J308" s="34" t="s">
        <v>1848</v>
      </c>
      <c r="K308" s="34">
        <v>1.07</v>
      </c>
      <c r="L308" s="34">
        <v>1.07</v>
      </c>
      <c r="M308" s="34">
        <v>1.06</v>
      </c>
      <c r="N308" s="34">
        <v>1.04</v>
      </c>
      <c r="O308" s="34">
        <v>1.05</v>
      </c>
      <c r="P308" s="34">
        <v>1.06</v>
      </c>
      <c r="Q308" s="34">
        <v>1.07</v>
      </c>
      <c r="R308" s="34">
        <v>1.08</v>
      </c>
      <c r="S308" s="34">
        <v>1.1000000000000001</v>
      </c>
      <c r="T308" s="34">
        <v>1.1599999999999999</v>
      </c>
      <c r="U308" s="34">
        <v>1.1599999999999999</v>
      </c>
      <c r="V308" s="34">
        <v>1.1599999999999999</v>
      </c>
      <c r="W308" s="34">
        <v>1.18</v>
      </c>
      <c r="X308" s="34">
        <v>1.1499999999999999</v>
      </c>
      <c r="Y308" s="34">
        <v>1.2</v>
      </c>
      <c r="Z308" s="412">
        <v>1.18</v>
      </c>
      <c r="AA308" s="412">
        <v>1.18</v>
      </c>
      <c r="AB308" s="412">
        <v>1.18</v>
      </c>
      <c r="AC308" s="412">
        <v>1.18</v>
      </c>
      <c r="AD308" s="412">
        <v>1.18</v>
      </c>
    </row>
    <row r="309" spans="1:30" s="30" customFormat="1" ht="11.25" x14ac:dyDescent="0.25">
      <c r="A309" s="31">
        <v>72649</v>
      </c>
      <c r="B309" s="30" t="str">
        <f t="shared" si="4"/>
        <v/>
      </c>
      <c r="C309" s="34">
        <v>1.1200000000000001</v>
      </c>
      <c r="D309" s="34" t="s">
        <v>1846</v>
      </c>
      <c r="E309" s="34" t="s">
        <v>1848</v>
      </c>
      <c r="F309" s="34" t="s">
        <v>1848</v>
      </c>
      <c r="G309" s="34" t="s">
        <v>1853</v>
      </c>
      <c r="H309" s="34">
        <v>1</v>
      </c>
      <c r="I309" s="34" t="s">
        <v>1856</v>
      </c>
      <c r="J309" s="34" t="s">
        <v>1856</v>
      </c>
      <c r="K309" s="34">
        <v>1.01</v>
      </c>
      <c r="L309" s="34">
        <v>1.01</v>
      </c>
      <c r="M309" s="34">
        <v>1</v>
      </c>
      <c r="N309" s="34">
        <v>0.99</v>
      </c>
      <c r="O309" s="34">
        <v>0.99</v>
      </c>
      <c r="P309" s="34">
        <v>1</v>
      </c>
      <c r="Q309" s="34">
        <v>1.01</v>
      </c>
      <c r="R309" s="34">
        <v>1.02</v>
      </c>
      <c r="S309" s="34">
        <v>1.03</v>
      </c>
      <c r="T309" s="34">
        <v>1.0900000000000001</v>
      </c>
      <c r="U309" s="34">
        <v>1.0900000000000001</v>
      </c>
      <c r="V309" s="34">
        <v>1.0900000000000001</v>
      </c>
      <c r="W309" s="34">
        <v>1.1100000000000001</v>
      </c>
      <c r="X309" s="34">
        <v>1.08</v>
      </c>
      <c r="Y309" s="34">
        <v>1.1299999999999999</v>
      </c>
      <c r="Z309" s="412">
        <v>1.1100000000000001</v>
      </c>
      <c r="AA309" s="412">
        <v>1.1100000000000001</v>
      </c>
      <c r="AB309" s="412">
        <v>1.1100000000000001</v>
      </c>
      <c r="AC309" s="412">
        <v>1.1100000000000001</v>
      </c>
      <c r="AD309" s="412">
        <v>1.1100000000000001</v>
      </c>
    </row>
    <row r="310" spans="1:30" s="30" customFormat="1" ht="11.25" x14ac:dyDescent="0.25">
      <c r="A310" s="31">
        <v>72654</v>
      </c>
      <c r="B310" s="30" t="str">
        <f t="shared" si="4"/>
        <v/>
      </c>
      <c r="C310" s="34">
        <v>1.19</v>
      </c>
      <c r="D310" s="34" t="s">
        <v>1834</v>
      </c>
      <c r="E310" s="34" t="s">
        <v>1844</v>
      </c>
      <c r="F310" s="34" t="s">
        <v>1849</v>
      </c>
      <c r="G310" s="34" t="s">
        <v>1848</v>
      </c>
      <c r="H310" s="34" t="s">
        <v>1852</v>
      </c>
      <c r="I310" s="34" t="s">
        <v>1847</v>
      </c>
      <c r="J310" s="34" t="s">
        <v>1847</v>
      </c>
      <c r="K310" s="34">
        <v>1.06</v>
      </c>
      <c r="L310" s="34">
        <v>1.06</v>
      </c>
      <c r="M310" s="34">
        <v>1.05</v>
      </c>
      <c r="N310" s="34">
        <v>1.04</v>
      </c>
      <c r="O310" s="34">
        <v>1.04</v>
      </c>
      <c r="P310" s="34">
        <v>1.05</v>
      </c>
      <c r="Q310" s="34">
        <v>1.07</v>
      </c>
      <c r="R310" s="34">
        <v>1.07</v>
      </c>
      <c r="S310" s="34">
        <v>1.0900000000000001</v>
      </c>
      <c r="T310" s="34">
        <v>1.1499999999999999</v>
      </c>
      <c r="U310" s="34">
        <v>1.1499999999999999</v>
      </c>
      <c r="V310" s="34">
        <v>1.1499999999999999</v>
      </c>
      <c r="W310" s="34">
        <v>1.17</v>
      </c>
      <c r="X310" s="34">
        <v>1.1399999999999999</v>
      </c>
      <c r="Y310" s="34">
        <v>1.19</v>
      </c>
      <c r="Z310" s="412">
        <v>1.17</v>
      </c>
      <c r="AA310" s="412">
        <v>1.17</v>
      </c>
      <c r="AB310" s="412">
        <v>1.17</v>
      </c>
      <c r="AC310" s="412">
        <v>1.17</v>
      </c>
      <c r="AD310" s="412">
        <v>1.17</v>
      </c>
    </row>
    <row r="311" spans="1:30" s="30" customFormat="1" ht="11.25" x14ac:dyDescent="0.25">
      <c r="A311" s="31">
        <v>72655</v>
      </c>
      <c r="B311" s="30" t="str">
        <f t="shared" si="4"/>
        <v/>
      </c>
      <c r="C311" s="34">
        <v>1.1499999999999999</v>
      </c>
      <c r="D311" s="34" t="s">
        <v>1849</v>
      </c>
      <c r="E311" s="34" t="s">
        <v>1850</v>
      </c>
      <c r="F311" s="34" t="s">
        <v>1846</v>
      </c>
      <c r="G311" s="34" t="s">
        <v>1852</v>
      </c>
      <c r="H311" s="34" t="s">
        <v>1856</v>
      </c>
      <c r="I311" s="34" t="s">
        <v>1854</v>
      </c>
      <c r="J311" s="34" t="s">
        <v>1854</v>
      </c>
      <c r="K311" s="34">
        <v>1.03</v>
      </c>
      <c r="L311" s="34">
        <v>1.03</v>
      </c>
      <c r="M311" s="34">
        <v>1.02</v>
      </c>
      <c r="N311" s="34">
        <v>1.01</v>
      </c>
      <c r="O311" s="34">
        <v>1.01</v>
      </c>
      <c r="P311" s="34">
        <v>1.02</v>
      </c>
      <c r="Q311" s="34">
        <v>1.03</v>
      </c>
      <c r="R311" s="34">
        <v>1.04</v>
      </c>
      <c r="S311" s="34">
        <v>1.06</v>
      </c>
      <c r="T311" s="34">
        <v>1.1100000000000001</v>
      </c>
      <c r="U311" s="34">
        <v>1.1100000000000001</v>
      </c>
      <c r="V311" s="34">
        <v>1.1200000000000001</v>
      </c>
      <c r="W311" s="34">
        <v>1.1399999999999999</v>
      </c>
      <c r="X311" s="34">
        <v>1.1100000000000001</v>
      </c>
      <c r="Y311" s="34">
        <v>1.1599999999999999</v>
      </c>
      <c r="Z311" s="412">
        <v>1.1399999999999999</v>
      </c>
      <c r="AA311" s="412">
        <v>1.1399999999999999</v>
      </c>
      <c r="AB311" s="412">
        <v>1.1399999999999999</v>
      </c>
      <c r="AC311" s="412">
        <v>1.1399999999999999</v>
      </c>
      <c r="AD311" s="412">
        <v>1.1399999999999999</v>
      </c>
    </row>
    <row r="312" spans="1:30" s="30" customFormat="1" ht="11.25" x14ac:dyDescent="0.25">
      <c r="A312" s="31">
        <v>72657</v>
      </c>
      <c r="B312" s="30" t="str">
        <f t="shared" si="4"/>
        <v/>
      </c>
      <c r="C312" s="34">
        <v>1.1100000000000001</v>
      </c>
      <c r="D312" s="34" t="s">
        <v>1851</v>
      </c>
      <c r="E312" s="34" t="s">
        <v>1847</v>
      </c>
      <c r="F312" s="34" t="s">
        <v>1855</v>
      </c>
      <c r="G312" s="34" t="s">
        <v>1856</v>
      </c>
      <c r="H312" s="34" t="s">
        <v>1864</v>
      </c>
      <c r="I312" s="34" t="s">
        <v>1857</v>
      </c>
      <c r="J312" s="34" t="s">
        <v>1857</v>
      </c>
      <c r="K312" s="34">
        <v>1</v>
      </c>
      <c r="L312" s="34">
        <v>1</v>
      </c>
      <c r="M312" s="34">
        <v>0.99</v>
      </c>
      <c r="N312" s="34">
        <v>0.98</v>
      </c>
      <c r="O312" s="34">
        <v>0.98</v>
      </c>
      <c r="P312" s="34">
        <v>0.99</v>
      </c>
      <c r="Q312" s="34">
        <v>1</v>
      </c>
      <c r="R312" s="34">
        <v>1.01</v>
      </c>
      <c r="S312" s="34">
        <v>1.02</v>
      </c>
      <c r="T312" s="34">
        <v>1.08</v>
      </c>
      <c r="U312" s="34">
        <v>1.08</v>
      </c>
      <c r="V312" s="34">
        <v>1.08</v>
      </c>
      <c r="W312" s="34">
        <v>1.1000000000000001</v>
      </c>
      <c r="X312" s="34">
        <v>1.07</v>
      </c>
      <c r="Y312" s="34">
        <v>1.1200000000000001</v>
      </c>
      <c r="Z312" s="412">
        <v>1.1000000000000001</v>
      </c>
      <c r="AA312" s="412">
        <v>1.1000000000000001</v>
      </c>
      <c r="AB312" s="412">
        <v>1.1000000000000001</v>
      </c>
      <c r="AC312" s="412">
        <v>1.1000000000000001</v>
      </c>
      <c r="AD312" s="412">
        <v>1.1000000000000001</v>
      </c>
    </row>
    <row r="313" spans="1:30" s="30" customFormat="1" ht="11.25" x14ac:dyDescent="0.25">
      <c r="A313" s="31">
        <v>72658</v>
      </c>
      <c r="B313" s="30" t="str">
        <f t="shared" si="4"/>
        <v/>
      </c>
      <c r="C313" s="34">
        <v>1.17</v>
      </c>
      <c r="D313" s="34" t="s">
        <v>1842</v>
      </c>
      <c r="E313" s="34" t="s">
        <v>1849</v>
      </c>
      <c r="F313" s="34" t="s">
        <v>1845</v>
      </c>
      <c r="G313" s="34" t="s">
        <v>1847</v>
      </c>
      <c r="H313" s="34" t="s">
        <v>1854</v>
      </c>
      <c r="I313" s="34" t="s">
        <v>1855</v>
      </c>
      <c r="J313" s="34" t="s">
        <v>1855</v>
      </c>
      <c r="K313" s="34">
        <v>1.05</v>
      </c>
      <c r="L313" s="34">
        <v>1.05</v>
      </c>
      <c r="M313" s="34">
        <v>1.04</v>
      </c>
      <c r="N313" s="34">
        <v>1.02</v>
      </c>
      <c r="O313" s="34">
        <v>1.03</v>
      </c>
      <c r="P313" s="34">
        <v>1.04</v>
      </c>
      <c r="Q313" s="34">
        <v>1.05</v>
      </c>
      <c r="R313" s="34">
        <v>1.06</v>
      </c>
      <c r="S313" s="34">
        <v>1.08</v>
      </c>
      <c r="T313" s="34">
        <v>1.1399999999999999</v>
      </c>
      <c r="U313" s="34">
        <v>1.1399999999999999</v>
      </c>
      <c r="V313" s="34">
        <v>1.1399999999999999</v>
      </c>
      <c r="W313" s="34">
        <v>1.1599999999999999</v>
      </c>
      <c r="X313" s="34">
        <v>1.1299999999999999</v>
      </c>
      <c r="Y313" s="34">
        <v>1.18</v>
      </c>
      <c r="Z313" s="412">
        <v>1.1599999999999999</v>
      </c>
      <c r="AA313" s="412">
        <v>1.1599999999999999</v>
      </c>
      <c r="AB313" s="412">
        <v>1.1599999999999999</v>
      </c>
      <c r="AC313" s="412">
        <v>1.1599999999999999</v>
      </c>
      <c r="AD313" s="412">
        <v>1.1599999999999999</v>
      </c>
    </row>
    <row r="314" spans="1:30" s="30" customFormat="1" ht="11.25" x14ac:dyDescent="0.25">
      <c r="A314" s="31">
        <v>72660</v>
      </c>
      <c r="B314" s="30" t="str">
        <f t="shared" si="4"/>
        <v/>
      </c>
      <c r="C314" s="34">
        <v>1.08</v>
      </c>
      <c r="D314" s="34" t="s">
        <v>1855</v>
      </c>
      <c r="E314" s="34" t="s">
        <v>1852</v>
      </c>
      <c r="F314" s="34" t="s">
        <v>1854</v>
      </c>
      <c r="G314" s="34" t="s">
        <v>1864</v>
      </c>
      <c r="H314" s="34" t="s">
        <v>1865</v>
      </c>
      <c r="I314" s="34" t="s">
        <v>1864</v>
      </c>
      <c r="J314" s="34" t="s">
        <v>1864</v>
      </c>
      <c r="K314" s="34">
        <v>0.97</v>
      </c>
      <c r="L314" s="34">
        <v>0.97</v>
      </c>
      <c r="M314" s="34">
        <v>0.97</v>
      </c>
      <c r="N314" s="34">
        <v>0.95</v>
      </c>
      <c r="O314" s="34">
        <v>0.96</v>
      </c>
      <c r="P314" s="34">
        <v>0.97</v>
      </c>
      <c r="Q314" s="34">
        <v>0.98</v>
      </c>
      <c r="R314" s="34">
        <v>0.98</v>
      </c>
      <c r="S314" s="34">
        <v>1</v>
      </c>
      <c r="T314" s="34">
        <v>1.05</v>
      </c>
      <c r="U314" s="34">
        <v>1.05</v>
      </c>
      <c r="V314" s="34">
        <v>1.05</v>
      </c>
      <c r="W314" s="34">
        <v>1.07</v>
      </c>
      <c r="X314" s="34">
        <v>1.05</v>
      </c>
      <c r="Y314" s="34">
        <v>1.0900000000000001</v>
      </c>
      <c r="Z314" s="412">
        <v>1.07</v>
      </c>
      <c r="AA314" s="412">
        <v>1.07</v>
      </c>
      <c r="AB314" s="412">
        <v>1.07</v>
      </c>
      <c r="AC314" s="412">
        <v>1.07</v>
      </c>
      <c r="AD314" s="412">
        <v>1.07</v>
      </c>
    </row>
    <row r="315" spans="1:30" s="30" customFormat="1" ht="11.25" x14ac:dyDescent="0.25">
      <c r="A315" s="31">
        <v>72661</v>
      </c>
      <c r="B315" s="30" t="str">
        <f t="shared" si="4"/>
        <v/>
      </c>
      <c r="C315" s="34">
        <v>1.1100000000000001</v>
      </c>
      <c r="D315" s="34" t="s">
        <v>1851</v>
      </c>
      <c r="E315" s="34" t="s">
        <v>1847</v>
      </c>
      <c r="F315" s="34" t="s">
        <v>1847</v>
      </c>
      <c r="G315" s="34" t="s">
        <v>1856</v>
      </c>
      <c r="H315" s="34" t="s">
        <v>1864</v>
      </c>
      <c r="I315" s="34" t="s">
        <v>1857</v>
      </c>
      <c r="J315" s="34" t="s">
        <v>1857</v>
      </c>
      <c r="K315" s="34">
        <v>1</v>
      </c>
      <c r="L315" s="34">
        <v>1</v>
      </c>
      <c r="M315" s="34">
        <v>0.99</v>
      </c>
      <c r="N315" s="34">
        <v>0.98</v>
      </c>
      <c r="O315" s="34">
        <v>0.98</v>
      </c>
      <c r="P315" s="34">
        <v>0.99</v>
      </c>
      <c r="Q315" s="34">
        <v>1</v>
      </c>
      <c r="R315" s="34">
        <v>1.01</v>
      </c>
      <c r="S315" s="34">
        <v>1.02</v>
      </c>
      <c r="T315" s="34">
        <v>1.08</v>
      </c>
      <c r="U315" s="34">
        <v>1.08</v>
      </c>
      <c r="V315" s="34">
        <v>1.08</v>
      </c>
      <c r="W315" s="34">
        <v>1.1000000000000001</v>
      </c>
      <c r="X315" s="34">
        <v>1.07</v>
      </c>
      <c r="Y315" s="34">
        <v>1.1200000000000001</v>
      </c>
      <c r="Z315" s="412">
        <v>1.1000000000000001</v>
      </c>
      <c r="AA315" s="412">
        <v>1.1000000000000001</v>
      </c>
      <c r="AB315" s="412">
        <v>1.1000000000000001</v>
      </c>
      <c r="AC315" s="412">
        <v>1.1000000000000001</v>
      </c>
      <c r="AD315" s="412">
        <v>1.1000000000000001</v>
      </c>
    </row>
    <row r="316" spans="1:30" s="30" customFormat="1" ht="11.25" x14ac:dyDescent="0.25">
      <c r="A316" s="31">
        <v>72663</v>
      </c>
      <c r="B316" s="30" t="str">
        <f t="shared" si="4"/>
        <v/>
      </c>
      <c r="C316" s="34">
        <v>1.1299999999999999</v>
      </c>
      <c r="D316" s="34" t="s">
        <v>1850</v>
      </c>
      <c r="E316" s="34" t="s">
        <v>1851</v>
      </c>
      <c r="F316" s="34" t="s">
        <v>1848</v>
      </c>
      <c r="G316" s="34" t="s">
        <v>1853</v>
      </c>
      <c r="H316" s="34" t="s">
        <v>1857</v>
      </c>
      <c r="I316" s="34" t="s">
        <v>1856</v>
      </c>
      <c r="J316" s="34" t="s">
        <v>1856</v>
      </c>
      <c r="K316" s="34">
        <v>1.01</v>
      </c>
      <c r="L316" s="34">
        <v>1.01</v>
      </c>
      <c r="M316" s="34">
        <v>1</v>
      </c>
      <c r="N316" s="34">
        <v>0.99</v>
      </c>
      <c r="O316" s="34">
        <v>0.99</v>
      </c>
      <c r="P316" s="34">
        <v>1</v>
      </c>
      <c r="Q316" s="34">
        <v>1.02</v>
      </c>
      <c r="R316" s="34">
        <v>1.02</v>
      </c>
      <c r="S316" s="34">
        <v>1.04</v>
      </c>
      <c r="T316" s="34">
        <v>1.0900000000000001</v>
      </c>
      <c r="U316" s="34">
        <v>1.0900000000000001</v>
      </c>
      <c r="V316" s="34">
        <v>1.1000000000000001</v>
      </c>
      <c r="W316" s="34">
        <v>1.1200000000000001</v>
      </c>
      <c r="X316" s="34">
        <v>1.0900000000000001</v>
      </c>
      <c r="Y316" s="34">
        <v>1.1399999999999999</v>
      </c>
      <c r="Z316" s="412">
        <v>1.1200000000000001</v>
      </c>
      <c r="AA316" s="412">
        <v>1.1200000000000001</v>
      </c>
      <c r="AB316" s="412">
        <v>1.1200000000000001</v>
      </c>
      <c r="AC316" s="412">
        <v>1.1200000000000001</v>
      </c>
      <c r="AD316" s="412">
        <v>1.1200000000000001</v>
      </c>
    </row>
    <row r="317" spans="1:30" s="30" customFormat="1" ht="11.25" x14ac:dyDescent="0.25">
      <c r="A317" s="31">
        <v>72664</v>
      </c>
      <c r="B317" s="30" t="str">
        <f t="shared" si="4"/>
        <v/>
      </c>
      <c r="C317" s="34">
        <v>1.06</v>
      </c>
      <c r="D317" s="34" t="s">
        <v>1854</v>
      </c>
      <c r="E317" s="34" t="s">
        <v>1853</v>
      </c>
      <c r="F317" s="34" t="s">
        <v>1856</v>
      </c>
      <c r="G317" s="34" t="s">
        <v>1865</v>
      </c>
      <c r="H317" s="34" t="s">
        <v>1860</v>
      </c>
      <c r="I317" s="34" t="s">
        <v>1865</v>
      </c>
      <c r="J317" s="34" t="s">
        <v>1865</v>
      </c>
      <c r="K317" s="34">
        <v>0.96</v>
      </c>
      <c r="L317" s="34">
        <v>0.96</v>
      </c>
      <c r="M317" s="34">
        <v>0.95</v>
      </c>
      <c r="N317" s="34">
        <v>0.94</v>
      </c>
      <c r="O317" s="34">
        <v>0.94</v>
      </c>
      <c r="P317" s="34">
        <v>0.95</v>
      </c>
      <c r="Q317" s="34">
        <v>0.96</v>
      </c>
      <c r="R317" s="34">
        <v>0.97</v>
      </c>
      <c r="S317" s="34">
        <v>0.98</v>
      </c>
      <c r="T317" s="34">
        <v>1.03</v>
      </c>
      <c r="U317" s="34">
        <v>1.03</v>
      </c>
      <c r="V317" s="34">
        <v>1.03</v>
      </c>
      <c r="W317" s="34">
        <v>1.05</v>
      </c>
      <c r="X317" s="34">
        <v>1.03</v>
      </c>
      <c r="Y317" s="34">
        <v>1.07</v>
      </c>
      <c r="Z317" s="412">
        <v>1.05</v>
      </c>
      <c r="AA317" s="412">
        <v>1.05</v>
      </c>
      <c r="AB317" s="412">
        <v>1.05</v>
      </c>
      <c r="AC317" s="412">
        <v>1.05</v>
      </c>
      <c r="AD317" s="412">
        <v>1.05</v>
      </c>
    </row>
    <row r="318" spans="1:30" s="30" customFormat="1" ht="11.25" x14ac:dyDescent="0.25">
      <c r="A318" s="31">
        <v>72666</v>
      </c>
      <c r="B318" s="30" t="str">
        <f t="shared" si="4"/>
        <v/>
      </c>
      <c r="C318" s="34">
        <v>1.19</v>
      </c>
      <c r="D318" s="34" t="s">
        <v>1834</v>
      </c>
      <c r="E318" s="34" t="s">
        <v>1844</v>
      </c>
      <c r="F318" s="34" t="s">
        <v>1849</v>
      </c>
      <c r="G318" s="34" t="s">
        <v>1848</v>
      </c>
      <c r="H318" s="34" t="s">
        <v>1852</v>
      </c>
      <c r="I318" s="34" t="s">
        <v>1847</v>
      </c>
      <c r="J318" s="34" t="s">
        <v>1847</v>
      </c>
      <c r="K318" s="34">
        <v>1.06</v>
      </c>
      <c r="L318" s="34">
        <v>1.06</v>
      </c>
      <c r="M318" s="34">
        <v>1.05</v>
      </c>
      <c r="N318" s="34">
        <v>1.04</v>
      </c>
      <c r="O318" s="34">
        <v>1.04</v>
      </c>
      <c r="P318" s="34">
        <v>1.05</v>
      </c>
      <c r="Q318" s="34">
        <v>1.07</v>
      </c>
      <c r="R318" s="34">
        <v>1.07</v>
      </c>
      <c r="S318" s="34">
        <v>1.0900000000000001</v>
      </c>
      <c r="T318" s="34">
        <v>1.1499999999999999</v>
      </c>
      <c r="U318" s="34">
        <v>1.1499999999999999</v>
      </c>
      <c r="V318" s="34">
        <v>1.1499999999999999</v>
      </c>
      <c r="W318" s="34">
        <v>1.17</v>
      </c>
      <c r="X318" s="34">
        <v>1.1399999999999999</v>
      </c>
      <c r="Y318" s="34">
        <v>1.19</v>
      </c>
      <c r="Z318" s="412">
        <v>1.17</v>
      </c>
      <c r="AA318" s="412">
        <v>1.17</v>
      </c>
      <c r="AB318" s="412">
        <v>1.17</v>
      </c>
      <c r="AC318" s="412">
        <v>1.17</v>
      </c>
      <c r="AD318" s="412">
        <v>1.17</v>
      </c>
    </row>
    <row r="319" spans="1:30" s="30" customFormat="1" ht="11.25" x14ac:dyDescent="0.25">
      <c r="A319" s="31">
        <v>72667</v>
      </c>
      <c r="B319" s="30" t="str">
        <f t="shared" si="4"/>
        <v/>
      </c>
      <c r="C319" s="34">
        <v>1.1000000000000001</v>
      </c>
      <c r="D319" s="34" t="s">
        <v>1848</v>
      </c>
      <c r="E319" s="34" t="s">
        <v>1847</v>
      </c>
      <c r="F319" s="34" t="s">
        <v>1855</v>
      </c>
      <c r="G319" s="34" t="s">
        <v>1857</v>
      </c>
      <c r="H319" s="34" t="s">
        <v>1864</v>
      </c>
      <c r="I319" s="34">
        <v>1</v>
      </c>
      <c r="J319" s="34">
        <v>1</v>
      </c>
      <c r="K319" s="34">
        <v>0.99</v>
      </c>
      <c r="L319" s="34">
        <v>0.99</v>
      </c>
      <c r="M319" s="34">
        <v>0.99</v>
      </c>
      <c r="N319" s="34">
        <v>0.97</v>
      </c>
      <c r="O319" s="34">
        <v>0.98</v>
      </c>
      <c r="P319" s="34">
        <v>0.99</v>
      </c>
      <c r="Q319" s="34">
        <v>1</v>
      </c>
      <c r="R319" s="34">
        <v>1</v>
      </c>
      <c r="S319" s="34">
        <v>1.02</v>
      </c>
      <c r="T319" s="34">
        <v>1.07</v>
      </c>
      <c r="U319" s="34">
        <v>1.07</v>
      </c>
      <c r="V319" s="34">
        <v>1.07</v>
      </c>
      <c r="W319" s="34">
        <v>1.0900000000000001</v>
      </c>
      <c r="X319" s="34">
        <v>1.07</v>
      </c>
      <c r="Y319" s="34">
        <v>1.1200000000000001</v>
      </c>
      <c r="Z319" s="412">
        <v>1.0900000000000001</v>
      </c>
      <c r="AA319" s="412">
        <v>1.0900000000000001</v>
      </c>
      <c r="AB319" s="412">
        <v>1.0900000000000001</v>
      </c>
      <c r="AC319" s="412">
        <v>1.0900000000000001</v>
      </c>
      <c r="AD319" s="412">
        <v>1.0900000000000001</v>
      </c>
    </row>
    <row r="320" spans="1:30" s="30" customFormat="1" ht="11.25" x14ac:dyDescent="0.25">
      <c r="A320" s="31">
        <v>72669</v>
      </c>
      <c r="B320" s="30" t="str">
        <f t="shared" si="4"/>
        <v/>
      </c>
      <c r="C320" s="34">
        <v>1.22</v>
      </c>
      <c r="D320" s="34" t="s">
        <v>1826</v>
      </c>
      <c r="E320" s="34" t="s">
        <v>1838</v>
      </c>
      <c r="F320" s="34" t="s">
        <v>1834</v>
      </c>
      <c r="G320" s="34" t="s">
        <v>1850</v>
      </c>
      <c r="H320" s="34" t="s">
        <v>1848</v>
      </c>
      <c r="I320" s="34" t="s">
        <v>1851</v>
      </c>
      <c r="J320" s="34" t="s">
        <v>1851</v>
      </c>
      <c r="K320" s="34">
        <v>1.08</v>
      </c>
      <c r="L320" s="34">
        <v>1.0900000000000001</v>
      </c>
      <c r="M320" s="34">
        <v>1.08</v>
      </c>
      <c r="N320" s="34">
        <v>1.06</v>
      </c>
      <c r="O320" s="34">
        <v>1.06</v>
      </c>
      <c r="P320" s="34">
        <v>1.07</v>
      </c>
      <c r="Q320" s="34">
        <v>1.0900000000000001</v>
      </c>
      <c r="R320" s="34">
        <v>1.1000000000000001</v>
      </c>
      <c r="S320" s="34">
        <v>1.1200000000000001</v>
      </c>
      <c r="T320" s="34">
        <v>1.18</v>
      </c>
      <c r="U320" s="34">
        <v>1.18</v>
      </c>
      <c r="V320" s="34">
        <v>1.19</v>
      </c>
      <c r="W320" s="34">
        <v>1.2</v>
      </c>
      <c r="X320" s="34">
        <v>1.17</v>
      </c>
      <c r="Y320" s="34">
        <v>1.22</v>
      </c>
      <c r="Z320" s="412">
        <v>1.2</v>
      </c>
      <c r="AA320" s="412">
        <v>1.2</v>
      </c>
      <c r="AB320" s="412">
        <v>1.2</v>
      </c>
      <c r="AC320" s="412">
        <v>1.2</v>
      </c>
      <c r="AD320" s="412">
        <v>1.2</v>
      </c>
    </row>
    <row r="321" spans="1:30" s="30" customFormat="1" ht="11.25" x14ac:dyDescent="0.25">
      <c r="A321" s="31">
        <v>72760</v>
      </c>
      <c r="B321" s="30" t="str">
        <f t="shared" si="4"/>
        <v/>
      </c>
      <c r="C321" s="34">
        <v>1.1599999999999999</v>
      </c>
      <c r="D321" s="34" t="s">
        <v>1849</v>
      </c>
      <c r="E321" s="34" t="s">
        <v>1845</v>
      </c>
      <c r="F321" s="34" t="s">
        <v>1850</v>
      </c>
      <c r="G321" s="34" t="s">
        <v>1852</v>
      </c>
      <c r="H321" s="34" t="s">
        <v>1856</v>
      </c>
      <c r="I321" s="34" t="s">
        <v>1854</v>
      </c>
      <c r="J321" s="34" t="s">
        <v>1854</v>
      </c>
      <c r="K321" s="34">
        <v>1.03</v>
      </c>
      <c r="L321" s="34">
        <v>1.03</v>
      </c>
      <c r="M321" s="34">
        <v>1.02</v>
      </c>
      <c r="N321" s="34">
        <v>1</v>
      </c>
      <c r="O321" s="34">
        <v>1.01</v>
      </c>
      <c r="P321" s="34">
        <v>1.02</v>
      </c>
      <c r="Q321" s="34">
        <v>1.03</v>
      </c>
      <c r="R321" s="34">
        <v>1.04</v>
      </c>
      <c r="S321" s="34">
        <v>1.05</v>
      </c>
      <c r="T321" s="34">
        <v>1.1200000000000001</v>
      </c>
      <c r="U321" s="34">
        <v>1.1200000000000001</v>
      </c>
      <c r="V321" s="34">
        <v>1.1200000000000001</v>
      </c>
      <c r="W321" s="34">
        <v>1.1399999999999999</v>
      </c>
      <c r="X321" s="34">
        <v>1.1100000000000001</v>
      </c>
      <c r="Y321" s="34">
        <v>1.1599999999999999</v>
      </c>
      <c r="Z321" s="412">
        <v>1.1399999999999999</v>
      </c>
      <c r="AA321" s="412">
        <v>1.1399999999999999</v>
      </c>
      <c r="AB321" s="412">
        <v>1.1399999999999999</v>
      </c>
      <c r="AC321" s="412">
        <v>1.1399999999999999</v>
      </c>
      <c r="AD321" s="412">
        <v>1.1399999999999999</v>
      </c>
    </row>
    <row r="322" spans="1:30" s="30" customFormat="1" ht="11.25" x14ac:dyDescent="0.25">
      <c r="A322" s="31">
        <v>72762</v>
      </c>
      <c r="B322" s="30" t="str">
        <f t="shared" si="4"/>
        <v/>
      </c>
      <c r="C322" s="34">
        <v>1.1200000000000001</v>
      </c>
      <c r="D322" s="34" t="s">
        <v>1846</v>
      </c>
      <c r="E322" s="34" t="s">
        <v>1851</v>
      </c>
      <c r="F322" s="34" t="s">
        <v>1848</v>
      </c>
      <c r="G322" s="34" t="s">
        <v>1853</v>
      </c>
      <c r="H322" s="34">
        <v>1</v>
      </c>
      <c r="I322" s="34" t="s">
        <v>1856</v>
      </c>
      <c r="J322" s="34" t="s">
        <v>1856</v>
      </c>
      <c r="K322" s="34">
        <v>1.01</v>
      </c>
      <c r="L322" s="34">
        <v>1.01</v>
      </c>
      <c r="M322" s="34">
        <v>1</v>
      </c>
      <c r="N322" s="34">
        <v>0.98</v>
      </c>
      <c r="O322" s="34">
        <v>0.99</v>
      </c>
      <c r="P322" s="34">
        <v>1</v>
      </c>
      <c r="Q322" s="34">
        <v>1.01</v>
      </c>
      <c r="R322" s="34">
        <v>1.02</v>
      </c>
      <c r="S322" s="34">
        <v>1.03</v>
      </c>
      <c r="T322" s="34">
        <v>1.0900000000000001</v>
      </c>
      <c r="U322" s="34">
        <v>1.0900000000000001</v>
      </c>
      <c r="V322" s="34">
        <v>1.0900000000000001</v>
      </c>
      <c r="W322" s="34">
        <v>1.1100000000000001</v>
      </c>
      <c r="X322" s="34">
        <v>1.0900000000000001</v>
      </c>
      <c r="Y322" s="34">
        <v>1.1299999999999999</v>
      </c>
      <c r="Z322" s="412">
        <v>1.1100000000000001</v>
      </c>
      <c r="AA322" s="412">
        <v>1.1100000000000001</v>
      </c>
      <c r="AB322" s="412">
        <v>1.1100000000000001</v>
      </c>
      <c r="AC322" s="412">
        <v>1.1100000000000001</v>
      </c>
      <c r="AD322" s="412">
        <v>1.1100000000000001</v>
      </c>
    </row>
    <row r="323" spans="1:30" s="30" customFormat="1" ht="11.25" x14ac:dyDescent="0.25">
      <c r="A323" s="31">
        <v>72764</v>
      </c>
      <c r="B323" s="30" t="str">
        <f t="shared" si="4"/>
        <v/>
      </c>
      <c r="C323" s="34">
        <v>1.18</v>
      </c>
      <c r="D323" s="34" t="s">
        <v>1840</v>
      </c>
      <c r="E323" s="34" t="s">
        <v>1844</v>
      </c>
      <c r="F323" s="34" t="s">
        <v>1849</v>
      </c>
      <c r="G323" s="34" t="s">
        <v>1847</v>
      </c>
      <c r="H323" s="34" t="s">
        <v>1854</v>
      </c>
      <c r="I323" s="34" t="s">
        <v>1855</v>
      </c>
      <c r="J323" s="34" t="s">
        <v>1852</v>
      </c>
      <c r="K323" s="34">
        <v>1.04</v>
      </c>
      <c r="L323" s="34">
        <v>1.04</v>
      </c>
      <c r="M323" s="34">
        <v>1.04</v>
      </c>
      <c r="N323" s="34">
        <v>1.02</v>
      </c>
      <c r="O323" s="34">
        <v>1.02</v>
      </c>
      <c r="P323" s="34">
        <v>1.03</v>
      </c>
      <c r="Q323" s="34">
        <v>1.04</v>
      </c>
      <c r="R323" s="34">
        <v>1.05</v>
      </c>
      <c r="S323" s="34">
        <v>1.07</v>
      </c>
      <c r="T323" s="34">
        <v>1.1399999999999999</v>
      </c>
      <c r="U323" s="34">
        <v>1.1399999999999999</v>
      </c>
      <c r="V323" s="34">
        <v>1.1399999999999999</v>
      </c>
      <c r="W323" s="34">
        <v>1.1599999999999999</v>
      </c>
      <c r="X323" s="34">
        <v>1.1299999999999999</v>
      </c>
      <c r="Y323" s="34">
        <v>1.18</v>
      </c>
      <c r="Z323" s="412">
        <v>1.1599999999999999</v>
      </c>
      <c r="AA323" s="412">
        <v>1.1599999999999999</v>
      </c>
      <c r="AB323" s="412">
        <v>1.1599999999999999</v>
      </c>
      <c r="AC323" s="412">
        <v>1.1599999999999999</v>
      </c>
      <c r="AD323" s="412">
        <v>1.1599999999999999</v>
      </c>
    </row>
    <row r="324" spans="1:30" s="30" customFormat="1" ht="11.25" x14ac:dyDescent="0.25">
      <c r="A324" s="31">
        <v>72766</v>
      </c>
      <c r="B324" s="30" t="str">
        <f t="shared" si="4"/>
        <v/>
      </c>
      <c r="C324" s="34">
        <v>1.17</v>
      </c>
      <c r="D324" s="34" t="s">
        <v>1842</v>
      </c>
      <c r="E324" s="34" t="s">
        <v>1849</v>
      </c>
      <c r="F324" s="34" t="s">
        <v>1845</v>
      </c>
      <c r="G324" s="34" t="s">
        <v>1855</v>
      </c>
      <c r="H324" s="34" t="s">
        <v>1854</v>
      </c>
      <c r="I324" s="34" t="s">
        <v>1852</v>
      </c>
      <c r="J324" s="34" t="s">
        <v>1852</v>
      </c>
      <c r="K324" s="34">
        <v>1.04</v>
      </c>
      <c r="L324" s="34">
        <v>1.04</v>
      </c>
      <c r="M324" s="34">
        <v>1.03</v>
      </c>
      <c r="N324" s="34">
        <v>1.02</v>
      </c>
      <c r="O324" s="34">
        <v>1.02</v>
      </c>
      <c r="P324" s="34">
        <v>1.03</v>
      </c>
      <c r="Q324" s="34">
        <v>1.05</v>
      </c>
      <c r="R324" s="34">
        <v>1.05</v>
      </c>
      <c r="S324" s="34">
        <v>1.07</v>
      </c>
      <c r="T324" s="34">
        <v>1.1299999999999999</v>
      </c>
      <c r="U324" s="34">
        <v>1.1299999999999999</v>
      </c>
      <c r="V324" s="34">
        <v>1.1299999999999999</v>
      </c>
      <c r="W324" s="34">
        <v>1.1499999999999999</v>
      </c>
      <c r="X324" s="34">
        <v>1.1200000000000001</v>
      </c>
      <c r="Y324" s="34">
        <v>1.17</v>
      </c>
      <c r="Z324" s="412">
        <v>1.1499999999999999</v>
      </c>
      <c r="AA324" s="412">
        <v>1.1499999999999999</v>
      </c>
      <c r="AB324" s="412">
        <v>1.1499999999999999</v>
      </c>
      <c r="AC324" s="412">
        <v>1.1499999999999999</v>
      </c>
      <c r="AD324" s="412">
        <v>1.1499999999999999</v>
      </c>
    </row>
    <row r="325" spans="1:30" s="30" customFormat="1" ht="11.25" x14ac:dyDescent="0.25">
      <c r="A325" s="31">
        <v>72768</v>
      </c>
      <c r="B325" s="30" t="str">
        <f t="shared" ref="B325:B388" si="5">IF($B$3="","",ABS($B$3-$A325))</f>
        <v/>
      </c>
      <c r="C325" s="34">
        <v>1.2</v>
      </c>
      <c r="D325" s="34" t="s">
        <v>1834</v>
      </c>
      <c r="E325" s="34" t="s">
        <v>1840</v>
      </c>
      <c r="F325" s="34" t="s">
        <v>1842</v>
      </c>
      <c r="G325" s="34" t="s">
        <v>1851</v>
      </c>
      <c r="H325" s="34" t="s">
        <v>1855</v>
      </c>
      <c r="I325" s="34" t="s">
        <v>1847</v>
      </c>
      <c r="J325" s="34" t="s">
        <v>1847</v>
      </c>
      <c r="K325" s="34">
        <v>1.06</v>
      </c>
      <c r="L325" s="34">
        <v>1.06</v>
      </c>
      <c r="M325" s="34">
        <v>1.05</v>
      </c>
      <c r="N325" s="34">
        <v>1.03</v>
      </c>
      <c r="O325" s="34">
        <v>1.04</v>
      </c>
      <c r="P325" s="34">
        <v>1.05</v>
      </c>
      <c r="Q325" s="34">
        <v>1.06</v>
      </c>
      <c r="R325" s="34">
        <v>1.07</v>
      </c>
      <c r="S325" s="34">
        <v>1.0900000000000001</v>
      </c>
      <c r="T325" s="34">
        <v>1.1499999999999999</v>
      </c>
      <c r="U325" s="34">
        <v>1.1599999999999999</v>
      </c>
      <c r="V325" s="34">
        <v>1.1599999999999999</v>
      </c>
      <c r="W325" s="34">
        <v>1.17</v>
      </c>
      <c r="X325" s="34">
        <v>1.1499999999999999</v>
      </c>
      <c r="Y325" s="34">
        <v>1.2</v>
      </c>
      <c r="Z325" s="412">
        <v>1.17</v>
      </c>
      <c r="AA325" s="412">
        <v>1.17</v>
      </c>
      <c r="AB325" s="412">
        <v>1.17</v>
      </c>
      <c r="AC325" s="412">
        <v>1.17</v>
      </c>
      <c r="AD325" s="412">
        <v>1.17</v>
      </c>
    </row>
    <row r="326" spans="1:30" s="30" customFormat="1" ht="11.25" x14ac:dyDescent="0.25">
      <c r="A326" s="31">
        <v>72770</v>
      </c>
      <c r="B326" s="30" t="str">
        <f t="shared" si="5"/>
        <v/>
      </c>
      <c r="C326" s="34">
        <v>1.06</v>
      </c>
      <c r="D326" s="34" t="s">
        <v>1854</v>
      </c>
      <c r="E326" s="34" t="s">
        <v>1853</v>
      </c>
      <c r="F326" s="34" t="s">
        <v>1856</v>
      </c>
      <c r="G326" s="34" t="s">
        <v>1861</v>
      </c>
      <c r="H326" s="34" t="s">
        <v>1860</v>
      </c>
      <c r="I326" s="34" t="s">
        <v>1865</v>
      </c>
      <c r="J326" s="34" t="s">
        <v>1865</v>
      </c>
      <c r="K326" s="34">
        <v>0.96</v>
      </c>
      <c r="L326" s="34">
        <v>0.96</v>
      </c>
      <c r="M326" s="34">
        <v>0.95</v>
      </c>
      <c r="N326" s="34">
        <v>0.94</v>
      </c>
      <c r="O326" s="34">
        <v>0.94</v>
      </c>
      <c r="P326" s="34">
        <v>0.95</v>
      </c>
      <c r="Q326" s="34">
        <v>0.96</v>
      </c>
      <c r="R326" s="34">
        <v>0.97</v>
      </c>
      <c r="S326" s="34">
        <v>0.98</v>
      </c>
      <c r="T326" s="34">
        <v>1.03</v>
      </c>
      <c r="U326" s="34">
        <v>1.03</v>
      </c>
      <c r="V326" s="34">
        <v>1.03</v>
      </c>
      <c r="W326" s="34">
        <v>1.05</v>
      </c>
      <c r="X326" s="34">
        <v>1.03</v>
      </c>
      <c r="Y326" s="34">
        <v>1.08</v>
      </c>
      <c r="Z326" s="412">
        <v>1.05</v>
      </c>
      <c r="AA326" s="412">
        <v>1.05</v>
      </c>
      <c r="AB326" s="412">
        <v>1.05</v>
      </c>
      <c r="AC326" s="412">
        <v>1.05</v>
      </c>
      <c r="AD326" s="412">
        <v>1.05</v>
      </c>
    </row>
    <row r="327" spans="1:30" s="30" customFormat="1" ht="11.25" x14ac:dyDescent="0.25">
      <c r="A327" s="31">
        <v>72793</v>
      </c>
      <c r="B327" s="30" t="str">
        <f t="shared" si="5"/>
        <v/>
      </c>
      <c r="C327" s="34">
        <v>1.1100000000000001</v>
      </c>
      <c r="D327" s="34" t="s">
        <v>1851</v>
      </c>
      <c r="E327" s="34" t="s">
        <v>1848</v>
      </c>
      <c r="F327" s="34" t="s">
        <v>1847</v>
      </c>
      <c r="G327" s="34" t="s">
        <v>1856</v>
      </c>
      <c r="H327" s="34" t="s">
        <v>1864</v>
      </c>
      <c r="I327" s="34" t="s">
        <v>1857</v>
      </c>
      <c r="J327" s="34" t="s">
        <v>1857</v>
      </c>
      <c r="K327" s="34">
        <v>1</v>
      </c>
      <c r="L327" s="34">
        <v>1</v>
      </c>
      <c r="M327" s="34">
        <v>0.99</v>
      </c>
      <c r="N327" s="34">
        <v>0.97</v>
      </c>
      <c r="O327" s="34">
        <v>0.98</v>
      </c>
      <c r="P327" s="34">
        <v>0.99</v>
      </c>
      <c r="Q327" s="34">
        <v>1</v>
      </c>
      <c r="R327" s="34">
        <v>1.01</v>
      </c>
      <c r="S327" s="34">
        <v>1.02</v>
      </c>
      <c r="T327" s="34">
        <v>1.08</v>
      </c>
      <c r="U327" s="34">
        <v>1.08</v>
      </c>
      <c r="V327" s="34">
        <v>1.08</v>
      </c>
      <c r="W327" s="34">
        <v>1.1000000000000001</v>
      </c>
      <c r="X327" s="34">
        <v>1.08</v>
      </c>
      <c r="Y327" s="34">
        <v>1.1200000000000001</v>
      </c>
      <c r="Z327" s="412">
        <v>1.1000000000000001</v>
      </c>
      <c r="AA327" s="412">
        <v>1.1000000000000001</v>
      </c>
      <c r="AB327" s="412">
        <v>1.1000000000000001</v>
      </c>
      <c r="AC327" s="412">
        <v>1.1000000000000001</v>
      </c>
      <c r="AD327" s="412">
        <v>1.1000000000000001</v>
      </c>
    </row>
    <row r="328" spans="1:30" s="30" customFormat="1" ht="11.25" x14ac:dyDescent="0.25">
      <c r="A328" s="31">
        <v>72800</v>
      </c>
      <c r="B328" s="30" t="str">
        <f t="shared" si="5"/>
        <v/>
      </c>
      <c r="C328" s="34">
        <v>0.97</v>
      </c>
      <c r="D328" s="34" t="s">
        <v>1860</v>
      </c>
      <c r="E328" s="34" t="s">
        <v>1859</v>
      </c>
      <c r="F328" s="34" t="s">
        <v>1863</v>
      </c>
      <c r="G328" s="34" t="s">
        <v>1872</v>
      </c>
      <c r="H328" s="34" t="s">
        <v>1870</v>
      </c>
      <c r="I328" s="34" t="s">
        <v>1867</v>
      </c>
      <c r="J328" s="34" t="s">
        <v>1867</v>
      </c>
      <c r="K328" s="34">
        <v>0.88</v>
      </c>
      <c r="L328" s="34">
        <v>0.88</v>
      </c>
      <c r="M328" s="34">
        <v>0.88</v>
      </c>
      <c r="N328" s="34">
        <v>0.86</v>
      </c>
      <c r="O328" s="34">
        <v>0.86</v>
      </c>
      <c r="P328" s="34">
        <v>0.87</v>
      </c>
      <c r="Q328" s="34">
        <v>0.88</v>
      </c>
      <c r="R328" s="34">
        <v>0.89</v>
      </c>
      <c r="S328" s="34">
        <v>0.9</v>
      </c>
      <c r="T328" s="34">
        <v>0.94</v>
      </c>
      <c r="U328" s="34">
        <v>0.94</v>
      </c>
      <c r="V328" s="34">
        <v>0.94</v>
      </c>
      <c r="W328" s="34">
        <v>0.97</v>
      </c>
      <c r="X328" s="34">
        <v>0.95</v>
      </c>
      <c r="Y328" s="34">
        <v>0.99</v>
      </c>
      <c r="Z328" s="412">
        <v>0.97</v>
      </c>
      <c r="AA328" s="412">
        <v>0.97</v>
      </c>
      <c r="AB328" s="412">
        <v>0.97</v>
      </c>
      <c r="AC328" s="412">
        <v>0.97</v>
      </c>
      <c r="AD328" s="412">
        <v>0.97</v>
      </c>
    </row>
    <row r="329" spans="1:30" s="30" customFormat="1" ht="11.25" x14ac:dyDescent="0.25">
      <c r="A329" s="31">
        <v>72805</v>
      </c>
      <c r="B329" s="30" t="str">
        <f t="shared" si="5"/>
        <v/>
      </c>
      <c r="C329" s="34">
        <v>0.94</v>
      </c>
      <c r="D329" s="34" t="s">
        <v>1863</v>
      </c>
      <c r="E329" s="34" t="s">
        <v>1862</v>
      </c>
      <c r="F329" s="34" t="s">
        <v>1862</v>
      </c>
      <c r="G329" s="34" t="s">
        <v>1870</v>
      </c>
      <c r="H329" s="34" t="s">
        <v>1871</v>
      </c>
      <c r="I329" s="34" t="s">
        <v>1870</v>
      </c>
      <c r="J329" s="34" t="s">
        <v>1870</v>
      </c>
      <c r="K329" s="34">
        <v>0.86</v>
      </c>
      <c r="L329" s="34">
        <v>0.86</v>
      </c>
      <c r="M329" s="34">
        <v>0.86</v>
      </c>
      <c r="N329" s="34">
        <v>0.85</v>
      </c>
      <c r="O329" s="34">
        <v>0.85</v>
      </c>
      <c r="P329" s="34">
        <v>0.86</v>
      </c>
      <c r="Q329" s="34">
        <v>0.86</v>
      </c>
      <c r="R329" s="34">
        <v>0.87</v>
      </c>
      <c r="S329" s="34">
        <v>0.88</v>
      </c>
      <c r="T329" s="34">
        <v>0.92</v>
      </c>
      <c r="U329" s="34">
        <v>0.92</v>
      </c>
      <c r="V329" s="34">
        <v>0.92</v>
      </c>
      <c r="W329" s="34">
        <v>0.95</v>
      </c>
      <c r="X329" s="34">
        <v>0.93</v>
      </c>
      <c r="Y329" s="34">
        <v>0.97</v>
      </c>
      <c r="Z329" s="412">
        <v>0.95</v>
      </c>
      <c r="AA329" s="412">
        <v>0.95</v>
      </c>
      <c r="AB329" s="412">
        <v>0.95</v>
      </c>
      <c r="AC329" s="412">
        <v>0.95</v>
      </c>
      <c r="AD329" s="412">
        <v>0.95</v>
      </c>
    </row>
    <row r="330" spans="1:30" s="30" customFormat="1" ht="11.25" x14ac:dyDescent="0.25">
      <c r="A330" s="31">
        <v>72810</v>
      </c>
      <c r="B330" s="30" t="str">
        <f t="shared" si="5"/>
        <v/>
      </c>
      <c r="C330" s="34">
        <v>1.1100000000000001</v>
      </c>
      <c r="D330" s="34" t="s">
        <v>1851</v>
      </c>
      <c r="E330" s="34" t="s">
        <v>1847</v>
      </c>
      <c r="F330" s="34" t="s">
        <v>1855</v>
      </c>
      <c r="G330" s="34" t="s">
        <v>1856</v>
      </c>
      <c r="H330" s="34" t="s">
        <v>1864</v>
      </c>
      <c r="I330" s="34" t="s">
        <v>1857</v>
      </c>
      <c r="J330" s="34" t="s">
        <v>1857</v>
      </c>
      <c r="K330" s="34">
        <v>0.99</v>
      </c>
      <c r="L330" s="34">
        <v>1</v>
      </c>
      <c r="M330" s="34">
        <v>0.99</v>
      </c>
      <c r="N330" s="34">
        <v>0.97</v>
      </c>
      <c r="O330" s="34">
        <v>0.98</v>
      </c>
      <c r="P330" s="34">
        <v>0.99</v>
      </c>
      <c r="Q330" s="34">
        <v>1</v>
      </c>
      <c r="R330" s="34">
        <v>1</v>
      </c>
      <c r="S330" s="34">
        <v>1.02</v>
      </c>
      <c r="T330" s="34">
        <v>1.07</v>
      </c>
      <c r="U330" s="34">
        <v>1.07</v>
      </c>
      <c r="V330" s="34">
        <v>1.08</v>
      </c>
      <c r="W330" s="34">
        <v>1.1000000000000001</v>
      </c>
      <c r="X330" s="34">
        <v>1.07</v>
      </c>
      <c r="Y330" s="34">
        <v>1.1200000000000001</v>
      </c>
      <c r="Z330" s="412">
        <v>1.1000000000000001</v>
      </c>
      <c r="AA330" s="412">
        <v>1.1000000000000001</v>
      </c>
      <c r="AB330" s="412">
        <v>1.1000000000000001</v>
      </c>
      <c r="AC330" s="412">
        <v>1.1000000000000001</v>
      </c>
      <c r="AD330" s="412">
        <v>1.1000000000000001</v>
      </c>
    </row>
    <row r="331" spans="1:30" s="30" customFormat="1" ht="11.25" x14ac:dyDescent="0.25">
      <c r="A331" s="31">
        <v>72813</v>
      </c>
      <c r="B331" s="30" t="str">
        <f t="shared" si="5"/>
        <v/>
      </c>
      <c r="C331" s="34">
        <v>0.91</v>
      </c>
      <c r="D331" s="34" t="s">
        <v>1867</v>
      </c>
      <c r="E331" s="34" t="s">
        <v>1867</v>
      </c>
      <c r="F331" s="34" t="s">
        <v>1870</v>
      </c>
      <c r="G331" s="34" t="s">
        <v>1869</v>
      </c>
      <c r="H331" s="34" t="s">
        <v>1874</v>
      </c>
      <c r="I331" s="34" t="s">
        <v>1869</v>
      </c>
      <c r="J331" s="34" t="s">
        <v>1869</v>
      </c>
      <c r="K331" s="34">
        <v>0.83</v>
      </c>
      <c r="L331" s="34">
        <v>0.83</v>
      </c>
      <c r="M331" s="34">
        <v>0.83</v>
      </c>
      <c r="N331" s="34">
        <v>0.82</v>
      </c>
      <c r="O331" s="34">
        <v>0.82</v>
      </c>
      <c r="P331" s="34">
        <v>0.83</v>
      </c>
      <c r="Q331" s="34">
        <v>0.83</v>
      </c>
      <c r="R331" s="34">
        <v>0.84</v>
      </c>
      <c r="S331" s="34">
        <v>0.85</v>
      </c>
      <c r="T331" s="34">
        <v>0.89</v>
      </c>
      <c r="U331" s="34">
        <v>0.89</v>
      </c>
      <c r="V331" s="34">
        <v>0.89</v>
      </c>
      <c r="W331" s="34">
        <v>0.91</v>
      </c>
      <c r="X331" s="34">
        <v>0.9</v>
      </c>
      <c r="Y331" s="34">
        <v>0.93</v>
      </c>
      <c r="Z331" s="412">
        <v>0.91</v>
      </c>
      <c r="AA331" s="412">
        <v>0.91</v>
      </c>
      <c r="AB331" s="412">
        <v>0.91</v>
      </c>
      <c r="AC331" s="412">
        <v>0.91</v>
      </c>
      <c r="AD331" s="412">
        <v>0.91</v>
      </c>
    </row>
    <row r="332" spans="1:30" s="30" customFormat="1" ht="11.25" x14ac:dyDescent="0.25">
      <c r="A332" s="31">
        <v>72818</v>
      </c>
      <c r="B332" s="30" t="str">
        <f t="shared" si="5"/>
        <v/>
      </c>
      <c r="C332" s="34">
        <v>0.95</v>
      </c>
      <c r="D332" s="34" t="s">
        <v>1863</v>
      </c>
      <c r="E332" s="34" t="s">
        <v>1863</v>
      </c>
      <c r="F332" s="34" t="s">
        <v>1862</v>
      </c>
      <c r="G332" s="34" t="s">
        <v>1870</v>
      </c>
      <c r="H332" s="34" t="s">
        <v>1868</v>
      </c>
      <c r="I332" s="34" t="s">
        <v>1870</v>
      </c>
      <c r="J332" s="34" t="s">
        <v>1870</v>
      </c>
      <c r="K332" s="34">
        <v>0.87</v>
      </c>
      <c r="L332" s="34">
        <v>0.87</v>
      </c>
      <c r="M332" s="34">
        <v>0.86</v>
      </c>
      <c r="N332" s="34">
        <v>0.85</v>
      </c>
      <c r="O332" s="34">
        <v>0.85</v>
      </c>
      <c r="P332" s="34">
        <v>0.86</v>
      </c>
      <c r="Q332" s="34">
        <v>0.87</v>
      </c>
      <c r="R332" s="34">
        <v>0.87</v>
      </c>
      <c r="S332" s="34">
        <v>0.88</v>
      </c>
      <c r="T332" s="34">
        <v>0.93</v>
      </c>
      <c r="U332" s="34">
        <v>0.93</v>
      </c>
      <c r="V332" s="34">
        <v>0.93</v>
      </c>
      <c r="W332" s="34">
        <v>0.95</v>
      </c>
      <c r="X332" s="34">
        <v>0.94</v>
      </c>
      <c r="Y332" s="34">
        <v>0.97</v>
      </c>
      <c r="Z332" s="412">
        <v>0.95</v>
      </c>
      <c r="AA332" s="412">
        <v>0.95</v>
      </c>
      <c r="AB332" s="412">
        <v>0.95</v>
      </c>
      <c r="AC332" s="412">
        <v>0.95</v>
      </c>
      <c r="AD332" s="412">
        <v>0.95</v>
      </c>
    </row>
    <row r="333" spans="1:30" s="30" customFormat="1" ht="11.25" x14ac:dyDescent="0.25">
      <c r="A333" s="31">
        <v>72820</v>
      </c>
      <c r="B333" s="30" t="str">
        <f t="shared" si="5"/>
        <v/>
      </c>
      <c r="C333" s="34">
        <v>0.92</v>
      </c>
      <c r="D333" s="34" t="s">
        <v>1872</v>
      </c>
      <c r="E333" s="34" t="s">
        <v>1867</v>
      </c>
      <c r="F333" s="34" t="s">
        <v>1867</v>
      </c>
      <c r="G333" s="34" t="s">
        <v>1869</v>
      </c>
      <c r="H333" s="34" t="s">
        <v>1873</v>
      </c>
      <c r="I333" s="34" t="s">
        <v>1869</v>
      </c>
      <c r="J333" s="34" t="s">
        <v>1869</v>
      </c>
      <c r="K333" s="34">
        <v>0.84</v>
      </c>
      <c r="L333" s="34">
        <v>0.84</v>
      </c>
      <c r="M333" s="34">
        <v>0.83</v>
      </c>
      <c r="N333" s="34">
        <v>0.82</v>
      </c>
      <c r="O333" s="34">
        <v>0.82</v>
      </c>
      <c r="P333" s="34">
        <v>0.83</v>
      </c>
      <c r="Q333" s="34">
        <v>0.83</v>
      </c>
      <c r="R333" s="34">
        <v>0.84</v>
      </c>
      <c r="S333" s="34">
        <v>0.85</v>
      </c>
      <c r="T333" s="34">
        <v>0.89</v>
      </c>
      <c r="U333" s="34">
        <v>0.89</v>
      </c>
      <c r="V333" s="34">
        <v>0.89</v>
      </c>
      <c r="W333" s="34">
        <v>0.92</v>
      </c>
      <c r="X333" s="34">
        <v>0.9</v>
      </c>
      <c r="Y333" s="34">
        <v>0.94</v>
      </c>
      <c r="Z333" s="412">
        <v>0.92</v>
      </c>
      <c r="AA333" s="412">
        <v>0.92</v>
      </c>
      <c r="AB333" s="412">
        <v>0.92</v>
      </c>
      <c r="AC333" s="412">
        <v>0.92</v>
      </c>
      <c r="AD333" s="412">
        <v>0.92</v>
      </c>
    </row>
    <row r="334" spans="1:30" s="30" customFormat="1" ht="11.25" x14ac:dyDescent="0.25">
      <c r="A334" s="31">
        <v>72827</v>
      </c>
      <c r="B334" s="30" t="str">
        <f t="shared" si="5"/>
        <v/>
      </c>
      <c r="C334" s="34">
        <v>1.17</v>
      </c>
      <c r="D334" s="34" t="s">
        <v>1842</v>
      </c>
      <c r="E334" s="34" t="s">
        <v>1849</v>
      </c>
      <c r="F334" s="34" t="s">
        <v>1845</v>
      </c>
      <c r="G334" s="34" t="s">
        <v>1847</v>
      </c>
      <c r="H334" s="34" t="s">
        <v>1854</v>
      </c>
      <c r="I334" s="34" t="s">
        <v>1855</v>
      </c>
      <c r="J334" s="34" t="s">
        <v>1855</v>
      </c>
      <c r="K334" s="34">
        <v>1.05</v>
      </c>
      <c r="L334" s="34">
        <v>1.05</v>
      </c>
      <c r="M334" s="34">
        <v>1.04</v>
      </c>
      <c r="N334" s="34">
        <v>1.02</v>
      </c>
      <c r="O334" s="34">
        <v>1.03</v>
      </c>
      <c r="P334" s="34">
        <v>1.04</v>
      </c>
      <c r="Q334" s="34">
        <v>1.05</v>
      </c>
      <c r="R334" s="34">
        <v>1.06</v>
      </c>
      <c r="S334" s="34">
        <v>1.07</v>
      </c>
      <c r="T334" s="34">
        <v>1.1399999999999999</v>
      </c>
      <c r="U334" s="34">
        <v>1.1399999999999999</v>
      </c>
      <c r="V334" s="34">
        <v>1.1399999999999999</v>
      </c>
      <c r="W334" s="34">
        <v>1.1599999999999999</v>
      </c>
      <c r="X334" s="34">
        <v>1.1299999999999999</v>
      </c>
      <c r="Y334" s="34">
        <v>1.18</v>
      </c>
      <c r="Z334" s="412">
        <v>1.1599999999999999</v>
      </c>
      <c r="AA334" s="412">
        <v>1.1599999999999999</v>
      </c>
      <c r="AB334" s="412">
        <v>1.1599999999999999</v>
      </c>
      <c r="AC334" s="412">
        <v>1.1599999999999999</v>
      </c>
      <c r="AD334" s="412">
        <v>1.1599999999999999</v>
      </c>
    </row>
    <row r="335" spans="1:30" s="30" customFormat="1" ht="11.25" x14ac:dyDescent="0.25">
      <c r="A335" s="31">
        <v>72829</v>
      </c>
      <c r="B335" s="30" t="str">
        <f t="shared" si="5"/>
        <v/>
      </c>
      <c r="C335" s="34">
        <v>0.95</v>
      </c>
      <c r="D335" s="34" t="s">
        <v>1863</v>
      </c>
      <c r="E335" s="34" t="s">
        <v>1862</v>
      </c>
      <c r="F335" s="34" t="s">
        <v>1862</v>
      </c>
      <c r="G335" s="34" t="s">
        <v>1870</v>
      </c>
      <c r="H335" s="34" t="s">
        <v>1871</v>
      </c>
      <c r="I335" s="34" t="s">
        <v>1870</v>
      </c>
      <c r="J335" s="34" t="s">
        <v>1870</v>
      </c>
      <c r="K335" s="34">
        <v>0.86</v>
      </c>
      <c r="L335" s="34">
        <v>0.87</v>
      </c>
      <c r="M335" s="34">
        <v>0.86</v>
      </c>
      <c r="N335" s="34">
        <v>0.85</v>
      </c>
      <c r="O335" s="34">
        <v>0.85</v>
      </c>
      <c r="P335" s="34">
        <v>0.86</v>
      </c>
      <c r="Q335" s="34">
        <v>0.86</v>
      </c>
      <c r="R335" s="34">
        <v>0.87</v>
      </c>
      <c r="S335" s="34">
        <v>0.88</v>
      </c>
      <c r="T335" s="34">
        <v>0.92</v>
      </c>
      <c r="U335" s="34">
        <v>0.92</v>
      </c>
      <c r="V335" s="34">
        <v>0.93</v>
      </c>
      <c r="W335" s="34">
        <v>0.95</v>
      </c>
      <c r="X335" s="34">
        <v>0.93</v>
      </c>
      <c r="Y335" s="34">
        <v>0.97</v>
      </c>
      <c r="Z335" s="412">
        <v>0.95</v>
      </c>
      <c r="AA335" s="412">
        <v>0.95</v>
      </c>
      <c r="AB335" s="412">
        <v>0.95</v>
      </c>
      <c r="AC335" s="412">
        <v>0.95</v>
      </c>
      <c r="AD335" s="412">
        <v>0.95</v>
      </c>
    </row>
    <row r="336" spans="1:30" s="30" customFormat="1" ht="11.25" x14ac:dyDescent="0.25">
      <c r="A336" s="31">
        <v>73033</v>
      </c>
      <c r="B336" s="30" t="str">
        <f t="shared" si="5"/>
        <v/>
      </c>
      <c r="C336" s="34">
        <v>1.18</v>
      </c>
      <c r="D336" s="34" t="s">
        <v>1842</v>
      </c>
      <c r="E336" s="34" t="s">
        <v>1849</v>
      </c>
      <c r="F336" s="34" t="s">
        <v>1845</v>
      </c>
      <c r="G336" s="34" t="s">
        <v>1847</v>
      </c>
      <c r="H336" s="34" t="s">
        <v>1854</v>
      </c>
      <c r="I336" s="34" t="s">
        <v>1855</v>
      </c>
      <c r="J336" s="34" t="s">
        <v>1852</v>
      </c>
      <c r="K336" s="34">
        <v>1.04</v>
      </c>
      <c r="L336" s="34">
        <v>1.05</v>
      </c>
      <c r="M336" s="34">
        <v>1.04</v>
      </c>
      <c r="N336" s="34">
        <v>1.02</v>
      </c>
      <c r="O336" s="34">
        <v>1.03</v>
      </c>
      <c r="P336" s="34">
        <v>1.04</v>
      </c>
      <c r="Q336" s="34">
        <v>1.05</v>
      </c>
      <c r="R336" s="34">
        <v>1.06</v>
      </c>
      <c r="S336" s="34">
        <v>1.08</v>
      </c>
      <c r="T336" s="34">
        <v>1.1399999999999999</v>
      </c>
      <c r="U336" s="34">
        <v>1.1399999999999999</v>
      </c>
      <c r="V336" s="34">
        <v>1.1399999999999999</v>
      </c>
      <c r="W336" s="34">
        <v>1.1599999999999999</v>
      </c>
      <c r="X336" s="34">
        <v>1.1299999999999999</v>
      </c>
      <c r="Y336" s="34">
        <v>1.18</v>
      </c>
      <c r="Z336" s="412">
        <v>1.1599999999999999</v>
      </c>
      <c r="AA336" s="412">
        <v>1.1599999999999999</v>
      </c>
      <c r="AB336" s="412">
        <v>1.1599999999999999</v>
      </c>
      <c r="AC336" s="412">
        <v>1.1599999999999999</v>
      </c>
      <c r="AD336" s="412">
        <v>1.1599999999999999</v>
      </c>
    </row>
    <row r="337" spans="1:30" s="30" customFormat="1" ht="11.25" x14ac:dyDescent="0.25">
      <c r="A337" s="31">
        <v>73035</v>
      </c>
      <c r="B337" s="30" t="str">
        <f t="shared" si="5"/>
        <v/>
      </c>
      <c r="C337" s="34">
        <v>1.17</v>
      </c>
      <c r="D337" s="34" t="s">
        <v>1844</v>
      </c>
      <c r="E337" s="34" t="s">
        <v>1845</v>
      </c>
      <c r="F337" s="34" t="s">
        <v>1850</v>
      </c>
      <c r="G337" s="34" t="s">
        <v>1855</v>
      </c>
      <c r="H337" s="34" t="s">
        <v>1854</v>
      </c>
      <c r="I337" s="34" t="s">
        <v>1852</v>
      </c>
      <c r="J337" s="34" t="s">
        <v>1852</v>
      </c>
      <c r="K337" s="34">
        <v>1.04</v>
      </c>
      <c r="L337" s="34">
        <v>1.04</v>
      </c>
      <c r="M337" s="34">
        <v>1.03</v>
      </c>
      <c r="N337" s="34">
        <v>1.02</v>
      </c>
      <c r="O337" s="34">
        <v>1.02</v>
      </c>
      <c r="P337" s="34">
        <v>1.03</v>
      </c>
      <c r="Q337" s="34">
        <v>1.05</v>
      </c>
      <c r="R337" s="34">
        <v>1.05</v>
      </c>
      <c r="S337" s="34">
        <v>1.07</v>
      </c>
      <c r="T337" s="34">
        <v>1.1299999999999999</v>
      </c>
      <c r="U337" s="34">
        <v>1.1299999999999999</v>
      </c>
      <c r="V337" s="34">
        <v>1.1299999999999999</v>
      </c>
      <c r="W337" s="34">
        <v>1.1499999999999999</v>
      </c>
      <c r="X337" s="34">
        <v>1.1200000000000001</v>
      </c>
      <c r="Y337" s="34">
        <v>1.17</v>
      </c>
      <c r="Z337" s="412">
        <v>1.1499999999999999</v>
      </c>
      <c r="AA337" s="412">
        <v>1.1499999999999999</v>
      </c>
      <c r="AB337" s="412">
        <v>1.1499999999999999</v>
      </c>
      <c r="AC337" s="412">
        <v>1.1499999999999999</v>
      </c>
      <c r="AD337" s="412">
        <v>1.1499999999999999</v>
      </c>
    </row>
    <row r="338" spans="1:30" s="30" customFormat="1" ht="11.25" x14ac:dyDescent="0.25">
      <c r="A338" s="31">
        <v>73037</v>
      </c>
      <c r="B338" s="30" t="str">
        <f t="shared" si="5"/>
        <v/>
      </c>
      <c r="C338" s="34">
        <v>1.1100000000000001</v>
      </c>
      <c r="D338" s="34" t="s">
        <v>1848</v>
      </c>
      <c r="E338" s="34" t="s">
        <v>1847</v>
      </c>
      <c r="F338" s="34" t="s">
        <v>1855</v>
      </c>
      <c r="G338" s="34" t="s">
        <v>1857</v>
      </c>
      <c r="H338" s="34" t="s">
        <v>1864</v>
      </c>
      <c r="I338" s="34">
        <v>1</v>
      </c>
      <c r="J338" s="34">
        <v>1</v>
      </c>
      <c r="K338" s="34">
        <v>0.99</v>
      </c>
      <c r="L338" s="34">
        <v>0.99</v>
      </c>
      <c r="M338" s="34">
        <v>0.99</v>
      </c>
      <c r="N338" s="34">
        <v>0.97</v>
      </c>
      <c r="O338" s="34">
        <v>0.98</v>
      </c>
      <c r="P338" s="34">
        <v>0.99</v>
      </c>
      <c r="Q338" s="34">
        <v>1</v>
      </c>
      <c r="R338" s="34">
        <v>1.01</v>
      </c>
      <c r="S338" s="34">
        <v>1.02</v>
      </c>
      <c r="T338" s="34">
        <v>1.07</v>
      </c>
      <c r="U338" s="34">
        <v>1.07</v>
      </c>
      <c r="V338" s="34">
        <v>1.08</v>
      </c>
      <c r="W338" s="34">
        <v>1.1000000000000001</v>
      </c>
      <c r="X338" s="34">
        <v>1.07</v>
      </c>
      <c r="Y338" s="34">
        <v>1.1100000000000001</v>
      </c>
      <c r="Z338" s="412">
        <v>1.1000000000000001</v>
      </c>
      <c r="AA338" s="412">
        <v>1.1000000000000001</v>
      </c>
      <c r="AB338" s="412">
        <v>1.1000000000000001</v>
      </c>
      <c r="AC338" s="412">
        <v>1.1000000000000001</v>
      </c>
      <c r="AD338" s="412">
        <v>1.1000000000000001</v>
      </c>
    </row>
    <row r="339" spans="1:30" s="30" customFormat="1" ht="11.25" x14ac:dyDescent="0.25">
      <c r="A339" s="31">
        <v>73054</v>
      </c>
      <c r="B339" s="30" t="str">
        <f t="shared" si="5"/>
        <v/>
      </c>
      <c r="C339" s="34">
        <v>1.1599999999999999</v>
      </c>
      <c r="D339" s="34" t="s">
        <v>1844</v>
      </c>
      <c r="E339" s="34" t="s">
        <v>1845</v>
      </c>
      <c r="F339" s="34" t="s">
        <v>1850</v>
      </c>
      <c r="G339" s="34" t="s">
        <v>1855</v>
      </c>
      <c r="H339" s="34" t="s">
        <v>1853</v>
      </c>
      <c r="I339" s="34" t="s">
        <v>1852</v>
      </c>
      <c r="J339" s="34" t="s">
        <v>1852</v>
      </c>
      <c r="K339" s="34">
        <v>1.04</v>
      </c>
      <c r="L339" s="34">
        <v>1.04</v>
      </c>
      <c r="M339" s="34">
        <v>1.03</v>
      </c>
      <c r="N339" s="34">
        <v>1.01</v>
      </c>
      <c r="O339" s="34">
        <v>1.02</v>
      </c>
      <c r="P339" s="34">
        <v>1.03</v>
      </c>
      <c r="Q339" s="34">
        <v>1.04</v>
      </c>
      <c r="R339" s="34">
        <v>1.05</v>
      </c>
      <c r="S339" s="34">
        <v>1.07</v>
      </c>
      <c r="T339" s="34">
        <v>1.1299999999999999</v>
      </c>
      <c r="U339" s="34">
        <v>1.1299999999999999</v>
      </c>
      <c r="V339" s="34">
        <v>1.1299999999999999</v>
      </c>
      <c r="W339" s="34">
        <v>1.1499999999999999</v>
      </c>
      <c r="X339" s="34">
        <v>1.1200000000000001</v>
      </c>
      <c r="Y339" s="34">
        <v>1.17</v>
      </c>
      <c r="Z339" s="412">
        <v>1.1499999999999999</v>
      </c>
      <c r="AA339" s="412">
        <v>1.1499999999999999</v>
      </c>
      <c r="AB339" s="412">
        <v>1.1499999999999999</v>
      </c>
      <c r="AC339" s="412">
        <v>1.1499999999999999</v>
      </c>
      <c r="AD339" s="412">
        <v>1.1499999999999999</v>
      </c>
    </row>
    <row r="340" spans="1:30" s="30" customFormat="1" ht="11.25" x14ac:dyDescent="0.25">
      <c r="A340" s="31">
        <v>73061</v>
      </c>
      <c r="B340" s="30" t="str">
        <f t="shared" si="5"/>
        <v/>
      </c>
      <c r="C340" s="34">
        <v>1.19</v>
      </c>
      <c r="D340" s="34" t="s">
        <v>1834</v>
      </c>
      <c r="E340" s="34" t="s">
        <v>1844</v>
      </c>
      <c r="F340" s="34" t="s">
        <v>1849</v>
      </c>
      <c r="G340" s="34" t="s">
        <v>1848</v>
      </c>
      <c r="H340" s="34" t="s">
        <v>1852</v>
      </c>
      <c r="I340" s="34" t="s">
        <v>1847</v>
      </c>
      <c r="J340" s="34" t="s">
        <v>1847</v>
      </c>
      <c r="K340" s="34">
        <v>1.06</v>
      </c>
      <c r="L340" s="34">
        <v>1.06</v>
      </c>
      <c r="M340" s="34">
        <v>1.05</v>
      </c>
      <c r="N340" s="34">
        <v>1.04</v>
      </c>
      <c r="O340" s="34">
        <v>1.04</v>
      </c>
      <c r="P340" s="34">
        <v>1.05</v>
      </c>
      <c r="Q340" s="34">
        <v>1.07</v>
      </c>
      <c r="R340" s="34">
        <v>1.07</v>
      </c>
      <c r="S340" s="34">
        <v>1.0900000000000001</v>
      </c>
      <c r="T340" s="34">
        <v>1.1499999999999999</v>
      </c>
      <c r="U340" s="34">
        <v>1.1499999999999999</v>
      </c>
      <c r="V340" s="34">
        <v>1.1499999999999999</v>
      </c>
      <c r="W340" s="34">
        <v>1.17</v>
      </c>
      <c r="X340" s="34">
        <v>1.1399999999999999</v>
      </c>
      <c r="Y340" s="34">
        <v>1.19</v>
      </c>
      <c r="Z340" s="412">
        <v>1.17</v>
      </c>
      <c r="AA340" s="412">
        <v>1.17</v>
      </c>
      <c r="AB340" s="412">
        <v>1.17</v>
      </c>
      <c r="AC340" s="412">
        <v>1.17</v>
      </c>
      <c r="AD340" s="412">
        <v>1.17</v>
      </c>
    </row>
    <row r="341" spans="1:30" s="30" customFormat="1" ht="11.25" x14ac:dyDescent="0.25">
      <c r="A341" s="31">
        <v>73066</v>
      </c>
      <c r="B341" s="30" t="str">
        <f t="shared" si="5"/>
        <v/>
      </c>
      <c r="C341" s="34">
        <v>1.18</v>
      </c>
      <c r="D341" s="34" t="s">
        <v>1840</v>
      </c>
      <c r="E341" s="34" t="s">
        <v>1844</v>
      </c>
      <c r="F341" s="34" t="s">
        <v>1849</v>
      </c>
      <c r="G341" s="34" t="s">
        <v>1847</v>
      </c>
      <c r="H341" s="34" t="s">
        <v>1852</v>
      </c>
      <c r="I341" s="34" t="s">
        <v>1855</v>
      </c>
      <c r="J341" s="34" t="s">
        <v>1855</v>
      </c>
      <c r="K341" s="34">
        <v>1.05</v>
      </c>
      <c r="L341" s="34">
        <v>1.05</v>
      </c>
      <c r="M341" s="34">
        <v>1.04</v>
      </c>
      <c r="N341" s="34">
        <v>1.03</v>
      </c>
      <c r="O341" s="34">
        <v>1.03</v>
      </c>
      <c r="P341" s="34">
        <v>1.04</v>
      </c>
      <c r="Q341" s="34">
        <v>1.06</v>
      </c>
      <c r="R341" s="34">
        <v>1.07</v>
      </c>
      <c r="S341" s="34">
        <v>1.08</v>
      </c>
      <c r="T341" s="34">
        <v>1.1399999999999999</v>
      </c>
      <c r="U341" s="34">
        <v>1.1399999999999999</v>
      </c>
      <c r="V341" s="34">
        <v>1.1499999999999999</v>
      </c>
      <c r="W341" s="34">
        <v>1.1599999999999999</v>
      </c>
      <c r="X341" s="34">
        <v>1.1299999999999999</v>
      </c>
      <c r="Y341" s="34">
        <v>1.18</v>
      </c>
      <c r="Z341" s="412">
        <v>1.1599999999999999</v>
      </c>
      <c r="AA341" s="412">
        <v>1.1599999999999999</v>
      </c>
      <c r="AB341" s="412">
        <v>1.1599999999999999</v>
      </c>
      <c r="AC341" s="412">
        <v>1.1599999999999999</v>
      </c>
      <c r="AD341" s="412">
        <v>1.1599999999999999</v>
      </c>
    </row>
    <row r="342" spans="1:30" s="30" customFormat="1" ht="11.25" x14ac:dyDescent="0.25">
      <c r="A342" s="31">
        <v>73072</v>
      </c>
      <c r="B342" s="30" t="str">
        <f t="shared" si="5"/>
        <v/>
      </c>
      <c r="C342" s="34">
        <v>1.1000000000000001</v>
      </c>
      <c r="D342" s="34" t="s">
        <v>1848</v>
      </c>
      <c r="E342" s="34" t="s">
        <v>1855</v>
      </c>
      <c r="F342" s="34" t="s">
        <v>1852</v>
      </c>
      <c r="G342" s="34">
        <v>1</v>
      </c>
      <c r="H342" s="34" t="s">
        <v>1861</v>
      </c>
      <c r="I342" s="34">
        <v>1</v>
      </c>
      <c r="J342" s="34">
        <v>1</v>
      </c>
      <c r="K342" s="34">
        <v>0.99</v>
      </c>
      <c r="L342" s="34">
        <v>0.99</v>
      </c>
      <c r="M342" s="34">
        <v>0.98</v>
      </c>
      <c r="N342" s="34">
        <v>0.97</v>
      </c>
      <c r="O342" s="34">
        <v>0.97</v>
      </c>
      <c r="P342" s="34">
        <v>0.98</v>
      </c>
      <c r="Q342" s="34">
        <v>0.99</v>
      </c>
      <c r="R342" s="34">
        <v>1</v>
      </c>
      <c r="S342" s="34">
        <v>1.01</v>
      </c>
      <c r="T342" s="34">
        <v>1.07</v>
      </c>
      <c r="U342" s="34">
        <v>1.07</v>
      </c>
      <c r="V342" s="34">
        <v>1.07</v>
      </c>
      <c r="W342" s="34">
        <v>1.0900000000000001</v>
      </c>
      <c r="X342" s="34">
        <v>1.06</v>
      </c>
      <c r="Y342" s="34">
        <v>1.1100000000000001</v>
      </c>
      <c r="Z342" s="412">
        <v>1.0900000000000001</v>
      </c>
      <c r="AA342" s="412">
        <v>1.0900000000000001</v>
      </c>
      <c r="AB342" s="412">
        <v>1.0900000000000001</v>
      </c>
      <c r="AC342" s="412">
        <v>1.0900000000000001</v>
      </c>
      <c r="AD342" s="412">
        <v>1.0900000000000001</v>
      </c>
    </row>
    <row r="343" spans="1:30" s="30" customFormat="1" ht="11.25" x14ac:dyDescent="0.25">
      <c r="A343" s="31">
        <v>73079</v>
      </c>
      <c r="B343" s="30" t="str">
        <f t="shared" si="5"/>
        <v/>
      </c>
      <c r="C343" s="34">
        <v>1.1399999999999999</v>
      </c>
      <c r="D343" s="34" t="s">
        <v>1850</v>
      </c>
      <c r="E343" s="34" t="s">
        <v>1851</v>
      </c>
      <c r="F343" s="34" t="s">
        <v>1851</v>
      </c>
      <c r="G343" s="34" t="s">
        <v>1854</v>
      </c>
      <c r="H343" s="34" t="s">
        <v>1857</v>
      </c>
      <c r="I343" s="34" t="s">
        <v>1853</v>
      </c>
      <c r="J343" s="34" t="s">
        <v>1853</v>
      </c>
      <c r="K343" s="34">
        <v>1.02</v>
      </c>
      <c r="L343" s="34">
        <v>1.02</v>
      </c>
      <c r="M343" s="34">
        <v>1.01</v>
      </c>
      <c r="N343" s="34">
        <v>1</v>
      </c>
      <c r="O343" s="34">
        <v>1</v>
      </c>
      <c r="P343" s="34">
        <v>1.01</v>
      </c>
      <c r="Q343" s="34">
        <v>1.02</v>
      </c>
      <c r="R343" s="34">
        <v>1.03</v>
      </c>
      <c r="S343" s="34">
        <v>1.04</v>
      </c>
      <c r="T343" s="34">
        <v>1.1000000000000001</v>
      </c>
      <c r="U343" s="34">
        <v>1.1000000000000001</v>
      </c>
      <c r="V343" s="34">
        <v>1.1000000000000001</v>
      </c>
      <c r="W343" s="34">
        <v>1.1200000000000001</v>
      </c>
      <c r="X343" s="34">
        <v>1.1000000000000001</v>
      </c>
      <c r="Y343" s="34">
        <v>1.1399999999999999</v>
      </c>
      <c r="Z343" s="412">
        <v>1.1200000000000001</v>
      </c>
      <c r="AA343" s="412">
        <v>1.1200000000000001</v>
      </c>
      <c r="AB343" s="412">
        <v>1.1200000000000001</v>
      </c>
      <c r="AC343" s="412">
        <v>1.1200000000000001</v>
      </c>
      <c r="AD343" s="412">
        <v>1.1200000000000001</v>
      </c>
    </row>
    <row r="344" spans="1:30" s="30" customFormat="1" ht="11.25" x14ac:dyDescent="0.25">
      <c r="A344" s="31">
        <v>73084</v>
      </c>
      <c r="B344" s="30" t="str">
        <f t="shared" si="5"/>
        <v/>
      </c>
      <c r="C344" s="34">
        <v>1.0900000000000001</v>
      </c>
      <c r="D344" s="34" t="s">
        <v>1847</v>
      </c>
      <c r="E344" s="34" t="s">
        <v>1852</v>
      </c>
      <c r="F344" s="34" t="s">
        <v>1852</v>
      </c>
      <c r="G344" s="34">
        <v>1</v>
      </c>
      <c r="H344" s="34" t="s">
        <v>1861</v>
      </c>
      <c r="I344" s="34" t="s">
        <v>1864</v>
      </c>
      <c r="J344" s="34" t="s">
        <v>1864</v>
      </c>
      <c r="K344" s="34">
        <v>0.98</v>
      </c>
      <c r="L344" s="34">
        <v>0.98</v>
      </c>
      <c r="M344" s="34">
        <v>0.98</v>
      </c>
      <c r="N344" s="34">
        <v>0.96</v>
      </c>
      <c r="O344" s="34">
        <v>0.96</v>
      </c>
      <c r="P344" s="34">
        <v>0.98</v>
      </c>
      <c r="Q344" s="34">
        <v>0.99</v>
      </c>
      <c r="R344" s="34">
        <v>0.99</v>
      </c>
      <c r="S344" s="34">
        <v>1.01</v>
      </c>
      <c r="T344" s="34">
        <v>1.06</v>
      </c>
      <c r="U344" s="34">
        <v>1.06</v>
      </c>
      <c r="V344" s="34">
        <v>1.06</v>
      </c>
      <c r="W344" s="34">
        <v>1.08</v>
      </c>
      <c r="X344" s="34">
        <v>1.06</v>
      </c>
      <c r="Y344" s="34">
        <v>1.1000000000000001</v>
      </c>
      <c r="Z344" s="412">
        <v>1.08</v>
      </c>
      <c r="AA344" s="412">
        <v>1.08</v>
      </c>
      <c r="AB344" s="412">
        <v>1.08</v>
      </c>
      <c r="AC344" s="412">
        <v>1.08</v>
      </c>
      <c r="AD344" s="412">
        <v>1.08</v>
      </c>
    </row>
    <row r="345" spans="1:30" s="30" customFormat="1" ht="11.25" x14ac:dyDescent="0.25">
      <c r="A345" s="31">
        <v>73087</v>
      </c>
      <c r="B345" s="30" t="str">
        <f t="shared" si="5"/>
        <v/>
      </c>
      <c r="C345" s="34">
        <v>1.08</v>
      </c>
      <c r="D345" s="34" t="s">
        <v>1855</v>
      </c>
      <c r="E345" s="34" t="s">
        <v>1852</v>
      </c>
      <c r="F345" s="34" t="s">
        <v>1854</v>
      </c>
      <c r="G345" s="34" t="s">
        <v>1864</v>
      </c>
      <c r="H345" s="34" t="s">
        <v>1865</v>
      </c>
      <c r="I345" s="34" t="s">
        <v>1864</v>
      </c>
      <c r="J345" s="34" t="s">
        <v>1864</v>
      </c>
      <c r="K345" s="34">
        <v>0.98</v>
      </c>
      <c r="L345" s="34">
        <v>0.98</v>
      </c>
      <c r="M345" s="34">
        <v>0.97</v>
      </c>
      <c r="N345" s="34">
        <v>0.96</v>
      </c>
      <c r="O345" s="34">
        <v>0.96</v>
      </c>
      <c r="P345" s="34">
        <v>0.97</v>
      </c>
      <c r="Q345" s="34">
        <v>0.98</v>
      </c>
      <c r="R345" s="34">
        <v>0.99</v>
      </c>
      <c r="S345" s="34">
        <v>1</v>
      </c>
      <c r="T345" s="34">
        <v>1.05</v>
      </c>
      <c r="U345" s="34">
        <v>1.05</v>
      </c>
      <c r="V345" s="34">
        <v>1.06</v>
      </c>
      <c r="W345" s="34">
        <v>1.08</v>
      </c>
      <c r="X345" s="34">
        <v>1.05</v>
      </c>
      <c r="Y345" s="34">
        <v>1.1000000000000001</v>
      </c>
      <c r="Z345" s="412">
        <v>1.08</v>
      </c>
      <c r="AA345" s="412">
        <v>1.08</v>
      </c>
      <c r="AB345" s="412">
        <v>1.08</v>
      </c>
      <c r="AC345" s="412">
        <v>1.08</v>
      </c>
      <c r="AD345" s="412">
        <v>1.08</v>
      </c>
    </row>
    <row r="346" spans="1:30" s="30" customFormat="1" ht="11.25" x14ac:dyDescent="0.25">
      <c r="A346" s="31">
        <v>73092</v>
      </c>
      <c r="B346" s="30" t="str">
        <f t="shared" si="5"/>
        <v/>
      </c>
      <c r="C346" s="34">
        <v>1.1200000000000001</v>
      </c>
      <c r="D346" s="34" t="s">
        <v>1851</v>
      </c>
      <c r="E346" s="34" t="s">
        <v>1848</v>
      </c>
      <c r="F346" s="34" t="s">
        <v>1847</v>
      </c>
      <c r="G346" s="34" t="s">
        <v>1856</v>
      </c>
      <c r="H346" s="34">
        <v>1</v>
      </c>
      <c r="I346" s="34" t="s">
        <v>1857</v>
      </c>
      <c r="J346" s="34" t="s">
        <v>1857</v>
      </c>
      <c r="K346" s="34">
        <v>1</v>
      </c>
      <c r="L346" s="34">
        <v>1</v>
      </c>
      <c r="M346" s="34">
        <v>1</v>
      </c>
      <c r="N346" s="34">
        <v>0.98</v>
      </c>
      <c r="O346" s="34">
        <v>0.98</v>
      </c>
      <c r="P346" s="34">
        <v>0.99</v>
      </c>
      <c r="Q346" s="34">
        <v>1.01</v>
      </c>
      <c r="R346" s="34">
        <v>1.01</v>
      </c>
      <c r="S346" s="34">
        <v>1.03</v>
      </c>
      <c r="T346" s="34">
        <v>1.08</v>
      </c>
      <c r="U346" s="34">
        <v>1.08</v>
      </c>
      <c r="V346" s="34">
        <v>1.0900000000000001</v>
      </c>
      <c r="W346" s="34">
        <v>1.1000000000000001</v>
      </c>
      <c r="X346" s="34">
        <v>1.08</v>
      </c>
      <c r="Y346" s="34">
        <v>1.1200000000000001</v>
      </c>
      <c r="Z346" s="412">
        <v>1.1000000000000001</v>
      </c>
      <c r="AA346" s="412">
        <v>1.1000000000000001</v>
      </c>
      <c r="AB346" s="412">
        <v>1.1000000000000001</v>
      </c>
      <c r="AC346" s="412">
        <v>1.1000000000000001</v>
      </c>
      <c r="AD346" s="412">
        <v>1.1000000000000001</v>
      </c>
    </row>
    <row r="347" spans="1:30" s="30" customFormat="1" ht="11.25" x14ac:dyDescent="0.25">
      <c r="A347" s="31">
        <v>73095</v>
      </c>
      <c r="B347" s="30" t="str">
        <f t="shared" si="5"/>
        <v/>
      </c>
      <c r="C347" s="34">
        <v>1.1499999999999999</v>
      </c>
      <c r="D347" s="34" t="s">
        <v>1845</v>
      </c>
      <c r="E347" s="34" t="s">
        <v>1846</v>
      </c>
      <c r="F347" s="34" t="s">
        <v>1846</v>
      </c>
      <c r="G347" s="34" t="s">
        <v>1852</v>
      </c>
      <c r="H347" s="34" t="s">
        <v>1856</v>
      </c>
      <c r="I347" s="34" t="s">
        <v>1854</v>
      </c>
      <c r="J347" s="34" t="s">
        <v>1854</v>
      </c>
      <c r="K347" s="34">
        <v>1.03</v>
      </c>
      <c r="L347" s="34">
        <v>1.03</v>
      </c>
      <c r="M347" s="34">
        <v>1.02</v>
      </c>
      <c r="N347" s="34">
        <v>1.01</v>
      </c>
      <c r="O347" s="34">
        <v>1.01</v>
      </c>
      <c r="P347" s="34">
        <v>1.02</v>
      </c>
      <c r="Q347" s="34">
        <v>1.03</v>
      </c>
      <c r="R347" s="34">
        <v>1.04</v>
      </c>
      <c r="S347" s="34">
        <v>1.06</v>
      </c>
      <c r="T347" s="34">
        <v>1.1100000000000001</v>
      </c>
      <c r="U347" s="34">
        <v>1.1100000000000001</v>
      </c>
      <c r="V347" s="34">
        <v>1.1100000000000001</v>
      </c>
      <c r="W347" s="34">
        <v>1.1299999999999999</v>
      </c>
      <c r="X347" s="34">
        <v>1.1000000000000001</v>
      </c>
      <c r="Y347" s="34">
        <v>1.1499999999999999</v>
      </c>
      <c r="Z347" s="412">
        <v>1.1299999999999999</v>
      </c>
      <c r="AA347" s="412">
        <v>1.1299999999999999</v>
      </c>
      <c r="AB347" s="412">
        <v>1.1299999999999999</v>
      </c>
      <c r="AC347" s="412">
        <v>1.1299999999999999</v>
      </c>
      <c r="AD347" s="412">
        <v>1.1299999999999999</v>
      </c>
    </row>
    <row r="348" spans="1:30" s="30" customFormat="1" ht="11.25" x14ac:dyDescent="0.25">
      <c r="A348" s="31">
        <v>73098</v>
      </c>
      <c r="B348" s="30" t="str">
        <f t="shared" si="5"/>
        <v/>
      </c>
      <c r="C348" s="34">
        <v>1.1499999999999999</v>
      </c>
      <c r="D348" s="34" t="s">
        <v>1849</v>
      </c>
      <c r="E348" s="34" t="s">
        <v>1850</v>
      </c>
      <c r="F348" s="34" t="s">
        <v>1846</v>
      </c>
      <c r="G348" s="34" t="s">
        <v>1852</v>
      </c>
      <c r="H348" s="34" t="s">
        <v>1853</v>
      </c>
      <c r="I348" s="34" t="s">
        <v>1854</v>
      </c>
      <c r="J348" s="34" t="s">
        <v>1854</v>
      </c>
      <c r="K348" s="34">
        <v>1.03</v>
      </c>
      <c r="L348" s="34">
        <v>1.03</v>
      </c>
      <c r="M348" s="34">
        <v>1.02</v>
      </c>
      <c r="N348" s="34">
        <v>1.01</v>
      </c>
      <c r="O348" s="34">
        <v>1.01</v>
      </c>
      <c r="P348" s="34">
        <v>1.02</v>
      </c>
      <c r="Q348" s="34">
        <v>1.04</v>
      </c>
      <c r="R348" s="34">
        <v>1.04</v>
      </c>
      <c r="S348" s="34">
        <v>1.06</v>
      </c>
      <c r="T348" s="34">
        <v>1.1200000000000001</v>
      </c>
      <c r="U348" s="34">
        <v>1.1200000000000001</v>
      </c>
      <c r="V348" s="34">
        <v>1.1200000000000001</v>
      </c>
      <c r="W348" s="34">
        <v>1.1399999999999999</v>
      </c>
      <c r="X348" s="34">
        <v>1.1100000000000001</v>
      </c>
      <c r="Y348" s="34">
        <v>1.1599999999999999</v>
      </c>
      <c r="Z348" s="412">
        <v>1.1399999999999999</v>
      </c>
      <c r="AA348" s="412">
        <v>1.1399999999999999</v>
      </c>
      <c r="AB348" s="412">
        <v>1.1399999999999999</v>
      </c>
      <c r="AC348" s="412">
        <v>1.1399999999999999</v>
      </c>
      <c r="AD348" s="412">
        <v>1.1399999999999999</v>
      </c>
    </row>
    <row r="349" spans="1:30" s="30" customFormat="1" ht="11.25" x14ac:dyDescent="0.25">
      <c r="A349" s="31">
        <v>73099</v>
      </c>
      <c r="B349" s="30" t="str">
        <f t="shared" si="5"/>
        <v/>
      </c>
      <c r="C349" s="34">
        <v>1.04</v>
      </c>
      <c r="D349" s="34" t="s">
        <v>1856</v>
      </c>
      <c r="E349" s="34" t="s">
        <v>1857</v>
      </c>
      <c r="F349" s="34">
        <v>1</v>
      </c>
      <c r="G349" s="34" t="s">
        <v>1858</v>
      </c>
      <c r="H349" s="34" t="s">
        <v>1859</v>
      </c>
      <c r="I349" s="34" t="s">
        <v>1858</v>
      </c>
      <c r="J349" s="34" t="s">
        <v>1858</v>
      </c>
      <c r="K349" s="34">
        <v>0.94</v>
      </c>
      <c r="L349" s="34">
        <v>0.95</v>
      </c>
      <c r="M349" s="34">
        <v>0.94</v>
      </c>
      <c r="N349" s="34">
        <v>0.93</v>
      </c>
      <c r="O349" s="34">
        <v>0.93</v>
      </c>
      <c r="P349" s="34">
        <v>0.94</v>
      </c>
      <c r="Q349" s="34">
        <v>0.95</v>
      </c>
      <c r="R349" s="34">
        <v>0.96</v>
      </c>
      <c r="S349" s="34">
        <v>0.97</v>
      </c>
      <c r="T349" s="34">
        <v>1.02</v>
      </c>
      <c r="U349" s="34">
        <v>1.02</v>
      </c>
      <c r="V349" s="34">
        <v>1.02</v>
      </c>
      <c r="W349" s="34">
        <v>1.04</v>
      </c>
      <c r="X349" s="34">
        <v>1.02</v>
      </c>
      <c r="Y349" s="34">
        <v>1.06</v>
      </c>
      <c r="Z349" s="412">
        <v>1.04</v>
      </c>
      <c r="AA349" s="412">
        <v>1.04</v>
      </c>
      <c r="AB349" s="412">
        <v>1.04</v>
      </c>
      <c r="AC349" s="412">
        <v>1.04</v>
      </c>
      <c r="AD349" s="412">
        <v>1.04</v>
      </c>
    </row>
    <row r="350" spans="1:30" s="30" customFormat="1" ht="11.25" x14ac:dyDescent="0.25">
      <c r="A350" s="31">
        <v>73101</v>
      </c>
      <c r="B350" s="30" t="str">
        <f t="shared" si="5"/>
        <v/>
      </c>
      <c r="C350" s="34">
        <v>1.07</v>
      </c>
      <c r="D350" s="34" t="s">
        <v>1852</v>
      </c>
      <c r="E350" s="34" t="s">
        <v>1854</v>
      </c>
      <c r="F350" s="34" t="s">
        <v>1853</v>
      </c>
      <c r="G350" s="34" t="s">
        <v>1864</v>
      </c>
      <c r="H350" s="34" t="s">
        <v>1858</v>
      </c>
      <c r="I350" s="34" t="s">
        <v>1861</v>
      </c>
      <c r="J350" s="34" t="s">
        <v>1861</v>
      </c>
      <c r="K350" s="34">
        <v>0.97</v>
      </c>
      <c r="L350" s="34">
        <v>0.97</v>
      </c>
      <c r="M350" s="34">
        <v>0.96</v>
      </c>
      <c r="N350" s="34">
        <v>0.95</v>
      </c>
      <c r="O350" s="34">
        <v>0.95</v>
      </c>
      <c r="P350" s="34">
        <v>0.96</v>
      </c>
      <c r="Q350" s="34">
        <v>0.97</v>
      </c>
      <c r="R350" s="34">
        <v>0.98</v>
      </c>
      <c r="S350" s="34">
        <v>0.99</v>
      </c>
      <c r="T350" s="34">
        <v>1.04</v>
      </c>
      <c r="U350" s="34">
        <v>1.04</v>
      </c>
      <c r="V350" s="34">
        <v>1.04</v>
      </c>
      <c r="W350" s="34">
        <v>1.07</v>
      </c>
      <c r="X350" s="34">
        <v>1.04</v>
      </c>
      <c r="Y350" s="34">
        <v>1.0900000000000001</v>
      </c>
      <c r="Z350" s="412">
        <v>1.07</v>
      </c>
      <c r="AA350" s="412">
        <v>1.07</v>
      </c>
      <c r="AB350" s="412">
        <v>1.07</v>
      </c>
      <c r="AC350" s="412">
        <v>1.07</v>
      </c>
      <c r="AD350" s="412">
        <v>1.07</v>
      </c>
    </row>
    <row r="351" spans="1:30" s="30" customFormat="1" ht="11.25" x14ac:dyDescent="0.25">
      <c r="A351" s="31">
        <v>73102</v>
      </c>
      <c r="B351" s="30" t="str">
        <f t="shared" si="5"/>
        <v/>
      </c>
      <c r="C351" s="34">
        <v>1.1100000000000001</v>
      </c>
      <c r="D351" s="34" t="s">
        <v>1851</v>
      </c>
      <c r="E351" s="34" t="s">
        <v>1847</v>
      </c>
      <c r="F351" s="34" t="s">
        <v>1855</v>
      </c>
      <c r="G351" s="34" t="s">
        <v>1856</v>
      </c>
      <c r="H351" s="34" t="s">
        <v>1864</v>
      </c>
      <c r="I351" s="34" t="s">
        <v>1857</v>
      </c>
      <c r="J351" s="34" t="s">
        <v>1857</v>
      </c>
      <c r="K351" s="34">
        <v>1</v>
      </c>
      <c r="L351" s="34">
        <v>1</v>
      </c>
      <c r="M351" s="34">
        <v>0.99</v>
      </c>
      <c r="N351" s="34">
        <v>0.98</v>
      </c>
      <c r="O351" s="34">
        <v>0.98</v>
      </c>
      <c r="P351" s="34">
        <v>0.99</v>
      </c>
      <c r="Q351" s="34">
        <v>1</v>
      </c>
      <c r="R351" s="34">
        <v>1.01</v>
      </c>
      <c r="S351" s="34">
        <v>1.03</v>
      </c>
      <c r="T351" s="34">
        <v>1.08</v>
      </c>
      <c r="U351" s="34">
        <v>1.08</v>
      </c>
      <c r="V351" s="34">
        <v>1.08</v>
      </c>
      <c r="W351" s="34">
        <v>1.1000000000000001</v>
      </c>
      <c r="X351" s="34">
        <v>1.07</v>
      </c>
      <c r="Y351" s="34">
        <v>1.1200000000000001</v>
      </c>
      <c r="Z351" s="412">
        <v>1.1000000000000001</v>
      </c>
      <c r="AA351" s="412">
        <v>1.1000000000000001</v>
      </c>
      <c r="AB351" s="412">
        <v>1.1000000000000001</v>
      </c>
      <c r="AC351" s="412">
        <v>1.1000000000000001</v>
      </c>
      <c r="AD351" s="412">
        <v>1.1000000000000001</v>
      </c>
    </row>
    <row r="352" spans="1:30" s="30" customFormat="1" ht="11.25" x14ac:dyDescent="0.25">
      <c r="A352" s="31">
        <v>73104</v>
      </c>
      <c r="B352" s="30" t="str">
        <f t="shared" si="5"/>
        <v/>
      </c>
      <c r="C352" s="34">
        <v>1.07</v>
      </c>
      <c r="D352" s="34" t="s">
        <v>1852</v>
      </c>
      <c r="E352" s="34" t="s">
        <v>1853</v>
      </c>
      <c r="F352" s="34" t="s">
        <v>1853</v>
      </c>
      <c r="G352" s="34" t="s">
        <v>1861</v>
      </c>
      <c r="H352" s="34" t="s">
        <v>1858</v>
      </c>
      <c r="I352" s="34" t="s">
        <v>1861</v>
      </c>
      <c r="J352" s="34" t="s">
        <v>1861</v>
      </c>
      <c r="K352" s="34">
        <v>0.96</v>
      </c>
      <c r="L352" s="34">
        <v>0.97</v>
      </c>
      <c r="M352" s="34">
        <v>0.96</v>
      </c>
      <c r="N352" s="34">
        <v>0.95</v>
      </c>
      <c r="O352" s="34">
        <v>0.95</v>
      </c>
      <c r="P352" s="34">
        <v>0.96</v>
      </c>
      <c r="Q352" s="34">
        <v>0.97</v>
      </c>
      <c r="R352" s="34">
        <v>0.98</v>
      </c>
      <c r="S352" s="34">
        <v>0.99</v>
      </c>
      <c r="T352" s="34">
        <v>1.04</v>
      </c>
      <c r="U352" s="34">
        <v>1.04</v>
      </c>
      <c r="V352" s="34">
        <v>1.04</v>
      </c>
      <c r="W352" s="34">
        <v>1.06</v>
      </c>
      <c r="X352" s="34">
        <v>1.04</v>
      </c>
      <c r="Y352" s="34">
        <v>1.08</v>
      </c>
      <c r="Z352" s="412">
        <v>1.06</v>
      </c>
      <c r="AA352" s="412">
        <v>1.06</v>
      </c>
      <c r="AB352" s="412">
        <v>1.06</v>
      </c>
      <c r="AC352" s="412">
        <v>1.06</v>
      </c>
      <c r="AD352" s="412">
        <v>1.06</v>
      </c>
    </row>
    <row r="353" spans="1:30" s="30" customFormat="1" ht="11.25" x14ac:dyDescent="0.25">
      <c r="A353" s="31">
        <v>73105</v>
      </c>
      <c r="B353" s="30" t="str">
        <f t="shared" si="5"/>
        <v/>
      </c>
      <c r="C353" s="34">
        <v>1.08</v>
      </c>
      <c r="D353" s="34" t="s">
        <v>1855</v>
      </c>
      <c r="E353" s="34" t="s">
        <v>1852</v>
      </c>
      <c r="F353" s="34" t="s">
        <v>1854</v>
      </c>
      <c r="G353" s="34" t="s">
        <v>1864</v>
      </c>
      <c r="H353" s="34" t="s">
        <v>1865</v>
      </c>
      <c r="I353" s="34" t="s">
        <v>1864</v>
      </c>
      <c r="J353" s="34" t="s">
        <v>1864</v>
      </c>
      <c r="K353" s="34">
        <v>0.97</v>
      </c>
      <c r="L353" s="34">
        <v>0.98</v>
      </c>
      <c r="M353" s="34">
        <v>0.97</v>
      </c>
      <c r="N353" s="34">
        <v>0.96</v>
      </c>
      <c r="O353" s="34">
        <v>0.96</v>
      </c>
      <c r="P353" s="34">
        <v>0.97</v>
      </c>
      <c r="Q353" s="34">
        <v>0.98</v>
      </c>
      <c r="R353" s="34">
        <v>0.99</v>
      </c>
      <c r="S353" s="34">
        <v>1</v>
      </c>
      <c r="T353" s="34">
        <v>1.05</v>
      </c>
      <c r="U353" s="34">
        <v>1.05</v>
      </c>
      <c r="V353" s="34">
        <v>1.05</v>
      </c>
      <c r="W353" s="34">
        <v>1.07</v>
      </c>
      <c r="X353" s="34">
        <v>1.05</v>
      </c>
      <c r="Y353" s="34">
        <v>1.0900000000000001</v>
      </c>
      <c r="Z353" s="412">
        <v>1.07</v>
      </c>
      <c r="AA353" s="412">
        <v>1.07</v>
      </c>
      <c r="AB353" s="412">
        <v>1.07</v>
      </c>
      <c r="AC353" s="412">
        <v>1.07</v>
      </c>
      <c r="AD353" s="412">
        <v>1.07</v>
      </c>
    </row>
    <row r="354" spans="1:30" s="30" customFormat="1" ht="11.25" x14ac:dyDescent="0.25">
      <c r="A354" s="31">
        <v>73107</v>
      </c>
      <c r="B354" s="30" t="str">
        <f t="shared" si="5"/>
        <v/>
      </c>
      <c r="C354" s="34">
        <v>1.1000000000000001</v>
      </c>
      <c r="D354" s="34" t="s">
        <v>1848</v>
      </c>
      <c r="E354" s="34" t="s">
        <v>1855</v>
      </c>
      <c r="F354" s="34" t="s">
        <v>1852</v>
      </c>
      <c r="G354" s="34" t="s">
        <v>1857</v>
      </c>
      <c r="H354" s="34" t="s">
        <v>1861</v>
      </c>
      <c r="I354" s="34">
        <v>1</v>
      </c>
      <c r="J354" s="34">
        <v>1</v>
      </c>
      <c r="K354" s="34">
        <v>0.99</v>
      </c>
      <c r="L354" s="34">
        <v>0.99</v>
      </c>
      <c r="M354" s="34">
        <v>0.98</v>
      </c>
      <c r="N354" s="34">
        <v>0.97</v>
      </c>
      <c r="O354" s="34">
        <v>0.97</v>
      </c>
      <c r="P354" s="34">
        <v>0.98</v>
      </c>
      <c r="Q354" s="34">
        <v>0.99</v>
      </c>
      <c r="R354" s="34">
        <v>1</v>
      </c>
      <c r="S354" s="34">
        <v>1.01</v>
      </c>
      <c r="T354" s="34">
        <v>1.07</v>
      </c>
      <c r="U354" s="34">
        <v>1.07</v>
      </c>
      <c r="V354" s="34">
        <v>1.07</v>
      </c>
      <c r="W354" s="34">
        <v>1.0900000000000001</v>
      </c>
      <c r="X354" s="34">
        <v>1.06</v>
      </c>
      <c r="Y354" s="34">
        <v>1.1100000000000001</v>
      </c>
      <c r="Z354" s="412">
        <v>1.0900000000000001</v>
      </c>
      <c r="AA354" s="412">
        <v>1.0900000000000001</v>
      </c>
      <c r="AB354" s="412">
        <v>1.0900000000000001</v>
      </c>
      <c r="AC354" s="412">
        <v>1.0900000000000001</v>
      </c>
      <c r="AD354" s="412">
        <v>1.0900000000000001</v>
      </c>
    </row>
    <row r="355" spans="1:30" s="30" customFormat="1" ht="11.25" x14ac:dyDescent="0.25">
      <c r="A355" s="31">
        <v>73108</v>
      </c>
      <c r="B355" s="30" t="str">
        <f t="shared" si="5"/>
        <v/>
      </c>
      <c r="C355" s="34">
        <v>1.07</v>
      </c>
      <c r="D355" s="34" t="s">
        <v>1852</v>
      </c>
      <c r="E355" s="34" t="s">
        <v>1854</v>
      </c>
      <c r="F355" s="34" t="s">
        <v>1853</v>
      </c>
      <c r="G355" s="34" t="s">
        <v>1864</v>
      </c>
      <c r="H355" s="34" t="s">
        <v>1858</v>
      </c>
      <c r="I355" s="34" t="s">
        <v>1861</v>
      </c>
      <c r="J355" s="34" t="s">
        <v>1861</v>
      </c>
      <c r="K355" s="34">
        <v>0.97</v>
      </c>
      <c r="L355" s="34">
        <v>0.97</v>
      </c>
      <c r="M355" s="34">
        <v>0.96</v>
      </c>
      <c r="N355" s="34">
        <v>0.95</v>
      </c>
      <c r="O355" s="34">
        <v>0.95</v>
      </c>
      <c r="P355" s="34">
        <v>0.96</v>
      </c>
      <c r="Q355" s="34">
        <v>0.97</v>
      </c>
      <c r="R355" s="34">
        <v>0.98</v>
      </c>
      <c r="S355" s="34">
        <v>0.99</v>
      </c>
      <c r="T355" s="34">
        <v>1.04</v>
      </c>
      <c r="U355" s="34">
        <v>1.04</v>
      </c>
      <c r="V355" s="34">
        <v>1.04</v>
      </c>
      <c r="W355" s="34">
        <v>1.07</v>
      </c>
      <c r="X355" s="34">
        <v>1.04</v>
      </c>
      <c r="Y355" s="34">
        <v>1.0900000000000001</v>
      </c>
      <c r="Z355" s="412">
        <v>1.07</v>
      </c>
      <c r="AA355" s="412">
        <v>1.07</v>
      </c>
      <c r="AB355" s="412">
        <v>1.07</v>
      </c>
      <c r="AC355" s="412">
        <v>1.07</v>
      </c>
      <c r="AD355" s="412">
        <v>1.07</v>
      </c>
    </row>
    <row r="356" spans="1:30" s="30" customFormat="1" ht="11.25" x14ac:dyDescent="0.25">
      <c r="A356" s="31">
        <v>73110</v>
      </c>
      <c r="B356" s="30" t="str">
        <f t="shared" si="5"/>
        <v/>
      </c>
      <c r="C356" s="34">
        <v>1.1200000000000001</v>
      </c>
      <c r="D356" s="34" t="s">
        <v>1846</v>
      </c>
      <c r="E356" s="34" t="s">
        <v>1848</v>
      </c>
      <c r="F356" s="34" t="s">
        <v>1847</v>
      </c>
      <c r="G356" s="34" t="s">
        <v>1853</v>
      </c>
      <c r="H356" s="34">
        <v>1</v>
      </c>
      <c r="I356" s="34" t="s">
        <v>1856</v>
      </c>
      <c r="J356" s="34" t="s">
        <v>1856</v>
      </c>
      <c r="K356" s="34">
        <v>1.01</v>
      </c>
      <c r="L356" s="34">
        <v>1.01</v>
      </c>
      <c r="M356" s="34">
        <v>1</v>
      </c>
      <c r="N356" s="34">
        <v>0.99</v>
      </c>
      <c r="O356" s="34">
        <v>0.99</v>
      </c>
      <c r="P356" s="34">
        <v>1</v>
      </c>
      <c r="Q356" s="34">
        <v>1.01</v>
      </c>
      <c r="R356" s="34">
        <v>1.02</v>
      </c>
      <c r="S356" s="34">
        <v>1.03</v>
      </c>
      <c r="T356" s="34">
        <v>1.0900000000000001</v>
      </c>
      <c r="U356" s="34">
        <v>1.0900000000000001</v>
      </c>
      <c r="V356" s="34">
        <v>1.0900000000000001</v>
      </c>
      <c r="W356" s="34">
        <v>1.1100000000000001</v>
      </c>
      <c r="X356" s="34">
        <v>1.08</v>
      </c>
      <c r="Y356" s="34">
        <v>1.1299999999999999</v>
      </c>
      <c r="Z356" s="412">
        <v>1.1100000000000001</v>
      </c>
      <c r="AA356" s="412">
        <v>1.1100000000000001</v>
      </c>
      <c r="AB356" s="412">
        <v>1.1100000000000001</v>
      </c>
      <c r="AC356" s="412">
        <v>1.1100000000000001</v>
      </c>
      <c r="AD356" s="412">
        <v>1.1100000000000001</v>
      </c>
    </row>
    <row r="357" spans="1:30" s="30" customFormat="1" ht="11.25" x14ac:dyDescent="0.25">
      <c r="A357" s="31">
        <v>73111</v>
      </c>
      <c r="B357" s="30" t="str">
        <f t="shared" si="5"/>
        <v/>
      </c>
      <c r="C357" s="34">
        <v>0.95</v>
      </c>
      <c r="D357" s="34" t="s">
        <v>1863</v>
      </c>
      <c r="E357" s="34" t="s">
        <v>1862</v>
      </c>
      <c r="F357" s="34" t="s">
        <v>1862</v>
      </c>
      <c r="G357" s="34" t="s">
        <v>1870</v>
      </c>
      <c r="H357" s="34" t="s">
        <v>1868</v>
      </c>
      <c r="I357" s="34" t="s">
        <v>1870</v>
      </c>
      <c r="J357" s="34" t="s">
        <v>1870</v>
      </c>
      <c r="K357" s="34">
        <v>0.87</v>
      </c>
      <c r="L357" s="34">
        <v>0.87</v>
      </c>
      <c r="M357" s="34">
        <v>0.87</v>
      </c>
      <c r="N357" s="34">
        <v>0.85</v>
      </c>
      <c r="O357" s="34">
        <v>0.85</v>
      </c>
      <c r="P357" s="34">
        <v>0.86</v>
      </c>
      <c r="Q357" s="34">
        <v>0.87</v>
      </c>
      <c r="R357" s="34">
        <v>0.88</v>
      </c>
      <c r="S357" s="34">
        <v>0.89</v>
      </c>
      <c r="T357" s="34">
        <v>0.93</v>
      </c>
      <c r="U357" s="34">
        <v>0.93</v>
      </c>
      <c r="V357" s="34">
        <v>0.93</v>
      </c>
      <c r="W357" s="34">
        <v>0.95</v>
      </c>
      <c r="X357" s="34">
        <v>0.94</v>
      </c>
      <c r="Y357" s="34">
        <v>0.97</v>
      </c>
      <c r="Z357" s="412">
        <v>0.95</v>
      </c>
      <c r="AA357" s="412">
        <v>0.95</v>
      </c>
      <c r="AB357" s="412">
        <v>0.95</v>
      </c>
      <c r="AC357" s="412">
        <v>0.95</v>
      </c>
      <c r="AD357" s="412">
        <v>0.95</v>
      </c>
    </row>
    <row r="358" spans="1:30" s="30" customFormat="1" ht="11.25" x14ac:dyDescent="0.25">
      <c r="A358" s="31">
        <v>73113</v>
      </c>
      <c r="B358" s="30" t="str">
        <f t="shared" si="5"/>
        <v/>
      </c>
      <c r="C358" s="34">
        <v>1.1000000000000001</v>
      </c>
      <c r="D358" s="34" t="s">
        <v>1848</v>
      </c>
      <c r="E358" s="34" t="s">
        <v>1847</v>
      </c>
      <c r="F358" s="34" t="s">
        <v>1855</v>
      </c>
      <c r="G358" s="34" t="s">
        <v>1857</v>
      </c>
      <c r="H358" s="34" t="s">
        <v>1864</v>
      </c>
      <c r="I358" s="34" t="s">
        <v>1857</v>
      </c>
      <c r="J358" s="34" t="s">
        <v>1857</v>
      </c>
      <c r="K358" s="34">
        <v>0.99</v>
      </c>
      <c r="L358" s="34">
        <v>1</v>
      </c>
      <c r="M358" s="34">
        <v>0.99</v>
      </c>
      <c r="N358" s="34">
        <v>0.97</v>
      </c>
      <c r="O358" s="34">
        <v>0.98</v>
      </c>
      <c r="P358" s="34">
        <v>0.99</v>
      </c>
      <c r="Q358" s="34">
        <v>1</v>
      </c>
      <c r="R358" s="34">
        <v>1.01</v>
      </c>
      <c r="S358" s="34">
        <v>1.02</v>
      </c>
      <c r="T358" s="34">
        <v>1.07</v>
      </c>
      <c r="U358" s="34">
        <v>1.07</v>
      </c>
      <c r="V358" s="34">
        <v>1.08</v>
      </c>
      <c r="W358" s="34">
        <v>1.1000000000000001</v>
      </c>
      <c r="X358" s="34">
        <v>1.07</v>
      </c>
      <c r="Y358" s="34">
        <v>1.1100000000000001</v>
      </c>
      <c r="Z358" s="412">
        <v>1.1000000000000001</v>
      </c>
      <c r="AA358" s="412">
        <v>1.1000000000000001</v>
      </c>
      <c r="AB358" s="412">
        <v>1.1000000000000001</v>
      </c>
      <c r="AC358" s="412">
        <v>1.1000000000000001</v>
      </c>
      <c r="AD358" s="412">
        <v>1.1000000000000001</v>
      </c>
    </row>
    <row r="359" spans="1:30" s="30" customFormat="1" ht="11.25" x14ac:dyDescent="0.25">
      <c r="A359" s="31">
        <v>73114</v>
      </c>
      <c r="B359" s="30" t="str">
        <f t="shared" si="5"/>
        <v/>
      </c>
      <c r="C359" s="34">
        <v>1.08</v>
      </c>
      <c r="D359" s="34" t="s">
        <v>1855</v>
      </c>
      <c r="E359" s="34" t="s">
        <v>1854</v>
      </c>
      <c r="F359" s="34" t="s">
        <v>1853</v>
      </c>
      <c r="G359" s="34" t="s">
        <v>1864</v>
      </c>
      <c r="H359" s="34" t="s">
        <v>1865</v>
      </c>
      <c r="I359" s="34" t="s">
        <v>1861</v>
      </c>
      <c r="J359" s="34" t="s">
        <v>1861</v>
      </c>
      <c r="K359" s="34">
        <v>0.97</v>
      </c>
      <c r="L359" s="34">
        <v>0.97</v>
      </c>
      <c r="M359" s="34">
        <v>0.97</v>
      </c>
      <c r="N359" s="34">
        <v>0.95</v>
      </c>
      <c r="O359" s="34">
        <v>0.95</v>
      </c>
      <c r="P359" s="34">
        <v>0.97</v>
      </c>
      <c r="Q359" s="34">
        <v>0.98</v>
      </c>
      <c r="R359" s="34">
        <v>0.98</v>
      </c>
      <c r="S359" s="34">
        <v>1</v>
      </c>
      <c r="T359" s="34">
        <v>1.05</v>
      </c>
      <c r="U359" s="34">
        <v>1.05</v>
      </c>
      <c r="V359" s="34">
        <v>1.05</v>
      </c>
      <c r="W359" s="34">
        <v>1.07</v>
      </c>
      <c r="X359" s="34">
        <v>1.05</v>
      </c>
      <c r="Y359" s="34">
        <v>1.0900000000000001</v>
      </c>
      <c r="Z359" s="412">
        <v>1.07</v>
      </c>
      <c r="AA359" s="412">
        <v>1.07</v>
      </c>
      <c r="AB359" s="412">
        <v>1.07</v>
      </c>
      <c r="AC359" s="412">
        <v>1.07</v>
      </c>
      <c r="AD359" s="412">
        <v>1.07</v>
      </c>
    </row>
    <row r="360" spans="1:30" s="30" customFormat="1" ht="11.25" x14ac:dyDescent="0.25">
      <c r="A360" s="31">
        <v>73116</v>
      </c>
      <c r="B360" s="30" t="str">
        <f t="shared" si="5"/>
        <v/>
      </c>
      <c r="C360" s="34">
        <v>1.08</v>
      </c>
      <c r="D360" s="34" t="s">
        <v>1855</v>
      </c>
      <c r="E360" s="34" t="s">
        <v>1852</v>
      </c>
      <c r="F360" s="34" t="s">
        <v>1854</v>
      </c>
      <c r="G360" s="34" t="s">
        <v>1864</v>
      </c>
      <c r="H360" s="34" t="s">
        <v>1865</v>
      </c>
      <c r="I360" s="34" t="s">
        <v>1864</v>
      </c>
      <c r="J360" s="34" t="s">
        <v>1864</v>
      </c>
      <c r="K360" s="34">
        <v>0.98</v>
      </c>
      <c r="L360" s="34">
        <v>0.98</v>
      </c>
      <c r="M360" s="34">
        <v>0.97</v>
      </c>
      <c r="N360" s="34">
        <v>0.96</v>
      </c>
      <c r="O360" s="34">
        <v>0.96</v>
      </c>
      <c r="P360" s="34">
        <v>0.97</v>
      </c>
      <c r="Q360" s="34">
        <v>0.98</v>
      </c>
      <c r="R360" s="34">
        <v>0.99</v>
      </c>
      <c r="S360" s="34">
        <v>1</v>
      </c>
      <c r="T360" s="34">
        <v>1.05</v>
      </c>
      <c r="U360" s="34">
        <v>1.05</v>
      </c>
      <c r="V360" s="34">
        <v>1.06</v>
      </c>
      <c r="W360" s="34">
        <v>1.08</v>
      </c>
      <c r="X360" s="34">
        <v>1.05</v>
      </c>
      <c r="Y360" s="34">
        <v>1.1000000000000001</v>
      </c>
      <c r="Z360" s="412">
        <v>1.08</v>
      </c>
      <c r="AA360" s="412">
        <v>1.08</v>
      </c>
      <c r="AB360" s="412">
        <v>1.08</v>
      </c>
      <c r="AC360" s="412">
        <v>1.08</v>
      </c>
      <c r="AD360" s="412">
        <v>1.08</v>
      </c>
    </row>
    <row r="361" spans="1:30" s="30" customFormat="1" ht="11.25" x14ac:dyDescent="0.25">
      <c r="A361" s="31">
        <v>73117</v>
      </c>
      <c r="B361" s="30" t="str">
        <f t="shared" si="5"/>
        <v/>
      </c>
      <c r="C361" s="34">
        <v>1.1200000000000001</v>
      </c>
      <c r="D361" s="34" t="s">
        <v>1846</v>
      </c>
      <c r="E361" s="34" t="s">
        <v>1848</v>
      </c>
      <c r="F361" s="34" t="s">
        <v>1847</v>
      </c>
      <c r="G361" s="34" t="s">
        <v>1856</v>
      </c>
      <c r="H361" s="34">
        <v>1</v>
      </c>
      <c r="I361" s="34" t="s">
        <v>1857</v>
      </c>
      <c r="J361" s="34" t="s">
        <v>1857</v>
      </c>
      <c r="K361" s="34">
        <v>1</v>
      </c>
      <c r="L361" s="34">
        <v>1</v>
      </c>
      <c r="M361" s="34">
        <v>1</v>
      </c>
      <c r="N361" s="34">
        <v>0.98</v>
      </c>
      <c r="O361" s="34">
        <v>0.98</v>
      </c>
      <c r="P361" s="34">
        <v>1</v>
      </c>
      <c r="Q361" s="34">
        <v>1.01</v>
      </c>
      <c r="R361" s="34">
        <v>1.02</v>
      </c>
      <c r="S361" s="34">
        <v>1.03</v>
      </c>
      <c r="T361" s="34">
        <v>1.08</v>
      </c>
      <c r="U361" s="34">
        <v>1.08</v>
      </c>
      <c r="V361" s="34">
        <v>1.0900000000000001</v>
      </c>
      <c r="W361" s="34">
        <v>1.1100000000000001</v>
      </c>
      <c r="X361" s="34">
        <v>1.08</v>
      </c>
      <c r="Y361" s="34">
        <v>1.1299999999999999</v>
      </c>
      <c r="Z361" s="412">
        <v>1.1100000000000001</v>
      </c>
      <c r="AA361" s="412">
        <v>1.1100000000000001</v>
      </c>
      <c r="AB361" s="412">
        <v>1.1100000000000001</v>
      </c>
      <c r="AC361" s="412">
        <v>1.1100000000000001</v>
      </c>
      <c r="AD361" s="412">
        <v>1.1100000000000001</v>
      </c>
    </row>
    <row r="362" spans="1:30" s="30" customFormat="1" ht="11.25" x14ac:dyDescent="0.25">
      <c r="A362" s="31">
        <v>73119</v>
      </c>
      <c r="B362" s="30" t="str">
        <f t="shared" si="5"/>
        <v/>
      </c>
      <c r="C362" s="34">
        <v>1.1000000000000001</v>
      </c>
      <c r="D362" s="34" t="s">
        <v>1848</v>
      </c>
      <c r="E362" s="34" t="s">
        <v>1855</v>
      </c>
      <c r="F362" s="34" t="s">
        <v>1852</v>
      </c>
      <c r="G362" s="34" t="s">
        <v>1857</v>
      </c>
      <c r="H362" s="34" t="s">
        <v>1864</v>
      </c>
      <c r="I362" s="34">
        <v>1</v>
      </c>
      <c r="J362" s="34">
        <v>1</v>
      </c>
      <c r="K362" s="34">
        <v>0.99</v>
      </c>
      <c r="L362" s="34">
        <v>0.99</v>
      </c>
      <c r="M362" s="34">
        <v>0.98</v>
      </c>
      <c r="N362" s="34">
        <v>0.97</v>
      </c>
      <c r="O362" s="34">
        <v>0.97</v>
      </c>
      <c r="P362" s="34">
        <v>0.98</v>
      </c>
      <c r="Q362" s="34">
        <v>0.99</v>
      </c>
      <c r="R362" s="34">
        <v>1</v>
      </c>
      <c r="S362" s="34">
        <v>1.02</v>
      </c>
      <c r="T362" s="34">
        <v>1.07</v>
      </c>
      <c r="U362" s="34">
        <v>1.07</v>
      </c>
      <c r="V362" s="34">
        <v>1.07</v>
      </c>
      <c r="W362" s="34">
        <v>1.0900000000000001</v>
      </c>
      <c r="X362" s="34">
        <v>1.06</v>
      </c>
      <c r="Y362" s="34">
        <v>1.1100000000000001</v>
      </c>
      <c r="Z362" s="412">
        <v>1.0900000000000001</v>
      </c>
      <c r="AA362" s="412">
        <v>1.0900000000000001</v>
      </c>
      <c r="AB362" s="412">
        <v>1.0900000000000001</v>
      </c>
      <c r="AC362" s="412">
        <v>1.0900000000000001</v>
      </c>
      <c r="AD362" s="412">
        <v>1.0900000000000001</v>
      </c>
    </row>
    <row r="363" spans="1:30" s="30" customFormat="1" ht="11.25" x14ac:dyDescent="0.25">
      <c r="A363" s="31">
        <v>73207</v>
      </c>
      <c r="B363" s="30" t="str">
        <f t="shared" si="5"/>
        <v/>
      </c>
      <c r="C363" s="34">
        <v>1.2</v>
      </c>
      <c r="D363" s="34" t="s">
        <v>1838</v>
      </c>
      <c r="E363" s="34" t="s">
        <v>1840</v>
      </c>
      <c r="F363" s="34" t="s">
        <v>1842</v>
      </c>
      <c r="G363" s="34" t="s">
        <v>1851</v>
      </c>
      <c r="H363" s="34" t="s">
        <v>1847</v>
      </c>
      <c r="I363" s="34" t="s">
        <v>1848</v>
      </c>
      <c r="J363" s="34" t="s">
        <v>1848</v>
      </c>
      <c r="K363" s="34">
        <v>1.07</v>
      </c>
      <c r="L363" s="34">
        <v>1.07</v>
      </c>
      <c r="M363" s="34">
        <v>1.06</v>
      </c>
      <c r="N363" s="34">
        <v>1.05</v>
      </c>
      <c r="O363" s="34">
        <v>1.05</v>
      </c>
      <c r="P363" s="34">
        <v>1.06</v>
      </c>
      <c r="Q363" s="34">
        <v>1.08</v>
      </c>
      <c r="R363" s="34">
        <v>1.08</v>
      </c>
      <c r="S363" s="34">
        <v>1.1000000000000001</v>
      </c>
      <c r="T363" s="34">
        <v>1.17</v>
      </c>
      <c r="U363" s="34">
        <v>1.17</v>
      </c>
      <c r="V363" s="34">
        <v>1.17</v>
      </c>
      <c r="W363" s="34">
        <v>1.18</v>
      </c>
      <c r="X363" s="34">
        <v>1.1499999999999999</v>
      </c>
      <c r="Y363" s="34">
        <v>1.21</v>
      </c>
      <c r="Z363" s="412">
        <v>1.18</v>
      </c>
      <c r="AA363" s="412">
        <v>1.18</v>
      </c>
      <c r="AB363" s="412">
        <v>1.18</v>
      </c>
      <c r="AC363" s="412">
        <v>1.18</v>
      </c>
      <c r="AD363" s="412">
        <v>1.18</v>
      </c>
    </row>
    <row r="364" spans="1:30" s="30" customFormat="1" ht="11.25" x14ac:dyDescent="0.25">
      <c r="A364" s="31">
        <v>73230</v>
      </c>
      <c r="B364" s="30" t="str">
        <f t="shared" si="5"/>
        <v/>
      </c>
      <c r="C364" s="34">
        <v>1.19</v>
      </c>
      <c r="D364" s="34" t="s">
        <v>1834</v>
      </c>
      <c r="E364" s="34" t="s">
        <v>1842</v>
      </c>
      <c r="F364" s="34" t="s">
        <v>1844</v>
      </c>
      <c r="G364" s="34" t="s">
        <v>1848</v>
      </c>
      <c r="H364" s="34" t="s">
        <v>1852</v>
      </c>
      <c r="I364" s="34" t="s">
        <v>1847</v>
      </c>
      <c r="J364" s="34" t="s">
        <v>1847</v>
      </c>
      <c r="K364" s="34">
        <v>1.06</v>
      </c>
      <c r="L364" s="34">
        <v>1.06</v>
      </c>
      <c r="M364" s="34">
        <v>1.05</v>
      </c>
      <c r="N364" s="34">
        <v>1.03</v>
      </c>
      <c r="O364" s="34">
        <v>1.04</v>
      </c>
      <c r="P364" s="34">
        <v>1.05</v>
      </c>
      <c r="Q364" s="34">
        <v>1.06</v>
      </c>
      <c r="R364" s="34">
        <v>1.07</v>
      </c>
      <c r="S364" s="34">
        <v>1.0900000000000001</v>
      </c>
      <c r="T364" s="34">
        <v>1.1499999999999999</v>
      </c>
      <c r="U364" s="34">
        <v>1.1499999999999999</v>
      </c>
      <c r="V364" s="34">
        <v>1.1599999999999999</v>
      </c>
      <c r="W364" s="34">
        <v>1.17</v>
      </c>
      <c r="X364" s="34">
        <v>1.1399999999999999</v>
      </c>
      <c r="Y364" s="34">
        <v>1.19</v>
      </c>
      <c r="Z364" s="412">
        <v>1.17</v>
      </c>
      <c r="AA364" s="412">
        <v>1.17</v>
      </c>
      <c r="AB364" s="412">
        <v>1.17</v>
      </c>
      <c r="AC364" s="412">
        <v>1.17</v>
      </c>
      <c r="AD364" s="412">
        <v>1.17</v>
      </c>
    </row>
    <row r="365" spans="1:30" s="30" customFormat="1" ht="11.25" x14ac:dyDescent="0.25">
      <c r="A365" s="31">
        <v>73235</v>
      </c>
      <c r="B365" s="30" t="str">
        <f t="shared" si="5"/>
        <v/>
      </c>
      <c r="C365" s="34">
        <v>1.1200000000000001</v>
      </c>
      <c r="D365" s="34" t="s">
        <v>1846</v>
      </c>
      <c r="E365" s="34" t="s">
        <v>1848</v>
      </c>
      <c r="F365" s="34" t="s">
        <v>1847</v>
      </c>
      <c r="G365" s="34" t="s">
        <v>1856</v>
      </c>
      <c r="H365" s="34">
        <v>1</v>
      </c>
      <c r="I365" s="34" t="s">
        <v>1856</v>
      </c>
      <c r="J365" s="34" t="s">
        <v>1857</v>
      </c>
      <c r="K365" s="34">
        <v>1</v>
      </c>
      <c r="L365" s="34">
        <v>1</v>
      </c>
      <c r="M365" s="34">
        <v>1</v>
      </c>
      <c r="N365" s="34">
        <v>0.98</v>
      </c>
      <c r="O365" s="34">
        <v>0.99</v>
      </c>
      <c r="P365" s="34">
        <v>1</v>
      </c>
      <c r="Q365" s="34">
        <v>1.01</v>
      </c>
      <c r="R365" s="34">
        <v>1.02</v>
      </c>
      <c r="S365" s="34">
        <v>1.03</v>
      </c>
      <c r="T365" s="34">
        <v>1.0900000000000001</v>
      </c>
      <c r="U365" s="34">
        <v>1.0900000000000001</v>
      </c>
      <c r="V365" s="34">
        <v>1.0900000000000001</v>
      </c>
      <c r="W365" s="34">
        <v>1.1100000000000001</v>
      </c>
      <c r="X365" s="34">
        <v>1.08</v>
      </c>
      <c r="Y365" s="34">
        <v>1.1299999999999999</v>
      </c>
      <c r="Z365" s="412">
        <v>1.1100000000000001</v>
      </c>
      <c r="AA365" s="412">
        <v>1.1100000000000001</v>
      </c>
      <c r="AB365" s="412">
        <v>1.1100000000000001</v>
      </c>
      <c r="AC365" s="412">
        <v>1.1100000000000001</v>
      </c>
      <c r="AD365" s="412">
        <v>1.1100000000000001</v>
      </c>
    </row>
    <row r="366" spans="1:30" s="30" customFormat="1" ht="11.25" x14ac:dyDescent="0.25">
      <c r="A366" s="31">
        <v>73240</v>
      </c>
      <c r="B366" s="30" t="str">
        <f t="shared" si="5"/>
        <v/>
      </c>
      <c r="C366" s="34">
        <v>1.22</v>
      </c>
      <c r="D366" s="34" t="s">
        <v>1826</v>
      </c>
      <c r="E366" s="34" t="s">
        <v>1834</v>
      </c>
      <c r="F366" s="34" t="s">
        <v>1840</v>
      </c>
      <c r="G366" s="34" t="s">
        <v>1850</v>
      </c>
      <c r="H366" s="34" t="s">
        <v>1848</v>
      </c>
      <c r="I366" s="34" t="s">
        <v>1851</v>
      </c>
      <c r="J366" s="34" t="s">
        <v>1851</v>
      </c>
      <c r="K366" s="34">
        <v>1.08</v>
      </c>
      <c r="L366" s="34">
        <v>1.08</v>
      </c>
      <c r="M366" s="34">
        <v>1.07</v>
      </c>
      <c r="N366" s="34">
        <v>1.06</v>
      </c>
      <c r="O366" s="34">
        <v>1.06</v>
      </c>
      <c r="P366" s="34">
        <v>1.07</v>
      </c>
      <c r="Q366" s="34">
        <v>1.0900000000000001</v>
      </c>
      <c r="R366" s="34">
        <v>1.1000000000000001</v>
      </c>
      <c r="S366" s="34">
        <v>1.1100000000000001</v>
      </c>
      <c r="T366" s="34">
        <v>1.18</v>
      </c>
      <c r="U366" s="34">
        <v>1.18</v>
      </c>
      <c r="V366" s="34">
        <v>1.18</v>
      </c>
      <c r="W366" s="34">
        <v>1.2</v>
      </c>
      <c r="X366" s="34">
        <v>1.1599999999999999</v>
      </c>
      <c r="Y366" s="34">
        <v>1.22</v>
      </c>
      <c r="Z366" s="412">
        <v>1.2</v>
      </c>
      <c r="AA366" s="412">
        <v>1.2</v>
      </c>
      <c r="AB366" s="412">
        <v>1.2</v>
      </c>
      <c r="AC366" s="412">
        <v>1.2</v>
      </c>
      <c r="AD366" s="412">
        <v>1.2</v>
      </c>
    </row>
    <row r="367" spans="1:30" s="30" customFormat="1" ht="11.25" x14ac:dyDescent="0.25">
      <c r="A367" s="31">
        <v>73249</v>
      </c>
      <c r="B367" s="30" t="str">
        <f t="shared" si="5"/>
        <v/>
      </c>
      <c r="C367" s="34">
        <v>1.2</v>
      </c>
      <c r="D367" s="34" t="s">
        <v>1838</v>
      </c>
      <c r="E367" s="34" t="s">
        <v>1840</v>
      </c>
      <c r="F367" s="34" t="s">
        <v>1842</v>
      </c>
      <c r="G367" s="34" t="s">
        <v>1851</v>
      </c>
      <c r="H367" s="34" t="s">
        <v>1855</v>
      </c>
      <c r="I367" s="34" t="s">
        <v>1848</v>
      </c>
      <c r="J367" s="34" t="s">
        <v>1848</v>
      </c>
      <c r="K367" s="34">
        <v>1.07</v>
      </c>
      <c r="L367" s="34">
        <v>1.07</v>
      </c>
      <c r="M367" s="34">
        <v>1.06</v>
      </c>
      <c r="N367" s="34">
        <v>1.04</v>
      </c>
      <c r="O367" s="34">
        <v>1.05</v>
      </c>
      <c r="P367" s="34">
        <v>1.06</v>
      </c>
      <c r="Q367" s="34">
        <v>1.08</v>
      </c>
      <c r="R367" s="34">
        <v>1.08</v>
      </c>
      <c r="S367" s="34">
        <v>1.1000000000000001</v>
      </c>
      <c r="T367" s="34">
        <v>1.1599999999999999</v>
      </c>
      <c r="U367" s="34">
        <v>1.1599999999999999</v>
      </c>
      <c r="V367" s="34">
        <v>1.17</v>
      </c>
      <c r="W367" s="34">
        <v>1.18</v>
      </c>
      <c r="X367" s="34">
        <v>1.1499999999999999</v>
      </c>
      <c r="Y367" s="34">
        <v>1.2</v>
      </c>
      <c r="Z367" s="412">
        <v>1.18</v>
      </c>
      <c r="AA367" s="412">
        <v>1.18</v>
      </c>
      <c r="AB367" s="412">
        <v>1.18</v>
      </c>
      <c r="AC367" s="412">
        <v>1.18</v>
      </c>
      <c r="AD367" s="412">
        <v>1.18</v>
      </c>
    </row>
    <row r="368" spans="1:30" s="30" customFormat="1" ht="11.25" x14ac:dyDescent="0.25">
      <c r="A368" s="31">
        <v>73252</v>
      </c>
      <c r="B368" s="30" t="str">
        <f t="shared" si="5"/>
        <v/>
      </c>
      <c r="C368" s="34">
        <v>0.9</v>
      </c>
      <c r="D368" s="34" t="s">
        <v>1867</v>
      </c>
      <c r="E368" s="34" t="s">
        <v>1870</v>
      </c>
      <c r="F368" s="34" t="s">
        <v>1870</v>
      </c>
      <c r="G368" s="34" t="s">
        <v>1873</v>
      </c>
      <c r="H368" s="34" t="s">
        <v>1874</v>
      </c>
      <c r="I368" s="34" t="s">
        <v>1873</v>
      </c>
      <c r="J368" s="34" t="s">
        <v>1873</v>
      </c>
      <c r="K368" s="34">
        <v>0.83</v>
      </c>
      <c r="L368" s="34">
        <v>0.83</v>
      </c>
      <c r="M368" s="34">
        <v>0.83</v>
      </c>
      <c r="N368" s="34">
        <v>0.81</v>
      </c>
      <c r="O368" s="34">
        <v>0.82</v>
      </c>
      <c r="P368" s="34">
        <v>0.82</v>
      </c>
      <c r="Q368" s="34">
        <v>0.83</v>
      </c>
      <c r="R368" s="34">
        <v>0.83</v>
      </c>
      <c r="S368" s="34">
        <v>0.84</v>
      </c>
      <c r="T368" s="34">
        <v>0.88</v>
      </c>
      <c r="U368" s="34">
        <v>0.88</v>
      </c>
      <c r="V368" s="34">
        <v>0.88</v>
      </c>
      <c r="W368" s="34">
        <v>0.91</v>
      </c>
      <c r="X368" s="34">
        <v>0.89</v>
      </c>
      <c r="Y368" s="34">
        <v>0.93</v>
      </c>
      <c r="Z368" s="412">
        <v>0.91</v>
      </c>
      <c r="AA368" s="412">
        <v>0.91</v>
      </c>
      <c r="AB368" s="412">
        <v>0.91</v>
      </c>
      <c r="AC368" s="412">
        <v>0.91</v>
      </c>
      <c r="AD368" s="412">
        <v>0.91</v>
      </c>
    </row>
    <row r="369" spans="1:30" s="30" customFormat="1" ht="11.25" x14ac:dyDescent="0.25">
      <c r="A369" s="31">
        <v>73257</v>
      </c>
      <c r="B369" s="30" t="str">
        <f t="shared" si="5"/>
        <v/>
      </c>
      <c r="C369" s="34">
        <v>1.2</v>
      </c>
      <c r="D369" s="34" t="s">
        <v>1838</v>
      </c>
      <c r="E369" s="34" t="s">
        <v>1842</v>
      </c>
      <c r="F369" s="34" t="s">
        <v>1844</v>
      </c>
      <c r="G369" s="34" t="s">
        <v>1851</v>
      </c>
      <c r="H369" s="34" t="s">
        <v>1855</v>
      </c>
      <c r="I369" s="34" t="s">
        <v>1848</v>
      </c>
      <c r="J369" s="34" t="s">
        <v>1847</v>
      </c>
      <c r="K369" s="34">
        <v>1.07</v>
      </c>
      <c r="L369" s="34">
        <v>1.07</v>
      </c>
      <c r="M369" s="34">
        <v>1.06</v>
      </c>
      <c r="N369" s="34">
        <v>1.04</v>
      </c>
      <c r="O369" s="34">
        <v>1.05</v>
      </c>
      <c r="P369" s="34">
        <v>1.06</v>
      </c>
      <c r="Q369" s="34">
        <v>1.07</v>
      </c>
      <c r="R369" s="34">
        <v>1.08</v>
      </c>
      <c r="S369" s="34">
        <v>1.1000000000000001</v>
      </c>
      <c r="T369" s="34">
        <v>1.1599999999999999</v>
      </c>
      <c r="U369" s="34">
        <v>1.1599999999999999</v>
      </c>
      <c r="V369" s="34">
        <v>1.1599999999999999</v>
      </c>
      <c r="W369" s="34">
        <v>1.18</v>
      </c>
      <c r="X369" s="34">
        <v>1.1499999999999999</v>
      </c>
      <c r="Y369" s="34">
        <v>1.2</v>
      </c>
      <c r="Z369" s="412">
        <v>1.18</v>
      </c>
      <c r="AA369" s="412">
        <v>1.18</v>
      </c>
      <c r="AB369" s="412">
        <v>1.18</v>
      </c>
      <c r="AC369" s="412">
        <v>1.18</v>
      </c>
      <c r="AD369" s="412">
        <v>1.18</v>
      </c>
    </row>
    <row r="370" spans="1:30" s="30" customFormat="1" ht="11.25" x14ac:dyDescent="0.25">
      <c r="A370" s="31">
        <v>73262</v>
      </c>
      <c r="B370" s="30" t="str">
        <f t="shared" si="5"/>
        <v/>
      </c>
      <c r="C370" s="34">
        <v>1.2</v>
      </c>
      <c r="D370" s="34" t="s">
        <v>1838</v>
      </c>
      <c r="E370" s="34" t="s">
        <v>1840</v>
      </c>
      <c r="F370" s="34" t="s">
        <v>1842</v>
      </c>
      <c r="G370" s="34" t="s">
        <v>1851</v>
      </c>
      <c r="H370" s="34" t="s">
        <v>1847</v>
      </c>
      <c r="I370" s="34" t="s">
        <v>1848</v>
      </c>
      <c r="J370" s="34" t="s">
        <v>1848</v>
      </c>
      <c r="K370" s="34">
        <v>1.07</v>
      </c>
      <c r="L370" s="34">
        <v>1.07</v>
      </c>
      <c r="M370" s="34">
        <v>1.06</v>
      </c>
      <c r="N370" s="34">
        <v>1.05</v>
      </c>
      <c r="O370" s="34">
        <v>1.05</v>
      </c>
      <c r="P370" s="34">
        <v>1.06</v>
      </c>
      <c r="Q370" s="34">
        <v>1.08</v>
      </c>
      <c r="R370" s="34">
        <v>1.0900000000000001</v>
      </c>
      <c r="S370" s="34">
        <v>1.1000000000000001</v>
      </c>
      <c r="T370" s="34">
        <v>1.17</v>
      </c>
      <c r="U370" s="34">
        <v>1.17</v>
      </c>
      <c r="V370" s="34">
        <v>1.17</v>
      </c>
      <c r="W370" s="34">
        <v>1.19</v>
      </c>
      <c r="X370" s="34">
        <v>1.1499999999999999</v>
      </c>
      <c r="Y370" s="34">
        <v>1.21</v>
      </c>
      <c r="Z370" s="412">
        <v>1.19</v>
      </c>
      <c r="AA370" s="412">
        <v>1.19</v>
      </c>
      <c r="AB370" s="412">
        <v>1.19</v>
      </c>
      <c r="AC370" s="412">
        <v>1.19</v>
      </c>
      <c r="AD370" s="412">
        <v>1.19</v>
      </c>
    </row>
    <row r="371" spans="1:30" s="30" customFormat="1" ht="11.25" x14ac:dyDescent="0.25">
      <c r="A371" s="31">
        <v>73265</v>
      </c>
      <c r="B371" s="30" t="str">
        <f t="shared" si="5"/>
        <v/>
      </c>
      <c r="C371" s="34">
        <v>1.1399999999999999</v>
      </c>
      <c r="D371" s="34" t="s">
        <v>1845</v>
      </c>
      <c r="E371" s="34" t="s">
        <v>1846</v>
      </c>
      <c r="F371" s="34" t="s">
        <v>1851</v>
      </c>
      <c r="G371" s="34" t="s">
        <v>1854</v>
      </c>
      <c r="H371" s="34" t="s">
        <v>1856</v>
      </c>
      <c r="I371" s="34" t="s">
        <v>1853</v>
      </c>
      <c r="J371" s="34" t="s">
        <v>1853</v>
      </c>
      <c r="K371" s="34">
        <v>1.02</v>
      </c>
      <c r="L371" s="34">
        <v>1.02</v>
      </c>
      <c r="M371" s="34">
        <v>1.01</v>
      </c>
      <c r="N371" s="34">
        <v>1</v>
      </c>
      <c r="O371" s="34">
        <v>1</v>
      </c>
      <c r="P371" s="34">
        <v>1.01</v>
      </c>
      <c r="Q371" s="34">
        <v>1.03</v>
      </c>
      <c r="R371" s="34">
        <v>1.03</v>
      </c>
      <c r="S371" s="34">
        <v>1.05</v>
      </c>
      <c r="T371" s="34">
        <v>1.1000000000000001</v>
      </c>
      <c r="U371" s="34">
        <v>1.1000000000000001</v>
      </c>
      <c r="V371" s="34">
        <v>1.1100000000000001</v>
      </c>
      <c r="W371" s="34">
        <v>1.1299999999999999</v>
      </c>
      <c r="X371" s="34">
        <v>1.1000000000000001</v>
      </c>
      <c r="Y371" s="34">
        <v>1.1499999999999999</v>
      </c>
      <c r="Z371" s="412">
        <v>1.1299999999999999</v>
      </c>
      <c r="AA371" s="412">
        <v>1.1299999999999999</v>
      </c>
      <c r="AB371" s="412">
        <v>1.1299999999999999</v>
      </c>
      <c r="AC371" s="412">
        <v>1.1299999999999999</v>
      </c>
      <c r="AD371" s="412">
        <v>1.1299999999999999</v>
      </c>
    </row>
    <row r="372" spans="1:30" s="30" customFormat="1" ht="11.25" x14ac:dyDescent="0.25">
      <c r="A372" s="31">
        <v>73266</v>
      </c>
      <c r="B372" s="30" t="str">
        <f t="shared" si="5"/>
        <v/>
      </c>
      <c r="C372" s="34">
        <v>1.08</v>
      </c>
      <c r="D372" s="34" t="s">
        <v>1855</v>
      </c>
      <c r="E372" s="34" t="s">
        <v>1852</v>
      </c>
      <c r="F372" s="34" t="s">
        <v>1854</v>
      </c>
      <c r="G372" s="34">
        <v>1</v>
      </c>
      <c r="H372" s="34" t="s">
        <v>1865</v>
      </c>
      <c r="I372" s="34" t="s">
        <v>1864</v>
      </c>
      <c r="J372" s="34" t="s">
        <v>1864</v>
      </c>
      <c r="K372" s="34">
        <v>0.98</v>
      </c>
      <c r="L372" s="34">
        <v>0.98</v>
      </c>
      <c r="M372" s="34">
        <v>0.97</v>
      </c>
      <c r="N372" s="34">
        <v>0.96</v>
      </c>
      <c r="O372" s="34">
        <v>0.96</v>
      </c>
      <c r="P372" s="34">
        <v>0.97</v>
      </c>
      <c r="Q372" s="34">
        <v>0.98</v>
      </c>
      <c r="R372" s="34">
        <v>0.99</v>
      </c>
      <c r="S372" s="34">
        <v>1</v>
      </c>
      <c r="T372" s="34">
        <v>1.05</v>
      </c>
      <c r="U372" s="34">
        <v>1.05</v>
      </c>
      <c r="V372" s="34">
        <v>1.05</v>
      </c>
      <c r="W372" s="34">
        <v>1.08</v>
      </c>
      <c r="X372" s="34">
        <v>1.05</v>
      </c>
      <c r="Y372" s="34">
        <v>1.1000000000000001</v>
      </c>
      <c r="Z372" s="412">
        <v>1.08</v>
      </c>
      <c r="AA372" s="412">
        <v>1.08</v>
      </c>
      <c r="AB372" s="412">
        <v>1.08</v>
      </c>
      <c r="AC372" s="412">
        <v>1.08</v>
      </c>
      <c r="AD372" s="412">
        <v>1.08</v>
      </c>
    </row>
    <row r="373" spans="1:30" s="30" customFormat="1" ht="11.25" x14ac:dyDescent="0.25">
      <c r="A373" s="31">
        <v>73268</v>
      </c>
      <c r="B373" s="30" t="str">
        <f t="shared" si="5"/>
        <v/>
      </c>
      <c r="C373" s="34">
        <v>0.94</v>
      </c>
      <c r="D373" s="34" t="s">
        <v>1862</v>
      </c>
      <c r="E373" s="34" t="s">
        <v>1866</v>
      </c>
      <c r="F373" s="34" t="s">
        <v>1866</v>
      </c>
      <c r="G373" s="34" t="s">
        <v>1868</v>
      </c>
      <c r="H373" s="34" t="s">
        <v>1869</v>
      </c>
      <c r="I373" s="34" t="s">
        <v>1868</v>
      </c>
      <c r="J373" s="34" t="s">
        <v>1868</v>
      </c>
      <c r="K373" s="34">
        <v>0.86</v>
      </c>
      <c r="L373" s="34">
        <v>0.86</v>
      </c>
      <c r="M373" s="34">
        <v>0.85</v>
      </c>
      <c r="N373" s="34">
        <v>0.84</v>
      </c>
      <c r="O373" s="34">
        <v>0.84</v>
      </c>
      <c r="P373" s="34">
        <v>0.85</v>
      </c>
      <c r="Q373" s="34">
        <v>0.86</v>
      </c>
      <c r="R373" s="34">
        <v>0.86</v>
      </c>
      <c r="S373" s="34">
        <v>0.87</v>
      </c>
      <c r="T373" s="34">
        <v>0.91</v>
      </c>
      <c r="U373" s="34">
        <v>0.91</v>
      </c>
      <c r="V373" s="34">
        <v>0.91</v>
      </c>
      <c r="W373" s="34">
        <v>0.94</v>
      </c>
      <c r="X373" s="34">
        <v>0.92</v>
      </c>
      <c r="Y373" s="34">
        <v>0.96</v>
      </c>
      <c r="Z373" s="412">
        <v>0.94</v>
      </c>
      <c r="AA373" s="412">
        <v>0.94</v>
      </c>
      <c r="AB373" s="412">
        <v>0.94</v>
      </c>
      <c r="AC373" s="412">
        <v>0.94</v>
      </c>
      <c r="AD373" s="412">
        <v>0.94</v>
      </c>
    </row>
    <row r="374" spans="1:30" s="30" customFormat="1" ht="11.25" x14ac:dyDescent="0.25">
      <c r="A374" s="31">
        <v>73269</v>
      </c>
      <c r="B374" s="30" t="str">
        <f t="shared" si="5"/>
        <v/>
      </c>
      <c r="C374" s="34">
        <v>1.18</v>
      </c>
      <c r="D374" s="34" t="s">
        <v>1840</v>
      </c>
      <c r="E374" s="34" t="s">
        <v>1844</v>
      </c>
      <c r="F374" s="34" t="s">
        <v>1849</v>
      </c>
      <c r="G374" s="34" t="s">
        <v>1848</v>
      </c>
      <c r="H374" s="34" t="s">
        <v>1852</v>
      </c>
      <c r="I374" s="34" t="s">
        <v>1847</v>
      </c>
      <c r="J374" s="34" t="s">
        <v>1847</v>
      </c>
      <c r="K374" s="34">
        <v>1.06</v>
      </c>
      <c r="L374" s="34">
        <v>1.06</v>
      </c>
      <c r="M374" s="34">
        <v>1.05</v>
      </c>
      <c r="N374" s="34">
        <v>1.03</v>
      </c>
      <c r="O374" s="34">
        <v>1.04</v>
      </c>
      <c r="P374" s="34">
        <v>1.05</v>
      </c>
      <c r="Q374" s="34">
        <v>1.06</v>
      </c>
      <c r="R374" s="34">
        <v>1.07</v>
      </c>
      <c r="S374" s="34">
        <v>1.0900000000000001</v>
      </c>
      <c r="T374" s="34">
        <v>1.1499999999999999</v>
      </c>
      <c r="U374" s="34">
        <v>1.1499999999999999</v>
      </c>
      <c r="V374" s="34">
        <v>1.1499999999999999</v>
      </c>
      <c r="W374" s="34">
        <v>1.17</v>
      </c>
      <c r="X374" s="34">
        <v>1.1399999999999999</v>
      </c>
      <c r="Y374" s="34">
        <v>1.19</v>
      </c>
      <c r="Z374" s="412">
        <v>1.17</v>
      </c>
      <c r="AA374" s="412">
        <v>1.17</v>
      </c>
      <c r="AB374" s="412">
        <v>1.17</v>
      </c>
      <c r="AC374" s="412">
        <v>1.17</v>
      </c>
      <c r="AD374" s="412">
        <v>1.17</v>
      </c>
    </row>
    <row r="375" spans="1:30" s="30" customFormat="1" ht="11.25" x14ac:dyDescent="0.25">
      <c r="A375" s="31">
        <v>73271</v>
      </c>
      <c r="B375" s="30" t="str">
        <f t="shared" si="5"/>
        <v/>
      </c>
      <c r="C375" s="34">
        <v>1.1299999999999999</v>
      </c>
      <c r="D375" s="34" t="s">
        <v>1850</v>
      </c>
      <c r="E375" s="34" t="s">
        <v>1851</v>
      </c>
      <c r="F375" s="34" t="s">
        <v>1851</v>
      </c>
      <c r="G375" s="34" t="s">
        <v>1854</v>
      </c>
      <c r="H375" s="34" t="s">
        <v>1857</v>
      </c>
      <c r="I375" s="34" t="s">
        <v>1853</v>
      </c>
      <c r="J375" s="34" t="s">
        <v>1853</v>
      </c>
      <c r="K375" s="34">
        <v>1.01</v>
      </c>
      <c r="L375" s="34">
        <v>1.02</v>
      </c>
      <c r="M375" s="34">
        <v>1.01</v>
      </c>
      <c r="N375" s="34">
        <v>0.99</v>
      </c>
      <c r="O375" s="34">
        <v>1</v>
      </c>
      <c r="P375" s="34">
        <v>1.01</v>
      </c>
      <c r="Q375" s="34">
        <v>1.02</v>
      </c>
      <c r="R375" s="34">
        <v>1.03</v>
      </c>
      <c r="S375" s="34">
        <v>1.04</v>
      </c>
      <c r="T375" s="34">
        <v>1.1000000000000001</v>
      </c>
      <c r="U375" s="34">
        <v>1.1000000000000001</v>
      </c>
      <c r="V375" s="34">
        <v>1.1000000000000001</v>
      </c>
      <c r="W375" s="34">
        <v>1.1200000000000001</v>
      </c>
      <c r="X375" s="34">
        <v>1.0900000000000001</v>
      </c>
      <c r="Y375" s="34">
        <v>1.1399999999999999</v>
      </c>
      <c r="Z375" s="412">
        <v>1.1200000000000001</v>
      </c>
      <c r="AA375" s="412">
        <v>1.1200000000000001</v>
      </c>
      <c r="AB375" s="412">
        <v>1.1200000000000001</v>
      </c>
      <c r="AC375" s="412">
        <v>1.1200000000000001</v>
      </c>
      <c r="AD375" s="412">
        <v>1.1200000000000001</v>
      </c>
    </row>
    <row r="376" spans="1:30" s="30" customFormat="1" ht="11.25" x14ac:dyDescent="0.25">
      <c r="A376" s="31">
        <v>73272</v>
      </c>
      <c r="B376" s="30" t="str">
        <f t="shared" si="5"/>
        <v/>
      </c>
      <c r="C376" s="34">
        <v>1.06</v>
      </c>
      <c r="D376" s="34" t="s">
        <v>1854</v>
      </c>
      <c r="E376" s="34" t="s">
        <v>1853</v>
      </c>
      <c r="F376" s="34" t="s">
        <v>1856</v>
      </c>
      <c r="G376" s="34" t="s">
        <v>1861</v>
      </c>
      <c r="H376" s="34" t="s">
        <v>1858</v>
      </c>
      <c r="I376" s="34" t="s">
        <v>1865</v>
      </c>
      <c r="J376" s="34" t="s">
        <v>1865</v>
      </c>
      <c r="K376" s="34">
        <v>0.96</v>
      </c>
      <c r="L376" s="34">
        <v>0.96</v>
      </c>
      <c r="M376" s="34">
        <v>0.95</v>
      </c>
      <c r="N376" s="34">
        <v>0.94</v>
      </c>
      <c r="O376" s="34">
        <v>0.94</v>
      </c>
      <c r="P376" s="34">
        <v>0.95</v>
      </c>
      <c r="Q376" s="34">
        <v>0.96</v>
      </c>
      <c r="R376" s="34">
        <v>0.97</v>
      </c>
      <c r="S376" s="34">
        <v>0.98</v>
      </c>
      <c r="T376" s="34">
        <v>1.03</v>
      </c>
      <c r="U376" s="34">
        <v>1.03</v>
      </c>
      <c r="V376" s="34">
        <v>1.03</v>
      </c>
      <c r="W376" s="34">
        <v>1.06</v>
      </c>
      <c r="X376" s="34">
        <v>1.03</v>
      </c>
      <c r="Y376" s="34">
        <v>1.08</v>
      </c>
      <c r="Z376" s="412">
        <v>1.06</v>
      </c>
      <c r="AA376" s="412">
        <v>1.06</v>
      </c>
      <c r="AB376" s="412">
        <v>1.06</v>
      </c>
      <c r="AC376" s="412">
        <v>1.06</v>
      </c>
      <c r="AD376" s="412">
        <v>1.06</v>
      </c>
    </row>
    <row r="377" spans="1:30" s="30" customFormat="1" ht="11.25" x14ac:dyDescent="0.25">
      <c r="A377" s="31">
        <v>73274</v>
      </c>
      <c r="B377" s="30" t="str">
        <f t="shared" si="5"/>
        <v/>
      </c>
      <c r="C377" s="34">
        <v>1.19</v>
      </c>
      <c r="D377" s="34" t="s">
        <v>1840</v>
      </c>
      <c r="E377" s="34" t="s">
        <v>1844</v>
      </c>
      <c r="F377" s="34" t="s">
        <v>1849</v>
      </c>
      <c r="G377" s="34" t="s">
        <v>1848</v>
      </c>
      <c r="H377" s="34" t="s">
        <v>1852</v>
      </c>
      <c r="I377" s="34" t="s">
        <v>1847</v>
      </c>
      <c r="J377" s="34" t="s">
        <v>1855</v>
      </c>
      <c r="K377" s="34">
        <v>1.05</v>
      </c>
      <c r="L377" s="34">
        <v>1.06</v>
      </c>
      <c r="M377" s="34">
        <v>1.05</v>
      </c>
      <c r="N377" s="34">
        <v>1.03</v>
      </c>
      <c r="O377" s="34">
        <v>1.03</v>
      </c>
      <c r="P377" s="34">
        <v>1.05</v>
      </c>
      <c r="Q377" s="34">
        <v>1.06</v>
      </c>
      <c r="R377" s="34">
        <v>1.07</v>
      </c>
      <c r="S377" s="34">
        <v>1.08</v>
      </c>
      <c r="T377" s="34">
        <v>1.1499999999999999</v>
      </c>
      <c r="U377" s="34">
        <v>1.1499999999999999</v>
      </c>
      <c r="V377" s="34">
        <v>1.1499999999999999</v>
      </c>
      <c r="W377" s="34">
        <v>1.17</v>
      </c>
      <c r="X377" s="34">
        <v>1.1399999999999999</v>
      </c>
      <c r="Y377" s="34">
        <v>1.19</v>
      </c>
      <c r="Z377" s="412">
        <v>1.17</v>
      </c>
      <c r="AA377" s="412">
        <v>1.17</v>
      </c>
      <c r="AB377" s="412">
        <v>1.17</v>
      </c>
      <c r="AC377" s="412">
        <v>1.17</v>
      </c>
      <c r="AD377" s="412">
        <v>1.17</v>
      </c>
    </row>
    <row r="378" spans="1:30" s="30" customFormat="1" ht="11.25" x14ac:dyDescent="0.25">
      <c r="A378" s="31">
        <v>73275</v>
      </c>
      <c r="B378" s="30" t="str">
        <f t="shared" si="5"/>
        <v/>
      </c>
      <c r="C378" s="34">
        <v>1.1399999999999999</v>
      </c>
      <c r="D378" s="34" t="s">
        <v>1850</v>
      </c>
      <c r="E378" s="34" t="s">
        <v>1846</v>
      </c>
      <c r="F378" s="34" t="s">
        <v>1851</v>
      </c>
      <c r="G378" s="34" t="s">
        <v>1854</v>
      </c>
      <c r="H378" s="34" t="s">
        <v>1857</v>
      </c>
      <c r="I378" s="34" t="s">
        <v>1853</v>
      </c>
      <c r="J378" s="34" t="s">
        <v>1853</v>
      </c>
      <c r="K378" s="34">
        <v>1.02</v>
      </c>
      <c r="L378" s="34">
        <v>1.02</v>
      </c>
      <c r="M378" s="34">
        <v>1.01</v>
      </c>
      <c r="N378" s="34">
        <v>1</v>
      </c>
      <c r="O378" s="34">
        <v>1</v>
      </c>
      <c r="P378" s="34">
        <v>1.01</v>
      </c>
      <c r="Q378" s="34">
        <v>1.02</v>
      </c>
      <c r="R378" s="34">
        <v>1.03</v>
      </c>
      <c r="S378" s="34">
        <v>1.05</v>
      </c>
      <c r="T378" s="34">
        <v>1.1000000000000001</v>
      </c>
      <c r="U378" s="34">
        <v>1.1000000000000001</v>
      </c>
      <c r="V378" s="34">
        <v>1.1000000000000001</v>
      </c>
      <c r="W378" s="34">
        <v>1.1200000000000001</v>
      </c>
      <c r="X378" s="34">
        <v>1.1000000000000001</v>
      </c>
      <c r="Y378" s="34">
        <v>1.1399999999999999</v>
      </c>
      <c r="Z378" s="412">
        <v>1.1200000000000001</v>
      </c>
      <c r="AA378" s="412">
        <v>1.1200000000000001</v>
      </c>
      <c r="AB378" s="412">
        <v>1.1200000000000001</v>
      </c>
      <c r="AC378" s="412">
        <v>1.1200000000000001</v>
      </c>
      <c r="AD378" s="412">
        <v>1.1200000000000001</v>
      </c>
    </row>
    <row r="379" spans="1:30" s="30" customFormat="1" ht="11.25" x14ac:dyDescent="0.25">
      <c r="A379" s="31">
        <v>73277</v>
      </c>
      <c r="B379" s="30" t="str">
        <f t="shared" si="5"/>
        <v/>
      </c>
      <c r="C379" s="34">
        <v>1.1100000000000001</v>
      </c>
      <c r="D379" s="34" t="s">
        <v>1848</v>
      </c>
      <c r="E379" s="34" t="s">
        <v>1847</v>
      </c>
      <c r="F379" s="34" t="s">
        <v>1855</v>
      </c>
      <c r="G379" s="34" t="s">
        <v>1857</v>
      </c>
      <c r="H379" s="34" t="s">
        <v>1864</v>
      </c>
      <c r="I379" s="34" t="s">
        <v>1857</v>
      </c>
      <c r="J379" s="34" t="s">
        <v>1857</v>
      </c>
      <c r="K379" s="34">
        <v>0.99</v>
      </c>
      <c r="L379" s="34">
        <v>1</v>
      </c>
      <c r="M379" s="34">
        <v>0.99</v>
      </c>
      <c r="N379" s="34">
        <v>0.97</v>
      </c>
      <c r="O379" s="34">
        <v>0.98</v>
      </c>
      <c r="P379" s="34">
        <v>0.99</v>
      </c>
      <c r="Q379" s="34">
        <v>1</v>
      </c>
      <c r="R379" s="34">
        <v>1.01</v>
      </c>
      <c r="S379" s="34">
        <v>1.02</v>
      </c>
      <c r="T379" s="34">
        <v>1.07</v>
      </c>
      <c r="U379" s="34">
        <v>1.07</v>
      </c>
      <c r="V379" s="34">
        <v>1.08</v>
      </c>
      <c r="W379" s="34">
        <v>1.1000000000000001</v>
      </c>
      <c r="X379" s="34">
        <v>1.07</v>
      </c>
      <c r="Y379" s="34">
        <v>1.1200000000000001</v>
      </c>
      <c r="Z379" s="412">
        <v>1.1000000000000001</v>
      </c>
      <c r="AA379" s="412">
        <v>1.1000000000000001</v>
      </c>
      <c r="AB379" s="412">
        <v>1.1000000000000001</v>
      </c>
      <c r="AC379" s="412">
        <v>1.1000000000000001</v>
      </c>
      <c r="AD379" s="412">
        <v>1.1000000000000001</v>
      </c>
    </row>
    <row r="380" spans="1:30" s="30" customFormat="1" ht="11.25" x14ac:dyDescent="0.25">
      <c r="A380" s="31">
        <v>73278</v>
      </c>
      <c r="B380" s="30" t="str">
        <f t="shared" si="5"/>
        <v/>
      </c>
      <c r="C380" s="34">
        <v>1.1200000000000001</v>
      </c>
      <c r="D380" s="34" t="s">
        <v>1846</v>
      </c>
      <c r="E380" s="34" t="s">
        <v>1851</v>
      </c>
      <c r="F380" s="34" t="s">
        <v>1848</v>
      </c>
      <c r="G380" s="34" t="s">
        <v>1853</v>
      </c>
      <c r="H380" s="34" t="s">
        <v>1857</v>
      </c>
      <c r="I380" s="34" t="s">
        <v>1856</v>
      </c>
      <c r="J380" s="34" t="s">
        <v>1856</v>
      </c>
      <c r="K380" s="34">
        <v>1.01</v>
      </c>
      <c r="L380" s="34">
        <v>1.01</v>
      </c>
      <c r="M380" s="34">
        <v>1</v>
      </c>
      <c r="N380" s="34">
        <v>0.99</v>
      </c>
      <c r="O380" s="34">
        <v>0.99</v>
      </c>
      <c r="P380" s="34">
        <v>1</v>
      </c>
      <c r="Q380" s="34">
        <v>1.02</v>
      </c>
      <c r="R380" s="34">
        <v>1.02</v>
      </c>
      <c r="S380" s="34">
        <v>1.04</v>
      </c>
      <c r="T380" s="34">
        <v>1.0900000000000001</v>
      </c>
      <c r="U380" s="34">
        <v>1.0900000000000001</v>
      </c>
      <c r="V380" s="34">
        <v>1.0900000000000001</v>
      </c>
      <c r="W380" s="34">
        <v>1.1100000000000001</v>
      </c>
      <c r="X380" s="34">
        <v>1.0900000000000001</v>
      </c>
      <c r="Y380" s="34">
        <v>1.1299999999999999</v>
      </c>
      <c r="Z380" s="412">
        <v>1.1100000000000001</v>
      </c>
      <c r="AA380" s="412">
        <v>1.1100000000000001</v>
      </c>
      <c r="AB380" s="412">
        <v>1.1100000000000001</v>
      </c>
      <c r="AC380" s="412">
        <v>1.1100000000000001</v>
      </c>
      <c r="AD380" s="412">
        <v>1.1100000000000001</v>
      </c>
    </row>
    <row r="381" spans="1:30" s="30" customFormat="1" ht="11.25" x14ac:dyDescent="0.25">
      <c r="A381" s="31">
        <v>73312</v>
      </c>
      <c r="B381" s="30" t="str">
        <f t="shared" si="5"/>
        <v/>
      </c>
      <c r="C381" s="34">
        <v>1.1000000000000001</v>
      </c>
      <c r="D381" s="34" t="s">
        <v>1848</v>
      </c>
      <c r="E381" s="34" t="s">
        <v>1855</v>
      </c>
      <c r="F381" s="34" t="s">
        <v>1855</v>
      </c>
      <c r="G381" s="34" t="s">
        <v>1857</v>
      </c>
      <c r="H381" s="34" t="s">
        <v>1864</v>
      </c>
      <c r="I381" s="34">
        <v>1</v>
      </c>
      <c r="J381" s="34">
        <v>1</v>
      </c>
      <c r="K381" s="34">
        <v>0.99</v>
      </c>
      <c r="L381" s="34">
        <v>0.99</v>
      </c>
      <c r="M381" s="34">
        <v>0.98</v>
      </c>
      <c r="N381" s="34">
        <v>0.97</v>
      </c>
      <c r="O381" s="34">
        <v>0.97</v>
      </c>
      <c r="P381" s="34">
        <v>0.98</v>
      </c>
      <c r="Q381" s="34">
        <v>0.99</v>
      </c>
      <c r="R381" s="34">
        <v>1</v>
      </c>
      <c r="S381" s="34">
        <v>1.01</v>
      </c>
      <c r="T381" s="34">
        <v>1.07</v>
      </c>
      <c r="U381" s="34">
        <v>1.07</v>
      </c>
      <c r="V381" s="34">
        <v>1.07</v>
      </c>
      <c r="W381" s="34">
        <v>1.0900000000000001</v>
      </c>
      <c r="X381" s="34">
        <v>1.07</v>
      </c>
      <c r="Y381" s="34">
        <v>1.1100000000000001</v>
      </c>
      <c r="Z381" s="412">
        <v>1.0900000000000001</v>
      </c>
      <c r="AA381" s="412">
        <v>1.0900000000000001</v>
      </c>
      <c r="AB381" s="412">
        <v>1.0900000000000001</v>
      </c>
      <c r="AC381" s="412">
        <v>1.0900000000000001</v>
      </c>
      <c r="AD381" s="412">
        <v>1.0900000000000001</v>
      </c>
    </row>
    <row r="382" spans="1:30" s="30" customFormat="1" ht="11.25" x14ac:dyDescent="0.25">
      <c r="A382" s="31">
        <v>73326</v>
      </c>
      <c r="B382" s="30" t="str">
        <f t="shared" si="5"/>
        <v/>
      </c>
      <c r="C382" s="34">
        <v>0.93</v>
      </c>
      <c r="D382" s="34" t="s">
        <v>1866</v>
      </c>
      <c r="E382" s="34" t="s">
        <v>1872</v>
      </c>
      <c r="F382" s="34" t="s">
        <v>1872</v>
      </c>
      <c r="G382" s="34" t="s">
        <v>1871</v>
      </c>
      <c r="H382" s="34" t="s">
        <v>1869</v>
      </c>
      <c r="I382" s="34" t="s">
        <v>1871</v>
      </c>
      <c r="J382" s="34" t="s">
        <v>1871</v>
      </c>
      <c r="K382" s="34">
        <v>0.85</v>
      </c>
      <c r="L382" s="34">
        <v>0.85</v>
      </c>
      <c r="M382" s="34">
        <v>0.84</v>
      </c>
      <c r="N382" s="34">
        <v>0.83</v>
      </c>
      <c r="O382" s="34">
        <v>0.83</v>
      </c>
      <c r="P382" s="34">
        <v>0.84</v>
      </c>
      <c r="Q382" s="34">
        <v>0.85</v>
      </c>
      <c r="R382" s="34">
        <v>0.85</v>
      </c>
      <c r="S382" s="34">
        <v>0.86</v>
      </c>
      <c r="T382" s="34">
        <v>0.9</v>
      </c>
      <c r="U382" s="34">
        <v>0.9</v>
      </c>
      <c r="V382" s="34">
        <v>0.9</v>
      </c>
      <c r="W382" s="34">
        <v>0.93</v>
      </c>
      <c r="X382" s="34">
        <v>0.91</v>
      </c>
      <c r="Y382" s="34">
        <v>0.95</v>
      </c>
      <c r="Z382" s="412">
        <v>0.93</v>
      </c>
      <c r="AA382" s="412">
        <v>0.93</v>
      </c>
      <c r="AB382" s="412">
        <v>0.93</v>
      </c>
      <c r="AC382" s="412">
        <v>0.93</v>
      </c>
      <c r="AD382" s="412">
        <v>0.93</v>
      </c>
    </row>
    <row r="383" spans="1:30" s="30" customFormat="1" ht="11.25" x14ac:dyDescent="0.25">
      <c r="A383" s="31">
        <v>73329</v>
      </c>
      <c r="B383" s="30" t="str">
        <f t="shared" si="5"/>
        <v/>
      </c>
      <c r="C383" s="34">
        <v>1.1000000000000001</v>
      </c>
      <c r="D383" s="34" t="s">
        <v>1848</v>
      </c>
      <c r="E383" s="34" t="s">
        <v>1855</v>
      </c>
      <c r="F383" s="34" t="s">
        <v>1855</v>
      </c>
      <c r="G383" s="34" t="s">
        <v>1857</v>
      </c>
      <c r="H383" s="34" t="s">
        <v>1864</v>
      </c>
      <c r="I383" s="34">
        <v>1</v>
      </c>
      <c r="J383" s="34">
        <v>1</v>
      </c>
      <c r="K383" s="34">
        <v>0.99</v>
      </c>
      <c r="L383" s="34">
        <v>0.99</v>
      </c>
      <c r="M383" s="34">
        <v>0.98</v>
      </c>
      <c r="N383" s="34">
        <v>0.97</v>
      </c>
      <c r="O383" s="34">
        <v>0.97</v>
      </c>
      <c r="P383" s="34">
        <v>0.98</v>
      </c>
      <c r="Q383" s="34">
        <v>1</v>
      </c>
      <c r="R383" s="34">
        <v>1</v>
      </c>
      <c r="S383" s="34">
        <v>1.02</v>
      </c>
      <c r="T383" s="34">
        <v>1.07</v>
      </c>
      <c r="U383" s="34">
        <v>1.07</v>
      </c>
      <c r="V383" s="34">
        <v>1.07</v>
      </c>
      <c r="W383" s="34">
        <v>1.0900000000000001</v>
      </c>
      <c r="X383" s="34">
        <v>1.07</v>
      </c>
      <c r="Y383" s="34">
        <v>1.1100000000000001</v>
      </c>
      <c r="Z383" s="412">
        <v>1.0900000000000001</v>
      </c>
      <c r="AA383" s="412">
        <v>1.0900000000000001</v>
      </c>
      <c r="AB383" s="412">
        <v>1.0900000000000001</v>
      </c>
      <c r="AC383" s="412">
        <v>1.0900000000000001</v>
      </c>
      <c r="AD383" s="412">
        <v>1.0900000000000001</v>
      </c>
    </row>
    <row r="384" spans="1:30" s="30" customFormat="1" ht="11.25" x14ac:dyDescent="0.25">
      <c r="A384" s="31">
        <v>73333</v>
      </c>
      <c r="B384" s="30" t="str">
        <f t="shared" si="5"/>
        <v/>
      </c>
      <c r="C384" s="34">
        <v>1.1100000000000001</v>
      </c>
      <c r="D384" s="34" t="s">
        <v>1851</v>
      </c>
      <c r="E384" s="34" t="s">
        <v>1847</v>
      </c>
      <c r="F384" s="34" t="s">
        <v>1855</v>
      </c>
      <c r="G384" s="34" t="s">
        <v>1857</v>
      </c>
      <c r="H384" s="34" t="s">
        <v>1864</v>
      </c>
      <c r="I384" s="34" t="s">
        <v>1857</v>
      </c>
      <c r="J384" s="34" t="s">
        <v>1857</v>
      </c>
      <c r="K384" s="34">
        <v>1</v>
      </c>
      <c r="L384" s="34">
        <v>1</v>
      </c>
      <c r="M384" s="34">
        <v>0.99</v>
      </c>
      <c r="N384" s="34">
        <v>0.98</v>
      </c>
      <c r="O384" s="34">
        <v>0.98</v>
      </c>
      <c r="P384" s="34">
        <v>0.99</v>
      </c>
      <c r="Q384" s="34">
        <v>1</v>
      </c>
      <c r="R384" s="34">
        <v>1.01</v>
      </c>
      <c r="S384" s="34">
        <v>1.02</v>
      </c>
      <c r="T384" s="34">
        <v>1.08</v>
      </c>
      <c r="U384" s="34">
        <v>1.08</v>
      </c>
      <c r="V384" s="34">
        <v>1.08</v>
      </c>
      <c r="W384" s="34">
        <v>1.1000000000000001</v>
      </c>
      <c r="X384" s="34">
        <v>1.07</v>
      </c>
      <c r="Y384" s="34">
        <v>1.1200000000000001</v>
      </c>
      <c r="Z384" s="412">
        <v>1.1000000000000001</v>
      </c>
      <c r="AA384" s="412">
        <v>1.1000000000000001</v>
      </c>
      <c r="AB384" s="412">
        <v>1.1000000000000001</v>
      </c>
      <c r="AC384" s="412">
        <v>1.1000000000000001</v>
      </c>
      <c r="AD384" s="412">
        <v>1.1000000000000001</v>
      </c>
    </row>
    <row r="385" spans="1:30" s="30" customFormat="1" ht="11.25" x14ac:dyDescent="0.25">
      <c r="A385" s="31">
        <v>73337</v>
      </c>
      <c r="B385" s="30" t="str">
        <f t="shared" si="5"/>
        <v/>
      </c>
      <c r="C385" s="34">
        <v>1.03</v>
      </c>
      <c r="D385" s="34" t="s">
        <v>1857</v>
      </c>
      <c r="E385" s="34">
        <v>1</v>
      </c>
      <c r="F385" s="34" t="s">
        <v>1864</v>
      </c>
      <c r="G385" s="34" t="s">
        <v>1860</v>
      </c>
      <c r="H385" s="34" t="s">
        <v>1863</v>
      </c>
      <c r="I385" s="34" t="s">
        <v>1860</v>
      </c>
      <c r="J385" s="34" t="s">
        <v>1860</v>
      </c>
      <c r="K385" s="34">
        <v>0.93</v>
      </c>
      <c r="L385" s="34">
        <v>0.94</v>
      </c>
      <c r="M385" s="34">
        <v>0.93</v>
      </c>
      <c r="N385" s="34">
        <v>0.92</v>
      </c>
      <c r="O385" s="34">
        <v>0.92</v>
      </c>
      <c r="P385" s="34">
        <v>0.93</v>
      </c>
      <c r="Q385" s="34">
        <v>0.94</v>
      </c>
      <c r="R385" s="34">
        <v>0.95</v>
      </c>
      <c r="S385" s="34">
        <v>0.96</v>
      </c>
      <c r="T385" s="34">
        <v>1.01</v>
      </c>
      <c r="U385" s="34">
        <v>1.01</v>
      </c>
      <c r="V385" s="34">
        <v>1.01</v>
      </c>
      <c r="W385" s="34">
        <v>1.03</v>
      </c>
      <c r="X385" s="34">
        <v>1.01</v>
      </c>
      <c r="Y385" s="34">
        <v>1.05</v>
      </c>
      <c r="Z385" s="412">
        <v>1.03</v>
      </c>
      <c r="AA385" s="412">
        <v>1.03</v>
      </c>
      <c r="AB385" s="412">
        <v>1.03</v>
      </c>
      <c r="AC385" s="412">
        <v>1.03</v>
      </c>
      <c r="AD385" s="412">
        <v>1.03</v>
      </c>
    </row>
    <row r="386" spans="1:30" s="30" customFormat="1" ht="11.25" x14ac:dyDescent="0.25">
      <c r="A386" s="31">
        <v>73340</v>
      </c>
      <c r="B386" s="30" t="str">
        <f t="shared" si="5"/>
        <v/>
      </c>
      <c r="C386" s="34">
        <v>0.98</v>
      </c>
      <c r="D386" s="34" t="s">
        <v>1858</v>
      </c>
      <c r="E386" s="34" t="s">
        <v>1860</v>
      </c>
      <c r="F386" s="34" t="s">
        <v>1860</v>
      </c>
      <c r="G386" s="34" t="s">
        <v>1866</v>
      </c>
      <c r="H386" s="34" t="s">
        <v>1867</v>
      </c>
      <c r="I386" s="34" t="s">
        <v>1866</v>
      </c>
      <c r="J386" s="34" t="s">
        <v>1866</v>
      </c>
      <c r="K386" s="34">
        <v>0.89</v>
      </c>
      <c r="L386" s="34">
        <v>0.9</v>
      </c>
      <c r="M386" s="34">
        <v>0.89</v>
      </c>
      <c r="N386" s="34">
        <v>0.88</v>
      </c>
      <c r="O386" s="34">
        <v>0.88</v>
      </c>
      <c r="P386" s="34">
        <v>0.89</v>
      </c>
      <c r="Q386" s="34">
        <v>0.9</v>
      </c>
      <c r="R386" s="34">
        <v>0.9</v>
      </c>
      <c r="S386" s="34">
        <v>0.92</v>
      </c>
      <c r="T386" s="34">
        <v>0.96</v>
      </c>
      <c r="U386" s="34">
        <v>0.96</v>
      </c>
      <c r="V386" s="34">
        <v>0.96</v>
      </c>
      <c r="W386" s="34">
        <v>0.98</v>
      </c>
      <c r="X386" s="34">
        <v>0.97</v>
      </c>
      <c r="Y386" s="34">
        <v>1</v>
      </c>
      <c r="Z386" s="412">
        <v>0.98</v>
      </c>
      <c r="AA386" s="412">
        <v>0.98</v>
      </c>
      <c r="AB386" s="412">
        <v>0.98</v>
      </c>
      <c r="AC386" s="412">
        <v>0.98</v>
      </c>
      <c r="AD386" s="412">
        <v>0.98</v>
      </c>
    </row>
    <row r="387" spans="1:30" s="30" customFormat="1" ht="11.25" x14ac:dyDescent="0.25">
      <c r="A387" s="31">
        <v>73342</v>
      </c>
      <c r="B387" s="30" t="str">
        <f t="shared" si="5"/>
        <v/>
      </c>
      <c r="C387" s="34">
        <v>1.01</v>
      </c>
      <c r="D387" s="34" t="s">
        <v>1864</v>
      </c>
      <c r="E387" s="34" t="s">
        <v>1861</v>
      </c>
      <c r="F387" s="34" t="s">
        <v>1861</v>
      </c>
      <c r="G387" s="34" t="s">
        <v>1859</v>
      </c>
      <c r="H387" s="34" t="s">
        <v>1862</v>
      </c>
      <c r="I387" s="34" t="s">
        <v>1863</v>
      </c>
      <c r="J387" s="34" t="s">
        <v>1863</v>
      </c>
      <c r="K387" s="34">
        <v>0.92</v>
      </c>
      <c r="L387" s="34">
        <v>0.92</v>
      </c>
      <c r="M387" s="34">
        <v>0.92</v>
      </c>
      <c r="N387" s="34">
        <v>0.9</v>
      </c>
      <c r="O387" s="34">
        <v>0.9</v>
      </c>
      <c r="P387" s="34">
        <v>0.92</v>
      </c>
      <c r="Q387" s="34">
        <v>0.92</v>
      </c>
      <c r="R387" s="34">
        <v>0.93</v>
      </c>
      <c r="S387" s="34">
        <v>0.94</v>
      </c>
      <c r="T387" s="34">
        <v>0.99</v>
      </c>
      <c r="U387" s="34">
        <v>0.99</v>
      </c>
      <c r="V387" s="34">
        <v>0.99</v>
      </c>
      <c r="W387" s="34">
        <v>1.01</v>
      </c>
      <c r="X387" s="34">
        <v>0.99</v>
      </c>
      <c r="Y387" s="34">
        <v>1.03</v>
      </c>
      <c r="Z387" s="412">
        <v>1.01</v>
      </c>
      <c r="AA387" s="412">
        <v>1.01</v>
      </c>
      <c r="AB387" s="412">
        <v>1.01</v>
      </c>
      <c r="AC387" s="412">
        <v>1.01</v>
      </c>
      <c r="AD387" s="412">
        <v>1.01</v>
      </c>
    </row>
    <row r="388" spans="1:30" s="30" customFormat="1" ht="11.25" x14ac:dyDescent="0.25">
      <c r="A388" s="31">
        <v>73344</v>
      </c>
      <c r="B388" s="30" t="str">
        <f t="shared" si="5"/>
        <v/>
      </c>
      <c r="C388" s="34">
        <v>0.96</v>
      </c>
      <c r="D388" s="34" t="s">
        <v>1859</v>
      </c>
      <c r="E388" s="34" t="s">
        <v>1859</v>
      </c>
      <c r="F388" s="34" t="s">
        <v>1863</v>
      </c>
      <c r="G388" s="34" t="s">
        <v>1867</v>
      </c>
      <c r="H388" s="34" t="s">
        <v>1870</v>
      </c>
      <c r="I388" s="34" t="s">
        <v>1867</v>
      </c>
      <c r="J388" s="34" t="s">
        <v>1867</v>
      </c>
      <c r="K388" s="34">
        <v>0.88</v>
      </c>
      <c r="L388" s="34">
        <v>0.88</v>
      </c>
      <c r="M388" s="34">
        <v>0.88</v>
      </c>
      <c r="N388" s="34">
        <v>0.86</v>
      </c>
      <c r="O388" s="34">
        <v>0.86</v>
      </c>
      <c r="P388" s="34">
        <v>0.87</v>
      </c>
      <c r="Q388" s="34">
        <v>0.88</v>
      </c>
      <c r="R388" s="34">
        <v>0.89</v>
      </c>
      <c r="S388" s="34">
        <v>0.9</v>
      </c>
      <c r="T388" s="34">
        <v>0.94</v>
      </c>
      <c r="U388" s="34">
        <v>0.94</v>
      </c>
      <c r="V388" s="34">
        <v>0.94</v>
      </c>
      <c r="W388" s="34">
        <v>0.96</v>
      </c>
      <c r="X388" s="34">
        <v>0.95</v>
      </c>
      <c r="Y388" s="34">
        <v>0.98</v>
      </c>
      <c r="Z388" s="412">
        <v>0.96</v>
      </c>
      <c r="AA388" s="412">
        <v>0.96</v>
      </c>
      <c r="AB388" s="412">
        <v>0.96</v>
      </c>
      <c r="AC388" s="412">
        <v>0.96</v>
      </c>
      <c r="AD388" s="412">
        <v>0.96</v>
      </c>
    </row>
    <row r="389" spans="1:30" s="30" customFormat="1" ht="11.25" x14ac:dyDescent="0.25">
      <c r="A389" s="31">
        <v>73345</v>
      </c>
      <c r="B389" s="30" t="str">
        <f t="shared" ref="B389:B452" si="6">IF($B$3="","",ABS($B$3-$A389))</f>
        <v/>
      </c>
      <c r="C389" s="34">
        <v>0.9</v>
      </c>
      <c r="D389" s="34" t="s">
        <v>1870</v>
      </c>
      <c r="E389" s="34" t="s">
        <v>1868</v>
      </c>
      <c r="F389" s="34" t="s">
        <v>1868</v>
      </c>
      <c r="G389" s="34" t="s">
        <v>1873</v>
      </c>
      <c r="H389" s="34" t="s">
        <v>1877</v>
      </c>
      <c r="I389" s="34" t="s">
        <v>1873</v>
      </c>
      <c r="J389" s="34" t="s">
        <v>1873</v>
      </c>
      <c r="K389" s="34">
        <v>0.82</v>
      </c>
      <c r="L389" s="34">
        <v>0.82</v>
      </c>
      <c r="M389" s="34">
        <v>0.82</v>
      </c>
      <c r="N389" s="34">
        <v>0.81</v>
      </c>
      <c r="O389" s="34">
        <v>0.81</v>
      </c>
      <c r="P389" s="34">
        <v>0.82</v>
      </c>
      <c r="Q389" s="34">
        <v>0.82</v>
      </c>
      <c r="R389" s="34">
        <v>0.83</v>
      </c>
      <c r="S389" s="34">
        <v>0.84</v>
      </c>
      <c r="T389" s="34">
        <v>0.87</v>
      </c>
      <c r="U389" s="34">
        <v>0.87</v>
      </c>
      <c r="V389" s="34">
        <v>0.88</v>
      </c>
      <c r="W389" s="34">
        <v>0.9</v>
      </c>
      <c r="X389" s="34">
        <v>0.89</v>
      </c>
      <c r="Y389" s="34">
        <v>0.92</v>
      </c>
      <c r="Z389" s="412">
        <v>0.9</v>
      </c>
      <c r="AA389" s="412">
        <v>0.9</v>
      </c>
      <c r="AB389" s="412">
        <v>0.9</v>
      </c>
      <c r="AC389" s="412">
        <v>0.9</v>
      </c>
      <c r="AD389" s="412">
        <v>0.9</v>
      </c>
    </row>
    <row r="390" spans="1:30" s="30" customFormat="1" ht="11.25" x14ac:dyDescent="0.25">
      <c r="A390" s="31">
        <v>73347</v>
      </c>
      <c r="B390" s="30" t="str">
        <f t="shared" si="6"/>
        <v/>
      </c>
      <c r="C390" s="34">
        <v>1.02</v>
      </c>
      <c r="D390" s="34">
        <v>1</v>
      </c>
      <c r="E390" s="34" t="s">
        <v>1864</v>
      </c>
      <c r="F390" s="34" t="s">
        <v>1861</v>
      </c>
      <c r="G390" s="34" t="s">
        <v>1859</v>
      </c>
      <c r="H390" s="34" t="s">
        <v>1862</v>
      </c>
      <c r="I390" s="34" t="s">
        <v>1863</v>
      </c>
      <c r="J390" s="34" t="s">
        <v>1859</v>
      </c>
      <c r="K390" s="34">
        <v>0.92</v>
      </c>
      <c r="L390" s="34">
        <v>0.92</v>
      </c>
      <c r="M390" s="34">
        <v>0.92</v>
      </c>
      <c r="N390" s="34">
        <v>0.9</v>
      </c>
      <c r="O390" s="34">
        <v>0.91</v>
      </c>
      <c r="P390" s="34">
        <v>0.92</v>
      </c>
      <c r="Q390" s="34">
        <v>0.92</v>
      </c>
      <c r="R390" s="34">
        <v>0.93</v>
      </c>
      <c r="S390" s="34">
        <v>0.94</v>
      </c>
      <c r="T390" s="34">
        <v>0.99</v>
      </c>
      <c r="U390" s="34">
        <v>0.99</v>
      </c>
      <c r="V390" s="34">
        <v>0.99</v>
      </c>
      <c r="W390" s="34">
        <v>1.01</v>
      </c>
      <c r="X390" s="34">
        <v>0.99</v>
      </c>
      <c r="Y390" s="34">
        <v>1.03</v>
      </c>
      <c r="Z390" s="412">
        <v>1.01</v>
      </c>
      <c r="AA390" s="412">
        <v>1.01</v>
      </c>
      <c r="AB390" s="412">
        <v>1.01</v>
      </c>
      <c r="AC390" s="412">
        <v>1.01</v>
      </c>
      <c r="AD390" s="412">
        <v>1.01</v>
      </c>
    </row>
    <row r="391" spans="1:30" s="30" customFormat="1" ht="11.25" x14ac:dyDescent="0.25">
      <c r="A391" s="31">
        <v>73349</v>
      </c>
      <c r="B391" s="30" t="str">
        <f t="shared" si="6"/>
        <v/>
      </c>
      <c r="C391" s="34">
        <v>0.99</v>
      </c>
      <c r="D391" s="34" t="s">
        <v>1865</v>
      </c>
      <c r="E391" s="34" t="s">
        <v>1858</v>
      </c>
      <c r="F391" s="34" t="s">
        <v>1860</v>
      </c>
      <c r="G391" s="34" t="s">
        <v>1866</v>
      </c>
      <c r="H391" s="34" t="s">
        <v>1867</v>
      </c>
      <c r="I391" s="34" t="s">
        <v>1866</v>
      </c>
      <c r="J391" s="34" t="s">
        <v>1866</v>
      </c>
      <c r="K391" s="34">
        <v>0.9</v>
      </c>
      <c r="L391" s="34">
        <v>0.9</v>
      </c>
      <c r="M391" s="34">
        <v>0.89</v>
      </c>
      <c r="N391" s="34">
        <v>0.88</v>
      </c>
      <c r="O391" s="34">
        <v>0.88</v>
      </c>
      <c r="P391" s="34">
        <v>0.89</v>
      </c>
      <c r="Q391" s="34">
        <v>0.9</v>
      </c>
      <c r="R391" s="34">
        <v>0.9</v>
      </c>
      <c r="S391" s="34">
        <v>0.92</v>
      </c>
      <c r="T391" s="34">
        <v>0.96</v>
      </c>
      <c r="U391" s="34">
        <v>0.96</v>
      </c>
      <c r="V391" s="34">
        <v>0.96</v>
      </c>
      <c r="W391" s="34">
        <v>0.99</v>
      </c>
      <c r="X391" s="34">
        <v>0.97</v>
      </c>
      <c r="Y391" s="34">
        <v>1</v>
      </c>
      <c r="Z391" s="412">
        <v>0.99</v>
      </c>
      <c r="AA391" s="412">
        <v>0.99</v>
      </c>
      <c r="AB391" s="412">
        <v>0.99</v>
      </c>
      <c r="AC391" s="412">
        <v>0.99</v>
      </c>
      <c r="AD391" s="412">
        <v>0.99</v>
      </c>
    </row>
    <row r="392" spans="1:30" s="30" customFormat="1" ht="11.25" x14ac:dyDescent="0.25">
      <c r="A392" s="31">
        <v>73430</v>
      </c>
      <c r="B392" s="30" t="str">
        <f t="shared" si="6"/>
        <v/>
      </c>
      <c r="C392" s="34">
        <v>1.0900000000000001</v>
      </c>
      <c r="D392" s="34" t="s">
        <v>1855</v>
      </c>
      <c r="E392" s="34" t="s">
        <v>1852</v>
      </c>
      <c r="F392" s="34" t="s">
        <v>1854</v>
      </c>
      <c r="G392" s="34" t="s">
        <v>1864</v>
      </c>
      <c r="H392" s="34" t="s">
        <v>1865</v>
      </c>
      <c r="I392" s="34" t="s">
        <v>1864</v>
      </c>
      <c r="J392" s="34" t="s">
        <v>1864</v>
      </c>
      <c r="K392" s="34">
        <v>0.97</v>
      </c>
      <c r="L392" s="34">
        <v>0.98</v>
      </c>
      <c r="M392" s="34">
        <v>0.97</v>
      </c>
      <c r="N392" s="34">
        <v>0.96</v>
      </c>
      <c r="O392" s="34">
        <v>0.96</v>
      </c>
      <c r="P392" s="34">
        <v>0.97</v>
      </c>
      <c r="Q392" s="34">
        <v>0.98</v>
      </c>
      <c r="R392" s="34">
        <v>0.99</v>
      </c>
      <c r="S392" s="34">
        <v>1</v>
      </c>
      <c r="T392" s="34">
        <v>1.05</v>
      </c>
      <c r="U392" s="34">
        <v>1.05</v>
      </c>
      <c r="V392" s="34">
        <v>1.06</v>
      </c>
      <c r="W392" s="34">
        <v>1.07</v>
      </c>
      <c r="X392" s="34">
        <v>1.05</v>
      </c>
      <c r="Y392" s="34">
        <v>1.0900000000000001</v>
      </c>
      <c r="Z392" s="412">
        <v>1.07</v>
      </c>
      <c r="AA392" s="412">
        <v>1.07</v>
      </c>
      <c r="AB392" s="412">
        <v>1.07</v>
      </c>
      <c r="AC392" s="412">
        <v>1.07</v>
      </c>
      <c r="AD392" s="412">
        <v>1.07</v>
      </c>
    </row>
    <row r="393" spans="1:30" s="30" customFormat="1" ht="11.25" x14ac:dyDescent="0.25">
      <c r="A393" s="31">
        <v>73431</v>
      </c>
      <c r="B393" s="30" t="str">
        <f t="shared" si="6"/>
        <v/>
      </c>
      <c r="C393" s="34">
        <v>1.03</v>
      </c>
      <c r="D393" s="34" t="s">
        <v>1857</v>
      </c>
      <c r="E393" s="34" t="s">
        <v>1864</v>
      </c>
      <c r="F393" s="34" t="s">
        <v>1864</v>
      </c>
      <c r="G393" s="34" t="s">
        <v>1860</v>
      </c>
      <c r="H393" s="34" t="s">
        <v>1863</v>
      </c>
      <c r="I393" s="34" t="s">
        <v>1859</v>
      </c>
      <c r="J393" s="34" t="s">
        <v>1859</v>
      </c>
      <c r="K393" s="34">
        <v>0.93</v>
      </c>
      <c r="L393" s="34">
        <v>0.93</v>
      </c>
      <c r="M393" s="34">
        <v>0.93</v>
      </c>
      <c r="N393" s="34">
        <v>0.91</v>
      </c>
      <c r="O393" s="34">
        <v>0.92</v>
      </c>
      <c r="P393" s="34">
        <v>0.93</v>
      </c>
      <c r="Q393" s="34">
        <v>0.94</v>
      </c>
      <c r="R393" s="34">
        <v>0.94</v>
      </c>
      <c r="S393" s="34">
        <v>0.96</v>
      </c>
      <c r="T393" s="34">
        <v>1</v>
      </c>
      <c r="U393" s="34">
        <v>1</v>
      </c>
      <c r="V393" s="34">
        <v>1</v>
      </c>
      <c r="W393" s="34">
        <v>1.02</v>
      </c>
      <c r="X393" s="34">
        <v>1</v>
      </c>
      <c r="Y393" s="34">
        <v>1.04</v>
      </c>
      <c r="Z393" s="412">
        <v>1.02</v>
      </c>
      <c r="AA393" s="412">
        <v>1.02</v>
      </c>
      <c r="AB393" s="412">
        <v>1.02</v>
      </c>
      <c r="AC393" s="412">
        <v>1.02</v>
      </c>
      <c r="AD393" s="412">
        <v>1.02</v>
      </c>
    </row>
    <row r="394" spans="1:30" s="30" customFormat="1" ht="11.25" x14ac:dyDescent="0.25">
      <c r="A394" s="31">
        <v>73432</v>
      </c>
      <c r="B394" s="30" t="str">
        <f t="shared" si="6"/>
        <v/>
      </c>
      <c r="C394" s="34">
        <v>0.94</v>
      </c>
      <c r="D394" s="34" t="s">
        <v>1862</v>
      </c>
      <c r="E394" s="34" t="s">
        <v>1866</v>
      </c>
      <c r="F394" s="34" t="s">
        <v>1866</v>
      </c>
      <c r="G394" s="34" t="s">
        <v>1868</v>
      </c>
      <c r="H394" s="34" t="s">
        <v>1871</v>
      </c>
      <c r="I394" s="34" t="s">
        <v>1868</v>
      </c>
      <c r="J394" s="34" t="s">
        <v>1868</v>
      </c>
      <c r="K394" s="34">
        <v>0.86</v>
      </c>
      <c r="L394" s="34">
        <v>0.86</v>
      </c>
      <c r="M394" s="34">
        <v>0.86</v>
      </c>
      <c r="N394" s="34">
        <v>0.84</v>
      </c>
      <c r="O394" s="34">
        <v>0.84</v>
      </c>
      <c r="P394" s="34">
        <v>0.85</v>
      </c>
      <c r="Q394" s="34">
        <v>0.86</v>
      </c>
      <c r="R394" s="34">
        <v>0.87</v>
      </c>
      <c r="S394" s="34">
        <v>0.88</v>
      </c>
      <c r="T394" s="34">
        <v>0.91</v>
      </c>
      <c r="U394" s="34">
        <v>0.91</v>
      </c>
      <c r="V394" s="34">
        <v>0.92</v>
      </c>
      <c r="W394" s="34">
        <v>0.94</v>
      </c>
      <c r="X394" s="34">
        <v>0.92</v>
      </c>
      <c r="Y394" s="34">
        <v>0.96</v>
      </c>
      <c r="Z394" s="412">
        <v>0.94</v>
      </c>
      <c r="AA394" s="412">
        <v>0.94</v>
      </c>
      <c r="AB394" s="412">
        <v>0.94</v>
      </c>
      <c r="AC394" s="412">
        <v>0.94</v>
      </c>
      <c r="AD394" s="412">
        <v>0.94</v>
      </c>
    </row>
    <row r="395" spans="1:30" s="30" customFormat="1" ht="11.25" x14ac:dyDescent="0.25">
      <c r="A395" s="31">
        <v>73433</v>
      </c>
      <c r="B395" s="30" t="str">
        <f t="shared" si="6"/>
        <v/>
      </c>
      <c r="C395" s="34">
        <v>1.1000000000000001</v>
      </c>
      <c r="D395" s="34" t="s">
        <v>1848</v>
      </c>
      <c r="E395" s="34" t="s">
        <v>1855</v>
      </c>
      <c r="F395" s="34" t="s">
        <v>1852</v>
      </c>
      <c r="G395" s="34">
        <v>1</v>
      </c>
      <c r="H395" s="34" t="s">
        <v>1861</v>
      </c>
      <c r="I395" s="34">
        <v>1</v>
      </c>
      <c r="J395" s="34" t="s">
        <v>1864</v>
      </c>
      <c r="K395" s="34">
        <v>0.98</v>
      </c>
      <c r="L395" s="34">
        <v>0.99</v>
      </c>
      <c r="M395" s="34">
        <v>0.98</v>
      </c>
      <c r="N395" s="34">
        <v>0.97</v>
      </c>
      <c r="O395" s="34">
        <v>0.97</v>
      </c>
      <c r="P395" s="34">
        <v>0.98</v>
      </c>
      <c r="Q395" s="34">
        <v>0.99</v>
      </c>
      <c r="R395" s="34">
        <v>1</v>
      </c>
      <c r="S395" s="34">
        <v>1.01</v>
      </c>
      <c r="T395" s="34">
        <v>1.07</v>
      </c>
      <c r="U395" s="34">
        <v>1.07</v>
      </c>
      <c r="V395" s="34">
        <v>1.07</v>
      </c>
      <c r="W395" s="34">
        <v>1.0900000000000001</v>
      </c>
      <c r="X395" s="34">
        <v>1.06</v>
      </c>
      <c r="Y395" s="34">
        <v>1.1100000000000001</v>
      </c>
      <c r="Z395" s="412">
        <v>1.0900000000000001</v>
      </c>
      <c r="AA395" s="412">
        <v>1.0900000000000001</v>
      </c>
      <c r="AB395" s="412">
        <v>1.0900000000000001</v>
      </c>
      <c r="AC395" s="412">
        <v>1.0900000000000001</v>
      </c>
      <c r="AD395" s="412">
        <v>1.0900000000000001</v>
      </c>
    </row>
    <row r="396" spans="1:30" s="30" customFormat="1" ht="11.25" x14ac:dyDescent="0.25">
      <c r="A396" s="31">
        <v>73434</v>
      </c>
      <c r="B396" s="30" t="str">
        <f t="shared" si="6"/>
        <v/>
      </c>
      <c r="C396" s="34">
        <v>1.03</v>
      </c>
      <c r="D396" s="34" t="s">
        <v>1857</v>
      </c>
      <c r="E396" s="34" t="s">
        <v>1864</v>
      </c>
      <c r="F396" s="34" t="s">
        <v>1864</v>
      </c>
      <c r="G396" s="34" t="s">
        <v>1860</v>
      </c>
      <c r="H396" s="34" t="s">
        <v>1863</v>
      </c>
      <c r="I396" s="34" t="s">
        <v>1859</v>
      </c>
      <c r="J396" s="34" t="s">
        <v>1859</v>
      </c>
      <c r="K396" s="34">
        <v>0.93</v>
      </c>
      <c r="L396" s="34">
        <v>0.93</v>
      </c>
      <c r="M396" s="34">
        <v>0.93</v>
      </c>
      <c r="N396" s="34">
        <v>0.91</v>
      </c>
      <c r="O396" s="34">
        <v>0.92</v>
      </c>
      <c r="P396" s="34">
        <v>0.93</v>
      </c>
      <c r="Q396" s="34">
        <v>0.94</v>
      </c>
      <c r="R396" s="34">
        <v>0.94</v>
      </c>
      <c r="S396" s="34">
        <v>0.96</v>
      </c>
      <c r="T396" s="34">
        <v>1</v>
      </c>
      <c r="U396" s="34">
        <v>1</v>
      </c>
      <c r="V396" s="34">
        <v>1</v>
      </c>
      <c r="W396" s="34">
        <v>1.02</v>
      </c>
      <c r="X396" s="34">
        <v>1</v>
      </c>
      <c r="Y396" s="34">
        <v>1.04</v>
      </c>
      <c r="Z396" s="412">
        <v>1.02</v>
      </c>
      <c r="AA396" s="412">
        <v>1.02</v>
      </c>
      <c r="AB396" s="412">
        <v>1.02</v>
      </c>
      <c r="AC396" s="412">
        <v>1.02</v>
      </c>
      <c r="AD396" s="412">
        <v>1.02</v>
      </c>
    </row>
    <row r="397" spans="1:30" s="30" customFormat="1" ht="11.25" x14ac:dyDescent="0.25">
      <c r="A397" s="31">
        <v>73441</v>
      </c>
      <c r="B397" s="30" t="str">
        <f t="shared" si="6"/>
        <v/>
      </c>
      <c r="C397" s="34">
        <v>1.05</v>
      </c>
      <c r="D397" s="34" t="s">
        <v>1853</v>
      </c>
      <c r="E397" s="34" t="s">
        <v>1856</v>
      </c>
      <c r="F397" s="34" t="s">
        <v>1857</v>
      </c>
      <c r="G397" s="34" t="s">
        <v>1865</v>
      </c>
      <c r="H397" s="34" t="s">
        <v>1860</v>
      </c>
      <c r="I397" s="34" t="s">
        <v>1858</v>
      </c>
      <c r="J397" s="34" t="s">
        <v>1858</v>
      </c>
      <c r="K397" s="34">
        <v>0.95</v>
      </c>
      <c r="L397" s="34">
        <v>0.95</v>
      </c>
      <c r="M397" s="34">
        <v>0.95</v>
      </c>
      <c r="N397" s="34">
        <v>0.93</v>
      </c>
      <c r="O397" s="34">
        <v>0.93</v>
      </c>
      <c r="P397" s="34">
        <v>0.95</v>
      </c>
      <c r="Q397" s="34">
        <v>0.96</v>
      </c>
      <c r="R397" s="34">
        <v>0.96</v>
      </c>
      <c r="S397" s="34">
        <v>0.98</v>
      </c>
      <c r="T397" s="34">
        <v>1.02</v>
      </c>
      <c r="U397" s="34">
        <v>1.02</v>
      </c>
      <c r="V397" s="34">
        <v>1.03</v>
      </c>
      <c r="W397" s="34">
        <v>1.05</v>
      </c>
      <c r="X397" s="34">
        <v>1.02</v>
      </c>
      <c r="Y397" s="34">
        <v>1.06</v>
      </c>
      <c r="Z397" s="412">
        <v>1.05</v>
      </c>
      <c r="AA397" s="412">
        <v>1.05</v>
      </c>
      <c r="AB397" s="412">
        <v>1.05</v>
      </c>
      <c r="AC397" s="412">
        <v>1.05</v>
      </c>
      <c r="AD397" s="412">
        <v>1.05</v>
      </c>
    </row>
    <row r="398" spans="1:30" s="30" customFormat="1" ht="11.25" x14ac:dyDescent="0.25">
      <c r="A398" s="31">
        <v>73447</v>
      </c>
      <c r="B398" s="30" t="str">
        <f t="shared" si="6"/>
        <v/>
      </c>
      <c r="C398" s="34">
        <v>1.03</v>
      </c>
      <c r="D398" s="34" t="s">
        <v>1857</v>
      </c>
      <c r="E398" s="34">
        <v>1</v>
      </c>
      <c r="F398" s="34" t="s">
        <v>1864</v>
      </c>
      <c r="G398" s="34" t="s">
        <v>1860</v>
      </c>
      <c r="H398" s="34" t="s">
        <v>1863</v>
      </c>
      <c r="I398" s="34" t="s">
        <v>1860</v>
      </c>
      <c r="J398" s="34" t="s">
        <v>1860</v>
      </c>
      <c r="K398" s="34">
        <v>0.94</v>
      </c>
      <c r="L398" s="34">
        <v>0.94</v>
      </c>
      <c r="M398" s="34">
        <v>0.93</v>
      </c>
      <c r="N398" s="34">
        <v>0.92</v>
      </c>
      <c r="O398" s="34">
        <v>0.92</v>
      </c>
      <c r="P398" s="34">
        <v>0.93</v>
      </c>
      <c r="Q398" s="34">
        <v>0.94</v>
      </c>
      <c r="R398" s="34">
        <v>0.95</v>
      </c>
      <c r="S398" s="34">
        <v>0.96</v>
      </c>
      <c r="T398" s="34">
        <v>1.01</v>
      </c>
      <c r="U398" s="34">
        <v>1.01</v>
      </c>
      <c r="V398" s="34">
        <v>1.01</v>
      </c>
      <c r="W398" s="34">
        <v>1.03</v>
      </c>
      <c r="X398" s="34">
        <v>1.01</v>
      </c>
      <c r="Y398" s="34">
        <v>1.05</v>
      </c>
      <c r="Z398" s="412">
        <v>1.03</v>
      </c>
      <c r="AA398" s="412">
        <v>1.03</v>
      </c>
      <c r="AB398" s="412">
        <v>1.03</v>
      </c>
      <c r="AC398" s="412">
        <v>1.03</v>
      </c>
      <c r="AD398" s="412">
        <v>1.03</v>
      </c>
    </row>
    <row r="399" spans="1:30" s="30" customFormat="1" ht="11.25" x14ac:dyDescent="0.25">
      <c r="A399" s="31">
        <v>73450</v>
      </c>
      <c r="B399" s="30" t="str">
        <f t="shared" si="6"/>
        <v/>
      </c>
      <c r="C399" s="34">
        <v>1.03</v>
      </c>
      <c r="D399" s="34" t="s">
        <v>1857</v>
      </c>
      <c r="E399" s="34" t="s">
        <v>1864</v>
      </c>
      <c r="F399" s="34" t="s">
        <v>1861</v>
      </c>
      <c r="G399" s="34" t="s">
        <v>1859</v>
      </c>
      <c r="H399" s="34" t="s">
        <v>1863</v>
      </c>
      <c r="I399" s="34" t="s">
        <v>1859</v>
      </c>
      <c r="J399" s="34" t="s">
        <v>1859</v>
      </c>
      <c r="K399" s="34">
        <v>0.93</v>
      </c>
      <c r="L399" s="34">
        <v>0.93</v>
      </c>
      <c r="M399" s="34">
        <v>0.93</v>
      </c>
      <c r="N399" s="34">
        <v>0.91</v>
      </c>
      <c r="O399" s="34">
        <v>0.91</v>
      </c>
      <c r="P399" s="34">
        <v>0.93</v>
      </c>
      <c r="Q399" s="34">
        <v>0.94</v>
      </c>
      <c r="R399" s="34">
        <v>0.94</v>
      </c>
      <c r="S399" s="34">
        <v>0.95</v>
      </c>
      <c r="T399" s="34">
        <v>1</v>
      </c>
      <c r="U399" s="34">
        <v>1</v>
      </c>
      <c r="V399" s="34">
        <v>1</v>
      </c>
      <c r="W399" s="34">
        <v>1.02</v>
      </c>
      <c r="X399" s="34">
        <v>1</v>
      </c>
      <c r="Y399" s="34">
        <v>1.04</v>
      </c>
      <c r="Z399" s="412">
        <v>1.02</v>
      </c>
      <c r="AA399" s="412">
        <v>1.02</v>
      </c>
      <c r="AB399" s="412">
        <v>1.02</v>
      </c>
      <c r="AC399" s="412">
        <v>1.02</v>
      </c>
      <c r="AD399" s="412">
        <v>1.02</v>
      </c>
    </row>
    <row r="400" spans="1:30" s="30" customFormat="1" ht="11.25" x14ac:dyDescent="0.25">
      <c r="A400" s="31">
        <v>73453</v>
      </c>
      <c r="B400" s="30" t="str">
        <f t="shared" si="6"/>
        <v/>
      </c>
      <c r="C400" s="34">
        <v>1.1000000000000001</v>
      </c>
      <c r="D400" s="34" t="s">
        <v>1848</v>
      </c>
      <c r="E400" s="34" t="s">
        <v>1855</v>
      </c>
      <c r="F400" s="34" t="s">
        <v>1852</v>
      </c>
      <c r="G400" s="34" t="s">
        <v>1857</v>
      </c>
      <c r="H400" s="34" t="s">
        <v>1864</v>
      </c>
      <c r="I400" s="34">
        <v>1</v>
      </c>
      <c r="J400" s="34">
        <v>1</v>
      </c>
      <c r="K400" s="34">
        <v>0.99</v>
      </c>
      <c r="L400" s="34">
        <v>0.99</v>
      </c>
      <c r="M400" s="34">
        <v>0.99</v>
      </c>
      <c r="N400" s="34">
        <v>0.97</v>
      </c>
      <c r="O400" s="34">
        <v>0.98</v>
      </c>
      <c r="P400" s="34">
        <v>0.99</v>
      </c>
      <c r="Q400" s="34">
        <v>1</v>
      </c>
      <c r="R400" s="34">
        <v>1.01</v>
      </c>
      <c r="S400" s="34">
        <v>1.02</v>
      </c>
      <c r="T400" s="34">
        <v>1.07</v>
      </c>
      <c r="U400" s="34">
        <v>1.07</v>
      </c>
      <c r="V400" s="34">
        <v>1.07</v>
      </c>
      <c r="W400" s="34">
        <v>1.0900000000000001</v>
      </c>
      <c r="X400" s="34">
        <v>1.07</v>
      </c>
      <c r="Y400" s="34">
        <v>1.1100000000000001</v>
      </c>
      <c r="Z400" s="412">
        <v>1.0900000000000001</v>
      </c>
      <c r="AA400" s="412">
        <v>1.0900000000000001</v>
      </c>
      <c r="AB400" s="412">
        <v>1.0900000000000001</v>
      </c>
      <c r="AC400" s="412">
        <v>1.0900000000000001</v>
      </c>
      <c r="AD400" s="412">
        <v>1.0900000000000001</v>
      </c>
    </row>
    <row r="401" spans="1:30" s="30" customFormat="1" ht="11.25" x14ac:dyDescent="0.25">
      <c r="A401" s="31">
        <v>73457</v>
      </c>
      <c r="B401" s="30" t="str">
        <f t="shared" si="6"/>
        <v/>
      </c>
      <c r="C401" s="34">
        <v>1.02</v>
      </c>
      <c r="D401" s="34">
        <v>1</v>
      </c>
      <c r="E401" s="34" t="s">
        <v>1861</v>
      </c>
      <c r="F401" s="34" t="s">
        <v>1861</v>
      </c>
      <c r="G401" s="34" t="s">
        <v>1859</v>
      </c>
      <c r="H401" s="34" t="s">
        <v>1862</v>
      </c>
      <c r="I401" s="34" t="s">
        <v>1863</v>
      </c>
      <c r="J401" s="34" t="s">
        <v>1863</v>
      </c>
      <c r="K401" s="34">
        <v>0.92</v>
      </c>
      <c r="L401" s="34">
        <v>0.92</v>
      </c>
      <c r="M401" s="34">
        <v>0.92</v>
      </c>
      <c r="N401" s="34">
        <v>0.9</v>
      </c>
      <c r="O401" s="34">
        <v>0.91</v>
      </c>
      <c r="P401" s="34">
        <v>0.92</v>
      </c>
      <c r="Q401" s="34">
        <v>0.93</v>
      </c>
      <c r="R401" s="34">
        <v>0.93</v>
      </c>
      <c r="S401" s="34">
        <v>0.94</v>
      </c>
      <c r="T401" s="34">
        <v>0.99</v>
      </c>
      <c r="U401" s="34">
        <v>0.99</v>
      </c>
      <c r="V401" s="34">
        <v>0.99</v>
      </c>
      <c r="W401" s="34">
        <v>1.01</v>
      </c>
      <c r="X401" s="34">
        <v>0.99</v>
      </c>
      <c r="Y401" s="34">
        <v>1.03</v>
      </c>
      <c r="Z401" s="412">
        <v>1.01</v>
      </c>
      <c r="AA401" s="412">
        <v>1.01</v>
      </c>
      <c r="AB401" s="412">
        <v>1.01</v>
      </c>
      <c r="AC401" s="412">
        <v>1.01</v>
      </c>
      <c r="AD401" s="412">
        <v>1.01</v>
      </c>
    </row>
    <row r="402" spans="1:30" s="30" customFormat="1" ht="11.25" x14ac:dyDescent="0.25">
      <c r="A402" s="31">
        <v>73460</v>
      </c>
      <c r="B402" s="30" t="str">
        <f t="shared" si="6"/>
        <v/>
      </c>
      <c r="C402" s="34">
        <v>1.03</v>
      </c>
      <c r="D402" s="34" t="s">
        <v>1857</v>
      </c>
      <c r="E402" s="34" t="s">
        <v>1864</v>
      </c>
      <c r="F402" s="34" t="s">
        <v>1864</v>
      </c>
      <c r="G402" s="34" t="s">
        <v>1860</v>
      </c>
      <c r="H402" s="34" t="s">
        <v>1863</v>
      </c>
      <c r="I402" s="34" t="s">
        <v>1859</v>
      </c>
      <c r="J402" s="34" t="s">
        <v>1859</v>
      </c>
      <c r="K402" s="34">
        <v>0.93</v>
      </c>
      <c r="L402" s="34">
        <v>0.93</v>
      </c>
      <c r="M402" s="34">
        <v>0.93</v>
      </c>
      <c r="N402" s="34">
        <v>0.92</v>
      </c>
      <c r="O402" s="34">
        <v>0.92</v>
      </c>
      <c r="P402" s="34">
        <v>0.93</v>
      </c>
      <c r="Q402" s="34">
        <v>0.94</v>
      </c>
      <c r="R402" s="34">
        <v>0.94</v>
      </c>
      <c r="S402" s="34">
        <v>0.96</v>
      </c>
      <c r="T402" s="34">
        <v>1</v>
      </c>
      <c r="U402" s="34">
        <v>1</v>
      </c>
      <c r="V402" s="34">
        <v>1</v>
      </c>
      <c r="W402" s="34">
        <v>1.02</v>
      </c>
      <c r="X402" s="34">
        <v>1</v>
      </c>
      <c r="Y402" s="34">
        <v>1.04</v>
      </c>
      <c r="Z402" s="412">
        <v>1.02</v>
      </c>
      <c r="AA402" s="412">
        <v>1.02</v>
      </c>
      <c r="AB402" s="412">
        <v>1.02</v>
      </c>
      <c r="AC402" s="412">
        <v>1.02</v>
      </c>
      <c r="AD402" s="412">
        <v>1.02</v>
      </c>
    </row>
    <row r="403" spans="1:30" s="30" customFormat="1" ht="11.25" x14ac:dyDescent="0.25">
      <c r="A403" s="31">
        <v>73463</v>
      </c>
      <c r="B403" s="30" t="str">
        <f t="shared" si="6"/>
        <v/>
      </c>
      <c r="C403" s="34">
        <v>1.03</v>
      </c>
      <c r="D403" s="34" t="s">
        <v>1857</v>
      </c>
      <c r="E403" s="34">
        <v>1</v>
      </c>
      <c r="F403" s="34" t="s">
        <v>1864</v>
      </c>
      <c r="G403" s="34" t="s">
        <v>1860</v>
      </c>
      <c r="H403" s="34" t="s">
        <v>1863</v>
      </c>
      <c r="I403" s="34" t="s">
        <v>1860</v>
      </c>
      <c r="J403" s="34" t="s">
        <v>1860</v>
      </c>
      <c r="K403" s="34">
        <v>0.94</v>
      </c>
      <c r="L403" s="34">
        <v>0.94</v>
      </c>
      <c r="M403" s="34">
        <v>0.93</v>
      </c>
      <c r="N403" s="34">
        <v>0.92</v>
      </c>
      <c r="O403" s="34">
        <v>0.92</v>
      </c>
      <c r="P403" s="34">
        <v>0.93</v>
      </c>
      <c r="Q403" s="34">
        <v>0.94</v>
      </c>
      <c r="R403" s="34">
        <v>0.95</v>
      </c>
      <c r="S403" s="34">
        <v>0.96</v>
      </c>
      <c r="T403" s="34">
        <v>1.01</v>
      </c>
      <c r="U403" s="34">
        <v>1.01</v>
      </c>
      <c r="V403" s="34">
        <v>1.01</v>
      </c>
      <c r="W403" s="34">
        <v>1.03</v>
      </c>
      <c r="X403" s="34">
        <v>1.01</v>
      </c>
      <c r="Y403" s="34">
        <v>1.05</v>
      </c>
      <c r="Z403" s="412">
        <v>1.03</v>
      </c>
      <c r="AA403" s="412">
        <v>1.03</v>
      </c>
      <c r="AB403" s="412">
        <v>1.03</v>
      </c>
      <c r="AC403" s="412">
        <v>1.03</v>
      </c>
      <c r="AD403" s="412">
        <v>1.03</v>
      </c>
    </row>
    <row r="404" spans="1:30" s="30" customFormat="1" ht="11.25" x14ac:dyDescent="0.25">
      <c r="A404" s="31">
        <v>73466</v>
      </c>
      <c r="B404" s="30" t="str">
        <f t="shared" si="6"/>
        <v/>
      </c>
      <c r="C404" s="34">
        <v>1.03</v>
      </c>
      <c r="D404" s="34" t="s">
        <v>1857</v>
      </c>
      <c r="E404" s="34" t="s">
        <v>1864</v>
      </c>
      <c r="F404" s="34" t="s">
        <v>1864</v>
      </c>
      <c r="G404" s="34" t="s">
        <v>1860</v>
      </c>
      <c r="H404" s="34" t="s">
        <v>1863</v>
      </c>
      <c r="I404" s="34" t="s">
        <v>1859</v>
      </c>
      <c r="J404" s="34" t="s">
        <v>1860</v>
      </c>
      <c r="K404" s="34">
        <v>0.93</v>
      </c>
      <c r="L404" s="34">
        <v>0.93</v>
      </c>
      <c r="M404" s="34">
        <v>0.93</v>
      </c>
      <c r="N404" s="34">
        <v>0.92</v>
      </c>
      <c r="O404" s="34">
        <v>0.92</v>
      </c>
      <c r="P404" s="34">
        <v>0.93</v>
      </c>
      <c r="Q404" s="34">
        <v>0.94</v>
      </c>
      <c r="R404" s="34">
        <v>0.94</v>
      </c>
      <c r="S404" s="34">
        <v>0.96</v>
      </c>
      <c r="T404" s="34">
        <v>1</v>
      </c>
      <c r="U404" s="34">
        <v>1</v>
      </c>
      <c r="V404" s="34">
        <v>1</v>
      </c>
      <c r="W404" s="34">
        <v>1.03</v>
      </c>
      <c r="X404" s="34">
        <v>1</v>
      </c>
      <c r="Y404" s="34">
        <v>1.04</v>
      </c>
      <c r="Z404" s="412">
        <v>1.03</v>
      </c>
      <c r="AA404" s="412">
        <v>1.03</v>
      </c>
      <c r="AB404" s="412">
        <v>1.03</v>
      </c>
      <c r="AC404" s="412">
        <v>1.03</v>
      </c>
      <c r="AD404" s="412">
        <v>1.03</v>
      </c>
    </row>
    <row r="405" spans="1:30" s="30" customFormat="1" ht="11.25" x14ac:dyDescent="0.25">
      <c r="A405" s="31">
        <v>73467</v>
      </c>
      <c r="B405" s="30" t="str">
        <f t="shared" si="6"/>
        <v/>
      </c>
      <c r="C405" s="34">
        <v>1.03</v>
      </c>
      <c r="D405" s="34" t="s">
        <v>1857</v>
      </c>
      <c r="E405" s="34">
        <v>1</v>
      </c>
      <c r="F405" s="34" t="s">
        <v>1864</v>
      </c>
      <c r="G405" s="34" t="s">
        <v>1860</v>
      </c>
      <c r="H405" s="34" t="s">
        <v>1863</v>
      </c>
      <c r="I405" s="34" t="s">
        <v>1860</v>
      </c>
      <c r="J405" s="34" t="s">
        <v>1860</v>
      </c>
      <c r="K405" s="34">
        <v>0.93</v>
      </c>
      <c r="L405" s="34">
        <v>0.94</v>
      </c>
      <c r="M405" s="34">
        <v>0.93</v>
      </c>
      <c r="N405" s="34">
        <v>0.92</v>
      </c>
      <c r="O405" s="34">
        <v>0.92</v>
      </c>
      <c r="P405" s="34">
        <v>0.93</v>
      </c>
      <c r="Q405" s="34">
        <v>0.94</v>
      </c>
      <c r="R405" s="34">
        <v>0.95</v>
      </c>
      <c r="S405" s="34">
        <v>0.96</v>
      </c>
      <c r="T405" s="34">
        <v>1.01</v>
      </c>
      <c r="U405" s="34">
        <v>1.01</v>
      </c>
      <c r="V405" s="34">
        <v>1.01</v>
      </c>
      <c r="W405" s="34">
        <v>1.03</v>
      </c>
      <c r="X405" s="34">
        <v>1.01</v>
      </c>
      <c r="Y405" s="34">
        <v>1.05</v>
      </c>
      <c r="Z405" s="412">
        <v>1.03</v>
      </c>
      <c r="AA405" s="412">
        <v>1.03</v>
      </c>
      <c r="AB405" s="412">
        <v>1.03</v>
      </c>
      <c r="AC405" s="412">
        <v>1.03</v>
      </c>
      <c r="AD405" s="412">
        <v>1.03</v>
      </c>
    </row>
    <row r="406" spans="1:30" s="30" customFormat="1" ht="11.25" x14ac:dyDescent="0.25">
      <c r="A406" s="31">
        <v>73469</v>
      </c>
      <c r="B406" s="30" t="str">
        <f t="shared" si="6"/>
        <v/>
      </c>
      <c r="C406" s="34">
        <v>1.05</v>
      </c>
      <c r="D406" s="34" t="s">
        <v>1853</v>
      </c>
      <c r="E406" s="34" t="s">
        <v>1857</v>
      </c>
      <c r="F406" s="34" t="s">
        <v>1857</v>
      </c>
      <c r="G406" s="34" t="s">
        <v>1858</v>
      </c>
      <c r="H406" s="34" t="s">
        <v>1860</v>
      </c>
      <c r="I406" s="34" t="s">
        <v>1858</v>
      </c>
      <c r="J406" s="34" t="s">
        <v>1858</v>
      </c>
      <c r="K406" s="34">
        <v>0.95</v>
      </c>
      <c r="L406" s="34">
        <v>0.95</v>
      </c>
      <c r="M406" s="34">
        <v>0.94</v>
      </c>
      <c r="N406" s="34">
        <v>0.93</v>
      </c>
      <c r="O406" s="34">
        <v>0.93</v>
      </c>
      <c r="P406" s="34">
        <v>0.95</v>
      </c>
      <c r="Q406" s="34">
        <v>0.96</v>
      </c>
      <c r="R406" s="34">
        <v>0.96</v>
      </c>
      <c r="S406" s="34">
        <v>0.97</v>
      </c>
      <c r="T406" s="34">
        <v>1.02</v>
      </c>
      <c r="U406" s="34">
        <v>1.02</v>
      </c>
      <c r="V406" s="34">
        <v>1.02</v>
      </c>
      <c r="W406" s="34">
        <v>1.04</v>
      </c>
      <c r="X406" s="34">
        <v>1.02</v>
      </c>
      <c r="Y406" s="34">
        <v>1.06</v>
      </c>
      <c r="Z406" s="412">
        <v>1.04</v>
      </c>
      <c r="AA406" s="412">
        <v>1.04</v>
      </c>
      <c r="AB406" s="412">
        <v>1.04</v>
      </c>
      <c r="AC406" s="412">
        <v>1.04</v>
      </c>
      <c r="AD406" s="412">
        <v>1.04</v>
      </c>
    </row>
    <row r="407" spans="1:30" s="30" customFormat="1" ht="11.25" x14ac:dyDescent="0.25">
      <c r="A407" s="31">
        <v>73479</v>
      </c>
      <c r="B407" s="30" t="str">
        <f t="shared" si="6"/>
        <v/>
      </c>
      <c r="C407" s="34">
        <v>1.08</v>
      </c>
      <c r="D407" s="34" t="s">
        <v>1855</v>
      </c>
      <c r="E407" s="34" t="s">
        <v>1854</v>
      </c>
      <c r="F407" s="34" t="s">
        <v>1853</v>
      </c>
      <c r="G407" s="34" t="s">
        <v>1864</v>
      </c>
      <c r="H407" s="34" t="s">
        <v>1865</v>
      </c>
      <c r="I407" s="34" t="s">
        <v>1861</v>
      </c>
      <c r="J407" s="34" t="s">
        <v>1861</v>
      </c>
      <c r="K407" s="34">
        <v>0.97</v>
      </c>
      <c r="L407" s="34">
        <v>0.97</v>
      </c>
      <c r="M407" s="34">
        <v>0.97</v>
      </c>
      <c r="N407" s="34">
        <v>0.95</v>
      </c>
      <c r="O407" s="34">
        <v>0.95</v>
      </c>
      <c r="P407" s="34">
        <v>0.97</v>
      </c>
      <c r="Q407" s="34">
        <v>0.98</v>
      </c>
      <c r="R407" s="34">
        <v>0.98</v>
      </c>
      <c r="S407" s="34">
        <v>1</v>
      </c>
      <c r="T407" s="34">
        <v>1.05</v>
      </c>
      <c r="U407" s="34">
        <v>1.05</v>
      </c>
      <c r="V407" s="34">
        <v>1.05</v>
      </c>
      <c r="W407" s="34">
        <v>1.07</v>
      </c>
      <c r="X407" s="34">
        <v>1.05</v>
      </c>
      <c r="Y407" s="34">
        <v>1.0900000000000001</v>
      </c>
      <c r="Z407" s="412">
        <v>1.07</v>
      </c>
      <c r="AA407" s="412">
        <v>1.07</v>
      </c>
      <c r="AB407" s="412">
        <v>1.07</v>
      </c>
      <c r="AC407" s="412">
        <v>1.07</v>
      </c>
      <c r="AD407" s="412">
        <v>1.07</v>
      </c>
    </row>
    <row r="408" spans="1:30" s="30" customFormat="1" ht="11.25" x14ac:dyDescent="0.25">
      <c r="A408" s="31">
        <v>73485</v>
      </c>
      <c r="B408" s="30" t="str">
        <f t="shared" si="6"/>
        <v/>
      </c>
      <c r="C408" s="34">
        <v>1.03</v>
      </c>
      <c r="D408" s="34" t="s">
        <v>1857</v>
      </c>
      <c r="E408" s="34" t="s">
        <v>1864</v>
      </c>
      <c r="F408" s="34" t="s">
        <v>1864</v>
      </c>
      <c r="G408" s="34" t="s">
        <v>1860</v>
      </c>
      <c r="H408" s="34" t="s">
        <v>1863</v>
      </c>
      <c r="I408" s="34" t="s">
        <v>1860</v>
      </c>
      <c r="J408" s="34" t="s">
        <v>1860</v>
      </c>
      <c r="K408" s="34">
        <v>0.93</v>
      </c>
      <c r="L408" s="34">
        <v>0.93</v>
      </c>
      <c r="M408" s="34">
        <v>0.93</v>
      </c>
      <c r="N408" s="34">
        <v>0.92</v>
      </c>
      <c r="O408" s="34">
        <v>0.92</v>
      </c>
      <c r="P408" s="34">
        <v>0.93</v>
      </c>
      <c r="Q408" s="34">
        <v>0.94</v>
      </c>
      <c r="R408" s="34">
        <v>0.95</v>
      </c>
      <c r="S408" s="34">
        <v>0.96</v>
      </c>
      <c r="T408" s="34">
        <v>1</v>
      </c>
      <c r="U408" s="34">
        <v>1</v>
      </c>
      <c r="V408" s="34">
        <v>1</v>
      </c>
      <c r="W408" s="34">
        <v>1.03</v>
      </c>
      <c r="X408" s="34">
        <v>1</v>
      </c>
      <c r="Y408" s="34">
        <v>1.04</v>
      </c>
      <c r="Z408" s="412">
        <v>1.03</v>
      </c>
      <c r="AA408" s="412">
        <v>1.03</v>
      </c>
      <c r="AB408" s="412">
        <v>1.03</v>
      </c>
      <c r="AC408" s="412">
        <v>1.03</v>
      </c>
      <c r="AD408" s="412">
        <v>1.03</v>
      </c>
    </row>
    <row r="409" spans="1:30" s="30" customFormat="1" ht="11.25" x14ac:dyDescent="0.25">
      <c r="A409" s="31">
        <v>73486</v>
      </c>
      <c r="B409" s="30" t="str">
        <f t="shared" si="6"/>
        <v/>
      </c>
      <c r="C409" s="34">
        <v>1.07</v>
      </c>
      <c r="D409" s="34" t="s">
        <v>1854</v>
      </c>
      <c r="E409" s="34" t="s">
        <v>1853</v>
      </c>
      <c r="F409" s="34" t="s">
        <v>1856</v>
      </c>
      <c r="G409" s="34" t="s">
        <v>1861</v>
      </c>
      <c r="H409" s="34" t="s">
        <v>1858</v>
      </c>
      <c r="I409" s="34" t="s">
        <v>1865</v>
      </c>
      <c r="J409" s="34" t="s">
        <v>1861</v>
      </c>
      <c r="K409" s="34">
        <v>0.96</v>
      </c>
      <c r="L409" s="34">
        <v>0.96</v>
      </c>
      <c r="M409" s="34">
        <v>0.96</v>
      </c>
      <c r="N409" s="34">
        <v>0.95</v>
      </c>
      <c r="O409" s="34">
        <v>0.95</v>
      </c>
      <c r="P409" s="34">
        <v>0.96</v>
      </c>
      <c r="Q409" s="34">
        <v>0.97</v>
      </c>
      <c r="R409" s="34">
        <v>0.98</v>
      </c>
      <c r="S409" s="34">
        <v>0.99</v>
      </c>
      <c r="T409" s="34">
        <v>1.04</v>
      </c>
      <c r="U409" s="34">
        <v>1.04</v>
      </c>
      <c r="V409" s="34">
        <v>1.04</v>
      </c>
      <c r="W409" s="34">
        <v>1.06</v>
      </c>
      <c r="X409" s="34">
        <v>1.04</v>
      </c>
      <c r="Y409" s="34">
        <v>1.08</v>
      </c>
      <c r="Z409" s="412">
        <v>1.06</v>
      </c>
      <c r="AA409" s="412">
        <v>1.06</v>
      </c>
      <c r="AB409" s="412">
        <v>1.06</v>
      </c>
      <c r="AC409" s="412">
        <v>1.06</v>
      </c>
      <c r="AD409" s="412">
        <v>1.06</v>
      </c>
    </row>
    <row r="410" spans="1:30" s="30" customFormat="1" ht="11.25" x14ac:dyDescent="0.25">
      <c r="A410" s="31">
        <v>73488</v>
      </c>
      <c r="B410" s="30" t="str">
        <f t="shared" si="6"/>
        <v/>
      </c>
      <c r="C410" s="34">
        <v>0.98</v>
      </c>
      <c r="D410" s="34" t="s">
        <v>1858</v>
      </c>
      <c r="E410" s="34" t="s">
        <v>1859</v>
      </c>
      <c r="F410" s="34" t="s">
        <v>1859</v>
      </c>
      <c r="G410" s="34" t="s">
        <v>1872</v>
      </c>
      <c r="H410" s="34" t="s">
        <v>1867</v>
      </c>
      <c r="I410" s="34" t="s">
        <v>1872</v>
      </c>
      <c r="J410" s="34" t="s">
        <v>1872</v>
      </c>
      <c r="K410" s="34">
        <v>0.89</v>
      </c>
      <c r="L410" s="34">
        <v>0.89</v>
      </c>
      <c r="M410" s="34">
        <v>0.89</v>
      </c>
      <c r="N410" s="34">
        <v>0.88</v>
      </c>
      <c r="O410" s="34">
        <v>0.88</v>
      </c>
      <c r="P410" s="34">
        <v>0.89</v>
      </c>
      <c r="Q410" s="34">
        <v>0.9</v>
      </c>
      <c r="R410" s="34">
        <v>0.9</v>
      </c>
      <c r="S410" s="34">
        <v>0.91</v>
      </c>
      <c r="T410" s="34">
        <v>0.95</v>
      </c>
      <c r="U410" s="34">
        <v>0.95</v>
      </c>
      <c r="V410" s="34">
        <v>0.95</v>
      </c>
      <c r="W410" s="34">
        <v>0.98</v>
      </c>
      <c r="X410" s="34">
        <v>0.96</v>
      </c>
      <c r="Y410" s="34">
        <v>0.99</v>
      </c>
      <c r="Z410" s="412">
        <v>0.98</v>
      </c>
      <c r="AA410" s="412">
        <v>0.98</v>
      </c>
      <c r="AB410" s="412">
        <v>0.98</v>
      </c>
      <c r="AC410" s="412">
        <v>0.98</v>
      </c>
      <c r="AD410" s="412">
        <v>0.98</v>
      </c>
    </row>
    <row r="411" spans="1:30" s="30" customFormat="1" ht="11.25" x14ac:dyDescent="0.25">
      <c r="A411" s="31">
        <v>73489</v>
      </c>
      <c r="B411" s="30" t="str">
        <f t="shared" si="6"/>
        <v/>
      </c>
      <c r="C411" s="34">
        <v>1.06</v>
      </c>
      <c r="D411" s="34" t="s">
        <v>1854</v>
      </c>
      <c r="E411" s="34" t="s">
        <v>1856</v>
      </c>
      <c r="F411" s="34" t="s">
        <v>1856</v>
      </c>
      <c r="G411" s="34" t="s">
        <v>1861</v>
      </c>
      <c r="H411" s="34" t="s">
        <v>1858</v>
      </c>
      <c r="I411" s="34" t="s">
        <v>1865</v>
      </c>
      <c r="J411" s="34" t="s">
        <v>1865</v>
      </c>
      <c r="K411" s="34">
        <v>0.96</v>
      </c>
      <c r="L411" s="34">
        <v>0.96</v>
      </c>
      <c r="M411" s="34">
        <v>0.96</v>
      </c>
      <c r="N411" s="34">
        <v>0.94</v>
      </c>
      <c r="O411" s="34">
        <v>0.95</v>
      </c>
      <c r="P411" s="34">
        <v>0.96</v>
      </c>
      <c r="Q411" s="34">
        <v>0.97</v>
      </c>
      <c r="R411" s="34">
        <v>0.97</v>
      </c>
      <c r="S411" s="34">
        <v>0.99</v>
      </c>
      <c r="T411" s="34">
        <v>1.04</v>
      </c>
      <c r="U411" s="34">
        <v>1.04</v>
      </c>
      <c r="V411" s="34">
        <v>1.04</v>
      </c>
      <c r="W411" s="34">
        <v>1.06</v>
      </c>
      <c r="X411" s="34">
        <v>1.03</v>
      </c>
      <c r="Y411" s="34">
        <v>1.07</v>
      </c>
      <c r="Z411" s="412">
        <v>1.06</v>
      </c>
      <c r="AA411" s="412">
        <v>1.06</v>
      </c>
      <c r="AB411" s="412">
        <v>1.06</v>
      </c>
      <c r="AC411" s="412">
        <v>1.06</v>
      </c>
      <c r="AD411" s="412">
        <v>1.06</v>
      </c>
    </row>
    <row r="412" spans="1:30" s="30" customFormat="1" ht="11.25" x14ac:dyDescent="0.25">
      <c r="A412" s="31">
        <v>73491</v>
      </c>
      <c r="B412" s="30" t="str">
        <f t="shared" si="6"/>
        <v/>
      </c>
      <c r="C412" s="34">
        <v>1.01</v>
      </c>
      <c r="D412" s="34" t="s">
        <v>1864</v>
      </c>
      <c r="E412" s="34" t="s">
        <v>1861</v>
      </c>
      <c r="F412" s="34" t="s">
        <v>1865</v>
      </c>
      <c r="G412" s="34" t="s">
        <v>1863</v>
      </c>
      <c r="H412" s="34" t="s">
        <v>1862</v>
      </c>
      <c r="I412" s="34" t="s">
        <v>1863</v>
      </c>
      <c r="J412" s="34" t="s">
        <v>1863</v>
      </c>
      <c r="K412" s="34">
        <v>0.92</v>
      </c>
      <c r="L412" s="34">
        <v>0.92</v>
      </c>
      <c r="M412" s="34">
        <v>0.92</v>
      </c>
      <c r="N412" s="34">
        <v>0.9</v>
      </c>
      <c r="O412" s="34">
        <v>0.9</v>
      </c>
      <c r="P412" s="34">
        <v>0.92</v>
      </c>
      <c r="Q412" s="34">
        <v>0.92</v>
      </c>
      <c r="R412" s="34">
        <v>0.93</v>
      </c>
      <c r="S412" s="34">
        <v>0.94</v>
      </c>
      <c r="T412" s="34">
        <v>0.99</v>
      </c>
      <c r="U412" s="34">
        <v>0.99</v>
      </c>
      <c r="V412" s="34">
        <v>0.99</v>
      </c>
      <c r="W412" s="34">
        <v>1.01</v>
      </c>
      <c r="X412" s="34">
        <v>0.99</v>
      </c>
      <c r="Y412" s="34">
        <v>1.03</v>
      </c>
      <c r="Z412" s="412">
        <v>1.01</v>
      </c>
      <c r="AA412" s="412">
        <v>1.01</v>
      </c>
      <c r="AB412" s="412">
        <v>1.01</v>
      </c>
      <c r="AC412" s="412">
        <v>1.01</v>
      </c>
      <c r="AD412" s="412">
        <v>1.01</v>
      </c>
    </row>
    <row r="413" spans="1:30" s="30" customFormat="1" ht="11.25" x14ac:dyDescent="0.25">
      <c r="A413" s="31">
        <v>73492</v>
      </c>
      <c r="B413" s="30" t="str">
        <f t="shared" si="6"/>
        <v/>
      </c>
      <c r="C413" s="34">
        <v>1.04</v>
      </c>
      <c r="D413" s="34" t="s">
        <v>1856</v>
      </c>
      <c r="E413" s="34" t="s">
        <v>1857</v>
      </c>
      <c r="F413" s="34">
        <v>1</v>
      </c>
      <c r="G413" s="34" t="s">
        <v>1858</v>
      </c>
      <c r="H413" s="34" t="s">
        <v>1859</v>
      </c>
      <c r="I413" s="34" t="s">
        <v>1858</v>
      </c>
      <c r="J413" s="34" t="s">
        <v>1858</v>
      </c>
      <c r="K413" s="34">
        <v>0.94</v>
      </c>
      <c r="L413" s="34">
        <v>0.95</v>
      </c>
      <c r="M413" s="34">
        <v>0.94</v>
      </c>
      <c r="N413" s="34">
        <v>0.93</v>
      </c>
      <c r="O413" s="34">
        <v>0.93</v>
      </c>
      <c r="P413" s="34">
        <v>0.94</v>
      </c>
      <c r="Q413" s="34">
        <v>0.95</v>
      </c>
      <c r="R413" s="34">
        <v>0.96</v>
      </c>
      <c r="S413" s="34">
        <v>0.97</v>
      </c>
      <c r="T413" s="34">
        <v>1.02</v>
      </c>
      <c r="U413" s="34">
        <v>1.02</v>
      </c>
      <c r="V413" s="34">
        <v>1.02</v>
      </c>
      <c r="W413" s="34">
        <v>1.04</v>
      </c>
      <c r="X413" s="34">
        <v>1.02</v>
      </c>
      <c r="Y413" s="34">
        <v>1.06</v>
      </c>
      <c r="Z413" s="412">
        <v>1.04</v>
      </c>
      <c r="AA413" s="412">
        <v>1.04</v>
      </c>
      <c r="AB413" s="412">
        <v>1.04</v>
      </c>
      <c r="AC413" s="412">
        <v>1.04</v>
      </c>
      <c r="AD413" s="412">
        <v>1.04</v>
      </c>
    </row>
    <row r="414" spans="1:30" s="30" customFormat="1" ht="11.25" x14ac:dyDescent="0.25">
      <c r="A414" s="31">
        <v>73494</v>
      </c>
      <c r="B414" s="30" t="str">
        <f t="shared" si="6"/>
        <v/>
      </c>
      <c r="C414" s="34">
        <v>1.02</v>
      </c>
      <c r="D414" s="34">
        <v>1</v>
      </c>
      <c r="E414" s="34" t="s">
        <v>1861</v>
      </c>
      <c r="F414" s="34" t="s">
        <v>1861</v>
      </c>
      <c r="G414" s="34" t="s">
        <v>1859</v>
      </c>
      <c r="H414" s="34" t="s">
        <v>1862</v>
      </c>
      <c r="I414" s="34" t="s">
        <v>1859</v>
      </c>
      <c r="J414" s="34" t="s">
        <v>1859</v>
      </c>
      <c r="K414" s="34">
        <v>0.92</v>
      </c>
      <c r="L414" s="34">
        <v>0.93</v>
      </c>
      <c r="M414" s="34">
        <v>0.92</v>
      </c>
      <c r="N414" s="34">
        <v>0.91</v>
      </c>
      <c r="O414" s="34">
        <v>0.91</v>
      </c>
      <c r="P414" s="34">
        <v>0.92</v>
      </c>
      <c r="Q414" s="34">
        <v>0.93</v>
      </c>
      <c r="R414" s="34">
        <v>0.94</v>
      </c>
      <c r="S414" s="34">
        <v>0.95</v>
      </c>
      <c r="T414" s="34">
        <v>0.99</v>
      </c>
      <c r="U414" s="34">
        <v>0.99</v>
      </c>
      <c r="V414" s="34">
        <v>0.99</v>
      </c>
      <c r="W414" s="34">
        <v>1.02</v>
      </c>
      <c r="X414" s="34">
        <v>1</v>
      </c>
      <c r="Y414" s="34">
        <v>1.03</v>
      </c>
      <c r="Z414" s="412">
        <v>1.02</v>
      </c>
      <c r="AA414" s="412">
        <v>1.02</v>
      </c>
      <c r="AB414" s="412">
        <v>1.02</v>
      </c>
      <c r="AC414" s="412">
        <v>1.02</v>
      </c>
      <c r="AD414" s="412">
        <v>1.02</v>
      </c>
    </row>
    <row r="415" spans="1:30" s="30" customFormat="1" ht="11.25" x14ac:dyDescent="0.25">
      <c r="A415" s="31">
        <v>73495</v>
      </c>
      <c r="B415" s="30" t="str">
        <f t="shared" si="6"/>
        <v/>
      </c>
      <c r="C415" s="34">
        <v>1.04</v>
      </c>
      <c r="D415" s="34" t="s">
        <v>1857</v>
      </c>
      <c r="E415" s="34">
        <v>1</v>
      </c>
      <c r="F415" s="34" t="s">
        <v>1864</v>
      </c>
      <c r="G415" s="34" t="s">
        <v>1860</v>
      </c>
      <c r="H415" s="34" t="s">
        <v>1859</v>
      </c>
      <c r="I415" s="34" t="s">
        <v>1860</v>
      </c>
      <c r="J415" s="34" t="s">
        <v>1860</v>
      </c>
      <c r="K415" s="34">
        <v>0.94</v>
      </c>
      <c r="L415" s="34">
        <v>0.94</v>
      </c>
      <c r="M415" s="34">
        <v>0.93</v>
      </c>
      <c r="N415" s="34">
        <v>0.92</v>
      </c>
      <c r="O415" s="34">
        <v>0.92</v>
      </c>
      <c r="P415" s="34">
        <v>0.93</v>
      </c>
      <c r="Q415" s="34">
        <v>0.95</v>
      </c>
      <c r="R415" s="34">
        <v>0.95</v>
      </c>
      <c r="S415" s="34">
        <v>0.96</v>
      </c>
      <c r="T415" s="34">
        <v>1.01</v>
      </c>
      <c r="U415" s="34">
        <v>1.01</v>
      </c>
      <c r="V415" s="34">
        <v>1.01</v>
      </c>
      <c r="W415" s="34">
        <v>1.03</v>
      </c>
      <c r="X415" s="34">
        <v>1.01</v>
      </c>
      <c r="Y415" s="34">
        <v>1.05</v>
      </c>
      <c r="Z415" s="412">
        <v>1.03</v>
      </c>
      <c r="AA415" s="412">
        <v>1.03</v>
      </c>
      <c r="AB415" s="412">
        <v>1.03</v>
      </c>
      <c r="AC415" s="412">
        <v>1.03</v>
      </c>
      <c r="AD415" s="412">
        <v>1.03</v>
      </c>
    </row>
    <row r="416" spans="1:30" s="30" customFormat="1" ht="11.25" x14ac:dyDescent="0.25">
      <c r="A416" s="31">
        <v>73497</v>
      </c>
      <c r="B416" s="30" t="str">
        <f t="shared" si="6"/>
        <v/>
      </c>
      <c r="C416" s="34">
        <v>1.01</v>
      </c>
      <c r="D416" s="34" t="s">
        <v>1864</v>
      </c>
      <c r="E416" s="34" t="s">
        <v>1861</v>
      </c>
      <c r="F416" s="34" t="s">
        <v>1865</v>
      </c>
      <c r="G416" s="34" t="s">
        <v>1863</v>
      </c>
      <c r="H416" s="34" t="s">
        <v>1862</v>
      </c>
      <c r="I416" s="34" t="s">
        <v>1863</v>
      </c>
      <c r="J416" s="34" t="s">
        <v>1863</v>
      </c>
      <c r="K416" s="34">
        <v>0.92</v>
      </c>
      <c r="L416" s="34">
        <v>0.92</v>
      </c>
      <c r="M416" s="34">
        <v>0.91</v>
      </c>
      <c r="N416" s="34">
        <v>0.9</v>
      </c>
      <c r="O416" s="34">
        <v>0.9</v>
      </c>
      <c r="P416" s="34">
        <v>0.91</v>
      </c>
      <c r="Q416" s="34">
        <v>0.92</v>
      </c>
      <c r="R416" s="34">
        <v>0.93</v>
      </c>
      <c r="S416" s="34">
        <v>0.94</v>
      </c>
      <c r="T416" s="34">
        <v>0.99</v>
      </c>
      <c r="U416" s="34">
        <v>0.98</v>
      </c>
      <c r="V416" s="34">
        <v>0.99</v>
      </c>
      <c r="W416" s="34">
        <v>1.01</v>
      </c>
      <c r="X416" s="34">
        <v>0.99</v>
      </c>
      <c r="Y416" s="34">
        <v>1.02</v>
      </c>
      <c r="Z416" s="412">
        <v>1.01</v>
      </c>
      <c r="AA416" s="412">
        <v>1.01</v>
      </c>
      <c r="AB416" s="412">
        <v>1.01</v>
      </c>
      <c r="AC416" s="412">
        <v>1.01</v>
      </c>
      <c r="AD416" s="412">
        <v>1.01</v>
      </c>
    </row>
    <row r="417" spans="1:30" s="30" customFormat="1" ht="11.25" x14ac:dyDescent="0.25">
      <c r="A417" s="31">
        <v>73499</v>
      </c>
      <c r="B417" s="30" t="str">
        <f t="shared" si="6"/>
        <v/>
      </c>
      <c r="C417" s="34">
        <v>1.04</v>
      </c>
      <c r="D417" s="34" t="s">
        <v>1856</v>
      </c>
      <c r="E417" s="34" t="s">
        <v>1857</v>
      </c>
      <c r="F417" s="34">
        <v>1</v>
      </c>
      <c r="G417" s="34" t="s">
        <v>1858</v>
      </c>
      <c r="H417" s="34" t="s">
        <v>1859</v>
      </c>
      <c r="I417" s="34" t="s">
        <v>1858</v>
      </c>
      <c r="J417" s="34" t="s">
        <v>1858</v>
      </c>
      <c r="K417" s="34">
        <v>0.94</v>
      </c>
      <c r="L417" s="34">
        <v>0.95</v>
      </c>
      <c r="M417" s="34">
        <v>0.94</v>
      </c>
      <c r="N417" s="34">
        <v>0.93</v>
      </c>
      <c r="O417" s="34">
        <v>0.93</v>
      </c>
      <c r="P417" s="34">
        <v>0.94</v>
      </c>
      <c r="Q417" s="34">
        <v>0.95</v>
      </c>
      <c r="R417" s="34">
        <v>0.96</v>
      </c>
      <c r="S417" s="34">
        <v>0.97</v>
      </c>
      <c r="T417" s="34">
        <v>1.02</v>
      </c>
      <c r="U417" s="34">
        <v>1.02</v>
      </c>
      <c r="V417" s="34">
        <v>1.02</v>
      </c>
      <c r="W417" s="34">
        <v>1.04</v>
      </c>
      <c r="X417" s="34">
        <v>1.02</v>
      </c>
      <c r="Y417" s="34">
        <v>1.06</v>
      </c>
      <c r="Z417" s="412">
        <v>1.04</v>
      </c>
      <c r="AA417" s="412">
        <v>1.04</v>
      </c>
      <c r="AB417" s="412">
        <v>1.04</v>
      </c>
      <c r="AC417" s="412">
        <v>1.04</v>
      </c>
      <c r="AD417" s="412">
        <v>1.04</v>
      </c>
    </row>
    <row r="418" spans="1:30" s="30" customFormat="1" ht="11.25" x14ac:dyDescent="0.25">
      <c r="A418" s="31">
        <v>73525</v>
      </c>
      <c r="B418" s="30" t="str">
        <f t="shared" si="6"/>
        <v/>
      </c>
      <c r="C418" s="34">
        <v>1.17</v>
      </c>
      <c r="D418" s="34" t="s">
        <v>1842</v>
      </c>
      <c r="E418" s="34" t="s">
        <v>1845</v>
      </c>
      <c r="F418" s="34" t="s">
        <v>1845</v>
      </c>
      <c r="G418" s="34" t="s">
        <v>1855</v>
      </c>
      <c r="H418" s="34" t="s">
        <v>1854</v>
      </c>
      <c r="I418" s="34" t="s">
        <v>1852</v>
      </c>
      <c r="J418" s="34" t="s">
        <v>1852</v>
      </c>
      <c r="K418" s="34">
        <v>1.04</v>
      </c>
      <c r="L418" s="34">
        <v>1.04</v>
      </c>
      <c r="M418" s="34">
        <v>1.03</v>
      </c>
      <c r="N418" s="34">
        <v>1.02</v>
      </c>
      <c r="O418" s="34">
        <v>1.02</v>
      </c>
      <c r="P418" s="34">
        <v>1.03</v>
      </c>
      <c r="Q418" s="34">
        <v>1.05</v>
      </c>
      <c r="R418" s="34">
        <v>1.05</v>
      </c>
      <c r="S418" s="34">
        <v>1.07</v>
      </c>
      <c r="T418" s="34">
        <v>1.1299999999999999</v>
      </c>
      <c r="U418" s="34">
        <v>1.1299999999999999</v>
      </c>
      <c r="V418" s="34">
        <v>1.1299999999999999</v>
      </c>
      <c r="W418" s="34">
        <v>1.1499999999999999</v>
      </c>
      <c r="X418" s="34">
        <v>1.1200000000000001</v>
      </c>
      <c r="Y418" s="34">
        <v>1.17</v>
      </c>
      <c r="Z418" s="412">
        <v>1.1499999999999999</v>
      </c>
      <c r="AA418" s="412">
        <v>1.1499999999999999</v>
      </c>
      <c r="AB418" s="412">
        <v>1.1499999999999999</v>
      </c>
      <c r="AC418" s="412">
        <v>1.1499999999999999</v>
      </c>
      <c r="AD418" s="412">
        <v>1.1499999999999999</v>
      </c>
    </row>
    <row r="419" spans="1:30" s="30" customFormat="1" ht="11.25" x14ac:dyDescent="0.25">
      <c r="A419" s="31">
        <v>73527</v>
      </c>
      <c r="B419" s="30" t="str">
        <f t="shared" si="6"/>
        <v/>
      </c>
      <c r="C419" s="34">
        <v>1.08</v>
      </c>
      <c r="D419" s="34" t="s">
        <v>1855</v>
      </c>
      <c r="E419" s="34" t="s">
        <v>1854</v>
      </c>
      <c r="F419" s="34" t="s">
        <v>1854</v>
      </c>
      <c r="G419" s="34" t="s">
        <v>1864</v>
      </c>
      <c r="H419" s="34" t="s">
        <v>1865</v>
      </c>
      <c r="I419" s="34" t="s">
        <v>1864</v>
      </c>
      <c r="J419" s="34" t="s">
        <v>1864</v>
      </c>
      <c r="K419" s="34">
        <v>0.98</v>
      </c>
      <c r="L419" s="34">
        <v>0.98</v>
      </c>
      <c r="M419" s="34">
        <v>0.97</v>
      </c>
      <c r="N419" s="34">
        <v>0.96</v>
      </c>
      <c r="O419" s="34">
        <v>0.96</v>
      </c>
      <c r="P419" s="34">
        <v>0.97</v>
      </c>
      <c r="Q419" s="34">
        <v>0.98</v>
      </c>
      <c r="R419" s="34">
        <v>0.99</v>
      </c>
      <c r="S419" s="34">
        <v>1</v>
      </c>
      <c r="T419" s="34">
        <v>1.05</v>
      </c>
      <c r="U419" s="34">
        <v>1.05</v>
      </c>
      <c r="V419" s="34">
        <v>1.05</v>
      </c>
      <c r="W419" s="34">
        <v>1.08</v>
      </c>
      <c r="X419" s="34">
        <v>1.05</v>
      </c>
      <c r="Y419" s="34">
        <v>1.0900000000000001</v>
      </c>
      <c r="Z419" s="412">
        <v>1.08</v>
      </c>
      <c r="AA419" s="412">
        <v>1.08</v>
      </c>
      <c r="AB419" s="412">
        <v>1.08</v>
      </c>
      <c r="AC419" s="412">
        <v>1.08</v>
      </c>
      <c r="AD419" s="412">
        <v>1.08</v>
      </c>
    </row>
    <row r="420" spans="1:30" s="30" customFormat="1" ht="11.25" x14ac:dyDescent="0.25">
      <c r="A420" s="31">
        <v>73529</v>
      </c>
      <c r="B420" s="30" t="str">
        <f t="shared" si="6"/>
        <v/>
      </c>
      <c r="C420" s="34">
        <v>0.9</v>
      </c>
      <c r="D420" s="34" t="s">
        <v>1870</v>
      </c>
      <c r="E420" s="34" t="s">
        <v>1868</v>
      </c>
      <c r="F420" s="34" t="s">
        <v>1868</v>
      </c>
      <c r="G420" s="34" t="s">
        <v>1873</v>
      </c>
      <c r="H420" s="34" t="s">
        <v>1877</v>
      </c>
      <c r="I420" s="34" t="s">
        <v>1873</v>
      </c>
      <c r="J420" s="34" t="s">
        <v>1873</v>
      </c>
      <c r="K420" s="34">
        <v>0.82</v>
      </c>
      <c r="L420" s="34">
        <v>0.82</v>
      </c>
      <c r="M420" s="34">
        <v>0.82</v>
      </c>
      <c r="N420" s="34">
        <v>0.81</v>
      </c>
      <c r="O420" s="34">
        <v>0.81</v>
      </c>
      <c r="P420" s="34">
        <v>0.82</v>
      </c>
      <c r="Q420" s="34">
        <v>0.82</v>
      </c>
      <c r="R420" s="34">
        <v>0.83</v>
      </c>
      <c r="S420" s="34">
        <v>0.84</v>
      </c>
      <c r="T420" s="34">
        <v>0.88</v>
      </c>
      <c r="U420" s="34">
        <v>0.88</v>
      </c>
      <c r="V420" s="34">
        <v>0.88</v>
      </c>
      <c r="W420" s="34">
        <v>0.9</v>
      </c>
      <c r="X420" s="34">
        <v>0.89</v>
      </c>
      <c r="Y420" s="34">
        <v>0.92</v>
      </c>
      <c r="Z420" s="412">
        <v>0.9</v>
      </c>
      <c r="AA420" s="412">
        <v>0.9</v>
      </c>
      <c r="AB420" s="412">
        <v>0.9</v>
      </c>
      <c r="AC420" s="412">
        <v>0.9</v>
      </c>
      <c r="AD420" s="412">
        <v>0.9</v>
      </c>
    </row>
    <row r="421" spans="1:30" s="30" customFormat="1" ht="11.25" x14ac:dyDescent="0.25">
      <c r="A421" s="31">
        <v>73540</v>
      </c>
      <c r="B421" s="30" t="str">
        <f t="shared" si="6"/>
        <v/>
      </c>
      <c r="C421" s="34">
        <v>1.06</v>
      </c>
      <c r="D421" s="34" t="s">
        <v>1854</v>
      </c>
      <c r="E421" s="34" t="s">
        <v>1856</v>
      </c>
      <c r="F421" s="34" t="s">
        <v>1857</v>
      </c>
      <c r="G421" s="34" t="s">
        <v>1865</v>
      </c>
      <c r="H421" s="34" t="s">
        <v>1860</v>
      </c>
      <c r="I421" s="34" t="s">
        <v>1865</v>
      </c>
      <c r="J421" s="34" t="s">
        <v>1865</v>
      </c>
      <c r="K421" s="34">
        <v>0.95</v>
      </c>
      <c r="L421" s="34">
        <v>0.96</v>
      </c>
      <c r="M421" s="34">
        <v>0.95</v>
      </c>
      <c r="N421" s="34">
        <v>0.94</v>
      </c>
      <c r="O421" s="34">
        <v>0.94</v>
      </c>
      <c r="P421" s="34">
        <v>0.95</v>
      </c>
      <c r="Q421" s="34">
        <v>0.96</v>
      </c>
      <c r="R421" s="34">
        <v>0.97</v>
      </c>
      <c r="S421" s="34">
        <v>0.98</v>
      </c>
      <c r="T421" s="34">
        <v>1.03</v>
      </c>
      <c r="U421" s="34">
        <v>1.03</v>
      </c>
      <c r="V421" s="34">
        <v>1.03</v>
      </c>
      <c r="W421" s="34">
        <v>1.05</v>
      </c>
      <c r="X421" s="34">
        <v>1.03</v>
      </c>
      <c r="Y421" s="34">
        <v>1.07</v>
      </c>
      <c r="Z421" s="412">
        <v>1.05</v>
      </c>
      <c r="AA421" s="412">
        <v>1.05</v>
      </c>
      <c r="AB421" s="412">
        <v>1.05</v>
      </c>
      <c r="AC421" s="412">
        <v>1.05</v>
      </c>
      <c r="AD421" s="412">
        <v>1.05</v>
      </c>
    </row>
    <row r="422" spans="1:30" s="30" customFormat="1" ht="11.25" x14ac:dyDescent="0.25">
      <c r="A422" s="31">
        <v>73547</v>
      </c>
      <c r="B422" s="30" t="str">
        <f t="shared" si="6"/>
        <v/>
      </c>
      <c r="C422" s="34">
        <v>1.18</v>
      </c>
      <c r="D422" s="34" t="s">
        <v>1842</v>
      </c>
      <c r="E422" s="34" t="s">
        <v>1849</v>
      </c>
      <c r="F422" s="34" t="s">
        <v>1845</v>
      </c>
      <c r="G422" s="34" t="s">
        <v>1847</v>
      </c>
      <c r="H422" s="34" t="s">
        <v>1854</v>
      </c>
      <c r="I422" s="34" t="s">
        <v>1855</v>
      </c>
      <c r="J422" s="34" t="s">
        <v>1855</v>
      </c>
      <c r="K422" s="34">
        <v>1.05</v>
      </c>
      <c r="L422" s="34">
        <v>1.05</v>
      </c>
      <c r="M422" s="34">
        <v>1.04</v>
      </c>
      <c r="N422" s="34">
        <v>1.03</v>
      </c>
      <c r="O422" s="34">
        <v>1.03</v>
      </c>
      <c r="P422" s="34">
        <v>1.04</v>
      </c>
      <c r="Q422" s="34">
        <v>1.06</v>
      </c>
      <c r="R422" s="34">
        <v>1.07</v>
      </c>
      <c r="S422" s="34">
        <v>1.08</v>
      </c>
      <c r="T422" s="34">
        <v>1.1399999999999999</v>
      </c>
      <c r="U422" s="34">
        <v>1.1399999999999999</v>
      </c>
      <c r="V422" s="34">
        <v>1.1399999999999999</v>
      </c>
      <c r="W422" s="34">
        <v>1.1599999999999999</v>
      </c>
      <c r="X422" s="34">
        <v>1.1299999999999999</v>
      </c>
      <c r="Y422" s="34">
        <v>1.18</v>
      </c>
      <c r="Z422" s="412">
        <v>1.1599999999999999</v>
      </c>
      <c r="AA422" s="412">
        <v>1.1599999999999999</v>
      </c>
      <c r="AB422" s="412">
        <v>1.1599999999999999</v>
      </c>
      <c r="AC422" s="412">
        <v>1.1599999999999999</v>
      </c>
      <c r="AD422" s="412">
        <v>1.1599999999999999</v>
      </c>
    </row>
    <row r="423" spans="1:30" s="30" customFormat="1" ht="11.25" x14ac:dyDescent="0.25">
      <c r="A423" s="31">
        <v>73550</v>
      </c>
      <c r="B423" s="30" t="str">
        <f t="shared" si="6"/>
        <v/>
      </c>
      <c r="C423" s="34">
        <v>1.1200000000000001</v>
      </c>
      <c r="D423" s="34" t="s">
        <v>1846</v>
      </c>
      <c r="E423" s="34" t="s">
        <v>1848</v>
      </c>
      <c r="F423" s="34" t="s">
        <v>1847</v>
      </c>
      <c r="G423" s="34" t="s">
        <v>1856</v>
      </c>
      <c r="H423" s="34">
        <v>1</v>
      </c>
      <c r="I423" s="34" t="s">
        <v>1856</v>
      </c>
      <c r="J423" s="34" t="s">
        <v>1856</v>
      </c>
      <c r="K423" s="34">
        <v>1</v>
      </c>
      <c r="L423" s="34">
        <v>1.01</v>
      </c>
      <c r="M423" s="34">
        <v>1</v>
      </c>
      <c r="N423" s="34">
        <v>0.99</v>
      </c>
      <c r="O423" s="34">
        <v>0.99</v>
      </c>
      <c r="P423" s="34">
        <v>1</v>
      </c>
      <c r="Q423" s="34">
        <v>1.01</v>
      </c>
      <c r="R423" s="34">
        <v>1.02</v>
      </c>
      <c r="S423" s="34">
        <v>1.03</v>
      </c>
      <c r="T423" s="34">
        <v>1.0900000000000001</v>
      </c>
      <c r="U423" s="34">
        <v>1.0900000000000001</v>
      </c>
      <c r="V423" s="34">
        <v>1.0900000000000001</v>
      </c>
      <c r="W423" s="34">
        <v>1.1100000000000001</v>
      </c>
      <c r="X423" s="34">
        <v>1.08</v>
      </c>
      <c r="Y423" s="34">
        <v>1.1299999999999999</v>
      </c>
      <c r="Z423" s="412">
        <v>1.1100000000000001</v>
      </c>
      <c r="AA423" s="412">
        <v>1.1100000000000001</v>
      </c>
      <c r="AB423" s="412">
        <v>1.1100000000000001</v>
      </c>
      <c r="AC423" s="412">
        <v>1.1100000000000001</v>
      </c>
      <c r="AD423" s="412">
        <v>1.1100000000000001</v>
      </c>
    </row>
    <row r="424" spans="1:30" s="30" customFormat="1" ht="11.25" x14ac:dyDescent="0.25">
      <c r="A424" s="31">
        <v>73553</v>
      </c>
      <c r="B424" s="30" t="str">
        <f t="shared" si="6"/>
        <v/>
      </c>
      <c r="C424" s="34">
        <v>1.04</v>
      </c>
      <c r="D424" s="34" t="s">
        <v>1856</v>
      </c>
      <c r="E424" s="34">
        <v>1</v>
      </c>
      <c r="F424" s="34">
        <v>1</v>
      </c>
      <c r="G424" s="34" t="s">
        <v>1860</v>
      </c>
      <c r="H424" s="34" t="s">
        <v>1859</v>
      </c>
      <c r="I424" s="34" t="s">
        <v>1860</v>
      </c>
      <c r="J424" s="34" t="s">
        <v>1860</v>
      </c>
      <c r="K424" s="34">
        <v>0.94</v>
      </c>
      <c r="L424" s="34">
        <v>0.94</v>
      </c>
      <c r="M424" s="34">
        <v>0.93</v>
      </c>
      <c r="N424" s="34">
        <v>0.92</v>
      </c>
      <c r="O424" s="34">
        <v>0.92</v>
      </c>
      <c r="P424" s="34">
        <v>0.93</v>
      </c>
      <c r="Q424" s="34">
        <v>0.94</v>
      </c>
      <c r="R424" s="34">
        <v>0.95</v>
      </c>
      <c r="S424" s="34">
        <v>0.96</v>
      </c>
      <c r="T424" s="34">
        <v>1.01</v>
      </c>
      <c r="U424" s="34">
        <v>1.01</v>
      </c>
      <c r="V424" s="34">
        <v>1.01</v>
      </c>
      <c r="W424" s="34">
        <v>1.03</v>
      </c>
      <c r="X424" s="34">
        <v>1.01</v>
      </c>
      <c r="Y424" s="34">
        <v>1.05</v>
      </c>
      <c r="Z424" s="412">
        <v>1.03</v>
      </c>
      <c r="AA424" s="412">
        <v>1.03</v>
      </c>
      <c r="AB424" s="412">
        <v>1.03</v>
      </c>
      <c r="AC424" s="412">
        <v>1.03</v>
      </c>
      <c r="AD424" s="412">
        <v>1.03</v>
      </c>
    </row>
    <row r="425" spans="1:30" s="30" customFormat="1" ht="11.25" x14ac:dyDescent="0.25">
      <c r="A425" s="31">
        <v>73557</v>
      </c>
      <c r="B425" s="30" t="str">
        <f t="shared" si="6"/>
        <v/>
      </c>
      <c r="C425" s="34">
        <v>1.08</v>
      </c>
      <c r="D425" s="34" t="s">
        <v>1855</v>
      </c>
      <c r="E425" s="34" t="s">
        <v>1854</v>
      </c>
      <c r="F425" s="34" t="s">
        <v>1853</v>
      </c>
      <c r="G425" s="34" t="s">
        <v>1864</v>
      </c>
      <c r="H425" s="34" t="s">
        <v>1865</v>
      </c>
      <c r="I425" s="34" t="s">
        <v>1861</v>
      </c>
      <c r="J425" s="34" t="s">
        <v>1861</v>
      </c>
      <c r="K425" s="34">
        <v>0.97</v>
      </c>
      <c r="L425" s="34">
        <v>0.97</v>
      </c>
      <c r="M425" s="34">
        <v>0.96</v>
      </c>
      <c r="N425" s="34">
        <v>0.95</v>
      </c>
      <c r="O425" s="34">
        <v>0.95</v>
      </c>
      <c r="P425" s="34">
        <v>0.96</v>
      </c>
      <c r="Q425" s="34">
        <v>0.97</v>
      </c>
      <c r="R425" s="34">
        <v>0.98</v>
      </c>
      <c r="S425" s="34">
        <v>0.99</v>
      </c>
      <c r="T425" s="34">
        <v>1.05</v>
      </c>
      <c r="U425" s="34">
        <v>1.05</v>
      </c>
      <c r="V425" s="34">
        <v>1.05</v>
      </c>
      <c r="W425" s="34">
        <v>1.07</v>
      </c>
      <c r="X425" s="34">
        <v>1.04</v>
      </c>
      <c r="Y425" s="34">
        <v>1.0900000000000001</v>
      </c>
      <c r="Z425" s="412">
        <v>1.07</v>
      </c>
      <c r="AA425" s="412">
        <v>1.07</v>
      </c>
      <c r="AB425" s="412">
        <v>1.07</v>
      </c>
      <c r="AC425" s="412">
        <v>1.07</v>
      </c>
      <c r="AD425" s="412">
        <v>1.07</v>
      </c>
    </row>
    <row r="426" spans="1:30" s="30" customFormat="1" ht="11.25" x14ac:dyDescent="0.25">
      <c r="A426" s="31">
        <v>73560</v>
      </c>
      <c r="B426" s="30" t="str">
        <f t="shared" si="6"/>
        <v/>
      </c>
      <c r="C426" s="34">
        <v>1.1000000000000001</v>
      </c>
      <c r="D426" s="34" t="s">
        <v>1847</v>
      </c>
      <c r="E426" s="34" t="s">
        <v>1855</v>
      </c>
      <c r="F426" s="34" t="s">
        <v>1852</v>
      </c>
      <c r="G426" s="34">
        <v>1</v>
      </c>
      <c r="H426" s="34" t="s">
        <v>1861</v>
      </c>
      <c r="I426" s="34">
        <v>1</v>
      </c>
      <c r="J426" s="34">
        <v>1</v>
      </c>
      <c r="K426" s="34">
        <v>0.99</v>
      </c>
      <c r="L426" s="34">
        <v>0.99</v>
      </c>
      <c r="M426" s="34">
        <v>0.98</v>
      </c>
      <c r="N426" s="34">
        <v>0.97</v>
      </c>
      <c r="O426" s="34">
        <v>0.97</v>
      </c>
      <c r="P426" s="34">
        <v>0.98</v>
      </c>
      <c r="Q426" s="34">
        <v>0.99</v>
      </c>
      <c r="R426" s="34">
        <v>1</v>
      </c>
      <c r="S426" s="34">
        <v>1.01</v>
      </c>
      <c r="T426" s="34">
        <v>1.07</v>
      </c>
      <c r="U426" s="34">
        <v>1.07</v>
      </c>
      <c r="V426" s="34">
        <v>1.07</v>
      </c>
      <c r="W426" s="34">
        <v>1.0900000000000001</v>
      </c>
      <c r="X426" s="34">
        <v>1.06</v>
      </c>
      <c r="Y426" s="34">
        <v>1.1100000000000001</v>
      </c>
      <c r="Z426" s="412">
        <v>1.0900000000000001</v>
      </c>
      <c r="AA426" s="412">
        <v>1.0900000000000001</v>
      </c>
      <c r="AB426" s="412">
        <v>1.0900000000000001</v>
      </c>
      <c r="AC426" s="412">
        <v>1.0900000000000001</v>
      </c>
      <c r="AD426" s="412">
        <v>1.0900000000000001</v>
      </c>
    </row>
    <row r="427" spans="1:30" s="30" customFormat="1" ht="11.25" x14ac:dyDescent="0.25">
      <c r="A427" s="31">
        <v>73563</v>
      </c>
      <c r="B427" s="30" t="str">
        <f t="shared" si="6"/>
        <v/>
      </c>
      <c r="C427" s="34">
        <v>1.08</v>
      </c>
      <c r="D427" s="34" t="s">
        <v>1855</v>
      </c>
      <c r="E427" s="34" t="s">
        <v>1854</v>
      </c>
      <c r="F427" s="34" t="s">
        <v>1854</v>
      </c>
      <c r="G427" s="34" t="s">
        <v>1864</v>
      </c>
      <c r="H427" s="34" t="s">
        <v>1865</v>
      </c>
      <c r="I427" s="34" t="s">
        <v>1864</v>
      </c>
      <c r="J427" s="34" t="s">
        <v>1864</v>
      </c>
      <c r="K427" s="34">
        <v>0.97</v>
      </c>
      <c r="L427" s="34">
        <v>0.98</v>
      </c>
      <c r="M427" s="34">
        <v>0.97</v>
      </c>
      <c r="N427" s="34">
        <v>0.96</v>
      </c>
      <c r="O427" s="34">
        <v>0.96</v>
      </c>
      <c r="P427" s="34">
        <v>0.97</v>
      </c>
      <c r="Q427" s="34">
        <v>0.98</v>
      </c>
      <c r="R427" s="34">
        <v>0.99</v>
      </c>
      <c r="S427" s="34">
        <v>1</v>
      </c>
      <c r="T427" s="34">
        <v>1.05</v>
      </c>
      <c r="U427" s="34">
        <v>1.05</v>
      </c>
      <c r="V427" s="34">
        <v>1.05</v>
      </c>
      <c r="W427" s="34">
        <v>1.07</v>
      </c>
      <c r="X427" s="34">
        <v>1.05</v>
      </c>
      <c r="Y427" s="34">
        <v>1.0900000000000001</v>
      </c>
      <c r="Z427" s="412">
        <v>1.07</v>
      </c>
      <c r="AA427" s="412">
        <v>1.07</v>
      </c>
      <c r="AB427" s="412">
        <v>1.07</v>
      </c>
      <c r="AC427" s="412">
        <v>1.07</v>
      </c>
      <c r="AD427" s="412">
        <v>1.07</v>
      </c>
    </row>
    <row r="428" spans="1:30" s="30" customFormat="1" ht="11.25" x14ac:dyDescent="0.25">
      <c r="A428" s="31">
        <v>73565</v>
      </c>
      <c r="B428" s="30" t="str">
        <f t="shared" si="6"/>
        <v/>
      </c>
      <c r="C428" s="34">
        <v>1.01</v>
      </c>
      <c r="D428" s="34" t="s">
        <v>1864</v>
      </c>
      <c r="E428" s="34" t="s">
        <v>1865</v>
      </c>
      <c r="F428" s="34" t="s">
        <v>1865</v>
      </c>
      <c r="G428" s="34" t="s">
        <v>1863</v>
      </c>
      <c r="H428" s="34" t="s">
        <v>1866</v>
      </c>
      <c r="I428" s="34" t="s">
        <v>1863</v>
      </c>
      <c r="J428" s="34" t="s">
        <v>1863</v>
      </c>
      <c r="K428" s="34">
        <v>0.91</v>
      </c>
      <c r="L428" s="34">
        <v>0.92</v>
      </c>
      <c r="M428" s="34">
        <v>0.91</v>
      </c>
      <c r="N428" s="34">
        <v>0.9</v>
      </c>
      <c r="O428" s="34">
        <v>0.9</v>
      </c>
      <c r="P428" s="34">
        <v>0.91</v>
      </c>
      <c r="Q428" s="34">
        <v>0.92</v>
      </c>
      <c r="R428" s="34">
        <v>0.93</v>
      </c>
      <c r="S428" s="34">
        <v>0.94</v>
      </c>
      <c r="T428" s="34">
        <v>0.98</v>
      </c>
      <c r="U428" s="34">
        <v>0.98</v>
      </c>
      <c r="V428" s="34">
        <v>0.98</v>
      </c>
      <c r="W428" s="34">
        <v>1</v>
      </c>
      <c r="X428" s="34">
        <v>0.99</v>
      </c>
      <c r="Y428" s="34">
        <v>1.02</v>
      </c>
      <c r="Z428" s="412">
        <v>1</v>
      </c>
      <c r="AA428" s="412">
        <v>1</v>
      </c>
      <c r="AB428" s="412">
        <v>1</v>
      </c>
      <c r="AC428" s="412">
        <v>1</v>
      </c>
      <c r="AD428" s="412">
        <v>1</v>
      </c>
    </row>
    <row r="429" spans="1:30" s="30" customFormat="1" ht="11.25" x14ac:dyDescent="0.25">
      <c r="A429" s="31">
        <v>73566</v>
      </c>
      <c r="B429" s="30" t="str">
        <f t="shared" si="6"/>
        <v/>
      </c>
      <c r="C429" s="34">
        <v>0.95</v>
      </c>
      <c r="D429" s="34" t="s">
        <v>1863</v>
      </c>
      <c r="E429" s="34" t="s">
        <v>1862</v>
      </c>
      <c r="F429" s="34" t="s">
        <v>1862</v>
      </c>
      <c r="G429" s="34" t="s">
        <v>1870</v>
      </c>
      <c r="H429" s="34" t="s">
        <v>1868</v>
      </c>
      <c r="I429" s="34" t="s">
        <v>1870</v>
      </c>
      <c r="J429" s="34" t="s">
        <v>1870</v>
      </c>
      <c r="K429" s="34">
        <v>0.87</v>
      </c>
      <c r="L429" s="34">
        <v>0.87</v>
      </c>
      <c r="M429" s="34">
        <v>0.87</v>
      </c>
      <c r="N429" s="34">
        <v>0.85</v>
      </c>
      <c r="O429" s="34">
        <v>0.85</v>
      </c>
      <c r="P429" s="34">
        <v>0.86</v>
      </c>
      <c r="Q429" s="34">
        <v>0.87</v>
      </c>
      <c r="R429" s="34">
        <v>0.88</v>
      </c>
      <c r="S429" s="34">
        <v>0.89</v>
      </c>
      <c r="T429" s="34">
        <v>0.93</v>
      </c>
      <c r="U429" s="34">
        <v>0.93</v>
      </c>
      <c r="V429" s="34">
        <v>0.93</v>
      </c>
      <c r="W429" s="34">
        <v>0.95</v>
      </c>
      <c r="X429" s="34">
        <v>0.94</v>
      </c>
      <c r="Y429" s="34">
        <v>0.97</v>
      </c>
      <c r="Z429" s="412">
        <v>0.95</v>
      </c>
      <c r="AA429" s="412">
        <v>0.95</v>
      </c>
      <c r="AB429" s="412">
        <v>0.95</v>
      </c>
      <c r="AC429" s="412">
        <v>0.95</v>
      </c>
      <c r="AD429" s="412">
        <v>0.95</v>
      </c>
    </row>
    <row r="430" spans="1:30" s="30" customFormat="1" ht="11.25" x14ac:dyDescent="0.25">
      <c r="A430" s="31">
        <v>73568</v>
      </c>
      <c r="B430" s="30" t="str">
        <f t="shared" si="6"/>
        <v/>
      </c>
      <c r="C430" s="34">
        <v>1.03</v>
      </c>
      <c r="D430" s="34" t="s">
        <v>1857</v>
      </c>
      <c r="E430" s="34">
        <v>1</v>
      </c>
      <c r="F430" s="34" t="s">
        <v>1864</v>
      </c>
      <c r="G430" s="34" t="s">
        <v>1860</v>
      </c>
      <c r="H430" s="34" t="s">
        <v>1863</v>
      </c>
      <c r="I430" s="34" t="s">
        <v>1860</v>
      </c>
      <c r="J430" s="34" t="s">
        <v>1860</v>
      </c>
      <c r="K430" s="34">
        <v>0.93</v>
      </c>
      <c r="L430" s="34">
        <v>0.94</v>
      </c>
      <c r="M430" s="34">
        <v>0.93</v>
      </c>
      <c r="N430" s="34">
        <v>0.92</v>
      </c>
      <c r="O430" s="34">
        <v>0.92</v>
      </c>
      <c r="P430" s="34">
        <v>0.93</v>
      </c>
      <c r="Q430" s="34">
        <v>0.94</v>
      </c>
      <c r="R430" s="34">
        <v>0.95</v>
      </c>
      <c r="S430" s="34">
        <v>0.96</v>
      </c>
      <c r="T430" s="34">
        <v>1.01</v>
      </c>
      <c r="U430" s="34">
        <v>1</v>
      </c>
      <c r="V430" s="34">
        <v>1.01</v>
      </c>
      <c r="W430" s="34">
        <v>1.03</v>
      </c>
      <c r="X430" s="34">
        <v>1.01</v>
      </c>
      <c r="Y430" s="34">
        <v>1.05</v>
      </c>
      <c r="Z430" s="412">
        <v>1.03</v>
      </c>
      <c r="AA430" s="412">
        <v>1.03</v>
      </c>
      <c r="AB430" s="412">
        <v>1.03</v>
      </c>
      <c r="AC430" s="412">
        <v>1.03</v>
      </c>
      <c r="AD430" s="412">
        <v>1.03</v>
      </c>
    </row>
    <row r="431" spans="1:30" s="30" customFormat="1" ht="11.25" x14ac:dyDescent="0.25">
      <c r="A431" s="31">
        <v>73569</v>
      </c>
      <c r="B431" s="30" t="str">
        <f t="shared" si="6"/>
        <v/>
      </c>
      <c r="C431" s="34">
        <v>1.02</v>
      </c>
      <c r="D431" s="34">
        <v>1</v>
      </c>
      <c r="E431" s="34" t="s">
        <v>1864</v>
      </c>
      <c r="F431" s="34" t="s">
        <v>1861</v>
      </c>
      <c r="G431" s="34" t="s">
        <v>1859</v>
      </c>
      <c r="H431" s="34" t="s">
        <v>1863</v>
      </c>
      <c r="I431" s="34" t="s">
        <v>1859</v>
      </c>
      <c r="J431" s="34" t="s">
        <v>1859</v>
      </c>
      <c r="K431" s="34">
        <v>0.93</v>
      </c>
      <c r="L431" s="34">
        <v>0.93</v>
      </c>
      <c r="M431" s="34">
        <v>0.92</v>
      </c>
      <c r="N431" s="34">
        <v>0.91</v>
      </c>
      <c r="O431" s="34">
        <v>0.91</v>
      </c>
      <c r="P431" s="34">
        <v>0.92</v>
      </c>
      <c r="Q431" s="34">
        <v>0.93</v>
      </c>
      <c r="R431" s="34">
        <v>0.94</v>
      </c>
      <c r="S431" s="34">
        <v>0.95</v>
      </c>
      <c r="T431" s="34">
        <v>1</v>
      </c>
      <c r="U431" s="34">
        <v>1</v>
      </c>
      <c r="V431" s="34">
        <v>1</v>
      </c>
      <c r="W431" s="34">
        <v>1.02</v>
      </c>
      <c r="X431" s="34">
        <v>1</v>
      </c>
      <c r="Y431" s="34">
        <v>1.04</v>
      </c>
      <c r="Z431" s="412">
        <v>1.02</v>
      </c>
      <c r="AA431" s="412">
        <v>1.02</v>
      </c>
      <c r="AB431" s="412">
        <v>1.02</v>
      </c>
      <c r="AC431" s="412">
        <v>1.02</v>
      </c>
      <c r="AD431" s="412">
        <v>1.02</v>
      </c>
    </row>
    <row r="432" spans="1:30" s="30" customFormat="1" ht="11.25" x14ac:dyDescent="0.25">
      <c r="A432" s="31">
        <v>73571</v>
      </c>
      <c r="B432" s="30" t="str">
        <f t="shared" si="6"/>
        <v/>
      </c>
      <c r="C432" s="34">
        <v>1.04</v>
      </c>
      <c r="D432" s="34" t="s">
        <v>1856</v>
      </c>
      <c r="E432" s="34">
        <v>1</v>
      </c>
      <c r="F432" s="34">
        <v>1</v>
      </c>
      <c r="G432" s="34" t="s">
        <v>1860</v>
      </c>
      <c r="H432" s="34" t="s">
        <v>1859</v>
      </c>
      <c r="I432" s="34" t="s">
        <v>1860</v>
      </c>
      <c r="J432" s="34" t="s">
        <v>1860</v>
      </c>
      <c r="K432" s="34">
        <v>0.94</v>
      </c>
      <c r="L432" s="34">
        <v>0.94</v>
      </c>
      <c r="M432" s="34">
        <v>0.94</v>
      </c>
      <c r="N432" s="34">
        <v>0.92</v>
      </c>
      <c r="O432" s="34">
        <v>0.92</v>
      </c>
      <c r="P432" s="34">
        <v>0.93</v>
      </c>
      <c r="Q432" s="34">
        <v>0.95</v>
      </c>
      <c r="R432" s="34">
        <v>0.95</v>
      </c>
      <c r="S432" s="34">
        <v>0.96</v>
      </c>
      <c r="T432" s="34">
        <v>1.01</v>
      </c>
      <c r="U432" s="34">
        <v>1.01</v>
      </c>
      <c r="V432" s="34">
        <v>1.01</v>
      </c>
      <c r="W432" s="34">
        <v>1.03</v>
      </c>
      <c r="X432" s="34">
        <v>1.01</v>
      </c>
      <c r="Y432" s="34">
        <v>1.05</v>
      </c>
      <c r="Z432" s="412">
        <v>1.03</v>
      </c>
      <c r="AA432" s="412">
        <v>1.03</v>
      </c>
      <c r="AB432" s="412">
        <v>1.03</v>
      </c>
      <c r="AC432" s="412">
        <v>1.03</v>
      </c>
      <c r="AD432" s="412">
        <v>1.03</v>
      </c>
    </row>
    <row r="433" spans="1:30" s="30" customFormat="1" ht="11.25" x14ac:dyDescent="0.25">
      <c r="A433" s="31">
        <v>73572</v>
      </c>
      <c r="B433" s="30" t="str">
        <f t="shared" si="6"/>
        <v/>
      </c>
      <c r="C433" s="34">
        <v>1.0900000000000001</v>
      </c>
      <c r="D433" s="34" t="s">
        <v>1847</v>
      </c>
      <c r="E433" s="34" t="s">
        <v>1852</v>
      </c>
      <c r="F433" s="34" t="s">
        <v>1854</v>
      </c>
      <c r="G433" s="34">
        <v>1</v>
      </c>
      <c r="H433" s="34" t="s">
        <v>1861</v>
      </c>
      <c r="I433" s="34" t="s">
        <v>1864</v>
      </c>
      <c r="J433" s="34" t="s">
        <v>1864</v>
      </c>
      <c r="K433" s="34">
        <v>0.98</v>
      </c>
      <c r="L433" s="34">
        <v>0.98</v>
      </c>
      <c r="M433" s="34">
        <v>0.97</v>
      </c>
      <c r="N433" s="34">
        <v>0.96</v>
      </c>
      <c r="O433" s="34">
        <v>0.96</v>
      </c>
      <c r="P433" s="34">
        <v>0.98</v>
      </c>
      <c r="Q433" s="34">
        <v>0.99</v>
      </c>
      <c r="R433" s="34">
        <v>0.99</v>
      </c>
      <c r="S433" s="34">
        <v>1.01</v>
      </c>
      <c r="T433" s="34">
        <v>1.06</v>
      </c>
      <c r="U433" s="34">
        <v>1.06</v>
      </c>
      <c r="V433" s="34">
        <v>1.06</v>
      </c>
      <c r="W433" s="34">
        <v>1.08</v>
      </c>
      <c r="X433" s="34">
        <v>1.05</v>
      </c>
      <c r="Y433" s="34">
        <v>1.1000000000000001</v>
      </c>
      <c r="Z433" s="412">
        <v>1.08</v>
      </c>
      <c r="AA433" s="412">
        <v>1.08</v>
      </c>
      <c r="AB433" s="412">
        <v>1.08</v>
      </c>
      <c r="AC433" s="412">
        <v>1.08</v>
      </c>
      <c r="AD433" s="412">
        <v>1.08</v>
      </c>
    </row>
    <row r="434" spans="1:30" s="30" customFormat="1" ht="11.25" x14ac:dyDescent="0.25">
      <c r="A434" s="31">
        <v>73574</v>
      </c>
      <c r="B434" s="30" t="str">
        <f t="shared" si="6"/>
        <v/>
      </c>
      <c r="C434" s="34">
        <v>1.05</v>
      </c>
      <c r="D434" s="34" t="s">
        <v>1853</v>
      </c>
      <c r="E434" s="34" t="s">
        <v>1857</v>
      </c>
      <c r="F434" s="34" t="s">
        <v>1857</v>
      </c>
      <c r="G434" s="34" t="s">
        <v>1858</v>
      </c>
      <c r="H434" s="34" t="s">
        <v>1860</v>
      </c>
      <c r="I434" s="34" t="s">
        <v>1858</v>
      </c>
      <c r="J434" s="34" t="s">
        <v>1858</v>
      </c>
      <c r="K434" s="34">
        <v>0.95</v>
      </c>
      <c r="L434" s="34">
        <v>0.95</v>
      </c>
      <c r="M434" s="34">
        <v>0.94</v>
      </c>
      <c r="N434" s="34">
        <v>0.93</v>
      </c>
      <c r="O434" s="34">
        <v>0.93</v>
      </c>
      <c r="P434" s="34">
        <v>0.94</v>
      </c>
      <c r="Q434" s="34">
        <v>0.95</v>
      </c>
      <c r="R434" s="34">
        <v>0.96</v>
      </c>
      <c r="S434" s="34">
        <v>0.97</v>
      </c>
      <c r="T434" s="34">
        <v>1.02</v>
      </c>
      <c r="U434" s="34">
        <v>1.02</v>
      </c>
      <c r="V434" s="34">
        <v>1.02</v>
      </c>
      <c r="W434" s="34">
        <v>1.04</v>
      </c>
      <c r="X434" s="34">
        <v>1.02</v>
      </c>
      <c r="Y434" s="34">
        <v>1.06</v>
      </c>
      <c r="Z434" s="412">
        <v>1.04</v>
      </c>
      <c r="AA434" s="412">
        <v>1.04</v>
      </c>
      <c r="AB434" s="412">
        <v>1.04</v>
      </c>
      <c r="AC434" s="412">
        <v>1.04</v>
      </c>
      <c r="AD434" s="412">
        <v>1.04</v>
      </c>
    </row>
    <row r="435" spans="1:30" s="30" customFormat="1" ht="11.25" x14ac:dyDescent="0.25">
      <c r="A435" s="31">
        <v>73575</v>
      </c>
      <c r="B435" s="30" t="str">
        <f t="shared" si="6"/>
        <v/>
      </c>
      <c r="C435" s="34">
        <v>1.08</v>
      </c>
      <c r="D435" s="34" t="s">
        <v>1855</v>
      </c>
      <c r="E435" s="34" t="s">
        <v>1852</v>
      </c>
      <c r="F435" s="34" t="s">
        <v>1854</v>
      </c>
      <c r="G435" s="34" t="s">
        <v>1864</v>
      </c>
      <c r="H435" s="34" t="s">
        <v>1865</v>
      </c>
      <c r="I435" s="34" t="s">
        <v>1864</v>
      </c>
      <c r="J435" s="34" t="s">
        <v>1864</v>
      </c>
      <c r="K435" s="34">
        <v>0.98</v>
      </c>
      <c r="L435" s="34">
        <v>0.98</v>
      </c>
      <c r="M435" s="34">
        <v>0.97</v>
      </c>
      <c r="N435" s="34">
        <v>0.96</v>
      </c>
      <c r="O435" s="34">
        <v>0.96</v>
      </c>
      <c r="P435" s="34">
        <v>0.97</v>
      </c>
      <c r="Q435" s="34">
        <v>0.99</v>
      </c>
      <c r="R435" s="34">
        <v>0.99</v>
      </c>
      <c r="S435" s="34">
        <v>1</v>
      </c>
      <c r="T435" s="34">
        <v>1.06</v>
      </c>
      <c r="U435" s="34">
        <v>1.05</v>
      </c>
      <c r="V435" s="34">
        <v>1.06</v>
      </c>
      <c r="W435" s="34">
        <v>1.08</v>
      </c>
      <c r="X435" s="34">
        <v>1.05</v>
      </c>
      <c r="Y435" s="34">
        <v>1.0900000000000001</v>
      </c>
      <c r="Z435" s="412">
        <v>1.08</v>
      </c>
      <c r="AA435" s="412">
        <v>1.08</v>
      </c>
      <c r="AB435" s="412">
        <v>1.08</v>
      </c>
      <c r="AC435" s="412">
        <v>1.08</v>
      </c>
      <c r="AD435" s="412">
        <v>1.08</v>
      </c>
    </row>
    <row r="436" spans="1:30" s="30" customFormat="1" ht="11.25" x14ac:dyDescent="0.25">
      <c r="A436" s="31">
        <v>73577</v>
      </c>
      <c r="B436" s="30" t="str">
        <f t="shared" si="6"/>
        <v/>
      </c>
      <c r="C436" s="34">
        <v>1.02</v>
      </c>
      <c r="D436" s="34">
        <v>1</v>
      </c>
      <c r="E436" s="34" t="s">
        <v>1861</v>
      </c>
      <c r="F436" s="34" t="s">
        <v>1861</v>
      </c>
      <c r="G436" s="34" t="s">
        <v>1859</v>
      </c>
      <c r="H436" s="34" t="s">
        <v>1862</v>
      </c>
      <c r="I436" s="34" t="s">
        <v>1859</v>
      </c>
      <c r="J436" s="34" t="s">
        <v>1859</v>
      </c>
      <c r="K436" s="34">
        <v>0.92</v>
      </c>
      <c r="L436" s="34">
        <v>0.93</v>
      </c>
      <c r="M436" s="34">
        <v>0.92</v>
      </c>
      <c r="N436" s="34">
        <v>0.91</v>
      </c>
      <c r="O436" s="34">
        <v>0.91</v>
      </c>
      <c r="P436" s="34">
        <v>0.92</v>
      </c>
      <c r="Q436" s="34">
        <v>0.93</v>
      </c>
      <c r="R436" s="34">
        <v>0.93</v>
      </c>
      <c r="S436" s="34">
        <v>0.95</v>
      </c>
      <c r="T436" s="34">
        <v>0.99</v>
      </c>
      <c r="U436" s="34">
        <v>0.99</v>
      </c>
      <c r="V436" s="34">
        <v>0.99</v>
      </c>
      <c r="W436" s="34">
        <v>1.02</v>
      </c>
      <c r="X436" s="34">
        <v>1</v>
      </c>
      <c r="Y436" s="34">
        <v>1.03</v>
      </c>
      <c r="Z436" s="412">
        <v>1.02</v>
      </c>
      <c r="AA436" s="412">
        <v>1.02</v>
      </c>
      <c r="AB436" s="412">
        <v>1.02</v>
      </c>
      <c r="AC436" s="412">
        <v>1.02</v>
      </c>
      <c r="AD436" s="412">
        <v>1.02</v>
      </c>
    </row>
    <row r="437" spans="1:30" s="30" customFormat="1" ht="11.25" x14ac:dyDescent="0.25">
      <c r="A437" s="31">
        <v>73579</v>
      </c>
      <c r="B437" s="30" t="str">
        <f t="shared" si="6"/>
        <v/>
      </c>
      <c r="C437" s="34">
        <v>1.03</v>
      </c>
      <c r="D437" s="34" t="s">
        <v>1857</v>
      </c>
      <c r="E437" s="34" t="s">
        <v>1864</v>
      </c>
      <c r="F437" s="34" t="s">
        <v>1864</v>
      </c>
      <c r="G437" s="34" t="s">
        <v>1860</v>
      </c>
      <c r="H437" s="34" t="s">
        <v>1863</v>
      </c>
      <c r="I437" s="34" t="s">
        <v>1860</v>
      </c>
      <c r="J437" s="34" t="s">
        <v>1860</v>
      </c>
      <c r="K437" s="34">
        <v>0.93</v>
      </c>
      <c r="L437" s="34">
        <v>0.93</v>
      </c>
      <c r="M437" s="34">
        <v>0.93</v>
      </c>
      <c r="N437" s="34">
        <v>0.92</v>
      </c>
      <c r="O437" s="34">
        <v>0.92</v>
      </c>
      <c r="P437" s="34">
        <v>0.93</v>
      </c>
      <c r="Q437" s="34">
        <v>0.94</v>
      </c>
      <c r="R437" s="34">
        <v>0.94</v>
      </c>
      <c r="S437" s="34">
        <v>0.96</v>
      </c>
      <c r="T437" s="34">
        <v>1</v>
      </c>
      <c r="U437" s="34">
        <v>1</v>
      </c>
      <c r="V437" s="34">
        <v>1</v>
      </c>
      <c r="W437" s="34">
        <v>1.03</v>
      </c>
      <c r="X437" s="34">
        <v>1</v>
      </c>
      <c r="Y437" s="34">
        <v>1.04</v>
      </c>
      <c r="Z437" s="412">
        <v>1.03</v>
      </c>
      <c r="AA437" s="412">
        <v>1.03</v>
      </c>
      <c r="AB437" s="412">
        <v>1.03</v>
      </c>
      <c r="AC437" s="412">
        <v>1.03</v>
      </c>
      <c r="AD437" s="412">
        <v>1.03</v>
      </c>
    </row>
    <row r="438" spans="1:30" s="30" customFormat="1" ht="11.25" x14ac:dyDescent="0.25">
      <c r="A438" s="31">
        <v>73614</v>
      </c>
      <c r="B438" s="30" t="str">
        <f t="shared" si="6"/>
        <v/>
      </c>
      <c r="C438" s="34">
        <v>1.23</v>
      </c>
      <c r="D438" s="34" t="s">
        <v>1831</v>
      </c>
      <c r="E438" s="34" t="s">
        <v>1838</v>
      </c>
      <c r="F438" s="34" t="s">
        <v>1834</v>
      </c>
      <c r="G438" s="34" t="s">
        <v>1850</v>
      </c>
      <c r="H438" s="34" t="s">
        <v>1848</v>
      </c>
      <c r="I438" s="34" t="s">
        <v>1846</v>
      </c>
      <c r="J438" s="34" t="s">
        <v>1851</v>
      </c>
      <c r="K438" s="34">
        <v>1.0900000000000001</v>
      </c>
      <c r="L438" s="34">
        <v>1.0900000000000001</v>
      </c>
      <c r="M438" s="34">
        <v>1.08</v>
      </c>
      <c r="N438" s="34">
        <v>1.06</v>
      </c>
      <c r="O438" s="34">
        <v>1.07</v>
      </c>
      <c r="P438" s="34">
        <v>1.08</v>
      </c>
      <c r="Q438" s="34">
        <v>1.1000000000000001</v>
      </c>
      <c r="R438" s="34">
        <v>1.1000000000000001</v>
      </c>
      <c r="S438" s="34">
        <v>1.1200000000000001</v>
      </c>
      <c r="T438" s="34">
        <v>1.19</v>
      </c>
      <c r="U438" s="34">
        <v>1.19</v>
      </c>
      <c r="V438" s="34">
        <v>1.19</v>
      </c>
      <c r="W438" s="34">
        <v>1.2</v>
      </c>
      <c r="X438" s="34">
        <v>1.17</v>
      </c>
      <c r="Y438" s="34">
        <v>1.23</v>
      </c>
      <c r="Z438" s="412">
        <v>1.2</v>
      </c>
      <c r="AA438" s="412">
        <v>1.2</v>
      </c>
      <c r="AB438" s="412">
        <v>1.2</v>
      </c>
      <c r="AC438" s="412">
        <v>1.2</v>
      </c>
      <c r="AD438" s="412">
        <v>1.2</v>
      </c>
    </row>
    <row r="439" spans="1:30" s="30" customFormat="1" ht="11.25" x14ac:dyDescent="0.25">
      <c r="A439" s="31">
        <v>73630</v>
      </c>
      <c r="B439" s="30" t="str">
        <f t="shared" si="6"/>
        <v/>
      </c>
      <c r="C439" s="34">
        <v>1.21</v>
      </c>
      <c r="D439" s="34" t="s">
        <v>1825</v>
      </c>
      <c r="E439" s="34" t="s">
        <v>1834</v>
      </c>
      <c r="F439" s="34" t="s">
        <v>1840</v>
      </c>
      <c r="G439" s="34" t="s">
        <v>1846</v>
      </c>
      <c r="H439" s="34" t="s">
        <v>1847</v>
      </c>
      <c r="I439" s="34" t="s">
        <v>1851</v>
      </c>
      <c r="J439" s="34" t="s">
        <v>1851</v>
      </c>
      <c r="K439" s="34">
        <v>1.08</v>
      </c>
      <c r="L439" s="34">
        <v>1.08</v>
      </c>
      <c r="M439" s="34">
        <v>1.07</v>
      </c>
      <c r="N439" s="34">
        <v>1.05</v>
      </c>
      <c r="O439" s="34">
        <v>1.06</v>
      </c>
      <c r="P439" s="34">
        <v>1.07</v>
      </c>
      <c r="Q439" s="34">
        <v>1.0900000000000001</v>
      </c>
      <c r="R439" s="34">
        <v>1.0900000000000001</v>
      </c>
      <c r="S439" s="34">
        <v>1.1100000000000001</v>
      </c>
      <c r="T439" s="34">
        <v>1.18</v>
      </c>
      <c r="U439" s="34">
        <v>1.18</v>
      </c>
      <c r="V439" s="34">
        <v>1.18</v>
      </c>
      <c r="W439" s="34">
        <v>1.19</v>
      </c>
      <c r="X439" s="34">
        <v>1.1599999999999999</v>
      </c>
      <c r="Y439" s="34">
        <v>1.21</v>
      </c>
      <c r="Z439" s="412">
        <v>1.19</v>
      </c>
      <c r="AA439" s="412">
        <v>1.19</v>
      </c>
      <c r="AB439" s="412">
        <v>1.19</v>
      </c>
      <c r="AC439" s="412">
        <v>1.19</v>
      </c>
      <c r="AD439" s="412">
        <v>1.19</v>
      </c>
    </row>
    <row r="440" spans="1:30" s="30" customFormat="1" ht="11.25" x14ac:dyDescent="0.25">
      <c r="A440" s="31">
        <v>73635</v>
      </c>
      <c r="B440" s="30" t="str">
        <f t="shared" si="6"/>
        <v/>
      </c>
      <c r="C440" s="34">
        <v>1.18</v>
      </c>
      <c r="D440" s="34" t="s">
        <v>1840</v>
      </c>
      <c r="E440" s="34" t="s">
        <v>1849</v>
      </c>
      <c r="F440" s="34" t="s">
        <v>1845</v>
      </c>
      <c r="G440" s="34" t="s">
        <v>1847</v>
      </c>
      <c r="H440" s="34" t="s">
        <v>1852</v>
      </c>
      <c r="I440" s="34" t="s">
        <v>1855</v>
      </c>
      <c r="J440" s="34" t="s">
        <v>1855</v>
      </c>
      <c r="K440" s="34">
        <v>1.05</v>
      </c>
      <c r="L440" s="34">
        <v>1.05</v>
      </c>
      <c r="M440" s="34">
        <v>1.04</v>
      </c>
      <c r="N440" s="34">
        <v>1.03</v>
      </c>
      <c r="O440" s="34">
        <v>1.03</v>
      </c>
      <c r="P440" s="34">
        <v>1.04</v>
      </c>
      <c r="Q440" s="34">
        <v>1.06</v>
      </c>
      <c r="R440" s="34">
        <v>1.07</v>
      </c>
      <c r="S440" s="34">
        <v>1.08</v>
      </c>
      <c r="T440" s="34">
        <v>1.1399999999999999</v>
      </c>
      <c r="U440" s="34">
        <v>1.1399999999999999</v>
      </c>
      <c r="V440" s="34">
        <v>1.1399999999999999</v>
      </c>
      <c r="W440" s="34">
        <v>1.1599999999999999</v>
      </c>
      <c r="X440" s="34">
        <v>1.1299999999999999</v>
      </c>
      <c r="Y440" s="34">
        <v>1.18</v>
      </c>
      <c r="Z440" s="412">
        <v>1.1599999999999999</v>
      </c>
      <c r="AA440" s="412">
        <v>1.1599999999999999</v>
      </c>
      <c r="AB440" s="412">
        <v>1.1599999999999999</v>
      </c>
      <c r="AC440" s="412">
        <v>1.1599999999999999</v>
      </c>
      <c r="AD440" s="412">
        <v>1.1599999999999999</v>
      </c>
    </row>
    <row r="441" spans="1:30" s="30" customFormat="1" ht="11.25" x14ac:dyDescent="0.25">
      <c r="A441" s="31">
        <v>73642</v>
      </c>
      <c r="B441" s="30" t="str">
        <f t="shared" si="6"/>
        <v/>
      </c>
      <c r="C441" s="34">
        <v>1.03</v>
      </c>
      <c r="D441" s="34" t="s">
        <v>1857</v>
      </c>
      <c r="E441" s="34">
        <v>1</v>
      </c>
      <c r="F441" s="34" t="s">
        <v>1864</v>
      </c>
      <c r="G441" s="34" t="s">
        <v>1860</v>
      </c>
      <c r="H441" s="34" t="s">
        <v>1863</v>
      </c>
      <c r="I441" s="34" t="s">
        <v>1860</v>
      </c>
      <c r="J441" s="34" t="s">
        <v>1860</v>
      </c>
      <c r="K441" s="34">
        <v>0.93</v>
      </c>
      <c r="L441" s="34">
        <v>0.93</v>
      </c>
      <c r="M441" s="34">
        <v>0.93</v>
      </c>
      <c r="N441" s="34">
        <v>0.92</v>
      </c>
      <c r="O441" s="34">
        <v>0.92</v>
      </c>
      <c r="P441" s="34">
        <v>0.93</v>
      </c>
      <c r="Q441" s="34">
        <v>0.94</v>
      </c>
      <c r="R441" s="34">
        <v>0.94</v>
      </c>
      <c r="S441" s="34">
        <v>0.96</v>
      </c>
      <c r="T441" s="34">
        <v>1</v>
      </c>
      <c r="U441" s="34">
        <v>1</v>
      </c>
      <c r="V441" s="34">
        <v>1.01</v>
      </c>
      <c r="W441" s="34">
        <v>1.03</v>
      </c>
      <c r="X441" s="34">
        <v>1.01</v>
      </c>
      <c r="Y441" s="34">
        <v>1.05</v>
      </c>
      <c r="Z441" s="412">
        <v>1.03</v>
      </c>
      <c r="AA441" s="412">
        <v>1.03</v>
      </c>
      <c r="AB441" s="412">
        <v>1.03</v>
      </c>
      <c r="AC441" s="412">
        <v>1.03</v>
      </c>
      <c r="AD441" s="412">
        <v>1.03</v>
      </c>
    </row>
    <row r="442" spans="1:30" s="30" customFormat="1" ht="11.25" x14ac:dyDescent="0.25">
      <c r="A442" s="31">
        <v>73650</v>
      </c>
      <c r="B442" s="30" t="str">
        <f t="shared" si="6"/>
        <v/>
      </c>
      <c r="C442" s="34">
        <v>1.21</v>
      </c>
      <c r="D442" s="34" t="s">
        <v>1825</v>
      </c>
      <c r="E442" s="34" t="s">
        <v>1840</v>
      </c>
      <c r="F442" s="34" t="s">
        <v>1842</v>
      </c>
      <c r="G442" s="34" t="s">
        <v>1846</v>
      </c>
      <c r="H442" s="34" t="s">
        <v>1847</v>
      </c>
      <c r="I442" s="34" t="s">
        <v>1851</v>
      </c>
      <c r="J442" s="34" t="s">
        <v>1851</v>
      </c>
      <c r="K442" s="34">
        <v>1.08</v>
      </c>
      <c r="L442" s="34">
        <v>1.08</v>
      </c>
      <c r="M442" s="34">
        <v>1.07</v>
      </c>
      <c r="N442" s="34">
        <v>1.06</v>
      </c>
      <c r="O442" s="34">
        <v>1.06</v>
      </c>
      <c r="P442" s="34">
        <v>1.07</v>
      </c>
      <c r="Q442" s="34">
        <v>1.0900000000000001</v>
      </c>
      <c r="R442" s="34">
        <v>1.0900000000000001</v>
      </c>
      <c r="S442" s="34">
        <v>1.1100000000000001</v>
      </c>
      <c r="T442" s="34">
        <v>1.18</v>
      </c>
      <c r="U442" s="34">
        <v>1.18</v>
      </c>
      <c r="V442" s="34">
        <v>1.18</v>
      </c>
      <c r="W442" s="34">
        <v>1.19</v>
      </c>
      <c r="X442" s="34">
        <v>1.1599999999999999</v>
      </c>
      <c r="Y442" s="34">
        <v>1.21</v>
      </c>
      <c r="Z442" s="412">
        <v>1.19</v>
      </c>
      <c r="AA442" s="412">
        <v>1.19</v>
      </c>
      <c r="AB442" s="412">
        <v>1.19</v>
      </c>
      <c r="AC442" s="412">
        <v>1.19</v>
      </c>
      <c r="AD442" s="412">
        <v>1.19</v>
      </c>
    </row>
    <row r="443" spans="1:30" s="30" customFormat="1" ht="11.25" x14ac:dyDescent="0.25">
      <c r="A443" s="31">
        <v>73655</v>
      </c>
      <c r="B443" s="30" t="str">
        <f t="shared" si="6"/>
        <v/>
      </c>
      <c r="C443" s="34">
        <v>1.2</v>
      </c>
      <c r="D443" s="34" t="s">
        <v>1838</v>
      </c>
      <c r="E443" s="34" t="s">
        <v>1840</v>
      </c>
      <c r="F443" s="34" t="s">
        <v>1842</v>
      </c>
      <c r="G443" s="34" t="s">
        <v>1851</v>
      </c>
      <c r="H443" s="34" t="s">
        <v>1855</v>
      </c>
      <c r="I443" s="34" t="s">
        <v>1848</v>
      </c>
      <c r="J443" s="34" t="s">
        <v>1848</v>
      </c>
      <c r="K443" s="34">
        <v>1.07</v>
      </c>
      <c r="L443" s="34">
        <v>1.07</v>
      </c>
      <c r="M443" s="34">
        <v>1.06</v>
      </c>
      <c r="N443" s="34">
        <v>1.05</v>
      </c>
      <c r="O443" s="34">
        <v>1.05</v>
      </c>
      <c r="P443" s="34">
        <v>1.06</v>
      </c>
      <c r="Q443" s="34">
        <v>1.08</v>
      </c>
      <c r="R443" s="34">
        <v>1.08</v>
      </c>
      <c r="S443" s="34">
        <v>1.1000000000000001</v>
      </c>
      <c r="T443" s="34">
        <v>1.17</v>
      </c>
      <c r="U443" s="34">
        <v>1.17</v>
      </c>
      <c r="V443" s="34">
        <v>1.17</v>
      </c>
      <c r="W443" s="34">
        <v>1.18</v>
      </c>
      <c r="X443" s="34">
        <v>1.1499999999999999</v>
      </c>
      <c r="Y443" s="34">
        <v>1.2</v>
      </c>
      <c r="Z443" s="412">
        <v>1.18</v>
      </c>
      <c r="AA443" s="412">
        <v>1.18</v>
      </c>
      <c r="AB443" s="412">
        <v>1.18</v>
      </c>
      <c r="AC443" s="412">
        <v>1.18</v>
      </c>
      <c r="AD443" s="412">
        <v>1.18</v>
      </c>
    </row>
    <row r="444" spans="1:30" s="30" customFormat="1" ht="11.25" x14ac:dyDescent="0.25">
      <c r="A444" s="31">
        <v>73660</v>
      </c>
      <c r="B444" s="30" t="str">
        <f t="shared" si="6"/>
        <v/>
      </c>
      <c r="C444" s="34">
        <v>1.1100000000000001</v>
      </c>
      <c r="D444" s="34" t="s">
        <v>1848</v>
      </c>
      <c r="E444" s="34" t="s">
        <v>1847</v>
      </c>
      <c r="F444" s="34" t="s">
        <v>1855</v>
      </c>
      <c r="G444" s="34" t="s">
        <v>1857</v>
      </c>
      <c r="H444" s="34" t="s">
        <v>1864</v>
      </c>
      <c r="I444" s="34">
        <v>1</v>
      </c>
      <c r="J444" s="34">
        <v>1</v>
      </c>
      <c r="K444" s="34">
        <v>0.99</v>
      </c>
      <c r="L444" s="34">
        <v>0.99</v>
      </c>
      <c r="M444" s="34">
        <v>0.99</v>
      </c>
      <c r="N444" s="34">
        <v>0.97</v>
      </c>
      <c r="O444" s="34">
        <v>0.98</v>
      </c>
      <c r="P444" s="34">
        <v>0.99</v>
      </c>
      <c r="Q444" s="34">
        <v>1</v>
      </c>
      <c r="R444" s="34">
        <v>1</v>
      </c>
      <c r="S444" s="34">
        <v>1.02</v>
      </c>
      <c r="T444" s="34">
        <v>1.07</v>
      </c>
      <c r="U444" s="34">
        <v>1.07</v>
      </c>
      <c r="V444" s="34">
        <v>1.07</v>
      </c>
      <c r="W444" s="34">
        <v>1.0900000000000001</v>
      </c>
      <c r="X444" s="34">
        <v>1.07</v>
      </c>
      <c r="Y444" s="34">
        <v>1.1100000000000001</v>
      </c>
      <c r="Z444" s="412">
        <v>1.0900000000000001</v>
      </c>
      <c r="AA444" s="412">
        <v>1.0900000000000001</v>
      </c>
      <c r="AB444" s="412">
        <v>1.0900000000000001</v>
      </c>
      <c r="AC444" s="412">
        <v>1.0900000000000001</v>
      </c>
      <c r="AD444" s="412">
        <v>1.0900000000000001</v>
      </c>
    </row>
    <row r="445" spans="1:30" s="30" customFormat="1" ht="11.25" x14ac:dyDescent="0.25">
      <c r="A445" s="31">
        <v>73663</v>
      </c>
      <c r="B445" s="30" t="str">
        <f t="shared" si="6"/>
        <v/>
      </c>
      <c r="C445" s="34">
        <v>1.1499999999999999</v>
      </c>
      <c r="D445" s="34" t="s">
        <v>1849</v>
      </c>
      <c r="E445" s="34" t="s">
        <v>1850</v>
      </c>
      <c r="F445" s="34" t="s">
        <v>1846</v>
      </c>
      <c r="G445" s="34" t="s">
        <v>1852</v>
      </c>
      <c r="H445" s="34" t="s">
        <v>1853</v>
      </c>
      <c r="I445" s="34" t="s">
        <v>1854</v>
      </c>
      <c r="J445" s="34" t="s">
        <v>1854</v>
      </c>
      <c r="K445" s="34">
        <v>1.03</v>
      </c>
      <c r="L445" s="34">
        <v>1.04</v>
      </c>
      <c r="M445" s="34">
        <v>1.03</v>
      </c>
      <c r="N445" s="34">
        <v>1.01</v>
      </c>
      <c r="O445" s="34">
        <v>1.02</v>
      </c>
      <c r="P445" s="34">
        <v>1.03</v>
      </c>
      <c r="Q445" s="34">
        <v>1.04</v>
      </c>
      <c r="R445" s="34">
        <v>1.05</v>
      </c>
      <c r="S445" s="34">
        <v>1.07</v>
      </c>
      <c r="T445" s="34">
        <v>1.1200000000000001</v>
      </c>
      <c r="U445" s="34">
        <v>1.1200000000000001</v>
      </c>
      <c r="V445" s="34">
        <v>1.1200000000000001</v>
      </c>
      <c r="W445" s="34">
        <v>1.1399999999999999</v>
      </c>
      <c r="X445" s="34">
        <v>1.1100000000000001</v>
      </c>
      <c r="Y445" s="34">
        <v>1.1599999999999999</v>
      </c>
      <c r="Z445" s="412">
        <v>1.1399999999999999</v>
      </c>
      <c r="AA445" s="412">
        <v>1.1399999999999999</v>
      </c>
      <c r="AB445" s="412">
        <v>1.1399999999999999</v>
      </c>
      <c r="AC445" s="412">
        <v>1.1399999999999999</v>
      </c>
      <c r="AD445" s="412">
        <v>1.1399999999999999</v>
      </c>
    </row>
    <row r="446" spans="1:30" s="30" customFormat="1" ht="11.25" x14ac:dyDescent="0.25">
      <c r="A446" s="31">
        <v>73666</v>
      </c>
      <c r="B446" s="30" t="str">
        <f t="shared" si="6"/>
        <v/>
      </c>
      <c r="C446" s="34">
        <v>1.06</v>
      </c>
      <c r="D446" s="34" t="s">
        <v>1854</v>
      </c>
      <c r="E446" s="34" t="s">
        <v>1853</v>
      </c>
      <c r="F446" s="34" t="s">
        <v>1856</v>
      </c>
      <c r="G446" s="34" t="s">
        <v>1861</v>
      </c>
      <c r="H446" s="34" t="s">
        <v>1858</v>
      </c>
      <c r="I446" s="34" t="s">
        <v>1865</v>
      </c>
      <c r="J446" s="34" t="s">
        <v>1865</v>
      </c>
      <c r="K446" s="34">
        <v>0.96</v>
      </c>
      <c r="L446" s="34">
        <v>0.96</v>
      </c>
      <c r="M446" s="34">
        <v>0.96</v>
      </c>
      <c r="N446" s="34">
        <v>0.94</v>
      </c>
      <c r="O446" s="34">
        <v>0.94</v>
      </c>
      <c r="P446" s="34">
        <v>0.95</v>
      </c>
      <c r="Q446" s="34">
        <v>0.96</v>
      </c>
      <c r="R446" s="34">
        <v>0.97</v>
      </c>
      <c r="S446" s="34">
        <v>0.98</v>
      </c>
      <c r="T446" s="34">
        <v>1.03</v>
      </c>
      <c r="U446" s="34">
        <v>1.03</v>
      </c>
      <c r="V446" s="34">
        <v>1.04</v>
      </c>
      <c r="W446" s="34">
        <v>1.06</v>
      </c>
      <c r="X446" s="34">
        <v>1.03</v>
      </c>
      <c r="Y446" s="34">
        <v>1.08</v>
      </c>
      <c r="Z446" s="412">
        <v>1.06</v>
      </c>
      <c r="AA446" s="412">
        <v>1.06</v>
      </c>
      <c r="AB446" s="412">
        <v>1.06</v>
      </c>
      <c r="AC446" s="412">
        <v>1.06</v>
      </c>
      <c r="AD446" s="412">
        <v>1.06</v>
      </c>
    </row>
    <row r="447" spans="1:30" s="30" customFormat="1" ht="11.25" x14ac:dyDescent="0.25">
      <c r="A447" s="31">
        <v>73667</v>
      </c>
      <c r="B447" s="30" t="str">
        <f t="shared" si="6"/>
        <v/>
      </c>
      <c r="C447" s="34">
        <v>0.99</v>
      </c>
      <c r="D447" s="34" t="s">
        <v>1865</v>
      </c>
      <c r="E447" s="34" t="s">
        <v>1858</v>
      </c>
      <c r="F447" s="34" t="s">
        <v>1860</v>
      </c>
      <c r="G447" s="34" t="s">
        <v>1866</v>
      </c>
      <c r="H447" s="34" t="s">
        <v>1872</v>
      </c>
      <c r="I447" s="34" t="s">
        <v>1866</v>
      </c>
      <c r="J447" s="34" t="s">
        <v>1866</v>
      </c>
      <c r="K447" s="34">
        <v>0.9</v>
      </c>
      <c r="L447" s="34">
        <v>0.9</v>
      </c>
      <c r="M447" s="34">
        <v>0.9</v>
      </c>
      <c r="N447" s="34">
        <v>0.88</v>
      </c>
      <c r="O447" s="34">
        <v>0.89</v>
      </c>
      <c r="P447" s="34">
        <v>0.9</v>
      </c>
      <c r="Q447" s="34">
        <v>0.9</v>
      </c>
      <c r="R447" s="34">
        <v>0.91</v>
      </c>
      <c r="S447" s="34">
        <v>0.92</v>
      </c>
      <c r="T447" s="34">
        <v>0.96</v>
      </c>
      <c r="U447" s="34">
        <v>0.96</v>
      </c>
      <c r="V447" s="34">
        <v>0.96</v>
      </c>
      <c r="W447" s="34">
        <v>0.99</v>
      </c>
      <c r="X447" s="34">
        <v>0.97</v>
      </c>
      <c r="Y447" s="34">
        <v>1.01</v>
      </c>
      <c r="Z447" s="412">
        <v>0.99</v>
      </c>
      <c r="AA447" s="412">
        <v>0.99</v>
      </c>
      <c r="AB447" s="412">
        <v>0.99</v>
      </c>
      <c r="AC447" s="412">
        <v>0.99</v>
      </c>
      <c r="AD447" s="412">
        <v>0.99</v>
      </c>
    </row>
    <row r="448" spans="1:30" s="30" customFormat="1" ht="11.25" x14ac:dyDescent="0.25">
      <c r="A448" s="31">
        <v>73669</v>
      </c>
      <c r="B448" s="30" t="str">
        <f t="shared" si="6"/>
        <v/>
      </c>
      <c r="C448" s="34">
        <v>1.06</v>
      </c>
      <c r="D448" s="34" t="s">
        <v>1854</v>
      </c>
      <c r="E448" s="34" t="s">
        <v>1853</v>
      </c>
      <c r="F448" s="34" t="s">
        <v>1856</v>
      </c>
      <c r="G448" s="34" t="s">
        <v>1861</v>
      </c>
      <c r="H448" s="34" t="s">
        <v>1858</v>
      </c>
      <c r="I448" s="34" t="s">
        <v>1865</v>
      </c>
      <c r="J448" s="34" t="s">
        <v>1865</v>
      </c>
      <c r="K448" s="34">
        <v>0.96</v>
      </c>
      <c r="L448" s="34">
        <v>0.96</v>
      </c>
      <c r="M448" s="34">
        <v>0.96</v>
      </c>
      <c r="N448" s="34">
        <v>0.94</v>
      </c>
      <c r="O448" s="34">
        <v>0.94</v>
      </c>
      <c r="P448" s="34">
        <v>0.96</v>
      </c>
      <c r="Q448" s="34">
        <v>0.97</v>
      </c>
      <c r="R448" s="34">
        <v>0.97</v>
      </c>
      <c r="S448" s="34">
        <v>0.99</v>
      </c>
      <c r="T448" s="34">
        <v>1.03</v>
      </c>
      <c r="U448" s="34">
        <v>1.03</v>
      </c>
      <c r="V448" s="34">
        <v>1.04</v>
      </c>
      <c r="W448" s="34">
        <v>1.06</v>
      </c>
      <c r="X448" s="34">
        <v>1.03</v>
      </c>
      <c r="Y448" s="34">
        <v>1.08</v>
      </c>
      <c r="Z448" s="412">
        <v>1.06</v>
      </c>
      <c r="AA448" s="412">
        <v>1.06</v>
      </c>
      <c r="AB448" s="412">
        <v>1.06</v>
      </c>
      <c r="AC448" s="412">
        <v>1.06</v>
      </c>
      <c r="AD448" s="412">
        <v>1.06</v>
      </c>
    </row>
    <row r="449" spans="1:30" s="30" customFormat="1" ht="11.25" x14ac:dyDescent="0.25">
      <c r="A449" s="31">
        <v>73728</v>
      </c>
      <c r="B449" s="30" t="str">
        <f t="shared" si="6"/>
        <v/>
      </c>
      <c r="C449" s="34">
        <v>1.26</v>
      </c>
      <c r="D449" s="34" t="s">
        <v>1830</v>
      </c>
      <c r="E449" s="34" t="s">
        <v>1837</v>
      </c>
      <c r="F449" s="34" t="s">
        <v>1826</v>
      </c>
      <c r="G449" s="34" t="s">
        <v>1844</v>
      </c>
      <c r="H449" s="34" t="s">
        <v>1850</v>
      </c>
      <c r="I449" s="34" t="s">
        <v>1845</v>
      </c>
      <c r="J449" s="34" t="s">
        <v>1845</v>
      </c>
      <c r="K449" s="34">
        <v>1.1100000000000001</v>
      </c>
      <c r="L449" s="34">
        <v>1.1100000000000001</v>
      </c>
      <c r="M449" s="34">
        <v>1.1000000000000001</v>
      </c>
      <c r="N449" s="34">
        <v>1.0900000000000001</v>
      </c>
      <c r="O449" s="34">
        <v>1.0900000000000001</v>
      </c>
      <c r="P449" s="34">
        <v>1.1000000000000001</v>
      </c>
      <c r="Q449" s="34">
        <v>1.1200000000000001</v>
      </c>
      <c r="R449" s="34">
        <v>1.1299999999999999</v>
      </c>
      <c r="S449" s="34">
        <v>1.1499999999999999</v>
      </c>
      <c r="T449" s="34">
        <v>1.22</v>
      </c>
      <c r="U449" s="34">
        <v>1.22</v>
      </c>
      <c r="V449" s="34">
        <v>1.22</v>
      </c>
      <c r="W449" s="34">
        <v>1.24</v>
      </c>
      <c r="X449" s="34">
        <v>1.2</v>
      </c>
      <c r="Y449" s="34">
        <v>1.26</v>
      </c>
      <c r="Z449" s="412">
        <v>1.24</v>
      </c>
      <c r="AA449" s="412">
        <v>1.24</v>
      </c>
      <c r="AB449" s="412">
        <v>1.24</v>
      </c>
      <c r="AC449" s="412">
        <v>1.24</v>
      </c>
      <c r="AD449" s="412">
        <v>1.24</v>
      </c>
    </row>
    <row r="450" spans="1:30" s="30" customFormat="1" ht="11.25" x14ac:dyDescent="0.25">
      <c r="A450" s="31">
        <v>73730</v>
      </c>
      <c r="B450" s="30" t="str">
        <f t="shared" si="6"/>
        <v/>
      </c>
      <c r="C450" s="34">
        <v>1.18</v>
      </c>
      <c r="D450" s="34" t="s">
        <v>1840</v>
      </c>
      <c r="E450" s="34" t="s">
        <v>1844</v>
      </c>
      <c r="F450" s="34" t="s">
        <v>1849</v>
      </c>
      <c r="G450" s="34" t="s">
        <v>1847</v>
      </c>
      <c r="H450" s="34" t="s">
        <v>1852</v>
      </c>
      <c r="I450" s="34" t="s">
        <v>1855</v>
      </c>
      <c r="J450" s="34" t="s">
        <v>1855</v>
      </c>
      <c r="K450" s="34">
        <v>1.05</v>
      </c>
      <c r="L450" s="34">
        <v>1.05</v>
      </c>
      <c r="M450" s="34">
        <v>1.04</v>
      </c>
      <c r="N450" s="34">
        <v>1.03</v>
      </c>
      <c r="O450" s="34">
        <v>1.03</v>
      </c>
      <c r="P450" s="34">
        <v>1.04</v>
      </c>
      <c r="Q450" s="34">
        <v>1.06</v>
      </c>
      <c r="R450" s="34">
        <v>1.06</v>
      </c>
      <c r="S450" s="34">
        <v>1.08</v>
      </c>
      <c r="T450" s="34">
        <v>1.1399999999999999</v>
      </c>
      <c r="U450" s="34">
        <v>1.1399999999999999</v>
      </c>
      <c r="V450" s="34">
        <v>1.1499999999999999</v>
      </c>
      <c r="W450" s="34">
        <v>1.1599999999999999</v>
      </c>
      <c r="X450" s="34">
        <v>1.1299999999999999</v>
      </c>
      <c r="Y450" s="34">
        <v>1.19</v>
      </c>
      <c r="Z450" s="412">
        <v>1.1599999999999999</v>
      </c>
      <c r="AA450" s="412">
        <v>1.1599999999999999</v>
      </c>
      <c r="AB450" s="412">
        <v>1.1599999999999999</v>
      </c>
      <c r="AC450" s="412">
        <v>1.1599999999999999</v>
      </c>
      <c r="AD450" s="412">
        <v>1.1599999999999999</v>
      </c>
    </row>
    <row r="451" spans="1:30" s="30" customFormat="1" ht="11.25" x14ac:dyDescent="0.25">
      <c r="A451" s="31">
        <v>73732</v>
      </c>
      <c r="B451" s="30" t="str">
        <f t="shared" si="6"/>
        <v/>
      </c>
      <c r="C451" s="34">
        <v>1.07</v>
      </c>
      <c r="D451" s="34" t="s">
        <v>1854</v>
      </c>
      <c r="E451" s="34" t="s">
        <v>1853</v>
      </c>
      <c r="F451" s="34" t="s">
        <v>1856</v>
      </c>
      <c r="G451" s="34" t="s">
        <v>1861</v>
      </c>
      <c r="H451" s="34" t="s">
        <v>1858</v>
      </c>
      <c r="I451" s="34" t="s">
        <v>1865</v>
      </c>
      <c r="J451" s="34" t="s">
        <v>1865</v>
      </c>
      <c r="K451" s="34">
        <v>0.96</v>
      </c>
      <c r="L451" s="34">
        <v>0.96</v>
      </c>
      <c r="M451" s="34">
        <v>0.96</v>
      </c>
      <c r="N451" s="34">
        <v>0.94</v>
      </c>
      <c r="O451" s="34">
        <v>0.95</v>
      </c>
      <c r="P451" s="34">
        <v>0.96</v>
      </c>
      <c r="Q451" s="34">
        <v>0.97</v>
      </c>
      <c r="R451" s="34">
        <v>0.97</v>
      </c>
      <c r="S451" s="34">
        <v>0.99</v>
      </c>
      <c r="T451" s="34">
        <v>1.04</v>
      </c>
      <c r="U451" s="34">
        <v>1.04</v>
      </c>
      <c r="V451" s="34">
        <v>1.04</v>
      </c>
      <c r="W451" s="34">
        <v>1.06</v>
      </c>
      <c r="X451" s="34">
        <v>1.04</v>
      </c>
      <c r="Y451" s="34">
        <v>1.08</v>
      </c>
      <c r="Z451" s="412">
        <v>1.06</v>
      </c>
      <c r="AA451" s="412">
        <v>1.06</v>
      </c>
      <c r="AB451" s="412">
        <v>1.06</v>
      </c>
      <c r="AC451" s="412">
        <v>1.06</v>
      </c>
      <c r="AD451" s="412">
        <v>1.06</v>
      </c>
    </row>
    <row r="452" spans="1:30" s="30" customFormat="1" ht="11.25" x14ac:dyDescent="0.25">
      <c r="A452" s="31">
        <v>73733</v>
      </c>
      <c r="B452" s="30" t="str">
        <f t="shared" si="6"/>
        <v/>
      </c>
      <c r="C452" s="34">
        <v>1.17</v>
      </c>
      <c r="D452" s="34" t="s">
        <v>1842</v>
      </c>
      <c r="E452" s="34" t="s">
        <v>1849</v>
      </c>
      <c r="F452" s="34" t="s">
        <v>1845</v>
      </c>
      <c r="G452" s="34" t="s">
        <v>1855</v>
      </c>
      <c r="H452" s="34" t="s">
        <v>1854</v>
      </c>
      <c r="I452" s="34" t="s">
        <v>1852</v>
      </c>
      <c r="J452" s="34" t="s">
        <v>1852</v>
      </c>
      <c r="K452" s="34">
        <v>1.04</v>
      </c>
      <c r="L452" s="34">
        <v>1.04</v>
      </c>
      <c r="M452" s="34">
        <v>1.03</v>
      </c>
      <c r="N452" s="34">
        <v>1.02</v>
      </c>
      <c r="O452" s="34">
        <v>1.02</v>
      </c>
      <c r="P452" s="34">
        <v>1.03</v>
      </c>
      <c r="Q452" s="34">
        <v>1.05</v>
      </c>
      <c r="R452" s="34">
        <v>1.05</v>
      </c>
      <c r="S452" s="34">
        <v>1.07</v>
      </c>
      <c r="T452" s="34">
        <v>1.1299999999999999</v>
      </c>
      <c r="U452" s="34">
        <v>1.1299999999999999</v>
      </c>
      <c r="V452" s="34">
        <v>1.1299999999999999</v>
      </c>
      <c r="W452" s="34">
        <v>1.1499999999999999</v>
      </c>
      <c r="X452" s="34">
        <v>1.1200000000000001</v>
      </c>
      <c r="Y452" s="34">
        <v>1.17</v>
      </c>
      <c r="Z452" s="412">
        <v>1.1499999999999999</v>
      </c>
      <c r="AA452" s="412">
        <v>1.1499999999999999</v>
      </c>
      <c r="AB452" s="412">
        <v>1.1499999999999999</v>
      </c>
      <c r="AC452" s="412">
        <v>1.1499999999999999</v>
      </c>
      <c r="AD452" s="412">
        <v>1.1499999999999999</v>
      </c>
    </row>
    <row r="453" spans="1:30" s="30" customFormat="1" ht="11.25" x14ac:dyDescent="0.25">
      <c r="A453" s="31">
        <v>73734</v>
      </c>
      <c r="B453" s="30" t="str">
        <f t="shared" ref="B453:B516" si="7">IF($B$3="","",ABS($B$3-$A453))</f>
        <v/>
      </c>
      <c r="C453" s="34">
        <v>1.24</v>
      </c>
      <c r="D453" s="34" t="s">
        <v>1837</v>
      </c>
      <c r="E453" s="34" t="s">
        <v>1825</v>
      </c>
      <c r="F453" s="34" t="s">
        <v>1838</v>
      </c>
      <c r="G453" s="34" t="s">
        <v>1845</v>
      </c>
      <c r="H453" s="34" t="s">
        <v>1851</v>
      </c>
      <c r="I453" s="34" t="s">
        <v>1850</v>
      </c>
      <c r="J453" s="34" t="s">
        <v>1846</v>
      </c>
      <c r="K453" s="34">
        <v>1.1000000000000001</v>
      </c>
      <c r="L453" s="34">
        <v>1.1000000000000001</v>
      </c>
      <c r="M453" s="34">
        <v>1.0900000000000001</v>
      </c>
      <c r="N453" s="34">
        <v>1.07</v>
      </c>
      <c r="O453" s="34">
        <v>1.07</v>
      </c>
      <c r="P453" s="34">
        <v>1.0900000000000001</v>
      </c>
      <c r="Q453" s="34">
        <v>1.1000000000000001</v>
      </c>
      <c r="R453" s="34">
        <v>1.1100000000000001</v>
      </c>
      <c r="S453" s="34">
        <v>1.1299999999999999</v>
      </c>
      <c r="T453" s="34">
        <v>1.2</v>
      </c>
      <c r="U453" s="34">
        <v>1.2</v>
      </c>
      <c r="V453" s="34">
        <v>1.2</v>
      </c>
      <c r="W453" s="34">
        <v>1.22</v>
      </c>
      <c r="X453" s="34">
        <v>1.18</v>
      </c>
      <c r="Y453" s="34">
        <v>1.24</v>
      </c>
      <c r="Z453" s="412">
        <v>1.22</v>
      </c>
      <c r="AA453" s="412">
        <v>1.22</v>
      </c>
      <c r="AB453" s="412">
        <v>1.22</v>
      </c>
      <c r="AC453" s="412">
        <v>1.22</v>
      </c>
      <c r="AD453" s="412">
        <v>1.22</v>
      </c>
    </row>
    <row r="454" spans="1:30" s="30" customFormat="1" ht="11.25" x14ac:dyDescent="0.25">
      <c r="A454" s="31">
        <v>73760</v>
      </c>
      <c r="B454" s="30" t="str">
        <f t="shared" si="7"/>
        <v/>
      </c>
      <c r="C454" s="34">
        <v>1.1399999999999999</v>
      </c>
      <c r="D454" s="34" t="s">
        <v>1845</v>
      </c>
      <c r="E454" s="34" t="s">
        <v>1846</v>
      </c>
      <c r="F454" s="34" t="s">
        <v>1851</v>
      </c>
      <c r="G454" s="34" t="s">
        <v>1854</v>
      </c>
      <c r="H454" s="34" t="s">
        <v>1856</v>
      </c>
      <c r="I454" s="34" t="s">
        <v>1853</v>
      </c>
      <c r="J454" s="34" t="s">
        <v>1853</v>
      </c>
      <c r="K454" s="34">
        <v>1.02</v>
      </c>
      <c r="L454" s="34">
        <v>1.02</v>
      </c>
      <c r="M454" s="34">
        <v>1.01</v>
      </c>
      <c r="N454" s="34">
        <v>1</v>
      </c>
      <c r="O454" s="34">
        <v>1</v>
      </c>
      <c r="P454" s="34">
        <v>1.01</v>
      </c>
      <c r="Q454" s="34">
        <v>1.03</v>
      </c>
      <c r="R454" s="34">
        <v>1.03</v>
      </c>
      <c r="S454" s="34">
        <v>1.05</v>
      </c>
      <c r="T454" s="34">
        <v>1.1100000000000001</v>
      </c>
      <c r="U454" s="34">
        <v>1.1100000000000001</v>
      </c>
      <c r="V454" s="34">
        <v>1.1100000000000001</v>
      </c>
      <c r="W454" s="34">
        <v>1.1299999999999999</v>
      </c>
      <c r="X454" s="34">
        <v>1.1000000000000001</v>
      </c>
      <c r="Y454" s="34">
        <v>1.1499999999999999</v>
      </c>
      <c r="Z454" s="412">
        <v>1.1299999999999999</v>
      </c>
      <c r="AA454" s="412">
        <v>1.1299999999999999</v>
      </c>
      <c r="AB454" s="412">
        <v>1.1299999999999999</v>
      </c>
      <c r="AC454" s="412">
        <v>1.1299999999999999</v>
      </c>
      <c r="AD454" s="412">
        <v>1.1299999999999999</v>
      </c>
    </row>
    <row r="455" spans="1:30" s="30" customFormat="1" ht="11.25" x14ac:dyDescent="0.25">
      <c r="A455" s="31">
        <v>73765</v>
      </c>
      <c r="B455" s="30" t="str">
        <f t="shared" si="7"/>
        <v/>
      </c>
      <c r="C455" s="34">
        <v>1.1599999999999999</v>
      </c>
      <c r="D455" s="34" t="s">
        <v>1844</v>
      </c>
      <c r="E455" s="34" t="s">
        <v>1845</v>
      </c>
      <c r="F455" s="34" t="s">
        <v>1850</v>
      </c>
      <c r="G455" s="34" t="s">
        <v>1855</v>
      </c>
      <c r="H455" s="34" t="s">
        <v>1853</v>
      </c>
      <c r="I455" s="34" t="s">
        <v>1852</v>
      </c>
      <c r="J455" s="34" t="s">
        <v>1852</v>
      </c>
      <c r="K455" s="34">
        <v>1.04</v>
      </c>
      <c r="L455" s="34">
        <v>1.04</v>
      </c>
      <c r="M455" s="34">
        <v>1.03</v>
      </c>
      <c r="N455" s="34">
        <v>1.02</v>
      </c>
      <c r="O455" s="34">
        <v>1.02</v>
      </c>
      <c r="P455" s="34">
        <v>1.03</v>
      </c>
      <c r="Q455" s="34">
        <v>1.05</v>
      </c>
      <c r="R455" s="34">
        <v>1.05</v>
      </c>
      <c r="S455" s="34">
        <v>1.07</v>
      </c>
      <c r="T455" s="34">
        <v>1.1299999999999999</v>
      </c>
      <c r="U455" s="34">
        <v>1.1299999999999999</v>
      </c>
      <c r="V455" s="34">
        <v>1.1299999999999999</v>
      </c>
      <c r="W455" s="34">
        <v>1.1499999999999999</v>
      </c>
      <c r="X455" s="34">
        <v>1.1200000000000001</v>
      </c>
      <c r="Y455" s="34">
        <v>1.17</v>
      </c>
      <c r="Z455" s="412">
        <v>1.1499999999999999</v>
      </c>
      <c r="AA455" s="412">
        <v>1.1499999999999999</v>
      </c>
      <c r="AB455" s="412">
        <v>1.1499999999999999</v>
      </c>
      <c r="AC455" s="412">
        <v>1.1499999999999999</v>
      </c>
      <c r="AD455" s="412">
        <v>1.1499999999999999</v>
      </c>
    </row>
    <row r="456" spans="1:30" s="30" customFormat="1" ht="11.25" x14ac:dyDescent="0.25">
      <c r="A456" s="31">
        <v>73770</v>
      </c>
      <c r="B456" s="30" t="str">
        <f t="shared" si="7"/>
        <v/>
      </c>
      <c r="C456" s="34">
        <v>1.1599999999999999</v>
      </c>
      <c r="D456" s="34" t="s">
        <v>1844</v>
      </c>
      <c r="E456" s="34" t="s">
        <v>1845</v>
      </c>
      <c r="F456" s="34" t="s">
        <v>1850</v>
      </c>
      <c r="G456" s="34" t="s">
        <v>1855</v>
      </c>
      <c r="H456" s="34" t="s">
        <v>1853</v>
      </c>
      <c r="I456" s="34" t="s">
        <v>1852</v>
      </c>
      <c r="J456" s="34" t="s">
        <v>1854</v>
      </c>
      <c r="K456" s="34">
        <v>1.03</v>
      </c>
      <c r="L456" s="34">
        <v>1.04</v>
      </c>
      <c r="M456" s="34">
        <v>1.03</v>
      </c>
      <c r="N456" s="34">
        <v>1.01</v>
      </c>
      <c r="O456" s="34">
        <v>1.02</v>
      </c>
      <c r="P456" s="34">
        <v>1.03</v>
      </c>
      <c r="Q456" s="34">
        <v>1.04</v>
      </c>
      <c r="R456" s="34">
        <v>1.05</v>
      </c>
      <c r="S456" s="34">
        <v>1.06</v>
      </c>
      <c r="T456" s="34">
        <v>1.1200000000000001</v>
      </c>
      <c r="U456" s="34">
        <v>1.1200000000000001</v>
      </c>
      <c r="V456" s="34">
        <v>1.1200000000000001</v>
      </c>
      <c r="W456" s="34">
        <v>1.1399999999999999</v>
      </c>
      <c r="X456" s="34">
        <v>1.1100000000000001</v>
      </c>
      <c r="Y456" s="34">
        <v>1.1599999999999999</v>
      </c>
      <c r="Z456" s="412">
        <v>1.1399999999999999</v>
      </c>
      <c r="AA456" s="412">
        <v>1.1399999999999999</v>
      </c>
      <c r="AB456" s="412">
        <v>1.1399999999999999</v>
      </c>
      <c r="AC456" s="412">
        <v>1.1399999999999999</v>
      </c>
      <c r="AD456" s="412">
        <v>1.1399999999999999</v>
      </c>
    </row>
    <row r="457" spans="1:30" s="30" customFormat="1" ht="11.25" x14ac:dyDescent="0.25">
      <c r="A457" s="31">
        <v>73773</v>
      </c>
      <c r="B457" s="30" t="str">
        <f t="shared" si="7"/>
        <v/>
      </c>
      <c r="C457" s="34">
        <v>1.06</v>
      </c>
      <c r="D457" s="34" t="s">
        <v>1854</v>
      </c>
      <c r="E457" s="34" t="s">
        <v>1853</v>
      </c>
      <c r="F457" s="34" t="s">
        <v>1856</v>
      </c>
      <c r="G457" s="34" t="s">
        <v>1861</v>
      </c>
      <c r="H457" s="34" t="s">
        <v>1858</v>
      </c>
      <c r="I457" s="34" t="s">
        <v>1865</v>
      </c>
      <c r="J457" s="34" t="s">
        <v>1865</v>
      </c>
      <c r="K457" s="34">
        <v>0.96</v>
      </c>
      <c r="L457" s="34">
        <v>0.96</v>
      </c>
      <c r="M457" s="34">
        <v>0.95</v>
      </c>
      <c r="N457" s="34">
        <v>0.94</v>
      </c>
      <c r="O457" s="34">
        <v>0.94</v>
      </c>
      <c r="P457" s="34">
        <v>0.95</v>
      </c>
      <c r="Q457" s="34">
        <v>0.96</v>
      </c>
      <c r="R457" s="34">
        <v>0.97</v>
      </c>
      <c r="S457" s="34">
        <v>0.98</v>
      </c>
      <c r="T457" s="34">
        <v>1.03</v>
      </c>
      <c r="U457" s="34">
        <v>1.03</v>
      </c>
      <c r="V457" s="34">
        <v>1.03</v>
      </c>
      <c r="W457" s="34">
        <v>1.06</v>
      </c>
      <c r="X457" s="34">
        <v>1.03</v>
      </c>
      <c r="Y457" s="34">
        <v>1.07</v>
      </c>
      <c r="Z457" s="412">
        <v>1.06</v>
      </c>
      <c r="AA457" s="412">
        <v>1.06</v>
      </c>
      <c r="AB457" s="412">
        <v>1.06</v>
      </c>
      <c r="AC457" s="412">
        <v>1.06</v>
      </c>
      <c r="AD457" s="412">
        <v>1.06</v>
      </c>
    </row>
    <row r="458" spans="1:30" s="30" customFormat="1" ht="11.25" x14ac:dyDescent="0.25">
      <c r="A458" s="31">
        <v>73776</v>
      </c>
      <c r="B458" s="30" t="str">
        <f t="shared" si="7"/>
        <v/>
      </c>
      <c r="C458" s="34">
        <v>1.21</v>
      </c>
      <c r="D458" s="34" t="s">
        <v>1825</v>
      </c>
      <c r="E458" s="34" t="s">
        <v>1840</v>
      </c>
      <c r="F458" s="34" t="s">
        <v>1842</v>
      </c>
      <c r="G458" s="34" t="s">
        <v>1846</v>
      </c>
      <c r="H458" s="34" t="s">
        <v>1847</v>
      </c>
      <c r="I458" s="34" t="s">
        <v>1848</v>
      </c>
      <c r="J458" s="34" t="s">
        <v>1848</v>
      </c>
      <c r="K458" s="34">
        <v>1.07</v>
      </c>
      <c r="L458" s="34">
        <v>1.08</v>
      </c>
      <c r="M458" s="34">
        <v>1.07</v>
      </c>
      <c r="N458" s="34">
        <v>1.05</v>
      </c>
      <c r="O458" s="34">
        <v>1.05</v>
      </c>
      <c r="P458" s="34">
        <v>1.07</v>
      </c>
      <c r="Q458" s="34">
        <v>1.08</v>
      </c>
      <c r="R458" s="34">
        <v>1.0900000000000001</v>
      </c>
      <c r="S458" s="34">
        <v>1.1100000000000001</v>
      </c>
      <c r="T458" s="34">
        <v>1.17</v>
      </c>
      <c r="U458" s="34">
        <v>1.17</v>
      </c>
      <c r="V458" s="34">
        <v>1.17</v>
      </c>
      <c r="W458" s="34">
        <v>1.19</v>
      </c>
      <c r="X458" s="34">
        <v>1.1599999999999999</v>
      </c>
      <c r="Y458" s="34">
        <v>1.21</v>
      </c>
      <c r="Z458" s="412">
        <v>1.19</v>
      </c>
      <c r="AA458" s="412">
        <v>1.19</v>
      </c>
      <c r="AB458" s="412">
        <v>1.19</v>
      </c>
      <c r="AC458" s="412">
        <v>1.19</v>
      </c>
      <c r="AD458" s="412">
        <v>1.19</v>
      </c>
    </row>
    <row r="459" spans="1:30" s="30" customFormat="1" ht="11.25" x14ac:dyDescent="0.25">
      <c r="A459" s="31">
        <v>73779</v>
      </c>
      <c r="B459" s="30" t="str">
        <f t="shared" si="7"/>
        <v/>
      </c>
      <c r="C459" s="34">
        <v>1.21</v>
      </c>
      <c r="D459" s="34" t="s">
        <v>1825</v>
      </c>
      <c r="E459" s="34" t="s">
        <v>1840</v>
      </c>
      <c r="F459" s="34" t="s">
        <v>1842</v>
      </c>
      <c r="G459" s="34" t="s">
        <v>1846</v>
      </c>
      <c r="H459" s="34" t="s">
        <v>1847</v>
      </c>
      <c r="I459" s="34" t="s">
        <v>1848</v>
      </c>
      <c r="J459" s="34" t="s">
        <v>1848</v>
      </c>
      <c r="K459" s="34">
        <v>1.07</v>
      </c>
      <c r="L459" s="34">
        <v>1.08</v>
      </c>
      <c r="M459" s="34">
        <v>1.07</v>
      </c>
      <c r="N459" s="34">
        <v>1.05</v>
      </c>
      <c r="O459" s="34">
        <v>1.05</v>
      </c>
      <c r="P459" s="34">
        <v>1.07</v>
      </c>
      <c r="Q459" s="34">
        <v>1.08</v>
      </c>
      <c r="R459" s="34">
        <v>1.0900000000000001</v>
      </c>
      <c r="S459" s="34">
        <v>1.1100000000000001</v>
      </c>
      <c r="T459" s="34">
        <v>1.17</v>
      </c>
      <c r="U459" s="34">
        <v>1.17</v>
      </c>
      <c r="V459" s="34">
        <v>1.17</v>
      </c>
      <c r="W459" s="34">
        <v>1.19</v>
      </c>
      <c r="X459" s="34">
        <v>1.1599999999999999</v>
      </c>
      <c r="Y459" s="34">
        <v>1.21</v>
      </c>
      <c r="Z459" s="412">
        <v>1.19</v>
      </c>
      <c r="AA459" s="412">
        <v>1.19</v>
      </c>
      <c r="AB459" s="412">
        <v>1.19</v>
      </c>
      <c r="AC459" s="412">
        <v>1.19</v>
      </c>
      <c r="AD459" s="412">
        <v>1.19</v>
      </c>
    </row>
    <row r="460" spans="1:30" s="30" customFormat="1" ht="11.25" x14ac:dyDescent="0.25">
      <c r="A460" s="31">
        <v>74072</v>
      </c>
      <c r="B460" s="30" t="str">
        <f t="shared" si="7"/>
        <v/>
      </c>
      <c r="C460" s="34">
        <v>1.32</v>
      </c>
      <c r="D460" s="34" t="s">
        <v>1823</v>
      </c>
      <c r="E460" s="34" t="s">
        <v>1843</v>
      </c>
      <c r="F460" s="34" t="s">
        <v>1841</v>
      </c>
      <c r="G460" s="34" t="s">
        <v>1838</v>
      </c>
      <c r="H460" s="34" t="s">
        <v>1842</v>
      </c>
      <c r="I460" s="34" t="s">
        <v>1840</v>
      </c>
      <c r="J460" s="34" t="s">
        <v>1840</v>
      </c>
      <c r="K460" s="34">
        <v>1.1599999999999999</v>
      </c>
      <c r="L460" s="34">
        <v>1.1599999999999999</v>
      </c>
      <c r="M460" s="34">
        <v>1.1499999999999999</v>
      </c>
      <c r="N460" s="34">
        <v>1.1299999999999999</v>
      </c>
      <c r="O460" s="34">
        <v>1.1299999999999999</v>
      </c>
      <c r="P460" s="34">
        <v>1.1499999999999999</v>
      </c>
      <c r="Q460" s="34">
        <v>1.17</v>
      </c>
      <c r="R460" s="34">
        <v>1.18</v>
      </c>
      <c r="S460" s="34">
        <v>1.2</v>
      </c>
      <c r="T460" s="34">
        <v>1.27</v>
      </c>
      <c r="U460" s="34">
        <v>1.28</v>
      </c>
      <c r="V460" s="34">
        <v>1.28</v>
      </c>
      <c r="W460" s="34">
        <v>1.28</v>
      </c>
      <c r="X460" s="34">
        <v>1.25</v>
      </c>
      <c r="Y460" s="34">
        <v>1.31</v>
      </c>
      <c r="Z460" s="412">
        <v>1.28</v>
      </c>
      <c r="AA460" s="412">
        <v>1.28</v>
      </c>
      <c r="AB460" s="412">
        <v>1.28</v>
      </c>
      <c r="AC460" s="412">
        <v>1.28</v>
      </c>
      <c r="AD460" s="412">
        <v>1.28</v>
      </c>
    </row>
    <row r="461" spans="1:30" s="30" customFormat="1" ht="11.25" x14ac:dyDescent="0.25">
      <c r="A461" s="31">
        <v>74074</v>
      </c>
      <c r="B461" s="30" t="str">
        <f t="shared" si="7"/>
        <v/>
      </c>
      <c r="C461" s="34">
        <v>1.2</v>
      </c>
      <c r="D461" s="34" t="s">
        <v>1838</v>
      </c>
      <c r="E461" s="34" t="s">
        <v>1842</v>
      </c>
      <c r="F461" s="34" t="s">
        <v>1844</v>
      </c>
      <c r="G461" s="34" t="s">
        <v>1851</v>
      </c>
      <c r="H461" s="34" t="s">
        <v>1855</v>
      </c>
      <c r="I461" s="34" t="s">
        <v>1848</v>
      </c>
      <c r="J461" s="34" t="s">
        <v>1848</v>
      </c>
      <c r="K461" s="34">
        <v>1.07</v>
      </c>
      <c r="L461" s="34">
        <v>1.07</v>
      </c>
      <c r="M461" s="34">
        <v>1.06</v>
      </c>
      <c r="N461" s="34">
        <v>1.05</v>
      </c>
      <c r="O461" s="34">
        <v>1.05</v>
      </c>
      <c r="P461" s="34">
        <v>1.06</v>
      </c>
      <c r="Q461" s="34">
        <v>1.08</v>
      </c>
      <c r="R461" s="34">
        <v>1.0900000000000001</v>
      </c>
      <c r="S461" s="34">
        <v>1.1100000000000001</v>
      </c>
      <c r="T461" s="34">
        <v>1.17</v>
      </c>
      <c r="U461" s="34">
        <v>1.1599999999999999</v>
      </c>
      <c r="V461" s="34">
        <v>1.1599999999999999</v>
      </c>
      <c r="W461" s="34">
        <v>1.18</v>
      </c>
      <c r="X461" s="34">
        <v>1.1499999999999999</v>
      </c>
      <c r="Y461" s="34">
        <v>1.2</v>
      </c>
      <c r="Z461" s="412">
        <v>1.18</v>
      </c>
      <c r="AA461" s="412">
        <v>1.18</v>
      </c>
      <c r="AB461" s="412">
        <v>1.18</v>
      </c>
      <c r="AC461" s="412">
        <v>1.18</v>
      </c>
      <c r="AD461" s="412">
        <v>1.18</v>
      </c>
    </row>
    <row r="462" spans="1:30" s="30" customFormat="1" ht="11.25" x14ac:dyDescent="0.25">
      <c r="A462" s="31">
        <v>74076</v>
      </c>
      <c r="B462" s="30" t="str">
        <f t="shared" si="7"/>
        <v/>
      </c>
      <c r="C462" s="34">
        <v>1.28</v>
      </c>
      <c r="D462" s="34" t="s">
        <v>1841</v>
      </c>
      <c r="E462" s="34" t="s">
        <v>1837</v>
      </c>
      <c r="F462" s="34" t="s">
        <v>1831</v>
      </c>
      <c r="G462" s="34" t="s">
        <v>1842</v>
      </c>
      <c r="H462" s="34" t="s">
        <v>1845</v>
      </c>
      <c r="I462" s="34" t="s">
        <v>1849</v>
      </c>
      <c r="J462" s="34" t="s">
        <v>1849</v>
      </c>
      <c r="K462" s="34">
        <v>1.1200000000000001</v>
      </c>
      <c r="L462" s="34">
        <v>1.1299999999999999</v>
      </c>
      <c r="M462" s="34">
        <v>1.1200000000000001</v>
      </c>
      <c r="N462" s="34">
        <v>1.1000000000000001</v>
      </c>
      <c r="O462" s="34">
        <v>1.1000000000000001</v>
      </c>
      <c r="P462" s="34">
        <v>1.1100000000000001</v>
      </c>
      <c r="Q462" s="34">
        <v>1.1299999999999999</v>
      </c>
      <c r="R462" s="34">
        <v>1.1399999999999999</v>
      </c>
      <c r="S462" s="34">
        <v>1.1599999999999999</v>
      </c>
      <c r="T462" s="34">
        <v>1.23</v>
      </c>
      <c r="U462" s="34">
        <v>1.23</v>
      </c>
      <c r="V462" s="34">
        <v>1.24</v>
      </c>
      <c r="W462" s="34">
        <v>1.24</v>
      </c>
      <c r="X462" s="34">
        <v>1.21</v>
      </c>
      <c r="Y462" s="34">
        <v>1.27</v>
      </c>
      <c r="Z462" s="412">
        <v>1.24</v>
      </c>
      <c r="AA462" s="412">
        <v>1.24</v>
      </c>
      <c r="AB462" s="412">
        <v>1.24</v>
      </c>
      <c r="AC462" s="412">
        <v>1.24</v>
      </c>
      <c r="AD462" s="412">
        <v>1.24</v>
      </c>
    </row>
    <row r="463" spans="1:30" s="30" customFormat="1" ht="11.25" x14ac:dyDescent="0.25">
      <c r="A463" s="31">
        <v>74078</v>
      </c>
      <c r="B463" s="30" t="str">
        <f t="shared" si="7"/>
        <v/>
      </c>
      <c r="C463" s="34">
        <v>1.25</v>
      </c>
      <c r="D463" s="34" t="s">
        <v>1837</v>
      </c>
      <c r="E463" s="34" t="s">
        <v>1825</v>
      </c>
      <c r="F463" s="34" t="s">
        <v>1838</v>
      </c>
      <c r="G463" s="34" t="s">
        <v>1849</v>
      </c>
      <c r="H463" s="34" t="s">
        <v>1846</v>
      </c>
      <c r="I463" s="34" t="s">
        <v>1850</v>
      </c>
      <c r="J463" s="34" t="s">
        <v>1850</v>
      </c>
      <c r="K463" s="34">
        <v>1.1000000000000001</v>
      </c>
      <c r="L463" s="34">
        <v>1.1100000000000001</v>
      </c>
      <c r="M463" s="34">
        <v>1.1000000000000001</v>
      </c>
      <c r="N463" s="34">
        <v>1.08</v>
      </c>
      <c r="O463" s="34">
        <v>1.08</v>
      </c>
      <c r="P463" s="34">
        <v>1.1000000000000001</v>
      </c>
      <c r="Q463" s="34">
        <v>1.1200000000000001</v>
      </c>
      <c r="R463" s="34">
        <v>1.1200000000000001</v>
      </c>
      <c r="S463" s="34">
        <v>1.1399999999999999</v>
      </c>
      <c r="T463" s="34">
        <v>1.21</v>
      </c>
      <c r="U463" s="34">
        <v>1.21</v>
      </c>
      <c r="V463" s="34">
        <v>1.21</v>
      </c>
      <c r="W463" s="34">
        <v>1.22</v>
      </c>
      <c r="X463" s="34">
        <v>1.19</v>
      </c>
      <c r="Y463" s="34">
        <v>1.24</v>
      </c>
      <c r="Z463" s="412">
        <v>1.22</v>
      </c>
      <c r="AA463" s="412">
        <v>1.22</v>
      </c>
      <c r="AB463" s="412">
        <v>1.22</v>
      </c>
      <c r="AC463" s="412">
        <v>1.22</v>
      </c>
      <c r="AD463" s="412">
        <v>1.22</v>
      </c>
    </row>
    <row r="464" spans="1:30" s="30" customFormat="1" ht="11.25" x14ac:dyDescent="0.25">
      <c r="A464" s="31">
        <v>74080</v>
      </c>
      <c r="B464" s="30" t="str">
        <f t="shared" si="7"/>
        <v/>
      </c>
      <c r="C464" s="34">
        <v>1.24</v>
      </c>
      <c r="D464" s="34" t="s">
        <v>1837</v>
      </c>
      <c r="E464" s="34" t="s">
        <v>1825</v>
      </c>
      <c r="F464" s="34" t="s">
        <v>1838</v>
      </c>
      <c r="G464" s="34" t="s">
        <v>1845</v>
      </c>
      <c r="H464" s="34" t="s">
        <v>1851</v>
      </c>
      <c r="I464" s="34" t="s">
        <v>1850</v>
      </c>
      <c r="J464" s="34" t="s">
        <v>1850</v>
      </c>
      <c r="K464" s="34">
        <v>1.1000000000000001</v>
      </c>
      <c r="L464" s="34">
        <v>1.1000000000000001</v>
      </c>
      <c r="M464" s="34">
        <v>1.0900000000000001</v>
      </c>
      <c r="N464" s="34">
        <v>1.08</v>
      </c>
      <c r="O464" s="34">
        <v>1.08</v>
      </c>
      <c r="P464" s="34">
        <v>1.0900000000000001</v>
      </c>
      <c r="Q464" s="34">
        <v>1.1100000000000001</v>
      </c>
      <c r="R464" s="34">
        <v>1.1200000000000001</v>
      </c>
      <c r="S464" s="34">
        <v>1.1399999999999999</v>
      </c>
      <c r="T464" s="34">
        <v>1.2</v>
      </c>
      <c r="U464" s="34">
        <v>1.2</v>
      </c>
      <c r="V464" s="34">
        <v>1.2</v>
      </c>
      <c r="W464" s="34">
        <v>1.22</v>
      </c>
      <c r="X464" s="34">
        <v>1.18</v>
      </c>
      <c r="Y464" s="34">
        <v>1.24</v>
      </c>
      <c r="Z464" s="412">
        <v>1.22</v>
      </c>
      <c r="AA464" s="412">
        <v>1.22</v>
      </c>
      <c r="AB464" s="412">
        <v>1.22</v>
      </c>
      <c r="AC464" s="412">
        <v>1.22</v>
      </c>
      <c r="AD464" s="412">
        <v>1.22</v>
      </c>
    </row>
    <row r="465" spans="1:30" s="30" customFormat="1" ht="11.25" x14ac:dyDescent="0.25">
      <c r="A465" s="31">
        <v>74081</v>
      </c>
      <c r="B465" s="30" t="str">
        <f t="shared" si="7"/>
        <v/>
      </c>
      <c r="C465" s="34">
        <v>1.26</v>
      </c>
      <c r="D465" s="34" t="s">
        <v>1830</v>
      </c>
      <c r="E465" s="34" t="s">
        <v>1831</v>
      </c>
      <c r="F465" s="34" t="s">
        <v>1826</v>
      </c>
      <c r="G465" s="34" t="s">
        <v>1844</v>
      </c>
      <c r="H465" s="34" t="s">
        <v>1850</v>
      </c>
      <c r="I465" s="34" t="s">
        <v>1849</v>
      </c>
      <c r="J465" s="34" t="s">
        <v>1849</v>
      </c>
      <c r="K465" s="34">
        <v>1.1200000000000001</v>
      </c>
      <c r="L465" s="34">
        <v>1.1200000000000001</v>
      </c>
      <c r="M465" s="34">
        <v>1.1100000000000001</v>
      </c>
      <c r="N465" s="34">
        <v>1.0900000000000001</v>
      </c>
      <c r="O465" s="34">
        <v>1.1000000000000001</v>
      </c>
      <c r="P465" s="34">
        <v>1.1100000000000001</v>
      </c>
      <c r="Q465" s="34">
        <v>1.1299999999999999</v>
      </c>
      <c r="R465" s="34">
        <v>1.1399999999999999</v>
      </c>
      <c r="S465" s="34">
        <v>1.1599999999999999</v>
      </c>
      <c r="T465" s="34">
        <v>1.22</v>
      </c>
      <c r="U465" s="34">
        <v>1.22</v>
      </c>
      <c r="V465" s="34">
        <v>1.22</v>
      </c>
      <c r="W465" s="34">
        <v>1.24</v>
      </c>
      <c r="X465" s="34">
        <v>1.2</v>
      </c>
      <c r="Y465" s="34">
        <v>1.26</v>
      </c>
      <c r="Z465" s="412">
        <v>1.24</v>
      </c>
      <c r="AA465" s="412">
        <v>1.24</v>
      </c>
      <c r="AB465" s="412">
        <v>1.24</v>
      </c>
      <c r="AC465" s="412">
        <v>1.24</v>
      </c>
      <c r="AD465" s="412">
        <v>1.24</v>
      </c>
    </row>
    <row r="466" spans="1:30" s="30" customFormat="1" ht="11.25" x14ac:dyDescent="0.25">
      <c r="A466" s="31">
        <v>74172</v>
      </c>
      <c r="B466" s="30" t="str">
        <f t="shared" si="7"/>
        <v/>
      </c>
      <c r="C466" s="34">
        <v>1.28</v>
      </c>
      <c r="D466" s="34" t="s">
        <v>1841</v>
      </c>
      <c r="E466" s="34" t="s">
        <v>1837</v>
      </c>
      <c r="F466" s="34" t="s">
        <v>1831</v>
      </c>
      <c r="G466" s="34" t="s">
        <v>1842</v>
      </c>
      <c r="H466" s="34" t="s">
        <v>1845</v>
      </c>
      <c r="I466" s="34" t="s">
        <v>1844</v>
      </c>
      <c r="J466" s="34" t="s">
        <v>1849</v>
      </c>
      <c r="K466" s="34">
        <v>1.1299999999999999</v>
      </c>
      <c r="L466" s="34">
        <v>1.1299999999999999</v>
      </c>
      <c r="M466" s="34">
        <v>1.1200000000000001</v>
      </c>
      <c r="N466" s="34">
        <v>1.1000000000000001</v>
      </c>
      <c r="O466" s="34">
        <v>1.1100000000000001</v>
      </c>
      <c r="P466" s="34">
        <v>1.1200000000000001</v>
      </c>
      <c r="Q466" s="34">
        <v>1.1399999999999999</v>
      </c>
      <c r="R466" s="34">
        <v>1.1499999999999999</v>
      </c>
      <c r="S466" s="34">
        <v>1.17</v>
      </c>
      <c r="T466" s="34">
        <v>1.24</v>
      </c>
      <c r="U466" s="34">
        <v>1.24</v>
      </c>
      <c r="V466" s="34">
        <v>1.24</v>
      </c>
      <c r="W466" s="34">
        <v>1.25</v>
      </c>
      <c r="X466" s="34">
        <v>1.21</v>
      </c>
      <c r="Y466" s="34">
        <v>1.27</v>
      </c>
      <c r="Z466" s="412">
        <v>1.25</v>
      </c>
      <c r="AA466" s="412">
        <v>1.25</v>
      </c>
      <c r="AB466" s="412">
        <v>1.25</v>
      </c>
      <c r="AC466" s="412">
        <v>1.25</v>
      </c>
      <c r="AD466" s="412">
        <v>1.25</v>
      </c>
    </row>
    <row r="467" spans="1:30" s="30" customFormat="1" ht="11.25" x14ac:dyDescent="0.25">
      <c r="A467" s="31">
        <v>74177</v>
      </c>
      <c r="B467" s="30" t="str">
        <f t="shared" si="7"/>
        <v/>
      </c>
      <c r="C467" s="34">
        <v>1.27</v>
      </c>
      <c r="D467" s="34" t="s">
        <v>1841</v>
      </c>
      <c r="E467" s="34" t="s">
        <v>1831</v>
      </c>
      <c r="F467" s="34" t="s">
        <v>1826</v>
      </c>
      <c r="G467" s="34" t="s">
        <v>1844</v>
      </c>
      <c r="H467" s="34" t="s">
        <v>1845</v>
      </c>
      <c r="I467" s="34" t="s">
        <v>1849</v>
      </c>
      <c r="J467" s="34" t="s">
        <v>1849</v>
      </c>
      <c r="K467" s="34">
        <v>1.1200000000000001</v>
      </c>
      <c r="L467" s="34">
        <v>1.1299999999999999</v>
      </c>
      <c r="M467" s="34">
        <v>1.1200000000000001</v>
      </c>
      <c r="N467" s="34">
        <v>1.1000000000000001</v>
      </c>
      <c r="O467" s="34">
        <v>1.1000000000000001</v>
      </c>
      <c r="P467" s="34">
        <v>1.1200000000000001</v>
      </c>
      <c r="Q467" s="34">
        <v>1.1399999999999999</v>
      </c>
      <c r="R467" s="34">
        <v>1.1399999999999999</v>
      </c>
      <c r="S467" s="34">
        <v>1.1599999999999999</v>
      </c>
      <c r="T467" s="34">
        <v>1.23</v>
      </c>
      <c r="U467" s="34">
        <v>1.23</v>
      </c>
      <c r="V467" s="34">
        <v>1.23</v>
      </c>
      <c r="W467" s="34">
        <v>1.24</v>
      </c>
      <c r="X467" s="34">
        <v>1.21</v>
      </c>
      <c r="Y467" s="34">
        <v>1.26</v>
      </c>
      <c r="Z467" s="412">
        <v>1.24</v>
      </c>
      <c r="AA467" s="412">
        <v>1.24</v>
      </c>
      <c r="AB467" s="412">
        <v>1.24</v>
      </c>
      <c r="AC467" s="412">
        <v>1.24</v>
      </c>
      <c r="AD467" s="412">
        <v>1.24</v>
      </c>
    </row>
    <row r="468" spans="1:30" s="30" customFormat="1" ht="11.25" x14ac:dyDescent="0.25">
      <c r="A468" s="31">
        <v>74182</v>
      </c>
      <c r="B468" s="30" t="str">
        <f t="shared" si="7"/>
        <v/>
      </c>
      <c r="C468" s="34">
        <v>1.24</v>
      </c>
      <c r="D468" s="34" t="s">
        <v>1837</v>
      </c>
      <c r="E468" s="34" t="s">
        <v>1825</v>
      </c>
      <c r="F468" s="34" t="s">
        <v>1838</v>
      </c>
      <c r="G468" s="34" t="s">
        <v>1845</v>
      </c>
      <c r="H468" s="34" t="s">
        <v>1851</v>
      </c>
      <c r="I468" s="34" t="s">
        <v>1850</v>
      </c>
      <c r="J468" s="34" t="s">
        <v>1850</v>
      </c>
      <c r="K468" s="34">
        <v>1.1000000000000001</v>
      </c>
      <c r="L468" s="34">
        <v>1.1000000000000001</v>
      </c>
      <c r="M468" s="34">
        <v>1.0900000000000001</v>
      </c>
      <c r="N468" s="34">
        <v>1.08</v>
      </c>
      <c r="O468" s="34">
        <v>1.08</v>
      </c>
      <c r="P468" s="34">
        <v>1.0900000000000001</v>
      </c>
      <c r="Q468" s="34">
        <v>1.1200000000000001</v>
      </c>
      <c r="R468" s="34">
        <v>1.1200000000000001</v>
      </c>
      <c r="S468" s="34">
        <v>1.1399999999999999</v>
      </c>
      <c r="T468" s="34">
        <v>1.2</v>
      </c>
      <c r="U468" s="34">
        <v>1.2</v>
      </c>
      <c r="V468" s="34">
        <v>1.2</v>
      </c>
      <c r="W468" s="34">
        <v>1.22</v>
      </c>
      <c r="X468" s="34">
        <v>1.18</v>
      </c>
      <c r="Y468" s="34">
        <v>1.24</v>
      </c>
      <c r="Z468" s="412">
        <v>1.22</v>
      </c>
      <c r="AA468" s="412">
        <v>1.22</v>
      </c>
      <c r="AB468" s="412">
        <v>1.22</v>
      </c>
      <c r="AC468" s="412">
        <v>1.22</v>
      </c>
      <c r="AD468" s="412">
        <v>1.22</v>
      </c>
    </row>
    <row r="469" spans="1:30" s="30" customFormat="1" ht="11.25" x14ac:dyDescent="0.25">
      <c r="A469" s="31">
        <v>74189</v>
      </c>
      <c r="B469" s="30" t="str">
        <f t="shared" si="7"/>
        <v/>
      </c>
      <c r="C469" s="34">
        <v>1.25</v>
      </c>
      <c r="D469" s="34" t="s">
        <v>1837</v>
      </c>
      <c r="E469" s="34" t="s">
        <v>1825</v>
      </c>
      <c r="F469" s="34" t="s">
        <v>1825</v>
      </c>
      <c r="G469" s="34" t="s">
        <v>1849</v>
      </c>
      <c r="H469" s="34" t="s">
        <v>1846</v>
      </c>
      <c r="I469" s="34" t="s">
        <v>1850</v>
      </c>
      <c r="J469" s="34" t="s">
        <v>1850</v>
      </c>
      <c r="K469" s="34">
        <v>1.1100000000000001</v>
      </c>
      <c r="L469" s="34">
        <v>1.1100000000000001</v>
      </c>
      <c r="M469" s="34">
        <v>1.1000000000000001</v>
      </c>
      <c r="N469" s="34">
        <v>1.08</v>
      </c>
      <c r="O469" s="34">
        <v>1.0900000000000001</v>
      </c>
      <c r="P469" s="34">
        <v>1.1000000000000001</v>
      </c>
      <c r="Q469" s="34">
        <v>1.1200000000000001</v>
      </c>
      <c r="R469" s="34">
        <v>1.1200000000000001</v>
      </c>
      <c r="S469" s="34">
        <v>1.1399999999999999</v>
      </c>
      <c r="T469" s="34">
        <v>1.21</v>
      </c>
      <c r="U469" s="34">
        <v>1.21</v>
      </c>
      <c r="V469" s="34">
        <v>1.21</v>
      </c>
      <c r="W469" s="34">
        <v>1.22</v>
      </c>
      <c r="X469" s="34">
        <v>1.19</v>
      </c>
      <c r="Y469" s="34">
        <v>1.24</v>
      </c>
      <c r="Z469" s="412">
        <v>1.22</v>
      </c>
      <c r="AA469" s="412">
        <v>1.22</v>
      </c>
      <c r="AB469" s="412">
        <v>1.22</v>
      </c>
      <c r="AC469" s="412">
        <v>1.22</v>
      </c>
      <c r="AD469" s="412">
        <v>1.22</v>
      </c>
    </row>
    <row r="470" spans="1:30" s="30" customFormat="1" ht="11.25" x14ac:dyDescent="0.25">
      <c r="A470" s="31">
        <v>74193</v>
      </c>
      <c r="B470" s="30" t="str">
        <f t="shared" si="7"/>
        <v/>
      </c>
      <c r="C470" s="34">
        <v>1.24</v>
      </c>
      <c r="D470" s="34" t="s">
        <v>1837</v>
      </c>
      <c r="E470" s="34" t="s">
        <v>1825</v>
      </c>
      <c r="F470" s="34" t="s">
        <v>1838</v>
      </c>
      <c r="G470" s="34" t="s">
        <v>1845</v>
      </c>
      <c r="H470" s="34" t="s">
        <v>1851</v>
      </c>
      <c r="I470" s="34" t="s">
        <v>1850</v>
      </c>
      <c r="J470" s="34" t="s">
        <v>1850</v>
      </c>
      <c r="K470" s="34">
        <v>1.1000000000000001</v>
      </c>
      <c r="L470" s="34">
        <v>1.1000000000000001</v>
      </c>
      <c r="M470" s="34">
        <v>1.0900000000000001</v>
      </c>
      <c r="N470" s="34">
        <v>1.08</v>
      </c>
      <c r="O470" s="34">
        <v>1.08</v>
      </c>
      <c r="P470" s="34">
        <v>1.0900000000000001</v>
      </c>
      <c r="Q470" s="34">
        <v>1.1100000000000001</v>
      </c>
      <c r="R470" s="34">
        <v>1.1200000000000001</v>
      </c>
      <c r="S470" s="34">
        <v>1.1399999999999999</v>
      </c>
      <c r="T470" s="34">
        <v>1.2</v>
      </c>
      <c r="U470" s="34">
        <v>1.2</v>
      </c>
      <c r="V470" s="34">
        <v>1.2</v>
      </c>
      <c r="W470" s="34">
        <v>1.22</v>
      </c>
      <c r="X470" s="34">
        <v>1.18</v>
      </c>
      <c r="Y470" s="34">
        <v>1.24</v>
      </c>
      <c r="Z470" s="412">
        <v>1.22</v>
      </c>
      <c r="AA470" s="412">
        <v>1.22</v>
      </c>
      <c r="AB470" s="412">
        <v>1.22</v>
      </c>
      <c r="AC470" s="412">
        <v>1.22</v>
      </c>
      <c r="AD470" s="412">
        <v>1.22</v>
      </c>
    </row>
    <row r="471" spans="1:30" s="30" customFormat="1" ht="11.25" x14ac:dyDescent="0.25">
      <c r="A471" s="31">
        <v>74196</v>
      </c>
      <c r="B471" s="30" t="str">
        <f t="shared" si="7"/>
        <v/>
      </c>
      <c r="C471" s="34">
        <v>1.25</v>
      </c>
      <c r="D471" s="34" t="s">
        <v>1837</v>
      </c>
      <c r="E471" s="34" t="s">
        <v>1825</v>
      </c>
      <c r="F471" s="34" t="s">
        <v>1838</v>
      </c>
      <c r="G471" s="34" t="s">
        <v>1849</v>
      </c>
      <c r="H471" s="34" t="s">
        <v>1846</v>
      </c>
      <c r="I471" s="34" t="s">
        <v>1850</v>
      </c>
      <c r="J471" s="34" t="s">
        <v>1850</v>
      </c>
      <c r="K471" s="34">
        <v>1.1100000000000001</v>
      </c>
      <c r="L471" s="34">
        <v>1.1100000000000001</v>
      </c>
      <c r="M471" s="34">
        <v>1.1000000000000001</v>
      </c>
      <c r="N471" s="34">
        <v>1.08</v>
      </c>
      <c r="O471" s="34">
        <v>1.0900000000000001</v>
      </c>
      <c r="P471" s="34">
        <v>1.1000000000000001</v>
      </c>
      <c r="Q471" s="34">
        <v>1.1200000000000001</v>
      </c>
      <c r="R471" s="34">
        <v>1.1299999999999999</v>
      </c>
      <c r="S471" s="34">
        <v>1.1499999999999999</v>
      </c>
      <c r="T471" s="34">
        <v>1.21</v>
      </c>
      <c r="U471" s="34">
        <v>1.21</v>
      </c>
      <c r="V471" s="34">
        <v>1.21</v>
      </c>
      <c r="W471" s="34">
        <v>1.22</v>
      </c>
      <c r="X471" s="34">
        <v>1.19</v>
      </c>
      <c r="Y471" s="34">
        <v>1.24</v>
      </c>
      <c r="Z471" s="412">
        <v>1.22</v>
      </c>
      <c r="AA471" s="412">
        <v>1.22</v>
      </c>
      <c r="AB471" s="412">
        <v>1.22</v>
      </c>
      <c r="AC471" s="412">
        <v>1.22</v>
      </c>
      <c r="AD471" s="412">
        <v>1.22</v>
      </c>
    </row>
    <row r="472" spans="1:30" s="30" customFormat="1" ht="11.25" x14ac:dyDescent="0.25">
      <c r="A472" s="31">
        <v>74199</v>
      </c>
      <c r="B472" s="30" t="str">
        <f t="shared" si="7"/>
        <v/>
      </c>
      <c r="C472" s="34">
        <v>1.19</v>
      </c>
      <c r="D472" s="34" t="s">
        <v>1834</v>
      </c>
      <c r="E472" s="34" t="s">
        <v>1844</v>
      </c>
      <c r="F472" s="34" t="s">
        <v>1849</v>
      </c>
      <c r="G472" s="34" t="s">
        <v>1848</v>
      </c>
      <c r="H472" s="34" t="s">
        <v>1855</v>
      </c>
      <c r="I472" s="34" t="s">
        <v>1847</v>
      </c>
      <c r="J472" s="34" t="s">
        <v>1847</v>
      </c>
      <c r="K472" s="34">
        <v>1.06</v>
      </c>
      <c r="L472" s="34">
        <v>1.06</v>
      </c>
      <c r="M472" s="34">
        <v>1.06</v>
      </c>
      <c r="N472" s="34">
        <v>1.04</v>
      </c>
      <c r="O472" s="34">
        <v>1.04</v>
      </c>
      <c r="P472" s="34">
        <v>1.06</v>
      </c>
      <c r="Q472" s="34">
        <v>1.07</v>
      </c>
      <c r="R472" s="34">
        <v>1.08</v>
      </c>
      <c r="S472" s="34">
        <v>1.1000000000000001</v>
      </c>
      <c r="T472" s="34">
        <v>1.1599999999999999</v>
      </c>
      <c r="U472" s="34">
        <v>1.1499999999999999</v>
      </c>
      <c r="V472" s="34">
        <v>1.1599999999999999</v>
      </c>
      <c r="W472" s="34">
        <v>1.17</v>
      </c>
      <c r="X472" s="34">
        <v>1.1399999999999999</v>
      </c>
      <c r="Y472" s="34">
        <v>1.19</v>
      </c>
      <c r="Z472" s="412">
        <v>1.17</v>
      </c>
      <c r="AA472" s="412">
        <v>1.17</v>
      </c>
      <c r="AB472" s="412">
        <v>1.17</v>
      </c>
      <c r="AC472" s="412">
        <v>1.17</v>
      </c>
      <c r="AD472" s="412">
        <v>1.17</v>
      </c>
    </row>
    <row r="473" spans="1:30" s="30" customFormat="1" ht="11.25" x14ac:dyDescent="0.25">
      <c r="A473" s="31">
        <v>74206</v>
      </c>
      <c r="B473" s="30" t="str">
        <f t="shared" si="7"/>
        <v/>
      </c>
      <c r="C473" s="34">
        <v>1.24</v>
      </c>
      <c r="D473" s="34" t="s">
        <v>1837</v>
      </c>
      <c r="E473" s="34" t="s">
        <v>1825</v>
      </c>
      <c r="F473" s="34" t="s">
        <v>1838</v>
      </c>
      <c r="G473" s="34" t="s">
        <v>1845</v>
      </c>
      <c r="H473" s="34" t="s">
        <v>1851</v>
      </c>
      <c r="I473" s="34" t="s">
        <v>1850</v>
      </c>
      <c r="J473" s="34" t="s">
        <v>1850</v>
      </c>
      <c r="K473" s="34">
        <v>1.1000000000000001</v>
      </c>
      <c r="L473" s="34">
        <v>1.1000000000000001</v>
      </c>
      <c r="M473" s="34">
        <v>1.0900000000000001</v>
      </c>
      <c r="N473" s="34">
        <v>1.08</v>
      </c>
      <c r="O473" s="34">
        <v>1.08</v>
      </c>
      <c r="P473" s="34">
        <v>1.0900000000000001</v>
      </c>
      <c r="Q473" s="34">
        <v>1.1100000000000001</v>
      </c>
      <c r="R473" s="34">
        <v>1.1200000000000001</v>
      </c>
      <c r="S473" s="34">
        <v>1.1399999999999999</v>
      </c>
      <c r="T473" s="34">
        <v>1.2</v>
      </c>
      <c r="U473" s="34">
        <v>1.2</v>
      </c>
      <c r="V473" s="34">
        <v>1.2</v>
      </c>
      <c r="W473" s="34">
        <v>1.22</v>
      </c>
      <c r="X473" s="34">
        <v>1.18</v>
      </c>
      <c r="Y473" s="34">
        <v>1.24</v>
      </c>
      <c r="Z473" s="412">
        <v>1.22</v>
      </c>
      <c r="AA473" s="412">
        <v>1.22</v>
      </c>
      <c r="AB473" s="412">
        <v>1.22</v>
      </c>
      <c r="AC473" s="412">
        <v>1.22</v>
      </c>
      <c r="AD473" s="412">
        <v>1.22</v>
      </c>
    </row>
    <row r="474" spans="1:30" s="30" customFormat="1" ht="11.25" x14ac:dyDescent="0.25">
      <c r="A474" s="31">
        <v>74211</v>
      </c>
      <c r="B474" s="30" t="str">
        <f t="shared" si="7"/>
        <v/>
      </c>
      <c r="C474" s="34">
        <v>1.25</v>
      </c>
      <c r="D474" s="34" t="s">
        <v>1824</v>
      </c>
      <c r="E474" s="34" t="s">
        <v>1826</v>
      </c>
      <c r="F474" s="34" t="s">
        <v>1825</v>
      </c>
      <c r="G474" s="34" t="s">
        <v>1849</v>
      </c>
      <c r="H474" s="34" t="s">
        <v>1846</v>
      </c>
      <c r="I474" s="34" t="s">
        <v>1845</v>
      </c>
      <c r="J474" s="34" t="s">
        <v>1845</v>
      </c>
      <c r="K474" s="34">
        <v>1.1100000000000001</v>
      </c>
      <c r="L474" s="34">
        <v>1.1100000000000001</v>
      </c>
      <c r="M474" s="34">
        <v>1.1000000000000001</v>
      </c>
      <c r="N474" s="34">
        <v>1.0900000000000001</v>
      </c>
      <c r="O474" s="34">
        <v>1.0900000000000001</v>
      </c>
      <c r="P474" s="34">
        <v>1.1000000000000001</v>
      </c>
      <c r="Q474" s="34">
        <v>1.1200000000000001</v>
      </c>
      <c r="R474" s="34">
        <v>1.1299999999999999</v>
      </c>
      <c r="S474" s="34">
        <v>1.1499999999999999</v>
      </c>
      <c r="T474" s="34">
        <v>1.21</v>
      </c>
      <c r="U474" s="34">
        <v>1.21</v>
      </c>
      <c r="V474" s="34">
        <v>1.21</v>
      </c>
      <c r="W474" s="34">
        <v>1.23</v>
      </c>
      <c r="X474" s="34">
        <v>1.19</v>
      </c>
      <c r="Y474" s="34">
        <v>1.25</v>
      </c>
      <c r="Z474" s="412">
        <v>1.23</v>
      </c>
      <c r="AA474" s="412">
        <v>1.23</v>
      </c>
      <c r="AB474" s="412">
        <v>1.23</v>
      </c>
      <c r="AC474" s="412">
        <v>1.23</v>
      </c>
      <c r="AD474" s="412">
        <v>1.23</v>
      </c>
    </row>
    <row r="475" spans="1:30" s="30" customFormat="1" ht="11.25" x14ac:dyDescent="0.25">
      <c r="A475" s="31">
        <v>74214</v>
      </c>
      <c r="B475" s="30" t="str">
        <f t="shared" si="7"/>
        <v/>
      </c>
      <c r="C475" s="34">
        <v>1.1599999999999999</v>
      </c>
      <c r="D475" s="34" t="s">
        <v>1844</v>
      </c>
      <c r="E475" s="34" t="s">
        <v>1850</v>
      </c>
      <c r="F475" s="34" t="s">
        <v>1850</v>
      </c>
      <c r="G475" s="34" t="s">
        <v>1855</v>
      </c>
      <c r="H475" s="34" t="s">
        <v>1854</v>
      </c>
      <c r="I475" s="34" t="s">
        <v>1852</v>
      </c>
      <c r="J475" s="34" t="s">
        <v>1852</v>
      </c>
      <c r="K475" s="34">
        <v>1.04</v>
      </c>
      <c r="L475" s="34">
        <v>1.04</v>
      </c>
      <c r="M475" s="34">
        <v>1.04</v>
      </c>
      <c r="N475" s="34">
        <v>1.02</v>
      </c>
      <c r="O475" s="34">
        <v>1.02</v>
      </c>
      <c r="P475" s="34">
        <v>1.04</v>
      </c>
      <c r="Q475" s="34">
        <v>1.06</v>
      </c>
      <c r="R475" s="34">
        <v>1.06</v>
      </c>
      <c r="S475" s="34">
        <v>1.08</v>
      </c>
      <c r="T475" s="34">
        <v>1.1299999999999999</v>
      </c>
      <c r="U475" s="34">
        <v>1.1299999999999999</v>
      </c>
      <c r="V475" s="34">
        <v>1.1299999999999999</v>
      </c>
      <c r="W475" s="34">
        <v>1.1499999999999999</v>
      </c>
      <c r="X475" s="34">
        <v>1.1200000000000001</v>
      </c>
      <c r="Y475" s="34">
        <v>1.17</v>
      </c>
      <c r="Z475" s="412">
        <v>1.1499999999999999</v>
      </c>
      <c r="AA475" s="412">
        <v>1.1499999999999999</v>
      </c>
      <c r="AB475" s="412">
        <v>1.1499999999999999</v>
      </c>
      <c r="AC475" s="412">
        <v>1.1499999999999999</v>
      </c>
      <c r="AD475" s="412">
        <v>1.1499999999999999</v>
      </c>
    </row>
    <row r="476" spans="1:30" s="30" customFormat="1" ht="11.25" x14ac:dyDescent="0.25">
      <c r="A476" s="31">
        <v>74219</v>
      </c>
      <c r="B476" s="30" t="str">
        <f t="shared" si="7"/>
        <v/>
      </c>
      <c r="C476" s="34">
        <v>1.24</v>
      </c>
      <c r="D476" s="34" t="s">
        <v>1831</v>
      </c>
      <c r="E476" s="34" t="s">
        <v>1838</v>
      </c>
      <c r="F476" s="34" t="s">
        <v>1834</v>
      </c>
      <c r="G476" s="34" t="s">
        <v>1845</v>
      </c>
      <c r="H476" s="34" t="s">
        <v>1851</v>
      </c>
      <c r="I476" s="34" t="s">
        <v>1850</v>
      </c>
      <c r="J476" s="34" t="s">
        <v>1850</v>
      </c>
      <c r="K476" s="34">
        <v>1.1000000000000001</v>
      </c>
      <c r="L476" s="34">
        <v>1.1000000000000001</v>
      </c>
      <c r="M476" s="34">
        <v>1.0900000000000001</v>
      </c>
      <c r="N476" s="34">
        <v>1.08</v>
      </c>
      <c r="O476" s="34">
        <v>1.08</v>
      </c>
      <c r="P476" s="34">
        <v>1.0900000000000001</v>
      </c>
      <c r="Q476" s="34">
        <v>1.1100000000000001</v>
      </c>
      <c r="R476" s="34">
        <v>1.1200000000000001</v>
      </c>
      <c r="S476" s="34">
        <v>1.1399999999999999</v>
      </c>
      <c r="T476" s="34">
        <v>1.2</v>
      </c>
      <c r="U476" s="34">
        <v>1.2</v>
      </c>
      <c r="V476" s="34">
        <v>1.2</v>
      </c>
      <c r="W476" s="34">
        <v>1.21</v>
      </c>
      <c r="X476" s="34">
        <v>1.18</v>
      </c>
      <c r="Y476" s="34">
        <v>1.23</v>
      </c>
      <c r="Z476" s="412">
        <v>1.21</v>
      </c>
      <c r="AA476" s="412">
        <v>1.21</v>
      </c>
      <c r="AB476" s="412">
        <v>1.21</v>
      </c>
      <c r="AC476" s="412">
        <v>1.21</v>
      </c>
      <c r="AD476" s="412">
        <v>1.21</v>
      </c>
    </row>
    <row r="477" spans="1:30" s="30" customFormat="1" ht="11.25" x14ac:dyDescent="0.25">
      <c r="A477" s="31">
        <v>74223</v>
      </c>
      <c r="B477" s="30" t="str">
        <f t="shared" si="7"/>
        <v/>
      </c>
      <c r="C477" s="34">
        <v>1.26</v>
      </c>
      <c r="D477" s="34" t="s">
        <v>1824</v>
      </c>
      <c r="E477" s="34" t="s">
        <v>1826</v>
      </c>
      <c r="F477" s="34" t="s">
        <v>1826</v>
      </c>
      <c r="G477" s="34" t="s">
        <v>1844</v>
      </c>
      <c r="H477" s="34" t="s">
        <v>1850</v>
      </c>
      <c r="I477" s="34" t="s">
        <v>1845</v>
      </c>
      <c r="J477" s="34" t="s">
        <v>1845</v>
      </c>
      <c r="K477" s="34">
        <v>1.1100000000000001</v>
      </c>
      <c r="L477" s="34">
        <v>1.1100000000000001</v>
      </c>
      <c r="M477" s="34">
        <v>1.1000000000000001</v>
      </c>
      <c r="N477" s="34">
        <v>1.0900000000000001</v>
      </c>
      <c r="O477" s="34">
        <v>1.0900000000000001</v>
      </c>
      <c r="P477" s="34">
        <v>1.1000000000000001</v>
      </c>
      <c r="Q477" s="34">
        <v>1.1200000000000001</v>
      </c>
      <c r="R477" s="34">
        <v>1.1299999999999999</v>
      </c>
      <c r="S477" s="34">
        <v>1.1499999999999999</v>
      </c>
      <c r="T477" s="34">
        <v>1.22</v>
      </c>
      <c r="U477" s="34">
        <v>1.22</v>
      </c>
      <c r="V477" s="34">
        <v>1.22</v>
      </c>
      <c r="W477" s="34">
        <v>1.23</v>
      </c>
      <c r="X477" s="34">
        <v>1.2</v>
      </c>
      <c r="Y477" s="34">
        <v>1.25</v>
      </c>
      <c r="Z477" s="412">
        <v>1.23</v>
      </c>
      <c r="AA477" s="412">
        <v>1.23</v>
      </c>
      <c r="AB477" s="412">
        <v>1.23</v>
      </c>
      <c r="AC477" s="412">
        <v>1.23</v>
      </c>
      <c r="AD477" s="412">
        <v>1.23</v>
      </c>
    </row>
    <row r="478" spans="1:30" s="30" customFormat="1" ht="11.25" x14ac:dyDescent="0.25">
      <c r="A478" s="31">
        <v>74226</v>
      </c>
      <c r="B478" s="30" t="str">
        <f t="shared" si="7"/>
        <v/>
      </c>
      <c r="C478" s="34">
        <v>1.25</v>
      </c>
      <c r="D478" s="34" t="s">
        <v>1824</v>
      </c>
      <c r="E478" s="34" t="s">
        <v>1826</v>
      </c>
      <c r="F478" s="34" t="s">
        <v>1825</v>
      </c>
      <c r="G478" s="34" t="s">
        <v>1849</v>
      </c>
      <c r="H478" s="34" t="s">
        <v>1846</v>
      </c>
      <c r="I478" s="34" t="s">
        <v>1845</v>
      </c>
      <c r="J478" s="34" t="s">
        <v>1845</v>
      </c>
      <c r="K478" s="34">
        <v>1.1100000000000001</v>
      </c>
      <c r="L478" s="34">
        <v>1.1200000000000001</v>
      </c>
      <c r="M478" s="34">
        <v>1.1000000000000001</v>
      </c>
      <c r="N478" s="34">
        <v>1.0900000000000001</v>
      </c>
      <c r="O478" s="34">
        <v>1.0900000000000001</v>
      </c>
      <c r="P478" s="34">
        <v>1.1000000000000001</v>
      </c>
      <c r="Q478" s="34">
        <v>1.1299999999999999</v>
      </c>
      <c r="R478" s="34">
        <v>1.1299999999999999</v>
      </c>
      <c r="S478" s="34">
        <v>1.1499999999999999</v>
      </c>
      <c r="T478" s="34">
        <v>1.22</v>
      </c>
      <c r="U478" s="34">
        <v>1.22</v>
      </c>
      <c r="V478" s="34">
        <v>1.22</v>
      </c>
      <c r="W478" s="34">
        <v>1.23</v>
      </c>
      <c r="X478" s="34">
        <v>1.19</v>
      </c>
      <c r="Y478" s="34">
        <v>1.25</v>
      </c>
      <c r="Z478" s="412">
        <v>1.23</v>
      </c>
      <c r="AA478" s="412">
        <v>1.23</v>
      </c>
      <c r="AB478" s="412">
        <v>1.23</v>
      </c>
      <c r="AC478" s="412">
        <v>1.23</v>
      </c>
      <c r="AD478" s="412">
        <v>1.23</v>
      </c>
    </row>
    <row r="479" spans="1:30" s="30" customFormat="1" ht="11.25" x14ac:dyDescent="0.25">
      <c r="A479" s="31">
        <v>74229</v>
      </c>
      <c r="B479" s="30" t="str">
        <f t="shared" si="7"/>
        <v/>
      </c>
      <c r="C479" s="34">
        <v>1.22</v>
      </c>
      <c r="D479" s="34" t="s">
        <v>1826</v>
      </c>
      <c r="E479" s="34" t="s">
        <v>1834</v>
      </c>
      <c r="F479" s="34" t="s">
        <v>1840</v>
      </c>
      <c r="G479" s="34" t="s">
        <v>1850</v>
      </c>
      <c r="H479" s="34" t="s">
        <v>1848</v>
      </c>
      <c r="I479" s="34" t="s">
        <v>1846</v>
      </c>
      <c r="J479" s="34" t="s">
        <v>1846</v>
      </c>
      <c r="K479" s="34">
        <v>1.0900000000000001</v>
      </c>
      <c r="L479" s="34">
        <v>1.0900000000000001</v>
      </c>
      <c r="M479" s="34">
        <v>1.08</v>
      </c>
      <c r="N479" s="34">
        <v>1.07</v>
      </c>
      <c r="O479" s="34">
        <v>1.07</v>
      </c>
      <c r="P479" s="34">
        <v>1.08</v>
      </c>
      <c r="Q479" s="34">
        <v>1.1000000000000001</v>
      </c>
      <c r="R479" s="34">
        <v>1.1100000000000001</v>
      </c>
      <c r="S479" s="34">
        <v>1.1299999999999999</v>
      </c>
      <c r="T479" s="34">
        <v>1.19</v>
      </c>
      <c r="U479" s="34">
        <v>1.19</v>
      </c>
      <c r="V479" s="34">
        <v>1.19</v>
      </c>
      <c r="W479" s="34">
        <v>1.2</v>
      </c>
      <c r="X479" s="34">
        <v>1.17</v>
      </c>
      <c r="Y479" s="34">
        <v>1.22</v>
      </c>
      <c r="Z479" s="412">
        <v>1.2</v>
      </c>
      <c r="AA479" s="412">
        <v>1.2</v>
      </c>
      <c r="AB479" s="412">
        <v>1.2</v>
      </c>
      <c r="AC479" s="412">
        <v>1.2</v>
      </c>
      <c r="AD479" s="412">
        <v>1.2</v>
      </c>
    </row>
    <row r="480" spans="1:30" s="30" customFormat="1" ht="11.25" x14ac:dyDescent="0.25">
      <c r="A480" s="31">
        <v>74232</v>
      </c>
      <c r="B480" s="30" t="str">
        <f t="shared" si="7"/>
        <v/>
      </c>
      <c r="C480" s="34">
        <v>1.2</v>
      </c>
      <c r="D480" s="34" t="s">
        <v>1838</v>
      </c>
      <c r="E480" s="34" t="s">
        <v>1842</v>
      </c>
      <c r="F480" s="34" t="s">
        <v>1844</v>
      </c>
      <c r="G480" s="34" t="s">
        <v>1851</v>
      </c>
      <c r="H480" s="34" t="s">
        <v>1855</v>
      </c>
      <c r="I480" s="34" t="s">
        <v>1848</v>
      </c>
      <c r="J480" s="34" t="s">
        <v>1848</v>
      </c>
      <c r="K480" s="34">
        <v>1.07</v>
      </c>
      <c r="L480" s="34">
        <v>1.07</v>
      </c>
      <c r="M480" s="34">
        <v>1.06</v>
      </c>
      <c r="N480" s="34">
        <v>1.05</v>
      </c>
      <c r="O480" s="34">
        <v>1.05</v>
      </c>
      <c r="P480" s="34">
        <v>1.06</v>
      </c>
      <c r="Q480" s="34">
        <v>1.08</v>
      </c>
      <c r="R480" s="34">
        <v>1.0900000000000001</v>
      </c>
      <c r="S480" s="34">
        <v>1.1100000000000001</v>
      </c>
      <c r="T480" s="34">
        <v>1.17</v>
      </c>
      <c r="U480" s="34">
        <v>1.17</v>
      </c>
      <c r="V480" s="34">
        <v>1.17</v>
      </c>
      <c r="W480" s="34">
        <v>1.18</v>
      </c>
      <c r="X480" s="34">
        <v>1.1499999999999999</v>
      </c>
      <c r="Y480" s="34">
        <v>1.2</v>
      </c>
      <c r="Z480" s="412">
        <v>1.18</v>
      </c>
      <c r="AA480" s="412">
        <v>1.18</v>
      </c>
      <c r="AB480" s="412">
        <v>1.18</v>
      </c>
      <c r="AC480" s="412">
        <v>1.18</v>
      </c>
      <c r="AD480" s="412">
        <v>1.18</v>
      </c>
    </row>
    <row r="481" spans="1:30" s="30" customFormat="1" ht="11.25" x14ac:dyDescent="0.25">
      <c r="A481" s="31">
        <v>74235</v>
      </c>
      <c r="B481" s="30" t="str">
        <f t="shared" si="7"/>
        <v/>
      </c>
      <c r="C481" s="34">
        <v>1.26</v>
      </c>
      <c r="D481" s="34" t="s">
        <v>1830</v>
      </c>
      <c r="E481" s="34" t="s">
        <v>1831</v>
      </c>
      <c r="F481" s="34" t="s">
        <v>1826</v>
      </c>
      <c r="G481" s="34" t="s">
        <v>1844</v>
      </c>
      <c r="H481" s="34" t="s">
        <v>1850</v>
      </c>
      <c r="I481" s="34" t="s">
        <v>1849</v>
      </c>
      <c r="J481" s="34" t="s">
        <v>1849</v>
      </c>
      <c r="K481" s="34">
        <v>1.1200000000000001</v>
      </c>
      <c r="L481" s="34">
        <v>1.1200000000000001</v>
      </c>
      <c r="M481" s="34">
        <v>1.1100000000000001</v>
      </c>
      <c r="N481" s="34">
        <v>1.1000000000000001</v>
      </c>
      <c r="O481" s="34">
        <v>1.1000000000000001</v>
      </c>
      <c r="P481" s="34">
        <v>1.1100000000000001</v>
      </c>
      <c r="Q481" s="34">
        <v>1.1299999999999999</v>
      </c>
      <c r="R481" s="34">
        <v>1.1399999999999999</v>
      </c>
      <c r="S481" s="34">
        <v>1.1599999999999999</v>
      </c>
      <c r="T481" s="34">
        <v>1.23</v>
      </c>
      <c r="U481" s="34">
        <v>1.23</v>
      </c>
      <c r="V481" s="34">
        <v>1.23</v>
      </c>
      <c r="W481" s="34">
        <v>1.24</v>
      </c>
      <c r="X481" s="34">
        <v>1.2</v>
      </c>
      <c r="Y481" s="34">
        <v>1.26</v>
      </c>
      <c r="Z481" s="412">
        <v>1.24</v>
      </c>
      <c r="AA481" s="412">
        <v>1.24</v>
      </c>
      <c r="AB481" s="412">
        <v>1.24</v>
      </c>
      <c r="AC481" s="412">
        <v>1.24</v>
      </c>
      <c r="AD481" s="412">
        <v>1.24</v>
      </c>
    </row>
    <row r="482" spans="1:30" s="30" customFormat="1" ht="11.25" x14ac:dyDescent="0.25">
      <c r="A482" s="31">
        <v>74238</v>
      </c>
      <c r="B482" s="30" t="str">
        <f t="shared" si="7"/>
        <v/>
      </c>
      <c r="C482" s="34">
        <v>1.19</v>
      </c>
      <c r="D482" s="34" t="s">
        <v>1840</v>
      </c>
      <c r="E482" s="34" t="s">
        <v>1844</v>
      </c>
      <c r="F482" s="34" t="s">
        <v>1849</v>
      </c>
      <c r="G482" s="34" t="s">
        <v>1848</v>
      </c>
      <c r="H482" s="34" t="s">
        <v>1852</v>
      </c>
      <c r="I482" s="34" t="s">
        <v>1847</v>
      </c>
      <c r="J482" s="34" t="s">
        <v>1847</v>
      </c>
      <c r="K482" s="34">
        <v>1.06</v>
      </c>
      <c r="L482" s="34">
        <v>1.06</v>
      </c>
      <c r="M482" s="34">
        <v>1.05</v>
      </c>
      <c r="N482" s="34">
        <v>1.04</v>
      </c>
      <c r="O482" s="34">
        <v>1.04</v>
      </c>
      <c r="P482" s="34">
        <v>1.06</v>
      </c>
      <c r="Q482" s="34">
        <v>1.07</v>
      </c>
      <c r="R482" s="34">
        <v>1.08</v>
      </c>
      <c r="S482" s="34">
        <v>1.1000000000000001</v>
      </c>
      <c r="T482" s="34">
        <v>1.1499999999999999</v>
      </c>
      <c r="U482" s="34">
        <v>1.1499999999999999</v>
      </c>
      <c r="V482" s="34">
        <v>1.1499999999999999</v>
      </c>
      <c r="W482" s="34">
        <v>1.17</v>
      </c>
      <c r="X482" s="34">
        <v>1.1399999999999999</v>
      </c>
      <c r="Y482" s="34">
        <v>1.19</v>
      </c>
      <c r="Z482" s="412">
        <v>1.17</v>
      </c>
      <c r="AA482" s="412">
        <v>1.17</v>
      </c>
      <c r="AB482" s="412">
        <v>1.17</v>
      </c>
      <c r="AC482" s="412">
        <v>1.17</v>
      </c>
      <c r="AD482" s="412">
        <v>1.17</v>
      </c>
    </row>
    <row r="483" spans="1:30" s="30" customFormat="1" ht="11.25" x14ac:dyDescent="0.25">
      <c r="A483" s="31">
        <v>74239</v>
      </c>
      <c r="B483" s="30" t="str">
        <f t="shared" si="7"/>
        <v/>
      </c>
      <c r="C483" s="34">
        <v>1.18</v>
      </c>
      <c r="D483" s="34" t="s">
        <v>1840</v>
      </c>
      <c r="E483" s="34" t="s">
        <v>1849</v>
      </c>
      <c r="F483" s="34" t="s">
        <v>1849</v>
      </c>
      <c r="G483" s="34" t="s">
        <v>1847</v>
      </c>
      <c r="H483" s="34" t="s">
        <v>1852</v>
      </c>
      <c r="I483" s="34" t="s">
        <v>1855</v>
      </c>
      <c r="J483" s="34" t="s">
        <v>1847</v>
      </c>
      <c r="K483" s="34">
        <v>1.06</v>
      </c>
      <c r="L483" s="34">
        <v>1.06</v>
      </c>
      <c r="M483" s="34">
        <v>1.05</v>
      </c>
      <c r="N483" s="34">
        <v>1.04</v>
      </c>
      <c r="O483" s="34">
        <v>1.04</v>
      </c>
      <c r="P483" s="34">
        <v>1.05</v>
      </c>
      <c r="Q483" s="34">
        <v>1.07</v>
      </c>
      <c r="R483" s="34">
        <v>1.07</v>
      </c>
      <c r="S483" s="34">
        <v>1.0900000000000001</v>
      </c>
      <c r="T483" s="34">
        <v>1.1499999999999999</v>
      </c>
      <c r="U483" s="34">
        <v>1.1499999999999999</v>
      </c>
      <c r="V483" s="34">
        <v>1.1499999999999999</v>
      </c>
      <c r="W483" s="34">
        <v>1.17</v>
      </c>
      <c r="X483" s="34">
        <v>1.1299999999999999</v>
      </c>
      <c r="Y483" s="34">
        <v>1.18</v>
      </c>
      <c r="Z483" s="412">
        <v>1.17</v>
      </c>
      <c r="AA483" s="412">
        <v>1.17</v>
      </c>
      <c r="AB483" s="412">
        <v>1.17</v>
      </c>
      <c r="AC483" s="412">
        <v>1.17</v>
      </c>
      <c r="AD483" s="412">
        <v>1.17</v>
      </c>
    </row>
    <row r="484" spans="1:30" s="30" customFormat="1" ht="11.25" x14ac:dyDescent="0.25">
      <c r="A484" s="31">
        <v>74243</v>
      </c>
      <c r="B484" s="30" t="str">
        <f t="shared" si="7"/>
        <v/>
      </c>
      <c r="C484" s="34">
        <v>1.22</v>
      </c>
      <c r="D484" s="34" t="s">
        <v>1826</v>
      </c>
      <c r="E484" s="34" t="s">
        <v>1834</v>
      </c>
      <c r="F484" s="34" t="s">
        <v>1840</v>
      </c>
      <c r="G484" s="34" t="s">
        <v>1850</v>
      </c>
      <c r="H484" s="34" t="s">
        <v>1848</v>
      </c>
      <c r="I484" s="34" t="s">
        <v>1846</v>
      </c>
      <c r="J484" s="34" t="s">
        <v>1846</v>
      </c>
      <c r="K484" s="34">
        <v>1.0900000000000001</v>
      </c>
      <c r="L484" s="34">
        <v>1.0900000000000001</v>
      </c>
      <c r="M484" s="34">
        <v>1.08</v>
      </c>
      <c r="N484" s="34">
        <v>1.07</v>
      </c>
      <c r="O484" s="34">
        <v>1.07</v>
      </c>
      <c r="P484" s="34">
        <v>1.08</v>
      </c>
      <c r="Q484" s="34">
        <v>1.1000000000000001</v>
      </c>
      <c r="R484" s="34">
        <v>1.1100000000000001</v>
      </c>
      <c r="S484" s="34">
        <v>1.1299999999999999</v>
      </c>
      <c r="T484" s="34">
        <v>1.19</v>
      </c>
      <c r="U484" s="34">
        <v>1.19</v>
      </c>
      <c r="V484" s="34">
        <v>1.19</v>
      </c>
      <c r="W484" s="34">
        <v>1.2</v>
      </c>
      <c r="X484" s="34">
        <v>1.17</v>
      </c>
      <c r="Y484" s="34">
        <v>1.22</v>
      </c>
      <c r="Z484" s="412">
        <v>1.2</v>
      </c>
      <c r="AA484" s="412">
        <v>1.2</v>
      </c>
      <c r="AB484" s="412">
        <v>1.2</v>
      </c>
      <c r="AC484" s="412">
        <v>1.2</v>
      </c>
      <c r="AD484" s="412">
        <v>1.2</v>
      </c>
    </row>
    <row r="485" spans="1:30" s="30" customFormat="1" ht="11.25" x14ac:dyDescent="0.25">
      <c r="A485" s="31">
        <v>74245</v>
      </c>
      <c r="B485" s="30" t="str">
        <f t="shared" si="7"/>
        <v/>
      </c>
      <c r="C485" s="34">
        <v>1.1000000000000001</v>
      </c>
      <c r="D485" s="34" t="s">
        <v>1848</v>
      </c>
      <c r="E485" s="34" t="s">
        <v>1855</v>
      </c>
      <c r="F485" s="34" t="s">
        <v>1852</v>
      </c>
      <c r="G485" s="34" t="s">
        <v>1857</v>
      </c>
      <c r="H485" s="34" t="s">
        <v>1864</v>
      </c>
      <c r="I485" s="34">
        <v>1</v>
      </c>
      <c r="J485" s="34">
        <v>1</v>
      </c>
      <c r="K485" s="34">
        <v>0.99</v>
      </c>
      <c r="L485" s="34">
        <v>0.99</v>
      </c>
      <c r="M485" s="34">
        <v>0.99</v>
      </c>
      <c r="N485" s="34">
        <v>0.97</v>
      </c>
      <c r="O485" s="34">
        <v>0.97</v>
      </c>
      <c r="P485" s="34">
        <v>0.99</v>
      </c>
      <c r="Q485" s="34">
        <v>1</v>
      </c>
      <c r="R485" s="34">
        <v>1.01</v>
      </c>
      <c r="S485" s="34">
        <v>1.02</v>
      </c>
      <c r="T485" s="34">
        <v>1.07</v>
      </c>
      <c r="U485" s="34">
        <v>1.07</v>
      </c>
      <c r="V485" s="34">
        <v>1.07</v>
      </c>
      <c r="W485" s="34">
        <v>1.0900000000000001</v>
      </c>
      <c r="X485" s="34">
        <v>1.07</v>
      </c>
      <c r="Y485" s="34">
        <v>1.1100000000000001</v>
      </c>
      <c r="Z485" s="412">
        <v>1.0900000000000001</v>
      </c>
      <c r="AA485" s="412">
        <v>1.0900000000000001</v>
      </c>
      <c r="AB485" s="412">
        <v>1.0900000000000001</v>
      </c>
      <c r="AC485" s="412">
        <v>1.0900000000000001</v>
      </c>
      <c r="AD485" s="412">
        <v>1.0900000000000001</v>
      </c>
    </row>
    <row r="486" spans="1:30" s="30" customFormat="1" ht="11.25" x14ac:dyDescent="0.25">
      <c r="A486" s="31">
        <v>74246</v>
      </c>
      <c r="B486" s="30" t="str">
        <f t="shared" si="7"/>
        <v/>
      </c>
      <c r="C486" s="34">
        <v>1.25</v>
      </c>
      <c r="D486" s="34" t="s">
        <v>1824</v>
      </c>
      <c r="E486" s="34" t="s">
        <v>1826</v>
      </c>
      <c r="F486" s="34" t="s">
        <v>1825</v>
      </c>
      <c r="G486" s="34" t="s">
        <v>1849</v>
      </c>
      <c r="H486" s="34" t="s">
        <v>1846</v>
      </c>
      <c r="I486" s="34" t="s">
        <v>1845</v>
      </c>
      <c r="J486" s="34" t="s">
        <v>1845</v>
      </c>
      <c r="K486" s="34">
        <v>1.1100000000000001</v>
      </c>
      <c r="L486" s="34">
        <v>1.1100000000000001</v>
      </c>
      <c r="M486" s="34">
        <v>1.1000000000000001</v>
      </c>
      <c r="N486" s="34">
        <v>1.0900000000000001</v>
      </c>
      <c r="O486" s="34">
        <v>1.0900000000000001</v>
      </c>
      <c r="P486" s="34">
        <v>1.1000000000000001</v>
      </c>
      <c r="Q486" s="34">
        <v>1.1200000000000001</v>
      </c>
      <c r="R486" s="34">
        <v>1.1299999999999999</v>
      </c>
      <c r="S486" s="34">
        <v>1.1499999999999999</v>
      </c>
      <c r="T486" s="34">
        <v>1.21</v>
      </c>
      <c r="U486" s="34">
        <v>1.21</v>
      </c>
      <c r="V486" s="34">
        <v>1.21</v>
      </c>
      <c r="W486" s="34">
        <v>1.23</v>
      </c>
      <c r="X486" s="34">
        <v>1.19</v>
      </c>
      <c r="Y486" s="34">
        <v>1.24</v>
      </c>
      <c r="Z486" s="412">
        <v>1.23</v>
      </c>
      <c r="AA486" s="412">
        <v>1.23</v>
      </c>
      <c r="AB486" s="412">
        <v>1.23</v>
      </c>
      <c r="AC486" s="412">
        <v>1.23</v>
      </c>
      <c r="AD486" s="412">
        <v>1.23</v>
      </c>
    </row>
    <row r="487" spans="1:30" s="30" customFormat="1" ht="11.25" x14ac:dyDescent="0.25">
      <c r="A487" s="31">
        <v>74248</v>
      </c>
      <c r="B487" s="30" t="str">
        <f t="shared" si="7"/>
        <v/>
      </c>
      <c r="C487" s="34">
        <v>1.25</v>
      </c>
      <c r="D487" s="34" t="s">
        <v>1837</v>
      </c>
      <c r="E487" s="34" t="s">
        <v>1825</v>
      </c>
      <c r="F487" s="34" t="s">
        <v>1825</v>
      </c>
      <c r="G487" s="34" t="s">
        <v>1849</v>
      </c>
      <c r="H487" s="34" t="s">
        <v>1846</v>
      </c>
      <c r="I487" s="34" t="s">
        <v>1850</v>
      </c>
      <c r="J487" s="34" t="s">
        <v>1850</v>
      </c>
      <c r="K487" s="34">
        <v>1.1100000000000001</v>
      </c>
      <c r="L487" s="34">
        <v>1.1100000000000001</v>
      </c>
      <c r="M487" s="34">
        <v>1.1000000000000001</v>
      </c>
      <c r="N487" s="34">
        <v>1.08</v>
      </c>
      <c r="O487" s="34">
        <v>1.0900000000000001</v>
      </c>
      <c r="P487" s="34">
        <v>1.1000000000000001</v>
      </c>
      <c r="Q487" s="34">
        <v>1.1200000000000001</v>
      </c>
      <c r="R487" s="34">
        <v>1.1299999999999999</v>
      </c>
      <c r="S487" s="34">
        <v>1.1499999999999999</v>
      </c>
      <c r="T487" s="34">
        <v>1.21</v>
      </c>
      <c r="U487" s="34">
        <v>1.21</v>
      </c>
      <c r="V487" s="34">
        <v>1.21</v>
      </c>
      <c r="W487" s="34">
        <v>1.22</v>
      </c>
      <c r="X487" s="34">
        <v>1.19</v>
      </c>
      <c r="Y487" s="34">
        <v>1.24</v>
      </c>
      <c r="Z487" s="412">
        <v>1.22</v>
      </c>
      <c r="AA487" s="412">
        <v>1.22</v>
      </c>
      <c r="AB487" s="412">
        <v>1.22</v>
      </c>
      <c r="AC487" s="412">
        <v>1.22</v>
      </c>
      <c r="AD487" s="412">
        <v>1.22</v>
      </c>
    </row>
    <row r="488" spans="1:30" s="30" customFormat="1" ht="11.25" x14ac:dyDescent="0.25">
      <c r="A488" s="31">
        <v>74249</v>
      </c>
      <c r="B488" s="30" t="str">
        <f t="shared" si="7"/>
        <v/>
      </c>
      <c r="C488" s="34">
        <v>1.21</v>
      </c>
      <c r="D488" s="34" t="s">
        <v>1825</v>
      </c>
      <c r="E488" s="34" t="s">
        <v>1840</v>
      </c>
      <c r="F488" s="34" t="s">
        <v>1842</v>
      </c>
      <c r="G488" s="34" t="s">
        <v>1846</v>
      </c>
      <c r="H488" s="34" t="s">
        <v>1847</v>
      </c>
      <c r="I488" s="34" t="s">
        <v>1851</v>
      </c>
      <c r="J488" s="34" t="s">
        <v>1851</v>
      </c>
      <c r="K488" s="34">
        <v>1.08</v>
      </c>
      <c r="L488" s="34">
        <v>1.08</v>
      </c>
      <c r="M488" s="34">
        <v>1.07</v>
      </c>
      <c r="N488" s="34">
        <v>1.06</v>
      </c>
      <c r="O488" s="34">
        <v>1.06</v>
      </c>
      <c r="P488" s="34">
        <v>1.07</v>
      </c>
      <c r="Q488" s="34">
        <v>1.0900000000000001</v>
      </c>
      <c r="R488" s="34">
        <v>1.1000000000000001</v>
      </c>
      <c r="S488" s="34">
        <v>1.1200000000000001</v>
      </c>
      <c r="T488" s="34">
        <v>1.18</v>
      </c>
      <c r="U488" s="34">
        <v>1.17</v>
      </c>
      <c r="V488" s="34">
        <v>1.17</v>
      </c>
      <c r="W488" s="34">
        <v>1.19</v>
      </c>
      <c r="X488" s="34">
        <v>1.1599999999999999</v>
      </c>
      <c r="Y488" s="34">
        <v>1.21</v>
      </c>
      <c r="Z488" s="412">
        <v>1.19</v>
      </c>
      <c r="AA488" s="412">
        <v>1.19</v>
      </c>
      <c r="AB488" s="412">
        <v>1.19</v>
      </c>
      <c r="AC488" s="412">
        <v>1.19</v>
      </c>
      <c r="AD488" s="412">
        <v>1.19</v>
      </c>
    </row>
    <row r="489" spans="1:30" s="30" customFormat="1" ht="11.25" x14ac:dyDescent="0.25">
      <c r="A489" s="31">
        <v>74251</v>
      </c>
      <c r="B489" s="30" t="str">
        <f t="shared" si="7"/>
        <v/>
      </c>
      <c r="C489" s="34">
        <v>1.21</v>
      </c>
      <c r="D489" s="34" t="s">
        <v>1825</v>
      </c>
      <c r="E489" s="34" t="s">
        <v>1840</v>
      </c>
      <c r="F489" s="34" t="s">
        <v>1840</v>
      </c>
      <c r="G489" s="34" t="s">
        <v>1846</v>
      </c>
      <c r="H489" s="34" t="s">
        <v>1847</v>
      </c>
      <c r="I489" s="34" t="s">
        <v>1851</v>
      </c>
      <c r="J489" s="34" t="s">
        <v>1851</v>
      </c>
      <c r="K489" s="34">
        <v>1.08</v>
      </c>
      <c r="L489" s="34">
        <v>1.0900000000000001</v>
      </c>
      <c r="M489" s="34">
        <v>1.08</v>
      </c>
      <c r="N489" s="34">
        <v>1.06</v>
      </c>
      <c r="O489" s="34">
        <v>1.06</v>
      </c>
      <c r="P489" s="34">
        <v>1.08</v>
      </c>
      <c r="Q489" s="34">
        <v>1.1000000000000001</v>
      </c>
      <c r="R489" s="34">
        <v>1.1000000000000001</v>
      </c>
      <c r="S489" s="34">
        <v>1.1200000000000001</v>
      </c>
      <c r="T489" s="34">
        <v>1.18</v>
      </c>
      <c r="U489" s="34">
        <v>1.18</v>
      </c>
      <c r="V489" s="34">
        <v>1.18</v>
      </c>
      <c r="W489" s="34">
        <v>1.19</v>
      </c>
      <c r="X489" s="34">
        <v>1.1599999999999999</v>
      </c>
      <c r="Y489" s="34">
        <v>1.21</v>
      </c>
      <c r="Z489" s="412">
        <v>1.19</v>
      </c>
      <c r="AA489" s="412">
        <v>1.19</v>
      </c>
      <c r="AB489" s="412">
        <v>1.19</v>
      </c>
      <c r="AC489" s="412">
        <v>1.19</v>
      </c>
      <c r="AD489" s="412">
        <v>1.19</v>
      </c>
    </row>
    <row r="490" spans="1:30" s="30" customFormat="1" ht="11.25" x14ac:dyDescent="0.25">
      <c r="A490" s="31">
        <v>74252</v>
      </c>
      <c r="B490" s="30" t="str">
        <f t="shared" si="7"/>
        <v/>
      </c>
      <c r="C490" s="34">
        <v>1.22</v>
      </c>
      <c r="D490" s="34" t="s">
        <v>1825</v>
      </c>
      <c r="E490" s="34" t="s">
        <v>1834</v>
      </c>
      <c r="F490" s="34" t="s">
        <v>1840</v>
      </c>
      <c r="G490" s="34" t="s">
        <v>1846</v>
      </c>
      <c r="H490" s="34" t="s">
        <v>1848</v>
      </c>
      <c r="I490" s="34" t="s">
        <v>1851</v>
      </c>
      <c r="J490" s="34" t="s">
        <v>1851</v>
      </c>
      <c r="K490" s="34">
        <v>1.08</v>
      </c>
      <c r="L490" s="34">
        <v>1.0900000000000001</v>
      </c>
      <c r="M490" s="34">
        <v>1.08</v>
      </c>
      <c r="N490" s="34">
        <v>1.06</v>
      </c>
      <c r="O490" s="34">
        <v>1.06</v>
      </c>
      <c r="P490" s="34">
        <v>1.08</v>
      </c>
      <c r="Q490" s="34">
        <v>1.1000000000000001</v>
      </c>
      <c r="R490" s="34">
        <v>1.1000000000000001</v>
      </c>
      <c r="S490" s="34">
        <v>1.1200000000000001</v>
      </c>
      <c r="T490" s="34">
        <v>1.18</v>
      </c>
      <c r="U490" s="34">
        <v>1.18</v>
      </c>
      <c r="V490" s="34">
        <v>1.18</v>
      </c>
      <c r="W490" s="34">
        <v>1.2</v>
      </c>
      <c r="X490" s="34">
        <v>1.1599999999999999</v>
      </c>
      <c r="Y490" s="34">
        <v>1.22</v>
      </c>
      <c r="Z490" s="412">
        <v>1.2</v>
      </c>
      <c r="AA490" s="412">
        <v>1.2</v>
      </c>
      <c r="AB490" s="412">
        <v>1.2</v>
      </c>
      <c r="AC490" s="412">
        <v>1.2</v>
      </c>
      <c r="AD490" s="412">
        <v>1.2</v>
      </c>
    </row>
    <row r="491" spans="1:30" s="30" customFormat="1" ht="11.25" x14ac:dyDescent="0.25">
      <c r="A491" s="31">
        <v>74254</v>
      </c>
      <c r="B491" s="30" t="str">
        <f t="shared" si="7"/>
        <v/>
      </c>
      <c r="C491" s="34">
        <v>1.27</v>
      </c>
      <c r="D491" s="34" t="s">
        <v>1841</v>
      </c>
      <c r="E491" s="34" t="s">
        <v>1837</v>
      </c>
      <c r="F491" s="34" t="s">
        <v>1831</v>
      </c>
      <c r="G491" s="34" t="s">
        <v>1842</v>
      </c>
      <c r="H491" s="34" t="s">
        <v>1845</v>
      </c>
      <c r="I491" s="34" t="s">
        <v>1849</v>
      </c>
      <c r="J491" s="34" t="s">
        <v>1849</v>
      </c>
      <c r="K491" s="34">
        <v>1.1299999999999999</v>
      </c>
      <c r="L491" s="34">
        <v>1.1299999999999999</v>
      </c>
      <c r="M491" s="34">
        <v>1.1200000000000001</v>
      </c>
      <c r="N491" s="34">
        <v>1.1000000000000001</v>
      </c>
      <c r="O491" s="34">
        <v>1.1000000000000001</v>
      </c>
      <c r="P491" s="34">
        <v>1.1200000000000001</v>
      </c>
      <c r="Q491" s="34">
        <v>1.1399999999999999</v>
      </c>
      <c r="R491" s="34">
        <v>1.1499999999999999</v>
      </c>
      <c r="S491" s="34">
        <v>1.17</v>
      </c>
      <c r="T491" s="34">
        <v>1.23</v>
      </c>
      <c r="U491" s="34">
        <v>1.23</v>
      </c>
      <c r="V491" s="34">
        <v>1.23</v>
      </c>
      <c r="W491" s="34">
        <v>1.25</v>
      </c>
      <c r="X491" s="34">
        <v>1.21</v>
      </c>
      <c r="Y491" s="34">
        <v>1.26</v>
      </c>
      <c r="Z491" s="412">
        <v>1.25</v>
      </c>
      <c r="AA491" s="412">
        <v>1.25</v>
      </c>
      <c r="AB491" s="412">
        <v>1.25</v>
      </c>
      <c r="AC491" s="412">
        <v>1.25</v>
      </c>
      <c r="AD491" s="412">
        <v>1.25</v>
      </c>
    </row>
    <row r="492" spans="1:30" s="30" customFormat="1" ht="11.25" x14ac:dyDescent="0.25">
      <c r="A492" s="31">
        <v>74255</v>
      </c>
      <c r="B492" s="30" t="str">
        <f t="shared" si="7"/>
        <v/>
      </c>
      <c r="C492" s="34">
        <v>1.21</v>
      </c>
      <c r="D492" s="34" t="s">
        <v>1838</v>
      </c>
      <c r="E492" s="34" t="s">
        <v>1840</v>
      </c>
      <c r="F492" s="34" t="s">
        <v>1842</v>
      </c>
      <c r="G492" s="34" t="s">
        <v>1851</v>
      </c>
      <c r="H492" s="34" t="s">
        <v>1847</v>
      </c>
      <c r="I492" s="34" t="s">
        <v>1848</v>
      </c>
      <c r="J492" s="34" t="s">
        <v>1851</v>
      </c>
      <c r="K492" s="34">
        <v>1.08</v>
      </c>
      <c r="L492" s="34">
        <v>1.08</v>
      </c>
      <c r="M492" s="34">
        <v>1.07</v>
      </c>
      <c r="N492" s="34">
        <v>1.06</v>
      </c>
      <c r="O492" s="34">
        <v>1.06</v>
      </c>
      <c r="P492" s="34">
        <v>1.07</v>
      </c>
      <c r="Q492" s="34">
        <v>1.0900000000000001</v>
      </c>
      <c r="R492" s="34">
        <v>1.1000000000000001</v>
      </c>
      <c r="S492" s="34">
        <v>1.1200000000000001</v>
      </c>
      <c r="T492" s="34">
        <v>1.18</v>
      </c>
      <c r="U492" s="34">
        <v>1.17</v>
      </c>
      <c r="V492" s="34">
        <v>1.17</v>
      </c>
      <c r="W492" s="34">
        <v>1.19</v>
      </c>
      <c r="X492" s="34">
        <v>1.1599999999999999</v>
      </c>
      <c r="Y492" s="34">
        <v>1.21</v>
      </c>
      <c r="Z492" s="412">
        <v>1.19</v>
      </c>
      <c r="AA492" s="412">
        <v>1.19</v>
      </c>
      <c r="AB492" s="412">
        <v>1.19</v>
      </c>
      <c r="AC492" s="412">
        <v>1.19</v>
      </c>
      <c r="AD492" s="412">
        <v>1.19</v>
      </c>
    </row>
    <row r="493" spans="1:30" s="30" customFormat="1" ht="11.25" x14ac:dyDescent="0.25">
      <c r="A493" s="31">
        <v>74257</v>
      </c>
      <c r="B493" s="30" t="str">
        <f t="shared" si="7"/>
        <v/>
      </c>
      <c r="C493" s="34">
        <v>1.26</v>
      </c>
      <c r="D493" s="34" t="s">
        <v>1830</v>
      </c>
      <c r="E493" s="34" t="s">
        <v>1831</v>
      </c>
      <c r="F493" s="34" t="s">
        <v>1826</v>
      </c>
      <c r="G493" s="34" t="s">
        <v>1844</v>
      </c>
      <c r="H493" s="34" t="s">
        <v>1850</v>
      </c>
      <c r="I493" s="34" t="s">
        <v>1849</v>
      </c>
      <c r="J493" s="34" t="s">
        <v>1849</v>
      </c>
      <c r="K493" s="34">
        <v>1.1200000000000001</v>
      </c>
      <c r="L493" s="34">
        <v>1.1200000000000001</v>
      </c>
      <c r="M493" s="34">
        <v>1.1100000000000001</v>
      </c>
      <c r="N493" s="34">
        <v>1.1000000000000001</v>
      </c>
      <c r="O493" s="34">
        <v>1.1000000000000001</v>
      </c>
      <c r="P493" s="34">
        <v>1.1100000000000001</v>
      </c>
      <c r="Q493" s="34">
        <v>1.1299999999999999</v>
      </c>
      <c r="R493" s="34">
        <v>1.1399999999999999</v>
      </c>
      <c r="S493" s="34">
        <v>1.1599999999999999</v>
      </c>
      <c r="T493" s="34">
        <v>1.23</v>
      </c>
      <c r="U493" s="34">
        <v>1.23</v>
      </c>
      <c r="V493" s="34">
        <v>1.23</v>
      </c>
      <c r="W493" s="34">
        <v>1.24</v>
      </c>
      <c r="X493" s="34">
        <v>1.2</v>
      </c>
      <c r="Y493" s="34">
        <v>1.26</v>
      </c>
      <c r="Z493" s="412">
        <v>1.24</v>
      </c>
      <c r="AA493" s="412">
        <v>1.24</v>
      </c>
      <c r="AB493" s="412">
        <v>1.24</v>
      </c>
      <c r="AC493" s="412">
        <v>1.24</v>
      </c>
      <c r="AD493" s="412">
        <v>1.24</v>
      </c>
    </row>
    <row r="494" spans="1:30" s="30" customFormat="1" ht="11.25" x14ac:dyDescent="0.25">
      <c r="A494" s="31">
        <v>74259</v>
      </c>
      <c r="B494" s="30" t="str">
        <f t="shared" si="7"/>
        <v/>
      </c>
      <c r="C494" s="34">
        <v>1.22</v>
      </c>
      <c r="D494" s="34" t="s">
        <v>1825</v>
      </c>
      <c r="E494" s="34" t="s">
        <v>1834</v>
      </c>
      <c r="F494" s="34" t="s">
        <v>1840</v>
      </c>
      <c r="G494" s="34" t="s">
        <v>1846</v>
      </c>
      <c r="H494" s="34" t="s">
        <v>1848</v>
      </c>
      <c r="I494" s="34" t="s">
        <v>1851</v>
      </c>
      <c r="J494" s="34" t="s">
        <v>1851</v>
      </c>
      <c r="K494" s="34">
        <v>1.0900000000000001</v>
      </c>
      <c r="L494" s="34">
        <v>1.0900000000000001</v>
      </c>
      <c r="M494" s="34">
        <v>1.08</v>
      </c>
      <c r="N494" s="34">
        <v>1.06</v>
      </c>
      <c r="O494" s="34">
        <v>1.07</v>
      </c>
      <c r="P494" s="34">
        <v>1.08</v>
      </c>
      <c r="Q494" s="34">
        <v>1.1000000000000001</v>
      </c>
      <c r="R494" s="34">
        <v>1.1100000000000001</v>
      </c>
      <c r="S494" s="34">
        <v>1.1200000000000001</v>
      </c>
      <c r="T494" s="34">
        <v>1.19</v>
      </c>
      <c r="U494" s="34">
        <v>1.18</v>
      </c>
      <c r="V494" s="34">
        <v>1.18</v>
      </c>
      <c r="W494" s="34">
        <v>1.2</v>
      </c>
      <c r="X494" s="34">
        <v>1.17</v>
      </c>
      <c r="Y494" s="34">
        <v>1.22</v>
      </c>
      <c r="Z494" s="412">
        <v>1.2</v>
      </c>
      <c r="AA494" s="412">
        <v>1.2</v>
      </c>
      <c r="AB494" s="412">
        <v>1.2</v>
      </c>
      <c r="AC494" s="412">
        <v>1.2</v>
      </c>
      <c r="AD494" s="412">
        <v>1.2</v>
      </c>
    </row>
    <row r="495" spans="1:30" s="30" customFormat="1" ht="11.25" x14ac:dyDescent="0.25">
      <c r="A495" s="31">
        <v>74321</v>
      </c>
      <c r="B495" s="30" t="str">
        <f t="shared" si="7"/>
        <v/>
      </c>
      <c r="C495" s="34">
        <v>1.28</v>
      </c>
      <c r="D495" s="34" t="s">
        <v>1841</v>
      </c>
      <c r="E495" s="34" t="s">
        <v>1837</v>
      </c>
      <c r="F495" s="34" t="s">
        <v>1831</v>
      </c>
      <c r="G495" s="34" t="s">
        <v>1842</v>
      </c>
      <c r="H495" s="34" t="s">
        <v>1845</v>
      </c>
      <c r="I495" s="34" t="s">
        <v>1849</v>
      </c>
      <c r="J495" s="34" t="s">
        <v>1849</v>
      </c>
      <c r="K495" s="34">
        <v>1.1200000000000001</v>
      </c>
      <c r="L495" s="34">
        <v>1.1299999999999999</v>
      </c>
      <c r="M495" s="34">
        <v>1.1200000000000001</v>
      </c>
      <c r="N495" s="34">
        <v>1.1000000000000001</v>
      </c>
      <c r="O495" s="34">
        <v>1.1000000000000001</v>
      </c>
      <c r="P495" s="34">
        <v>1.1200000000000001</v>
      </c>
      <c r="Q495" s="34">
        <v>1.1399999999999999</v>
      </c>
      <c r="R495" s="34">
        <v>1.1399999999999999</v>
      </c>
      <c r="S495" s="34">
        <v>1.1599999999999999</v>
      </c>
      <c r="T495" s="34">
        <v>1.23</v>
      </c>
      <c r="U495" s="34">
        <v>1.23</v>
      </c>
      <c r="V495" s="34">
        <v>1.24</v>
      </c>
      <c r="W495" s="34">
        <v>1.25</v>
      </c>
      <c r="X495" s="34">
        <v>1.21</v>
      </c>
      <c r="Y495" s="34">
        <v>1.27</v>
      </c>
      <c r="Z495" s="412">
        <v>1.25</v>
      </c>
      <c r="AA495" s="412">
        <v>1.25</v>
      </c>
      <c r="AB495" s="412">
        <v>1.25</v>
      </c>
      <c r="AC495" s="412">
        <v>1.25</v>
      </c>
      <c r="AD495" s="412">
        <v>1.25</v>
      </c>
    </row>
    <row r="496" spans="1:30" s="30" customFormat="1" ht="11.25" x14ac:dyDescent="0.25">
      <c r="A496" s="31">
        <v>74336</v>
      </c>
      <c r="B496" s="30" t="str">
        <f t="shared" si="7"/>
        <v/>
      </c>
      <c r="C496" s="34">
        <v>1.22</v>
      </c>
      <c r="D496" s="34" t="s">
        <v>1826</v>
      </c>
      <c r="E496" s="34" t="s">
        <v>1834</v>
      </c>
      <c r="F496" s="34" t="s">
        <v>1840</v>
      </c>
      <c r="G496" s="34" t="s">
        <v>1850</v>
      </c>
      <c r="H496" s="34" t="s">
        <v>1848</v>
      </c>
      <c r="I496" s="34" t="s">
        <v>1846</v>
      </c>
      <c r="J496" s="34" t="s">
        <v>1846</v>
      </c>
      <c r="K496" s="34">
        <v>1.0900000000000001</v>
      </c>
      <c r="L496" s="34">
        <v>1.0900000000000001</v>
      </c>
      <c r="M496" s="34">
        <v>1.08</v>
      </c>
      <c r="N496" s="34">
        <v>1.07</v>
      </c>
      <c r="O496" s="34">
        <v>1.07</v>
      </c>
      <c r="P496" s="34">
        <v>1.08</v>
      </c>
      <c r="Q496" s="34">
        <v>1.1000000000000001</v>
      </c>
      <c r="R496" s="34">
        <v>1.1000000000000001</v>
      </c>
      <c r="S496" s="34">
        <v>1.1200000000000001</v>
      </c>
      <c r="T496" s="34">
        <v>1.19</v>
      </c>
      <c r="U496" s="34">
        <v>1.19</v>
      </c>
      <c r="V496" s="34">
        <v>1.19</v>
      </c>
      <c r="W496" s="34">
        <v>1.2</v>
      </c>
      <c r="X496" s="34">
        <v>1.17</v>
      </c>
      <c r="Y496" s="34">
        <v>1.22</v>
      </c>
      <c r="Z496" s="412">
        <v>1.2</v>
      </c>
      <c r="AA496" s="412">
        <v>1.2</v>
      </c>
      <c r="AB496" s="412">
        <v>1.2</v>
      </c>
      <c r="AC496" s="412">
        <v>1.2</v>
      </c>
      <c r="AD496" s="412">
        <v>1.2</v>
      </c>
    </row>
    <row r="497" spans="1:30" s="30" customFormat="1" ht="11.25" x14ac:dyDescent="0.25">
      <c r="A497" s="31">
        <v>74343</v>
      </c>
      <c r="B497" s="30" t="str">
        <f t="shared" si="7"/>
        <v/>
      </c>
      <c r="C497" s="34">
        <v>1.22</v>
      </c>
      <c r="D497" s="34" t="s">
        <v>1825</v>
      </c>
      <c r="E497" s="34" t="s">
        <v>1834</v>
      </c>
      <c r="F497" s="34" t="s">
        <v>1840</v>
      </c>
      <c r="G497" s="34" t="s">
        <v>1846</v>
      </c>
      <c r="H497" s="34" t="s">
        <v>1848</v>
      </c>
      <c r="I497" s="34" t="s">
        <v>1851</v>
      </c>
      <c r="J497" s="34" t="s">
        <v>1851</v>
      </c>
      <c r="K497" s="34">
        <v>1.08</v>
      </c>
      <c r="L497" s="34">
        <v>1.0900000000000001</v>
      </c>
      <c r="M497" s="34">
        <v>1.08</v>
      </c>
      <c r="N497" s="34">
        <v>1.06</v>
      </c>
      <c r="O497" s="34">
        <v>1.06</v>
      </c>
      <c r="P497" s="34">
        <v>1.07</v>
      </c>
      <c r="Q497" s="34">
        <v>1.0900000000000001</v>
      </c>
      <c r="R497" s="34">
        <v>1.1000000000000001</v>
      </c>
      <c r="S497" s="34">
        <v>1.1200000000000001</v>
      </c>
      <c r="T497" s="34">
        <v>1.18</v>
      </c>
      <c r="U497" s="34">
        <v>1.18</v>
      </c>
      <c r="V497" s="34">
        <v>1.18</v>
      </c>
      <c r="W497" s="34">
        <v>1.2</v>
      </c>
      <c r="X497" s="34">
        <v>1.1599999999999999</v>
      </c>
      <c r="Y497" s="34">
        <v>1.22</v>
      </c>
      <c r="Z497" s="412">
        <v>1.2</v>
      </c>
      <c r="AA497" s="412">
        <v>1.2</v>
      </c>
      <c r="AB497" s="412">
        <v>1.2</v>
      </c>
      <c r="AC497" s="412">
        <v>1.2</v>
      </c>
      <c r="AD497" s="412">
        <v>1.2</v>
      </c>
    </row>
    <row r="498" spans="1:30" s="30" customFormat="1" ht="11.25" x14ac:dyDescent="0.25">
      <c r="A498" s="31">
        <v>74348</v>
      </c>
      <c r="B498" s="30" t="str">
        <f t="shared" si="7"/>
        <v/>
      </c>
      <c r="C498" s="34">
        <v>1.26</v>
      </c>
      <c r="D498" s="34" t="s">
        <v>1830</v>
      </c>
      <c r="E498" s="34" t="s">
        <v>1831</v>
      </c>
      <c r="F498" s="34" t="s">
        <v>1826</v>
      </c>
      <c r="G498" s="34" t="s">
        <v>1844</v>
      </c>
      <c r="H498" s="34" t="s">
        <v>1850</v>
      </c>
      <c r="I498" s="34" t="s">
        <v>1845</v>
      </c>
      <c r="J498" s="34" t="s">
        <v>1845</v>
      </c>
      <c r="K498" s="34">
        <v>1.1200000000000001</v>
      </c>
      <c r="L498" s="34">
        <v>1.1200000000000001</v>
      </c>
      <c r="M498" s="34">
        <v>1.1100000000000001</v>
      </c>
      <c r="N498" s="34">
        <v>1.0900000000000001</v>
      </c>
      <c r="O498" s="34">
        <v>1.0900000000000001</v>
      </c>
      <c r="P498" s="34">
        <v>1.1100000000000001</v>
      </c>
      <c r="Q498" s="34">
        <v>1.1299999999999999</v>
      </c>
      <c r="R498" s="34">
        <v>1.1299999999999999</v>
      </c>
      <c r="S498" s="34">
        <v>1.1499999999999999</v>
      </c>
      <c r="T498" s="34">
        <v>1.22</v>
      </c>
      <c r="U498" s="34">
        <v>1.22</v>
      </c>
      <c r="V498" s="34">
        <v>1.22</v>
      </c>
      <c r="W498" s="34">
        <v>1.23</v>
      </c>
      <c r="X498" s="34">
        <v>1.2</v>
      </c>
      <c r="Y498" s="34">
        <v>1.25</v>
      </c>
      <c r="Z498" s="412">
        <v>1.23</v>
      </c>
      <c r="AA498" s="412">
        <v>1.23</v>
      </c>
      <c r="AB498" s="412">
        <v>1.23</v>
      </c>
      <c r="AC498" s="412">
        <v>1.23</v>
      </c>
      <c r="AD498" s="412">
        <v>1.23</v>
      </c>
    </row>
    <row r="499" spans="1:30" s="30" customFormat="1" ht="11.25" x14ac:dyDescent="0.25">
      <c r="A499" s="31">
        <v>74354</v>
      </c>
      <c r="B499" s="30" t="str">
        <f t="shared" si="7"/>
        <v/>
      </c>
      <c r="C499" s="34">
        <v>1.25</v>
      </c>
      <c r="D499" s="34" t="s">
        <v>1824</v>
      </c>
      <c r="E499" s="34" t="s">
        <v>1826</v>
      </c>
      <c r="F499" s="34" t="s">
        <v>1825</v>
      </c>
      <c r="G499" s="34" t="s">
        <v>1849</v>
      </c>
      <c r="H499" s="34" t="s">
        <v>1846</v>
      </c>
      <c r="I499" s="34" t="s">
        <v>1845</v>
      </c>
      <c r="J499" s="34" t="s">
        <v>1845</v>
      </c>
      <c r="K499" s="34">
        <v>1.1100000000000001</v>
      </c>
      <c r="L499" s="34">
        <v>1.1100000000000001</v>
      </c>
      <c r="M499" s="34">
        <v>1.1000000000000001</v>
      </c>
      <c r="N499" s="34">
        <v>1.0900000000000001</v>
      </c>
      <c r="O499" s="34">
        <v>1.0900000000000001</v>
      </c>
      <c r="P499" s="34">
        <v>1.1000000000000001</v>
      </c>
      <c r="Q499" s="34">
        <v>1.1200000000000001</v>
      </c>
      <c r="R499" s="34">
        <v>1.1299999999999999</v>
      </c>
      <c r="S499" s="34">
        <v>1.1499999999999999</v>
      </c>
      <c r="T499" s="34">
        <v>1.22</v>
      </c>
      <c r="U499" s="34">
        <v>1.22</v>
      </c>
      <c r="V499" s="34">
        <v>1.22</v>
      </c>
      <c r="W499" s="34">
        <v>1.23</v>
      </c>
      <c r="X499" s="34">
        <v>1.2</v>
      </c>
      <c r="Y499" s="34">
        <v>1.25</v>
      </c>
      <c r="Z499" s="412">
        <v>1.23</v>
      </c>
      <c r="AA499" s="412">
        <v>1.23</v>
      </c>
      <c r="AB499" s="412">
        <v>1.23</v>
      </c>
      <c r="AC499" s="412">
        <v>1.23</v>
      </c>
      <c r="AD499" s="412">
        <v>1.23</v>
      </c>
    </row>
    <row r="500" spans="1:30" s="30" customFormat="1" ht="11.25" x14ac:dyDescent="0.25">
      <c r="A500" s="31">
        <v>74357</v>
      </c>
      <c r="B500" s="30" t="str">
        <f t="shared" si="7"/>
        <v/>
      </c>
      <c r="C500" s="34">
        <v>1.22</v>
      </c>
      <c r="D500" s="34" t="s">
        <v>1825</v>
      </c>
      <c r="E500" s="34" t="s">
        <v>1834</v>
      </c>
      <c r="F500" s="34" t="s">
        <v>1840</v>
      </c>
      <c r="G500" s="34" t="s">
        <v>1846</v>
      </c>
      <c r="H500" s="34" t="s">
        <v>1848</v>
      </c>
      <c r="I500" s="34" t="s">
        <v>1851</v>
      </c>
      <c r="J500" s="34" t="s">
        <v>1851</v>
      </c>
      <c r="K500" s="34">
        <v>1.08</v>
      </c>
      <c r="L500" s="34">
        <v>1.0900000000000001</v>
      </c>
      <c r="M500" s="34">
        <v>1.08</v>
      </c>
      <c r="N500" s="34">
        <v>1.06</v>
      </c>
      <c r="O500" s="34">
        <v>1.06</v>
      </c>
      <c r="P500" s="34">
        <v>1.08</v>
      </c>
      <c r="Q500" s="34">
        <v>1.1000000000000001</v>
      </c>
      <c r="R500" s="34">
        <v>1.1000000000000001</v>
      </c>
      <c r="S500" s="34">
        <v>1.1200000000000001</v>
      </c>
      <c r="T500" s="34">
        <v>1.18</v>
      </c>
      <c r="U500" s="34">
        <v>1.18</v>
      </c>
      <c r="V500" s="34">
        <v>1.18</v>
      </c>
      <c r="W500" s="34">
        <v>1.2</v>
      </c>
      <c r="X500" s="34">
        <v>1.1599999999999999</v>
      </c>
      <c r="Y500" s="34">
        <v>1.22</v>
      </c>
      <c r="Z500" s="412">
        <v>1.2</v>
      </c>
      <c r="AA500" s="412">
        <v>1.2</v>
      </c>
      <c r="AB500" s="412">
        <v>1.2</v>
      </c>
      <c r="AC500" s="412">
        <v>1.2</v>
      </c>
      <c r="AD500" s="412">
        <v>1.2</v>
      </c>
    </row>
    <row r="501" spans="1:30" s="30" customFormat="1" ht="11.25" x14ac:dyDescent="0.25">
      <c r="A501" s="31">
        <v>74360</v>
      </c>
      <c r="B501" s="30" t="str">
        <f t="shared" si="7"/>
        <v/>
      </c>
      <c r="C501" s="34">
        <v>1.2</v>
      </c>
      <c r="D501" s="34" t="s">
        <v>1838</v>
      </c>
      <c r="E501" s="34" t="s">
        <v>1842</v>
      </c>
      <c r="F501" s="34" t="s">
        <v>1842</v>
      </c>
      <c r="G501" s="34" t="s">
        <v>1851</v>
      </c>
      <c r="H501" s="34" t="s">
        <v>1847</v>
      </c>
      <c r="I501" s="34" t="s">
        <v>1848</v>
      </c>
      <c r="J501" s="34" t="s">
        <v>1848</v>
      </c>
      <c r="K501" s="34">
        <v>1.07</v>
      </c>
      <c r="L501" s="34">
        <v>1.07</v>
      </c>
      <c r="M501" s="34">
        <v>1.07</v>
      </c>
      <c r="N501" s="34">
        <v>1.05</v>
      </c>
      <c r="O501" s="34">
        <v>1.05</v>
      </c>
      <c r="P501" s="34">
        <v>1.06</v>
      </c>
      <c r="Q501" s="34">
        <v>1.08</v>
      </c>
      <c r="R501" s="34">
        <v>1.0900000000000001</v>
      </c>
      <c r="S501" s="34">
        <v>1.1100000000000001</v>
      </c>
      <c r="T501" s="34">
        <v>1.17</v>
      </c>
      <c r="U501" s="34">
        <v>1.17</v>
      </c>
      <c r="V501" s="34">
        <v>1.17</v>
      </c>
      <c r="W501" s="34">
        <v>1.18</v>
      </c>
      <c r="X501" s="34">
        <v>1.1499999999999999</v>
      </c>
      <c r="Y501" s="34">
        <v>1.2</v>
      </c>
      <c r="Z501" s="412">
        <v>1.18</v>
      </c>
      <c r="AA501" s="412">
        <v>1.18</v>
      </c>
      <c r="AB501" s="412">
        <v>1.18</v>
      </c>
      <c r="AC501" s="412">
        <v>1.18</v>
      </c>
      <c r="AD501" s="412">
        <v>1.18</v>
      </c>
    </row>
    <row r="502" spans="1:30" s="30" customFormat="1" ht="11.25" x14ac:dyDescent="0.25">
      <c r="A502" s="31">
        <v>74363</v>
      </c>
      <c r="B502" s="30" t="str">
        <f t="shared" si="7"/>
        <v/>
      </c>
      <c r="C502" s="34">
        <v>1.23</v>
      </c>
      <c r="D502" s="34" t="s">
        <v>1831</v>
      </c>
      <c r="E502" s="34" t="s">
        <v>1838</v>
      </c>
      <c r="F502" s="34" t="s">
        <v>1834</v>
      </c>
      <c r="G502" s="34" t="s">
        <v>1845</v>
      </c>
      <c r="H502" s="34" t="s">
        <v>1851</v>
      </c>
      <c r="I502" s="34" t="s">
        <v>1846</v>
      </c>
      <c r="J502" s="34" t="s">
        <v>1846</v>
      </c>
      <c r="K502" s="34">
        <v>1.1000000000000001</v>
      </c>
      <c r="L502" s="34">
        <v>1.1000000000000001</v>
      </c>
      <c r="M502" s="34">
        <v>1.0900000000000001</v>
      </c>
      <c r="N502" s="34">
        <v>1.07</v>
      </c>
      <c r="O502" s="34">
        <v>1.08</v>
      </c>
      <c r="P502" s="34">
        <v>1.0900000000000001</v>
      </c>
      <c r="Q502" s="34">
        <v>1.1100000000000001</v>
      </c>
      <c r="R502" s="34">
        <v>1.1100000000000001</v>
      </c>
      <c r="S502" s="34">
        <v>1.1299999999999999</v>
      </c>
      <c r="T502" s="34">
        <v>1.2</v>
      </c>
      <c r="U502" s="34">
        <v>1.2</v>
      </c>
      <c r="V502" s="34">
        <v>1.2</v>
      </c>
      <c r="W502" s="34">
        <v>1.21</v>
      </c>
      <c r="X502" s="34">
        <v>1.18</v>
      </c>
      <c r="Y502" s="34">
        <v>1.23</v>
      </c>
      <c r="Z502" s="412">
        <v>1.21</v>
      </c>
      <c r="AA502" s="412">
        <v>1.21</v>
      </c>
      <c r="AB502" s="412">
        <v>1.21</v>
      </c>
      <c r="AC502" s="412">
        <v>1.21</v>
      </c>
      <c r="AD502" s="412">
        <v>1.21</v>
      </c>
    </row>
    <row r="503" spans="1:30" s="30" customFormat="1" ht="11.25" x14ac:dyDescent="0.25">
      <c r="A503" s="31">
        <v>74366</v>
      </c>
      <c r="B503" s="30" t="str">
        <f t="shared" si="7"/>
        <v/>
      </c>
      <c r="C503" s="34">
        <v>1.25</v>
      </c>
      <c r="D503" s="34" t="s">
        <v>1824</v>
      </c>
      <c r="E503" s="34" t="s">
        <v>1826</v>
      </c>
      <c r="F503" s="34" t="s">
        <v>1825</v>
      </c>
      <c r="G503" s="34" t="s">
        <v>1849</v>
      </c>
      <c r="H503" s="34" t="s">
        <v>1850</v>
      </c>
      <c r="I503" s="34" t="s">
        <v>1845</v>
      </c>
      <c r="J503" s="34" t="s">
        <v>1845</v>
      </c>
      <c r="K503" s="34">
        <v>1.1100000000000001</v>
      </c>
      <c r="L503" s="34">
        <v>1.1200000000000001</v>
      </c>
      <c r="M503" s="34">
        <v>1.1000000000000001</v>
      </c>
      <c r="N503" s="34">
        <v>1.0900000000000001</v>
      </c>
      <c r="O503" s="34">
        <v>1.0900000000000001</v>
      </c>
      <c r="P503" s="34">
        <v>1.1000000000000001</v>
      </c>
      <c r="Q503" s="34">
        <v>1.1299999999999999</v>
      </c>
      <c r="R503" s="34">
        <v>1.1299999999999999</v>
      </c>
      <c r="S503" s="34">
        <v>1.1499999999999999</v>
      </c>
      <c r="T503" s="34">
        <v>1.22</v>
      </c>
      <c r="U503" s="34">
        <v>1.22</v>
      </c>
      <c r="V503" s="34">
        <v>1.22</v>
      </c>
      <c r="W503" s="34">
        <v>1.23</v>
      </c>
      <c r="X503" s="34">
        <v>1.19</v>
      </c>
      <c r="Y503" s="34">
        <v>1.25</v>
      </c>
      <c r="Z503" s="412">
        <v>1.23</v>
      </c>
      <c r="AA503" s="412">
        <v>1.23</v>
      </c>
      <c r="AB503" s="412">
        <v>1.23</v>
      </c>
      <c r="AC503" s="412">
        <v>1.23</v>
      </c>
      <c r="AD503" s="412">
        <v>1.23</v>
      </c>
    </row>
    <row r="504" spans="1:30" s="30" customFormat="1" ht="11.25" x14ac:dyDescent="0.25">
      <c r="A504" s="31">
        <v>74369</v>
      </c>
      <c r="B504" s="30" t="str">
        <f t="shared" si="7"/>
        <v/>
      </c>
      <c r="C504" s="34">
        <v>1.19</v>
      </c>
      <c r="D504" s="34" t="s">
        <v>1834</v>
      </c>
      <c r="E504" s="34" t="s">
        <v>1842</v>
      </c>
      <c r="F504" s="34" t="s">
        <v>1844</v>
      </c>
      <c r="G504" s="34" t="s">
        <v>1848</v>
      </c>
      <c r="H504" s="34" t="s">
        <v>1855</v>
      </c>
      <c r="I504" s="34" t="s">
        <v>1847</v>
      </c>
      <c r="J504" s="34" t="s">
        <v>1847</v>
      </c>
      <c r="K504" s="34">
        <v>1.06</v>
      </c>
      <c r="L504" s="34">
        <v>1.07</v>
      </c>
      <c r="M504" s="34">
        <v>1.06</v>
      </c>
      <c r="N504" s="34">
        <v>1.04</v>
      </c>
      <c r="O504" s="34">
        <v>1.04</v>
      </c>
      <c r="P504" s="34">
        <v>1.06</v>
      </c>
      <c r="Q504" s="34">
        <v>1.07</v>
      </c>
      <c r="R504" s="34">
        <v>1.08</v>
      </c>
      <c r="S504" s="34">
        <v>1.1000000000000001</v>
      </c>
      <c r="T504" s="34">
        <v>1.1599999999999999</v>
      </c>
      <c r="U504" s="34">
        <v>1.1599999999999999</v>
      </c>
      <c r="V504" s="34">
        <v>1.1599999999999999</v>
      </c>
      <c r="W504" s="34">
        <v>1.17</v>
      </c>
      <c r="X504" s="34">
        <v>1.1399999999999999</v>
      </c>
      <c r="Y504" s="34">
        <v>1.19</v>
      </c>
      <c r="Z504" s="412">
        <v>1.17</v>
      </c>
      <c r="AA504" s="412">
        <v>1.17</v>
      </c>
      <c r="AB504" s="412">
        <v>1.17</v>
      </c>
      <c r="AC504" s="412">
        <v>1.17</v>
      </c>
      <c r="AD504" s="412">
        <v>1.17</v>
      </c>
    </row>
    <row r="505" spans="1:30" s="30" customFormat="1" ht="11.25" x14ac:dyDescent="0.25">
      <c r="A505" s="31">
        <v>74372</v>
      </c>
      <c r="B505" s="30" t="str">
        <f t="shared" si="7"/>
        <v/>
      </c>
      <c r="C505" s="34">
        <v>1.23</v>
      </c>
      <c r="D505" s="34" t="s">
        <v>1826</v>
      </c>
      <c r="E505" s="34" t="s">
        <v>1838</v>
      </c>
      <c r="F505" s="34" t="s">
        <v>1834</v>
      </c>
      <c r="G505" s="34" t="s">
        <v>1850</v>
      </c>
      <c r="H505" s="34" t="s">
        <v>1848</v>
      </c>
      <c r="I505" s="34" t="s">
        <v>1846</v>
      </c>
      <c r="J505" s="34" t="s">
        <v>1846</v>
      </c>
      <c r="K505" s="34">
        <v>1.0900000000000001</v>
      </c>
      <c r="L505" s="34">
        <v>1.0900000000000001</v>
      </c>
      <c r="M505" s="34">
        <v>1.08</v>
      </c>
      <c r="N505" s="34">
        <v>1.07</v>
      </c>
      <c r="O505" s="34">
        <v>1.07</v>
      </c>
      <c r="P505" s="34">
        <v>1.08</v>
      </c>
      <c r="Q505" s="34">
        <v>1.1000000000000001</v>
      </c>
      <c r="R505" s="34">
        <v>1.1100000000000001</v>
      </c>
      <c r="S505" s="34">
        <v>1.1200000000000001</v>
      </c>
      <c r="T505" s="34">
        <v>1.19</v>
      </c>
      <c r="U505" s="34">
        <v>1.19</v>
      </c>
      <c r="V505" s="34">
        <v>1.19</v>
      </c>
      <c r="W505" s="34">
        <v>1.2</v>
      </c>
      <c r="X505" s="34">
        <v>1.17</v>
      </c>
      <c r="Y505" s="34">
        <v>1.22</v>
      </c>
      <c r="Z505" s="412">
        <v>1.2</v>
      </c>
      <c r="AA505" s="412">
        <v>1.2</v>
      </c>
      <c r="AB505" s="412">
        <v>1.2</v>
      </c>
      <c r="AC505" s="412">
        <v>1.2</v>
      </c>
      <c r="AD505" s="412">
        <v>1.2</v>
      </c>
    </row>
    <row r="506" spans="1:30" s="30" customFormat="1" ht="11.25" x14ac:dyDescent="0.25">
      <c r="A506" s="31">
        <v>74374</v>
      </c>
      <c r="B506" s="30" t="str">
        <f t="shared" si="7"/>
        <v/>
      </c>
      <c r="C506" s="34">
        <v>1.21</v>
      </c>
      <c r="D506" s="34" t="s">
        <v>1838</v>
      </c>
      <c r="E506" s="34" t="s">
        <v>1840</v>
      </c>
      <c r="F506" s="34" t="s">
        <v>1842</v>
      </c>
      <c r="G506" s="34" t="s">
        <v>1846</v>
      </c>
      <c r="H506" s="34" t="s">
        <v>1847</v>
      </c>
      <c r="I506" s="34" t="s">
        <v>1848</v>
      </c>
      <c r="J506" s="34" t="s">
        <v>1848</v>
      </c>
      <c r="K506" s="34">
        <v>1.07</v>
      </c>
      <c r="L506" s="34">
        <v>1.08</v>
      </c>
      <c r="M506" s="34">
        <v>1.07</v>
      </c>
      <c r="N506" s="34">
        <v>1.05</v>
      </c>
      <c r="O506" s="34">
        <v>1.06</v>
      </c>
      <c r="P506" s="34">
        <v>1.07</v>
      </c>
      <c r="Q506" s="34">
        <v>1.0900000000000001</v>
      </c>
      <c r="R506" s="34">
        <v>1.0900000000000001</v>
      </c>
      <c r="S506" s="34">
        <v>1.1100000000000001</v>
      </c>
      <c r="T506" s="34">
        <v>1.17</v>
      </c>
      <c r="U506" s="34">
        <v>1.17</v>
      </c>
      <c r="V506" s="34">
        <v>1.17</v>
      </c>
      <c r="W506" s="34">
        <v>1.19</v>
      </c>
      <c r="X506" s="34">
        <v>1.1599999999999999</v>
      </c>
      <c r="Y506" s="34">
        <v>1.21</v>
      </c>
      <c r="Z506" s="412">
        <v>1.19</v>
      </c>
      <c r="AA506" s="412">
        <v>1.19</v>
      </c>
      <c r="AB506" s="412">
        <v>1.19</v>
      </c>
      <c r="AC506" s="412">
        <v>1.19</v>
      </c>
      <c r="AD506" s="412">
        <v>1.19</v>
      </c>
    </row>
    <row r="507" spans="1:30" s="30" customFormat="1" ht="11.25" x14ac:dyDescent="0.25">
      <c r="A507" s="31">
        <v>74376</v>
      </c>
      <c r="B507" s="30" t="str">
        <f t="shared" si="7"/>
        <v/>
      </c>
      <c r="C507" s="34">
        <v>1.25</v>
      </c>
      <c r="D507" s="34" t="s">
        <v>1824</v>
      </c>
      <c r="E507" s="34" t="s">
        <v>1826</v>
      </c>
      <c r="F507" s="34" t="s">
        <v>1825</v>
      </c>
      <c r="G507" s="34" t="s">
        <v>1849</v>
      </c>
      <c r="H507" s="34" t="s">
        <v>1846</v>
      </c>
      <c r="I507" s="34" t="s">
        <v>1845</v>
      </c>
      <c r="J507" s="34" t="s">
        <v>1845</v>
      </c>
      <c r="K507" s="34">
        <v>1.1100000000000001</v>
      </c>
      <c r="L507" s="34">
        <v>1.1100000000000001</v>
      </c>
      <c r="M507" s="34">
        <v>1.1000000000000001</v>
      </c>
      <c r="N507" s="34">
        <v>1.0900000000000001</v>
      </c>
      <c r="O507" s="34">
        <v>1.0900000000000001</v>
      </c>
      <c r="P507" s="34">
        <v>1.1000000000000001</v>
      </c>
      <c r="Q507" s="34">
        <v>1.1200000000000001</v>
      </c>
      <c r="R507" s="34">
        <v>1.1299999999999999</v>
      </c>
      <c r="S507" s="34">
        <v>1.1499999999999999</v>
      </c>
      <c r="T507" s="34">
        <v>1.21</v>
      </c>
      <c r="U507" s="34">
        <v>1.21</v>
      </c>
      <c r="V507" s="34">
        <v>1.21</v>
      </c>
      <c r="W507" s="34">
        <v>1.23</v>
      </c>
      <c r="X507" s="34">
        <v>1.19</v>
      </c>
      <c r="Y507" s="34">
        <v>1.25</v>
      </c>
      <c r="Z507" s="412">
        <v>1.23</v>
      </c>
      <c r="AA507" s="412">
        <v>1.23</v>
      </c>
      <c r="AB507" s="412">
        <v>1.23</v>
      </c>
      <c r="AC507" s="412">
        <v>1.23</v>
      </c>
      <c r="AD507" s="412">
        <v>1.23</v>
      </c>
    </row>
    <row r="508" spans="1:30" s="30" customFormat="1" ht="11.25" x14ac:dyDescent="0.25">
      <c r="A508" s="31">
        <v>74379</v>
      </c>
      <c r="B508" s="30" t="str">
        <f t="shared" si="7"/>
        <v/>
      </c>
      <c r="C508" s="34">
        <v>1.24</v>
      </c>
      <c r="D508" s="34" t="s">
        <v>1837</v>
      </c>
      <c r="E508" s="34" t="s">
        <v>1825</v>
      </c>
      <c r="F508" s="34" t="s">
        <v>1838</v>
      </c>
      <c r="G508" s="34" t="s">
        <v>1849</v>
      </c>
      <c r="H508" s="34" t="s">
        <v>1846</v>
      </c>
      <c r="I508" s="34" t="s">
        <v>1850</v>
      </c>
      <c r="J508" s="34" t="s">
        <v>1850</v>
      </c>
      <c r="K508" s="34">
        <v>1.1000000000000001</v>
      </c>
      <c r="L508" s="34">
        <v>1.1000000000000001</v>
      </c>
      <c r="M508" s="34">
        <v>1.0900000000000001</v>
      </c>
      <c r="N508" s="34">
        <v>1.08</v>
      </c>
      <c r="O508" s="34">
        <v>1.08</v>
      </c>
      <c r="P508" s="34">
        <v>1.0900000000000001</v>
      </c>
      <c r="Q508" s="34">
        <v>1.1100000000000001</v>
      </c>
      <c r="R508" s="34">
        <v>1.1200000000000001</v>
      </c>
      <c r="S508" s="34">
        <v>1.1399999999999999</v>
      </c>
      <c r="T508" s="34">
        <v>1.21</v>
      </c>
      <c r="U508" s="34">
        <v>1.2</v>
      </c>
      <c r="V508" s="34">
        <v>1.21</v>
      </c>
      <c r="W508" s="34">
        <v>1.22</v>
      </c>
      <c r="X508" s="34">
        <v>1.19</v>
      </c>
      <c r="Y508" s="34">
        <v>1.24</v>
      </c>
      <c r="Z508" s="412">
        <v>1.22</v>
      </c>
      <c r="AA508" s="412">
        <v>1.22</v>
      </c>
      <c r="AB508" s="412">
        <v>1.22</v>
      </c>
      <c r="AC508" s="412">
        <v>1.22</v>
      </c>
      <c r="AD508" s="412">
        <v>1.22</v>
      </c>
    </row>
    <row r="509" spans="1:30" s="30" customFormat="1" ht="11.25" x14ac:dyDescent="0.25">
      <c r="A509" s="31">
        <v>74382</v>
      </c>
      <c r="B509" s="30" t="str">
        <f t="shared" si="7"/>
        <v/>
      </c>
      <c r="C509" s="34">
        <v>1.1599999999999999</v>
      </c>
      <c r="D509" s="34" t="s">
        <v>1844</v>
      </c>
      <c r="E509" s="34" t="s">
        <v>1845</v>
      </c>
      <c r="F509" s="34" t="s">
        <v>1850</v>
      </c>
      <c r="G509" s="34" t="s">
        <v>1855</v>
      </c>
      <c r="H509" s="34" t="s">
        <v>1853</v>
      </c>
      <c r="I509" s="34" t="s">
        <v>1852</v>
      </c>
      <c r="J509" s="34" t="s">
        <v>1852</v>
      </c>
      <c r="K509" s="34">
        <v>1.04</v>
      </c>
      <c r="L509" s="34">
        <v>1.04</v>
      </c>
      <c r="M509" s="34">
        <v>1.03</v>
      </c>
      <c r="N509" s="34">
        <v>1.02</v>
      </c>
      <c r="O509" s="34">
        <v>1.02</v>
      </c>
      <c r="P509" s="34">
        <v>1.03</v>
      </c>
      <c r="Q509" s="34">
        <v>1.05</v>
      </c>
      <c r="R509" s="34">
        <v>1.06</v>
      </c>
      <c r="S509" s="34">
        <v>1.07</v>
      </c>
      <c r="T509" s="34">
        <v>1.1299999999999999</v>
      </c>
      <c r="U509" s="34">
        <v>1.1299999999999999</v>
      </c>
      <c r="V509" s="34">
        <v>1.1299999999999999</v>
      </c>
      <c r="W509" s="34">
        <v>1.1499999999999999</v>
      </c>
      <c r="X509" s="34">
        <v>1.1200000000000001</v>
      </c>
      <c r="Y509" s="34">
        <v>1.17</v>
      </c>
      <c r="Z509" s="412">
        <v>1.1499999999999999</v>
      </c>
      <c r="AA509" s="412">
        <v>1.1499999999999999</v>
      </c>
      <c r="AB509" s="412">
        <v>1.1499999999999999</v>
      </c>
      <c r="AC509" s="412">
        <v>1.1499999999999999</v>
      </c>
      <c r="AD509" s="412">
        <v>1.1499999999999999</v>
      </c>
    </row>
    <row r="510" spans="1:30" s="30" customFormat="1" ht="11.25" x14ac:dyDescent="0.25">
      <c r="A510" s="31">
        <v>74385</v>
      </c>
      <c r="B510" s="30" t="str">
        <f t="shared" si="7"/>
        <v/>
      </c>
      <c r="C510" s="34">
        <v>1.25</v>
      </c>
      <c r="D510" s="34" t="s">
        <v>1824</v>
      </c>
      <c r="E510" s="34" t="s">
        <v>1826</v>
      </c>
      <c r="F510" s="34" t="s">
        <v>1825</v>
      </c>
      <c r="G510" s="34" t="s">
        <v>1849</v>
      </c>
      <c r="H510" s="34" t="s">
        <v>1846</v>
      </c>
      <c r="I510" s="34" t="s">
        <v>1845</v>
      </c>
      <c r="J510" s="34" t="s">
        <v>1850</v>
      </c>
      <c r="K510" s="34">
        <v>1.1100000000000001</v>
      </c>
      <c r="L510" s="34">
        <v>1.1100000000000001</v>
      </c>
      <c r="M510" s="34">
        <v>1.1000000000000001</v>
      </c>
      <c r="N510" s="34">
        <v>1.08</v>
      </c>
      <c r="O510" s="34">
        <v>1.0900000000000001</v>
      </c>
      <c r="P510" s="34">
        <v>1.1000000000000001</v>
      </c>
      <c r="Q510" s="34">
        <v>1.1200000000000001</v>
      </c>
      <c r="R510" s="34">
        <v>1.1200000000000001</v>
      </c>
      <c r="S510" s="34">
        <v>1.1399999999999999</v>
      </c>
      <c r="T510" s="34">
        <v>1.21</v>
      </c>
      <c r="U510" s="34">
        <v>1.21</v>
      </c>
      <c r="V510" s="34">
        <v>1.21</v>
      </c>
      <c r="W510" s="34">
        <v>1.23</v>
      </c>
      <c r="X510" s="34">
        <v>1.19</v>
      </c>
      <c r="Y510" s="34">
        <v>1.25</v>
      </c>
      <c r="Z510" s="412">
        <v>1.23</v>
      </c>
      <c r="AA510" s="412">
        <v>1.23</v>
      </c>
      <c r="AB510" s="412">
        <v>1.23</v>
      </c>
      <c r="AC510" s="412">
        <v>1.23</v>
      </c>
      <c r="AD510" s="412">
        <v>1.23</v>
      </c>
    </row>
    <row r="511" spans="1:30" s="30" customFormat="1" ht="11.25" x14ac:dyDescent="0.25">
      <c r="A511" s="31">
        <v>74388</v>
      </c>
      <c r="B511" s="30" t="str">
        <f t="shared" si="7"/>
        <v/>
      </c>
      <c r="C511" s="34">
        <v>1.18</v>
      </c>
      <c r="D511" s="34" t="s">
        <v>1840</v>
      </c>
      <c r="E511" s="34" t="s">
        <v>1844</v>
      </c>
      <c r="F511" s="34" t="s">
        <v>1849</v>
      </c>
      <c r="G511" s="34" t="s">
        <v>1847</v>
      </c>
      <c r="H511" s="34" t="s">
        <v>1852</v>
      </c>
      <c r="I511" s="34" t="s">
        <v>1855</v>
      </c>
      <c r="J511" s="34" t="s">
        <v>1855</v>
      </c>
      <c r="K511" s="34">
        <v>1.05</v>
      </c>
      <c r="L511" s="34">
        <v>1.06</v>
      </c>
      <c r="M511" s="34">
        <v>1.05</v>
      </c>
      <c r="N511" s="34">
        <v>1.03</v>
      </c>
      <c r="O511" s="34">
        <v>1.04</v>
      </c>
      <c r="P511" s="34">
        <v>1.05</v>
      </c>
      <c r="Q511" s="34">
        <v>1.07</v>
      </c>
      <c r="R511" s="34">
        <v>1.07</v>
      </c>
      <c r="S511" s="34">
        <v>1.0900000000000001</v>
      </c>
      <c r="T511" s="34">
        <v>1.1499999999999999</v>
      </c>
      <c r="U511" s="34">
        <v>1.1499999999999999</v>
      </c>
      <c r="V511" s="34">
        <v>1.1499999999999999</v>
      </c>
      <c r="W511" s="34">
        <v>1.1599999999999999</v>
      </c>
      <c r="X511" s="34">
        <v>1.1399999999999999</v>
      </c>
      <c r="Y511" s="34">
        <v>1.18</v>
      </c>
      <c r="Z511" s="412">
        <v>1.1599999999999999</v>
      </c>
      <c r="AA511" s="412">
        <v>1.1599999999999999</v>
      </c>
      <c r="AB511" s="412">
        <v>1.1599999999999999</v>
      </c>
      <c r="AC511" s="412">
        <v>1.1599999999999999</v>
      </c>
      <c r="AD511" s="412">
        <v>1.1599999999999999</v>
      </c>
    </row>
    <row r="512" spans="1:30" s="30" customFormat="1" ht="11.25" x14ac:dyDescent="0.25">
      <c r="A512" s="31">
        <v>74389</v>
      </c>
      <c r="B512" s="30" t="str">
        <f t="shared" si="7"/>
        <v/>
      </c>
      <c r="C512" s="34">
        <v>1.2</v>
      </c>
      <c r="D512" s="34" t="s">
        <v>1838</v>
      </c>
      <c r="E512" s="34" t="s">
        <v>1842</v>
      </c>
      <c r="F512" s="34" t="s">
        <v>1842</v>
      </c>
      <c r="G512" s="34" t="s">
        <v>1851</v>
      </c>
      <c r="H512" s="34" t="s">
        <v>1847</v>
      </c>
      <c r="I512" s="34" t="s">
        <v>1848</v>
      </c>
      <c r="J512" s="34" t="s">
        <v>1848</v>
      </c>
      <c r="K512" s="34">
        <v>1.07</v>
      </c>
      <c r="L512" s="34">
        <v>1.07</v>
      </c>
      <c r="M512" s="34">
        <v>1.07</v>
      </c>
      <c r="N512" s="34">
        <v>1.05</v>
      </c>
      <c r="O512" s="34">
        <v>1.05</v>
      </c>
      <c r="P512" s="34">
        <v>1.07</v>
      </c>
      <c r="Q512" s="34">
        <v>1.08</v>
      </c>
      <c r="R512" s="34">
        <v>1.0900000000000001</v>
      </c>
      <c r="S512" s="34">
        <v>1.1100000000000001</v>
      </c>
      <c r="T512" s="34">
        <v>1.17</v>
      </c>
      <c r="U512" s="34">
        <v>1.17</v>
      </c>
      <c r="V512" s="34">
        <v>1.17</v>
      </c>
      <c r="W512" s="34">
        <v>1.18</v>
      </c>
      <c r="X512" s="34">
        <v>1.1499999999999999</v>
      </c>
      <c r="Y512" s="34">
        <v>1.2</v>
      </c>
      <c r="Z512" s="412">
        <v>1.18</v>
      </c>
      <c r="AA512" s="412">
        <v>1.18</v>
      </c>
      <c r="AB512" s="412">
        <v>1.18</v>
      </c>
      <c r="AC512" s="412">
        <v>1.18</v>
      </c>
      <c r="AD512" s="412">
        <v>1.18</v>
      </c>
    </row>
    <row r="513" spans="1:30" s="30" customFormat="1" ht="11.25" x14ac:dyDescent="0.25">
      <c r="A513" s="31">
        <v>74391</v>
      </c>
      <c r="B513" s="30" t="str">
        <f t="shared" si="7"/>
        <v/>
      </c>
      <c r="C513" s="34">
        <v>1.2</v>
      </c>
      <c r="D513" s="34" t="s">
        <v>1838</v>
      </c>
      <c r="E513" s="34" t="s">
        <v>1842</v>
      </c>
      <c r="F513" s="34" t="s">
        <v>1842</v>
      </c>
      <c r="G513" s="34" t="s">
        <v>1851</v>
      </c>
      <c r="H513" s="34" t="s">
        <v>1855</v>
      </c>
      <c r="I513" s="34" t="s">
        <v>1848</v>
      </c>
      <c r="J513" s="34" t="s">
        <v>1848</v>
      </c>
      <c r="K513" s="34">
        <v>1.07</v>
      </c>
      <c r="L513" s="34">
        <v>1.07</v>
      </c>
      <c r="M513" s="34">
        <v>1.06</v>
      </c>
      <c r="N513" s="34">
        <v>1.05</v>
      </c>
      <c r="O513" s="34">
        <v>1.05</v>
      </c>
      <c r="P513" s="34">
        <v>1.06</v>
      </c>
      <c r="Q513" s="34">
        <v>1.08</v>
      </c>
      <c r="R513" s="34">
        <v>1.0900000000000001</v>
      </c>
      <c r="S513" s="34">
        <v>1.1100000000000001</v>
      </c>
      <c r="T513" s="34">
        <v>1.17</v>
      </c>
      <c r="U513" s="34">
        <v>1.17</v>
      </c>
      <c r="V513" s="34">
        <v>1.17</v>
      </c>
      <c r="W513" s="34">
        <v>1.18</v>
      </c>
      <c r="X513" s="34">
        <v>1.1499999999999999</v>
      </c>
      <c r="Y513" s="34">
        <v>1.2</v>
      </c>
      <c r="Z513" s="412">
        <v>1.18</v>
      </c>
      <c r="AA513" s="412">
        <v>1.18</v>
      </c>
      <c r="AB513" s="412">
        <v>1.18</v>
      </c>
      <c r="AC513" s="412">
        <v>1.18</v>
      </c>
      <c r="AD513" s="412">
        <v>1.18</v>
      </c>
    </row>
    <row r="514" spans="1:30" s="30" customFormat="1" ht="11.25" x14ac:dyDescent="0.25">
      <c r="A514" s="31">
        <v>74392</v>
      </c>
      <c r="B514" s="30" t="str">
        <f t="shared" si="7"/>
        <v/>
      </c>
      <c r="C514" s="34">
        <v>1.1599999999999999</v>
      </c>
      <c r="D514" s="34" t="s">
        <v>1844</v>
      </c>
      <c r="E514" s="34" t="s">
        <v>1845</v>
      </c>
      <c r="F514" s="34" t="s">
        <v>1850</v>
      </c>
      <c r="G514" s="34" t="s">
        <v>1855</v>
      </c>
      <c r="H514" s="34" t="s">
        <v>1853</v>
      </c>
      <c r="I514" s="34" t="s">
        <v>1852</v>
      </c>
      <c r="J514" s="34" t="s">
        <v>1852</v>
      </c>
      <c r="K514" s="34">
        <v>1.04</v>
      </c>
      <c r="L514" s="34">
        <v>1.04</v>
      </c>
      <c r="M514" s="34">
        <v>1.03</v>
      </c>
      <c r="N514" s="34">
        <v>1.02</v>
      </c>
      <c r="O514" s="34">
        <v>1.02</v>
      </c>
      <c r="P514" s="34">
        <v>1.03</v>
      </c>
      <c r="Q514" s="34">
        <v>1.05</v>
      </c>
      <c r="R514" s="34">
        <v>1.05</v>
      </c>
      <c r="S514" s="34">
        <v>1.07</v>
      </c>
      <c r="T514" s="34">
        <v>1.1299999999999999</v>
      </c>
      <c r="U514" s="34">
        <v>1.1299999999999999</v>
      </c>
      <c r="V514" s="34">
        <v>1.1299999999999999</v>
      </c>
      <c r="W514" s="34">
        <v>1.1499999999999999</v>
      </c>
      <c r="X514" s="34">
        <v>1.1200000000000001</v>
      </c>
      <c r="Y514" s="34">
        <v>1.1599999999999999</v>
      </c>
      <c r="Z514" s="412">
        <v>1.1499999999999999</v>
      </c>
      <c r="AA514" s="412">
        <v>1.1499999999999999</v>
      </c>
      <c r="AB514" s="412">
        <v>1.1499999999999999</v>
      </c>
      <c r="AC514" s="412">
        <v>1.1499999999999999</v>
      </c>
      <c r="AD514" s="412">
        <v>1.1499999999999999</v>
      </c>
    </row>
    <row r="515" spans="1:30" s="30" customFormat="1" ht="11.25" x14ac:dyDescent="0.25">
      <c r="A515" s="31">
        <v>74394</v>
      </c>
      <c r="B515" s="30" t="str">
        <f t="shared" si="7"/>
        <v/>
      </c>
      <c r="C515" s="34">
        <v>1.24</v>
      </c>
      <c r="D515" s="34" t="s">
        <v>1837</v>
      </c>
      <c r="E515" s="34" t="s">
        <v>1825</v>
      </c>
      <c r="F515" s="34" t="s">
        <v>1838</v>
      </c>
      <c r="G515" s="34" t="s">
        <v>1849</v>
      </c>
      <c r="H515" s="34" t="s">
        <v>1846</v>
      </c>
      <c r="I515" s="34" t="s">
        <v>1850</v>
      </c>
      <c r="J515" s="34" t="s">
        <v>1850</v>
      </c>
      <c r="K515" s="34">
        <v>1.1000000000000001</v>
      </c>
      <c r="L515" s="34">
        <v>1.1100000000000001</v>
      </c>
      <c r="M515" s="34">
        <v>1.1000000000000001</v>
      </c>
      <c r="N515" s="34">
        <v>1.08</v>
      </c>
      <c r="O515" s="34">
        <v>1.08</v>
      </c>
      <c r="P515" s="34">
        <v>1.1000000000000001</v>
      </c>
      <c r="Q515" s="34">
        <v>1.1200000000000001</v>
      </c>
      <c r="R515" s="34">
        <v>1.1200000000000001</v>
      </c>
      <c r="S515" s="34">
        <v>1.1399999999999999</v>
      </c>
      <c r="T515" s="34">
        <v>1.21</v>
      </c>
      <c r="U515" s="34">
        <v>1.21</v>
      </c>
      <c r="V515" s="34">
        <v>1.21</v>
      </c>
      <c r="W515" s="34">
        <v>1.22</v>
      </c>
      <c r="X515" s="34">
        <v>1.19</v>
      </c>
      <c r="Y515" s="34">
        <v>1.24</v>
      </c>
      <c r="Z515" s="412">
        <v>1.22</v>
      </c>
      <c r="AA515" s="412">
        <v>1.22</v>
      </c>
      <c r="AB515" s="412">
        <v>1.22</v>
      </c>
      <c r="AC515" s="412">
        <v>1.22</v>
      </c>
      <c r="AD515" s="412">
        <v>1.22</v>
      </c>
    </row>
    <row r="516" spans="1:30" s="30" customFormat="1" ht="11.25" x14ac:dyDescent="0.25">
      <c r="A516" s="31">
        <v>74395</v>
      </c>
      <c r="B516" s="30" t="str">
        <f t="shared" si="7"/>
        <v/>
      </c>
      <c r="C516" s="34">
        <v>1.17</v>
      </c>
      <c r="D516" s="34" t="s">
        <v>1842</v>
      </c>
      <c r="E516" s="34" t="s">
        <v>1849</v>
      </c>
      <c r="F516" s="34" t="s">
        <v>1845</v>
      </c>
      <c r="G516" s="34" t="s">
        <v>1847</v>
      </c>
      <c r="H516" s="34" t="s">
        <v>1854</v>
      </c>
      <c r="I516" s="34" t="s">
        <v>1855</v>
      </c>
      <c r="J516" s="34" t="s">
        <v>1855</v>
      </c>
      <c r="K516" s="34">
        <v>1.05</v>
      </c>
      <c r="L516" s="34">
        <v>1.05</v>
      </c>
      <c r="M516" s="34">
        <v>1.04</v>
      </c>
      <c r="N516" s="34">
        <v>1.03</v>
      </c>
      <c r="O516" s="34">
        <v>1.03</v>
      </c>
      <c r="P516" s="34">
        <v>1.04</v>
      </c>
      <c r="Q516" s="34">
        <v>1.06</v>
      </c>
      <c r="R516" s="34">
        <v>1.06</v>
      </c>
      <c r="S516" s="34">
        <v>1.08</v>
      </c>
      <c r="T516" s="34">
        <v>1.1399999999999999</v>
      </c>
      <c r="U516" s="34">
        <v>1.1399999999999999</v>
      </c>
      <c r="V516" s="34">
        <v>1.1399999999999999</v>
      </c>
      <c r="W516" s="34">
        <v>1.1599999999999999</v>
      </c>
      <c r="X516" s="34">
        <v>1.1299999999999999</v>
      </c>
      <c r="Y516" s="34">
        <v>1.17</v>
      </c>
      <c r="Z516" s="412">
        <v>1.1599999999999999</v>
      </c>
      <c r="AA516" s="412">
        <v>1.1599999999999999</v>
      </c>
      <c r="AB516" s="412">
        <v>1.1599999999999999</v>
      </c>
      <c r="AC516" s="412">
        <v>1.1599999999999999</v>
      </c>
      <c r="AD516" s="412">
        <v>1.1599999999999999</v>
      </c>
    </row>
    <row r="517" spans="1:30" s="30" customFormat="1" ht="11.25" x14ac:dyDescent="0.25">
      <c r="A517" s="31">
        <v>74397</v>
      </c>
      <c r="B517" s="30" t="str">
        <f t="shared" ref="B517:B580" si="8">IF($B$3="","",ABS($B$3-$A517))</f>
        <v/>
      </c>
      <c r="C517" s="34">
        <v>1.23</v>
      </c>
      <c r="D517" s="34" t="s">
        <v>1826</v>
      </c>
      <c r="E517" s="34" t="s">
        <v>1838</v>
      </c>
      <c r="F517" s="34" t="s">
        <v>1834</v>
      </c>
      <c r="G517" s="34" t="s">
        <v>1850</v>
      </c>
      <c r="H517" s="34" t="s">
        <v>1848</v>
      </c>
      <c r="I517" s="34" t="s">
        <v>1846</v>
      </c>
      <c r="J517" s="34" t="s">
        <v>1846</v>
      </c>
      <c r="K517" s="34">
        <v>1.0900000000000001</v>
      </c>
      <c r="L517" s="34">
        <v>1.1000000000000001</v>
      </c>
      <c r="M517" s="34">
        <v>1.0900000000000001</v>
      </c>
      <c r="N517" s="34">
        <v>1.07</v>
      </c>
      <c r="O517" s="34">
        <v>1.07</v>
      </c>
      <c r="P517" s="34">
        <v>1.08</v>
      </c>
      <c r="Q517" s="34">
        <v>1.1000000000000001</v>
      </c>
      <c r="R517" s="34">
        <v>1.1100000000000001</v>
      </c>
      <c r="S517" s="34">
        <v>1.1299999999999999</v>
      </c>
      <c r="T517" s="34">
        <v>1.19</v>
      </c>
      <c r="U517" s="34">
        <v>1.19</v>
      </c>
      <c r="V517" s="34">
        <v>1.19</v>
      </c>
      <c r="W517" s="34">
        <v>1.21</v>
      </c>
      <c r="X517" s="34">
        <v>1.17</v>
      </c>
      <c r="Y517" s="34">
        <v>1.23</v>
      </c>
      <c r="Z517" s="412">
        <v>1.21</v>
      </c>
      <c r="AA517" s="412">
        <v>1.21</v>
      </c>
      <c r="AB517" s="412">
        <v>1.21</v>
      </c>
      <c r="AC517" s="412">
        <v>1.21</v>
      </c>
      <c r="AD517" s="412">
        <v>1.21</v>
      </c>
    </row>
    <row r="518" spans="1:30" s="30" customFormat="1" ht="11.25" x14ac:dyDescent="0.25">
      <c r="A518" s="31">
        <v>74399</v>
      </c>
      <c r="B518" s="30" t="str">
        <f t="shared" si="8"/>
        <v/>
      </c>
      <c r="C518" s="34">
        <v>1.26</v>
      </c>
      <c r="D518" s="34" t="s">
        <v>1830</v>
      </c>
      <c r="E518" s="34" t="s">
        <v>1831</v>
      </c>
      <c r="F518" s="34" t="s">
        <v>1826</v>
      </c>
      <c r="G518" s="34" t="s">
        <v>1844</v>
      </c>
      <c r="H518" s="34" t="s">
        <v>1850</v>
      </c>
      <c r="I518" s="34" t="s">
        <v>1845</v>
      </c>
      <c r="J518" s="34" t="s">
        <v>1845</v>
      </c>
      <c r="K518" s="34">
        <v>1.1200000000000001</v>
      </c>
      <c r="L518" s="34">
        <v>1.1200000000000001</v>
      </c>
      <c r="M518" s="34">
        <v>1.1100000000000001</v>
      </c>
      <c r="N518" s="34">
        <v>1.0900000000000001</v>
      </c>
      <c r="O518" s="34">
        <v>1.0900000000000001</v>
      </c>
      <c r="P518" s="34">
        <v>1.1100000000000001</v>
      </c>
      <c r="Q518" s="34">
        <v>1.1299999999999999</v>
      </c>
      <c r="R518" s="34">
        <v>1.1299999999999999</v>
      </c>
      <c r="S518" s="34">
        <v>1.1499999999999999</v>
      </c>
      <c r="T518" s="34">
        <v>1.22</v>
      </c>
      <c r="U518" s="34">
        <v>1.22</v>
      </c>
      <c r="V518" s="34">
        <v>1.22</v>
      </c>
      <c r="W518" s="34">
        <v>1.23</v>
      </c>
      <c r="X518" s="34">
        <v>1.2</v>
      </c>
      <c r="Y518" s="34">
        <v>1.25</v>
      </c>
      <c r="Z518" s="412">
        <v>1.23</v>
      </c>
      <c r="AA518" s="412">
        <v>1.23</v>
      </c>
      <c r="AB518" s="412">
        <v>1.23</v>
      </c>
      <c r="AC518" s="412">
        <v>1.23</v>
      </c>
      <c r="AD518" s="412">
        <v>1.23</v>
      </c>
    </row>
    <row r="519" spans="1:30" s="30" customFormat="1" ht="11.25" x14ac:dyDescent="0.25">
      <c r="A519" s="31">
        <v>74405</v>
      </c>
      <c r="B519" s="30" t="str">
        <f t="shared" si="8"/>
        <v/>
      </c>
      <c r="C519" s="34">
        <v>1.1399999999999999</v>
      </c>
      <c r="D519" s="34" t="s">
        <v>1845</v>
      </c>
      <c r="E519" s="34" t="s">
        <v>1851</v>
      </c>
      <c r="F519" s="34" t="s">
        <v>1851</v>
      </c>
      <c r="G519" s="34" t="s">
        <v>1854</v>
      </c>
      <c r="H519" s="34" t="s">
        <v>1857</v>
      </c>
      <c r="I519" s="34" t="s">
        <v>1853</v>
      </c>
      <c r="J519" s="34" t="s">
        <v>1853</v>
      </c>
      <c r="K519" s="34">
        <v>1.02</v>
      </c>
      <c r="L519" s="34">
        <v>1.02</v>
      </c>
      <c r="M519" s="34">
        <v>1.01</v>
      </c>
      <c r="N519" s="34">
        <v>1</v>
      </c>
      <c r="O519" s="34">
        <v>1</v>
      </c>
      <c r="P519" s="34">
        <v>1.01</v>
      </c>
      <c r="Q519" s="34">
        <v>1.03</v>
      </c>
      <c r="R519" s="34">
        <v>1.03</v>
      </c>
      <c r="S519" s="34">
        <v>1.05</v>
      </c>
      <c r="T519" s="34">
        <v>1.1100000000000001</v>
      </c>
      <c r="U519" s="34">
        <v>1.1100000000000001</v>
      </c>
      <c r="V519" s="34">
        <v>1.1100000000000001</v>
      </c>
      <c r="W519" s="34">
        <v>1.1200000000000001</v>
      </c>
      <c r="X519" s="34">
        <v>1.1000000000000001</v>
      </c>
      <c r="Y519" s="34">
        <v>1.1399999999999999</v>
      </c>
      <c r="Z519" s="412">
        <v>1.1200000000000001</v>
      </c>
      <c r="AA519" s="412">
        <v>1.1200000000000001</v>
      </c>
      <c r="AB519" s="412">
        <v>1.1200000000000001</v>
      </c>
      <c r="AC519" s="412">
        <v>1.1200000000000001</v>
      </c>
      <c r="AD519" s="412">
        <v>1.1200000000000001</v>
      </c>
    </row>
    <row r="520" spans="1:30" s="30" customFormat="1" ht="11.25" x14ac:dyDescent="0.25">
      <c r="A520" s="31">
        <v>74417</v>
      </c>
      <c r="B520" s="30" t="str">
        <f t="shared" si="8"/>
        <v/>
      </c>
      <c r="C520" s="34">
        <v>1.04</v>
      </c>
      <c r="D520" s="34" t="s">
        <v>1856</v>
      </c>
      <c r="E520" s="34">
        <v>1</v>
      </c>
      <c r="F520" s="34">
        <v>1</v>
      </c>
      <c r="G520" s="34" t="s">
        <v>1858</v>
      </c>
      <c r="H520" s="34" t="s">
        <v>1859</v>
      </c>
      <c r="I520" s="34" t="s">
        <v>1860</v>
      </c>
      <c r="J520" s="34" t="s">
        <v>1860</v>
      </c>
      <c r="K520" s="34">
        <v>0.94</v>
      </c>
      <c r="L520" s="34">
        <v>0.94</v>
      </c>
      <c r="M520" s="34">
        <v>0.94</v>
      </c>
      <c r="N520" s="34">
        <v>0.92</v>
      </c>
      <c r="O520" s="34">
        <v>0.93</v>
      </c>
      <c r="P520" s="34">
        <v>0.94</v>
      </c>
      <c r="Q520" s="34">
        <v>0.95</v>
      </c>
      <c r="R520" s="34">
        <v>0.95</v>
      </c>
      <c r="S520" s="34">
        <v>0.97</v>
      </c>
      <c r="T520" s="34">
        <v>1.01</v>
      </c>
      <c r="U520" s="34">
        <v>1.01</v>
      </c>
      <c r="V520" s="34">
        <v>1.01</v>
      </c>
      <c r="W520" s="34">
        <v>1.03</v>
      </c>
      <c r="X520" s="34">
        <v>1.01</v>
      </c>
      <c r="Y520" s="34">
        <v>1.05</v>
      </c>
      <c r="Z520" s="412">
        <v>1.03</v>
      </c>
      <c r="AA520" s="412">
        <v>1.03</v>
      </c>
      <c r="AB520" s="412">
        <v>1.03</v>
      </c>
      <c r="AC520" s="412">
        <v>1.03</v>
      </c>
      <c r="AD520" s="412">
        <v>1.03</v>
      </c>
    </row>
    <row r="521" spans="1:30" s="30" customFormat="1" ht="11.25" x14ac:dyDescent="0.25">
      <c r="A521" s="31">
        <v>74420</v>
      </c>
      <c r="B521" s="30" t="str">
        <f t="shared" si="8"/>
        <v/>
      </c>
      <c r="C521" s="34">
        <v>1.1000000000000001</v>
      </c>
      <c r="D521" s="34" t="s">
        <v>1848</v>
      </c>
      <c r="E521" s="34" t="s">
        <v>1855</v>
      </c>
      <c r="F521" s="34" t="s">
        <v>1855</v>
      </c>
      <c r="G521" s="34" t="s">
        <v>1857</v>
      </c>
      <c r="H521" s="34" t="s">
        <v>1864</v>
      </c>
      <c r="I521" s="34" t="s">
        <v>1857</v>
      </c>
      <c r="J521" s="34" t="s">
        <v>1857</v>
      </c>
      <c r="K521" s="34">
        <v>0.99</v>
      </c>
      <c r="L521" s="34">
        <v>1</v>
      </c>
      <c r="M521" s="34">
        <v>0.99</v>
      </c>
      <c r="N521" s="34">
        <v>0.98</v>
      </c>
      <c r="O521" s="34">
        <v>0.98</v>
      </c>
      <c r="P521" s="34">
        <v>0.99</v>
      </c>
      <c r="Q521" s="34">
        <v>1</v>
      </c>
      <c r="R521" s="34">
        <v>1.01</v>
      </c>
      <c r="S521" s="34">
        <v>1.02</v>
      </c>
      <c r="T521" s="34">
        <v>1.08</v>
      </c>
      <c r="U521" s="34">
        <v>1.07</v>
      </c>
      <c r="V521" s="34">
        <v>1.08</v>
      </c>
      <c r="W521" s="34">
        <v>1.1000000000000001</v>
      </c>
      <c r="X521" s="34">
        <v>1.07</v>
      </c>
      <c r="Y521" s="34">
        <v>1.1100000000000001</v>
      </c>
      <c r="Z521" s="412">
        <v>1.1000000000000001</v>
      </c>
      <c r="AA521" s="412">
        <v>1.1000000000000001</v>
      </c>
      <c r="AB521" s="412">
        <v>1.1000000000000001</v>
      </c>
      <c r="AC521" s="412">
        <v>1.1000000000000001</v>
      </c>
      <c r="AD521" s="412">
        <v>1.1000000000000001</v>
      </c>
    </row>
    <row r="522" spans="1:30" s="30" customFormat="1" ht="11.25" x14ac:dyDescent="0.25">
      <c r="A522" s="31">
        <v>74423</v>
      </c>
      <c r="B522" s="30" t="str">
        <f t="shared" si="8"/>
        <v/>
      </c>
      <c r="C522" s="34">
        <v>1.1000000000000001</v>
      </c>
      <c r="D522" s="34" t="s">
        <v>1847</v>
      </c>
      <c r="E522" s="34" t="s">
        <v>1852</v>
      </c>
      <c r="F522" s="34" t="s">
        <v>1852</v>
      </c>
      <c r="G522" s="34">
        <v>1</v>
      </c>
      <c r="H522" s="34" t="s">
        <v>1861</v>
      </c>
      <c r="I522" s="34">
        <v>1</v>
      </c>
      <c r="J522" s="34">
        <v>1</v>
      </c>
      <c r="K522" s="34">
        <v>0.99</v>
      </c>
      <c r="L522" s="34">
        <v>0.99</v>
      </c>
      <c r="M522" s="34">
        <v>0.98</v>
      </c>
      <c r="N522" s="34">
        <v>0.97</v>
      </c>
      <c r="O522" s="34">
        <v>0.97</v>
      </c>
      <c r="P522" s="34">
        <v>0.98</v>
      </c>
      <c r="Q522" s="34">
        <v>1</v>
      </c>
      <c r="R522" s="34">
        <v>1</v>
      </c>
      <c r="S522" s="34">
        <v>1.02</v>
      </c>
      <c r="T522" s="34">
        <v>1.07</v>
      </c>
      <c r="U522" s="34">
        <v>1.07</v>
      </c>
      <c r="V522" s="34">
        <v>1.07</v>
      </c>
      <c r="W522" s="34">
        <v>1.0900000000000001</v>
      </c>
      <c r="X522" s="34">
        <v>1.06</v>
      </c>
      <c r="Y522" s="34">
        <v>1.1000000000000001</v>
      </c>
      <c r="Z522" s="412">
        <v>1.0900000000000001</v>
      </c>
      <c r="AA522" s="412">
        <v>1.0900000000000001</v>
      </c>
      <c r="AB522" s="412">
        <v>1.0900000000000001</v>
      </c>
      <c r="AC522" s="412">
        <v>1.0900000000000001</v>
      </c>
      <c r="AD522" s="412">
        <v>1.0900000000000001</v>
      </c>
    </row>
    <row r="523" spans="1:30" s="30" customFormat="1" ht="11.25" x14ac:dyDescent="0.25">
      <c r="A523" s="31">
        <v>74424</v>
      </c>
      <c r="B523" s="30" t="str">
        <f t="shared" si="8"/>
        <v/>
      </c>
      <c r="C523" s="34">
        <v>1.0900000000000001</v>
      </c>
      <c r="D523" s="34" t="s">
        <v>1847</v>
      </c>
      <c r="E523" s="34" t="s">
        <v>1852</v>
      </c>
      <c r="F523" s="34" t="s">
        <v>1854</v>
      </c>
      <c r="G523" s="34">
        <v>1</v>
      </c>
      <c r="H523" s="34" t="s">
        <v>1861</v>
      </c>
      <c r="I523" s="34">
        <v>1</v>
      </c>
      <c r="J523" s="34">
        <v>1</v>
      </c>
      <c r="K523" s="34">
        <v>0.98</v>
      </c>
      <c r="L523" s="34">
        <v>0.99</v>
      </c>
      <c r="M523" s="34">
        <v>0.98</v>
      </c>
      <c r="N523" s="34">
        <v>0.97</v>
      </c>
      <c r="O523" s="34">
        <v>0.97</v>
      </c>
      <c r="P523" s="34">
        <v>0.98</v>
      </c>
      <c r="Q523" s="34">
        <v>0.99</v>
      </c>
      <c r="R523" s="34">
        <v>1</v>
      </c>
      <c r="S523" s="34">
        <v>1.01</v>
      </c>
      <c r="T523" s="34">
        <v>1.06</v>
      </c>
      <c r="U523" s="34">
        <v>1.06</v>
      </c>
      <c r="V523" s="34">
        <v>1.06</v>
      </c>
      <c r="W523" s="34">
        <v>1.08</v>
      </c>
      <c r="X523" s="34">
        <v>1.06</v>
      </c>
      <c r="Y523" s="34">
        <v>1.1000000000000001</v>
      </c>
      <c r="Z523" s="412">
        <v>1.08</v>
      </c>
      <c r="AA523" s="412">
        <v>1.08</v>
      </c>
      <c r="AB523" s="412">
        <v>1.08</v>
      </c>
      <c r="AC523" s="412">
        <v>1.08</v>
      </c>
      <c r="AD523" s="412">
        <v>1.08</v>
      </c>
    </row>
    <row r="524" spans="1:30" s="30" customFormat="1" ht="11.25" x14ac:dyDescent="0.25">
      <c r="A524" s="31">
        <v>74426</v>
      </c>
      <c r="B524" s="30" t="str">
        <f t="shared" si="8"/>
        <v/>
      </c>
      <c r="C524" s="34">
        <v>1.08</v>
      </c>
      <c r="D524" s="34" t="s">
        <v>1855</v>
      </c>
      <c r="E524" s="34" t="s">
        <v>1854</v>
      </c>
      <c r="F524" s="34" t="s">
        <v>1853</v>
      </c>
      <c r="G524" s="34" t="s">
        <v>1864</v>
      </c>
      <c r="H524" s="34" t="s">
        <v>1865</v>
      </c>
      <c r="I524" s="34" t="s">
        <v>1864</v>
      </c>
      <c r="J524" s="34" t="s">
        <v>1864</v>
      </c>
      <c r="K524" s="34">
        <v>0.97</v>
      </c>
      <c r="L524" s="34">
        <v>0.98</v>
      </c>
      <c r="M524" s="34">
        <v>0.97</v>
      </c>
      <c r="N524" s="34">
        <v>0.96</v>
      </c>
      <c r="O524" s="34">
        <v>0.96</v>
      </c>
      <c r="P524" s="34">
        <v>0.97</v>
      </c>
      <c r="Q524" s="34">
        <v>0.98</v>
      </c>
      <c r="R524" s="34">
        <v>0.99</v>
      </c>
      <c r="S524" s="34">
        <v>1</v>
      </c>
      <c r="T524" s="34">
        <v>1.05</v>
      </c>
      <c r="U524" s="34">
        <v>1.05</v>
      </c>
      <c r="V524" s="34">
        <v>1.05</v>
      </c>
      <c r="W524" s="34">
        <v>1.07</v>
      </c>
      <c r="X524" s="34">
        <v>1.05</v>
      </c>
      <c r="Y524" s="34">
        <v>1.0900000000000001</v>
      </c>
      <c r="Z524" s="412">
        <v>1.07</v>
      </c>
      <c r="AA524" s="412">
        <v>1.07</v>
      </c>
      <c r="AB524" s="412">
        <v>1.07</v>
      </c>
      <c r="AC524" s="412">
        <v>1.07</v>
      </c>
      <c r="AD524" s="412">
        <v>1.07</v>
      </c>
    </row>
    <row r="525" spans="1:30" s="30" customFormat="1" ht="11.25" x14ac:dyDescent="0.25">
      <c r="A525" s="31">
        <v>74427</v>
      </c>
      <c r="B525" s="30" t="str">
        <f t="shared" si="8"/>
        <v/>
      </c>
      <c r="C525" s="34">
        <v>1.0900000000000001</v>
      </c>
      <c r="D525" s="34" t="s">
        <v>1855</v>
      </c>
      <c r="E525" s="34" t="s">
        <v>1852</v>
      </c>
      <c r="F525" s="34" t="s">
        <v>1854</v>
      </c>
      <c r="G525" s="34">
        <v>1</v>
      </c>
      <c r="H525" s="34" t="s">
        <v>1865</v>
      </c>
      <c r="I525" s="34" t="s">
        <v>1864</v>
      </c>
      <c r="J525" s="34" t="s">
        <v>1864</v>
      </c>
      <c r="K525" s="34">
        <v>0.98</v>
      </c>
      <c r="L525" s="34">
        <v>0.98</v>
      </c>
      <c r="M525" s="34">
        <v>0.97</v>
      </c>
      <c r="N525" s="34">
        <v>0.96</v>
      </c>
      <c r="O525" s="34">
        <v>0.96</v>
      </c>
      <c r="P525" s="34">
        <v>0.97</v>
      </c>
      <c r="Q525" s="34">
        <v>0.99</v>
      </c>
      <c r="R525" s="34">
        <v>0.99</v>
      </c>
      <c r="S525" s="34">
        <v>1.01</v>
      </c>
      <c r="T525" s="34">
        <v>1.06</v>
      </c>
      <c r="U525" s="34">
        <v>1.06</v>
      </c>
      <c r="V525" s="34">
        <v>1.06</v>
      </c>
      <c r="W525" s="34">
        <v>1.08</v>
      </c>
      <c r="X525" s="34">
        <v>1.05</v>
      </c>
      <c r="Y525" s="34">
        <v>1.1000000000000001</v>
      </c>
      <c r="Z525" s="412">
        <v>1.08</v>
      </c>
      <c r="AA525" s="412">
        <v>1.08</v>
      </c>
      <c r="AB525" s="412">
        <v>1.08</v>
      </c>
      <c r="AC525" s="412">
        <v>1.08</v>
      </c>
      <c r="AD525" s="412">
        <v>1.08</v>
      </c>
    </row>
    <row r="526" spans="1:30" s="30" customFormat="1" ht="11.25" x14ac:dyDescent="0.25">
      <c r="A526" s="31">
        <v>74429</v>
      </c>
      <c r="B526" s="30" t="str">
        <f t="shared" si="8"/>
        <v/>
      </c>
      <c r="C526" s="34">
        <v>1.08</v>
      </c>
      <c r="D526" s="34" t="s">
        <v>1855</v>
      </c>
      <c r="E526" s="34" t="s">
        <v>1854</v>
      </c>
      <c r="F526" s="34" t="s">
        <v>1853</v>
      </c>
      <c r="G526" s="34" t="s">
        <v>1864</v>
      </c>
      <c r="H526" s="34" t="s">
        <v>1865</v>
      </c>
      <c r="I526" s="34" t="s">
        <v>1861</v>
      </c>
      <c r="J526" s="34" t="s">
        <v>1861</v>
      </c>
      <c r="K526" s="34">
        <v>0.97</v>
      </c>
      <c r="L526" s="34">
        <v>0.97</v>
      </c>
      <c r="M526" s="34">
        <v>0.97</v>
      </c>
      <c r="N526" s="34">
        <v>0.96</v>
      </c>
      <c r="O526" s="34">
        <v>0.96</v>
      </c>
      <c r="P526" s="34">
        <v>0.97</v>
      </c>
      <c r="Q526" s="34">
        <v>0.98</v>
      </c>
      <c r="R526" s="34">
        <v>0.99</v>
      </c>
      <c r="S526" s="34">
        <v>1</v>
      </c>
      <c r="T526" s="34">
        <v>1.05</v>
      </c>
      <c r="U526" s="34">
        <v>1.05</v>
      </c>
      <c r="V526" s="34">
        <v>1.05</v>
      </c>
      <c r="W526" s="34">
        <v>1.07</v>
      </c>
      <c r="X526" s="34">
        <v>1.05</v>
      </c>
      <c r="Y526" s="34">
        <v>1.0900000000000001</v>
      </c>
      <c r="Z526" s="412">
        <v>1.07</v>
      </c>
      <c r="AA526" s="412">
        <v>1.07</v>
      </c>
      <c r="AB526" s="412">
        <v>1.07</v>
      </c>
      <c r="AC526" s="412">
        <v>1.07</v>
      </c>
      <c r="AD526" s="412">
        <v>1.07</v>
      </c>
    </row>
    <row r="527" spans="1:30" s="30" customFormat="1" ht="11.25" x14ac:dyDescent="0.25">
      <c r="A527" s="31">
        <v>74523</v>
      </c>
      <c r="B527" s="30" t="str">
        <f t="shared" si="8"/>
        <v/>
      </c>
      <c r="C527" s="34">
        <v>1.1499999999999999</v>
      </c>
      <c r="D527" s="34" t="s">
        <v>1849</v>
      </c>
      <c r="E527" s="34" t="s">
        <v>1850</v>
      </c>
      <c r="F527" s="34" t="s">
        <v>1846</v>
      </c>
      <c r="G527" s="34" t="s">
        <v>1852</v>
      </c>
      <c r="H527" s="34" t="s">
        <v>1856</v>
      </c>
      <c r="I527" s="34" t="s">
        <v>1854</v>
      </c>
      <c r="J527" s="34" t="s">
        <v>1854</v>
      </c>
      <c r="K527" s="34">
        <v>1.03</v>
      </c>
      <c r="L527" s="34">
        <v>1.03</v>
      </c>
      <c r="M527" s="34">
        <v>1.02</v>
      </c>
      <c r="N527" s="34">
        <v>1.01</v>
      </c>
      <c r="O527" s="34">
        <v>1.01</v>
      </c>
      <c r="P527" s="34">
        <v>1.02</v>
      </c>
      <c r="Q527" s="34">
        <v>1.04</v>
      </c>
      <c r="R527" s="34">
        <v>1.04</v>
      </c>
      <c r="S527" s="34">
        <v>1.06</v>
      </c>
      <c r="T527" s="34">
        <v>1.1200000000000001</v>
      </c>
      <c r="U527" s="34">
        <v>1.1200000000000001</v>
      </c>
      <c r="V527" s="34">
        <v>1.1200000000000001</v>
      </c>
      <c r="W527" s="34">
        <v>1.1299999999999999</v>
      </c>
      <c r="X527" s="34">
        <v>1.1100000000000001</v>
      </c>
      <c r="Y527" s="34">
        <v>1.1599999999999999</v>
      </c>
      <c r="Z527" s="412">
        <v>1.1299999999999999</v>
      </c>
      <c r="AA527" s="412">
        <v>1.1299999999999999</v>
      </c>
      <c r="AB527" s="412">
        <v>1.1299999999999999</v>
      </c>
      <c r="AC527" s="412">
        <v>1.1299999999999999</v>
      </c>
      <c r="AD527" s="412">
        <v>1.1299999999999999</v>
      </c>
    </row>
    <row r="528" spans="1:30" s="30" customFormat="1" ht="11.25" x14ac:dyDescent="0.25">
      <c r="A528" s="31">
        <v>74532</v>
      </c>
      <c r="B528" s="30" t="str">
        <f t="shared" si="8"/>
        <v/>
      </c>
      <c r="C528" s="34">
        <v>1.06</v>
      </c>
      <c r="D528" s="34" t="s">
        <v>1854</v>
      </c>
      <c r="E528" s="34" t="s">
        <v>1856</v>
      </c>
      <c r="F528" s="34" t="s">
        <v>1857</v>
      </c>
      <c r="G528" s="34" t="s">
        <v>1865</v>
      </c>
      <c r="H528" s="34" t="s">
        <v>1860</v>
      </c>
      <c r="I528" s="34" t="s">
        <v>1865</v>
      </c>
      <c r="J528" s="34" t="s">
        <v>1865</v>
      </c>
      <c r="K528" s="34">
        <v>0.96</v>
      </c>
      <c r="L528" s="34">
        <v>0.96</v>
      </c>
      <c r="M528" s="34">
        <v>0.95</v>
      </c>
      <c r="N528" s="34">
        <v>0.94</v>
      </c>
      <c r="O528" s="34">
        <v>0.94</v>
      </c>
      <c r="P528" s="34">
        <v>0.95</v>
      </c>
      <c r="Q528" s="34">
        <v>0.96</v>
      </c>
      <c r="R528" s="34">
        <v>0.97</v>
      </c>
      <c r="S528" s="34">
        <v>0.98</v>
      </c>
      <c r="T528" s="34">
        <v>1.03</v>
      </c>
      <c r="U528" s="34">
        <v>1.03</v>
      </c>
      <c r="V528" s="34">
        <v>1.03</v>
      </c>
      <c r="W528" s="34">
        <v>1.05</v>
      </c>
      <c r="X528" s="34">
        <v>1.03</v>
      </c>
      <c r="Y528" s="34">
        <v>1.07</v>
      </c>
      <c r="Z528" s="412">
        <v>1.05</v>
      </c>
      <c r="AA528" s="412">
        <v>1.05</v>
      </c>
      <c r="AB528" s="412">
        <v>1.05</v>
      </c>
      <c r="AC528" s="412">
        <v>1.05</v>
      </c>
      <c r="AD528" s="412">
        <v>1.05</v>
      </c>
    </row>
    <row r="529" spans="1:30" s="30" customFormat="1" ht="11.25" x14ac:dyDescent="0.25">
      <c r="A529" s="31">
        <v>74535</v>
      </c>
      <c r="B529" s="30" t="str">
        <f t="shared" si="8"/>
        <v/>
      </c>
      <c r="C529" s="34">
        <v>1.03</v>
      </c>
      <c r="D529" s="34" t="s">
        <v>1857</v>
      </c>
      <c r="E529" s="34">
        <v>1</v>
      </c>
      <c r="F529" s="34" t="s">
        <v>1864</v>
      </c>
      <c r="G529" s="34" t="s">
        <v>1860</v>
      </c>
      <c r="H529" s="34" t="s">
        <v>1863</v>
      </c>
      <c r="I529" s="34" t="s">
        <v>1860</v>
      </c>
      <c r="J529" s="34" t="s">
        <v>1860</v>
      </c>
      <c r="K529" s="34">
        <v>0.93</v>
      </c>
      <c r="L529" s="34">
        <v>0.94</v>
      </c>
      <c r="M529" s="34">
        <v>0.93</v>
      </c>
      <c r="N529" s="34">
        <v>0.92</v>
      </c>
      <c r="O529" s="34">
        <v>0.92</v>
      </c>
      <c r="P529" s="34">
        <v>0.93</v>
      </c>
      <c r="Q529" s="34">
        <v>0.94</v>
      </c>
      <c r="R529" s="34">
        <v>0.95</v>
      </c>
      <c r="S529" s="34">
        <v>0.96</v>
      </c>
      <c r="T529" s="34">
        <v>1</v>
      </c>
      <c r="U529" s="34">
        <v>1</v>
      </c>
      <c r="V529" s="34">
        <v>1</v>
      </c>
      <c r="W529" s="34">
        <v>1.03</v>
      </c>
      <c r="X529" s="34">
        <v>1.01</v>
      </c>
      <c r="Y529" s="34">
        <v>1.04</v>
      </c>
      <c r="Z529" s="412">
        <v>1.03</v>
      </c>
      <c r="AA529" s="412">
        <v>1.03</v>
      </c>
      <c r="AB529" s="412">
        <v>1.03</v>
      </c>
      <c r="AC529" s="412">
        <v>1.03</v>
      </c>
      <c r="AD529" s="412">
        <v>1.03</v>
      </c>
    </row>
    <row r="530" spans="1:30" s="30" customFormat="1" ht="11.25" x14ac:dyDescent="0.25">
      <c r="A530" s="31">
        <v>74538</v>
      </c>
      <c r="B530" s="30" t="str">
        <f t="shared" si="8"/>
        <v/>
      </c>
      <c r="C530" s="34">
        <v>1.1000000000000001</v>
      </c>
      <c r="D530" s="34" t="s">
        <v>1847</v>
      </c>
      <c r="E530" s="34" t="s">
        <v>1855</v>
      </c>
      <c r="F530" s="34" t="s">
        <v>1852</v>
      </c>
      <c r="G530" s="34">
        <v>1</v>
      </c>
      <c r="H530" s="34" t="s">
        <v>1861</v>
      </c>
      <c r="I530" s="34">
        <v>1</v>
      </c>
      <c r="J530" s="34">
        <v>1</v>
      </c>
      <c r="K530" s="34">
        <v>0.99</v>
      </c>
      <c r="L530" s="34">
        <v>0.99</v>
      </c>
      <c r="M530" s="34">
        <v>0.98</v>
      </c>
      <c r="N530" s="34">
        <v>0.97</v>
      </c>
      <c r="O530" s="34">
        <v>0.97</v>
      </c>
      <c r="P530" s="34">
        <v>0.98</v>
      </c>
      <c r="Q530" s="34">
        <v>1</v>
      </c>
      <c r="R530" s="34">
        <v>1</v>
      </c>
      <c r="S530" s="34">
        <v>1.02</v>
      </c>
      <c r="T530" s="34">
        <v>1.07</v>
      </c>
      <c r="U530" s="34">
        <v>1.07</v>
      </c>
      <c r="V530" s="34">
        <v>1.07</v>
      </c>
      <c r="W530" s="34">
        <v>1.0900000000000001</v>
      </c>
      <c r="X530" s="34">
        <v>1.06</v>
      </c>
      <c r="Y530" s="34">
        <v>1.1100000000000001</v>
      </c>
      <c r="Z530" s="412">
        <v>1.0900000000000001</v>
      </c>
      <c r="AA530" s="412">
        <v>1.0900000000000001</v>
      </c>
      <c r="AB530" s="412">
        <v>1.0900000000000001</v>
      </c>
      <c r="AC530" s="412">
        <v>1.0900000000000001</v>
      </c>
      <c r="AD530" s="412">
        <v>1.0900000000000001</v>
      </c>
    </row>
    <row r="531" spans="1:30" s="30" customFormat="1" ht="11.25" x14ac:dyDescent="0.25">
      <c r="A531" s="31">
        <v>74541</v>
      </c>
      <c r="B531" s="30" t="str">
        <f t="shared" si="8"/>
        <v/>
      </c>
      <c r="C531" s="34">
        <v>1.1100000000000001</v>
      </c>
      <c r="D531" s="34" t="s">
        <v>1848</v>
      </c>
      <c r="E531" s="34" t="s">
        <v>1855</v>
      </c>
      <c r="F531" s="34" t="s">
        <v>1855</v>
      </c>
      <c r="G531" s="34" t="s">
        <v>1857</v>
      </c>
      <c r="H531" s="34" t="s">
        <v>1864</v>
      </c>
      <c r="I531" s="34">
        <v>1</v>
      </c>
      <c r="J531" s="34" t="s">
        <v>1857</v>
      </c>
      <c r="K531" s="34">
        <v>0.99</v>
      </c>
      <c r="L531" s="34">
        <v>1</v>
      </c>
      <c r="M531" s="34">
        <v>0.99</v>
      </c>
      <c r="N531" s="34">
        <v>0.98</v>
      </c>
      <c r="O531" s="34">
        <v>0.98</v>
      </c>
      <c r="P531" s="34">
        <v>0.99</v>
      </c>
      <c r="Q531" s="34">
        <v>1</v>
      </c>
      <c r="R531" s="34">
        <v>1.01</v>
      </c>
      <c r="S531" s="34">
        <v>1.02</v>
      </c>
      <c r="T531" s="34">
        <v>1.08</v>
      </c>
      <c r="U531" s="34">
        <v>1.07</v>
      </c>
      <c r="V531" s="34">
        <v>1.08</v>
      </c>
      <c r="W531" s="34">
        <v>1.0900000000000001</v>
      </c>
      <c r="X531" s="34">
        <v>1.07</v>
      </c>
      <c r="Y531" s="34">
        <v>1.1100000000000001</v>
      </c>
      <c r="Z531" s="412">
        <v>1.0900000000000001</v>
      </c>
      <c r="AA531" s="412">
        <v>1.0900000000000001</v>
      </c>
      <c r="AB531" s="412">
        <v>1.0900000000000001</v>
      </c>
      <c r="AC531" s="412">
        <v>1.0900000000000001</v>
      </c>
      <c r="AD531" s="412">
        <v>1.0900000000000001</v>
      </c>
    </row>
    <row r="532" spans="1:30" s="30" customFormat="1" ht="11.25" x14ac:dyDescent="0.25">
      <c r="A532" s="31">
        <v>74542</v>
      </c>
      <c r="B532" s="30" t="str">
        <f t="shared" si="8"/>
        <v/>
      </c>
      <c r="C532" s="34">
        <v>1.07</v>
      </c>
      <c r="D532" s="34" t="s">
        <v>1852</v>
      </c>
      <c r="E532" s="34" t="s">
        <v>1853</v>
      </c>
      <c r="F532" s="34" t="s">
        <v>1856</v>
      </c>
      <c r="G532" s="34" t="s">
        <v>1861</v>
      </c>
      <c r="H532" s="34" t="s">
        <v>1858</v>
      </c>
      <c r="I532" s="34" t="s">
        <v>1861</v>
      </c>
      <c r="J532" s="34" t="s">
        <v>1861</v>
      </c>
      <c r="K532" s="34">
        <v>0.97</v>
      </c>
      <c r="L532" s="34">
        <v>0.97</v>
      </c>
      <c r="M532" s="34">
        <v>0.96</v>
      </c>
      <c r="N532" s="34">
        <v>0.95</v>
      </c>
      <c r="O532" s="34">
        <v>0.95</v>
      </c>
      <c r="P532" s="34">
        <v>0.96</v>
      </c>
      <c r="Q532" s="34">
        <v>0.98</v>
      </c>
      <c r="R532" s="34">
        <v>0.98</v>
      </c>
      <c r="S532" s="34">
        <v>0.99</v>
      </c>
      <c r="T532" s="34">
        <v>1.04</v>
      </c>
      <c r="U532" s="34">
        <v>1.04</v>
      </c>
      <c r="V532" s="34">
        <v>1.04</v>
      </c>
      <c r="W532" s="34">
        <v>1.06</v>
      </c>
      <c r="X532" s="34">
        <v>1.04</v>
      </c>
      <c r="Y532" s="34">
        <v>1.08</v>
      </c>
      <c r="Z532" s="412">
        <v>1.06</v>
      </c>
      <c r="AA532" s="412">
        <v>1.06</v>
      </c>
      <c r="AB532" s="412">
        <v>1.06</v>
      </c>
      <c r="AC532" s="412">
        <v>1.06</v>
      </c>
      <c r="AD532" s="412">
        <v>1.06</v>
      </c>
    </row>
    <row r="533" spans="1:30" s="30" customFormat="1" ht="11.25" x14ac:dyDescent="0.25">
      <c r="A533" s="31">
        <v>74544</v>
      </c>
      <c r="B533" s="30" t="str">
        <f t="shared" si="8"/>
        <v/>
      </c>
      <c r="C533" s="34">
        <v>1.07</v>
      </c>
      <c r="D533" s="34" t="s">
        <v>1852</v>
      </c>
      <c r="E533" s="34" t="s">
        <v>1853</v>
      </c>
      <c r="F533" s="34" t="s">
        <v>1856</v>
      </c>
      <c r="G533" s="34" t="s">
        <v>1861</v>
      </c>
      <c r="H533" s="34" t="s">
        <v>1858</v>
      </c>
      <c r="I533" s="34" t="s">
        <v>1865</v>
      </c>
      <c r="J533" s="34" t="s">
        <v>1861</v>
      </c>
      <c r="K533" s="34">
        <v>0.96</v>
      </c>
      <c r="L533" s="34">
        <v>0.97</v>
      </c>
      <c r="M533" s="34">
        <v>0.96</v>
      </c>
      <c r="N533" s="34">
        <v>0.95</v>
      </c>
      <c r="O533" s="34">
        <v>0.95</v>
      </c>
      <c r="P533" s="34">
        <v>0.96</v>
      </c>
      <c r="Q533" s="34">
        <v>0.97</v>
      </c>
      <c r="R533" s="34">
        <v>0.98</v>
      </c>
      <c r="S533" s="34">
        <v>0.99</v>
      </c>
      <c r="T533" s="34">
        <v>1.04</v>
      </c>
      <c r="U533" s="34">
        <v>1.04</v>
      </c>
      <c r="V533" s="34">
        <v>1.04</v>
      </c>
      <c r="W533" s="34">
        <v>1.06</v>
      </c>
      <c r="X533" s="34">
        <v>1.04</v>
      </c>
      <c r="Y533" s="34">
        <v>1.08</v>
      </c>
      <c r="Z533" s="412">
        <v>1.06</v>
      </c>
      <c r="AA533" s="412">
        <v>1.06</v>
      </c>
      <c r="AB533" s="412">
        <v>1.06</v>
      </c>
      <c r="AC533" s="412">
        <v>1.06</v>
      </c>
      <c r="AD533" s="412">
        <v>1.06</v>
      </c>
    </row>
    <row r="534" spans="1:30" s="30" customFormat="1" ht="11.25" x14ac:dyDescent="0.25">
      <c r="A534" s="31">
        <v>74545</v>
      </c>
      <c r="B534" s="30" t="str">
        <f t="shared" si="8"/>
        <v/>
      </c>
      <c r="C534" s="34">
        <v>1.1100000000000001</v>
      </c>
      <c r="D534" s="34" t="s">
        <v>1848</v>
      </c>
      <c r="E534" s="34" t="s">
        <v>1855</v>
      </c>
      <c r="F534" s="34" t="s">
        <v>1855</v>
      </c>
      <c r="G534" s="34" t="s">
        <v>1857</v>
      </c>
      <c r="H534" s="34" t="s">
        <v>1864</v>
      </c>
      <c r="I534" s="34">
        <v>1</v>
      </c>
      <c r="J534" s="34" t="s">
        <v>1857</v>
      </c>
      <c r="K534" s="34">
        <v>0.99</v>
      </c>
      <c r="L534" s="34">
        <v>1</v>
      </c>
      <c r="M534" s="34">
        <v>0.99</v>
      </c>
      <c r="N534" s="34">
        <v>0.98</v>
      </c>
      <c r="O534" s="34">
        <v>0.98</v>
      </c>
      <c r="P534" s="34">
        <v>0.99</v>
      </c>
      <c r="Q534" s="34">
        <v>1</v>
      </c>
      <c r="R534" s="34">
        <v>1.01</v>
      </c>
      <c r="S534" s="34">
        <v>1.02</v>
      </c>
      <c r="T534" s="34">
        <v>1.08</v>
      </c>
      <c r="U534" s="34">
        <v>1.07</v>
      </c>
      <c r="V534" s="34">
        <v>1.08</v>
      </c>
      <c r="W534" s="34">
        <v>1.0900000000000001</v>
      </c>
      <c r="X534" s="34">
        <v>1.07</v>
      </c>
      <c r="Y534" s="34">
        <v>1.1100000000000001</v>
      </c>
      <c r="Z534" s="412">
        <v>1.0900000000000001</v>
      </c>
      <c r="AA534" s="412">
        <v>1.0900000000000001</v>
      </c>
      <c r="AB534" s="412">
        <v>1.0900000000000001</v>
      </c>
      <c r="AC534" s="412">
        <v>1.0900000000000001</v>
      </c>
      <c r="AD534" s="412">
        <v>1.0900000000000001</v>
      </c>
    </row>
    <row r="535" spans="1:30" s="30" customFormat="1" ht="11.25" x14ac:dyDescent="0.25">
      <c r="A535" s="31">
        <v>74547</v>
      </c>
      <c r="B535" s="30" t="str">
        <f t="shared" si="8"/>
        <v/>
      </c>
      <c r="C535" s="34">
        <v>1.17</v>
      </c>
      <c r="D535" s="34" t="s">
        <v>1842</v>
      </c>
      <c r="E535" s="34" t="s">
        <v>1845</v>
      </c>
      <c r="F535" s="34" t="s">
        <v>1845</v>
      </c>
      <c r="G535" s="34" t="s">
        <v>1847</v>
      </c>
      <c r="H535" s="34" t="s">
        <v>1854</v>
      </c>
      <c r="I535" s="34" t="s">
        <v>1855</v>
      </c>
      <c r="J535" s="34" t="s">
        <v>1855</v>
      </c>
      <c r="K535" s="34">
        <v>1.05</v>
      </c>
      <c r="L535" s="34">
        <v>1.05</v>
      </c>
      <c r="M535" s="34">
        <v>1.04</v>
      </c>
      <c r="N535" s="34">
        <v>1.03</v>
      </c>
      <c r="O535" s="34">
        <v>1.03</v>
      </c>
      <c r="P535" s="34">
        <v>1.04</v>
      </c>
      <c r="Q535" s="34">
        <v>1.06</v>
      </c>
      <c r="R535" s="34">
        <v>1.07</v>
      </c>
      <c r="S535" s="34">
        <v>1.08</v>
      </c>
      <c r="T535" s="34">
        <v>1.1399999999999999</v>
      </c>
      <c r="U535" s="34">
        <v>1.1399999999999999</v>
      </c>
      <c r="V535" s="34">
        <v>1.1399999999999999</v>
      </c>
      <c r="W535" s="34">
        <v>1.1599999999999999</v>
      </c>
      <c r="X535" s="34">
        <v>1.1299999999999999</v>
      </c>
      <c r="Y535" s="34">
        <v>1.17</v>
      </c>
      <c r="Z535" s="412">
        <v>1.1599999999999999</v>
      </c>
      <c r="AA535" s="412">
        <v>1.1599999999999999</v>
      </c>
      <c r="AB535" s="412">
        <v>1.1599999999999999</v>
      </c>
      <c r="AC535" s="412">
        <v>1.1599999999999999</v>
      </c>
      <c r="AD535" s="412">
        <v>1.1599999999999999</v>
      </c>
    </row>
    <row r="536" spans="1:30" s="30" customFormat="1" ht="11.25" x14ac:dyDescent="0.25">
      <c r="A536" s="31">
        <v>74549</v>
      </c>
      <c r="B536" s="30" t="str">
        <f t="shared" si="8"/>
        <v/>
      </c>
      <c r="C536" s="34">
        <v>1.05</v>
      </c>
      <c r="D536" s="34" t="s">
        <v>1853</v>
      </c>
      <c r="E536" s="34" t="s">
        <v>1857</v>
      </c>
      <c r="F536" s="34" t="s">
        <v>1857</v>
      </c>
      <c r="G536" s="34" t="s">
        <v>1865</v>
      </c>
      <c r="H536" s="34" t="s">
        <v>1860</v>
      </c>
      <c r="I536" s="34" t="s">
        <v>1858</v>
      </c>
      <c r="J536" s="34" t="s">
        <v>1865</v>
      </c>
      <c r="K536" s="34">
        <v>0.95</v>
      </c>
      <c r="L536" s="34">
        <v>0.95</v>
      </c>
      <c r="M536" s="34">
        <v>0.95</v>
      </c>
      <c r="N536" s="34">
        <v>0.94</v>
      </c>
      <c r="O536" s="34">
        <v>0.94</v>
      </c>
      <c r="P536" s="34">
        <v>0.95</v>
      </c>
      <c r="Q536" s="34">
        <v>0.96</v>
      </c>
      <c r="R536" s="34">
        <v>0.97</v>
      </c>
      <c r="S536" s="34">
        <v>0.98</v>
      </c>
      <c r="T536" s="34">
        <v>1.03</v>
      </c>
      <c r="U536" s="34">
        <v>1.03</v>
      </c>
      <c r="V536" s="34">
        <v>1.03</v>
      </c>
      <c r="W536" s="34">
        <v>1.05</v>
      </c>
      <c r="X536" s="34">
        <v>1.03</v>
      </c>
      <c r="Y536" s="34">
        <v>1.07</v>
      </c>
      <c r="Z536" s="412">
        <v>1.05</v>
      </c>
      <c r="AA536" s="412">
        <v>1.05</v>
      </c>
      <c r="AB536" s="412">
        <v>1.05</v>
      </c>
      <c r="AC536" s="412">
        <v>1.05</v>
      </c>
      <c r="AD536" s="412">
        <v>1.05</v>
      </c>
    </row>
    <row r="537" spans="1:30" s="30" customFormat="1" ht="11.25" x14ac:dyDescent="0.25">
      <c r="A537" s="31">
        <v>74564</v>
      </c>
      <c r="B537" s="30" t="str">
        <f t="shared" si="8"/>
        <v/>
      </c>
      <c r="C537" s="34">
        <v>1.1000000000000001</v>
      </c>
      <c r="D537" s="34" t="s">
        <v>1848</v>
      </c>
      <c r="E537" s="34" t="s">
        <v>1855</v>
      </c>
      <c r="F537" s="34" t="s">
        <v>1852</v>
      </c>
      <c r="G537" s="34">
        <v>1</v>
      </c>
      <c r="H537" s="34" t="s">
        <v>1861</v>
      </c>
      <c r="I537" s="34">
        <v>1</v>
      </c>
      <c r="J537" s="34">
        <v>1</v>
      </c>
      <c r="K537" s="34">
        <v>0.99</v>
      </c>
      <c r="L537" s="34">
        <v>0.99</v>
      </c>
      <c r="M537" s="34">
        <v>0.98</v>
      </c>
      <c r="N537" s="34">
        <v>0.97</v>
      </c>
      <c r="O537" s="34">
        <v>0.97</v>
      </c>
      <c r="P537" s="34">
        <v>0.98</v>
      </c>
      <c r="Q537" s="34">
        <v>0.99</v>
      </c>
      <c r="R537" s="34">
        <v>1</v>
      </c>
      <c r="S537" s="34">
        <v>1.02</v>
      </c>
      <c r="T537" s="34">
        <v>1.07</v>
      </c>
      <c r="U537" s="34">
        <v>1.07</v>
      </c>
      <c r="V537" s="34">
        <v>1.07</v>
      </c>
      <c r="W537" s="34">
        <v>1.0900000000000001</v>
      </c>
      <c r="X537" s="34">
        <v>1.06</v>
      </c>
      <c r="Y537" s="34">
        <v>1.1100000000000001</v>
      </c>
      <c r="Z537" s="412">
        <v>1.0900000000000001</v>
      </c>
      <c r="AA537" s="412">
        <v>1.0900000000000001</v>
      </c>
      <c r="AB537" s="412">
        <v>1.0900000000000001</v>
      </c>
      <c r="AC537" s="412">
        <v>1.0900000000000001</v>
      </c>
      <c r="AD537" s="412">
        <v>1.0900000000000001</v>
      </c>
    </row>
    <row r="538" spans="1:30" s="30" customFormat="1" ht="11.25" x14ac:dyDescent="0.25">
      <c r="A538" s="31">
        <v>74572</v>
      </c>
      <c r="B538" s="30" t="str">
        <f t="shared" si="8"/>
        <v/>
      </c>
      <c r="C538" s="34">
        <v>1.04</v>
      </c>
      <c r="D538" s="34" t="s">
        <v>1856</v>
      </c>
      <c r="E538" s="34">
        <v>1</v>
      </c>
      <c r="F538" s="34">
        <v>1</v>
      </c>
      <c r="G538" s="34" t="s">
        <v>1860</v>
      </c>
      <c r="H538" s="34" t="s">
        <v>1859</v>
      </c>
      <c r="I538" s="34" t="s">
        <v>1860</v>
      </c>
      <c r="J538" s="34" t="s">
        <v>1860</v>
      </c>
      <c r="K538" s="34">
        <v>0.94</v>
      </c>
      <c r="L538" s="34">
        <v>0.94</v>
      </c>
      <c r="M538" s="34">
        <v>0.94</v>
      </c>
      <c r="N538" s="34">
        <v>0.93</v>
      </c>
      <c r="O538" s="34">
        <v>0.93</v>
      </c>
      <c r="P538" s="34">
        <v>0.94</v>
      </c>
      <c r="Q538" s="34">
        <v>0.95</v>
      </c>
      <c r="R538" s="34">
        <v>0.95</v>
      </c>
      <c r="S538" s="34">
        <v>0.97</v>
      </c>
      <c r="T538" s="34">
        <v>1.01</v>
      </c>
      <c r="U538" s="34">
        <v>1.01</v>
      </c>
      <c r="V538" s="34">
        <v>1.01</v>
      </c>
      <c r="W538" s="34">
        <v>1.03</v>
      </c>
      <c r="X538" s="34">
        <v>1.01</v>
      </c>
      <c r="Y538" s="34">
        <v>1.05</v>
      </c>
      <c r="Z538" s="412">
        <v>1.03</v>
      </c>
      <c r="AA538" s="412">
        <v>1.03</v>
      </c>
      <c r="AB538" s="412">
        <v>1.03</v>
      </c>
      <c r="AC538" s="412">
        <v>1.03</v>
      </c>
      <c r="AD538" s="412">
        <v>1.03</v>
      </c>
    </row>
    <row r="539" spans="1:30" s="30" customFormat="1" ht="11.25" x14ac:dyDescent="0.25">
      <c r="A539" s="31">
        <v>74575</v>
      </c>
      <c r="B539" s="30" t="str">
        <f t="shared" si="8"/>
        <v/>
      </c>
      <c r="C539" s="34">
        <v>1.04</v>
      </c>
      <c r="D539" s="34" t="s">
        <v>1856</v>
      </c>
      <c r="E539" s="34">
        <v>1</v>
      </c>
      <c r="F539" s="34" t="s">
        <v>1864</v>
      </c>
      <c r="G539" s="34" t="s">
        <v>1860</v>
      </c>
      <c r="H539" s="34" t="s">
        <v>1859</v>
      </c>
      <c r="I539" s="34" t="s">
        <v>1860</v>
      </c>
      <c r="J539" s="34" t="s">
        <v>1860</v>
      </c>
      <c r="K539" s="34">
        <v>0.94</v>
      </c>
      <c r="L539" s="34">
        <v>0.94</v>
      </c>
      <c r="M539" s="34">
        <v>0.94</v>
      </c>
      <c r="N539" s="34">
        <v>0.92</v>
      </c>
      <c r="O539" s="34">
        <v>0.92</v>
      </c>
      <c r="P539" s="34">
        <v>0.94</v>
      </c>
      <c r="Q539" s="34">
        <v>0.95</v>
      </c>
      <c r="R539" s="34">
        <v>0.95</v>
      </c>
      <c r="S539" s="34">
        <v>0.97</v>
      </c>
      <c r="T539" s="34">
        <v>1.01</v>
      </c>
      <c r="U539" s="34">
        <v>1.01</v>
      </c>
      <c r="V539" s="34">
        <v>1.01</v>
      </c>
      <c r="W539" s="34">
        <v>1.03</v>
      </c>
      <c r="X539" s="34">
        <v>1.01</v>
      </c>
      <c r="Y539" s="34">
        <v>1.05</v>
      </c>
      <c r="Z539" s="412">
        <v>1.03</v>
      </c>
      <c r="AA539" s="412">
        <v>1.03</v>
      </c>
      <c r="AB539" s="412">
        <v>1.03</v>
      </c>
      <c r="AC539" s="412">
        <v>1.03</v>
      </c>
      <c r="AD539" s="412">
        <v>1.03</v>
      </c>
    </row>
    <row r="540" spans="1:30" s="30" customFormat="1" ht="11.25" x14ac:dyDescent="0.25">
      <c r="A540" s="31">
        <v>74579</v>
      </c>
      <c r="B540" s="30" t="str">
        <f t="shared" si="8"/>
        <v/>
      </c>
      <c r="C540" s="34">
        <v>1.01</v>
      </c>
      <c r="D540" s="34" t="s">
        <v>1864</v>
      </c>
      <c r="E540" s="34" t="s">
        <v>1865</v>
      </c>
      <c r="F540" s="34" t="s">
        <v>1865</v>
      </c>
      <c r="G540" s="34" t="s">
        <v>1863</v>
      </c>
      <c r="H540" s="34" t="s">
        <v>1866</v>
      </c>
      <c r="I540" s="34" t="s">
        <v>1863</v>
      </c>
      <c r="J540" s="34" t="s">
        <v>1863</v>
      </c>
      <c r="K540" s="34">
        <v>0.92</v>
      </c>
      <c r="L540" s="34">
        <v>0.92</v>
      </c>
      <c r="M540" s="34">
        <v>0.91</v>
      </c>
      <c r="N540" s="34">
        <v>0.9</v>
      </c>
      <c r="O540" s="34">
        <v>0.9</v>
      </c>
      <c r="P540" s="34">
        <v>0.91</v>
      </c>
      <c r="Q540" s="34">
        <v>0.92</v>
      </c>
      <c r="R540" s="34">
        <v>0.93</v>
      </c>
      <c r="S540" s="34">
        <v>0.94</v>
      </c>
      <c r="T540" s="34">
        <v>0.98</v>
      </c>
      <c r="U540" s="34">
        <v>0.98</v>
      </c>
      <c r="V540" s="34">
        <v>0.99</v>
      </c>
      <c r="W540" s="34">
        <v>1.01</v>
      </c>
      <c r="X540" s="34">
        <v>0.99</v>
      </c>
      <c r="Y540" s="34">
        <v>1.02</v>
      </c>
      <c r="Z540" s="412">
        <v>1.01</v>
      </c>
      <c r="AA540" s="412">
        <v>1.01</v>
      </c>
      <c r="AB540" s="412">
        <v>1.01</v>
      </c>
      <c r="AC540" s="412">
        <v>1.01</v>
      </c>
      <c r="AD540" s="412">
        <v>1.01</v>
      </c>
    </row>
    <row r="541" spans="1:30" s="30" customFormat="1" ht="11.25" x14ac:dyDescent="0.25">
      <c r="A541" s="31">
        <v>74582</v>
      </c>
      <c r="B541" s="30" t="str">
        <f t="shared" si="8"/>
        <v/>
      </c>
      <c r="C541" s="34">
        <v>1.1100000000000001</v>
      </c>
      <c r="D541" s="34" t="s">
        <v>1851</v>
      </c>
      <c r="E541" s="34" t="s">
        <v>1847</v>
      </c>
      <c r="F541" s="34" t="s">
        <v>1855</v>
      </c>
      <c r="G541" s="34" t="s">
        <v>1856</v>
      </c>
      <c r="H541" s="34">
        <v>1</v>
      </c>
      <c r="I541" s="34" t="s">
        <v>1857</v>
      </c>
      <c r="J541" s="34" t="s">
        <v>1857</v>
      </c>
      <c r="K541" s="34">
        <v>1</v>
      </c>
      <c r="L541" s="34">
        <v>1</v>
      </c>
      <c r="M541" s="34">
        <v>1</v>
      </c>
      <c r="N541" s="34">
        <v>0.98</v>
      </c>
      <c r="O541" s="34">
        <v>0.99</v>
      </c>
      <c r="P541" s="34">
        <v>1</v>
      </c>
      <c r="Q541" s="34">
        <v>1.01</v>
      </c>
      <c r="R541" s="34">
        <v>1.02</v>
      </c>
      <c r="S541" s="34">
        <v>1.03</v>
      </c>
      <c r="T541" s="34">
        <v>1.0900000000000001</v>
      </c>
      <c r="U541" s="34">
        <v>1.08</v>
      </c>
      <c r="V541" s="34">
        <v>1.08</v>
      </c>
      <c r="W541" s="34">
        <v>1.1000000000000001</v>
      </c>
      <c r="X541" s="34">
        <v>1.08</v>
      </c>
      <c r="Y541" s="34">
        <v>1.1200000000000001</v>
      </c>
      <c r="Z541" s="412">
        <v>1.1000000000000001</v>
      </c>
      <c r="AA541" s="412">
        <v>1.1000000000000001</v>
      </c>
      <c r="AB541" s="412">
        <v>1.1000000000000001</v>
      </c>
      <c r="AC541" s="412">
        <v>1.1000000000000001</v>
      </c>
      <c r="AD541" s="412">
        <v>1.1000000000000001</v>
      </c>
    </row>
    <row r="542" spans="1:30" s="30" customFormat="1" ht="11.25" x14ac:dyDescent="0.25">
      <c r="A542" s="31">
        <v>74585</v>
      </c>
      <c r="B542" s="30" t="str">
        <f t="shared" si="8"/>
        <v/>
      </c>
      <c r="C542" s="34">
        <v>1.07</v>
      </c>
      <c r="D542" s="34" t="s">
        <v>1854</v>
      </c>
      <c r="E542" s="34" t="s">
        <v>1856</v>
      </c>
      <c r="F542" s="34" t="s">
        <v>1856</v>
      </c>
      <c r="G542" s="34" t="s">
        <v>1861</v>
      </c>
      <c r="H542" s="34" t="s">
        <v>1858</v>
      </c>
      <c r="I542" s="34" t="s">
        <v>1865</v>
      </c>
      <c r="J542" s="34" t="s">
        <v>1865</v>
      </c>
      <c r="K542" s="34">
        <v>0.96</v>
      </c>
      <c r="L542" s="34">
        <v>0.96</v>
      </c>
      <c r="M542" s="34">
        <v>0.96</v>
      </c>
      <c r="N542" s="34">
        <v>0.94</v>
      </c>
      <c r="O542" s="34">
        <v>0.95</v>
      </c>
      <c r="P542" s="34">
        <v>0.96</v>
      </c>
      <c r="Q542" s="34">
        <v>0.97</v>
      </c>
      <c r="R542" s="34">
        <v>0.98</v>
      </c>
      <c r="S542" s="34">
        <v>0.99</v>
      </c>
      <c r="T542" s="34">
        <v>1.04</v>
      </c>
      <c r="U542" s="34">
        <v>1.04</v>
      </c>
      <c r="V542" s="34">
        <v>1.04</v>
      </c>
      <c r="W542" s="34">
        <v>1.06</v>
      </c>
      <c r="X542" s="34">
        <v>1.04</v>
      </c>
      <c r="Y542" s="34">
        <v>1.07</v>
      </c>
      <c r="Z542" s="412">
        <v>1.06</v>
      </c>
      <c r="AA542" s="412">
        <v>1.06</v>
      </c>
      <c r="AB542" s="412">
        <v>1.06</v>
      </c>
      <c r="AC542" s="412">
        <v>1.06</v>
      </c>
      <c r="AD542" s="412">
        <v>1.06</v>
      </c>
    </row>
    <row r="543" spans="1:30" s="30" customFormat="1" ht="11.25" x14ac:dyDescent="0.25">
      <c r="A543" s="31">
        <v>74586</v>
      </c>
      <c r="B543" s="30" t="str">
        <f t="shared" si="8"/>
        <v/>
      </c>
      <c r="C543" s="34">
        <v>1.06</v>
      </c>
      <c r="D543" s="34" t="s">
        <v>1854</v>
      </c>
      <c r="E543" s="34" t="s">
        <v>1856</v>
      </c>
      <c r="F543" s="34" t="s">
        <v>1856</v>
      </c>
      <c r="G543" s="34" t="s">
        <v>1861</v>
      </c>
      <c r="H543" s="34" t="s">
        <v>1858</v>
      </c>
      <c r="I543" s="34" t="s">
        <v>1865</v>
      </c>
      <c r="J543" s="34" t="s">
        <v>1865</v>
      </c>
      <c r="K543" s="34">
        <v>0.96</v>
      </c>
      <c r="L543" s="34">
        <v>0.96</v>
      </c>
      <c r="M543" s="34">
        <v>0.96</v>
      </c>
      <c r="N543" s="34">
        <v>0.94</v>
      </c>
      <c r="O543" s="34">
        <v>0.95</v>
      </c>
      <c r="P543" s="34">
        <v>0.96</v>
      </c>
      <c r="Q543" s="34">
        <v>0.97</v>
      </c>
      <c r="R543" s="34">
        <v>0.97</v>
      </c>
      <c r="S543" s="34">
        <v>0.99</v>
      </c>
      <c r="T543" s="34">
        <v>1.04</v>
      </c>
      <c r="U543" s="34">
        <v>1.03</v>
      </c>
      <c r="V543" s="34">
        <v>1.04</v>
      </c>
      <c r="W543" s="34">
        <v>1.06</v>
      </c>
      <c r="X543" s="34">
        <v>1.03</v>
      </c>
      <c r="Y543" s="34">
        <v>1.07</v>
      </c>
      <c r="Z543" s="412">
        <v>1.06</v>
      </c>
      <c r="AA543" s="412">
        <v>1.06</v>
      </c>
      <c r="AB543" s="412">
        <v>1.06</v>
      </c>
      <c r="AC543" s="412">
        <v>1.06</v>
      </c>
      <c r="AD543" s="412">
        <v>1.06</v>
      </c>
    </row>
    <row r="544" spans="1:30" s="30" customFormat="1" ht="11.25" x14ac:dyDescent="0.25">
      <c r="A544" s="31">
        <v>74589</v>
      </c>
      <c r="B544" s="30" t="str">
        <f t="shared" si="8"/>
        <v/>
      </c>
      <c r="C544" s="34">
        <v>1.05</v>
      </c>
      <c r="D544" s="34" t="s">
        <v>1853</v>
      </c>
      <c r="E544" s="34" t="s">
        <v>1857</v>
      </c>
      <c r="F544" s="34" t="s">
        <v>1857</v>
      </c>
      <c r="G544" s="34" t="s">
        <v>1865</v>
      </c>
      <c r="H544" s="34" t="s">
        <v>1860</v>
      </c>
      <c r="I544" s="34" t="s">
        <v>1858</v>
      </c>
      <c r="J544" s="34" t="s">
        <v>1858</v>
      </c>
      <c r="K544" s="34">
        <v>0.95</v>
      </c>
      <c r="L544" s="34">
        <v>0.95</v>
      </c>
      <c r="M544" s="34">
        <v>0.95</v>
      </c>
      <c r="N544" s="34">
        <v>0.94</v>
      </c>
      <c r="O544" s="34">
        <v>0.94</v>
      </c>
      <c r="P544" s="34">
        <v>0.95</v>
      </c>
      <c r="Q544" s="34">
        <v>0.96</v>
      </c>
      <c r="R544" s="34">
        <v>0.97</v>
      </c>
      <c r="S544" s="34">
        <v>0.98</v>
      </c>
      <c r="T544" s="34">
        <v>1.03</v>
      </c>
      <c r="U544" s="34">
        <v>1.02</v>
      </c>
      <c r="V544" s="34">
        <v>1.03</v>
      </c>
      <c r="W544" s="34">
        <v>1.05</v>
      </c>
      <c r="X544" s="34">
        <v>1.02</v>
      </c>
      <c r="Y544" s="34">
        <v>1.06</v>
      </c>
      <c r="Z544" s="412">
        <v>1.05</v>
      </c>
      <c r="AA544" s="412">
        <v>1.05</v>
      </c>
      <c r="AB544" s="412">
        <v>1.05</v>
      </c>
      <c r="AC544" s="412">
        <v>1.05</v>
      </c>
      <c r="AD544" s="412">
        <v>1.05</v>
      </c>
    </row>
    <row r="545" spans="1:30" s="30" customFormat="1" ht="11.25" x14ac:dyDescent="0.25">
      <c r="A545" s="31">
        <v>74592</v>
      </c>
      <c r="B545" s="30" t="str">
        <f t="shared" si="8"/>
        <v/>
      </c>
      <c r="C545" s="34">
        <v>1.0900000000000001</v>
      </c>
      <c r="D545" s="34" t="s">
        <v>1847</v>
      </c>
      <c r="E545" s="34" t="s">
        <v>1852</v>
      </c>
      <c r="F545" s="34" t="s">
        <v>1852</v>
      </c>
      <c r="G545" s="34">
        <v>1</v>
      </c>
      <c r="H545" s="34" t="s">
        <v>1861</v>
      </c>
      <c r="I545" s="34">
        <v>1</v>
      </c>
      <c r="J545" s="34">
        <v>1</v>
      </c>
      <c r="K545" s="34">
        <v>0.98</v>
      </c>
      <c r="L545" s="34">
        <v>0.99</v>
      </c>
      <c r="M545" s="34">
        <v>0.98</v>
      </c>
      <c r="N545" s="34">
        <v>0.97</v>
      </c>
      <c r="O545" s="34">
        <v>0.97</v>
      </c>
      <c r="P545" s="34">
        <v>0.98</v>
      </c>
      <c r="Q545" s="34">
        <v>1</v>
      </c>
      <c r="R545" s="34">
        <v>1</v>
      </c>
      <c r="S545" s="34">
        <v>1.02</v>
      </c>
      <c r="T545" s="34">
        <v>1.07</v>
      </c>
      <c r="U545" s="34">
        <v>1.06</v>
      </c>
      <c r="V545" s="34">
        <v>1.07</v>
      </c>
      <c r="W545" s="34">
        <v>1.08</v>
      </c>
      <c r="X545" s="34">
        <v>1.06</v>
      </c>
      <c r="Y545" s="34">
        <v>1.1000000000000001</v>
      </c>
      <c r="Z545" s="412">
        <v>1.08</v>
      </c>
      <c r="AA545" s="412">
        <v>1.08</v>
      </c>
      <c r="AB545" s="412">
        <v>1.08</v>
      </c>
      <c r="AC545" s="412">
        <v>1.08</v>
      </c>
      <c r="AD545" s="412">
        <v>1.08</v>
      </c>
    </row>
    <row r="546" spans="1:30" s="30" customFormat="1" ht="11.25" x14ac:dyDescent="0.25">
      <c r="A546" s="31">
        <v>74594</v>
      </c>
      <c r="B546" s="30" t="str">
        <f t="shared" si="8"/>
        <v/>
      </c>
      <c r="C546" s="34">
        <v>1.03</v>
      </c>
      <c r="D546" s="34" t="s">
        <v>1857</v>
      </c>
      <c r="E546" s="34" t="s">
        <v>1864</v>
      </c>
      <c r="F546" s="34" t="s">
        <v>1864</v>
      </c>
      <c r="G546" s="34" t="s">
        <v>1860</v>
      </c>
      <c r="H546" s="34" t="s">
        <v>1863</v>
      </c>
      <c r="I546" s="34" t="s">
        <v>1859</v>
      </c>
      <c r="J546" s="34" t="s">
        <v>1860</v>
      </c>
      <c r="K546" s="34">
        <v>0.93</v>
      </c>
      <c r="L546" s="34">
        <v>0.93</v>
      </c>
      <c r="M546" s="34">
        <v>0.93</v>
      </c>
      <c r="N546" s="34">
        <v>0.92</v>
      </c>
      <c r="O546" s="34">
        <v>0.92</v>
      </c>
      <c r="P546" s="34">
        <v>0.93</v>
      </c>
      <c r="Q546" s="34">
        <v>0.94</v>
      </c>
      <c r="R546" s="34">
        <v>0.95</v>
      </c>
      <c r="S546" s="34">
        <v>0.96</v>
      </c>
      <c r="T546" s="34">
        <v>1</v>
      </c>
      <c r="U546" s="34">
        <v>1</v>
      </c>
      <c r="V546" s="34">
        <v>1</v>
      </c>
      <c r="W546" s="34">
        <v>1.02</v>
      </c>
      <c r="X546" s="34">
        <v>1</v>
      </c>
      <c r="Y546" s="34">
        <v>1.04</v>
      </c>
      <c r="Z546" s="412">
        <v>1.02</v>
      </c>
      <c r="AA546" s="412">
        <v>1.02</v>
      </c>
      <c r="AB546" s="412">
        <v>1.02</v>
      </c>
      <c r="AC546" s="412">
        <v>1.02</v>
      </c>
      <c r="AD546" s="412">
        <v>1.02</v>
      </c>
    </row>
    <row r="547" spans="1:30" s="30" customFormat="1" ht="11.25" x14ac:dyDescent="0.25">
      <c r="A547" s="31">
        <v>74595</v>
      </c>
      <c r="B547" s="30" t="str">
        <f t="shared" si="8"/>
        <v/>
      </c>
      <c r="C547" s="34">
        <v>1.05</v>
      </c>
      <c r="D547" s="34" t="s">
        <v>1853</v>
      </c>
      <c r="E547" s="34" t="s">
        <v>1857</v>
      </c>
      <c r="F547" s="34" t="s">
        <v>1857</v>
      </c>
      <c r="G547" s="34" t="s">
        <v>1865</v>
      </c>
      <c r="H547" s="34" t="s">
        <v>1860</v>
      </c>
      <c r="I547" s="34" t="s">
        <v>1858</v>
      </c>
      <c r="J547" s="34" t="s">
        <v>1858</v>
      </c>
      <c r="K547" s="34">
        <v>0.95</v>
      </c>
      <c r="L547" s="34">
        <v>0.95</v>
      </c>
      <c r="M547" s="34">
        <v>0.95</v>
      </c>
      <c r="N547" s="34">
        <v>0.94</v>
      </c>
      <c r="O547" s="34">
        <v>0.94</v>
      </c>
      <c r="P547" s="34">
        <v>0.95</v>
      </c>
      <c r="Q547" s="34">
        <v>0.96</v>
      </c>
      <c r="R547" s="34">
        <v>0.97</v>
      </c>
      <c r="S547" s="34">
        <v>0.98</v>
      </c>
      <c r="T547" s="34">
        <v>1.03</v>
      </c>
      <c r="U547" s="34">
        <v>1.02</v>
      </c>
      <c r="V547" s="34">
        <v>1.03</v>
      </c>
      <c r="W547" s="34">
        <v>1.05</v>
      </c>
      <c r="X547" s="34">
        <v>1.03</v>
      </c>
      <c r="Y547" s="34">
        <v>1.06</v>
      </c>
      <c r="Z547" s="412">
        <v>1.05</v>
      </c>
      <c r="AA547" s="412">
        <v>1.05</v>
      </c>
      <c r="AB547" s="412">
        <v>1.05</v>
      </c>
      <c r="AC547" s="412">
        <v>1.05</v>
      </c>
      <c r="AD547" s="412">
        <v>1.05</v>
      </c>
    </row>
    <row r="548" spans="1:30" s="30" customFormat="1" ht="11.25" x14ac:dyDescent="0.25">
      <c r="A548" s="31">
        <v>74597</v>
      </c>
      <c r="B548" s="30" t="str">
        <f t="shared" si="8"/>
        <v/>
      </c>
      <c r="C548" s="34">
        <v>1.07</v>
      </c>
      <c r="D548" s="34" t="s">
        <v>1852</v>
      </c>
      <c r="E548" s="34" t="s">
        <v>1853</v>
      </c>
      <c r="F548" s="34" t="s">
        <v>1856</v>
      </c>
      <c r="G548" s="34" t="s">
        <v>1861</v>
      </c>
      <c r="H548" s="34" t="s">
        <v>1858</v>
      </c>
      <c r="I548" s="34" t="s">
        <v>1861</v>
      </c>
      <c r="J548" s="34" t="s">
        <v>1861</v>
      </c>
      <c r="K548" s="34">
        <v>0.96</v>
      </c>
      <c r="L548" s="34">
        <v>0.97</v>
      </c>
      <c r="M548" s="34">
        <v>0.96</v>
      </c>
      <c r="N548" s="34">
        <v>0.95</v>
      </c>
      <c r="O548" s="34">
        <v>0.95</v>
      </c>
      <c r="P548" s="34">
        <v>0.96</v>
      </c>
      <c r="Q548" s="34">
        <v>0.97</v>
      </c>
      <c r="R548" s="34">
        <v>0.98</v>
      </c>
      <c r="S548" s="34">
        <v>0.99</v>
      </c>
      <c r="T548" s="34">
        <v>1.04</v>
      </c>
      <c r="U548" s="34">
        <v>1.04</v>
      </c>
      <c r="V548" s="34">
        <v>1.04</v>
      </c>
      <c r="W548" s="34">
        <v>1.06</v>
      </c>
      <c r="X548" s="34">
        <v>1.04</v>
      </c>
      <c r="Y548" s="34">
        <v>1.08</v>
      </c>
      <c r="Z548" s="412">
        <v>1.06</v>
      </c>
      <c r="AA548" s="412">
        <v>1.06</v>
      </c>
      <c r="AB548" s="412">
        <v>1.06</v>
      </c>
      <c r="AC548" s="412">
        <v>1.06</v>
      </c>
      <c r="AD548" s="412">
        <v>1.06</v>
      </c>
    </row>
    <row r="549" spans="1:30" s="30" customFormat="1" ht="11.25" x14ac:dyDescent="0.25">
      <c r="A549" s="31">
        <v>74599</v>
      </c>
      <c r="B549" s="30" t="str">
        <f t="shared" si="8"/>
        <v/>
      </c>
      <c r="C549" s="34">
        <v>1.05</v>
      </c>
      <c r="D549" s="34" t="s">
        <v>1853</v>
      </c>
      <c r="E549" s="34" t="s">
        <v>1857</v>
      </c>
      <c r="F549" s="34">
        <v>1</v>
      </c>
      <c r="G549" s="34" t="s">
        <v>1858</v>
      </c>
      <c r="H549" s="34" t="s">
        <v>1859</v>
      </c>
      <c r="I549" s="34" t="s">
        <v>1858</v>
      </c>
      <c r="J549" s="34" t="s">
        <v>1858</v>
      </c>
      <c r="K549" s="34">
        <v>0.95</v>
      </c>
      <c r="L549" s="34">
        <v>0.95</v>
      </c>
      <c r="M549" s="34">
        <v>0.94</v>
      </c>
      <c r="N549" s="34">
        <v>0.93</v>
      </c>
      <c r="O549" s="34">
        <v>0.93</v>
      </c>
      <c r="P549" s="34">
        <v>0.95</v>
      </c>
      <c r="Q549" s="34">
        <v>0.96</v>
      </c>
      <c r="R549" s="34">
        <v>0.96</v>
      </c>
      <c r="S549" s="34">
        <v>0.98</v>
      </c>
      <c r="T549" s="34">
        <v>1.02</v>
      </c>
      <c r="U549" s="34">
        <v>1.02</v>
      </c>
      <c r="V549" s="34">
        <v>1.02</v>
      </c>
      <c r="W549" s="34">
        <v>1.04</v>
      </c>
      <c r="X549" s="34">
        <v>1.02</v>
      </c>
      <c r="Y549" s="34">
        <v>1.06</v>
      </c>
      <c r="Z549" s="412">
        <v>1.04</v>
      </c>
      <c r="AA549" s="412">
        <v>1.04</v>
      </c>
      <c r="AB549" s="412">
        <v>1.04</v>
      </c>
      <c r="AC549" s="412">
        <v>1.04</v>
      </c>
      <c r="AD549" s="412">
        <v>1.04</v>
      </c>
    </row>
    <row r="550" spans="1:30" s="30" customFormat="1" ht="11.25" x14ac:dyDescent="0.25">
      <c r="A550" s="31">
        <v>74613</v>
      </c>
      <c r="B550" s="30" t="str">
        <f t="shared" si="8"/>
        <v/>
      </c>
      <c r="C550" s="34">
        <v>1.19</v>
      </c>
      <c r="D550" s="34" t="s">
        <v>1834</v>
      </c>
      <c r="E550" s="34" t="s">
        <v>1844</v>
      </c>
      <c r="F550" s="34" t="s">
        <v>1849</v>
      </c>
      <c r="G550" s="34" t="s">
        <v>1848</v>
      </c>
      <c r="H550" s="34" t="s">
        <v>1852</v>
      </c>
      <c r="I550" s="34" t="s">
        <v>1847</v>
      </c>
      <c r="J550" s="34" t="s">
        <v>1847</v>
      </c>
      <c r="K550" s="34">
        <v>1.06</v>
      </c>
      <c r="L550" s="34">
        <v>1.06</v>
      </c>
      <c r="M550" s="34">
        <v>1.05</v>
      </c>
      <c r="N550" s="34">
        <v>1.04</v>
      </c>
      <c r="O550" s="34">
        <v>1.04</v>
      </c>
      <c r="P550" s="34">
        <v>1.05</v>
      </c>
      <c r="Q550" s="34">
        <v>1.07</v>
      </c>
      <c r="R550" s="34">
        <v>1.08</v>
      </c>
      <c r="S550" s="34">
        <v>1.0900000000000001</v>
      </c>
      <c r="T550" s="34">
        <v>1.1499999999999999</v>
      </c>
      <c r="U550" s="34">
        <v>1.1499999999999999</v>
      </c>
      <c r="V550" s="34">
        <v>1.1499999999999999</v>
      </c>
      <c r="W550" s="34">
        <v>1.17</v>
      </c>
      <c r="X550" s="34">
        <v>1.1399999999999999</v>
      </c>
      <c r="Y550" s="34">
        <v>1.19</v>
      </c>
      <c r="Z550" s="412">
        <v>1.17</v>
      </c>
      <c r="AA550" s="412">
        <v>1.17</v>
      </c>
      <c r="AB550" s="412">
        <v>1.17</v>
      </c>
      <c r="AC550" s="412">
        <v>1.17</v>
      </c>
      <c r="AD550" s="412">
        <v>1.17</v>
      </c>
    </row>
    <row r="551" spans="1:30" s="30" customFormat="1" ht="11.25" x14ac:dyDescent="0.25">
      <c r="A551" s="31">
        <v>74626</v>
      </c>
      <c r="B551" s="30" t="str">
        <f t="shared" si="8"/>
        <v/>
      </c>
      <c r="C551" s="34">
        <v>1.21</v>
      </c>
      <c r="D551" s="34" t="s">
        <v>1825</v>
      </c>
      <c r="E551" s="34" t="s">
        <v>1840</v>
      </c>
      <c r="F551" s="34" t="s">
        <v>1842</v>
      </c>
      <c r="G551" s="34" t="s">
        <v>1846</v>
      </c>
      <c r="H551" s="34" t="s">
        <v>1847</v>
      </c>
      <c r="I551" s="34" t="s">
        <v>1851</v>
      </c>
      <c r="J551" s="34" t="s">
        <v>1851</v>
      </c>
      <c r="K551" s="34">
        <v>1.08</v>
      </c>
      <c r="L551" s="34">
        <v>1.08</v>
      </c>
      <c r="M551" s="34">
        <v>1.07</v>
      </c>
      <c r="N551" s="34">
        <v>1.06</v>
      </c>
      <c r="O551" s="34">
        <v>1.06</v>
      </c>
      <c r="P551" s="34">
        <v>1.07</v>
      </c>
      <c r="Q551" s="34">
        <v>1.0900000000000001</v>
      </c>
      <c r="R551" s="34">
        <v>1.1000000000000001</v>
      </c>
      <c r="S551" s="34">
        <v>1.1200000000000001</v>
      </c>
      <c r="T551" s="34">
        <v>1.18</v>
      </c>
      <c r="U551" s="34">
        <v>1.18</v>
      </c>
      <c r="V551" s="34">
        <v>1.18</v>
      </c>
      <c r="W551" s="34">
        <v>1.19</v>
      </c>
      <c r="X551" s="34">
        <v>1.1599999999999999</v>
      </c>
      <c r="Y551" s="34">
        <v>1.21</v>
      </c>
      <c r="Z551" s="412">
        <v>1.19</v>
      </c>
      <c r="AA551" s="412">
        <v>1.19</v>
      </c>
      <c r="AB551" s="412">
        <v>1.19</v>
      </c>
      <c r="AC551" s="412">
        <v>1.19</v>
      </c>
      <c r="AD551" s="412">
        <v>1.19</v>
      </c>
    </row>
    <row r="552" spans="1:30" s="30" customFormat="1" ht="11.25" x14ac:dyDescent="0.25">
      <c r="A552" s="31">
        <v>74629</v>
      </c>
      <c r="B552" s="30" t="str">
        <f t="shared" si="8"/>
        <v/>
      </c>
      <c r="C552" s="34">
        <v>1.2</v>
      </c>
      <c r="D552" s="34" t="s">
        <v>1834</v>
      </c>
      <c r="E552" s="34" t="s">
        <v>1842</v>
      </c>
      <c r="F552" s="34" t="s">
        <v>1844</v>
      </c>
      <c r="G552" s="34" t="s">
        <v>1851</v>
      </c>
      <c r="H552" s="34" t="s">
        <v>1855</v>
      </c>
      <c r="I552" s="34" t="s">
        <v>1848</v>
      </c>
      <c r="J552" s="34" t="s">
        <v>1848</v>
      </c>
      <c r="K552" s="34">
        <v>1.07</v>
      </c>
      <c r="L552" s="34">
        <v>1.07</v>
      </c>
      <c r="M552" s="34">
        <v>1.06</v>
      </c>
      <c r="N552" s="34">
        <v>1.05</v>
      </c>
      <c r="O552" s="34">
        <v>1.05</v>
      </c>
      <c r="P552" s="34">
        <v>1.06</v>
      </c>
      <c r="Q552" s="34">
        <v>1.08</v>
      </c>
      <c r="R552" s="34">
        <v>1.08</v>
      </c>
      <c r="S552" s="34">
        <v>1.1000000000000001</v>
      </c>
      <c r="T552" s="34">
        <v>1.1599999999999999</v>
      </c>
      <c r="U552" s="34">
        <v>1.1599999999999999</v>
      </c>
      <c r="V552" s="34">
        <v>1.1599999999999999</v>
      </c>
      <c r="W552" s="34">
        <v>1.18</v>
      </c>
      <c r="X552" s="34">
        <v>1.1499999999999999</v>
      </c>
      <c r="Y552" s="34">
        <v>1.2</v>
      </c>
      <c r="Z552" s="412">
        <v>1.18</v>
      </c>
      <c r="AA552" s="412">
        <v>1.18</v>
      </c>
      <c r="AB552" s="412">
        <v>1.18</v>
      </c>
      <c r="AC552" s="412">
        <v>1.18</v>
      </c>
      <c r="AD552" s="412">
        <v>1.18</v>
      </c>
    </row>
    <row r="553" spans="1:30" s="30" customFormat="1" ht="11.25" x14ac:dyDescent="0.25">
      <c r="A553" s="31">
        <v>74632</v>
      </c>
      <c r="B553" s="30" t="str">
        <f t="shared" si="8"/>
        <v/>
      </c>
      <c r="C553" s="34">
        <v>1.1599999999999999</v>
      </c>
      <c r="D553" s="34" t="s">
        <v>1844</v>
      </c>
      <c r="E553" s="34" t="s">
        <v>1845</v>
      </c>
      <c r="F553" s="34" t="s">
        <v>1850</v>
      </c>
      <c r="G553" s="34" t="s">
        <v>1855</v>
      </c>
      <c r="H553" s="34" t="s">
        <v>1853</v>
      </c>
      <c r="I553" s="34" t="s">
        <v>1852</v>
      </c>
      <c r="J553" s="34" t="s">
        <v>1852</v>
      </c>
      <c r="K553" s="34">
        <v>1.04</v>
      </c>
      <c r="L553" s="34">
        <v>1.04</v>
      </c>
      <c r="M553" s="34">
        <v>1.03</v>
      </c>
      <c r="N553" s="34">
        <v>1.02</v>
      </c>
      <c r="O553" s="34">
        <v>1.02</v>
      </c>
      <c r="P553" s="34">
        <v>1.03</v>
      </c>
      <c r="Q553" s="34">
        <v>1.05</v>
      </c>
      <c r="R553" s="34">
        <v>1.06</v>
      </c>
      <c r="S553" s="34">
        <v>1.07</v>
      </c>
      <c r="T553" s="34">
        <v>1.1299999999999999</v>
      </c>
      <c r="U553" s="34">
        <v>1.1299999999999999</v>
      </c>
      <c r="V553" s="34">
        <v>1.1299999999999999</v>
      </c>
      <c r="W553" s="34">
        <v>1.1499999999999999</v>
      </c>
      <c r="X553" s="34">
        <v>1.1200000000000001</v>
      </c>
      <c r="Y553" s="34">
        <v>1.17</v>
      </c>
      <c r="Z553" s="412">
        <v>1.1499999999999999</v>
      </c>
      <c r="AA553" s="412">
        <v>1.1499999999999999</v>
      </c>
      <c r="AB553" s="412">
        <v>1.1499999999999999</v>
      </c>
      <c r="AC553" s="412">
        <v>1.1499999999999999</v>
      </c>
      <c r="AD553" s="412">
        <v>1.1499999999999999</v>
      </c>
    </row>
    <row r="554" spans="1:30" s="30" customFormat="1" ht="11.25" x14ac:dyDescent="0.25">
      <c r="A554" s="31">
        <v>74635</v>
      </c>
      <c r="B554" s="30" t="str">
        <f t="shared" si="8"/>
        <v/>
      </c>
      <c r="C554" s="34">
        <v>1.1200000000000001</v>
      </c>
      <c r="D554" s="34" t="s">
        <v>1846</v>
      </c>
      <c r="E554" s="34" t="s">
        <v>1848</v>
      </c>
      <c r="F554" s="34" t="s">
        <v>1847</v>
      </c>
      <c r="G554" s="34" t="s">
        <v>1856</v>
      </c>
      <c r="H554" s="34">
        <v>1</v>
      </c>
      <c r="I554" s="34" t="s">
        <v>1856</v>
      </c>
      <c r="J554" s="34" t="s">
        <v>1856</v>
      </c>
      <c r="K554" s="34">
        <v>1.01</v>
      </c>
      <c r="L554" s="34">
        <v>1.01</v>
      </c>
      <c r="M554" s="34">
        <v>1</v>
      </c>
      <c r="N554" s="34">
        <v>0.99</v>
      </c>
      <c r="O554" s="34">
        <v>0.99</v>
      </c>
      <c r="P554" s="34">
        <v>1</v>
      </c>
      <c r="Q554" s="34">
        <v>1.02</v>
      </c>
      <c r="R554" s="34">
        <v>1.02</v>
      </c>
      <c r="S554" s="34">
        <v>1.04</v>
      </c>
      <c r="T554" s="34">
        <v>1.0900000000000001</v>
      </c>
      <c r="U554" s="34">
        <v>1.0900000000000001</v>
      </c>
      <c r="V554" s="34">
        <v>1.0900000000000001</v>
      </c>
      <c r="W554" s="34">
        <v>1.1100000000000001</v>
      </c>
      <c r="X554" s="34">
        <v>1.08</v>
      </c>
      <c r="Y554" s="34">
        <v>1.1299999999999999</v>
      </c>
      <c r="Z554" s="412">
        <v>1.1100000000000001</v>
      </c>
      <c r="AA554" s="412">
        <v>1.1100000000000001</v>
      </c>
      <c r="AB554" s="412">
        <v>1.1100000000000001</v>
      </c>
      <c r="AC554" s="412">
        <v>1.1100000000000001</v>
      </c>
      <c r="AD554" s="412">
        <v>1.1100000000000001</v>
      </c>
    </row>
    <row r="555" spans="1:30" s="30" customFormat="1" ht="11.25" x14ac:dyDescent="0.25">
      <c r="A555" s="31">
        <v>74638</v>
      </c>
      <c r="B555" s="30" t="str">
        <f t="shared" si="8"/>
        <v/>
      </c>
      <c r="C555" s="34">
        <v>1.03</v>
      </c>
      <c r="D555" s="34">
        <v>1</v>
      </c>
      <c r="E555" s="34" t="s">
        <v>1864</v>
      </c>
      <c r="F555" s="34" t="s">
        <v>1861</v>
      </c>
      <c r="G555" s="34" t="s">
        <v>1859</v>
      </c>
      <c r="H555" s="34" t="s">
        <v>1863</v>
      </c>
      <c r="I555" s="34" t="s">
        <v>1859</v>
      </c>
      <c r="J555" s="34" t="s">
        <v>1859</v>
      </c>
      <c r="K555" s="34">
        <v>0.93</v>
      </c>
      <c r="L555" s="34">
        <v>0.93</v>
      </c>
      <c r="M555" s="34">
        <v>0.93</v>
      </c>
      <c r="N555" s="34">
        <v>0.91</v>
      </c>
      <c r="O555" s="34">
        <v>0.91</v>
      </c>
      <c r="P555" s="34">
        <v>0.93</v>
      </c>
      <c r="Q555" s="34">
        <v>0.94</v>
      </c>
      <c r="R555" s="34">
        <v>0.94</v>
      </c>
      <c r="S555" s="34">
        <v>0.95</v>
      </c>
      <c r="T555" s="34">
        <v>1</v>
      </c>
      <c r="U555" s="34">
        <v>1</v>
      </c>
      <c r="V555" s="34">
        <v>1</v>
      </c>
      <c r="W555" s="34">
        <v>1.02</v>
      </c>
      <c r="X555" s="34">
        <v>1</v>
      </c>
      <c r="Y555" s="34">
        <v>1.04</v>
      </c>
      <c r="Z555" s="412">
        <v>1.02</v>
      </c>
      <c r="AA555" s="412">
        <v>1.02</v>
      </c>
      <c r="AB555" s="412">
        <v>1.02</v>
      </c>
      <c r="AC555" s="412">
        <v>1.02</v>
      </c>
      <c r="AD555" s="412">
        <v>1.02</v>
      </c>
    </row>
    <row r="556" spans="1:30" s="30" customFormat="1" ht="11.25" x14ac:dyDescent="0.25">
      <c r="A556" s="31">
        <v>74639</v>
      </c>
      <c r="B556" s="30" t="str">
        <f t="shared" si="8"/>
        <v/>
      </c>
      <c r="C556" s="34">
        <v>1.1299999999999999</v>
      </c>
      <c r="D556" s="34" t="s">
        <v>1846</v>
      </c>
      <c r="E556" s="34" t="s">
        <v>1848</v>
      </c>
      <c r="F556" s="34" t="s">
        <v>1848</v>
      </c>
      <c r="G556" s="34" t="s">
        <v>1853</v>
      </c>
      <c r="H556" s="34" t="s">
        <v>1857</v>
      </c>
      <c r="I556" s="34" t="s">
        <v>1856</v>
      </c>
      <c r="J556" s="34" t="s">
        <v>1856</v>
      </c>
      <c r="K556" s="34">
        <v>1.01</v>
      </c>
      <c r="L556" s="34">
        <v>1.02</v>
      </c>
      <c r="M556" s="34">
        <v>1.01</v>
      </c>
      <c r="N556" s="34">
        <v>0.99</v>
      </c>
      <c r="O556" s="34">
        <v>1</v>
      </c>
      <c r="P556" s="34">
        <v>1.01</v>
      </c>
      <c r="Q556" s="34">
        <v>1.02</v>
      </c>
      <c r="R556" s="34">
        <v>1.03</v>
      </c>
      <c r="S556" s="34">
        <v>1.04</v>
      </c>
      <c r="T556" s="34">
        <v>1.1000000000000001</v>
      </c>
      <c r="U556" s="34">
        <v>1.1000000000000001</v>
      </c>
      <c r="V556" s="34">
        <v>1.1000000000000001</v>
      </c>
      <c r="W556" s="34">
        <v>1.1200000000000001</v>
      </c>
      <c r="X556" s="34">
        <v>1.0900000000000001</v>
      </c>
      <c r="Y556" s="34">
        <v>1.1299999999999999</v>
      </c>
      <c r="Z556" s="412">
        <v>1.1200000000000001</v>
      </c>
      <c r="AA556" s="412">
        <v>1.1200000000000001</v>
      </c>
      <c r="AB556" s="412">
        <v>1.1200000000000001</v>
      </c>
      <c r="AC556" s="412">
        <v>1.1200000000000001</v>
      </c>
      <c r="AD556" s="412">
        <v>1.1200000000000001</v>
      </c>
    </row>
    <row r="557" spans="1:30" s="30" customFormat="1" ht="11.25" x14ac:dyDescent="0.25">
      <c r="A557" s="31">
        <v>74653</v>
      </c>
      <c r="B557" s="30" t="str">
        <f t="shared" si="8"/>
        <v/>
      </c>
      <c r="C557" s="34">
        <v>1.2</v>
      </c>
      <c r="D557" s="34" t="s">
        <v>1838</v>
      </c>
      <c r="E557" s="34" t="s">
        <v>1842</v>
      </c>
      <c r="F557" s="34" t="s">
        <v>1844</v>
      </c>
      <c r="G557" s="34" t="s">
        <v>1851</v>
      </c>
      <c r="H557" s="34" t="s">
        <v>1855</v>
      </c>
      <c r="I557" s="34" t="s">
        <v>1848</v>
      </c>
      <c r="J557" s="34" t="s">
        <v>1848</v>
      </c>
      <c r="K557" s="34">
        <v>1.07</v>
      </c>
      <c r="L557" s="34">
        <v>1.07</v>
      </c>
      <c r="M557" s="34">
        <v>1.06</v>
      </c>
      <c r="N557" s="34">
        <v>1.05</v>
      </c>
      <c r="O557" s="34">
        <v>1.05</v>
      </c>
      <c r="P557" s="34">
        <v>1.07</v>
      </c>
      <c r="Q557" s="34">
        <v>1.0900000000000001</v>
      </c>
      <c r="R557" s="34">
        <v>1.0900000000000001</v>
      </c>
      <c r="S557" s="34">
        <v>1.1100000000000001</v>
      </c>
      <c r="T557" s="34">
        <v>1.17</v>
      </c>
      <c r="U557" s="34">
        <v>1.17</v>
      </c>
      <c r="V557" s="34">
        <v>1.17</v>
      </c>
      <c r="W557" s="34">
        <v>1.18</v>
      </c>
      <c r="X557" s="34">
        <v>1.1499999999999999</v>
      </c>
      <c r="Y557" s="34">
        <v>1.2</v>
      </c>
      <c r="Z557" s="412">
        <v>1.18</v>
      </c>
      <c r="AA557" s="412">
        <v>1.18</v>
      </c>
      <c r="AB557" s="412">
        <v>1.18</v>
      </c>
      <c r="AC557" s="412">
        <v>1.18</v>
      </c>
      <c r="AD557" s="412">
        <v>1.18</v>
      </c>
    </row>
    <row r="558" spans="1:30" s="30" customFormat="1" ht="11.25" x14ac:dyDescent="0.25">
      <c r="A558" s="31">
        <v>74670</v>
      </c>
      <c r="B558" s="30" t="str">
        <f t="shared" si="8"/>
        <v/>
      </c>
      <c r="C558" s="34">
        <v>1.1499999999999999</v>
      </c>
      <c r="D558" s="34" t="s">
        <v>1845</v>
      </c>
      <c r="E558" s="34" t="s">
        <v>1846</v>
      </c>
      <c r="F558" s="34" t="s">
        <v>1851</v>
      </c>
      <c r="G558" s="34" t="s">
        <v>1854</v>
      </c>
      <c r="H558" s="34" t="s">
        <v>1856</v>
      </c>
      <c r="I558" s="34" t="s">
        <v>1854</v>
      </c>
      <c r="J558" s="34" t="s">
        <v>1854</v>
      </c>
      <c r="K558" s="34">
        <v>1.03</v>
      </c>
      <c r="L558" s="34">
        <v>1.03</v>
      </c>
      <c r="M558" s="34">
        <v>1.02</v>
      </c>
      <c r="N558" s="34">
        <v>1.01</v>
      </c>
      <c r="O558" s="34">
        <v>1.01</v>
      </c>
      <c r="P558" s="34">
        <v>1.02</v>
      </c>
      <c r="Q558" s="34">
        <v>1.04</v>
      </c>
      <c r="R558" s="34">
        <v>1.04</v>
      </c>
      <c r="S558" s="34">
        <v>1.06</v>
      </c>
      <c r="T558" s="34">
        <v>1.1100000000000001</v>
      </c>
      <c r="U558" s="34">
        <v>1.1100000000000001</v>
      </c>
      <c r="V558" s="34">
        <v>1.1100000000000001</v>
      </c>
      <c r="W558" s="34">
        <v>1.1299999999999999</v>
      </c>
      <c r="X558" s="34">
        <v>1.1000000000000001</v>
      </c>
      <c r="Y558" s="34">
        <v>1.1499999999999999</v>
      </c>
      <c r="Z558" s="412">
        <v>1.1299999999999999</v>
      </c>
      <c r="AA558" s="412">
        <v>1.1299999999999999</v>
      </c>
      <c r="AB558" s="412">
        <v>1.1299999999999999</v>
      </c>
      <c r="AC558" s="412">
        <v>1.1299999999999999</v>
      </c>
      <c r="AD558" s="412">
        <v>1.1299999999999999</v>
      </c>
    </row>
    <row r="559" spans="1:30" s="30" customFormat="1" ht="11.25" x14ac:dyDescent="0.25">
      <c r="A559" s="31">
        <v>74673</v>
      </c>
      <c r="B559" s="30" t="str">
        <f t="shared" si="8"/>
        <v/>
      </c>
      <c r="C559" s="34">
        <v>1.1499999999999999</v>
      </c>
      <c r="D559" s="34" t="s">
        <v>1849</v>
      </c>
      <c r="E559" s="34" t="s">
        <v>1846</v>
      </c>
      <c r="F559" s="34" t="s">
        <v>1846</v>
      </c>
      <c r="G559" s="34" t="s">
        <v>1852</v>
      </c>
      <c r="H559" s="34" t="s">
        <v>1853</v>
      </c>
      <c r="I559" s="34" t="s">
        <v>1854</v>
      </c>
      <c r="J559" s="34" t="s">
        <v>1854</v>
      </c>
      <c r="K559" s="34">
        <v>1.03</v>
      </c>
      <c r="L559" s="34">
        <v>1.04</v>
      </c>
      <c r="M559" s="34">
        <v>1.03</v>
      </c>
      <c r="N559" s="34">
        <v>1.01</v>
      </c>
      <c r="O559" s="34">
        <v>1.02</v>
      </c>
      <c r="P559" s="34">
        <v>1.03</v>
      </c>
      <c r="Q559" s="34">
        <v>1.05</v>
      </c>
      <c r="R559" s="34">
        <v>1.05</v>
      </c>
      <c r="S559" s="34">
        <v>1.07</v>
      </c>
      <c r="T559" s="34">
        <v>1.1200000000000001</v>
      </c>
      <c r="U559" s="34">
        <v>1.1200000000000001</v>
      </c>
      <c r="V559" s="34">
        <v>1.1200000000000001</v>
      </c>
      <c r="W559" s="34">
        <v>1.1399999999999999</v>
      </c>
      <c r="X559" s="34">
        <v>1.1100000000000001</v>
      </c>
      <c r="Y559" s="34">
        <v>1.1499999999999999</v>
      </c>
      <c r="Z559" s="412">
        <v>1.1399999999999999</v>
      </c>
      <c r="AA559" s="412">
        <v>1.1399999999999999</v>
      </c>
      <c r="AB559" s="412">
        <v>1.1399999999999999</v>
      </c>
      <c r="AC559" s="412">
        <v>1.1399999999999999</v>
      </c>
      <c r="AD559" s="412">
        <v>1.1399999999999999</v>
      </c>
    </row>
    <row r="560" spans="1:30" s="30" customFormat="1" ht="11.25" x14ac:dyDescent="0.25">
      <c r="A560" s="31">
        <v>74676</v>
      </c>
      <c r="B560" s="30" t="str">
        <f t="shared" si="8"/>
        <v/>
      </c>
      <c r="C560" s="34">
        <v>1.21</v>
      </c>
      <c r="D560" s="34" t="s">
        <v>1838</v>
      </c>
      <c r="E560" s="34" t="s">
        <v>1840</v>
      </c>
      <c r="F560" s="34" t="s">
        <v>1842</v>
      </c>
      <c r="G560" s="34" t="s">
        <v>1851</v>
      </c>
      <c r="H560" s="34" t="s">
        <v>1847</v>
      </c>
      <c r="I560" s="34" t="s">
        <v>1848</v>
      </c>
      <c r="J560" s="34" t="s">
        <v>1851</v>
      </c>
      <c r="K560" s="34">
        <v>1.08</v>
      </c>
      <c r="L560" s="34">
        <v>1.08</v>
      </c>
      <c r="M560" s="34">
        <v>1.07</v>
      </c>
      <c r="N560" s="34">
        <v>1.06</v>
      </c>
      <c r="O560" s="34">
        <v>1.06</v>
      </c>
      <c r="P560" s="34">
        <v>1.07</v>
      </c>
      <c r="Q560" s="34">
        <v>1.0900000000000001</v>
      </c>
      <c r="R560" s="34">
        <v>1.1000000000000001</v>
      </c>
      <c r="S560" s="34">
        <v>1.1100000000000001</v>
      </c>
      <c r="T560" s="34">
        <v>1.17</v>
      </c>
      <c r="U560" s="34">
        <v>1.17</v>
      </c>
      <c r="V560" s="34">
        <v>1.17</v>
      </c>
      <c r="W560" s="34">
        <v>1.19</v>
      </c>
      <c r="X560" s="34">
        <v>1.1599999999999999</v>
      </c>
      <c r="Y560" s="34">
        <v>1.21</v>
      </c>
      <c r="Z560" s="412">
        <v>1.19</v>
      </c>
      <c r="AA560" s="412">
        <v>1.19</v>
      </c>
      <c r="AB560" s="412">
        <v>1.19</v>
      </c>
      <c r="AC560" s="412">
        <v>1.19</v>
      </c>
      <c r="AD560" s="412">
        <v>1.19</v>
      </c>
    </row>
    <row r="561" spans="1:30" s="30" customFormat="1" ht="11.25" x14ac:dyDescent="0.25">
      <c r="A561" s="31">
        <v>74677</v>
      </c>
      <c r="B561" s="30" t="str">
        <f t="shared" si="8"/>
        <v/>
      </c>
      <c r="C561" s="34">
        <v>1.18</v>
      </c>
      <c r="D561" s="34" t="s">
        <v>1842</v>
      </c>
      <c r="E561" s="34" t="s">
        <v>1849</v>
      </c>
      <c r="F561" s="34" t="s">
        <v>1845</v>
      </c>
      <c r="G561" s="34" t="s">
        <v>1847</v>
      </c>
      <c r="H561" s="34" t="s">
        <v>1852</v>
      </c>
      <c r="I561" s="34" t="s">
        <v>1855</v>
      </c>
      <c r="J561" s="34" t="s">
        <v>1855</v>
      </c>
      <c r="K561" s="34">
        <v>1.05</v>
      </c>
      <c r="L561" s="34">
        <v>1.06</v>
      </c>
      <c r="M561" s="34">
        <v>1.05</v>
      </c>
      <c r="N561" s="34">
        <v>1.03</v>
      </c>
      <c r="O561" s="34">
        <v>1.03</v>
      </c>
      <c r="P561" s="34">
        <v>1.05</v>
      </c>
      <c r="Q561" s="34">
        <v>1.07</v>
      </c>
      <c r="R561" s="34">
        <v>1.07</v>
      </c>
      <c r="S561" s="34">
        <v>1.0900000000000001</v>
      </c>
      <c r="T561" s="34">
        <v>1.1499999999999999</v>
      </c>
      <c r="U561" s="34">
        <v>1.1399999999999999</v>
      </c>
      <c r="V561" s="34">
        <v>1.1399999999999999</v>
      </c>
      <c r="W561" s="34">
        <v>1.1599999999999999</v>
      </c>
      <c r="X561" s="34">
        <v>1.1299999999999999</v>
      </c>
      <c r="Y561" s="34">
        <v>1.18</v>
      </c>
      <c r="Z561" s="412">
        <v>1.1599999999999999</v>
      </c>
      <c r="AA561" s="412">
        <v>1.1599999999999999</v>
      </c>
      <c r="AB561" s="412">
        <v>1.1599999999999999</v>
      </c>
      <c r="AC561" s="412">
        <v>1.1599999999999999</v>
      </c>
      <c r="AD561" s="412">
        <v>1.1599999999999999</v>
      </c>
    </row>
    <row r="562" spans="1:30" s="30" customFormat="1" ht="11.25" x14ac:dyDescent="0.25">
      <c r="A562" s="31">
        <v>74679</v>
      </c>
      <c r="B562" s="30" t="str">
        <f t="shared" si="8"/>
        <v/>
      </c>
      <c r="C562" s="34">
        <v>1.21</v>
      </c>
      <c r="D562" s="34" t="s">
        <v>1825</v>
      </c>
      <c r="E562" s="34" t="s">
        <v>1840</v>
      </c>
      <c r="F562" s="34" t="s">
        <v>1842</v>
      </c>
      <c r="G562" s="34" t="s">
        <v>1846</v>
      </c>
      <c r="H562" s="34" t="s">
        <v>1847</v>
      </c>
      <c r="I562" s="34" t="s">
        <v>1851</v>
      </c>
      <c r="J562" s="34" t="s">
        <v>1851</v>
      </c>
      <c r="K562" s="34">
        <v>1.08</v>
      </c>
      <c r="L562" s="34">
        <v>1.08</v>
      </c>
      <c r="M562" s="34">
        <v>1.07</v>
      </c>
      <c r="N562" s="34">
        <v>1.06</v>
      </c>
      <c r="O562" s="34">
        <v>1.06</v>
      </c>
      <c r="P562" s="34">
        <v>1.07</v>
      </c>
      <c r="Q562" s="34">
        <v>1.0900000000000001</v>
      </c>
      <c r="R562" s="34">
        <v>1.1000000000000001</v>
      </c>
      <c r="S562" s="34">
        <v>1.1200000000000001</v>
      </c>
      <c r="T562" s="34">
        <v>1.18</v>
      </c>
      <c r="U562" s="34">
        <v>1.18</v>
      </c>
      <c r="V562" s="34">
        <v>1.18</v>
      </c>
      <c r="W562" s="34">
        <v>1.19</v>
      </c>
      <c r="X562" s="34">
        <v>1.1599999999999999</v>
      </c>
      <c r="Y562" s="34">
        <v>1.21</v>
      </c>
      <c r="Z562" s="412">
        <v>1.19</v>
      </c>
      <c r="AA562" s="412">
        <v>1.19</v>
      </c>
      <c r="AB562" s="412">
        <v>1.19</v>
      </c>
      <c r="AC562" s="412">
        <v>1.19</v>
      </c>
      <c r="AD562" s="412">
        <v>1.19</v>
      </c>
    </row>
    <row r="563" spans="1:30" s="30" customFormat="1" ht="11.25" x14ac:dyDescent="0.25">
      <c r="A563" s="31">
        <v>74706</v>
      </c>
      <c r="B563" s="30" t="str">
        <f t="shared" si="8"/>
        <v/>
      </c>
      <c r="C563" s="34">
        <v>1.18</v>
      </c>
      <c r="D563" s="34" t="s">
        <v>1840</v>
      </c>
      <c r="E563" s="34" t="s">
        <v>1849</v>
      </c>
      <c r="F563" s="34" t="s">
        <v>1845</v>
      </c>
      <c r="G563" s="34" t="s">
        <v>1847</v>
      </c>
      <c r="H563" s="34" t="s">
        <v>1852</v>
      </c>
      <c r="I563" s="34" t="s">
        <v>1855</v>
      </c>
      <c r="J563" s="34" t="s">
        <v>1855</v>
      </c>
      <c r="K563" s="34">
        <v>1.05</v>
      </c>
      <c r="L563" s="34">
        <v>1.06</v>
      </c>
      <c r="M563" s="34">
        <v>1.05</v>
      </c>
      <c r="N563" s="34">
        <v>1.04</v>
      </c>
      <c r="O563" s="34">
        <v>1.04</v>
      </c>
      <c r="P563" s="34">
        <v>1.05</v>
      </c>
      <c r="Q563" s="34">
        <v>1.07</v>
      </c>
      <c r="R563" s="34">
        <v>1.07</v>
      </c>
      <c r="S563" s="34">
        <v>1.0900000000000001</v>
      </c>
      <c r="T563" s="34">
        <v>1.1499999999999999</v>
      </c>
      <c r="U563" s="34">
        <v>1.1499999999999999</v>
      </c>
      <c r="V563" s="34">
        <v>1.1499999999999999</v>
      </c>
      <c r="W563" s="34">
        <v>1.1599999999999999</v>
      </c>
      <c r="X563" s="34">
        <v>1.1299999999999999</v>
      </c>
      <c r="Y563" s="34">
        <v>1.18</v>
      </c>
      <c r="Z563" s="412">
        <v>1.1599999999999999</v>
      </c>
      <c r="AA563" s="412">
        <v>1.1599999999999999</v>
      </c>
      <c r="AB563" s="412">
        <v>1.1599999999999999</v>
      </c>
      <c r="AC563" s="412">
        <v>1.1599999999999999</v>
      </c>
      <c r="AD563" s="412">
        <v>1.1599999999999999</v>
      </c>
    </row>
    <row r="564" spans="1:30" s="30" customFormat="1" ht="11.25" x14ac:dyDescent="0.25">
      <c r="A564" s="31">
        <v>74722</v>
      </c>
      <c r="B564" s="30" t="str">
        <f t="shared" si="8"/>
        <v/>
      </c>
      <c r="C564" s="34">
        <v>1.1200000000000001</v>
      </c>
      <c r="D564" s="34" t="s">
        <v>1851</v>
      </c>
      <c r="E564" s="34" t="s">
        <v>1847</v>
      </c>
      <c r="F564" s="34" t="s">
        <v>1847</v>
      </c>
      <c r="G564" s="34" t="s">
        <v>1856</v>
      </c>
      <c r="H564" s="34">
        <v>1</v>
      </c>
      <c r="I564" s="34" t="s">
        <v>1857</v>
      </c>
      <c r="J564" s="34" t="s">
        <v>1857</v>
      </c>
      <c r="K564" s="34">
        <v>1</v>
      </c>
      <c r="L564" s="34">
        <v>1.01</v>
      </c>
      <c r="M564" s="34">
        <v>1</v>
      </c>
      <c r="N564" s="34">
        <v>0.99</v>
      </c>
      <c r="O564" s="34">
        <v>0.99</v>
      </c>
      <c r="P564" s="34">
        <v>1</v>
      </c>
      <c r="Q564" s="34">
        <v>1.02</v>
      </c>
      <c r="R564" s="34">
        <v>1.02</v>
      </c>
      <c r="S564" s="34">
        <v>1.04</v>
      </c>
      <c r="T564" s="34">
        <v>1.0900000000000001</v>
      </c>
      <c r="U564" s="34">
        <v>1.0900000000000001</v>
      </c>
      <c r="V564" s="34">
        <v>1.0900000000000001</v>
      </c>
      <c r="W564" s="34">
        <v>1.1100000000000001</v>
      </c>
      <c r="X564" s="34">
        <v>1.08</v>
      </c>
      <c r="Y564" s="34">
        <v>1.1200000000000001</v>
      </c>
      <c r="Z564" s="412">
        <v>1.1100000000000001</v>
      </c>
      <c r="AA564" s="412">
        <v>1.1100000000000001</v>
      </c>
      <c r="AB564" s="412">
        <v>1.1100000000000001</v>
      </c>
      <c r="AC564" s="412">
        <v>1.1100000000000001</v>
      </c>
      <c r="AD564" s="412">
        <v>1.1100000000000001</v>
      </c>
    </row>
    <row r="565" spans="1:30" s="30" customFormat="1" ht="11.25" x14ac:dyDescent="0.25">
      <c r="A565" s="31">
        <v>74731</v>
      </c>
      <c r="B565" s="30" t="str">
        <f t="shared" si="8"/>
        <v/>
      </c>
      <c r="C565" s="34">
        <v>1.08</v>
      </c>
      <c r="D565" s="34" t="s">
        <v>1855</v>
      </c>
      <c r="E565" s="34" t="s">
        <v>1854</v>
      </c>
      <c r="F565" s="34" t="s">
        <v>1853</v>
      </c>
      <c r="G565" s="34" t="s">
        <v>1864</v>
      </c>
      <c r="H565" s="34" t="s">
        <v>1865</v>
      </c>
      <c r="I565" s="34" t="s">
        <v>1861</v>
      </c>
      <c r="J565" s="34" t="s">
        <v>1861</v>
      </c>
      <c r="K565" s="34">
        <v>0.97</v>
      </c>
      <c r="L565" s="34">
        <v>0.97</v>
      </c>
      <c r="M565" s="34">
        <v>0.97</v>
      </c>
      <c r="N565" s="34">
        <v>0.96</v>
      </c>
      <c r="O565" s="34">
        <v>0.96</v>
      </c>
      <c r="P565" s="34">
        <v>0.97</v>
      </c>
      <c r="Q565" s="34">
        <v>0.98</v>
      </c>
      <c r="R565" s="34">
        <v>0.99</v>
      </c>
      <c r="S565" s="34">
        <v>1</v>
      </c>
      <c r="T565" s="34">
        <v>1.05</v>
      </c>
      <c r="U565" s="34">
        <v>1.05</v>
      </c>
      <c r="V565" s="34">
        <v>1.05</v>
      </c>
      <c r="W565" s="34">
        <v>1.07</v>
      </c>
      <c r="X565" s="34">
        <v>1.05</v>
      </c>
      <c r="Y565" s="34">
        <v>1.0900000000000001</v>
      </c>
      <c r="Z565" s="412">
        <v>1.07</v>
      </c>
      <c r="AA565" s="412">
        <v>1.07</v>
      </c>
      <c r="AB565" s="412">
        <v>1.07</v>
      </c>
      <c r="AC565" s="412">
        <v>1.07</v>
      </c>
      <c r="AD565" s="412">
        <v>1.07</v>
      </c>
    </row>
    <row r="566" spans="1:30" s="30" customFormat="1" ht="11.25" x14ac:dyDescent="0.25">
      <c r="A566" s="31">
        <v>74736</v>
      </c>
      <c r="B566" s="30" t="str">
        <f t="shared" si="8"/>
        <v/>
      </c>
      <c r="C566" s="34">
        <v>1.1499999999999999</v>
      </c>
      <c r="D566" s="34" t="s">
        <v>1845</v>
      </c>
      <c r="E566" s="34" t="s">
        <v>1846</v>
      </c>
      <c r="F566" s="34" t="s">
        <v>1851</v>
      </c>
      <c r="G566" s="34" t="s">
        <v>1852</v>
      </c>
      <c r="H566" s="34" t="s">
        <v>1856</v>
      </c>
      <c r="I566" s="34" t="s">
        <v>1854</v>
      </c>
      <c r="J566" s="34" t="s">
        <v>1854</v>
      </c>
      <c r="K566" s="34">
        <v>1.03</v>
      </c>
      <c r="L566" s="34">
        <v>1.03</v>
      </c>
      <c r="M566" s="34">
        <v>1.03</v>
      </c>
      <c r="N566" s="34">
        <v>1.01</v>
      </c>
      <c r="O566" s="34">
        <v>1.01</v>
      </c>
      <c r="P566" s="34">
        <v>1.03</v>
      </c>
      <c r="Q566" s="34">
        <v>1.04</v>
      </c>
      <c r="R566" s="34">
        <v>1.05</v>
      </c>
      <c r="S566" s="34">
        <v>1.06</v>
      </c>
      <c r="T566" s="34">
        <v>1.1200000000000001</v>
      </c>
      <c r="U566" s="34">
        <v>1.1200000000000001</v>
      </c>
      <c r="V566" s="34">
        <v>1.1200000000000001</v>
      </c>
      <c r="W566" s="34">
        <v>1.1299999999999999</v>
      </c>
      <c r="X566" s="34">
        <v>1.1100000000000001</v>
      </c>
      <c r="Y566" s="34">
        <v>1.1499999999999999</v>
      </c>
      <c r="Z566" s="412">
        <v>1.1299999999999999</v>
      </c>
      <c r="AA566" s="412">
        <v>1.1299999999999999</v>
      </c>
      <c r="AB566" s="412">
        <v>1.1299999999999999</v>
      </c>
      <c r="AC566" s="412">
        <v>1.1299999999999999</v>
      </c>
      <c r="AD566" s="412">
        <v>1.1299999999999999</v>
      </c>
    </row>
    <row r="567" spans="1:30" s="30" customFormat="1" ht="11.25" x14ac:dyDescent="0.25">
      <c r="A567" s="31">
        <v>74740</v>
      </c>
      <c r="B567" s="30" t="str">
        <f t="shared" si="8"/>
        <v/>
      </c>
      <c r="C567" s="34">
        <v>1.2</v>
      </c>
      <c r="D567" s="34" t="s">
        <v>1834</v>
      </c>
      <c r="E567" s="34" t="s">
        <v>1844</v>
      </c>
      <c r="F567" s="34" t="s">
        <v>1844</v>
      </c>
      <c r="G567" s="34" t="s">
        <v>1848</v>
      </c>
      <c r="H567" s="34" t="s">
        <v>1855</v>
      </c>
      <c r="I567" s="34" t="s">
        <v>1847</v>
      </c>
      <c r="J567" s="34" t="s">
        <v>1847</v>
      </c>
      <c r="K567" s="34">
        <v>1.07</v>
      </c>
      <c r="L567" s="34">
        <v>1.07</v>
      </c>
      <c r="M567" s="34">
        <v>1.06</v>
      </c>
      <c r="N567" s="34">
        <v>1.05</v>
      </c>
      <c r="O567" s="34">
        <v>1.05</v>
      </c>
      <c r="P567" s="34">
        <v>1.06</v>
      </c>
      <c r="Q567" s="34">
        <v>1.08</v>
      </c>
      <c r="R567" s="34">
        <v>1.08</v>
      </c>
      <c r="S567" s="34">
        <v>1.1000000000000001</v>
      </c>
      <c r="T567" s="34">
        <v>1.1599999999999999</v>
      </c>
      <c r="U567" s="34">
        <v>1.1599999999999999</v>
      </c>
      <c r="V567" s="34">
        <v>1.1599999999999999</v>
      </c>
      <c r="W567" s="34">
        <v>1.18</v>
      </c>
      <c r="X567" s="34">
        <v>1.1499999999999999</v>
      </c>
      <c r="Y567" s="34">
        <v>1.19</v>
      </c>
      <c r="Z567" s="412">
        <v>1.18</v>
      </c>
      <c r="AA567" s="412">
        <v>1.18</v>
      </c>
      <c r="AB567" s="412">
        <v>1.18</v>
      </c>
      <c r="AC567" s="412">
        <v>1.18</v>
      </c>
      <c r="AD567" s="412">
        <v>1.18</v>
      </c>
    </row>
    <row r="568" spans="1:30" s="30" customFormat="1" ht="11.25" x14ac:dyDescent="0.25">
      <c r="A568" s="31">
        <v>74743</v>
      </c>
      <c r="B568" s="30" t="str">
        <f t="shared" si="8"/>
        <v/>
      </c>
      <c r="C568" s="34">
        <v>1.1599999999999999</v>
      </c>
      <c r="D568" s="34" t="s">
        <v>1849</v>
      </c>
      <c r="E568" s="34" t="s">
        <v>1850</v>
      </c>
      <c r="F568" s="34" t="s">
        <v>1846</v>
      </c>
      <c r="G568" s="34" t="s">
        <v>1852</v>
      </c>
      <c r="H568" s="34" t="s">
        <v>1853</v>
      </c>
      <c r="I568" s="34" t="s">
        <v>1852</v>
      </c>
      <c r="J568" s="34" t="s">
        <v>1852</v>
      </c>
      <c r="K568" s="34">
        <v>1.04</v>
      </c>
      <c r="L568" s="34">
        <v>1.04</v>
      </c>
      <c r="M568" s="34">
        <v>1.03</v>
      </c>
      <c r="N568" s="34">
        <v>1.02</v>
      </c>
      <c r="O568" s="34">
        <v>1.02</v>
      </c>
      <c r="P568" s="34">
        <v>1.03</v>
      </c>
      <c r="Q568" s="34">
        <v>1.05</v>
      </c>
      <c r="R568" s="34">
        <v>1.06</v>
      </c>
      <c r="S568" s="34">
        <v>1.07</v>
      </c>
      <c r="T568" s="34">
        <v>1.1299999999999999</v>
      </c>
      <c r="U568" s="34">
        <v>1.1299999999999999</v>
      </c>
      <c r="V568" s="34">
        <v>1.1299999999999999</v>
      </c>
      <c r="W568" s="34">
        <v>1.1399999999999999</v>
      </c>
      <c r="X568" s="34">
        <v>1.1200000000000001</v>
      </c>
      <c r="Y568" s="34">
        <v>1.1599999999999999</v>
      </c>
      <c r="Z568" s="412">
        <v>1.1399999999999999</v>
      </c>
      <c r="AA568" s="412">
        <v>1.1399999999999999</v>
      </c>
      <c r="AB568" s="412">
        <v>1.1399999999999999</v>
      </c>
      <c r="AC568" s="412">
        <v>1.1399999999999999</v>
      </c>
      <c r="AD568" s="412">
        <v>1.1399999999999999</v>
      </c>
    </row>
    <row r="569" spans="1:30" s="30" customFormat="1" ht="11.25" x14ac:dyDescent="0.25">
      <c r="A569" s="31">
        <v>74744</v>
      </c>
      <c r="B569" s="30" t="str">
        <f t="shared" si="8"/>
        <v/>
      </c>
      <c r="C569" s="34">
        <v>1.1100000000000001</v>
      </c>
      <c r="D569" s="34" t="s">
        <v>1851</v>
      </c>
      <c r="E569" s="34" t="s">
        <v>1855</v>
      </c>
      <c r="F569" s="34" t="s">
        <v>1855</v>
      </c>
      <c r="G569" s="34" t="s">
        <v>1857</v>
      </c>
      <c r="H569" s="34" t="s">
        <v>1864</v>
      </c>
      <c r="I569" s="34" t="s">
        <v>1857</v>
      </c>
      <c r="J569" s="34" t="s">
        <v>1857</v>
      </c>
      <c r="K569" s="34">
        <v>1</v>
      </c>
      <c r="L569" s="34">
        <v>1</v>
      </c>
      <c r="M569" s="34">
        <v>1</v>
      </c>
      <c r="N569" s="34">
        <v>0.98</v>
      </c>
      <c r="O569" s="34">
        <v>0.98</v>
      </c>
      <c r="P569" s="34">
        <v>1</v>
      </c>
      <c r="Q569" s="34">
        <v>1.01</v>
      </c>
      <c r="R569" s="34">
        <v>1.02</v>
      </c>
      <c r="S569" s="34">
        <v>1.03</v>
      </c>
      <c r="T569" s="34">
        <v>1.08</v>
      </c>
      <c r="U569" s="34">
        <v>1.08</v>
      </c>
      <c r="V569" s="34">
        <v>1.08</v>
      </c>
      <c r="W569" s="34">
        <v>1.1000000000000001</v>
      </c>
      <c r="X569" s="34">
        <v>1.07</v>
      </c>
      <c r="Y569" s="34">
        <v>1.1200000000000001</v>
      </c>
      <c r="Z569" s="412">
        <v>1.1000000000000001</v>
      </c>
      <c r="AA569" s="412">
        <v>1.1000000000000001</v>
      </c>
      <c r="AB569" s="412">
        <v>1.1000000000000001</v>
      </c>
      <c r="AC569" s="412">
        <v>1.1000000000000001</v>
      </c>
      <c r="AD569" s="412">
        <v>1.1000000000000001</v>
      </c>
    </row>
    <row r="570" spans="1:30" s="30" customFormat="1" ht="11.25" x14ac:dyDescent="0.25">
      <c r="A570" s="31">
        <v>74746</v>
      </c>
      <c r="B570" s="30" t="str">
        <f t="shared" si="8"/>
        <v/>
      </c>
      <c r="C570" s="34">
        <v>1.0900000000000001</v>
      </c>
      <c r="D570" s="34" t="s">
        <v>1847</v>
      </c>
      <c r="E570" s="34" t="s">
        <v>1852</v>
      </c>
      <c r="F570" s="34" t="s">
        <v>1854</v>
      </c>
      <c r="G570" s="34">
        <v>1</v>
      </c>
      <c r="H570" s="34" t="s">
        <v>1861</v>
      </c>
      <c r="I570" s="34" t="s">
        <v>1864</v>
      </c>
      <c r="J570" s="34" t="s">
        <v>1864</v>
      </c>
      <c r="K570" s="34">
        <v>0.98</v>
      </c>
      <c r="L570" s="34">
        <v>0.98</v>
      </c>
      <c r="M570" s="34">
        <v>0.98</v>
      </c>
      <c r="N570" s="34">
        <v>0.97</v>
      </c>
      <c r="O570" s="34">
        <v>0.97</v>
      </c>
      <c r="P570" s="34">
        <v>0.98</v>
      </c>
      <c r="Q570" s="34">
        <v>0.99</v>
      </c>
      <c r="R570" s="34">
        <v>1</v>
      </c>
      <c r="S570" s="34">
        <v>1.01</v>
      </c>
      <c r="T570" s="34">
        <v>1.06</v>
      </c>
      <c r="U570" s="34">
        <v>1.06</v>
      </c>
      <c r="V570" s="34">
        <v>1.06</v>
      </c>
      <c r="W570" s="34">
        <v>1.08</v>
      </c>
      <c r="X570" s="34">
        <v>1.06</v>
      </c>
      <c r="Y570" s="34">
        <v>1.1000000000000001</v>
      </c>
      <c r="Z570" s="412">
        <v>1.08</v>
      </c>
      <c r="AA570" s="412">
        <v>1.08</v>
      </c>
      <c r="AB570" s="412">
        <v>1.08</v>
      </c>
      <c r="AC570" s="412">
        <v>1.08</v>
      </c>
      <c r="AD570" s="412">
        <v>1.08</v>
      </c>
    </row>
    <row r="571" spans="1:30" s="30" customFormat="1" ht="11.25" x14ac:dyDescent="0.25">
      <c r="A571" s="31">
        <v>74747</v>
      </c>
      <c r="B571" s="30" t="str">
        <f t="shared" si="8"/>
        <v/>
      </c>
      <c r="C571" s="34">
        <v>1.1499999999999999</v>
      </c>
      <c r="D571" s="34" t="s">
        <v>1849</v>
      </c>
      <c r="E571" s="34" t="s">
        <v>1850</v>
      </c>
      <c r="F571" s="34" t="s">
        <v>1846</v>
      </c>
      <c r="G571" s="34" t="s">
        <v>1852</v>
      </c>
      <c r="H571" s="34" t="s">
        <v>1853</v>
      </c>
      <c r="I571" s="34" t="s">
        <v>1854</v>
      </c>
      <c r="J571" s="34" t="s">
        <v>1854</v>
      </c>
      <c r="K571" s="34">
        <v>1.03</v>
      </c>
      <c r="L571" s="34">
        <v>1.04</v>
      </c>
      <c r="M571" s="34">
        <v>1.03</v>
      </c>
      <c r="N571" s="34">
        <v>1.01</v>
      </c>
      <c r="O571" s="34">
        <v>1.02</v>
      </c>
      <c r="P571" s="34">
        <v>1.03</v>
      </c>
      <c r="Q571" s="34">
        <v>1.05</v>
      </c>
      <c r="R571" s="34">
        <v>1.05</v>
      </c>
      <c r="S571" s="34">
        <v>1.07</v>
      </c>
      <c r="T571" s="34">
        <v>1.1200000000000001</v>
      </c>
      <c r="U571" s="34">
        <v>1.1200000000000001</v>
      </c>
      <c r="V571" s="34">
        <v>1.1200000000000001</v>
      </c>
      <c r="W571" s="34">
        <v>1.1399999999999999</v>
      </c>
      <c r="X571" s="34">
        <v>1.1100000000000001</v>
      </c>
      <c r="Y571" s="34">
        <v>1.1599999999999999</v>
      </c>
      <c r="Z571" s="412">
        <v>1.1399999999999999</v>
      </c>
      <c r="AA571" s="412">
        <v>1.1399999999999999</v>
      </c>
      <c r="AB571" s="412">
        <v>1.1399999999999999</v>
      </c>
      <c r="AC571" s="412">
        <v>1.1399999999999999</v>
      </c>
      <c r="AD571" s="412">
        <v>1.1399999999999999</v>
      </c>
    </row>
    <row r="572" spans="1:30" s="30" customFormat="1" ht="11.25" x14ac:dyDescent="0.25">
      <c r="A572" s="31">
        <v>74749</v>
      </c>
      <c r="B572" s="30" t="str">
        <f t="shared" si="8"/>
        <v/>
      </c>
      <c r="C572" s="34">
        <v>1.1399999999999999</v>
      </c>
      <c r="D572" s="34" t="s">
        <v>1850</v>
      </c>
      <c r="E572" s="34" t="s">
        <v>1851</v>
      </c>
      <c r="F572" s="34" t="s">
        <v>1851</v>
      </c>
      <c r="G572" s="34" t="s">
        <v>1854</v>
      </c>
      <c r="H572" s="34" t="s">
        <v>1856</v>
      </c>
      <c r="I572" s="34" t="s">
        <v>1853</v>
      </c>
      <c r="J572" s="34" t="s">
        <v>1853</v>
      </c>
      <c r="K572" s="34">
        <v>1.02</v>
      </c>
      <c r="L572" s="34">
        <v>1.02</v>
      </c>
      <c r="M572" s="34">
        <v>1.02</v>
      </c>
      <c r="N572" s="34">
        <v>1</v>
      </c>
      <c r="O572" s="34">
        <v>1</v>
      </c>
      <c r="P572" s="34">
        <v>1.02</v>
      </c>
      <c r="Q572" s="34">
        <v>1.03</v>
      </c>
      <c r="R572" s="34">
        <v>1.04</v>
      </c>
      <c r="S572" s="34">
        <v>1.06</v>
      </c>
      <c r="T572" s="34">
        <v>1.1100000000000001</v>
      </c>
      <c r="U572" s="34">
        <v>1.1100000000000001</v>
      </c>
      <c r="V572" s="34">
        <v>1.1100000000000001</v>
      </c>
      <c r="W572" s="34">
        <v>1.1200000000000001</v>
      </c>
      <c r="X572" s="34">
        <v>1.1000000000000001</v>
      </c>
      <c r="Y572" s="34">
        <v>1.1399999999999999</v>
      </c>
      <c r="Z572" s="412">
        <v>1.1200000000000001</v>
      </c>
      <c r="AA572" s="412">
        <v>1.1200000000000001</v>
      </c>
      <c r="AB572" s="412">
        <v>1.1200000000000001</v>
      </c>
      <c r="AC572" s="412">
        <v>1.1200000000000001</v>
      </c>
      <c r="AD572" s="412">
        <v>1.1200000000000001</v>
      </c>
    </row>
    <row r="573" spans="1:30" s="30" customFormat="1" ht="11.25" x14ac:dyDescent="0.25">
      <c r="A573" s="31">
        <v>74821</v>
      </c>
      <c r="B573" s="30" t="str">
        <f t="shared" si="8"/>
        <v/>
      </c>
      <c r="C573" s="34">
        <v>1.27</v>
      </c>
      <c r="D573" s="34" t="s">
        <v>1841</v>
      </c>
      <c r="E573" s="34" t="s">
        <v>1831</v>
      </c>
      <c r="F573" s="34" t="s">
        <v>1826</v>
      </c>
      <c r="G573" s="34" t="s">
        <v>1844</v>
      </c>
      <c r="H573" s="34" t="s">
        <v>1845</v>
      </c>
      <c r="I573" s="34" t="s">
        <v>1849</v>
      </c>
      <c r="J573" s="34" t="s">
        <v>1849</v>
      </c>
      <c r="K573" s="34">
        <v>1.1200000000000001</v>
      </c>
      <c r="L573" s="34">
        <v>1.1299999999999999</v>
      </c>
      <c r="M573" s="34">
        <v>1.1200000000000001</v>
      </c>
      <c r="N573" s="34">
        <v>1.1000000000000001</v>
      </c>
      <c r="O573" s="34">
        <v>1.1000000000000001</v>
      </c>
      <c r="P573" s="34">
        <v>1.1200000000000001</v>
      </c>
      <c r="Q573" s="34">
        <v>1.1399999999999999</v>
      </c>
      <c r="R573" s="34">
        <v>1.1399999999999999</v>
      </c>
      <c r="S573" s="34">
        <v>1.1599999999999999</v>
      </c>
      <c r="T573" s="34">
        <v>1.23</v>
      </c>
      <c r="U573" s="34">
        <v>1.23</v>
      </c>
      <c r="V573" s="34">
        <v>1.23</v>
      </c>
      <c r="W573" s="34">
        <v>1.24</v>
      </c>
      <c r="X573" s="34">
        <v>1.21</v>
      </c>
      <c r="Y573" s="34">
        <v>1.26</v>
      </c>
      <c r="Z573" s="412">
        <v>1.24</v>
      </c>
      <c r="AA573" s="412">
        <v>1.24</v>
      </c>
      <c r="AB573" s="412">
        <v>1.24</v>
      </c>
      <c r="AC573" s="412">
        <v>1.24</v>
      </c>
      <c r="AD573" s="412">
        <v>1.24</v>
      </c>
    </row>
    <row r="574" spans="1:30" s="30" customFormat="1" ht="11.25" x14ac:dyDescent="0.25">
      <c r="A574" s="31">
        <v>74831</v>
      </c>
      <c r="B574" s="30" t="str">
        <f t="shared" si="8"/>
        <v/>
      </c>
      <c r="C574" s="34">
        <v>1.27</v>
      </c>
      <c r="D574" s="34" t="s">
        <v>1830</v>
      </c>
      <c r="E574" s="34" t="s">
        <v>1831</v>
      </c>
      <c r="F574" s="34" t="s">
        <v>1826</v>
      </c>
      <c r="G574" s="34" t="s">
        <v>1844</v>
      </c>
      <c r="H574" s="34" t="s">
        <v>1850</v>
      </c>
      <c r="I574" s="34" t="s">
        <v>1849</v>
      </c>
      <c r="J574" s="34" t="s">
        <v>1849</v>
      </c>
      <c r="K574" s="34">
        <v>1.1200000000000001</v>
      </c>
      <c r="L574" s="34">
        <v>1.1299999999999999</v>
      </c>
      <c r="M574" s="34">
        <v>1.1200000000000001</v>
      </c>
      <c r="N574" s="34">
        <v>1.1000000000000001</v>
      </c>
      <c r="O574" s="34">
        <v>1.1000000000000001</v>
      </c>
      <c r="P574" s="34">
        <v>1.1200000000000001</v>
      </c>
      <c r="Q574" s="34">
        <v>1.1399999999999999</v>
      </c>
      <c r="R574" s="34">
        <v>1.1399999999999999</v>
      </c>
      <c r="S574" s="34">
        <v>1.1599999999999999</v>
      </c>
      <c r="T574" s="34">
        <v>1.23</v>
      </c>
      <c r="U574" s="34">
        <v>1.23</v>
      </c>
      <c r="V574" s="34">
        <v>1.23</v>
      </c>
      <c r="W574" s="34">
        <v>1.24</v>
      </c>
      <c r="X574" s="34">
        <v>1.21</v>
      </c>
      <c r="Y574" s="34">
        <v>1.26</v>
      </c>
      <c r="Z574" s="412">
        <v>1.24</v>
      </c>
      <c r="AA574" s="412">
        <v>1.24</v>
      </c>
      <c r="AB574" s="412">
        <v>1.24</v>
      </c>
      <c r="AC574" s="412">
        <v>1.24</v>
      </c>
      <c r="AD574" s="412">
        <v>1.24</v>
      </c>
    </row>
    <row r="575" spans="1:30" s="30" customFormat="1" ht="11.25" x14ac:dyDescent="0.25">
      <c r="A575" s="31">
        <v>74834</v>
      </c>
      <c r="B575" s="30" t="str">
        <f t="shared" si="8"/>
        <v/>
      </c>
      <c r="C575" s="34">
        <v>1.23</v>
      </c>
      <c r="D575" s="34" t="s">
        <v>1831</v>
      </c>
      <c r="E575" s="34" t="s">
        <v>1838</v>
      </c>
      <c r="F575" s="34" t="s">
        <v>1834</v>
      </c>
      <c r="G575" s="34" t="s">
        <v>1850</v>
      </c>
      <c r="H575" s="34" t="s">
        <v>1851</v>
      </c>
      <c r="I575" s="34" t="s">
        <v>1846</v>
      </c>
      <c r="J575" s="34" t="s">
        <v>1846</v>
      </c>
      <c r="K575" s="34">
        <v>1.0900000000000001</v>
      </c>
      <c r="L575" s="34">
        <v>1.1000000000000001</v>
      </c>
      <c r="M575" s="34">
        <v>1.0900000000000001</v>
      </c>
      <c r="N575" s="34">
        <v>1.07</v>
      </c>
      <c r="O575" s="34">
        <v>1.07</v>
      </c>
      <c r="P575" s="34">
        <v>1.0900000000000001</v>
      </c>
      <c r="Q575" s="34">
        <v>1.1100000000000001</v>
      </c>
      <c r="R575" s="34">
        <v>1.1100000000000001</v>
      </c>
      <c r="S575" s="34">
        <v>1.1299999999999999</v>
      </c>
      <c r="T575" s="34">
        <v>1.2</v>
      </c>
      <c r="U575" s="34">
        <v>1.19</v>
      </c>
      <c r="V575" s="34">
        <v>1.19</v>
      </c>
      <c r="W575" s="34">
        <v>1.21</v>
      </c>
      <c r="X575" s="34">
        <v>1.17</v>
      </c>
      <c r="Y575" s="34">
        <v>1.23</v>
      </c>
      <c r="Z575" s="412">
        <v>1.21</v>
      </c>
      <c r="AA575" s="412">
        <v>1.21</v>
      </c>
      <c r="AB575" s="412">
        <v>1.21</v>
      </c>
      <c r="AC575" s="412">
        <v>1.21</v>
      </c>
      <c r="AD575" s="412">
        <v>1.21</v>
      </c>
    </row>
    <row r="576" spans="1:30" s="30" customFormat="1" ht="11.25" x14ac:dyDescent="0.25">
      <c r="A576" s="31">
        <v>74838</v>
      </c>
      <c r="B576" s="30" t="str">
        <f t="shared" si="8"/>
        <v/>
      </c>
      <c r="C576" s="34">
        <v>1.04</v>
      </c>
      <c r="D576" s="34" t="s">
        <v>1856</v>
      </c>
      <c r="E576" s="34">
        <v>1</v>
      </c>
      <c r="F576" s="34">
        <v>1</v>
      </c>
      <c r="G576" s="34" t="s">
        <v>1858</v>
      </c>
      <c r="H576" s="34" t="s">
        <v>1859</v>
      </c>
      <c r="I576" s="34" t="s">
        <v>1860</v>
      </c>
      <c r="J576" s="34" t="s">
        <v>1858</v>
      </c>
      <c r="K576" s="34">
        <v>0.94</v>
      </c>
      <c r="L576" s="34">
        <v>0.95</v>
      </c>
      <c r="M576" s="34">
        <v>0.94</v>
      </c>
      <c r="N576" s="34">
        <v>0.93</v>
      </c>
      <c r="O576" s="34">
        <v>0.93</v>
      </c>
      <c r="P576" s="34">
        <v>0.94</v>
      </c>
      <c r="Q576" s="34">
        <v>0.95</v>
      </c>
      <c r="R576" s="34">
        <v>0.96</v>
      </c>
      <c r="S576" s="34">
        <v>0.97</v>
      </c>
      <c r="T576" s="34">
        <v>1.02</v>
      </c>
      <c r="U576" s="34">
        <v>1.01</v>
      </c>
      <c r="V576" s="34">
        <v>1.02</v>
      </c>
      <c r="W576" s="34">
        <v>1.04</v>
      </c>
      <c r="X576" s="34">
        <v>1.02</v>
      </c>
      <c r="Y576" s="34">
        <v>1.05</v>
      </c>
      <c r="Z576" s="412">
        <v>1.04</v>
      </c>
      <c r="AA576" s="412">
        <v>1.04</v>
      </c>
      <c r="AB576" s="412">
        <v>1.04</v>
      </c>
      <c r="AC576" s="412">
        <v>1.04</v>
      </c>
      <c r="AD576" s="412">
        <v>1.04</v>
      </c>
    </row>
    <row r="577" spans="1:30" s="30" customFormat="1" ht="11.25" x14ac:dyDescent="0.25">
      <c r="A577" s="31">
        <v>74842</v>
      </c>
      <c r="B577" s="30" t="str">
        <f t="shared" si="8"/>
        <v/>
      </c>
      <c r="C577" s="34">
        <v>1.19</v>
      </c>
      <c r="D577" s="34" t="s">
        <v>1834</v>
      </c>
      <c r="E577" s="34" t="s">
        <v>1844</v>
      </c>
      <c r="F577" s="34" t="s">
        <v>1844</v>
      </c>
      <c r="G577" s="34" t="s">
        <v>1848</v>
      </c>
      <c r="H577" s="34" t="s">
        <v>1855</v>
      </c>
      <c r="I577" s="34" t="s">
        <v>1847</v>
      </c>
      <c r="J577" s="34" t="s">
        <v>1847</v>
      </c>
      <c r="K577" s="34">
        <v>1.07</v>
      </c>
      <c r="L577" s="34">
        <v>1.07</v>
      </c>
      <c r="M577" s="34">
        <v>1.06</v>
      </c>
      <c r="N577" s="34">
        <v>1.04</v>
      </c>
      <c r="O577" s="34">
        <v>1.05</v>
      </c>
      <c r="P577" s="34">
        <v>1.06</v>
      </c>
      <c r="Q577" s="34">
        <v>1.08</v>
      </c>
      <c r="R577" s="34">
        <v>1.08</v>
      </c>
      <c r="S577" s="34">
        <v>1.1000000000000001</v>
      </c>
      <c r="T577" s="34">
        <v>1.1599999999999999</v>
      </c>
      <c r="U577" s="34">
        <v>1.1599999999999999</v>
      </c>
      <c r="V577" s="34">
        <v>1.1599999999999999</v>
      </c>
      <c r="W577" s="34">
        <v>1.18</v>
      </c>
      <c r="X577" s="34">
        <v>1.1399999999999999</v>
      </c>
      <c r="Y577" s="34">
        <v>1.19</v>
      </c>
      <c r="Z577" s="412">
        <v>1.18</v>
      </c>
      <c r="AA577" s="412">
        <v>1.18</v>
      </c>
      <c r="AB577" s="412">
        <v>1.18</v>
      </c>
      <c r="AC577" s="412">
        <v>1.18</v>
      </c>
      <c r="AD577" s="412">
        <v>1.18</v>
      </c>
    </row>
    <row r="578" spans="1:30" s="30" customFormat="1" ht="11.25" x14ac:dyDescent="0.25">
      <c r="A578" s="31">
        <v>74847</v>
      </c>
      <c r="B578" s="30" t="str">
        <f t="shared" si="8"/>
        <v/>
      </c>
      <c r="C578" s="34">
        <v>1.3</v>
      </c>
      <c r="D578" s="34" t="s">
        <v>1839</v>
      </c>
      <c r="E578" s="34" t="s">
        <v>1830</v>
      </c>
      <c r="F578" s="34" t="s">
        <v>1824</v>
      </c>
      <c r="G578" s="34" t="s">
        <v>1834</v>
      </c>
      <c r="H578" s="34" t="s">
        <v>1844</v>
      </c>
      <c r="I578" s="34" t="s">
        <v>1842</v>
      </c>
      <c r="J578" s="34" t="s">
        <v>1842</v>
      </c>
      <c r="K578" s="34">
        <v>1.1399999999999999</v>
      </c>
      <c r="L578" s="34">
        <v>1.1499999999999999</v>
      </c>
      <c r="M578" s="34">
        <v>1.1399999999999999</v>
      </c>
      <c r="N578" s="34">
        <v>1.1200000000000001</v>
      </c>
      <c r="O578" s="34">
        <v>1.1200000000000001</v>
      </c>
      <c r="P578" s="34">
        <v>1.1399999999999999</v>
      </c>
      <c r="Q578" s="34">
        <v>1.1599999999999999</v>
      </c>
      <c r="R578" s="34">
        <v>1.1599999999999999</v>
      </c>
      <c r="S578" s="34">
        <v>1.19</v>
      </c>
      <c r="T578" s="34">
        <v>1.26</v>
      </c>
      <c r="U578" s="34">
        <v>1.26</v>
      </c>
      <c r="V578" s="34">
        <v>1.26</v>
      </c>
      <c r="W578" s="34">
        <v>1.27</v>
      </c>
      <c r="X578" s="34">
        <v>1.23</v>
      </c>
      <c r="Y578" s="34">
        <v>1.29</v>
      </c>
      <c r="Z578" s="412">
        <v>1.27</v>
      </c>
      <c r="AA578" s="412">
        <v>1.27</v>
      </c>
      <c r="AB578" s="412">
        <v>1.27</v>
      </c>
      <c r="AC578" s="412">
        <v>1.27</v>
      </c>
      <c r="AD578" s="412">
        <v>1.27</v>
      </c>
    </row>
    <row r="579" spans="1:30" s="30" customFormat="1" ht="11.25" x14ac:dyDescent="0.25">
      <c r="A579" s="31">
        <v>74850</v>
      </c>
      <c r="B579" s="30" t="str">
        <f t="shared" si="8"/>
        <v/>
      </c>
      <c r="C579" s="34">
        <v>1.1599999999999999</v>
      </c>
      <c r="D579" s="34" t="s">
        <v>1844</v>
      </c>
      <c r="E579" s="34" t="s">
        <v>1845</v>
      </c>
      <c r="F579" s="34" t="s">
        <v>1850</v>
      </c>
      <c r="G579" s="34" t="s">
        <v>1855</v>
      </c>
      <c r="H579" s="34" t="s">
        <v>1853</v>
      </c>
      <c r="I579" s="34" t="s">
        <v>1852</v>
      </c>
      <c r="J579" s="34" t="s">
        <v>1852</v>
      </c>
      <c r="K579" s="34">
        <v>1.04</v>
      </c>
      <c r="L579" s="34">
        <v>1.04</v>
      </c>
      <c r="M579" s="34">
        <v>1.04</v>
      </c>
      <c r="N579" s="34">
        <v>1.02</v>
      </c>
      <c r="O579" s="34">
        <v>1.02</v>
      </c>
      <c r="P579" s="34">
        <v>1.04</v>
      </c>
      <c r="Q579" s="34">
        <v>1.05</v>
      </c>
      <c r="R579" s="34">
        <v>1.06</v>
      </c>
      <c r="S579" s="34">
        <v>1.08</v>
      </c>
      <c r="T579" s="34">
        <v>1.1299999999999999</v>
      </c>
      <c r="U579" s="34">
        <v>1.1299999999999999</v>
      </c>
      <c r="V579" s="34">
        <v>1.1299999999999999</v>
      </c>
      <c r="W579" s="34">
        <v>1.1499999999999999</v>
      </c>
      <c r="X579" s="34">
        <v>1.1200000000000001</v>
      </c>
      <c r="Y579" s="34">
        <v>1.17</v>
      </c>
      <c r="Z579" s="412">
        <v>1.1499999999999999</v>
      </c>
      <c r="AA579" s="412">
        <v>1.1499999999999999</v>
      </c>
      <c r="AB579" s="412">
        <v>1.1499999999999999</v>
      </c>
      <c r="AC579" s="412">
        <v>1.1499999999999999</v>
      </c>
      <c r="AD579" s="412">
        <v>1.1499999999999999</v>
      </c>
    </row>
    <row r="580" spans="1:30" s="30" customFormat="1" ht="11.25" x14ac:dyDescent="0.25">
      <c r="A580" s="31">
        <v>74855</v>
      </c>
      <c r="B580" s="30" t="str">
        <f t="shared" si="8"/>
        <v/>
      </c>
      <c r="C580" s="34">
        <v>1.27</v>
      </c>
      <c r="D580" s="34" t="s">
        <v>1841</v>
      </c>
      <c r="E580" s="34" t="s">
        <v>1837</v>
      </c>
      <c r="F580" s="34" t="s">
        <v>1831</v>
      </c>
      <c r="G580" s="34" t="s">
        <v>1842</v>
      </c>
      <c r="H580" s="34" t="s">
        <v>1845</v>
      </c>
      <c r="I580" s="34" t="s">
        <v>1849</v>
      </c>
      <c r="J580" s="34" t="s">
        <v>1849</v>
      </c>
      <c r="K580" s="34">
        <v>1.1299999999999999</v>
      </c>
      <c r="L580" s="34">
        <v>1.1299999999999999</v>
      </c>
      <c r="M580" s="34">
        <v>1.1200000000000001</v>
      </c>
      <c r="N580" s="34">
        <v>1.1000000000000001</v>
      </c>
      <c r="O580" s="34">
        <v>1.1100000000000001</v>
      </c>
      <c r="P580" s="34">
        <v>1.1200000000000001</v>
      </c>
      <c r="Q580" s="34">
        <v>1.1399999999999999</v>
      </c>
      <c r="R580" s="34">
        <v>1.1499999999999999</v>
      </c>
      <c r="S580" s="34">
        <v>1.17</v>
      </c>
      <c r="T580" s="34">
        <v>1.23</v>
      </c>
      <c r="U580" s="34">
        <v>1.23</v>
      </c>
      <c r="V580" s="34">
        <v>1.23</v>
      </c>
      <c r="W580" s="34">
        <v>1.25</v>
      </c>
      <c r="X580" s="34">
        <v>1.21</v>
      </c>
      <c r="Y580" s="34">
        <v>1.26</v>
      </c>
      <c r="Z580" s="412">
        <v>1.25</v>
      </c>
      <c r="AA580" s="412">
        <v>1.25</v>
      </c>
      <c r="AB580" s="412">
        <v>1.25</v>
      </c>
      <c r="AC580" s="412">
        <v>1.25</v>
      </c>
      <c r="AD580" s="412">
        <v>1.25</v>
      </c>
    </row>
    <row r="581" spans="1:30" s="30" customFormat="1" ht="11.25" x14ac:dyDescent="0.25">
      <c r="A581" s="31">
        <v>74858</v>
      </c>
      <c r="B581" s="30" t="str">
        <f t="shared" ref="B581:B644" si="9">IF($B$3="","",ABS($B$3-$A581))</f>
        <v/>
      </c>
      <c r="C581" s="34">
        <v>1.22</v>
      </c>
      <c r="D581" s="34" t="s">
        <v>1826</v>
      </c>
      <c r="E581" s="34" t="s">
        <v>1834</v>
      </c>
      <c r="F581" s="34" t="s">
        <v>1840</v>
      </c>
      <c r="G581" s="34" t="s">
        <v>1850</v>
      </c>
      <c r="H581" s="34" t="s">
        <v>1848</v>
      </c>
      <c r="I581" s="34" t="s">
        <v>1851</v>
      </c>
      <c r="J581" s="34" t="s">
        <v>1846</v>
      </c>
      <c r="K581" s="34">
        <v>1.0900000000000001</v>
      </c>
      <c r="L581" s="34">
        <v>1.0900000000000001</v>
      </c>
      <c r="M581" s="34">
        <v>1.08</v>
      </c>
      <c r="N581" s="34">
        <v>1.07</v>
      </c>
      <c r="O581" s="34">
        <v>1.07</v>
      </c>
      <c r="P581" s="34">
        <v>1.08</v>
      </c>
      <c r="Q581" s="34">
        <v>1.1000000000000001</v>
      </c>
      <c r="R581" s="34">
        <v>1.1100000000000001</v>
      </c>
      <c r="S581" s="34">
        <v>1.1299999999999999</v>
      </c>
      <c r="T581" s="34">
        <v>1.19</v>
      </c>
      <c r="U581" s="34">
        <v>1.18</v>
      </c>
      <c r="V581" s="34">
        <v>1.19</v>
      </c>
      <c r="W581" s="34">
        <v>1.2</v>
      </c>
      <c r="X581" s="34">
        <v>1.17</v>
      </c>
      <c r="Y581" s="34">
        <v>1.22</v>
      </c>
      <c r="Z581" s="412">
        <v>1.2</v>
      </c>
      <c r="AA581" s="412">
        <v>1.2</v>
      </c>
      <c r="AB581" s="412">
        <v>1.2</v>
      </c>
      <c r="AC581" s="412">
        <v>1.2</v>
      </c>
      <c r="AD581" s="412">
        <v>1.2</v>
      </c>
    </row>
    <row r="582" spans="1:30" s="30" customFormat="1" ht="11.25" x14ac:dyDescent="0.25">
      <c r="A582" s="31">
        <v>74861</v>
      </c>
      <c r="B582" s="30" t="str">
        <f t="shared" si="9"/>
        <v/>
      </c>
      <c r="C582" s="34">
        <v>1.22</v>
      </c>
      <c r="D582" s="34" t="s">
        <v>1826</v>
      </c>
      <c r="E582" s="34" t="s">
        <v>1834</v>
      </c>
      <c r="F582" s="34" t="s">
        <v>1840</v>
      </c>
      <c r="G582" s="34" t="s">
        <v>1850</v>
      </c>
      <c r="H582" s="34" t="s">
        <v>1848</v>
      </c>
      <c r="I582" s="34" t="s">
        <v>1846</v>
      </c>
      <c r="J582" s="34" t="s">
        <v>1846</v>
      </c>
      <c r="K582" s="34">
        <v>1.0900000000000001</v>
      </c>
      <c r="L582" s="34">
        <v>1.0900000000000001</v>
      </c>
      <c r="M582" s="34">
        <v>1.08</v>
      </c>
      <c r="N582" s="34">
        <v>1.07</v>
      </c>
      <c r="O582" s="34">
        <v>1.07</v>
      </c>
      <c r="P582" s="34">
        <v>1.08</v>
      </c>
      <c r="Q582" s="34">
        <v>1.1000000000000001</v>
      </c>
      <c r="R582" s="34">
        <v>1.1100000000000001</v>
      </c>
      <c r="S582" s="34">
        <v>1.1299999999999999</v>
      </c>
      <c r="T582" s="34">
        <v>1.19</v>
      </c>
      <c r="U582" s="34">
        <v>1.19</v>
      </c>
      <c r="V582" s="34">
        <v>1.19</v>
      </c>
      <c r="W582" s="34">
        <v>1.2</v>
      </c>
      <c r="X582" s="34">
        <v>1.17</v>
      </c>
      <c r="Y582" s="34">
        <v>1.22</v>
      </c>
      <c r="Z582" s="412">
        <v>1.2</v>
      </c>
      <c r="AA582" s="412">
        <v>1.2</v>
      </c>
      <c r="AB582" s="412">
        <v>1.2</v>
      </c>
      <c r="AC582" s="412">
        <v>1.2</v>
      </c>
      <c r="AD582" s="412">
        <v>1.2</v>
      </c>
    </row>
    <row r="583" spans="1:30" s="30" customFormat="1" ht="11.25" x14ac:dyDescent="0.25">
      <c r="A583" s="31">
        <v>74862</v>
      </c>
      <c r="B583" s="30" t="str">
        <f t="shared" si="9"/>
        <v/>
      </c>
      <c r="C583" s="34">
        <v>1.27</v>
      </c>
      <c r="D583" s="34" t="s">
        <v>1830</v>
      </c>
      <c r="E583" s="34" t="s">
        <v>1831</v>
      </c>
      <c r="F583" s="34" t="s">
        <v>1826</v>
      </c>
      <c r="G583" s="34" t="s">
        <v>1844</v>
      </c>
      <c r="H583" s="34" t="s">
        <v>1850</v>
      </c>
      <c r="I583" s="34" t="s">
        <v>1849</v>
      </c>
      <c r="J583" s="34" t="s">
        <v>1849</v>
      </c>
      <c r="K583" s="34">
        <v>1.1200000000000001</v>
      </c>
      <c r="L583" s="34">
        <v>1.1299999999999999</v>
      </c>
      <c r="M583" s="34">
        <v>1.1200000000000001</v>
      </c>
      <c r="N583" s="34">
        <v>1.1000000000000001</v>
      </c>
      <c r="O583" s="34">
        <v>1.1000000000000001</v>
      </c>
      <c r="P583" s="34">
        <v>1.1200000000000001</v>
      </c>
      <c r="Q583" s="34">
        <v>1.1399999999999999</v>
      </c>
      <c r="R583" s="34">
        <v>1.1399999999999999</v>
      </c>
      <c r="S583" s="34">
        <v>1.1599999999999999</v>
      </c>
      <c r="T583" s="34">
        <v>1.23</v>
      </c>
      <c r="U583" s="34">
        <v>1.23</v>
      </c>
      <c r="V583" s="34">
        <v>1.23</v>
      </c>
      <c r="W583" s="34">
        <v>1.24</v>
      </c>
      <c r="X583" s="34">
        <v>1.21</v>
      </c>
      <c r="Y583" s="34">
        <v>1.26</v>
      </c>
      <c r="Z583" s="412">
        <v>1.24</v>
      </c>
      <c r="AA583" s="412">
        <v>1.24</v>
      </c>
      <c r="AB583" s="412">
        <v>1.24</v>
      </c>
      <c r="AC583" s="412">
        <v>1.24</v>
      </c>
      <c r="AD583" s="412">
        <v>1.24</v>
      </c>
    </row>
    <row r="584" spans="1:30" s="30" customFormat="1" ht="11.25" x14ac:dyDescent="0.25">
      <c r="A584" s="31">
        <v>74864</v>
      </c>
      <c r="B584" s="30" t="str">
        <f t="shared" si="9"/>
        <v/>
      </c>
      <c r="C584" s="34">
        <v>1.1000000000000001</v>
      </c>
      <c r="D584" s="34" t="s">
        <v>1848</v>
      </c>
      <c r="E584" s="34" t="s">
        <v>1855</v>
      </c>
      <c r="F584" s="34" t="s">
        <v>1852</v>
      </c>
      <c r="G584" s="34">
        <v>1</v>
      </c>
      <c r="H584" s="34" t="s">
        <v>1861</v>
      </c>
      <c r="I584" s="34">
        <v>1</v>
      </c>
      <c r="J584" s="34">
        <v>1</v>
      </c>
      <c r="K584" s="34">
        <v>0.99</v>
      </c>
      <c r="L584" s="34">
        <v>0.99</v>
      </c>
      <c r="M584" s="34">
        <v>0.99</v>
      </c>
      <c r="N584" s="34">
        <v>0.97</v>
      </c>
      <c r="O584" s="34">
        <v>0.97</v>
      </c>
      <c r="P584" s="34">
        <v>0.99</v>
      </c>
      <c r="Q584" s="34">
        <v>1</v>
      </c>
      <c r="R584" s="34">
        <v>1</v>
      </c>
      <c r="S584" s="34">
        <v>1.02</v>
      </c>
      <c r="T584" s="34">
        <v>1.07</v>
      </c>
      <c r="U584" s="34">
        <v>1.07</v>
      </c>
      <c r="V584" s="34">
        <v>1.07</v>
      </c>
      <c r="W584" s="34">
        <v>1.0900000000000001</v>
      </c>
      <c r="X584" s="34">
        <v>1.06</v>
      </c>
      <c r="Y584" s="34">
        <v>1.1100000000000001</v>
      </c>
      <c r="Z584" s="412">
        <v>1.0900000000000001</v>
      </c>
      <c r="AA584" s="412">
        <v>1.0900000000000001</v>
      </c>
      <c r="AB584" s="412">
        <v>1.0900000000000001</v>
      </c>
      <c r="AC584" s="412">
        <v>1.0900000000000001</v>
      </c>
      <c r="AD584" s="412">
        <v>1.0900000000000001</v>
      </c>
    </row>
    <row r="585" spans="1:30" s="30" customFormat="1" ht="11.25" x14ac:dyDescent="0.25">
      <c r="A585" s="31">
        <v>74865</v>
      </c>
      <c r="B585" s="30" t="str">
        <f t="shared" si="9"/>
        <v/>
      </c>
      <c r="C585" s="34">
        <v>1.29</v>
      </c>
      <c r="D585" s="34" t="s">
        <v>1843</v>
      </c>
      <c r="E585" s="34" t="s">
        <v>1824</v>
      </c>
      <c r="F585" s="34" t="s">
        <v>1837</v>
      </c>
      <c r="G585" s="34" t="s">
        <v>1840</v>
      </c>
      <c r="H585" s="34" t="s">
        <v>1849</v>
      </c>
      <c r="I585" s="34" t="s">
        <v>1844</v>
      </c>
      <c r="J585" s="34" t="s">
        <v>1844</v>
      </c>
      <c r="K585" s="34">
        <v>1.1399999999999999</v>
      </c>
      <c r="L585" s="34">
        <v>1.1399999999999999</v>
      </c>
      <c r="M585" s="34">
        <v>1.1299999999999999</v>
      </c>
      <c r="N585" s="34">
        <v>1.1100000000000001</v>
      </c>
      <c r="O585" s="34">
        <v>1.1100000000000001</v>
      </c>
      <c r="P585" s="34">
        <v>1.1299999999999999</v>
      </c>
      <c r="Q585" s="34">
        <v>1.1499999999999999</v>
      </c>
      <c r="R585" s="34">
        <v>1.1599999999999999</v>
      </c>
      <c r="S585" s="34">
        <v>1.18</v>
      </c>
      <c r="T585" s="34">
        <v>1.25</v>
      </c>
      <c r="U585" s="34">
        <v>1.25</v>
      </c>
      <c r="V585" s="34">
        <v>1.25</v>
      </c>
      <c r="W585" s="34">
        <v>1.26</v>
      </c>
      <c r="X585" s="34">
        <v>1.22</v>
      </c>
      <c r="Y585" s="34">
        <v>1.28</v>
      </c>
      <c r="Z585" s="412">
        <v>1.26</v>
      </c>
      <c r="AA585" s="412">
        <v>1.26</v>
      </c>
      <c r="AB585" s="412">
        <v>1.26</v>
      </c>
      <c r="AC585" s="412">
        <v>1.26</v>
      </c>
      <c r="AD585" s="412">
        <v>1.26</v>
      </c>
    </row>
    <row r="586" spans="1:30" s="30" customFormat="1" ht="11.25" x14ac:dyDescent="0.25">
      <c r="A586" s="31">
        <v>74867</v>
      </c>
      <c r="B586" s="30" t="str">
        <f t="shared" si="9"/>
        <v/>
      </c>
      <c r="C586" s="34">
        <v>1.1499999999999999</v>
      </c>
      <c r="D586" s="34" t="s">
        <v>1849</v>
      </c>
      <c r="E586" s="34" t="s">
        <v>1846</v>
      </c>
      <c r="F586" s="34" t="s">
        <v>1846</v>
      </c>
      <c r="G586" s="34" t="s">
        <v>1852</v>
      </c>
      <c r="H586" s="34" t="s">
        <v>1856</v>
      </c>
      <c r="I586" s="34" t="s">
        <v>1854</v>
      </c>
      <c r="J586" s="34" t="s">
        <v>1854</v>
      </c>
      <c r="K586" s="34">
        <v>1.03</v>
      </c>
      <c r="L586" s="34">
        <v>1.03</v>
      </c>
      <c r="M586" s="34">
        <v>1.03</v>
      </c>
      <c r="N586" s="34">
        <v>1.01</v>
      </c>
      <c r="O586" s="34">
        <v>1.01</v>
      </c>
      <c r="P586" s="34">
        <v>1.02</v>
      </c>
      <c r="Q586" s="34">
        <v>1.04</v>
      </c>
      <c r="R586" s="34">
        <v>1.05</v>
      </c>
      <c r="S586" s="34">
        <v>1.06</v>
      </c>
      <c r="T586" s="34">
        <v>1.1200000000000001</v>
      </c>
      <c r="U586" s="34">
        <v>1.1200000000000001</v>
      </c>
      <c r="V586" s="34">
        <v>1.1200000000000001</v>
      </c>
      <c r="W586" s="34">
        <v>1.1299999999999999</v>
      </c>
      <c r="X586" s="34">
        <v>1.1100000000000001</v>
      </c>
      <c r="Y586" s="34">
        <v>1.1499999999999999</v>
      </c>
      <c r="Z586" s="412">
        <v>1.1299999999999999</v>
      </c>
      <c r="AA586" s="412">
        <v>1.1299999999999999</v>
      </c>
      <c r="AB586" s="412">
        <v>1.1299999999999999</v>
      </c>
      <c r="AC586" s="412">
        <v>1.1299999999999999</v>
      </c>
      <c r="AD586" s="412">
        <v>1.1299999999999999</v>
      </c>
    </row>
    <row r="587" spans="1:30" s="30" customFormat="1" ht="11.25" x14ac:dyDescent="0.25">
      <c r="A587" s="31">
        <v>74869</v>
      </c>
      <c r="B587" s="30" t="str">
        <f t="shared" si="9"/>
        <v/>
      </c>
      <c r="C587" s="34">
        <v>1.21</v>
      </c>
      <c r="D587" s="34" t="s">
        <v>1825</v>
      </c>
      <c r="E587" s="34" t="s">
        <v>1840</v>
      </c>
      <c r="F587" s="34" t="s">
        <v>1842</v>
      </c>
      <c r="G587" s="34" t="s">
        <v>1846</v>
      </c>
      <c r="H587" s="34" t="s">
        <v>1847</v>
      </c>
      <c r="I587" s="34" t="s">
        <v>1848</v>
      </c>
      <c r="J587" s="34" t="s">
        <v>1851</v>
      </c>
      <c r="K587" s="34">
        <v>1.08</v>
      </c>
      <c r="L587" s="34">
        <v>1.08</v>
      </c>
      <c r="M587" s="34">
        <v>1.07</v>
      </c>
      <c r="N587" s="34">
        <v>1.06</v>
      </c>
      <c r="O587" s="34">
        <v>1.06</v>
      </c>
      <c r="P587" s="34">
        <v>1.07</v>
      </c>
      <c r="Q587" s="34">
        <v>1.0900000000000001</v>
      </c>
      <c r="R587" s="34">
        <v>1.1000000000000001</v>
      </c>
      <c r="S587" s="34">
        <v>1.1100000000000001</v>
      </c>
      <c r="T587" s="34">
        <v>1.17</v>
      </c>
      <c r="U587" s="34">
        <v>1.17</v>
      </c>
      <c r="V587" s="34">
        <v>1.17</v>
      </c>
      <c r="W587" s="34">
        <v>1.19</v>
      </c>
      <c r="X587" s="34">
        <v>1.1599999999999999</v>
      </c>
      <c r="Y587" s="34">
        <v>1.21</v>
      </c>
      <c r="Z587" s="412">
        <v>1.19</v>
      </c>
      <c r="AA587" s="412">
        <v>1.19</v>
      </c>
      <c r="AB587" s="412">
        <v>1.19</v>
      </c>
      <c r="AC587" s="412">
        <v>1.19</v>
      </c>
      <c r="AD587" s="412">
        <v>1.19</v>
      </c>
    </row>
    <row r="588" spans="1:30" s="30" customFormat="1" ht="11.25" x14ac:dyDescent="0.25">
      <c r="A588" s="31">
        <v>74889</v>
      </c>
      <c r="B588" s="30" t="str">
        <f t="shared" si="9"/>
        <v/>
      </c>
      <c r="C588" s="34">
        <v>1.27</v>
      </c>
      <c r="D588" s="34" t="s">
        <v>1841</v>
      </c>
      <c r="E588" s="34" t="s">
        <v>1837</v>
      </c>
      <c r="F588" s="34" t="s">
        <v>1831</v>
      </c>
      <c r="G588" s="34" t="s">
        <v>1842</v>
      </c>
      <c r="H588" s="34" t="s">
        <v>1845</v>
      </c>
      <c r="I588" s="34" t="s">
        <v>1849</v>
      </c>
      <c r="J588" s="34" t="s">
        <v>1849</v>
      </c>
      <c r="K588" s="34">
        <v>1.1299999999999999</v>
      </c>
      <c r="L588" s="34">
        <v>1.1299999999999999</v>
      </c>
      <c r="M588" s="34">
        <v>1.1200000000000001</v>
      </c>
      <c r="N588" s="34">
        <v>1.1000000000000001</v>
      </c>
      <c r="O588" s="34">
        <v>1.1000000000000001</v>
      </c>
      <c r="P588" s="34">
        <v>1.1200000000000001</v>
      </c>
      <c r="Q588" s="34">
        <v>1.1399999999999999</v>
      </c>
      <c r="R588" s="34">
        <v>1.1499999999999999</v>
      </c>
      <c r="S588" s="34">
        <v>1.17</v>
      </c>
      <c r="T588" s="34">
        <v>1.23</v>
      </c>
      <c r="U588" s="34">
        <v>1.23</v>
      </c>
      <c r="V588" s="34">
        <v>1.23</v>
      </c>
      <c r="W588" s="34">
        <v>1.25</v>
      </c>
      <c r="X588" s="34">
        <v>1.21</v>
      </c>
      <c r="Y588" s="34">
        <v>1.27</v>
      </c>
      <c r="Z588" s="412">
        <v>1.25</v>
      </c>
      <c r="AA588" s="412">
        <v>1.25</v>
      </c>
      <c r="AB588" s="412">
        <v>1.25</v>
      </c>
      <c r="AC588" s="412">
        <v>1.25</v>
      </c>
      <c r="AD588" s="412">
        <v>1.25</v>
      </c>
    </row>
    <row r="589" spans="1:30" s="30" customFormat="1" ht="11.25" x14ac:dyDescent="0.25">
      <c r="A589" s="31">
        <v>74906</v>
      </c>
      <c r="B589" s="30" t="str">
        <f t="shared" si="9"/>
        <v/>
      </c>
      <c r="C589" s="34">
        <v>1.21</v>
      </c>
      <c r="D589" s="34" t="s">
        <v>1825</v>
      </c>
      <c r="E589" s="34" t="s">
        <v>1840</v>
      </c>
      <c r="F589" s="34" t="s">
        <v>1842</v>
      </c>
      <c r="G589" s="34" t="s">
        <v>1846</v>
      </c>
      <c r="H589" s="34" t="s">
        <v>1847</v>
      </c>
      <c r="I589" s="34" t="s">
        <v>1851</v>
      </c>
      <c r="J589" s="34" t="s">
        <v>1851</v>
      </c>
      <c r="K589" s="34">
        <v>1.08</v>
      </c>
      <c r="L589" s="34">
        <v>1.08</v>
      </c>
      <c r="M589" s="34">
        <v>1.07</v>
      </c>
      <c r="N589" s="34">
        <v>1.06</v>
      </c>
      <c r="O589" s="34">
        <v>1.06</v>
      </c>
      <c r="P589" s="34">
        <v>1.07</v>
      </c>
      <c r="Q589" s="34">
        <v>1.0900000000000001</v>
      </c>
      <c r="R589" s="34">
        <v>1.1000000000000001</v>
      </c>
      <c r="S589" s="34">
        <v>1.1100000000000001</v>
      </c>
      <c r="T589" s="34">
        <v>1.18</v>
      </c>
      <c r="U589" s="34">
        <v>1.17</v>
      </c>
      <c r="V589" s="34">
        <v>1.17</v>
      </c>
      <c r="W589" s="34">
        <v>1.19</v>
      </c>
      <c r="X589" s="34">
        <v>1.1599999999999999</v>
      </c>
      <c r="Y589" s="34">
        <v>1.21</v>
      </c>
      <c r="Z589" s="412">
        <v>1.19</v>
      </c>
      <c r="AA589" s="412">
        <v>1.19</v>
      </c>
      <c r="AB589" s="412">
        <v>1.19</v>
      </c>
      <c r="AC589" s="412">
        <v>1.19</v>
      </c>
      <c r="AD589" s="412">
        <v>1.19</v>
      </c>
    </row>
    <row r="590" spans="1:30" s="30" customFormat="1" ht="11.25" x14ac:dyDescent="0.25">
      <c r="A590" s="31">
        <v>74909</v>
      </c>
      <c r="B590" s="30" t="str">
        <f t="shared" si="9"/>
        <v/>
      </c>
      <c r="C590" s="34">
        <v>1.28</v>
      </c>
      <c r="D590" s="34" t="s">
        <v>1843</v>
      </c>
      <c r="E590" s="34" t="s">
        <v>1837</v>
      </c>
      <c r="F590" s="34" t="s">
        <v>1831</v>
      </c>
      <c r="G590" s="34" t="s">
        <v>1842</v>
      </c>
      <c r="H590" s="34" t="s">
        <v>1845</v>
      </c>
      <c r="I590" s="34" t="s">
        <v>1844</v>
      </c>
      <c r="J590" s="34" t="s">
        <v>1844</v>
      </c>
      <c r="K590" s="34">
        <v>1.1299999999999999</v>
      </c>
      <c r="L590" s="34">
        <v>1.1399999999999999</v>
      </c>
      <c r="M590" s="34">
        <v>1.1299999999999999</v>
      </c>
      <c r="N590" s="34">
        <v>1.1100000000000001</v>
      </c>
      <c r="O590" s="34">
        <v>1.1100000000000001</v>
      </c>
      <c r="P590" s="34">
        <v>1.1299999999999999</v>
      </c>
      <c r="Q590" s="34">
        <v>1.1499999999999999</v>
      </c>
      <c r="R590" s="34">
        <v>1.1499999999999999</v>
      </c>
      <c r="S590" s="34">
        <v>1.17</v>
      </c>
      <c r="T590" s="34">
        <v>1.24</v>
      </c>
      <c r="U590" s="34">
        <v>1.24</v>
      </c>
      <c r="V590" s="34">
        <v>1.24</v>
      </c>
      <c r="W590" s="34">
        <v>1.25</v>
      </c>
      <c r="X590" s="34">
        <v>1.22</v>
      </c>
      <c r="Y590" s="34">
        <v>1.27</v>
      </c>
      <c r="Z590" s="412">
        <v>1.25</v>
      </c>
      <c r="AA590" s="412">
        <v>1.25</v>
      </c>
      <c r="AB590" s="412">
        <v>1.25</v>
      </c>
      <c r="AC590" s="412">
        <v>1.25</v>
      </c>
      <c r="AD590" s="412">
        <v>1.25</v>
      </c>
    </row>
    <row r="591" spans="1:30" s="30" customFormat="1" ht="11.25" x14ac:dyDescent="0.25">
      <c r="A591" s="31">
        <v>74912</v>
      </c>
      <c r="B591" s="30" t="str">
        <f t="shared" si="9"/>
        <v/>
      </c>
      <c r="C591" s="34">
        <v>1.21</v>
      </c>
      <c r="D591" s="34" t="s">
        <v>1825</v>
      </c>
      <c r="E591" s="34" t="s">
        <v>1840</v>
      </c>
      <c r="F591" s="34" t="s">
        <v>1842</v>
      </c>
      <c r="G591" s="34" t="s">
        <v>1846</v>
      </c>
      <c r="H591" s="34" t="s">
        <v>1847</v>
      </c>
      <c r="I591" s="34" t="s">
        <v>1851</v>
      </c>
      <c r="J591" s="34" t="s">
        <v>1851</v>
      </c>
      <c r="K591" s="34">
        <v>1.08</v>
      </c>
      <c r="L591" s="34">
        <v>1.08</v>
      </c>
      <c r="M591" s="34">
        <v>1.07</v>
      </c>
      <c r="N591" s="34">
        <v>1.06</v>
      </c>
      <c r="O591" s="34">
        <v>1.06</v>
      </c>
      <c r="P591" s="34">
        <v>1.07</v>
      </c>
      <c r="Q591" s="34">
        <v>1.0900000000000001</v>
      </c>
      <c r="R591" s="34">
        <v>1.1000000000000001</v>
      </c>
      <c r="S591" s="34">
        <v>1.1200000000000001</v>
      </c>
      <c r="T591" s="34">
        <v>1.18</v>
      </c>
      <c r="U591" s="34">
        <v>1.18</v>
      </c>
      <c r="V591" s="34">
        <v>1.18</v>
      </c>
      <c r="W591" s="34">
        <v>1.19</v>
      </c>
      <c r="X591" s="34">
        <v>1.1599999999999999</v>
      </c>
      <c r="Y591" s="34">
        <v>1.21</v>
      </c>
      <c r="Z591" s="412">
        <v>1.19</v>
      </c>
      <c r="AA591" s="412">
        <v>1.19</v>
      </c>
      <c r="AB591" s="412">
        <v>1.19</v>
      </c>
      <c r="AC591" s="412">
        <v>1.19</v>
      </c>
      <c r="AD591" s="412">
        <v>1.19</v>
      </c>
    </row>
    <row r="592" spans="1:30" s="30" customFormat="1" ht="11.25" x14ac:dyDescent="0.25">
      <c r="A592" s="31">
        <v>74915</v>
      </c>
      <c r="B592" s="30" t="str">
        <f t="shared" si="9"/>
        <v/>
      </c>
      <c r="C592" s="34">
        <v>1.25</v>
      </c>
      <c r="D592" s="34" t="s">
        <v>1824</v>
      </c>
      <c r="E592" s="34" t="s">
        <v>1826</v>
      </c>
      <c r="F592" s="34" t="s">
        <v>1825</v>
      </c>
      <c r="G592" s="34" t="s">
        <v>1849</v>
      </c>
      <c r="H592" s="34" t="s">
        <v>1846</v>
      </c>
      <c r="I592" s="34" t="s">
        <v>1845</v>
      </c>
      <c r="J592" s="34" t="s">
        <v>1845</v>
      </c>
      <c r="K592" s="34">
        <v>1.1100000000000001</v>
      </c>
      <c r="L592" s="34">
        <v>1.1100000000000001</v>
      </c>
      <c r="M592" s="34">
        <v>1.1000000000000001</v>
      </c>
      <c r="N592" s="34">
        <v>1.0900000000000001</v>
      </c>
      <c r="O592" s="34">
        <v>1.0900000000000001</v>
      </c>
      <c r="P592" s="34">
        <v>1.1000000000000001</v>
      </c>
      <c r="Q592" s="34">
        <v>1.1299999999999999</v>
      </c>
      <c r="R592" s="34">
        <v>1.1299999999999999</v>
      </c>
      <c r="S592" s="34">
        <v>1.1499999999999999</v>
      </c>
      <c r="T592" s="34">
        <v>1.22</v>
      </c>
      <c r="U592" s="34">
        <v>1.21</v>
      </c>
      <c r="V592" s="34">
        <v>1.21</v>
      </c>
      <c r="W592" s="34">
        <v>1.23</v>
      </c>
      <c r="X592" s="34">
        <v>1.19</v>
      </c>
      <c r="Y592" s="34">
        <v>1.25</v>
      </c>
      <c r="Z592" s="412">
        <v>1.23</v>
      </c>
      <c r="AA592" s="412">
        <v>1.23</v>
      </c>
      <c r="AB592" s="412">
        <v>1.23</v>
      </c>
      <c r="AC592" s="412">
        <v>1.23</v>
      </c>
      <c r="AD592" s="412">
        <v>1.23</v>
      </c>
    </row>
    <row r="593" spans="1:30" s="30" customFormat="1" ht="11.25" x14ac:dyDescent="0.25">
      <c r="A593" s="31">
        <v>74918</v>
      </c>
      <c r="B593" s="30" t="str">
        <f t="shared" si="9"/>
        <v/>
      </c>
      <c r="C593" s="34">
        <v>1.26</v>
      </c>
      <c r="D593" s="34" t="s">
        <v>1830</v>
      </c>
      <c r="E593" s="34" t="s">
        <v>1831</v>
      </c>
      <c r="F593" s="34" t="s">
        <v>1826</v>
      </c>
      <c r="G593" s="34" t="s">
        <v>1844</v>
      </c>
      <c r="H593" s="34" t="s">
        <v>1850</v>
      </c>
      <c r="I593" s="34" t="s">
        <v>1845</v>
      </c>
      <c r="J593" s="34" t="s">
        <v>1849</v>
      </c>
      <c r="K593" s="34">
        <v>1.1200000000000001</v>
      </c>
      <c r="L593" s="34">
        <v>1.1200000000000001</v>
      </c>
      <c r="M593" s="34">
        <v>1.1100000000000001</v>
      </c>
      <c r="N593" s="34">
        <v>1.0900000000000001</v>
      </c>
      <c r="O593" s="34">
        <v>1.1000000000000001</v>
      </c>
      <c r="P593" s="34">
        <v>1.1100000000000001</v>
      </c>
      <c r="Q593" s="34">
        <v>1.1299999999999999</v>
      </c>
      <c r="R593" s="34">
        <v>1.1399999999999999</v>
      </c>
      <c r="S593" s="34">
        <v>1.1599999999999999</v>
      </c>
      <c r="T593" s="34">
        <v>1.22</v>
      </c>
      <c r="U593" s="34">
        <v>1.22</v>
      </c>
      <c r="V593" s="34">
        <v>1.22</v>
      </c>
      <c r="W593" s="34">
        <v>1.24</v>
      </c>
      <c r="X593" s="34">
        <v>1.2</v>
      </c>
      <c r="Y593" s="34">
        <v>1.26</v>
      </c>
      <c r="Z593" s="412">
        <v>1.24</v>
      </c>
      <c r="AA593" s="412">
        <v>1.24</v>
      </c>
      <c r="AB593" s="412">
        <v>1.24</v>
      </c>
      <c r="AC593" s="412">
        <v>1.24</v>
      </c>
      <c r="AD593" s="412">
        <v>1.24</v>
      </c>
    </row>
    <row r="594" spans="1:30" s="30" customFormat="1" ht="11.25" x14ac:dyDescent="0.25">
      <c r="A594" s="31">
        <v>74921</v>
      </c>
      <c r="B594" s="30" t="str">
        <f t="shared" si="9"/>
        <v/>
      </c>
      <c r="C594" s="34">
        <v>1.24</v>
      </c>
      <c r="D594" s="34" t="s">
        <v>1837</v>
      </c>
      <c r="E594" s="34" t="s">
        <v>1825</v>
      </c>
      <c r="F594" s="34" t="s">
        <v>1838</v>
      </c>
      <c r="G594" s="34" t="s">
        <v>1845</v>
      </c>
      <c r="H594" s="34" t="s">
        <v>1851</v>
      </c>
      <c r="I594" s="34" t="s">
        <v>1850</v>
      </c>
      <c r="J594" s="34" t="s">
        <v>1850</v>
      </c>
      <c r="K594" s="34">
        <v>1.1000000000000001</v>
      </c>
      <c r="L594" s="34">
        <v>1.1100000000000001</v>
      </c>
      <c r="M594" s="34">
        <v>1.1000000000000001</v>
      </c>
      <c r="N594" s="34">
        <v>1.08</v>
      </c>
      <c r="O594" s="34">
        <v>1.08</v>
      </c>
      <c r="P594" s="34">
        <v>1.1000000000000001</v>
      </c>
      <c r="Q594" s="34">
        <v>1.1200000000000001</v>
      </c>
      <c r="R594" s="34">
        <v>1.1200000000000001</v>
      </c>
      <c r="S594" s="34">
        <v>1.1399999999999999</v>
      </c>
      <c r="T594" s="34">
        <v>1.21</v>
      </c>
      <c r="U594" s="34">
        <v>1.2</v>
      </c>
      <c r="V594" s="34">
        <v>1.2</v>
      </c>
      <c r="W594" s="34">
        <v>1.22</v>
      </c>
      <c r="X594" s="34">
        <v>1.18</v>
      </c>
      <c r="Y594" s="34">
        <v>1.24</v>
      </c>
      <c r="Z594" s="412">
        <v>1.22</v>
      </c>
      <c r="AA594" s="412">
        <v>1.22</v>
      </c>
      <c r="AB594" s="412">
        <v>1.22</v>
      </c>
      <c r="AC594" s="412">
        <v>1.22</v>
      </c>
      <c r="AD594" s="412">
        <v>1.22</v>
      </c>
    </row>
    <row r="595" spans="1:30" s="30" customFormat="1" ht="11.25" x14ac:dyDescent="0.25">
      <c r="A595" s="31">
        <v>74924</v>
      </c>
      <c r="B595" s="30" t="str">
        <f t="shared" si="9"/>
        <v/>
      </c>
      <c r="C595" s="34">
        <v>1.24</v>
      </c>
      <c r="D595" s="34" t="s">
        <v>1837</v>
      </c>
      <c r="E595" s="34" t="s">
        <v>1825</v>
      </c>
      <c r="F595" s="34" t="s">
        <v>1838</v>
      </c>
      <c r="G595" s="34" t="s">
        <v>1845</v>
      </c>
      <c r="H595" s="34" t="s">
        <v>1851</v>
      </c>
      <c r="I595" s="34" t="s">
        <v>1850</v>
      </c>
      <c r="J595" s="34" t="s">
        <v>1850</v>
      </c>
      <c r="K595" s="34">
        <v>1.1000000000000001</v>
      </c>
      <c r="L595" s="34">
        <v>1.1100000000000001</v>
      </c>
      <c r="M595" s="34">
        <v>1.1000000000000001</v>
      </c>
      <c r="N595" s="34">
        <v>1.08</v>
      </c>
      <c r="O595" s="34">
        <v>1.08</v>
      </c>
      <c r="P595" s="34">
        <v>1.1000000000000001</v>
      </c>
      <c r="Q595" s="34">
        <v>1.1200000000000001</v>
      </c>
      <c r="R595" s="34">
        <v>1.1200000000000001</v>
      </c>
      <c r="S595" s="34">
        <v>1.1399999999999999</v>
      </c>
      <c r="T595" s="34">
        <v>1.2</v>
      </c>
      <c r="U595" s="34">
        <v>1.2</v>
      </c>
      <c r="V595" s="34">
        <v>1.2</v>
      </c>
      <c r="W595" s="34">
        <v>1.22</v>
      </c>
      <c r="X595" s="34">
        <v>1.18</v>
      </c>
      <c r="Y595" s="34">
        <v>1.24</v>
      </c>
      <c r="Z595" s="412">
        <v>1.22</v>
      </c>
      <c r="AA595" s="412">
        <v>1.22</v>
      </c>
      <c r="AB595" s="412">
        <v>1.22</v>
      </c>
      <c r="AC595" s="412">
        <v>1.22</v>
      </c>
      <c r="AD595" s="412">
        <v>1.22</v>
      </c>
    </row>
    <row r="596" spans="1:30" s="30" customFormat="1" ht="11.25" x14ac:dyDescent="0.25">
      <c r="A596" s="31">
        <v>74925</v>
      </c>
      <c r="B596" s="30" t="str">
        <f t="shared" si="9"/>
        <v/>
      </c>
      <c r="C596" s="34">
        <v>1.22</v>
      </c>
      <c r="D596" s="34" t="s">
        <v>1826</v>
      </c>
      <c r="E596" s="34" t="s">
        <v>1834</v>
      </c>
      <c r="F596" s="34" t="s">
        <v>1840</v>
      </c>
      <c r="G596" s="34" t="s">
        <v>1850</v>
      </c>
      <c r="H596" s="34" t="s">
        <v>1848</v>
      </c>
      <c r="I596" s="34" t="s">
        <v>1851</v>
      </c>
      <c r="J596" s="34" t="s">
        <v>1846</v>
      </c>
      <c r="K596" s="34">
        <v>1.0900000000000001</v>
      </c>
      <c r="L596" s="34">
        <v>1.0900000000000001</v>
      </c>
      <c r="M596" s="34">
        <v>1.08</v>
      </c>
      <c r="N596" s="34">
        <v>1.07</v>
      </c>
      <c r="O596" s="34">
        <v>1.07</v>
      </c>
      <c r="P596" s="34">
        <v>1.08</v>
      </c>
      <c r="Q596" s="34">
        <v>1.1000000000000001</v>
      </c>
      <c r="R596" s="34">
        <v>1.1100000000000001</v>
      </c>
      <c r="S596" s="34">
        <v>1.1299999999999999</v>
      </c>
      <c r="T596" s="34">
        <v>1.19</v>
      </c>
      <c r="U596" s="34">
        <v>1.19</v>
      </c>
      <c r="V596" s="34">
        <v>1.19</v>
      </c>
      <c r="W596" s="34">
        <v>1.2</v>
      </c>
      <c r="X596" s="34">
        <v>1.17</v>
      </c>
      <c r="Y596" s="34">
        <v>1.22</v>
      </c>
      <c r="Z596" s="412">
        <v>1.2</v>
      </c>
      <c r="AA596" s="412">
        <v>1.2</v>
      </c>
      <c r="AB596" s="412">
        <v>1.2</v>
      </c>
      <c r="AC596" s="412">
        <v>1.2</v>
      </c>
      <c r="AD596" s="412">
        <v>1.2</v>
      </c>
    </row>
    <row r="597" spans="1:30" s="30" customFormat="1" ht="11.25" x14ac:dyDescent="0.25">
      <c r="A597" s="31">
        <v>74927</v>
      </c>
      <c r="B597" s="30" t="str">
        <f t="shared" si="9"/>
        <v/>
      </c>
      <c r="C597" s="34">
        <v>1.27</v>
      </c>
      <c r="D597" s="34" t="s">
        <v>1830</v>
      </c>
      <c r="E597" s="34" t="s">
        <v>1831</v>
      </c>
      <c r="F597" s="34" t="s">
        <v>1826</v>
      </c>
      <c r="G597" s="34" t="s">
        <v>1844</v>
      </c>
      <c r="H597" s="34" t="s">
        <v>1850</v>
      </c>
      <c r="I597" s="34" t="s">
        <v>1849</v>
      </c>
      <c r="J597" s="34" t="s">
        <v>1849</v>
      </c>
      <c r="K597" s="34">
        <v>1.1200000000000001</v>
      </c>
      <c r="L597" s="34">
        <v>1.1299999999999999</v>
      </c>
      <c r="M597" s="34">
        <v>1.1200000000000001</v>
      </c>
      <c r="N597" s="34">
        <v>1.1000000000000001</v>
      </c>
      <c r="O597" s="34">
        <v>1.1000000000000001</v>
      </c>
      <c r="P597" s="34">
        <v>1.1200000000000001</v>
      </c>
      <c r="Q597" s="34">
        <v>1.1399999999999999</v>
      </c>
      <c r="R597" s="34">
        <v>1.1399999999999999</v>
      </c>
      <c r="S597" s="34">
        <v>1.1599999999999999</v>
      </c>
      <c r="T597" s="34">
        <v>1.23</v>
      </c>
      <c r="U597" s="34">
        <v>1.23</v>
      </c>
      <c r="V597" s="34">
        <v>1.23</v>
      </c>
      <c r="W597" s="34">
        <v>1.24</v>
      </c>
      <c r="X597" s="34">
        <v>1.21</v>
      </c>
      <c r="Y597" s="34">
        <v>1.26</v>
      </c>
      <c r="Z597" s="412">
        <v>1.24</v>
      </c>
      <c r="AA597" s="412">
        <v>1.24</v>
      </c>
      <c r="AB597" s="412">
        <v>1.24</v>
      </c>
      <c r="AC597" s="412">
        <v>1.24</v>
      </c>
      <c r="AD597" s="412">
        <v>1.24</v>
      </c>
    </row>
    <row r="598" spans="1:30" s="30" customFormat="1" ht="11.25" x14ac:dyDescent="0.25">
      <c r="A598" s="31">
        <v>74928</v>
      </c>
      <c r="B598" s="30" t="str">
        <f t="shared" si="9"/>
        <v/>
      </c>
      <c r="C598" s="34">
        <v>1.1499999999999999</v>
      </c>
      <c r="D598" s="34" t="s">
        <v>1849</v>
      </c>
      <c r="E598" s="34" t="s">
        <v>1850</v>
      </c>
      <c r="F598" s="34" t="s">
        <v>1846</v>
      </c>
      <c r="G598" s="34" t="s">
        <v>1852</v>
      </c>
      <c r="H598" s="34" t="s">
        <v>1853</v>
      </c>
      <c r="I598" s="34" t="s">
        <v>1854</v>
      </c>
      <c r="J598" s="34" t="s">
        <v>1854</v>
      </c>
      <c r="K598" s="34">
        <v>1.03</v>
      </c>
      <c r="L598" s="34">
        <v>1.03</v>
      </c>
      <c r="M598" s="34">
        <v>1.03</v>
      </c>
      <c r="N598" s="34">
        <v>1.01</v>
      </c>
      <c r="O598" s="34">
        <v>1.01</v>
      </c>
      <c r="P598" s="34">
        <v>1.03</v>
      </c>
      <c r="Q598" s="34">
        <v>1.04</v>
      </c>
      <c r="R598" s="34">
        <v>1.05</v>
      </c>
      <c r="S598" s="34">
        <v>1.06</v>
      </c>
      <c r="T598" s="34">
        <v>1.1200000000000001</v>
      </c>
      <c r="U598" s="34">
        <v>1.1200000000000001</v>
      </c>
      <c r="V598" s="34">
        <v>1.1200000000000001</v>
      </c>
      <c r="W598" s="34">
        <v>1.1399999999999999</v>
      </c>
      <c r="X598" s="34">
        <v>1.1100000000000001</v>
      </c>
      <c r="Y598" s="34">
        <v>1.1599999999999999</v>
      </c>
      <c r="Z598" s="412">
        <v>1.1399999999999999</v>
      </c>
      <c r="AA598" s="412">
        <v>1.1399999999999999</v>
      </c>
      <c r="AB598" s="412">
        <v>1.1399999999999999</v>
      </c>
      <c r="AC598" s="412">
        <v>1.1399999999999999</v>
      </c>
      <c r="AD598" s="412">
        <v>1.1399999999999999</v>
      </c>
    </row>
    <row r="599" spans="1:30" s="30" customFormat="1" ht="11.25" x14ac:dyDescent="0.25">
      <c r="A599" s="31">
        <v>74930</v>
      </c>
      <c r="B599" s="30" t="str">
        <f t="shared" si="9"/>
        <v/>
      </c>
      <c r="C599" s="34">
        <v>1.25</v>
      </c>
      <c r="D599" s="34" t="s">
        <v>1837</v>
      </c>
      <c r="E599" s="34" t="s">
        <v>1825</v>
      </c>
      <c r="F599" s="34" t="s">
        <v>1838</v>
      </c>
      <c r="G599" s="34" t="s">
        <v>1849</v>
      </c>
      <c r="H599" s="34" t="s">
        <v>1846</v>
      </c>
      <c r="I599" s="34" t="s">
        <v>1850</v>
      </c>
      <c r="J599" s="34" t="s">
        <v>1850</v>
      </c>
      <c r="K599" s="34">
        <v>1.1100000000000001</v>
      </c>
      <c r="L599" s="34">
        <v>1.1100000000000001</v>
      </c>
      <c r="M599" s="34">
        <v>1.1000000000000001</v>
      </c>
      <c r="N599" s="34">
        <v>1.08</v>
      </c>
      <c r="O599" s="34">
        <v>1.0900000000000001</v>
      </c>
      <c r="P599" s="34">
        <v>1.1000000000000001</v>
      </c>
      <c r="Q599" s="34">
        <v>1.1200000000000001</v>
      </c>
      <c r="R599" s="34">
        <v>1.1200000000000001</v>
      </c>
      <c r="S599" s="34">
        <v>1.1399999999999999</v>
      </c>
      <c r="T599" s="34">
        <v>1.21</v>
      </c>
      <c r="U599" s="34">
        <v>1.21</v>
      </c>
      <c r="V599" s="34">
        <v>1.21</v>
      </c>
      <c r="W599" s="34">
        <v>1.22</v>
      </c>
      <c r="X599" s="34">
        <v>1.19</v>
      </c>
      <c r="Y599" s="34">
        <v>1.24</v>
      </c>
      <c r="Z599" s="412">
        <v>1.22</v>
      </c>
      <c r="AA599" s="412">
        <v>1.22</v>
      </c>
      <c r="AB599" s="412">
        <v>1.22</v>
      </c>
      <c r="AC599" s="412">
        <v>1.22</v>
      </c>
      <c r="AD599" s="412">
        <v>1.22</v>
      </c>
    </row>
    <row r="600" spans="1:30" s="30" customFormat="1" ht="11.25" x14ac:dyDescent="0.25">
      <c r="A600" s="31">
        <v>74931</v>
      </c>
      <c r="B600" s="30" t="str">
        <f t="shared" si="9"/>
        <v/>
      </c>
      <c r="C600" s="34">
        <v>1.21</v>
      </c>
      <c r="D600" s="34" t="s">
        <v>1825</v>
      </c>
      <c r="E600" s="34" t="s">
        <v>1840</v>
      </c>
      <c r="F600" s="34" t="s">
        <v>1842</v>
      </c>
      <c r="G600" s="34" t="s">
        <v>1846</v>
      </c>
      <c r="H600" s="34" t="s">
        <v>1847</v>
      </c>
      <c r="I600" s="34" t="s">
        <v>1848</v>
      </c>
      <c r="J600" s="34" t="s">
        <v>1851</v>
      </c>
      <c r="K600" s="34">
        <v>1.08</v>
      </c>
      <c r="L600" s="34">
        <v>1.08</v>
      </c>
      <c r="M600" s="34">
        <v>1.07</v>
      </c>
      <c r="N600" s="34">
        <v>1.06</v>
      </c>
      <c r="O600" s="34">
        <v>1.06</v>
      </c>
      <c r="P600" s="34">
        <v>1.07</v>
      </c>
      <c r="Q600" s="34">
        <v>1.0900000000000001</v>
      </c>
      <c r="R600" s="34">
        <v>1.1000000000000001</v>
      </c>
      <c r="S600" s="34">
        <v>1.1100000000000001</v>
      </c>
      <c r="T600" s="34">
        <v>1.17</v>
      </c>
      <c r="U600" s="34">
        <v>1.17</v>
      </c>
      <c r="V600" s="34">
        <v>1.17</v>
      </c>
      <c r="W600" s="34">
        <v>1.19</v>
      </c>
      <c r="X600" s="34">
        <v>1.1599999999999999</v>
      </c>
      <c r="Y600" s="34">
        <v>1.21</v>
      </c>
      <c r="Z600" s="412">
        <v>1.19</v>
      </c>
      <c r="AA600" s="412">
        <v>1.19</v>
      </c>
      <c r="AB600" s="412">
        <v>1.19</v>
      </c>
      <c r="AC600" s="412">
        <v>1.19</v>
      </c>
      <c r="AD600" s="412">
        <v>1.19</v>
      </c>
    </row>
    <row r="601" spans="1:30" s="30" customFormat="1" ht="11.25" x14ac:dyDescent="0.25">
      <c r="A601" s="31">
        <v>74933</v>
      </c>
      <c r="B601" s="30" t="str">
        <f t="shared" si="9"/>
        <v/>
      </c>
      <c r="C601" s="34">
        <v>1.26</v>
      </c>
      <c r="D601" s="34" t="s">
        <v>1830</v>
      </c>
      <c r="E601" s="34" t="s">
        <v>1831</v>
      </c>
      <c r="F601" s="34" t="s">
        <v>1826</v>
      </c>
      <c r="G601" s="34" t="s">
        <v>1844</v>
      </c>
      <c r="H601" s="34" t="s">
        <v>1850</v>
      </c>
      <c r="I601" s="34" t="s">
        <v>1845</v>
      </c>
      <c r="J601" s="34" t="s">
        <v>1849</v>
      </c>
      <c r="K601" s="34">
        <v>1.1200000000000001</v>
      </c>
      <c r="L601" s="34">
        <v>1.1200000000000001</v>
      </c>
      <c r="M601" s="34">
        <v>1.1100000000000001</v>
      </c>
      <c r="N601" s="34">
        <v>1.1000000000000001</v>
      </c>
      <c r="O601" s="34">
        <v>1.1000000000000001</v>
      </c>
      <c r="P601" s="34">
        <v>1.1100000000000001</v>
      </c>
      <c r="Q601" s="34">
        <v>1.1299999999999999</v>
      </c>
      <c r="R601" s="34">
        <v>1.1399999999999999</v>
      </c>
      <c r="S601" s="34">
        <v>1.1599999999999999</v>
      </c>
      <c r="T601" s="34">
        <v>1.22</v>
      </c>
      <c r="U601" s="34">
        <v>1.22</v>
      </c>
      <c r="V601" s="34">
        <v>1.22</v>
      </c>
      <c r="W601" s="34">
        <v>1.24</v>
      </c>
      <c r="X601" s="34">
        <v>1.2</v>
      </c>
      <c r="Y601" s="34">
        <v>1.26</v>
      </c>
      <c r="Z601" s="412">
        <v>1.24</v>
      </c>
      <c r="AA601" s="412">
        <v>1.24</v>
      </c>
      <c r="AB601" s="412">
        <v>1.24</v>
      </c>
      <c r="AC601" s="412">
        <v>1.24</v>
      </c>
      <c r="AD601" s="412">
        <v>1.24</v>
      </c>
    </row>
    <row r="602" spans="1:30" s="30" customFormat="1" ht="11.25" x14ac:dyDescent="0.25">
      <c r="A602" s="31">
        <v>74934</v>
      </c>
      <c r="B602" s="30" t="str">
        <f t="shared" si="9"/>
        <v/>
      </c>
      <c r="C602" s="34">
        <v>1.2</v>
      </c>
      <c r="D602" s="34" t="s">
        <v>1834</v>
      </c>
      <c r="E602" s="34" t="s">
        <v>1842</v>
      </c>
      <c r="F602" s="34" t="s">
        <v>1844</v>
      </c>
      <c r="G602" s="34" t="s">
        <v>1851</v>
      </c>
      <c r="H602" s="34" t="s">
        <v>1855</v>
      </c>
      <c r="I602" s="34" t="s">
        <v>1848</v>
      </c>
      <c r="J602" s="34" t="s">
        <v>1848</v>
      </c>
      <c r="K602" s="34">
        <v>1.07</v>
      </c>
      <c r="L602" s="34">
        <v>1.07</v>
      </c>
      <c r="M602" s="34">
        <v>1.06</v>
      </c>
      <c r="N602" s="34">
        <v>1.05</v>
      </c>
      <c r="O602" s="34">
        <v>1.05</v>
      </c>
      <c r="P602" s="34">
        <v>1.06</v>
      </c>
      <c r="Q602" s="34">
        <v>1.08</v>
      </c>
      <c r="R602" s="34">
        <v>1.0900000000000001</v>
      </c>
      <c r="S602" s="34">
        <v>1.1100000000000001</v>
      </c>
      <c r="T602" s="34">
        <v>1.1599999999999999</v>
      </c>
      <c r="U602" s="34">
        <v>1.1599999999999999</v>
      </c>
      <c r="V602" s="34">
        <v>1.1599999999999999</v>
      </c>
      <c r="W602" s="34">
        <v>1.18</v>
      </c>
      <c r="X602" s="34">
        <v>1.1499999999999999</v>
      </c>
      <c r="Y602" s="34">
        <v>1.2</v>
      </c>
      <c r="Z602" s="412">
        <v>1.18</v>
      </c>
      <c r="AA602" s="412">
        <v>1.18</v>
      </c>
      <c r="AB602" s="412">
        <v>1.18</v>
      </c>
      <c r="AC602" s="412">
        <v>1.18</v>
      </c>
      <c r="AD602" s="412">
        <v>1.18</v>
      </c>
    </row>
    <row r="603" spans="1:30" s="30" customFormat="1" ht="11.25" x14ac:dyDescent="0.25">
      <c r="A603" s="31">
        <v>74936</v>
      </c>
      <c r="B603" s="30" t="str">
        <f t="shared" si="9"/>
        <v/>
      </c>
      <c r="C603" s="34">
        <v>1.17</v>
      </c>
      <c r="D603" s="34" t="s">
        <v>1844</v>
      </c>
      <c r="E603" s="34" t="s">
        <v>1845</v>
      </c>
      <c r="F603" s="34" t="s">
        <v>1850</v>
      </c>
      <c r="G603" s="34" t="s">
        <v>1855</v>
      </c>
      <c r="H603" s="34" t="s">
        <v>1854</v>
      </c>
      <c r="I603" s="34" t="s">
        <v>1852</v>
      </c>
      <c r="J603" s="34" t="s">
        <v>1852</v>
      </c>
      <c r="K603" s="34">
        <v>1.04</v>
      </c>
      <c r="L603" s="34">
        <v>1.05</v>
      </c>
      <c r="M603" s="34">
        <v>1.04</v>
      </c>
      <c r="N603" s="34">
        <v>1.02</v>
      </c>
      <c r="O603" s="34">
        <v>1.03</v>
      </c>
      <c r="P603" s="34">
        <v>1.04</v>
      </c>
      <c r="Q603" s="34">
        <v>1.05</v>
      </c>
      <c r="R603" s="34">
        <v>1.06</v>
      </c>
      <c r="S603" s="34">
        <v>1.08</v>
      </c>
      <c r="T603" s="34">
        <v>1.1299999999999999</v>
      </c>
      <c r="U603" s="34">
        <v>1.1299999999999999</v>
      </c>
      <c r="V603" s="34">
        <v>1.1299999999999999</v>
      </c>
      <c r="W603" s="34">
        <v>1.1499999999999999</v>
      </c>
      <c r="X603" s="34">
        <v>1.1200000000000001</v>
      </c>
      <c r="Y603" s="34">
        <v>1.17</v>
      </c>
      <c r="Z603" s="412">
        <v>1.1499999999999999</v>
      </c>
      <c r="AA603" s="412">
        <v>1.1499999999999999</v>
      </c>
      <c r="AB603" s="412">
        <v>1.1499999999999999</v>
      </c>
      <c r="AC603" s="412">
        <v>1.1499999999999999</v>
      </c>
      <c r="AD603" s="412">
        <v>1.1499999999999999</v>
      </c>
    </row>
    <row r="604" spans="1:30" s="30" customFormat="1" ht="11.25" x14ac:dyDescent="0.25">
      <c r="A604" s="31">
        <v>74937</v>
      </c>
      <c r="B604" s="30" t="str">
        <f t="shared" si="9"/>
        <v/>
      </c>
      <c r="C604" s="34">
        <v>1.24</v>
      </c>
      <c r="D604" s="34" t="s">
        <v>1831</v>
      </c>
      <c r="E604" s="34" t="s">
        <v>1825</v>
      </c>
      <c r="F604" s="34" t="s">
        <v>1838</v>
      </c>
      <c r="G604" s="34" t="s">
        <v>1845</v>
      </c>
      <c r="H604" s="34" t="s">
        <v>1851</v>
      </c>
      <c r="I604" s="34" t="s">
        <v>1850</v>
      </c>
      <c r="J604" s="34" t="s">
        <v>1850</v>
      </c>
      <c r="K604" s="34">
        <v>1.1000000000000001</v>
      </c>
      <c r="L604" s="34">
        <v>1.1000000000000001</v>
      </c>
      <c r="M604" s="34">
        <v>1.0900000000000001</v>
      </c>
      <c r="N604" s="34">
        <v>1.08</v>
      </c>
      <c r="O604" s="34">
        <v>1.08</v>
      </c>
      <c r="P604" s="34">
        <v>1.0900000000000001</v>
      </c>
      <c r="Q604" s="34">
        <v>1.1100000000000001</v>
      </c>
      <c r="R604" s="34">
        <v>1.1200000000000001</v>
      </c>
      <c r="S604" s="34">
        <v>1.1399999999999999</v>
      </c>
      <c r="T604" s="34">
        <v>1.2</v>
      </c>
      <c r="U604" s="34">
        <v>1.2</v>
      </c>
      <c r="V604" s="34">
        <v>1.2</v>
      </c>
      <c r="W604" s="34">
        <v>1.21</v>
      </c>
      <c r="X604" s="34">
        <v>1.18</v>
      </c>
      <c r="Y604" s="34">
        <v>1.23</v>
      </c>
      <c r="Z604" s="412">
        <v>1.21</v>
      </c>
      <c r="AA604" s="412">
        <v>1.21</v>
      </c>
      <c r="AB604" s="412">
        <v>1.21</v>
      </c>
      <c r="AC604" s="412">
        <v>1.21</v>
      </c>
      <c r="AD604" s="412">
        <v>1.21</v>
      </c>
    </row>
    <row r="605" spans="1:30" s="30" customFormat="1" ht="11.25" x14ac:dyDescent="0.25">
      <c r="A605" s="31">
        <v>74939</v>
      </c>
      <c r="B605" s="30" t="str">
        <f t="shared" si="9"/>
        <v/>
      </c>
      <c r="C605" s="34">
        <v>1.27</v>
      </c>
      <c r="D605" s="34" t="s">
        <v>1841</v>
      </c>
      <c r="E605" s="34" t="s">
        <v>1837</v>
      </c>
      <c r="F605" s="34" t="s">
        <v>1831</v>
      </c>
      <c r="G605" s="34" t="s">
        <v>1842</v>
      </c>
      <c r="H605" s="34" t="s">
        <v>1845</v>
      </c>
      <c r="I605" s="34" t="s">
        <v>1849</v>
      </c>
      <c r="J605" s="34" t="s">
        <v>1849</v>
      </c>
      <c r="K605" s="34">
        <v>1.1299999999999999</v>
      </c>
      <c r="L605" s="34">
        <v>1.1299999999999999</v>
      </c>
      <c r="M605" s="34">
        <v>1.1200000000000001</v>
      </c>
      <c r="N605" s="34">
        <v>1.1000000000000001</v>
      </c>
      <c r="O605" s="34">
        <v>1.1100000000000001</v>
      </c>
      <c r="P605" s="34">
        <v>1.1200000000000001</v>
      </c>
      <c r="Q605" s="34">
        <v>1.1399999999999999</v>
      </c>
      <c r="R605" s="34">
        <v>1.1499999999999999</v>
      </c>
      <c r="S605" s="34">
        <v>1.17</v>
      </c>
      <c r="T605" s="34">
        <v>1.23</v>
      </c>
      <c r="U605" s="34">
        <v>1.23</v>
      </c>
      <c r="V605" s="34">
        <v>1.23</v>
      </c>
      <c r="W605" s="34">
        <v>1.24</v>
      </c>
      <c r="X605" s="34">
        <v>1.21</v>
      </c>
      <c r="Y605" s="34">
        <v>1.26</v>
      </c>
      <c r="Z605" s="412">
        <v>1.24</v>
      </c>
      <c r="AA605" s="412">
        <v>1.24</v>
      </c>
      <c r="AB605" s="412">
        <v>1.24</v>
      </c>
      <c r="AC605" s="412">
        <v>1.24</v>
      </c>
      <c r="AD605" s="412">
        <v>1.24</v>
      </c>
    </row>
    <row r="606" spans="1:30" s="30" customFormat="1" ht="11.25" x14ac:dyDescent="0.25">
      <c r="A606" s="31">
        <v>75015</v>
      </c>
      <c r="B606" s="30" t="str">
        <f t="shared" si="9"/>
        <v/>
      </c>
      <c r="C606" s="34">
        <v>1.28</v>
      </c>
      <c r="D606" s="34" t="s">
        <v>1843</v>
      </c>
      <c r="E606" s="34" t="s">
        <v>1824</v>
      </c>
      <c r="F606" s="34" t="s">
        <v>1837</v>
      </c>
      <c r="G606" s="34" t="s">
        <v>1840</v>
      </c>
      <c r="H606" s="34" t="s">
        <v>1849</v>
      </c>
      <c r="I606" s="34" t="s">
        <v>1844</v>
      </c>
      <c r="J606" s="34" t="s">
        <v>1844</v>
      </c>
      <c r="K606" s="34">
        <v>1.1299999999999999</v>
      </c>
      <c r="L606" s="34">
        <v>1.1299999999999999</v>
      </c>
      <c r="M606" s="34">
        <v>1.1200000000000001</v>
      </c>
      <c r="N606" s="34">
        <v>1.1100000000000001</v>
      </c>
      <c r="O606" s="34">
        <v>1.1100000000000001</v>
      </c>
      <c r="P606" s="34">
        <v>1.1200000000000001</v>
      </c>
      <c r="Q606" s="34">
        <v>1.1399999999999999</v>
      </c>
      <c r="R606" s="34">
        <v>1.1499999999999999</v>
      </c>
      <c r="S606" s="34">
        <v>1.17</v>
      </c>
      <c r="T606" s="34">
        <v>1.24</v>
      </c>
      <c r="U606" s="34">
        <v>1.24</v>
      </c>
      <c r="V606" s="34">
        <v>1.24</v>
      </c>
      <c r="W606" s="34">
        <v>1.25</v>
      </c>
      <c r="X606" s="34">
        <v>1.22</v>
      </c>
      <c r="Y606" s="34">
        <v>1.28</v>
      </c>
      <c r="Z606" s="412">
        <v>1.25</v>
      </c>
      <c r="AA606" s="412">
        <v>1.25</v>
      </c>
      <c r="AB606" s="412">
        <v>1.25</v>
      </c>
      <c r="AC606" s="412">
        <v>1.25</v>
      </c>
      <c r="AD606" s="412">
        <v>1.25</v>
      </c>
    </row>
    <row r="607" spans="1:30" s="30" customFormat="1" ht="11.25" x14ac:dyDescent="0.25">
      <c r="A607" s="31">
        <v>75031</v>
      </c>
      <c r="B607" s="30" t="str">
        <f t="shared" si="9"/>
        <v/>
      </c>
      <c r="C607" s="34">
        <v>1.25</v>
      </c>
      <c r="D607" s="34" t="s">
        <v>1824</v>
      </c>
      <c r="E607" s="34" t="s">
        <v>1826</v>
      </c>
      <c r="F607" s="34" t="s">
        <v>1825</v>
      </c>
      <c r="G607" s="34" t="s">
        <v>1849</v>
      </c>
      <c r="H607" s="34" t="s">
        <v>1846</v>
      </c>
      <c r="I607" s="34" t="s">
        <v>1845</v>
      </c>
      <c r="J607" s="34" t="s">
        <v>1845</v>
      </c>
      <c r="K607" s="34">
        <v>1.1100000000000001</v>
      </c>
      <c r="L607" s="34">
        <v>1.1100000000000001</v>
      </c>
      <c r="M607" s="34">
        <v>1.1000000000000001</v>
      </c>
      <c r="N607" s="34">
        <v>1.0900000000000001</v>
      </c>
      <c r="O607" s="34">
        <v>1.0900000000000001</v>
      </c>
      <c r="P607" s="34">
        <v>1.1000000000000001</v>
      </c>
      <c r="Q607" s="34">
        <v>1.1200000000000001</v>
      </c>
      <c r="R607" s="34">
        <v>1.1299999999999999</v>
      </c>
      <c r="S607" s="34">
        <v>1.1499999999999999</v>
      </c>
      <c r="T607" s="34">
        <v>1.21</v>
      </c>
      <c r="U607" s="34">
        <v>1.21</v>
      </c>
      <c r="V607" s="34">
        <v>1.21</v>
      </c>
      <c r="W607" s="34">
        <v>1.23</v>
      </c>
      <c r="X607" s="34">
        <v>1.19</v>
      </c>
      <c r="Y607" s="34">
        <v>1.25</v>
      </c>
      <c r="Z607" s="412">
        <v>1.23</v>
      </c>
      <c r="AA607" s="412">
        <v>1.23</v>
      </c>
      <c r="AB607" s="412">
        <v>1.23</v>
      </c>
      <c r="AC607" s="412">
        <v>1.23</v>
      </c>
      <c r="AD607" s="412">
        <v>1.23</v>
      </c>
    </row>
    <row r="608" spans="1:30" s="30" customFormat="1" ht="11.25" x14ac:dyDescent="0.25">
      <c r="A608" s="31">
        <v>75038</v>
      </c>
      <c r="B608" s="30" t="str">
        <f t="shared" si="9"/>
        <v/>
      </c>
      <c r="C608" s="34">
        <v>1.25</v>
      </c>
      <c r="D608" s="34" t="s">
        <v>1824</v>
      </c>
      <c r="E608" s="34" t="s">
        <v>1826</v>
      </c>
      <c r="F608" s="34" t="s">
        <v>1825</v>
      </c>
      <c r="G608" s="34" t="s">
        <v>1849</v>
      </c>
      <c r="H608" s="34" t="s">
        <v>1846</v>
      </c>
      <c r="I608" s="34" t="s">
        <v>1845</v>
      </c>
      <c r="J608" s="34" t="s">
        <v>1845</v>
      </c>
      <c r="K608" s="34">
        <v>1.1100000000000001</v>
      </c>
      <c r="L608" s="34">
        <v>1.1100000000000001</v>
      </c>
      <c r="M608" s="34">
        <v>1.1000000000000001</v>
      </c>
      <c r="N608" s="34">
        <v>1.0900000000000001</v>
      </c>
      <c r="O608" s="34">
        <v>1.0900000000000001</v>
      </c>
      <c r="P608" s="34">
        <v>1.1000000000000001</v>
      </c>
      <c r="Q608" s="34">
        <v>1.1200000000000001</v>
      </c>
      <c r="R608" s="34">
        <v>1.1299999999999999</v>
      </c>
      <c r="S608" s="34">
        <v>1.1499999999999999</v>
      </c>
      <c r="T608" s="34">
        <v>1.21</v>
      </c>
      <c r="U608" s="34">
        <v>1.21</v>
      </c>
      <c r="V608" s="34">
        <v>1.21</v>
      </c>
      <c r="W608" s="34">
        <v>1.23</v>
      </c>
      <c r="X608" s="34">
        <v>1.19</v>
      </c>
      <c r="Y608" s="34">
        <v>1.25</v>
      </c>
      <c r="Z608" s="412">
        <v>1.23</v>
      </c>
      <c r="AA608" s="412">
        <v>1.23</v>
      </c>
      <c r="AB608" s="412">
        <v>1.23</v>
      </c>
      <c r="AC608" s="412">
        <v>1.23</v>
      </c>
      <c r="AD608" s="412">
        <v>1.23</v>
      </c>
    </row>
    <row r="609" spans="1:30" s="30" customFormat="1" ht="11.25" x14ac:dyDescent="0.25">
      <c r="A609" s="31">
        <v>75045</v>
      </c>
      <c r="B609" s="30" t="str">
        <f t="shared" si="9"/>
        <v/>
      </c>
      <c r="C609" s="34">
        <v>1.27</v>
      </c>
      <c r="D609" s="34" t="s">
        <v>1841</v>
      </c>
      <c r="E609" s="34" t="s">
        <v>1837</v>
      </c>
      <c r="F609" s="34" t="s">
        <v>1831</v>
      </c>
      <c r="G609" s="34" t="s">
        <v>1842</v>
      </c>
      <c r="H609" s="34" t="s">
        <v>1845</v>
      </c>
      <c r="I609" s="34" t="s">
        <v>1849</v>
      </c>
      <c r="J609" s="34" t="s">
        <v>1844</v>
      </c>
      <c r="K609" s="34">
        <v>1.1299999999999999</v>
      </c>
      <c r="L609" s="34">
        <v>1.1299999999999999</v>
      </c>
      <c r="M609" s="34">
        <v>1.1200000000000001</v>
      </c>
      <c r="N609" s="34">
        <v>1.1000000000000001</v>
      </c>
      <c r="O609" s="34">
        <v>1.1100000000000001</v>
      </c>
      <c r="P609" s="34">
        <v>1.1200000000000001</v>
      </c>
      <c r="Q609" s="34">
        <v>1.1399999999999999</v>
      </c>
      <c r="R609" s="34">
        <v>1.1499999999999999</v>
      </c>
      <c r="S609" s="34">
        <v>1.17</v>
      </c>
      <c r="T609" s="34">
        <v>1.24</v>
      </c>
      <c r="U609" s="34">
        <v>1.23</v>
      </c>
      <c r="V609" s="34">
        <v>1.24</v>
      </c>
      <c r="W609" s="34">
        <v>1.25</v>
      </c>
      <c r="X609" s="34">
        <v>1.21</v>
      </c>
      <c r="Y609" s="34">
        <v>1.27</v>
      </c>
      <c r="Z609" s="412">
        <v>1.25</v>
      </c>
      <c r="AA609" s="412">
        <v>1.25</v>
      </c>
      <c r="AB609" s="412">
        <v>1.25</v>
      </c>
      <c r="AC609" s="412">
        <v>1.25</v>
      </c>
      <c r="AD609" s="412">
        <v>1.25</v>
      </c>
    </row>
    <row r="610" spans="1:30" s="30" customFormat="1" ht="11.25" x14ac:dyDescent="0.25">
      <c r="A610" s="31">
        <v>75050</v>
      </c>
      <c r="B610" s="30" t="str">
        <f t="shared" si="9"/>
        <v/>
      </c>
      <c r="C610" s="34">
        <v>1.22</v>
      </c>
      <c r="D610" s="34" t="s">
        <v>1826</v>
      </c>
      <c r="E610" s="34" t="s">
        <v>1834</v>
      </c>
      <c r="F610" s="34" t="s">
        <v>1834</v>
      </c>
      <c r="G610" s="34" t="s">
        <v>1850</v>
      </c>
      <c r="H610" s="34" t="s">
        <v>1848</v>
      </c>
      <c r="I610" s="34" t="s">
        <v>1846</v>
      </c>
      <c r="J610" s="34" t="s">
        <v>1846</v>
      </c>
      <c r="K610" s="34">
        <v>1.0900000000000001</v>
      </c>
      <c r="L610" s="34">
        <v>1.0900000000000001</v>
      </c>
      <c r="M610" s="34">
        <v>1.08</v>
      </c>
      <c r="N610" s="34">
        <v>1.07</v>
      </c>
      <c r="O610" s="34">
        <v>1.07</v>
      </c>
      <c r="P610" s="34">
        <v>1.08</v>
      </c>
      <c r="Q610" s="34">
        <v>1.1000000000000001</v>
      </c>
      <c r="R610" s="34">
        <v>1.1100000000000001</v>
      </c>
      <c r="S610" s="34">
        <v>1.1299999999999999</v>
      </c>
      <c r="T610" s="34">
        <v>1.19</v>
      </c>
      <c r="U610" s="34">
        <v>1.19</v>
      </c>
      <c r="V610" s="34">
        <v>1.19</v>
      </c>
      <c r="W610" s="34">
        <v>1.2</v>
      </c>
      <c r="X610" s="34">
        <v>1.17</v>
      </c>
      <c r="Y610" s="34">
        <v>1.22</v>
      </c>
      <c r="Z610" s="412">
        <v>1.2</v>
      </c>
      <c r="AA610" s="412">
        <v>1.2</v>
      </c>
      <c r="AB610" s="412">
        <v>1.2</v>
      </c>
      <c r="AC610" s="412">
        <v>1.2</v>
      </c>
      <c r="AD610" s="412">
        <v>1.2</v>
      </c>
    </row>
    <row r="611" spans="1:30" s="30" customFormat="1" ht="11.25" x14ac:dyDescent="0.25">
      <c r="A611" s="31">
        <v>75053</v>
      </c>
      <c r="B611" s="30" t="str">
        <f t="shared" si="9"/>
        <v/>
      </c>
      <c r="C611" s="34">
        <v>1.28</v>
      </c>
      <c r="D611" s="34" t="s">
        <v>1841</v>
      </c>
      <c r="E611" s="34" t="s">
        <v>1824</v>
      </c>
      <c r="F611" s="34" t="s">
        <v>1831</v>
      </c>
      <c r="G611" s="34" t="s">
        <v>1842</v>
      </c>
      <c r="H611" s="34" t="s">
        <v>1845</v>
      </c>
      <c r="I611" s="34" t="s">
        <v>1844</v>
      </c>
      <c r="J611" s="34" t="s">
        <v>1844</v>
      </c>
      <c r="K611" s="34">
        <v>1.1299999999999999</v>
      </c>
      <c r="L611" s="34">
        <v>1.1299999999999999</v>
      </c>
      <c r="M611" s="34">
        <v>1.1200000000000001</v>
      </c>
      <c r="N611" s="34">
        <v>1.1100000000000001</v>
      </c>
      <c r="O611" s="34">
        <v>1.1100000000000001</v>
      </c>
      <c r="P611" s="34">
        <v>1.1200000000000001</v>
      </c>
      <c r="Q611" s="34">
        <v>1.1399999999999999</v>
      </c>
      <c r="R611" s="34">
        <v>1.1499999999999999</v>
      </c>
      <c r="S611" s="34">
        <v>1.17</v>
      </c>
      <c r="T611" s="34">
        <v>1.24</v>
      </c>
      <c r="U611" s="34">
        <v>1.24</v>
      </c>
      <c r="V611" s="34">
        <v>1.24</v>
      </c>
      <c r="W611" s="34">
        <v>1.25</v>
      </c>
      <c r="X611" s="34">
        <v>1.21</v>
      </c>
      <c r="Y611" s="34">
        <v>1.27</v>
      </c>
      <c r="Z611" s="412">
        <v>1.25</v>
      </c>
      <c r="AA611" s="412">
        <v>1.25</v>
      </c>
      <c r="AB611" s="412">
        <v>1.25</v>
      </c>
      <c r="AC611" s="412">
        <v>1.25</v>
      </c>
      <c r="AD611" s="412">
        <v>1.25</v>
      </c>
    </row>
    <row r="612" spans="1:30" s="30" customFormat="1" ht="11.25" x14ac:dyDescent="0.25">
      <c r="A612" s="31">
        <v>75056</v>
      </c>
      <c r="B612" s="30" t="str">
        <f t="shared" si="9"/>
        <v/>
      </c>
      <c r="C612" s="34">
        <v>1.23</v>
      </c>
      <c r="D612" s="34" t="s">
        <v>1831</v>
      </c>
      <c r="E612" s="34" t="s">
        <v>1838</v>
      </c>
      <c r="F612" s="34" t="s">
        <v>1834</v>
      </c>
      <c r="G612" s="34" t="s">
        <v>1845</v>
      </c>
      <c r="H612" s="34" t="s">
        <v>1851</v>
      </c>
      <c r="I612" s="34" t="s">
        <v>1846</v>
      </c>
      <c r="J612" s="34" t="s">
        <v>1846</v>
      </c>
      <c r="K612" s="34">
        <v>1.1000000000000001</v>
      </c>
      <c r="L612" s="34">
        <v>1.1000000000000001</v>
      </c>
      <c r="M612" s="34">
        <v>1.0900000000000001</v>
      </c>
      <c r="N612" s="34">
        <v>1.07</v>
      </c>
      <c r="O612" s="34">
        <v>1.08</v>
      </c>
      <c r="P612" s="34">
        <v>1.0900000000000001</v>
      </c>
      <c r="Q612" s="34">
        <v>1.1100000000000001</v>
      </c>
      <c r="R612" s="34">
        <v>1.1100000000000001</v>
      </c>
      <c r="S612" s="34">
        <v>1.1299999999999999</v>
      </c>
      <c r="T612" s="34">
        <v>1.2</v>
      </c>
      <c r="U612" s="34">
        <v>1.2</v>
      </c>
      <c r="V612" s="34">
        <v>1.2</v>
      </c>
      <c r="W612" s="34">
        <v>1.21</v>
      </c>
      <c r="X612" s="34">
        <v>1.18</v>
      </c>
      <c r="Y612" s="34">
        <v>1.23</v>
      </c>
      <c r="Z612" s="412">
        <v>1.21</v>
      </c>
      <c r="AA612" s="412">
        <v>1.21</v>
      </c>
      <c r="AB612" s="412">
        <v>1.21</v>
      </c>
      <c r="AC612" s="412">
        <v>1.21</v>
      </c>
      <c r="AD612" s="412">
        <v>1.21</v>
      </c>
    </row>
    <row r="613" spans="1:30" s="30" customFormat="1" ht="11.25" x14ac:dyDescent="0.25">
      <c r="A613" s="31">
        <v>75057</v>
      </c>
      <c r="B613" s="30" t="str">
        <f t="shared" si="9"/>
        <v/>
      </c>
      <c r="C613" s="34">
        <v>1.23</v>
      </c>
      <c r="D613" s="34" t="s">
        <v>1831</v>
      </c>
      <c r="E613" s="34" t="s">
        <v>1838</v>
      </c>
      <c r="F613" s="34" t="s">
        <v>1838</v>
      </c>
      <c r="G613" s="34" t="s">
        <v>1845</v>
      </c>
      <c r="H613" s="34" t="s">
        <v>1851</v>
      </c>
      <c r="I613" s="34" t="s">
        <v>1850</v>
      </c>
      <c r="J613" s="34" t="s">
        <v>1850</v>
      </c>
      <c r="K613" s="34">
        <v>1.1000000000000001</v>
      </c>
      <c r="L613" s="34">
        <v>1.1000000000000001</v>
      </c>
      <c r="M613" s="34">
        <v>1.0900000000000001</v>
      </c>
      <c r="N613" s="34">
        <v>1.07</v>
      </c>
      <c r="O613" s="34">
        <v>1.08</v>
      </c>
      <c r="P613" s="34">
        <v>1.0900000000000001</v>
      </c>
      <c r="Q613" s="34">
        <v>1.1100000000000001</v>
      </c>
      <c r="R613" s="34">
        <v>1.1200000000000001</v>
      </c>
      <c r="S613" s="34">
        <v>1.1299999999999999</v>
      </c>
      <c r="T613" s="34">
        <v>1.2</v>
      </c>
      <c r="U613" s="34">
        <v>1.2</v>
      </c>
      <c r="V613" s="34">
        <v>1.2</v>
      </c>
      <c r="W613" s="34">
        <v>1.21</v>
      </c>
      <c r="X613" s="34">
        <v>1.18</v>
      </c>
      <c r="Y613" s="34">
        <v>1.23</v>
      </c>
      <c r="Z613" s="412">
        <v>1.21</v>
      </c>
      <c r="AA613" s="412">
        <v>1.21</v>
      </c>
      <c r="AB613" s="412">
        <v>1.21</v>
      </c>
      <c r="AC613" s="412">
        <v>1.21</v>
      </c>
      <c r="AD613" s="412">
        <v>1.21</v>
      </c>
    </row>
    <row r="614" spans="1:30" s="30" customFormat="1" ht="11.25" x14ac:dyDescent="0.25">
      <c r="A614" s="31">
        <v>75059</v>
      </c>
      <c r="B614" s="30" t="str">
        <f t="shared" si="9"/>
        <v/>
      </c>
      <c r="C614" s="34">
        <v>1.25</v>
      </c>
      <c r="D614" s="34" t="s">
        <v>1824</v>
      </c>
      <c r="E614" s="34" t="s">
        <v>1826</v>
      </c>
      <c r="F614" s="34" t="s">
        <v>1825</v>
      </c>
      <c r="G614" s="34" t="s">
        <v>1849</v>
      </c>
      <c r="H614" s="34" t="s">
        <v>1846</v>
      </c>
      <c r="I614" s="34" t="s">
        <v>1845</v>
      </c>
      <c r="J614" s="34" t="s">
        <v>1845</v>
      </c>
      <c r="K614" s="34">
        <v>1.1100000000000001</v>
      </c>
      <c r="L614" s="34">
        <v>1.1100000000000001</v>
      </c>
      <c r="M614" s="34">
        <v>1.1000000000000001</v>
      </c>
      <c r="N614" s="34">
        <v>1.0900000000000001</v>
      </c>
      <c r="O614" s="34">
        <v>1.0900000000000001</v>
      </c>
      <c r="P614" s="34">
        <v>1.1000000000000001</v>
      </c>
      <c r="Q614" s="34">
        <v>1.1200000000000001</v>
      </c>
      <c r="R614" s="34">
        <v>1.1299999999999999</v>
      </c>
      <c r="S614" s="34">
        <v>1.1499999999999999</v>
      </c>
      <c r="T614" s="34">
        <v>1.21</v>
      </c>
      <c r="U614" s="34">
        <v>1.21</v>
      </c>
      <c r="V614" s="34">
        <v>1.21</v>
      </c>
      <c r="W614" s="34">
        <v>1.23</v>
      </c>
      <c r="X614" s="34">
        <v>1.19</v>
      </c>
      <c r="Y614" s="34">
        <v>1.25</v>
      </c>
      <c r="Z614" s="412">
        <v>1.23</v>
      </c>
      <c r="AA614" s="412">
        <v>1.23</v>
      </c>
      <c r="AB614" s="412">
        <v>1.23</v>
      </c>
      <c r="AC614" s="412">
        <v>1.23</v>
      </c>
      <c r="AD614" s="412">
        <v>1.23</v>
      </c>
    </row>
    <row r="615" spans="1:30" s="30" customFormat="1" ht="11.25" x14ac:dyDescent="0.25">
      <c r="A615" s="31">
        <v>75172</v>
      </c>
      <c r="B615" s="30" t="str">
        <f t="shared" si="9"/>
        <v/>
      </c>
      <c r="C615" s="34">
        <v>1.24</v>
      </c>
      <c r="D615" s="34" t="s">
        <v>1837</v>
      </c>
      <c r="E615" s="34" t="s">
        <v>1825</v>
      </c>
      <c r="F615" s="34" t="s">
        <v>1838</v>
      </c>
      <c r="G615" s="34" t="s">
        <v>1845</v>
      </c>
      <c r="H615" s="34" t="s">
        <v>1851</v>
      </c>
      <c r="I615" s="34" t="s">
        <v>1846</v>
      </c>
      <c r="J615" s="34" t="s">
        <v>1846</v>
      </c>
      <c r="K615" s="34">
        <v>1.0900000000000001</v>
      </c>
      <c r="L615" s="34">
        <v>1.1000000000000001</v>
      </c>
      <c r="M615" s="34">
        <v>1.0900000000000001</v>
      </c>
      <c r="N615" s="34">
        <v>1.07</v>
      </c>
      <c r="O615" s="34">
        <v>1.07</v>
      </c>
      <c r="P615" s="34">
        <v>1.08</v>
      </c>
      <c r="Q615" s="34">
        <v>1.1000000000000001</v>
      </c>
      <c r="R615" s="34">
        <v>1.1100000000000001</v>
      </c>
      <c r="S615" s="34">
        <v>1.1299999999999999</v>
      </c>
      <c r="T615" s="34">
        <v>1.2</v>
      </c>
      <c r="U615" s="34">
        <v>1.2</v>
      </c>
      <c r="V615" s="34">
        <v>1.2</v>
      </c>
      <c r="W615" s="34">
        <v>1.21</v>
      </c>
      <c r="X615" s="34">
        <v>1.18</v>
      </c>
      <c r="Y615" s="34">
        <v>1.24</v>
      </c>
      <c r="Z615" s="412">
        <v>1.21</v>
      </c>
      <c r="AA615" s="412">
        <v>1.21</v>
      </c>
      <c r="AB615" s="412">
        <v>1.21</v>
      </c>
      <c r="AC615" s="412">
        <v>1.21</v>
      </c>
      <c r="AD615" s="412">
        <v>1.21</v>
      </c>
    </row>
    <row r="616" spans="1:30" s="30" customFormat="1" ht="11.25" x14ac:dyDescent="0.25">
      <c r="A616" s="31">
        <v>75173</v>
      </c>
      <c r="B616" s="30" t="str">
        <f t="shared" si="9"/>
        <v/>
      </c>
      <c r="C616" s="34">
        <v>1.2</v>
      </c>
      <c r="D616" s="34" t="s">
        <v>1834</v>
      </c>
      <c r="E616" s="34" t="s">
        <v>1842</v>
      </c>
      <c r="F616" s="34" t="s">
        <v>1842</v>
      </c>
      <c r="G616" s="34" t="s">
        <v>1851</v>
      </c>
      <c r="H616" s="34" t="s">
        <v>1855</v>
      </c>
      <c r="I616" s="34" t="s">
        <v>1847</v>
      </c>
      <c r="J616" s="34" t="s">
        <v>1847</v>
      </c>
      <c r="K616" s="34">
        <v>1.06</v>
      </c>
      <c r="L616" s="34">
        <v>1.06</v>
      </c>
      <c r="M616" s="34">
        <v>1.06</v>
      </c>
      <c r="N616" s="34">
        <v>1.04</v>
      </c>
      <c r="O616" s="34">
        <v>1.04</v>
      </c>
      <c r="P616" s="34">
        <v>1.05</v>
      </c>
      <c r="Q616" s="34">
        <v>1.07</v>
      </c>
      <c r="R616" s="34">
        <v>1.07</v>
      </c>
      <c r="S616" s="34">
        <v>1.0900000000000001</v>
      </c>
      <c r="T616" s="34">
        <v>1.1599999999999999</v>
      </c>
      <c r="U616" s="34">
        <v>1.1599999999999999</v>
      </c>
      <c r="V616" s="34">
        <v>1.1599999999999999</v>
      </c>
      <c r="W616" s="34">
        <v>1.18</v>
      </c>
      <c r="X616" s="34">
        <v>1.1499999999999999</v>
      </c>
      <c r="Y616" s="34">
        <v>1.2</v>
      </c>
      <c r="Z616" s="412">
        <v>1.18</v>
      </c>
      <c r="AA616" s="412">
        <v>1.18</v>
      </c>
      <c r="AB616" s="412">
        <v>1.18</v>
      </c>
      <c r="AC616" s="412">
        <v>1.18</v>
      </c>
      <c r="AD616" s="412">
        <v>1.18</v>
      </c>
    </row>
    <row r="617" spans="1:30" s="30" customFormat="1" ht="11.25" x14ac:dyDescent="0.25">
      <c r="A617" s="31">
        <v>75175</v>
      </c>
      <c r="B617" s="30" t="str">
        <f t="shared" si="9"/>
        <v/>
      </c>
      <c r="C617" s="34">
        <v>1.17</v>
      </c>
      <c r="D617" s="34" t="s">
        <v>1844</v>
      </c>
      <c r="E617" s="34" t="s">
        <v>1845</v>
      </c>
      <c r="F617" s="34" t="s">
        <v>1845</v>
      </c>
      <c r="G617" s="34" t="s">
        <v>1855</v>
      </c>
      <c r="H617" s="34" t="s">
        <v>1853</v>
      </c>
      <c r="I617" s="34" t="s">
        <v>1852</v>
      </c>
      <c r="J617" s="34" t="s">
        <v>1852</v>
      </c>
      <c r="K617" s="34">
        <v>1.04</v>
      </c>
      <c r="L617" s="34">
        <v>1.04</v>
      </c>
      <c r="M617" s="34">
        <v>1.03</v>
      </c>
      <c r="N617" s="34">
        <v>1.02</v>
      </c>
      <c r="O617" s="34">
        <v>1.02</v>
      </c>
      <c r="P617" s="34">
        <v>1.03</v>
      </c>
      <c r="Q617" s="34">
        <v>1.04</v>
      </c>
      <c r="R617" s="34">
        <v>1.05</v>
      </c>
      <c r="S617" s="34">
        <v>1.07</v>
      </c>
      <c r="T617" s="34">
        <v>1.1299999999999999</v>
      </c>
      <c r="U617" s="34">
        <v>1.1299999999999999</v>
      </c>
      <c r="V617" s="34">
        <v>1.1299999999999999</v>
      </c>
      <c r="W617" s="34">
        <v>1.1499999999999999</v>
      </c>
      <c r="X617" s="34">
        <v>1.1200000000000001</v>
      </c>
      <c r="Y617" s="34">
        <v>1.17</v>
      </c>
      <c r="Z617" s="412">
        <v>1.1499999999999999</v>
      </c>
      <c r="AA617" s="412">
        <v>1.1499999999999999</v>
      </c>
      <c r="AB617" s="412">
        <v>1.1499999999999999</v>
      </c>
      <c r="AC617" s="412">
        <v>1.1499999999999999</v>
      </c>
      <c r="AD617" s="412">
        <v>1.1499999999999999</v>
      </c>
    </row>
    <row r="618" spans="1:30" s="30" customFormat="1" ht="11.25" x14ac:dyDescent="0.25">
      <c r="A618" s="31">
        <v>75177</v>
      </c>
      <c r="B618" s="30" t="str">
        <f t="shared" si="9"/>
        <v/>
      </c>
      <c r="C618" s="34">
        <v>1.1499999999999999</v>
      </c>
      <c r="D618" s="34" t="s">
        <v>1845</v>
      </c>
      <c r="E618" s="34" t="s">
        <v>1850</v>
      </c>
      <c r="F618" s="34" t="s">
        <v>1846</v>
      </c>
      <c r="G618" s="34" t="s">
        <v>1852</v>
      </c>
      <c r="H618" s="34" t="s">
        <v>1856</v>
      </c>
      <c r="I618" s="34" t="s">
        <v>1854</v>
      </c>
      <c r="J618" s="34" t="s">
        <v>1854</v>
      </c>
      <c r="K618" s="34">
        <v>1.03</v>
      </c>
      <c r="L618" s="34">
        <v>1.03</v>
      </c>
      <c r="M618" s="34">
        <v>1.02</v>
      </c>
      <c r="N618" s="34">
        <v>1</v>
      </c>
      <c r="O618" s="34">
        <v>1.01</v>
      </c>
      <c r="P618" s="34">
        <v>1.02</v>
      </c>
      <c r="Q618" s="34">
        <v>1.03</v>
      </c>
      <c r="R618" s="34">
        <v>1.04</v>
      </c>
      <c r="S618" s="34">
        <v>1.06</v>
      </c>
      <c r="T618" s="34">
        <v>1.1100000000000001</v>
      </c>
      <c r="U618" s="34">
        <v>1.1100000000000001</v>
      </c>
      <c r="V618" s="34">
        <v>1.1100000000000001</v>
      </c>
      <c r="W618" s="34">
        <v>1.1299999999999999</v>
      </c>
      <c r="X618" s="34">
        <v>1.1100000000000001</v>
      </c>
      <c r="Y618" s="34">
        <v>1.1499999999999999</v>
      </c>
      <c r="Z618" s="412">
        <v>1.1299999999999999</v>
      </c>
      <c r="AA618" s="412">
        <v>1.1299999999999999</v>
      </c>
      <c r="AB618" s="412">
        <v>1.1299999999999999</v>
      </c>
      <c r="AC618" s="412">
        <v>1.1299999999999999</v>
      </c>
      <c r="AD618" s="412">
        <v>1.1299999999999999</v>
      </c>
    </row>
    <row r="619" spans="1:30" s="30" customFormat="1" ht="11.25" x14ac:dyDescent="0.25">
      <c r="A619" s="31">
        <v>75179</v>
      </c>
      <c r="B619" s="30" t="str">
        <f t="shared" si="9"/>
        <v/>
      </c>
      <c r="C619" s="34">
        <v>1.1599999999999999</v>
      </c>
      <c r="D619" s="34" t="s">
        <v>1844</v>
      </c>
      <c r="E619" s="34" t="s">
        <v>1845</v>
      </c>
      <c r="F619" s="34" t="s">
        <v>1850</v>
      </c>
      <c r="G619" s="34" t="s">
        <v>1855</v>
      </c>
      <c r="H619" s="34" t="s">
        <v>1853</v>
      </c>
      <c r="I619" s="34" t="s">
        <v>1854</v>
      </c>
      <c r="J619" s="34" t="s">
        <v>1854</v>
      </c>
      <c r="K619" s="34">
        <v>1.03</v>
      </c>
      <c r="L619" s="34">
        <v>1.04</v>
      </c>
      <c r="M619" s="34">
        <v>1.03</v>
      </c>
      <c r="N619" s="34">
        <v>1.01</v>
      </c>
      <c r="O619" s="34">
        <v>1.02</v>
      </c>
      <c r="P619" s="34">
        <v>1.03</v>
      </c>
      <c r="Q619" s="34">
        <v>1.04</v>
      </c>
      <c r="R619" s="34">
        <v>1.05</v>
      </c>
      <c r="S619" s="34">
        <v>1.06</v>
      </c>
      <c r="T619" s="34">
        <v>1.1200000000000001</v>
      </c>
      <c r="U619" s="34">
        <v>1.1200000000000001</v>
      </c>
      <c r="V619" s="34">
        <v>1.1299999999999999</v>
      </c>
      <c r="W619" s="34">
        <v>1.1399999999999999</v>
      </c>
      <c r="X619" s="34">
        <v>1.1200000000000001</v>
      </c>
      <c r="Y619" s="34">
        <v>1.17</v>
      </c>
      <c r="Z619" s="412">
        <v>1.1399999999999999</v>
      </c>
      <c r="AA619" s="412">
        <v>1.1399999999999999</v>
      </c>
      <c r="AB619" s="412">
        <v>1.1399999999999999</v>
      </c>
      <c r="AC619" s="412">
        <v>1.1399999999999999</v>
      </c>
      <c r="AD619" s="412">
        <v>1.1399999999999999</v>
      </c>
    </row>
    <row r="620" spans="1:30" s="30" customFormat="1" ht="11.25" x14ac:dyDescent="0.25">
      <c r="A620" s="31">
        <v>75180</v>
      </c>
      <c r="B620" s="30" t="str">
        <f t="shared" si="9"/>
        <v/>
      </c>
      <c r="C620" s="34">
        <v>1.06</v>
      </c>
      <c r="D620" s="34" t="s">
        <v>1854</v>
      </c>
      <c r="E620" s="34" t="s">
        <v>1853</v>
      </c>
      <c r="F620" s="34" t="s">
        <v>1856</v>
      </c>
      <c r="G620" s="34" t="s">
        <v>1861</v>
      </c>
      <c r="H620" s="34" t="s">
        <v>1860</v>
      </c>
      <c r="I620" s="34" t="s">
        <v>1865</v>
      </c>
      <c r="J620" s="34" t="s">
        <v>1865</v>
      </c>
      <c r="K620" s="34">
        <v>0.96</v>
      </c>
      <c r="L620" s="34">
        <v>0.96</v>
      </c>
      <c r="M620" s="34">
        <v>0.95</v>
      </c>
      <c r="N620" s="34">
        <v>0.94</v>
      </c>
      <c r="O620" s="34">
        <v>0.94</v>
      </c>
      <c r="P620" s="34">
        <v>0.95</v>
      </c>
      <c r="Q620" s="34">
        <v>0.96</v>
      </c>
      <c r="R620" s="34">
        <v>0.97</v>
      </c>
      <c r="S620" s="34">
        <v>0.98</v>
      </c>
      <c r="T620" s="34">
        <v>1.03</v>
      </c>
      <c r="U620" s="34">
        <v>1.03</v>
      </c>
      <c r="V620" s="34">
        <v>1.03</v>
      </c>
      <c r="W620" s="34">
        <v>1.05</v>
      </c>
      <c r="X620" s="34">
        <v>1.03</v>
      </c>
      <c r="Y620" s="34">
        <v>1.08</v>
      </c>
      <c r="Z620" s="412">
        <v>1.05</v>
      </c>
      <c r="AA620" s="412">
        <v>1.05</v>
      </c>
      <c r="AB620" s="412">
        <v>1.05</v>
      </c>
      <c r="AC620" s="412">
        <v>1.05</v>
      </c>
      <c r="AD620" s="412">
        <v>1.05</v>
      </c>
    </row>
    <row r="621" spans="1:30" s="30" customFormat="1" ht="11.25" x14ac:dyDescent="0.25">
      <c r="A621" s="31">
        <v>75181</v>
      </c>
      <c r="B621" s="30" t="str">
        <f t="shared" si="9"/>
        <v/>
      </c>
      <c r="C621" s="34">
        <v>1.08</v>
      </c>
      <c r="D621" s="34" t="s">
        <v>1855</v>
      </c>
      <c r="E621" s="34" t="s">
        <v>1852</v>
      </c>
      <c r="F621" s="34" t="s">
        <v>1854</v>
      </c>
      <c r="G621" s="34" t="s">
        <v>1864</v>
      </c>
      <c r="H621" s="34" t="s">
        <v>1865</v>
      </c>
      <c r="I621" s="34" t="s">
        <v>1864</v>
      </c>
      <c r="J621" s="34" t="s">
        <v>1864</v>
      </c>
      <c r="K621" s="34">
        <v>0.98</v>
      </c>
      <c r="L621" s="34">
        <v>0.98</v>
      </c>
      <c r="M621" s="34">
        <v>0.97</v>
      </c>
      <c r="N621" s="34">
        <v>0.96</v>
      </c>
      <c r="O621" s="34">
        <v>0.96</v>
      </c>
      <c r="P621" s="34">
        <v>0.97</v>
      </c>
      <c r="Q621" s="34">
        <v>0.98</v>
      </c>
      <c r="R621" s="34">
        <v>0.99</v>
      </c>
      <c r="S621" s="34">
        <v>1</v>
      </c>
      <c r="T621" s="34">
        <v>1.05</v>
      </c>
      <c r="U621" s="34">
        <v>1.05</v>
      </c>
      <c r="V621" s="34">
        <v>1.05</v>
      </c>
      <c r="W621" s="34">
        <v>1.07</v>
      </c>
      <c r="X621" s="34">
        <v>1.05</v>
      </c>
      <c r="Y621" s="34">
        <v>1.1000000000000001</v>
      </c>
      <c r="Z621" s="412">
        <v>1.07</v>
      </c>
      <c r="AA621" s="412">
        <v>1.07</v>
      </c>
      <c r="AB621" s="412">
        <v>1.07</v>
      </c>
      <c r="AC621" s="412">
        <v>1.07</v>
      </c>
      <c r="AD621" s="412">
        <v>1.07</v>
      </c>
    </row>
    <row r="622" spans="1:30" s="30" customFormat="1" ht="11.25" x14ac:dyDescent="0.25">
      <c r="A622" s="31">
        <v>75196</v>
      </c>
      <c r="B622" s="30" t="str">
        <f t="shared" si="9"/>
        <v/>
      </c>
      <c r="C622" s="34">
        <v>1.29</v>
      </c>
      <c r="D622" s="34" t="s">
        <v>1839</v>
      </c>
      <c r="E622" s="34" t="s">
        <v>1830</v>
      </c>
      <c r="F622" s="34" t="s">
        <v>1824</v>
      </c>
      <c r="G622" s="34" t="s">
        <v>1840</v>
      </c>
      <c r="H622" s="34" t="s">
        <v>1849</v>
      </c>
      <c r="I622" s="34" t="s">
        <v>1842</v>
      </c>
      <c r="J622" s="34" t="s">
        <v>1842</v>
      </c>
      <c r="K622" s="34">
        <v>1.1399999999999999</v>
      </c>
      <c r="L622" s="34">
        <v>1.1399999999999999</v>
      </c>
      <c r="M622" s="34">
        <v>1.1299999999999999</v>
      </c>
      <c r="N622" s="34">
        <v>1.1100000000000001</v>
      </c>
      <c r="O622" s="34">
        <v>1.1200000000000001</v>
      </c>
      <c r="P622" s="34">
        <v>1.1299999999999999</v>
      </c>
      <c r="Q622" s="34">
        <v>1.1499999999999999</v>
      </c>
      <c r="R622" s="34">
        <v>1.1499999999999999</v>
      </c>
      <c r="S622" s="34">
        <v>1.18</v>
      </c>
      <c r="T622" s="34">
        <v>1.25</v>
      </c>
      <c r="U622" s="34">
        <v>1.25</v>
      </c>
      <c r="V622" s="34">
        <v>1.25</v>
      </c>
      <c r="W622" s="34">
        <v>1.26</v>
      </c>
      <c r="X622" s="34">
        <v>1.22</v>
      </c>
      <c r="Y622" s="34">
        <v>1.28</v>
      </c>
      <c r="Z622" s="412">
        <v>1.26</v>
      </c>
      <c r="AA622" s="412">
        <v>1.26</v>
      </c>
      <c r="AB622" s="412">
        <v>1.26</v>
      </c>
      <c r="AC622" s="412">
        <v>1.26</v>
      </c>
      <c r="AD622" s="412">
        <v>1.26</v>
      </c>
    </row>
    <row r="623" spans="1:30" s="30" customFormat="1" ht="11.25" x14ac:dyDescent="0.25">
      <c r="A623" s="31">
        <v>75203</v>
      </c>
      <c r="B623" s="30" t="str">
        <f t="shared" si="9"/>
        <v/>
      </c>
      <c r="C623" s="34">
        <v>1.26</v>
      </c>
      <c r="D623" s="34" t="s">
        <v>1830</v>
      </c>
      <c r="E623" s="34" t="s">
        <v>1831</v>
      </c>
      <c r="F623" s="34" t="s">
        <v>1826</v>
      </c>
      <c r="G623" s="34" t="s">
        <v>1844</v>
      </c>
      <c r="H623" s="34" t="s">
        <v>1850</v>
      </c>
      <c r="I623" s="34" t="s">
        <v>1845</v>
      </c>
      <c r="J623" s="34" t="s">
        <v>1845</v>
      </c>
      <c r="K623" s="34">
        <v>1.1200000000000001</v>
      </c>
      <c r="L623" s="34">
        <v>1.1200000000000001</v>
      </c>
      <c r="M623" s="34">
        <v>1.1100000000000001</v>
      </c>
      <c r="N623" s="34">
        <v>1.0900000000000001</v>
      </c>
      <c r="O623" s="34">
        <v>1.1000000000000001</v>
      </c>
      <c r="P623" s="34">
        <v>1.1100000000000001</v>
      </c>
      <c r="Q623" s="34">
        <v>1.1299999999999999</v>
      </c>
      <c r="R623" s="34">
        <v>1.1299999999999999</v>
      </c>
      <c r="S623" s="34">
        <v>1.1499999999999999</v>
      </c>
      <c r="T623" s="34">
        <v>1.22</v>
      </c>
      <c r="U623" s="34">
        <v>1.22</v>
      </c>
      <c r="V623" s="34">
        <v>1.22</v>
      </c>
      <c r="W623" s="34">
        <v>1.24</v>
      </c>
      <c r="X623" s="34">
        <v>1.2</v>
      </c>
      <c r="Y623" s="34">
        <v>1.26</v>
      </c>
      <c r="Z623" s="412">
        <v>1.24</v>
      </c>
      <c r="AA623" s="412">
        <v>1.24</v>
      </c>
      <c r="AB623" s="412">
        <v>1.24</v>
      </c>
      <c r="AC623" s="412">
        <v>1.24</v>
      </c>
      <c r="AD623" s="412">
        <v>1.24</v>
      </c>
    </row>
    <row r="624" spans="1:30" s="30" customFormat="1" ht="11.25" x14ac:dyDescent="0.25">
      <c r="A624" s="31">
        <v>75210</v>
      </c>
      <c r="B624" s="30" t="str">
        <f t="shared" si="9"/>
        <v/>
      </c>
      <c r="C624" s="34">
        <v>1.26</v>
      </c>
      <c r="D624" s="34" t="s">
        <v>1830</v>
      </c>
      <c r="E624" s="34" t="s">
        <v>1831</v>
      </c>
      <c r="F624" s="34" t="s">
        <v>1826</v>
      </c>
      <c r="G624" s="34" t="s">
        <v>1844</v>
      </c>
      <c r="H624" s="34" t="s">
        <v>1850</v>
      </c>
      <c r="I624" s="34" t="s">
        <v>1849</v>
      </c>
      <c r="J624" s="34" t="s">
        <v>1845</v>
      </c>
      <c r="K624" s="34">
        <v>1.1200000000000001</v>
      </c>
      <c r="L624" s="34">
        <v>1.1200000000000001</v>
      </c>
      <c r="M624" s="34">
        <v>1.1100000000000001</v>
      </c>
      <c r="N624" s="34">
        <v>1.0900000000000001</v>
      </c>
      <c r="O624" s="34">
        <v>1.1000000000000001</v>
      </c>
      <c r="P624" s="34">
        <v>1.1100000000000001</v>
      </c>
      <c r="Q624" s="34">
        <v>1.1299999999999999</v>
      </c>
      <c r="R624" s="34">
        <v>1.1299999999999999</v>
      </c>
      <c r="S624" s="34">
        <v>1.1499999999999999</v>
      </c>
      <c r="T624" s="34">
        <v>1.22</v>
      </c>
      <c r="U624" s="34">
        <v>1.22</v>
      </c>
      <c r="V624" s="34">
        <v>1.22</v>
      </c>
      <c r="W624" s="34">
        <v>1.24</v>
      </c>
      <c r="X624" s="34">
        <v>1.2</v>
      </c>
      <c r="Y624" s="34">
        <v>1.26</v>
      </c>
      <c r="Z624" s="412">
        <v>1.24</v>
      </c>
      <c r="AA624" s="412">
        <v>1.24</v>
      </c>
      <c r="AB624" s="412">
        <v>1.24</v>
      </c>
      <c r="AC624" s="412">
        <v>1.24</v>
      </c>
      <c r="AD624" s="412">
        <v>1.24</v>
      </c>
    </row>
    <row r="625" spans="1:30" s="30" customFormat="1" ht="11.25" x14ac:dyDescent="0.25">
      <c r="A625" s="31">
        <v>75217</v>
      </c>
      <c r="B625" s="30" t="str">
        <f t="shared" si="9"/>
        <v/>
      </c>
      <c r="C625" s="34">
        <v>1.1399999999999999</v>
      </c>
      <c r="D625" s="34" t="s">
        <v>1850</v>
      </c>
      <c r="E625" s="34" t="s">
        <v>1846</v>
      </c>
      <c r="F625" s="34" t="s">
        <v>1851</v>
      </c>
      <c r="G625" s="34" t="s">
        <v>1854</v>
      </c>
      <c r="H625" s="34" t="s">
        <v>1857</v>
      </c>
      <c r="I625" s="34" t="s">
        <v>1853</v>
      </c>
      <c r="J625" s="34" t="s">
        <v>1853</v>
      </c>
      <c r="K625" s="34">
        <v>1.02</v>
      </c>
      <c r="L625" s="34">
        <v>1.02</v>
      </c>
      <c r="M625" s="34">
        <v>1.01</v>
      </c>
      <c r="N625" s="34">
        <v>1</v>
      </c>
      <c r="O625" s="34">
        <v>1</v>
      </c>
      <c r="P625" s="34">
        <v>1.01</v>
      </c>
      <c r="Q625" s="34">
        <v>1.02</v>
      </c>
      <c r="R625" s="34">
        <v>1.03</v>
      </c>
      <c r="S625" s="34">
        <v>1.05</v>
      </c>
      <c r="T625" s="34">
        <v>1.1000000000000001</v>
      </c>
      <c r="U625" s="34">
        <v>1.1000000000000001</v>
      </c>
      <c r="V625" s="34">
        <v>1.1000000000000001</v>
      </c>
      <c r="W625" s="34">
        <v>1.1200000000000001</v>
      </c>
      <c r="X625" s="34">
        <v>1.1000000000000001</v>
      </c>
      <c r="Y625" s="34">
        <v>1.1399999999999999</v>
      </c>
      <c r="Z625" s="412">
        <v>1.1200000000000001</v>
      </c>
      <c r="AA625" s="412">
        <v>1.1200000000000001</v>
      </c>
      <c r="AB625" s="412">
        <v>1.1200000000000001</v>
      </c>
      <c r="AC625" s="412">
        <v>1.1200000000000001</v>
      </c>
      <c r="AD625" s="412">
        <v>1.1200000000000001</v>
      </c>
    </row>
    <row r="626" spans="1:30" s="30" customFormat="1" ht="11.25" x14ac:dyDescent="0.25">
      <c r="A626" s="31">
        <v>75223</v>
      </c>
      <c r="B626" s="30" t="str">
        <f t="shared" si="9"/>
        <v/>
      </c>
      <c r="C626" s="34">
        <v>1.22</v>
      </c>
      <c r="D626" s="34" t="s">
        <v>1825</v>
      </c>
      <c r="E626" s="34" t="s">
        <v>1834</v>
      </c>
      <c r="F626" s="34" t="s">
        <v>1840</v>
      </c>
      <c r="G626" s="34" t="s">
        <v>1846</v>
      </c>
      <c r="H626" s="34" t="s">
        <v>1848</v>
      </c>
      <c r="I626" s="34" t="s">
        <v>1851</v>
      </c>
      <c r="J626" s="34" t="s">
        <v>1851</v>
      </c>
      <c r="K626" s="34">
        <v>1.08</v>
      </c>
      <c r="L626" s="34">
        <v>1.08</v>
      </c>
      <c r="M626" s="34">
        <v>1.07</v>
      </c>
      <c r="N626" s="34">
        <v>1.06</v>
      </c>
      <c r="O626" s="34">
        <v>1.06</v>
      </c>
      <c r="P626" s="34">
        <v>1.07</v>
      </c>
      <c r="Q626" s="34">
        <v>1.0900000000000001</v>
      </c>
      <c r="R626" s="34">
        <v>1.1000000000000001</v>
      </c>
      <c r="S626" s="34">
        <v>1.1200000000000001</v>
      </c>
      <c r="T626" s="34">
        <v>1.18</v>
      </c>
      <c r="U626" s="34">
        <v>1.18</v>
      </c>
      <c r="V626" s="34">
        <v>1.18</v>
      </c>
      <c r="W626" s="34">
        <v>1.2</v>
      </c>
      <c r="X626" s="34">
        <v>1.1599999999999999</v>
      </c>
      <c r="Y626" s="34">
        <v>1.22</v>
      </c>
      <c r="Z626" s="412">
        <v>1.2</v>
      </c>
      <c r="AA626" s="412">
        <v>1.2</v>
      </c>
      <c r="AB626" s="412">
        <v>1.2</v>
      </c>
      <c r="AC626" s="412">
        <v>1.2</v>
      </c>
      <c r="AD626" s="412">
        <v>1.2</v>
      </c>
    </row>
    <row r="627" spans="1:30" s="30" customFormat="1" ht="11.25" x14ac:dyDescent="0.25">
      <c r="A627" s="31">
        <v>75228</v>
      </c>
      <c r="B627" s="30" t="str">
        <f t="shared" si="9"/>
        <v/>
      </c>
      <c r="C627" s="34">
        <v>1.18</v>
      </c>
      <c r="D627" s="34" t="s">
        <v>1840</v>
      </c>
      <c r="E627" s="34" t="s">
        <v>1844</v>
      </c>
      <c r="F627" s="34" t="s">
        <v>1849</v>
      </c>
      <c r="G627" s="34" t="s">
        <v>1848</v>
      </c>
      <c r="H627" s="34" t="s">
        <v>1852</v>
      </c>
      <c r="I627" s="34" t="s">
        <v>1855</v>
      </c>
      <c r="J627" s="34" t="s">
        <v>1855</v>
      </c>
      <c r="K627" s="34">
        <v>1.05</v>
      </c>
      <c r="L627" s="34">
        <v>1.06</v>
      </c>
      <c r="M627" s="34">
        <v>1.05</v>
      </c>
      <c r="N627" s="34">
        <v>1.03</v>
      </c>
      <c r="O627" s="34">
        <v>1.04</v>
      </c>
      <c r="P627" s="34">
        <v>1.05</v>
      </c>
      <c r="Q627" s="34">
        <v>1.06</v>
      </c>
      <c r="R627" s="34">
        <v>1.07</v>
      </c>
      <c r="S627" s="34">
        <v>1.0900000000000001</v>
      </c>
      <c r="T627" s="34">
        <v>1.1499999999999999</v>
      </c>
      <c r="U627" s="34">
        <v>1.1499999999999999</v>
      </c>
      <c r="V627" s="34">
        <v>1.1499999999999999</v>
      </c>
      <c r="W627" s="34">
        <v>1.17</v>
      </c>
      <c r="X627" s="34">
        <v>1.1399999999999999</v>
      </c>
      <c r="Y627" s="34">
        <v>1.19</v>
      </c>
      <c r="Z627" s="412">
        <v>1.17</v>
      </c>
      <c r="AA627" s="412">
        <v>1.17</v>
      </c>
      <c r="AB627" s="412">
        <v>1.17</v>
      </c>
      <c r="AC627" s="412">
        <v>1.17</v>
      </c>
      <c r="AD627" s="412">
        <v>1.17</v>
      </c>
    </row>
    <row r="628" spans="1:30" s="30" customFormat="1" ht="11.25" x14ac:dyDescent="0.25">
      <c r="A628" s="31">
        <v>75233</v>
      </c>
      <c r="B628" s="30" t="str">
        <f t="shared" si="9"/>
        <v/>
      </c>
      <c r="C628" s="34">
        <v>1.08</v>
      </c>
      <c r="D628" s="34" t="s">
        <v>1855</v>
      </c>
      <c r="E628" s="34" t="s">
        <v>1852</v>
      </c>
      <c r="F628" s="34" t="s">
        <v>1854</v>
      </c>
      <c r="G628" s="34">
        <v>1</v>
      </c>
      <c r="H628" s="34" t="s">
        <v>1865</v>
      </c>
      <c r="I628" s="34" t="s">
        <v>1864</v>
      </c>
      <c r="J628" s="34" t="s">
        <v>1864</v>
      </c>
      <c r="K628" s="34">
        <v>0.98</v>
      </c>
      <c r="L628" s="34">
        <v>0.98</v>
      </c>
      <c r="M628" s="34">
        <v>0.97</v>
      </c>
      <c r="N628" s="34">
        <v>0.96</v>
      </c>
      <c r="O628" s="34">
        <v>0.96</v>
      </c>
      <c r="P628" s="34">
        <v>0.97</v>
      </c>
      <c r="Q628" s="34">
        <v>0.98</v>
      </c>
      <c r="R628" s="34">
        <v>0.99</v>
      </c>
      <c r="S628" s="34">
        <v>1</v>
      </c>
      <c r="T628" s="34">
        <v>1.05</v>
      </c>
      <c r="U628" s="34">
        <v>1.05</v>
      </c>
      <c r="V628" s="34">
        <v>1.05</v>
      </c>
      <c r="W628" s="34">
        <v>1.08</v>
      </c>
      <c r="X628" s="34">
        <v>1.05</v>
      </c>
      <c r="Y628" s="34">
        <v>1.1000000000000001</v>
      </c>
      <c r="Z628" s="412">
        <v>1.08</v>
      </c>
      <c r="AA628" s="412">
        <v>1.08</v>
      </c>
      <c r="AB628" s="412">
        <v>1.08</v>
      </c>
      <c r="AC628" s="412">
        <v>1.08</v>
      </c>
      <c r="AD628" s="412">
        <v>1.08</v>
      </c>
    </row>
    <row r="629" spans="1:30" s="30" customFormat="1" ht="11.25" x14ac:dyDescent="0.25">
      <c r="A629" s="31">
        <v>75236</v>
      </c>
      <c r="B629" s="30" t="str">
        <f t="shared" si="9"/>
        <v/>
      </c>
      <c r="C629" s="34">
        <v>1.26</v>
      </c>
      <c r="D629" s="34" t="s">
        <v>1830</v>
      </c>
      <c r="E629" s="34" t="s">
        <v>1831</v>
      </c>
      <c r="F629" s="34" t="s">
        <v>1826</v>
      </c>
      <c r="G629" s="34" t="s">
        <v>1844</v>
      </c>
      <c r="H629" s="34" t="s">
        <v>1850</v>
      </c>
      <c r="I629" s="34" t="s">
        <v>1845</v>
      </c>
      <c r="J629" s="34" t="s">
        <v>1845</v>
      </c>
      <c r="K629" s="34">
        <v>1.1200000000000001</v>
      </c>
      <c r="L629" s="34">
        <v>1.1200000000000001</v>
      </c>
      <c r="M629" s="34">
        <v>1.1100000000000001</v>
      </c>
      <c r="N629" s="34">
        <v>1.0900000000000001</v>
      </c>
      <c r="O629" s="34">
        <v>1.1000000000000001</v>
      </c>
      <c r="P629" s="34">
        <v>1.1100000000000001</v>
      </c>
      <c r="Q629" s="34">
        <v>1.1299999999999999</v>
      </c>
      <c r="R629" s="34">
        <v>1.1299999999999999</v>
      </c>
      <c r="S629" s="34">
        <v>1.1499999999999999</v>
      </c>
      <c r="T629" s="34">
        <v>1.22</v>
      </c>
      <c r="U629" s="34">
        <v>1.22</v>
      </c>
      <c r="V629" s="34">
        <v>1.22</v>
      </c>
      <c r="W629" s="34">
        <v>1.24</v>
      </c>
      <c r="X629" s="34">
        <v>1.2</v>
      </c>
      <c r="Y629" s="34">
        <v>1.26</v>
      </c>
      <c r="Z629" s="412">
        <v>1.24</v>
      </c>
      <c r="AA629" s="412">
        <v>1.24</v>
      </c>
      <c r="AB629" s="412">
        <v>1.24</v>
      </c>
      <c r="AC629" s="412">
        <v>1.24</v>
      </c>
      <c r="AD629" s="412">
        <v>1.24</v>
      </c>
    </row>
    <row r="630" spans="1:30" s="30" customFormat="1" ht="11.25" x14ac:dyDescent="0.25">
      <c r="A630" s="31">
        <v>75239</v>
      </c>
      <c r="B630" s="30" t="str">
        <f t="shared" si="9"/>
        <v/>
      </c>
      <c r="C630" s="34">
        <v>1.21</v>
      </c>
      <c r="D630" s="34" t="s">
        <v>1825</v>
      </c>
      <c r="E630" s="34" t="s">
        <v>1840</v>
      </c>
      <c r="F630" s="34" t="s">
        <v>1840</v>
      </c>
      <c r="G630" s="34" t="s">
        <v>1846</v>
      </c>
      <c r="H630" s="34" t="s">
        <v>1847</v>
      </c>
      <c r="I630" s="34" t="s">
        <v>1851</v>
      </c>
      <c r="J630" s="34" t="s">
        <v>1851</v>
      </c>
      <c r="K630" s="34">
        <v>1.08</v>
      </c>
      <c r="L630" s="34">
        <v>1.08</v>
      </c>
      <c r="M630" s="34">
        <v>1.07</v>
      </c>
      <c r="N630" s="34">
        <v>1.05</v>
      </c>
      <c r="O630" s="34">
        <v>1.06</v>
      </c>
      <c r="P630" s="34">
        <v>1.07</v>
      </c>
      <c r="Q630" s="34">
        <v>1.0900000000000001</v>
      </c>
      <c r="R630" s="34">
        <v>1.0900000000000001</v>
      </c>
      <c r="S630" s="34">
        <v>1.1100000000000001</v>
      </c>
      <c r="T630" s="34">
        <v>1.17</v>
      </c>
      <c r="U630" s="34">
        <v>1.17</v>
      </c>
      <c r="V630" s="34">
        <v>1.17</v>
      </c>
      <c r="W630" s="34">
        <v>1.19</v>
      </c>
      <c r="X630" s="34">
        <v>1.1599999999999999</v>
      </c>
      <c r="Y630" s="34">
        <v>1.21</v>
      </c>
      <c r="Z630" s="412">
        <v>1.19</v>
      </c>
      <c r="AA630" s="412">
        <v>1.19</v>
      </c>
      <c r="AB630" s="412">
        <v>1.19</v>
      </c>
      <c r="AC630" s="412">
        <v>1.19</v>
      </c>
      <c r="AD630" s="412">
        <v>1.19</v>
      </c>
    </row>
    <row r="631" spans="1:30" s="30" customFormat="1" ht="11.25" x14ac:dyDescent="0.25">
      <c r="A631" s="31">
        <v>75242</v>
      </c>
      <c r="B631" s="30" t="str">
        <f t="shared" si="9"/>
        <v/>
      </c>
      <c r="C631" s="34">
        <v>1.05</v>
      </c>
      <c r="D631" s="34" t="s">
        <v>1853</v>
      </c>
      <c r="E631" s="34" t="s">
        <v>1856</v>
      </c>
      <c r="F631" s="34" t="s">
        <v>1857</v>
      </c>
      <c r="G631" s="34" t="s">
        <v>1865</v>
      </c>
      <c r="H631" s="34" t="s">
        <v>1860</v>
      </c>
      <c r="I631" s="34" t="s">
        <v>1858</v>
      </c>
      <c r="J631" s="34" t="s">
        <v>1858</v>
      </c>
      <c r="K631" s="34">
        <v>0.95</v>
      </c>
      <c r="L631" s="34">
        <v>0.95</v>
      </c>
      <c r="M631" s="34">
        <v>0.95</v>
      </c>
      <c r="N631" s="34">
        <v>0.93</v>
      </c>
      <c r="O631" s="34">
        <v>0.93</v>
      </c>
      <c r="P631" s="34">
        <v>0.94</v>
      </c>
      <c r="Q631" s="34">
        <v>0.95</v>
      </c>
      <c r="R631" s="34">
        <v>0.96</v>
      </c>
      <c r="S631" s="34">
        <v>0.97</v>
      </c>
      <c r="T631" s="34">
        <v>1.02</v>
      </c>
      <c r="U631" s="34">
        <v>1.02</v>
      </c>
      <c r="V631" s="34">
        <v>1.02</v>
      </c>
      <c r="W631" s="34">
        <v>1.04</v>
      </c>
      <c r="X631" s="34">
        <v>1.02</v>
      </c>
      <c r="Y631" s="34">
        <v>1.06</v>
      </c>
      <c r="Z631" s="412">
        <v>1.04</v>
      </c>
      <c r="AA631" s="412">
        <v>1.04</v>
      </c>
      <c r="AB631" s="412">
        <v>1.04</v>
      </c>
      <c r="AC631" s="412">
        <v>1.04</v>
      </c>
      <c r="AD631" s="412">
        <v>1.04</v>
      </c>
    </row>
    <row r="632" spans="1:30" s="30" customFormat="1" ht="11.25" x14ac:dyDescent="0.25">
      <c r="A632" s="31">
        <v>75245</v>
      </c>
      <c r="B632" s="30" t="str">
        <f t="shared" si="9"/>
        <v/>
      </c>
      <c r="C632" s="34">
        <v>1.1399999999999999</v>
      </c>
      <c r="D632" s="34" t="s">
        <v>1845</v>
      </c>
      <c r="E632" s="34" t="s">
        <v>1846</v>
      </c>
      <c r="F632" s="34" t="s">
        <v>1851</v>
      </c>
      <c r="G632" s="34" t="s">
        <v>1854</v>
      </c>
      <c r="H632" s="34" t="s">
        <v>1857</v>
      </c>
      <c r="I632" s="34" t="s">
        <v>1853</v>
      </c>
      <c r="J632" s="34" t="s">
        <v>1853</v>
      </c>
      <c r="K632" s="34">
        <v>1.02</v>
      </c>
      <c r="L632" s="34">
        <v>1.02</v>
      </c>
      <c r="M632" s="34">
        <v>1.02</v>
      </c>
      <c r="N632" s="34">
        <v>1</v>
      </c>
      <c r="O632" s="34">
        <v>1</v>
      </c>
      <c r="P632" s="34">
        <v>1.01</v>
      </c>
      <c r="Q632" s="34">
        <v>1.03</v>
      </c>
      <c r="R632" s="34">
        <v>1.03</v>
      </c>
      <c r="S632" s="34">
        <v>1.05</v>
      </c>
      <c r="T632" s="34">
        <v>1.1100000000000001</v>
      </c>
      <c r="U632" s="34">
        <v>1.1000000000000001</v>
      </c>
      <c r="V632" s="34">
        <v>1.1100000000000001</v>
      </c>
      <c r="W632" s="34">
        <v>1.1200000000000001</v>
      </c>
      <c r="X632" s="34">
        <v>1.1000000000000001</v>
      </c>
      <c r="Y632" s="34">
        <v>1.1499999999999999</v>
      </c>
      <c r="Z632" s="412">
        <v>1.1200000000000001</v>
      </c>
      <c r="AA632" s="412">
        <v>1.1200000000000001</v>
      </c>
      <c r="AB632" s="412">
        <v>1.1200000000000001</v>
      </c>
      <c r="AC632" s="412">
        <v>1.1200000000000001</v>
      </c>
      <c r="AD632" s="412">
        <v>1.1200000000000001</v>
      </c>
    </row>
    <row r="633" spans="1:30" s="30" customFormat="1" ht="11.25" x14ac:dyDescent="0.25">
      <c r="A633" s="31">
        <v>75248</v>
      </c>
      <c r="B633" s="30" t="str">
        <f t="shared" si="9"/>
        <v/>
      </c>
      <c r="C633" s="34">
        <v>1.18</v>
      </c>
      <c r="D633" s="34" t="s">
        <v>1840</v>
      </c>
      <c r="E633" s="34" t="s">
        <v>1844</v>
      </c>
      <c r="F633" s="34" t="s">
        <v>1849</v>
      </c>
      <c r="G633" s="34" t="s">
        <v>1848</v>
      </c>
      <c r="H633" s="34" t="s">
        <v>1852</v>
      </c>
      <c r="I633" s="34" t="s">
        <v>1847</v>
      </c>
      <c r="J633" s="34" t="s">
        <v>1847</v>
      </c>
      <c r="K633" s="34">
        <v>1.06</v>
      </c>
      <c r="L633" s="34">
        <v>1.06</v>
      </c>
      <c r="M633" s="34">
        <v>1.05</v>
      </c>
      <c r="N633" s="34">
        <v>1.04</v>
      </c>
      <c r="O633" s="34">
        <v>1.04</v>
      </c>
      <c r="P633" s="34">
        <v>1.05</v>
      </c>
      <c r="Q633" s="34">
        <v>1.07</v>
      </c>
      <c r="R633" s="34">
        <v>1.07</v>
      </c>
      <c r="S633" s="34">
        <v>1.0900000000000001</v>
      </c>
      <c r="T633" s="34">
        <v>1.1499999999999999</v>
      </c>
      <c r="U633" s="34">
        <v>1.1499999999999999</v>
      </c>
      <c r="V633" s="34">
        <v>1.1499999999999999</v>
      </c>
      <c r="W633" s="34">
        <v>1.17</v>
      </c>
      <c r="X633" s="34">
        <v>1.1399999999999999</v>
      </c>
      <c r="Y633" s="34">
        <v>1.19</v>
      </c>
      <c r="Z633" s="412">
        <v>1.17</v>
      </c>
      <c r="AA633" s="412">
        <v>1.17</v>
      </c>
      <c r="AB633" s="412">
        <v>1.17</v>
      </c>
      <c r="AC633" s="412">
        <v>1.17</v>
      </c>
      <c r="AD633" s="412">
        <v>1.17</v>
      </c>
    </row>
    <row r="634" spans="1:30" s="30" customFormat="1" ht="11.25" x14ac:dyDescent="0.25">
      <c r="A634" s="31">
        <v>75249</v>
      </c>
      <c r="B634" s="30" t="str">
        <f t="shared" si="9"/>
        <v/>
      </c>
      <c r="C634" s="34">
        <v>1.1200000000000001</v>
      </c>
      <c r="D634" s="34" t="s">
        <v>1846</v>
      </c>
      <c r="E634" s="34" t="s">
        <v>1851</v>
      </c>
      <c r="F634" s="34" t="s">
        <v>1848</v>
      </c>
      <c r="G634" s="34" t="s">
        <v>1853</v>
      </c>
      <c r="H634" s="34">
        <v>1</v>
      </c>
      <c r="I634" s="34" t="s">
        <v>1856</v>
      </c>
      <c r="J634" s="34" t="s">
        <v>1856</v>
      </c>
      <c r="K634" s="34">
        <v>1.01</v>
      </c>
      <c r="L634" s="34">
        <v>1.01</v>
      </c>
      <c r="M634" s="34">
        <v>1</v>
      </c>
      <c r="N634" s="34">
        <v>0.99</v>
      </c>
      <c r="O634" s="34">
        <v>0.99</v>
      </c>
      <c r="P634" s="34">
        <v>1</v>
      </c>
      <c r="Q634" s="34">
        <v>1.01</v>
      </c>
      <c r="R634" s="34">
        <v>1.02</v>
      </c>
      <c r="S634" s="34">
        <v>1.04</v>
      </c>
      <c r="T634" s="34">
        <v>1.0900000000000001</v>
      </c>
      <c r="U634" s="34">
        <v>1.0900000000000001</v>
      </c>
      <c r="V634" s="34">
        <v>1.0900000000000001</v>
      </c>
      <c r="W634" s="34">
        <v>1.1100000000000001</v>
      </c>
      <c r="X634" s="34">
        <v>1.0900000000000001</v>
      </c>
      <c r="Y634" s="34">
        <v>1.1299999999999999</v>
      </c>
      <c r="Z634" s="412">
        <v>1.1100000000000001</v>
      </c>
      <c r="AA634" s="412">
        <v>1.1100000000000001</v>
      </c>
      <c r="AB634" s="412">
        <v>1.1100000000000001</v>
      </c>
      <c r="AC634" s="412">
        <v>1.1100000000000001</v>
      </c>
      <c r="AD634" s="412">
        <v>1.1100000000000001</v>
      </c>
    </row>
    <row r="635" spans="1:30" s="30" customFormat="1" ht="11.25" x14ac:dyDescent="0.25">
      <c r="A635" s="31">
        <v>75305</v>
      </c>
      <c r="B635" s="30" t="str">
        <f t="shared" si="9"/>
        <v/>
      </c>
      <c r="C635" s="34">
        <v>1.1599999999999999</v>
      </c>
      <c r="D635" s="34" t="s">
        <v>1844</v>
      </c>
      <c r="E635" s="34" t="s">
        <v>1845</v>
      </c>
      <c r="F635" s="34" t="s">
        <v>1850</v>
      </c>
      <c r="G635" s="34" t="s">
        <v>1855</v>
      </c>
      <c r="H635" s="34" t="s">
        <v>1853</v>
      </c>
      <c r="I635" s="34" t="s">
        <v>1852</v>
      </c>
      <c r="J635" s="34" t="s">
        <v>1852</v>
      </c>
      <c r="K635" s="34">
        <v>1.04</v>
      </c>
      <c r="L635" s="34">
        <v>1.04</v>
      </c>
      <c r="M635" s="34">
        <v>1.03</v>
      </c>
      <c r="N635" s="34">
        <v>1.02</v>
      </c>
      <c r="O635" s="34">
        <v>1.02</v>
      </c>
      <c r="P635" s="34">
        <v>1.03</v>
      </c>
      <c r="Q635" s="34">
        <v>1.04</v>
      </c>
      <c r="R635" s="34">
        <v>1.05</v>
      </c>
      <c r="S635" s="34">
        <v>1.07</v>
      </c>
      <c r="T635" s="34">
        <v>1.1299999999999999</v>
      </c>
      <c r="U635" s="34">
        <v>1.1299999999999999</v>
      </c>
      <c r="V635" s="34">
        <v>1.1299999999999999</v>
      </c>
      <c r="W635" s="34">
        <v>1.1499999999999999</v>
      </c>
      <c r="X635" s="34">
        <v>1.1200000000000001</v>
      </c>
      <c r="Y635" s="34">
        <v>1.17</v>
      </c>
      <c r="Z635" s="412">
        <v>1.1499999999999999</v>
      </c>
      <c r="AA635" s="412">
        <v>1.1499999999999999</v>
      </c>
      <c r="AB635" s="412">
        <v>1.1499999999999999</v>
      </c>
      <c r="AC635" s="412">
        <v>1.1499999999999999</v>
      </c>
      <c r="AD635" s="412">
        <v>1.1499999999999999</v>
      </c>
    </row>
    <row r="636" spans="1:30" s="30" customFormat="1" ht="11.25" x14ac:dyDescent="0.25">
      <c r="A636" s="31">
        <v>75323</v>
      </c>
      <c r="B636" s="30" t="str">
        <f t="shared" si="9"/>
        <v/>
      </c>
      <c r="C636" s="34">
        <v>1.0900000000000001</v>
      </c>
      <c r="D636" s="34" t="s">
        <v>1847</v>
      </c>
      <c r="E636" s="34" t="s">
        <v>1855</v>
      </c>
      <c r="F636" s="34" t="s">
        <v>1852</v>
      </c>
      <c r="G636" s="34">
        <v>1</v>
      </c>
      <c r="H636" s="34" t="s">
        <v>1861</v>
      </c>
      <c r="I636" s="34" t="s">
        <v>1864</v>
      </c>
      <c r="J636" s="34" t="s">
        <v>1864</v>
      </c>
      <c r="K636" s="34">
        <v>0.98</v>
      </c>
      <c r="L636" s="34">
        <v>0.98</v>
      </c>
      <c r="M636" s="34">
        <v>0.98</v>
      </c>
      <c r="N636" s="34">
        <v>0.96</v>
      </c>
      <c r="O636" s="34">
        <v>0.96</v>
      </c>
      <c r="P636" s="34">
        <v>0.97</v>
      </c>
      <c r="Q636" s="34">
        <v>0.98</v>
      </c>
      <c r="R636" s="34">
        <v>0.99</v>
      </c>
      <c r="S636" s="34">
        <v>1.01</v>
      </c>
      <c r="T636" s="34">
        <v>1.06</v>
      </c>
      <c r="U636" s="34">
        <v>1.06</v>
      </c>
      <c r="V636" s="34">
        <v>1.06</v>
      </c>
      <c r="W636" s="34">
        <v>1.08</v>
      </c>
      <c r="X636" s="34">
        <v>1.06</v>
      </c>
      <c r="Y636" s="34">
        <v>1.1000000000000001</v>
      </c>
      <c r="Z636" s="412">
        <v>1.08</v>
      </c>
      <c r="AA636" s="412">
        <v>1.08</v>
      </c>
      <c r="AB636" s="412">
        <v>1.08</v>
      </c>
      <c r="AC636" s="412">
        <v>1.08</v>
      </c>
      <c r="AD636" s="412">
        <v>1.08</v>
      </c>
    </row>
    <row r="637" spans="1:30" s="30" customFormat="1" ht="11.25" x14ac:dyDescent="0.25">
      <c r="A637" s="31">
        <v>75328</v>
      </c>
      <c r="B637" s="30" t="str">
        <f t="shared" si="9"/>
        <v/>
      </c>
      <c r="C637" s="34">
        <v>0.98</v>
      </c>
      <c r="D637" s="34" t="s">
        <v>1858</v>
      </c>
      <c r="E637" s="34" t="s">
        <v>1860</v>
      </c>
      <c r="F637" s="34" t="s">
        <v>1859</v>
      </c>
      <c r="G637" s="34" t="s">
        <v>1872</v>
      </c>
      <c r="H637" s="34" t="s">
        <v>1867</v>
      </c>
      <c r="I637" s="34" t="s">
        <v>1872</v>
      </c>
      <c r="J637" s="34" t="s">
        <v>1872</v>
      </c>
      <c r="K637" s="34">
        <v>0.89</v>
      </c>
      <c r="L637" s="34">
        <v>0.89</v>
      </c>
      <c r="M637" s="34">
        <v>0.89</v>
      </c>
      <c r="N637" s="34">
        <v>0.87</v>
      </c>
      <c r="O637" s="34">
        <v>0.87</v>
      </c>
      <c r="P637" s="34">
        <v>0.88</v>
      </c>
      <c r="Q637" s="34">
        <v>0.89</v>
      </c>
      <c r="R637" s="34">
        <v>0.89</v>
      </c>
      <c r="S637" s="34">
        <v>0.91</v>
      </c>
      <c r="T637" s="34">
        <v>0.95</v>
      </c>
      <c r="U637" s="34">
        <v>0.95</v>
      </c>
      <c r="V637" s="34">
        <v>0.95</v>
      </c>
      <c r="W637" s="34">
        <v>0.97</v>
      </c>
      <c r="X637" s="34">
        <v>0.96</v>
      </c>
      <c r="Y637" s="34">
        <v>0.99</v>
      </c>
      <c r="Z637" s="412">
        <v>0.97</v>
      </c>
      <c r="AA637" s="412">
        <v>0.97</v>
      </c>
      <c r="AB637" s="412">
        <v>0.97</v>
      </c>
      <c r="AC637" s="412">
        <v>0.97</v>
      </c>
      <c r="AD637" s="412">
        <v>0.97</v>
      </c>
    </row>
    <row r="638" spans="1:30" s="30" customFormat="1" ht="11.25" x14ac:dyDescent="0.25">
      <c r="A638" s="31">
        <v>75331</v>
      </c>
      <c r="B638" s="30" t="str">
        <f t="shared" si="9"/>
        <v/>
      </c>
      <c r="C638" s="34">
        <v>1.02</v>
      </c>
      <c r="D638" s="34">
        <v>1</v>
      </c>
      <c r="E638" s="34" t="s">
        <v>1864</v>
      </c>
      <c r="F638" s="34" t="s">
        <v>1861</v>
      </c>
      <c r="G638" s="34" t="s">
        <v>1859</v>
      </c>
      <c r="H638" s="34" t="s">
        <v>1862</v>
      </c>
      <c r="I638" s="34" t="s">
        <v>1859</v>
      </c>
      <c r="J638" s="34" t="s">
        <v>1859</v>
      </c>
      <c r="K638" s="34">
        <v>0.92</v>
      </c>
      <c r="L638" s="34">
        <v>0.92</v>
      </c>
      <c r="M638" s="34">
        <v>0.92</v>
      </c>
      <c r="N638" s="34">
        <v>0.91</v>
      </c>
      <c r="O638" s="34">
        <v>0.91</v>
      </c>
      <c r="P638" s="34">
        <v>0.92</v>
      </c>
      <c r="Q638" s="34">
        <v>0.92</v>
      </c>
      <c r="R638" s="34">
        <v>0.93</v>
      </c>
      <c r="S638" s="34">
        <v>0.95</v>
      </c>
      <c r="T638" s="34">
        <v>0.99</v>
      </c>
      <c r="U638" s="34">
        <v>0.99</v>
      </c>
      <c r="V638" s="34">
        <v>0.99</v>
      </c>
      <c r="W638" s="34">
        <v>1.01</v>
      </c>
      <c r="X638" s="34">
        <v>1</v>
      </c>
      <c r="Y638" s="34">
        <v>1.04</v>
      </c>
      <c r="Z638" s="412">
        <v>1.01</v>
      </c>
      <c r="AA638" s="412">
        <v>1.01</v>
      </c>
      <c r="AB638" s="412">
        <v>1.01</v>
      </c>
      <c r="AC638" s="412">
        <v>1.01</v>
      </c>
      <c r="AD638" s="412">
        <v>1.01</v>
      </c>
    </row>
    <row r="639" spans="1:30" s="30" customFormat="1" ht="11.25" x14ac:dyDescent="0.25">
      <c r="A639" s="31">
        <v>75334</v>
      </c>
      <c r="B639" s="30" t="str">
        <f t="shared" si="9"/>
        <v/>
      </c>
      <c r="C639" s="34">
        <v>1.1499999999999999</v>
      </c>
      <c r="D639" s="34" t="s">
        <v>1849</v>
      </c>
      <c r="E639" s="34" t="s">
        <v>1850</v>
      </c>
      <c r="F639" s="34" t="s">
        <v>1850</v>
      </c>
      <c r="G639" s="34" t="s">
        <v>1852</v>
      </c>
      <c r="H639" s="34" t="s">
        <v>1853</v>
      </c>
      <c r="I639" s="34" t="s">
        <v>1854</v>
      </c>
      <c r="J639" s="34" t="s">
        <v>1854</v>
      </c>
      <c r="K639" s="34">
        <v>1.03</v>
      </c>
      <c r="L639" s="34">
        <v>1.03</v>
      </c>
      <c r="M639" s="34">
        <v>1.03</v>
      </c>
      <c r="N639" s="34">
        <v>1.01</v>
      </c>
      <c r="O639" s="34">
        <v>1.01</v>
      </c>
      <c r="P639" s="34">
        <v>1.02</v>
      </c>
      <c r="Q639" s="34">
        <v>1.04</v>
      </c>
      <c r="R639" s="34">
        <v>1.04</v>
      </c>
      <c r="S639" s="34">
        <v>1.06</v>
      </c>
      <c r="T639" s="34">
        <v>1.1200000000000001</v>
      </c>
      <c r="U639" s="34">
        <v>1.1200000000000001</v>
      </c>
      <c r="V639" s="34">
        <v>1.1200000000000001</v>
      </c>
      <c r="W639" s="34">
        <v>1.1399999999999999</v>
      </c>
      <c r="X639" s="34">
        <v>1.1100000000000001</v>
      </c>
      <c r="Y639" s="34">
        <v>1.1599999999999999</v>
      </c>
      <c r="Z639" s="412">
        <v>1.1399999999999999</v>
      </c>
      <c r="AA639" s="412">
        <v>1.1399999999999999</v>
      </c>
      <c r="AB639" s="412">
        <v>1.1399999999999999</v>
      </c>
      <c r="AC639" s="412">
        <v>1.1399999999999999</v>
      </c>
      <c r="AD639" s="412">
        <v>1.1399999999999999</v>
      </c>
    </row>
    <row r="640" spans="1:30" s="30" customFormat="1" ht="11.25" x14ac:dyDescent="0.25">
      <c r="A640" s="31">
        <v>75335</v>
      </c>
      <c r="B640" s="30" t="str">
        <f t="shared" si="9"/>
        <v/>
      </c>
      <c r="C640" s="34">
        <v>0.94</v>
      </c>
      <c r="D640" s="34" t="s">
        <v>1862</v>
      </c>
      <c r="E640" s="34" t="s">
        <v>1866</v>
      </c>
      <c r="F640" s="34" t="s">
        <v>1866</v>
      </c>
      <c r="G640" s="34" t="s">
        <v>1868</v>
      </c>
      <c r="H640" s="34" t="s">
        <v>1871</v>
      </c>
      <c r="I640" s="34" t="s">
        <v>1868</v>
      </c>
      <c r="J640" s="34" t="s">
        <v>1868</v>
      </c>
      <c r="K640" s="34">
        <v>0.86</v>
      </c>
      <c r="L640" s="34">
        <v>0.86</v>
      </c>
      <c r="M640" s="34">
        <v>0.86</v>
      </c>
      <c r="N640" s="34">
        <v>0.84</v>
      </c>
      <c r="O640" s="34">
        <v>0.84</v>
      </c>
      <c r="P640" s="34">
        <v>0.85</v>
      </c>
      <c r="Q640" s="34">
        <v>0.86</v>
      </c>
      <c r="R640" s="34">
        <v>0.86</v>
      </c>
      <c r="S640" s="34">
        <v>0.88</v>
      </c>
      <c r="T640" s="34">
        <v>0.91</v>
      </c>
      <c r="U640" s="34">
        <v>0.91</v>
      </c>
      <c r="V640" s="34">
        <v>0.92</v>
      </c>
      <c r="W640" s="34">
        <v>0.94</v>
      </c>
      <c r="X640" s="34">
        <v>0.93</v>
      </c>
      <c r="Y640" s="34">
        <v>0.96</v>
      </c>
      <c r="Z640" s="412">
        <v>0.94</v>
      </c>
      <c r="AA640" s="412">
        <v>0.94</v>
      </c>
      <c r="AB640" s="412">
        <v>0.94</v>
      </c>
      <c r="AC640" s="412">
        <v>0.94</v>
      </c>
      <c r="AD640" s="412">
        <v>0.94</v>
      </c>
    </row>
    <row r="641" spans="1:30" s="30" customFormat="1" ht="11.25" x14ac:dyDescent="0.25">
      <c r="A641" s="31">
        <v>75337</v>
      </c>
      <c r="B641" s="30" t="str">
        <f t="shared" si="9"/>
        <v/>
      </c>
      <c r="C641" s="34">
        <v>1</v>
      </c>
      <c r="D641" s="34" t="s">
        <v>1861</v>
      </c>
      <c r="E641" s="34" t="s">
        <v>1865</v>
      </c>
      <c r="F641" s="34" t="s">
        <v>1858</v>
      </c>
      <c r="G641" s="34" t="s">
        <v>1862</v>
      </c>
      <c r="H641" s="34" t="s">
        <v>1872</v>
      </c>
      <c r="I641" s="34" t="s">
        <v>1862</v>
      </c>
      <c r="J641" s="34" t="s">
        <v>1862</v>
      </c>
      <c r="K641" s="34">
        <v>0.9</v>
      </c>
      <c r="L641" s="34">
        <v>0.9</v>
      </c>
      <c r="M641" s="34">
        <v>0.9</v>
      </c>
      <c r="N641" s="34">
        <v>0.89</v>
      </c>
      <c r="O641" s="34">
        <v>0.89</v>
      </c>
      <c r="P641" s="34">
        <v>0.9</v>
      </c>
      <c r="Q641" s="34">
        <v>0.9</v>
      </c>
      <c r="R641" s="34">
        <v>0.91</v>
      </c>
      <c r="S641" s="34">
        <v>0.92</v>
      </c>
      <c r="T641" s="34">
        <v>0.97</v>
      </c>
      <c r="U641" s="34">
        <v>0.97</v>
      </c>
      <c r="V641" s="34">
        <v>0.97</v>
      </c>
      <c r="W641" s="34">
        <v>0.99</v>
      </c>
      <c r="X641" s="34">
        <v>0.98</v>
      </c>
      <c r="Y641" s="34">
        <v>1.01</v>
      </c>
      <c r="Z641" s="412">
        <v>0.99</v>
      </c>
      <c r="AA641" s="412">
        <v>0.99</v>
      </c>
      <c r="AB641" s="412">
        <v>0.99</v>
      </c>
      <c r="AC641" s="412">
        <v>0.99</v>
      </c>
      <c r="AD641" s="412">
        <v>0.99</v>
      </c>
    </row>
    <row r="642" spans="1:30" s="30" customFormat="1" ht="11.25" x14ac:dyDescent="0.25">
      <c r="A642" s="31">
        <v>75339</v>
      </c>
      <c r="B642" s="30" t="str">
        <f t="shared" si="9"/>
        <v/>
      </c>
      <c r="C642" s="34">
        <v>1.1200000000000001</v>
      </c>
      <c r="D642" s="34" t="s">
        <v>1846</v>
      </c>
      <c r="E642" s="34" t="s">
        <v>1851</v>
      </c>
      <c r="F642" s="34" t="s">
        <v>1848</v>
      </c>
      <c r="G642" s="34" t="s">
        <v>1853</v>
      </c>
      <c r="H642" s="34">
        <v>1</v>
      </c>
      <c r="I642" s="34" t="s">
        <v>1856</v>
      </c>
      <c r="J642" s="34" t="s">
        <v>1856</v>
      </c>
      <c r="K642" s="34">
        <v>1.01</v>
      </c>
      <c r="L642" s="34">
        <v>1.01</v>
      </c>
      <c r="M642" s="34">
        <v>1</v>
      </c>
      <c r="N642" s="34">
        <v>0.99</v>
      </c>
      <c r="O642" s="34">
        <v>0.99</v>
      </c>
      <c r="P642" s="34">
        <v>1</v>
      </c>
      <c r="Q642" s="34">
        <v>1.01</v>
      </c>
      <c r="R642" s="34">
        <v>1.02</v>
      </c>
      <c r="S642" s="34">
        <v>1.04</v>
      </c>
      <c r="T642" s="34">
        <v>1.0900000000000001</v>
      </c>
      <c r="U642" s="34">
        <v>1.0900000000000001</v>
      </c>
      <c r="V642" s="34">
        <v>1.0900000000000001</v>
      </c>
      <c r="W642" s="34">
        <v>1.1100000000000001</v>
      </c>
      <c r="X642" s="34">
        <v>1.0900000000000001</v>
      </c>
      <c r="Y642" s="34">
        <v>1.1299999999999999</v>
      </c>
      <c r="Z642" s="412">
        <v>1.1100000000000001</v>
      </c>
      <c r="AA642" s="412">
        <v>1.1100000000000001</v>
      </c>
      <c r="AB642" s="412">
        <v>1.1100000000000001</v>
      </c>
      <c r="AC642" s="412">
        <v>1.1100000000000001</v>
      </c>
      <c r="AD642" s="412">
        <v>1.1100000000000001</v>
      </c>
    </row>
    <row r="643" spans="1:30" s="30" customFormat="1" ht="11.25" x14ac:dyDescent="0.25">
      <c r="A643" s="31">
        <v>75365</v>
      </c>
      <c r="B643" s="30" t="str">
        <f t="shared" si="9"/>
        <v/>
      </c>
      <c r="C643" s="34">
        <v>1.1499999999999999</v>
      </c>
      <c r="D643" s="34" t="s">
        <v>1849</v>
      </c>
      <c r="E643" s="34" t="s">
        <v>1850</v>
      </c>
      <c r="F643" s="34" t="s">
        <v>1846</v>
      </c>
      <c r="G643" s="34" t="s">
        <v>1852</v>
      </c>
      <c r="H643" s="34" t="s">
        <v>1856</v>
      </c>
      <c r="I643" s="34" t="s">
        <v>1854</v>
      </c>
      <c r="J643" s="34" t="s">
        <v>1854</v>
      </c>
      <c r="K643" s="34">
        <v>1.03</v>
      </c>
      <c r="L643" s="34">
        <v>1.03</v>
      </c>
      <c r="M643" s="34">
        <v>1.02</v>
      </c>
      <c r="N643" s="34">
        <v>1.01</v>
      </c>
      <c r="O643" s="34">
        <v>1.01</v>
      </c>
      <c r="P643" s="34">
        <v>1.02</v>
      </c>
      <c r="Q643" s="34">
        <v>1.03</v>
      </c>
      <c r="R643" s="34">
        <v>1.04</v>
      </c>
      <c r="S643" s="34">
        <v>1.06</v>
      </c>
      <c r="T643" s="34">
        <v>1.1100000000000001</v>
      </c>
      <c r="U643" s="34">
        <v>1.1100000000000001</v>
      </c>
      <c r="V643" s="34">
        <v>1.1200000000000001</v>
      </c>
      <c r="W643" s="34">
        <v>1.1299999999999999</v>
      </c>
      <c r="X643" s="34">
        <v>1.1100000000000001</v>
      </c>
      <c r="Y643" s="34">
        <v>1.1599999999999999</v>
      </c>
      <c r="Z643" s="412">
        <v>1.1299999999999999</v>
      </c>
      <c r="AA643" s="412">
        <v>1.1299999999999999</v>
      </c>
      <c r="AB643" s="412">
        <v>1.1299999999999999</v>
      </c>
      <c r="AC643" s="412">
        <v>1.1299999999999999</v>
      </c>
      <c r="AD643" s="412">
        <v>1.1299999999999999</v>
      </c>
    </row>
    <row r="644" spans="1:30" s="30" customFormat="1" ht="11.25" x14ac:dyDescent="0.25">
      <c r="A644" s="31">
        <v>75378</v>
      </c>
      <c r="B644" s="30" t="str">
        <f t="shared" si="9"/>
        <v/>
      </c>
      <c r="C644" s="34">
        <v>1.1499999999999999</v>
      </c>
      <c r="D644" s="34" t="s">
        <v>1849</v>
      </c>
      <c r="E644" s="34" t="s">
        <v>1850</v>
      </c>
      <c r="F644" s="34" t="s">
        <v>1846</v>
      </c>
      <c r="G644" s="34" t="s">
        <v>1852</v>
      </c>
      <c r="H644" s="34" t="s">
        <v>1853</v>
      </c>
      <c r="I644" s="34" t="s">
        <v>1854</v>
      </c>
      <c r="J644" s="34" t="s">
        <v>1854</v>
      </c>
      <c r="K644" s="34">
        <v>1.03</v>
      </c>
      <c r="L644" s="34">
        <v>1.03</v>
      </c>
      <c r="M644" s="34">
        <v>1.03</v>
      </c>
      <c r="N644" s="34">
        <v>1.01</v>
      </c>
      <c r="O644" s="34">
        <v>1.01</v>
      </c>
      <c r="P644" s="34">
        <v>1.02</v>
      </c>
      <c r="Q644" s="34">
        <v>1.04</v>
      </c>
      <c r="R644" s="34">
        <v>1.04</v>
      </c>
      <c r="S644" s="34">
        <v>1.06</v>
      </c>
      <c r="T644" s="34">
        <v>1.1200000000000001</v>
      </c>
      <c r="U644" s="34">
        <v>1.1200000000000001</v>
      </c>
      <c r="V644" s="34">
        <v>1.1200000000000001</v>
      </c>
      <c r="W644" s="34">
        <v>1.1399999999999999</v>
      </c>
      <c r="X644" s="34">
        <v>1.1100000000000001</v>
      </c>
      <c r="Y644" s="34">
        <v>1.1599999999999999</v>
      </c>
      <c r="Z644" s="412">
        <v>1.1399999999999999</v>
      </c>
      <c r="AA644" s="412">
        <v>1.1399999999999999</v>
      </c>
      <c r="AB644" s="412">
        <v>1.1399999999999999</v>
      </c>
      <c r="AC644" s="412">
        <v>1.1399999999999999</v>
      </c>
      <c r="AD644" s="412">
        <v>1.1399999999999999</v>
      </c>
    </row>
    <row r="645" spans="1:30" s="30" customFormat="1" ht="11.25" x14ac:dyDescent="0.25">
      <c r="A645" s="31">
        <v>75382</v>
      </c>
      <c r="B645" s="30" t="str">
        <f t="shared" ref="B645:B708" si="10">IF($B$3="","",ABS($B$3-$A645))</f>
        <v/>
      </c>
      <c r="C645" s="34">
        <v>1.04</v>
      </c>
      <c r="D645" s="34" t="s">
        <v>1856</v>
      </c>
      <c r="E645" s="34" t="s">
        <v>1857</v>
      </c>
      <c r="F645" s="34">
        <v>1</v>
      </c>
      <c r="G645" s="34" t="s">
        <v>1858</v>
      </c>
      <c r="H645" s="34" t="s">
        <v>1859</v>
      </c>
      <c r="I645" s="34" t="s">
        <v>1860</v>
      </c>
      <c r="J645" s="34" t="s">
        <v>1860</v>
      </c>
      <c r="K645" s="34">
        <v>0.94</v>
      </c>
      <c r="L645" s="34">
        <v>0.94</v>
      </c>
      <c r="M645" s="34">
        <v>0.94</v>
      </c>
      <c r="N645" s="34">
        <v>0.92</v>
      </c>
      <c r="O645" s="34">
        <v>0.92</v>
      </c>
      <c r="P645" s="34">
        <v>0.93</v>
      </c>
      <c r="Q645" s="34">
        <v>0.94</v>
      </c>
      <c r="R645" s="34">
        <v>0.95</v>
      </c>
      <c r="S645" s="34">
        <v>0.96</v>
      </c>
      <c r="T645" s="34">
        <v>1.01</v>
      </c>
      <c r="U645" s="34">
        <v>1.01</v>
      </c>
      <c r="V645" s="34">
        <v>1.01</v>
      </c>
      <c r="W645" s="34">
        <v>1.03</v>
      </c>
      <c r="X645" s="34">
        <v>1.01</v>
      </c>
      <c r="Y645" s="34">
        <v>1.06</v>
      </c>
      <c r="Z645" s="412">
        <v>1.03</v>
      </c>
      <c r="AA645" s="412">
        <v>1.03</v>
      </c>
      <c r="AB645" s="412">
        <v>1.03</v>
      </c>
      <c r="AC645" s="412">
        <v>1.03</v>
      </c>
      <c r="AD645" s="412">
        <v>1.03</v>
      </c>
    </row>
    <row r="646" spans="1:30" s="30" customFormat="1" ht="11.25" x14ac:dyDescent="0.25">
      <c r="A646" s="31">
        <v>75385</v>
      </c>
      <c r="B646" s="30" t="str">
        <f t="shared" si="10"/>
        <v/>
      </c>
      <c r="C646" s="34">
        <v>1.0900000000000001</v>
      </c>
      <c r="D646" s="34" t="s">
        <v>1847</v>
      </c>
      <c r="E646" s="34" t="s">
        <v>1852</v>
      </c>
      <c r="F646" s="34" t="s">
        <v>1852</v>
      </c>
      <c r="G646" s="34">
        <v>1</v>
      </c>
      <c r="H646" s="34" t="s">
        <v>1861</v>
      </c>
      <c r="I646" s="34" t="s">
        <v>1864</v>
      </c>
      <c r="J646" s="34" t="s">
        <v>1864</v>
      </c>
      <c r="K646" s="34">
        <v>0.98</v>
      </c>
      <c r="L646" s="34">
        <v>0.98</v>
      </c>
      <c r="M646" s="34">
        <v>0.98</v>
      </c>
      <c r="N646" s="34">
        <v>0.96</v>
      </c>
      <c r="O646" s="34">
        <v>0.96</v>
      </c>
      <c r="P646" s="34">
        <v>0.97</v>
      </c>
      <c r="Q646" s="34">
        <v>0.98</v>
      </c>
      <c r="R646" s="34">
        <v>0.99</v>
      </c>
      <c r="S646" s="34">
        <v>1.01</v>
      </c>
      <c r="T646" s="34">
        <v>1.06</v>
      </c>
      <c r="U646" s="34">
        <v>1.06</v>
      </c>
      <c r="V646" s="34">
        <v>1.06</v>
      </c>
      <c r="W646" s="34">
        <v>1.08</v>
      </c>
      <c r="X646" s="34">
        <v>1.06</v>
      </c>
      <c r="Y646" s="34">
        <v>1.1000000000000001</v>
      </c>
      <c r="Z646" s="412">
        <v>1.08</v>
      </c>
      <c r="AA646" s="412">
        <v>1.08</v>
      </c>
      <c r="AB646" s="412">
        <v>1.08</v>
      </c>
      <c r="AC646" s="412">
        <v>1.08</v>
      </c>
      <c r="AD646" s="412">
        <v>1.08</v>
      </c>
    </row>
    <row r="647" spans="1:30" s="30" customFormat="1" ht="11.25" x14ac:dyDescent="0.25">
      <c r="A647" s="31">
        <v>75387</v>
      </c>
      <c r="B647" s="30" t="str">
        <f t="shared" si="10"/>
        <v/>
      </c>
      <c r="C647" s="34">
        <v>0.99</v>
      </c>
      <c r="D647" s="34" t="s">
        <v>1865</v>
      </c>
      <c r="E647" s="34" t="s">
        <v>1858</v>
      </c>
      <c r="F647" s="34" t="s">
        <v>1858</v>
      </c>
      <c r="G647" s="34" t="s">
        <v>1866</v>
      </c>
      <c r="H647" s="34" t="s">
        <v>1872</v>
      </c>
      <c r="I647" s="34" t="s">
        <v>1866</v>
      </c>
      <c r="J647" s="34" t="s">
        <v>1866</v>
      </c>
      <c r="K647" s="34">
        <v>0.9</v>
      </c>
      <c r="L647" s="34">
        <v>0.9</v>
      </c>
      <c r="M647" s="34">
        <v>0.9</v>
      </c>
      <c r="N647" s="34">
        <v>0.88</v>
      </c>
      <c r="O647" s="34">
        <v>0.88</v>
      </c>
      <c r="P647" s="34">
        <v>0.89</v>
      </c>
      <c r="Q647" s="34">
        <v>0.9</v>
      </c>
      <c r="R647" s="34">
        <v>0.9</v>
      </c>
      <c r="S647" s="34">
        <v>0.92</v>
      </c>
      <c r="T647" s="34">
        <v>0.96</v>
      </c>
      <c r="U647" s="34">
        <v>0.96</v>
      </c>
      <c r="V647" s="34">
        <v>0.96</v>
      </c>
      <c r="W647" s="34">
        <v>0.99</v>
      </c>
      <c r="X647" s="34">
        <v>0.97</v>
      </c>
      <c r="Y647" s="34">
        <v>1.01</v>
      </c>
      <c r="Z647" s="412">
        <v>0.99</v>
      </c>
      <c r="AA647" s="412">
        <v>0.99</v>
      </c>
      <c r="AB647" s="412">
        <v>0.99</v>
      </c>
      <c r="AC647" s="412">
        <v>0.99</v>
      </c>
      <c r="AD647" s="412">
        <v>0.99</v>
      </c>
    </row>
    <row r="648" spans="1:30" s="30" customFormat="1" ht="11.25" x14ac:dyDescent="0.25">
      <c r="A648" s="31">
        <v>75389</v>
      </c>
      <c r="B648" s="30" t="str">
        <f t="shared" si="10"/>
        <v/>
      </c>
      <c r="C648" s="34">
        <v>0.95</v>
      </c>
      <c r="D648" s="34" t="s">
        <v>1863</v>
      </c>
      <c r="E648" s="34" t="s">
        <v>1862</v>
      </c>
      <c r="F648" s="34" t="s">
        <v>1862</v>
      </c>
      <c r="G648" s="34" t="s">
        <v>1870</v>
      </c>
      <c r="H648" s="34" t="s">
        <v>1871</v>
      </c>
      <c r="I648" s="34" t="s">
        <v>1870</v>
      </c>
      <c r="J648" s="34" t="s">
        <v>1870</v>
      </c>
      <c r="K648" s="34">
        <v>0.87</v>
      </c>
      <c r="L648" s="34">
        <v>0.87</v>
      </c>
      <c r="M648" s="34">
        <v>0.86</v>
      </c>
      <c r="N648" s="34">
        <v>0.85</v>
      </c>
      <c r="O648" s="34">
        <v>0.85</v>
      </c>
      <c r="P648" s="34">
        <v>0.86</v>
      </c>
      <c r="Q648" s="34">
        <v>0.86</v>
      </c>
      <c r="R648" s="34">
        <v>0.87</v>
      </c>
      <c r="S648" s="34">
        <v>0.88</v>
      </c>
      <c r="T648" s="34">
        <v>0.92</v>
      </c>
      <c r="U648" s="34">
        <v>0.92</v>
      </c>
      <c r="V648" s="34">
        <v>0.93</v>
      </c>
      <c r="W648" s="34">
        <v>0.95</v>
      </c>
      <c r="X648" s="34">
        <v>0.94</v>
      </c>
      <c r="Y648" s="34">
        <v>0.97</v>
      </c>
      <c r="Z648" s="412">
        <v>0.95</v>
      </c>
      <c r="AA648" s="412">
        <v>0.95</v>
      </c>
      <c r="AB648" s="412">
        <v>0.95</v>
      </c>
      <c r="AC648" s="412">
        <v>0.95</v>
      </c>
      <c r="AD648" s="412">
        <v>0.95</v>
      </c>
    </row>
    <row r="649" spans="1:30" s="30" customFormat="1" ht="11.25" x14ac:dyDescent="0.25">
      <c r="A649" s="31">
        <v>75391</v>
      </c>
      <c r="B649" s="30" t="str">
        <f t="shared" si="10"/>
        <v/>
      </c>
      <c r="C649" s="34">
        <v>1.05</v>
      </c>
      <c r="D649" s="34" t="s">
        <v>1853</v>
      </c>
      <c r="E649" s="34" t="s">
        <v>1856</v>
      </c>
      <c r="F649" s="34" t="s">
        <v>1856</v>
      </c>
      <c r="G649" s="34" t="s">
        <v>1865</v>
      </c>
      <c r="H649" s="34" t="s">
        <v>1860</v>
      </c>
      <c r="I649" s="34" t="s">
        <v>1858</v>
      </c>
      <c r="J649" s="34" t="s">
        <v>1858</v>
      </c>
      <c r="K649" s="34">
        <v>0.95</v>
      </c>
      <c r="L649" s="34">
        <v>0.95</v>
      </c>
      <c r="M649" s="34">
        <v>0.95</v>
      </c>
      <c r="N649" s="34">
        <v>0.93</v>
      </c>
      <c r="O649" s="34">
        <v>0.94</v>
      </c>
      <c r="P649" s="34">
        <v>0.95</v>
      </c>
      <c r="Q649" s="34">
        <v>0.95</v>
      </c>
      <c r="R649" s="34">
        <v>0.96</v>
      </c>
      <c r="S649" s="34">
        <v>0.98</v>
      </c>
      <c r="T649" s="34">
        <v>1.02</v>
      </c>
      <c r="U649" s="34">
        <v>1.02</v>
      </c>
      <c r="V649" s="34">
        <v>1.03</v>
      </c>
      <c r="W649" s="34">
        <v>1.05</v>
      </c>
      <c r="X649" s="34">
        <v>1.03</v>
      </c>
      <c r="Y649" s="34">
        <v>1.07</v>
      </c>
      <c r="Z649" s="412">
        <v>1.05</v>
      </c>
      <c r="AA649" s="412">
        <v>1.05</v>
      </c>
      <c r="AB649" s="412">
        <v>1.05</v>
      </c>
      <c r="AC649" s="412">
        <v>1.05</v>
      </c>
      <c r="AD649" s="412">
        <v>1.05</v>
      </c>
    </row>
    <row r="650" spans="1:30" s="30" customFormat="1" ht="11.25" x14ac:dyDescent="0.25">
      <c r="A650" s="31">
        <v>75392</v>
      </c>
      <c r="B650" s="30" t="str">
        <f t="shared" si="10"/>
        <v/>
      </c>
      <c r="C650" s="34">
        <v>1.01</v>
      </c>
      <c r="D650" s="34" t="s">
        <v>1864</v>
      </c>
      <c r="E650" s="34" t="s">
        <v>1861</v>
      </c>
      <c r="F650" s="34" t="s">
        <v>1861</v>
      </c>
      <c r="G650" s="34" t="s">
        <v>1863</v>
      </c>
      <c r="H650" s="34" t="s">
        <v>1866</v>
      </c>
      <c r="I650" s="34" t="s">
        <v>1863</v>
      </c>
      <c r="J650" s="34" t="s">
        <v>1863</v>
      </c>
      <c r="K650" s="34">
        <v>0.92</v>
      </c>
      <c r="L650" s="34">
        <v>0.92</v>
      </c>
      <c r="M650" s="34">
        <v>0.91</v>
      </c>
      <c r="N650" s="34">
        <v>0.9</v>
      </c>
      <c r="O650" s="34">
        <v>0.9</v>
      </c>
      <c r="P650" s="34">
        <v>0.91</v>
      </c>
      <c r="Q650" s="34">
        <v>0.92</v>
      </c>
      <c r="R650" s="34">
        <v>0.92</v>
      </c>
      <c r="S650" s="34">
        <v>0.94</v>
      </c>
      <c r="T650" s="34">
        <v>0.98</v>
      </c>
      <c r="U650" s="34">
        <v>0.98</v>
      </c>
      <c r="V650" s="34">
        <v>0.99</v>
      </c>
      <c r="W650" s="34">
        <v>1.01</v>
      </c>
      <c r="X650" s="34">
        <v>0.99</v>
      </c>
      <c r="Y650" s="34">
        <v>1.03</v>
      </c>
      <c r="Z650" s="412">
        <v>1.01</v>
      </c>
      <c r="AA650" s="412">
        <v>1.01</v>
      </c>
      <c r="AB650" s="412">
        <v>1.01</v>
      </c>
      <c r="AC650" s="412">
        <v>1.01</v>
      </c>
      <c r="AD650" s="412">
        <v>1.01</v>
      </c>
    </row>
    <row r="651" spans="1:30" s="30" customFormat="1" ht="11.25" x14ac:dyDescent="0.25">
      <c r="A651" s="31">
        <v>75394</v>
      </c>
      <c r="B651" s="30" t="str">
        <f t="shared" si="10"/>
        <v/>
      </c>
      <c r="C651" s="34">
        <v>0.98</v>
      </c>
      <c r="D651" s="34" t="s">
        <v>1858</v>
      </c>
      <c r="E651" s="34" t="s">
        <v>1860</v>
      </c>
      <c r="F651" s="34" t="s">
        <v>1860</v>
      </c>
      <c r="G651" s="34" t="s">
        <v>1866</v>
      </c>
      <c r="H651" s="34" t="s">
        <v>1867</v>
      </c>
      <c r="I651" s="34" t="s">
        <v>1872</v>
      </c>
      <c r="J651" s="34" t="s">
        <v>1872</v>
      </c>
      <c r="K651" s="34">
        <v>0.89</v>
      </c>
      <c r="L651" s="34">
        <v>0.89</v>
      </c>
      <c r="M651" s="34">
        <v>0.89</v>
      </c>
      <c r="N651" s="34">
        <v>0.87</v>
      </c>
      <c r="O651" s="34">
        <v>0.87</v>
      </c>
      <c r="P651" s="34">
        <v>0.88</v>
      </c>
      <c r="Q651" s="34">
        <v>0.89</v>
      </c>
      <c r="R651" s="34">
        <v>0.9</v>
      </c>
      <c r="S651" s="34">
        <v>0.91</v>
      </c>
      <c r="T651" s="34">
        <v>0.95</v>
      </c>
      <c r="U651" s="34">
        <v>0.95</v>
      </c>
      <c r="V651" s="34">
        <v>0.95</v>
      </c>
      <c r="W651" s="34">
        <v>0.98</v>
      </c>
      <c r="X651" s="34">
        <v>0.96</v>
      </c>
      <c r="Y651" s="34">
        <v>1</v>
      </c>
      <c r="Z651" s="412">
        <v>0.98</v>
      </c>
      <c r="AA651" s="412">
        <v>0.98</v>
      </c>
      <c r="AB651" s="412">
        <v>0.98</v>
      </c>
      <c r="AC651" s="412">
        <v>0.98</v>
      </c>
      <c r="AD651" s="412">
        <v>0.98</v>
      </c>
    </row>
    <row r="652" spans="1:30" s="30" customFormat="1" ht="11.25" x14ac:dyDescent="0.25">
      <c r="A652" s="31">
        <v>75395</v>
      </c>
      <c r="B652" s="30" t="str">
        <f t="shared" si="10"/>
        <v/>
      </c>
      <c r="C652" s="34">
        <v>1.07</v>
      </c>
      <c r="D652" s="34" t="s">
        <v>1852</v>
      </c>
      <c r="E652" s="34" t="s">
        <v>1854</v>
      </c>
      <c r="F652" s="34" t="s">
        <v>1853</v>
      </c>
      <c r="G652" s="34" t="s">
        <v>1861</v>
      </c>
      <c r="H652" s="34" t="s">
        <v>1858</v>
      </c>
      <c r="I652" s="34" t="s">
        <v>1861</v>
      </c>
      <c r="J652" s="34" t="s">
        <v>1861</v>
      </c>
      <c r="K652" s="34">
        <v>0.96</v>
      </c>
      <c r="L652" s="34">
        <v>0.97</v>
      </c>
      <c r="M652" s="34">
        <v>0.96</v>
      </c>
      <c r="N652" s="34">
        <v>0.95</v>
      </c>
      <c r="O652" s="34">
        <v>0.95</v>
      </c>
      <c r="P652" s="34">
        <v>0.96</v>
      </c>
      <c r="Q652" s="34">
        <v>0.97</v>
      </c>
      <c r="R652" s="34">
        <v>0.97</v>
      </c>
      <c r="S652" s="34">
        <v>0.99</v>
      </c>
      <c r="T652" s="34">
        <v>1.04</v>
      </c>
      <c r="U652" s="34">
        <v>1.04</v>
      </c>
      <c r="V652" s="34">
        <v>1.04</v>
      </c>
      <c r="W652" s="34">
        <v>1.06</v>
      </c>
      <c r="X652" s="34">
        <v>1.04</v>
      </c>
      <c r="Y652" s="34">
        <v>1.08</v>
      </c>
      <c r="Z652" s="412">
        <v>1.06</v>
      </c>
      <c r="AA652" s="412">
        <v>1.06</v>
      </c>
      <c r="AB652" s="412">
        <v>1.06</v>
      </c>
      <c r="AC652" s="412">
        <v>1.06</v>
      </c>
      <c r="AD652" s="412">
        <v>1.06</v>
      </c>
    </row>
    <row r="653" spans="1:30" s="30" customFormat="1" ht="11.25" x14ac:dyDescent="0.25">
      <c r="A653" s="31">
        <v>75397</v>
      </c>
      <c r="B653" s="30" t="str">
        <f t="shared" si="10"/>
        <v/>
      </c>
      <c r="C653" s="34">
        <v>1.05</v>
      </c>
      <c r="D653" s="34" t="s">
        <v>1853</v>
      </c>
      <c r="E653" s="34" t="s">
        <v>1856</v>
      </c>
      <c r="F653" s="34" t="s">
        <v>1856</v>
      </c>
      <c r="G653" s="34" t="s">
        <v>1865</v>
      </c>
      <c r="H653" s="34" t="s">
        <v>1860</v>
      </c>
      <c r="I653" s="34" t="s">
        <v>1858</v>
      </c>
      <c r="J653" s="34" t="s">
        <v>1865</v>
      </c>
      <c r="K653" s="34">
        <v>0.95</v>
      </c>
      <c r="L653" s="34">
        <v>0.95</v>
      </c>
      <c r="M653" s="34">
        <v>0.95</v>
      </c>
      <c r="N653" s="34">
        <v>0.93</v>
      </c>
      <c r="O653" s="34">
        <v>0.94</v>
      </c>
      <c r="P653" s="34">
        <v>0.95</v>
      </c>
      <c r="Q653" s="34">
        <v>0.95</v>
      </c>
      <c r="R653" s="34">
        <v>0.96</v>
      </c>
      <c r="S653" s="34">
        <v>0.98</v>
      </c>
      <c r="T653" s="34">
        <v>1.02</v>
      </c>
      <c r="U653" s="34">
        <v>1.02</v>
      </c>
      <c r="V653" s="34">
        <v>1.03</v>
      </c>
      <c r="W653" s="34">
        <v>1.05</v>
      </c>
      <c r="X653" s="34">
        <v>1.03</v>
      </c>
      <c r="Y653" s="34">
        <v>1.07</v>
      </c>
      <c r="Z653" s="412">
        <v>1.05</v>
      </c>
      <c r="AA653" s="412">
        <v>1.05</v>
      </c>
      <c r="AB653" s="412">
        <v>1.05</v>
      </c>
      <c r="AC653" s="412">
        <v>1.05</v>
      </c>
      <c r="AD653" s="412">
        <v>1.05</v>
      </c>
    </row>
    <row r="654" spans="1:30" s="30" customFormat="1" ht="11.25" x14ac:dyDescent="0.25">
      <c r="A654" s="31">
        <v>75399</v>
      </c>
      <c r="B654" s="30" t="str">
        <f t="shared" si="10"/>
        <v/>
      </c>
      <c r="C654" s="34">
        <v>1.1599999999999999</v>
      </c>
      <c r="D654" s="34" t="s">
        <v>1844</v>
      </c>
      <c r="E654" s="34" t="s">
        <v>1845</v>
      </c>
      <c r="F654" s="34" t="s">
        <v>1850</v>
      </c>
      <c r="G654" s="34" t="s">
        <v>1855</v>
      </c>
      <c r="H654" s="34" t="s">
        <v>1853</v>
      </c>
      <c r="I654" s="34" t="s">
        <v>1852</v>
      </c>
      <c r="J654" s="34" t="s">
        <v>1852</v>
      </c>
      <c r="K654" s="34">
        <v>1.04</v>
      </c>
      <c r="L654" s="34">
        <v>1.04</v>
      </c>
      <c r="M654" s="34">
        <v>1.03</v>
      </c>
      <c r="N654" s="34">
        <v>1.02</v>
      </c>
      <c r="O654" s="34">
        <v>1.02</v>
      </c>
      <c r="P654" s="34">
        <v>1.03</v>
      </c>
      <c r="Q654" s="34">
        <v>1.04</v>
      </c>
      <c r="R654" s="34">
        <v>1.05</v>
      </c>
      <c r="S654" s="34">
        <v>1.07</v>
      </c>
      <c r="T654" s="34">
        <v>1.1299999999999999</v>
      </c>
      <c r="U654" s="34">
        <v>1.1299999999999999</v>
      </c>
      <c r="V654" s="34">
        <v>1.1299999999999999</v>
      </c>
      <c r="W654" s="34">
        <v>1.1499999999999999</v>
      </c>
      <c r="X654" s="34">
        <v>1.1200000000000001</v>
      </c>
      <c r="Y654" s="34">
        <v>1.17</v>
      </c>
      <c r="Z654" s="412">
        <v>1.1499999999999999</v>
      </c>
      <c r="AA654" s="412">
        <v>1.1499999999999999</v>
      </c>
      <c r="AB654" s="412">
        <v>1.1499999999999999</v>
      </c>
      <c r="AC654" s="412">
        <v>1.1499999999999999</v>
      </c>
      <c r="AD654" s="412">
        <v>1.1499999999999999</v>
      </c>
    </row>
    <row r="655" spans="1:30" s="30" customFormat="1" ht="11.25" x14ac:dyDescent="0.25">
      <c r="A655" s="31">
        <v>75417</v>
      </c>
      <c r="B655" s="30" t="str">
        <f t="shared" si="10"/>
        <v/>
      </c>
      <c r="C655" s="34">
        <v>1.23</v>
      </c>
      <c r="D655" s="34" t="s">
        <v>1831</v>
      </c>
      <c r="E655" s="34" t="s">
        <v>1838</v>
      </c>
      <c r="F655" s="34" t="s">
        <v>1834</v>
      </c>
      <c r="G655" s="34" t="s">
        <v>1850</v>
      </c>
      <c r="H655" s="34" t="s">
        <v>1851</v>
      </c>
      <c r="I655" s="34" t="s">
        <v>1846</v>
      </c>
      <c r="J655" s="34" t="s">
        <v>1846</v>
      </c>
      <c r="K655" s="34">
        <v>1.0900000000000001</v>
      </c>
      <c r="L655" s="34">
        <v>1.0900000000000001</v>
      </c>
      <c r="M655" s="34">
        <v>1.08</v>
      </c>
      <c r="N655" s="34">
        <v>1.07</v>
      </c>
      <c r="O655" s="34">
        <v>1.07</v>
      </c>
      <c r="P655" s="34">
        <v>1.08</v>
      </c>
      <c r="Q655" s="34">
        <v>1.1000000000000001</v>
      </c>
      <c r="R655" s="34">
        <v>1.1100000000000001</v>
      </c>
      <c r="S655" s="34">
        <v>1.1299999999999999</v>
      </c>
      <c r="T655" s="34">
        <v>1.19</v>
      </c>
      <c r="U655" s="34">
        <v>1.19</v>
      </c>
      <c r="V655" s="34">
        <v>1.19</v>
      </c>
      <c r="W655" s="34">
        <v>1.21</v>
      </c>
      <c r="X655" s="34">
        <v>1.18</v>
      </c>
      <c r="Y655" s="34">
        <v>1.23</v>
      </c>
      <c r="Z655" s="412">
        <v>1.21</v>
      </c>
      <c r="AA655" s="412">
        <v>1.21</v>
      </c>
      <c r="AB655" s="412">
        <v>1.21</v>
      </c>
      <c r="AC655" s="412">
        <v>1.21</v>
      </c>
      <c r="AD655" s="412">
        <v>1.21</v>
      </c>
    </row>
    <row r="656" spans="1:30" s="30" customFormat="1" ht="11.25" x14ac:dyDescent="0.25">
      <c r="A656" s="31">
        <v>75428</v>
      </c>
      <c r="B656" s="30" t="str">
        <f t="shared" si="10"/>
        <v/>
      </c>
      <c r="C656" s="34">
        <v>1.22</v>
      </c>
      <c r="D656" s="34" t="s">
        <v>1826</v>
      </c>
      <c r="E656" s="34" t="s">
        <v>1834</v>
      </c>
      <c r="F656" s="34" t="s">
        <v>1834</v>
      </c>
      <c r="G656" s="34" t="s">
        <v>1850</v>
      </c>
      <c r="H656" s="34" t="s">
        <v>1848</v>
      </c>
      <c r="I656" s="34" t="s">
        <v>1846</v>
      </c>
      <c r="J656" s="34" t="s">
        <v>1846</v>
      </c>
      <c r="K656" s="34">
        <v>1.0900000000000001</v>
      </c>
      <c r="L656" s="34">
        <v>1.0900000000000001</v>
      </c>
      <c r="M656" s="34">
        <v>1.08</v>
      </c>
      <c r="N656" s="34">
        <v>1.06</v>
      </c>
      <c r="O656" s="34">
        <v>1.07</v>
      </c>
      <c r="P656" s="34">
        <v>1.08</v>
      </c>
      <c r="Q656" s="34">
        <v>1.1000000000000001</v>
      </c>
      <c r="R656" s="34">
        <v>1.1000000000000001</v>
      </c>
      <c r="S656" s="34">
        <v>1.1200000000000001</v>
      </c>
      <c r="T656" s="34">
        <v>1.19</v>
      </c>
      <c r="U656" s="34">
        <v>1.18</v>
      </c>
      <c r="V656" s="34">
        <v>1.19</v>
      </c>
      <c r="W656" s="34">
        <v>1.2</v>
      </c>
      <c r="X656" s="34">
        <v>1.17</v>
      </c>
      <c r="Y656" s="34">
        <v>1.22</v>
      </c>
      <c r="Z656" s="412">
        <v>1.2</v>
      </c>
      <c r="AA656" s="412">
        <v>1.2</v>
      </c>
      <c r="AB656" s="412">
        <v>1.2</v>
      </c>
      <c r="AC656" s="412">
        <v>1.2</v>
      </c>
      <c r="AD656" s="412">
        <v>1.2</v>
      </c>
    </row>
    <row r="657" spans="1:30" s="30" customFormat="1" ht="11.25" x14ac:dyDescent="0.25">
      <c r="A657" s="31">
        <v>75433</v>
      </c>
      <c r="B657" s="30" t="str">
        <f t="shared" si="10"/>
        <v/>
      </c>
      <c r="C657" s="34">
        <v>1.19</v>
      </c>
      <c r="D657" s="34" t="s">
        <v>1834</v>
      </c>
      <c r="E657" s="34" t="s">
        <v>1844</v>
      </c>
      <c r="F657" s="34" t="s">
        <v>1844</v>
      </c>
      <c r="G657" s="34" t="s">
        <v>1848</v>
      </c>
      <c r="H657" s="34" t="s">
        <v>1852</v>
      </c>
      <c r="I657" s="34" t="s">
        <v>1847</v>
      </c>
      <c r="J657" s="34" t="s">
        <v>1847</v>
      </c>
      <c r="K657" s="34">
        <v>1.06</v>
      </c>
      <c r="L657" s="34">
        <v>1.06</v>
      </c>
      <c r="M657" s="34">
        <v>1.05</v>
      </c>
      <c r="N657" s="34">
        <v>1.04</v>
      </c>
      <c r="O657" s="34">
        <v>1.04</v>
      </c>
      <c r="P657" s="34">
        <v>1.05</v>
      </c>
      <c r="Q657" s="34">
        <v>1.07</v>
      </c>
      <c r="R657" s="34">
        <v>1.07</v>
      </c>
      <c r="S657" s="34">
        <v>1.0900000000000001</v>
      </c>
      <c r="T657" s="34">
        <v>1.1499999999999999</v>
      </c>
      <c r="U657" s="34">
        <v>1.1499999999999999</v>
      </c>
      <c r="V657" s="34">
        <v>1.1499999999999999</v>
      </c>
      <c r="W657" s="34">
        <v>1.17</v>
      </c>
      <c r="X657" s="34">
        <v>1.1399999999999999</v>
      </c>
      <c r="Y657" s="34">
        <v>1.19</v>
      </c>
      <c r="Z657" s="412">
        <v>1.17</v>
      </c>
      <c r="AA657" s="412">
        <v>1.17</v>
      </c>
      <c r="AB657" s="412">
        <v>1.17</v>
      </c>
      <c r="AC657" s="412">
        <v>1.17</v>
      </c>
      <c r="AD657" s="412">
        <v>1.17</v>
      </c>
    </row>
    <row r="658" spans="1:30" s="30" customFormat="1" ht="11.25" x14ac:dyDescent="0.25">
      <c r="A658" s="31">
        <v>75438</v>
      </c>
      <c r="B658" s="30" t="str">
        <f t="shared" si="10"/>
        <v/>
      </c>
      <c r="C658" s="34">
        <v>1.25</v>
      </c>
      <c r="D658" s="34" t="s">
        <v>1837</v>
      </c>
      <c r="E658" s="34" t="s">
        <v>1826</v>
      </c>
      <c r="F658" s="34" t="s">
        <v>1825</v>
      </c>
      <c r="G658" s="34" t="s">
        <v>1849</v>
      </c>
      <c r="H658" s="34" t="s">
        <v>1846</v>
      </c>
      <c r="I658" s="34" t="s">
        <v>1850</v>
      </c>
      <c r="J658" s="34" t="s">
        <v>1845</v>
      </c>
      <c r="K658" s="34">
        <v>1.1100000000000001</v>
      </c>
      <c r="L658" s="34">
        <v>1.1100000000000001</v>
      </c>
      <c r="M658" s="34">
        <v>1.1000000000000001</v>
      </c>
      <c r="N658" s="34">
        <v>1.08</v>
      </c>
      <c r="O658" s="34">
        <v>1.0900000000000001</v>
      </c>
      <c r="P658" s="34">
        <v>1.1000000000000001</v>
      </c>
      <c r="Q658" s="34">
        <v>1.1200000000000001</v>
      </c>
      <c r="R658" s="34">
        <v>1.1200000000000001</v>
      </c>
      <c r="S658" s="34">
        <v>1.1399999999999999</v>
      </c>
      <c r="T658" s="34">
        <v>1.21</v>
      </c>
      <c r="U658" s="34">
        <v>1.21</v>
      </c>
      <c r="V658" s="34">
        <v>1.21</v>
      </c>
      <c r="W658" s="34">
        <v>1.22</v>
      </c>
      <c r="X658" s="34">
        <v>1.19</v>
      </c>
      <c r="Y658" s="34">
        <v>1.25</v>
      </c>
      <c r="Z658" s="412">
        <v>1.22</v>
      </c>
      <c r="AA658" s="412">
        <v>1.22</v>
      </c>
      <c r="AB658" s="412">
        <v>1.22</v>
      </c>
      <c r="AC658" s="412">
        <v>1.22</v>
      </c>
      <c r="AD658" s="412">
        <v>1.22</v>
      </c>
    </row>
    <row r="659" spans="1:30" s="30" customFormat="1" ht="11.25" x14ac:dyDescent="0.25">
      <c r="A659" s="31">
        <v>75443</v>
      </c>
      <c r="B659" s="30" t="str">
        <f t="shared" si="10"/>
        <v/>
      </c>
      <c r="C659" s="34">
        <v>1.21</v>
      </c>
      <c r="D659" s="34" t="s">
        <v>1825</v>
      </c>
      <c r="E659" s="34" t="s">
        <v>1840</v>
      </c>
      <c r="F659" s="34" t="s">
        <v>1840</v>
      </c>
      <c r="G659" s="34" t="s">
        <v>1846</v>
      </c>
      <c r="H659" s="34" t="s">
        <v>1847</v>
      </c>
      <c r="I659" s="34" t="s">
        <v>1851</v>
      </c>
      <c r="J659" s="34" t="s">
        <v>1851</v>
      </c>
      <c r="K659" s="34">
        <v>1.08</v>
      </c>
      <c r="L659" s="34">
        <v>1.08</v>
      </c>
      <c r="M659" s="34">
        <v>1.07</v>
      </c>
      <c r="N659" s="34">
        <v>1.05</v>
      </c>
      <c r="O659" s="34">
        <v>1.06</v>
      </c>
      <c r="P659" s="34">
        <v>1.07</v>
      </c>
      <c r="Q659" s="34">
        <v>1.0900000000000001</v>
      </c>
      <c r="R659" s="34">
        <v>1.0900000000000001</v>
      </c>
      <c r="S659" s="34">
        <v>1.1100000000000001</v>
      </c>
      <c r="T659" s="34">
        <v>1.17</v>
      </c>
      <c r="U659" s="34">
        <v>1.17</v>
      </c>
      <c r="V659" s="34">
        <v>1.17</v>
      </c>
      <c r="W659" s="34">
        <v>1.19</v>
      </c>
      <c r="X659" s="34">
        <v>1.1599999999999999</v>
      </c>
      <c r="Y659" s="34">
        <v>1.21</v>
      </c>
      <c r="Z659" s="412">
        <v>1.19</v>
      </c>
      <c r="AA659" s="412">
        <v>1.19</v>
      </c>
      <c r="AB659" s="412">
        <v>1.19</v>
      </c>
      <c r="AC659" s="412">
        <v>1.19</v>
      </c>
      <c r="AD659" s="412">
        <v>1.19</v>
      </c>
    </row>
    <row r="660" spans="1:30" s="30" customFormat="1" ht="11.25" x14ac:dyDescent="0.25">
      <c r="A660" s="31">
        <v>75446</v>
      </c>
      <c r="B660" s="30" t="str">
        <f t="shared" si="10"/>
        <v/>
      </c>
      <c r="C660" s="34">
        <v>1.1200000000000001</v>
      </c>
      <c r="D660" s="34" t="s">
        <v>1846</v>
      </c>
      <c r="E660" s="34" t="s">
        <v>1848</v>
      </c>
      <c r="F660" s="34" t="s">
        <v>1848</v>
      </c>
      <c r="G660" s="34" t="s">
        <v>1853</v>
      </c>
      <c r="H660" s="34">
        <v>1</v>
      </c>
      <c r="I660" s="34" t="s">
        <v>1856</v>
      </c>
      <c r="J660" s="34" t="s">
        <v>1856</v>
      </c>
      <c r="K660" s="34">
        <v>1.01</v>
      </c>
      <c r="L660" s="34">
        <v>1.01</v>
      </c>
      <c r="M660" s="34">
        <v>1</v>
      </c>
      <c r="N660" s="34">
        <v>0.99</v>
      </c>
      <c r="O660" s="34">
        <v>0.99</v>
      </c>
      <c r="P660" s="34">
        <v>1</v>
      </c>
      <c r="Q660" s="34">
        <v>1.01</v>
      </c>
      <c r="R660" s="34">
        <v>1.02</v>
      </c>
      <c r="S660" s="34">
        <v>1.03</v>
      </c>
      <c r="T660" s="34">
        <v>1.0900000000000001</v>
      </c>
      <c r="U660" s="34">
        <v>1.0900000000000001</v>
      </c>
      <c r="V660" s="34">
        <v>1.0900000000000001</v>
      </c>
      <c r="W660" s="34">
        <v>1.1100000000000001</v>
      </c>
      <c r="X660" s="34">
        <v>1.08</v>
      </c>
      <c r="Y660" s="34">
        <v>1.1299999999999999</v>
      </c>
      <c r="Z660" s="412">
        <v>1.1100000000000001</v>
      </c>
      <c r="AA660" s="412">
        <v>1.1100000000000001</v>
      </c>
      <c r="AB660" s="412">
        <v>1.1100000000000001</v>
      </c>
      <c r="AC660" s="412">
        <v>1.1100000000000001</v>
      </c>
      <c r="AD660" s="412">
        <v>1.1100000000000001</v>
      </c>
    </row>
    <row r="661" spans="1:30" s="30" customFormat="1" ht="11.25" x14ac:dyDescent="0.25">
      <c r="A661" s="31">
        <v>75447</v>
      </c>
      <c r="B661" s="30" t="str">
        <f t="shared" si="10"/>
        <v/>
      </c>
      <c r="C661" s="34">
        <v>1.1399999999999999</v>
      </c>
      <c r="D661" s="34" t="s">
        <v>1845</v>
      </c>
      <c r="E661" s="34" t="s">
        <v>1846</v>
      </c>
      <c r="F661" s="34" t="s">
        <v>1851</v>
      </c>
      <c r="G661" s="34" t="s">
        <v>1854</v>
      </c>
      <c r="H661" s="34" t="s">
        <v>1856</v>
      </c>
      <c r="I661" s="34" t="s">
        <v>1853</v>
      </c>
      <c r="J661" s="34" t="s">
        <v>1854</v>
      </c>
      <c r="K661" s="34">
        <v>1.02</v>
      </c>
      <c r="L661" s="34">
        <v>1.03</v>
      </c>
      <c r="M661" s="34">
        <v>1.02</v>
      </c>
      <c r="N661" s="34">
        <v>1</v>
      </c>
      <c r="O661" s="34">
        <v>1.01</v>
      </c>
      <c r="P661" s="34">
        <v>1.02</v>
      </c>
      <c r="Q661" s="34">
        <v>1.03</v>
      </c>
      <c r="R661" s="34">
        <v>1.04</v>
      </c>
      <c r="S661" s="34">
        <v>1.06</v>
      </c>
      <c r="T661" s="34">
        <v>1.1100000000000001</v>
      </c>
      <c r="U661" s="34">
        <v>1.1100000000000001</v>
      </c>
      <c r="V661" s="34">
        <v>1.1100000000000001</v>
      </c>
      <c r="W661" s="34">
        <v>1.1299999999999999</v>
      </c>
      <c r="X661" s="34">
        <v>1.1000000000000001</v>
      </c>
      <c r="Y661" s="34">
        <v>1.1499999999999999</v>
      </c>
      <c r="Z661" s="412">
        <v>1.1299999999999999</v>
      </c>
      <c r="AA661" s="412">
        <v>1.1299999999999999</v>
      </c>
      <c r="AB661" s="412">
        <v>1.1299999999999999</v>
      </c>
      <c r="AC661" s="412">
        <v>1.1299999999999999</v>
      </c>
      <c r="AD661" s="412">
        <v>1.1299999999999999</v>
      </c>
    </row>
    <row r="662" spans="1:30" s="30" customFormat="1" ht="11.25" x14ac:dyDescent="0.25">
      <c r="A662" s="31">
        <v>75449</v>
      </c>
      <c r="B662" s="30" t="str">
        <f t="shared" si="10"/>
        <v/>
      </c>
      <c r="C662" s="34">
        <v>1.08</v>
      </c>
      <c r="D662" s="34" t="s">
        <v>1855</v>
      </c>
      <c r="E662" s="34" t="s">
        <v>1854</v>
      </c>
      <c r="F662" s="34" t="s">
        <v>1854</v>
      </c>
      <c r="G662" s="34" t="s">
        <v>1864</v>
      </c>
      <c r="H662" s="34" t="s">
        <v>1865</v>
      </c>
      <c r="I662" s="34" t="s">
        <v>1861</v>
      </c>
      <c r="J662" s="34" t="s">
        <v>1861</v>
      </c>
      <c r="K662" s="34">
        <v>0.97</v>
      </c>
      <c r="L662" s="34">
        <v>0.97</v>
      </c>
      <c r="M662" s="34">
        <v>0.97</v>
      </c>
      <c r="N662" s="34">
        <v>0.95</v>
      </c>
      <c r="O662" s="34">
        <v>0.95</v>
      </c>
      <c r="P662" s="34">
        <v>0.97</v>
      </c>
      <c r="Q662" s="34">
        <v>0.97</v>
      </c>
      <c r="R662" s="34">
        <v>0.98</v>
      </c>
      <c r="S662" s="34">
        <v>1</v>
      </c>
      <c r="T662" s="34">
        <v>1.05</v>
      </c>
      <c r="U662" s="34">
        <v>1.05</v>
      </c>
      <c r="V662" s="34">
        <v>1.05</v>
      </c>
      <c r="W662" s="34">
        <v>1.07</v>
      </c>
      <c r="X662" s="34">
        <v>1.05</v>
      </c>
      <c r="Y662" s="34">
        <v>1.0900000000000001</v>
      </c>
      <c r="Z662" s="412">
        <v>1.07</v>
      </c>
      <c r="AA662" s="412">
        <v>1.07</v>
      </c>
      <c r="AB662" s="412">
        <v>1.07</v>
      </c>
      <c r="AC662" s="412">
        <v>1.07</v>
      </c>
      <c r="AD662" s="412">
        <v>1.07</v>
      </c>
    </row>
    <row r="663" spans="1:30" s="30" customFormat="1" ht="11.25" x14ac:dyDescent="0.25">
      <c r="A663" s="31">
        <v>76131</v>
      </c>
      <c r="B663" s="30" t="str">
        <f t="shared" si="10"/>
        <v/>
      </c>
      <c r="C663" s="34">
        <v>1.38</v>
      </c>
      <c r="D663" s="34" t="s">
        <v>1821</v>
      </c>
      <c r="E663" s="34" t="s">
        <v>1829</v>
      </c>
      <c r="F663" s="34" t="s">
        <v>1822</v>
      </c>
      <c r="G663" s="34" t="s">
        <v>1824</v>
      </c>
      <c r="H663" s="34" t="s">
        <v>1825</v>
      </c>
      <c r="I663" s="34" t="s">
        <v>1826</v>
      </c>
      <c r="J663" s="34" t="s">
        <v>1826</v>
      </c>
      <c r="K663" s="34">
        <v>1.2</v>
      </c>
      <c r="L663" s="34">
        <v>1.2</v>
      </c>
      <c r="M663" s="34">
        <v>1.19</v>
      </c>
      <c r="N663" s="34">
        <v>1.17</v>
      </c>
      <c r="O663" s="34">
        <v>1.17</v>
      </c>
      <c r="P663" s="34">
        <v>1.19</v>
      </c>
      <c r="Q663" s="34">
        <v>1.21</v>
      </c>
      <c r="R663" s="34">
        <v>1.22</v>
      </c>
      <c r="S663" s="34">
        <v>1.24</v>
      </c>
      <c r="T663" s="34">
        <v>1.33</v>
      </c>
      <c r="U663" s="34">
        <v>1.33</v>
      </c>
      <c r="V663" s="34">
        <v>1.33</v>
      </c>
      <c r="W663" s="34">
        <v>1.33</v>
      </c>
      <c r="X663" s="34">
        <v>1.3</v>
      </c>
      <c r="Y663" s="34">
        <v>1.36</v>
      </c>
      <c r="Z663" s="412">
        <v>1.33</v>
      </c>
      <c r="AA663" s="412">
        <v>1.33</v>
      </c>
      <c r="AB663" s="412">
        <v>1.33</v>
      </c>
      <c r="AC663" s="412">
        <v>1.33</v>
      </c>
      <c r="AD663" s="412">
        <v>1.33</v>
      </c>
    </row>
    <row r="664" spans="1:30" s="30" customFormat="1" ht="11.25" x14ac:dyDescent="0.25">
      <c r="A664" s="31">
        <v>76133</v>
      </c>
      <c r="B664" s="30" t="str">
        <f t="shared" si="10"/>
        <v/>
      </c>
      <c r="C664" s="34">
        <v>1.39</v>
      </c>
      <c r="D664" s="34" t="s">
        <v>1835</v>
      </c>
      <c r="E664" s="34" t="s">
        <v>1828</v>
      </c>
      <c r="F664" s="34" t="s">
        <v>1822</v>
      </c>
      <c r="G664" s="34" t="s">
        <v>1830</v>
      </c>
      <c r="H664" s="34" t="s">
        <v>1826</v>
      </c>
      <c r="I664" s="34" t="s">
        <v>1831</v>
      </c>
      <c r="J664" s="34" t="s">
        <v>1831</v>
      </c>
      <c r="K664" s="34">
        <v>1.2</v>
      </c>
      <c r="L664" s="34">
        <v>1.21</v>
      </c>
      <c r="M664" s="34">
        <v>1.19</v>
      </c>
      <c r="N664" s="34">
        <v>1.17</v>
      </c>
      <c r="O664" s="34">
        <v>1.18</v>
      </c>
      <c r="P664" s="34">
        <v>1.19</v>
      </c>
      <c r="Q664" s="34">
        <v>1.21</v>
      </c>
      <c r="R664" s="34">
        <v>1.22</v>
      </c>
      <c r="S664" s="34">
        <v>1.25</v>
      </c>
      <c r="T664" s="34">
        <v>1.33</v>
      </c>
      <c r="U664" s="34">
        <v>1.33</v>
      </c>
      <c r="V664" s="34">
        <v>1.34</v>
      </c>
      <c r="W664" s="34">
        <v>1.34</v>
      </c>
      <c r="X664" s="34">
        <v>1.3</v>
      </c>
      <c r="Y664" s="34">
        <v>1.37</v>
      </c>
      <c r="Z664" s="412">
        <v>1.34</v>
      </c>
      <c r="AA664" s="412">
        <v>1.34</v>
      </c>
      <c r="AB664" s="412">
        <v>1.34</v>
      </c>
      <c r="AC664" s="412">
        <v>1.34</v>
      </c>
      <c r="AD664" s="412">
        <v>1.34</v>
      </c>
    </row>
    <row r="665" spans="1:30" s="30" customFormat="1" ht="11.25" x14ac:dyDescent="0.25">
      <c r="A665" s="31">
        <v>76135</v>
      </c>
      <c r="B665" s="30" t="str">
        <f t="shared" si="10"/>
        <v/>
      </c>
      <c r="C665" s="34">
        <v>1.35</v>
      </c>
      <c r="D665" s="34" t="s">
        <v>1828</v>
      </c>
      <c r="E665" s="34" t="s">
        <v>1832</v>
      </c>
      <c r="F665" s="34" t="s">
        <v>1833</v>
      </c>
      <c r="G665" s="34" t="s">
        <v>1831</v>
      </c>
      <c r="H665" s="34" t="s">
        <v>1834</v>
      </c>
      <c r="I665" s="34" t="s">
        <v>1825</v>
      </c>
      <c r="J665" s="34" t="s">
        <v>1825</v>
      </c>
      <c r="K665" s="34">
        <v>1.18</v>
      </c>
      <c r="L665" s="34">
        <v>1.19</v>
      </c>
      <c r="M665" s="34">
        <v>1.17</v>
      </c>
      <c r="N665" s="34">
        <v>1.1499999999999999</v>
      </c>
      <c r="O665" s="34">
        <v>1.1599999999999999</v>
      </c>
      <c r="P665" s="34">
        <v>1.17</v>
      </c>
      <c r="Q665" s="34">
        <v>1.19</v>
      </c>
      <c r="R665" s="34">
        <v>1.2</v>
      </c>
      <c r="S665" s="34">
        <v>1.22</v>
      </c>
      <c r="T665" s="34">
        <v>1.3</v>
      </c>
      <c r="U665" s="34">
        <v>1.3</v>
      </c>
      <c r="V665" s="34">
        <v>1.3</v>
      </c>
      <c r="W665" s="34">
        <v>1.31</v>
      </c>
      <c r="X665" s="34">
        <v>1.27</v>
      </c>
      <c r="Y665" s="34">
        <v>1.34</v>
      </c>
      <c r="Z665" s="412">
        <v>1.31</v>
      </c>
      <c r="AA665" s="412">
        <v>1.31</v>
      </c>
      <c r="AB665" s="412">
        <v>1.31</v>
      </c>
      <c r="AC665" s="412">
        <v>1.31</v>
      </c>
      <c r="AD665" s="412">
        <v>1.31</v>
      </c>
    </row>
    <row r="666" spans="1:30" s="30" customFormat="1" ht="11.25" x14ac:dyDescent="0.25">
      <c r="A666" s="31">
        <v>76137</v>
      </c>
      <c r="B666" s="30" t="str">
        <f t="shared" si="10"/>
        <v/>
      </c>
      <c r="C666" s="34">
        <v>1.39</v>
      </c>
      <c r="D666" s="34" t="s">
        <v>1827</v>
      </c>
      <c r="E666" s="34" t="s">
        <v>1828</v>
      </c>
      <c r="F666" s="34" t="s">
        <v>1829</v>
      </c>
      <c r="G666" s="34" t="s">
        <v>1830</v>
      </c>
      <c r="H666" s="34" t="s">
        <v>1826</v>
      </c>
      <c r="I666" s="34" t="s">
        <v>1831</v>
      </c>
      <c r="J666" s="34" t="s">
        <v>1831</v>
      </c>
      <c r="K666" s="34">
        <v>1.21</v>
      </c>
      <c r="L666" s="34">
        <v>1.21</v>
      </c>
      <c r="M666" s="34">
        <v>1.2</v>
      </c>
      <c r="N666" s="34">
        <v>1.18</v>
      </c>
      <c r="O666" s="34">
        <v>1.18</v>
      </c>
      <c r="P666" s="34">
        <v>1.2</v>
      </c>
      <c r="Q666" s="34">
        <v>1.22</v>
      </c>
      <c r="R666" s="34">
        <v>1.23</v>
      </c>
      <c r="S666" s="34">
        <v>1.25</v>
      </c>
      <c r="T666" s="34">
        <v>1.34</v>
      </c>
      <c r="U666" s="34">
        <v>1.34</v>
      </c>
      <c r="V666" s="34">
        <v>1.34</v>
      </c>
      <c r="W666" s="34">
        <v>1.35</v>
      </c>
      <c r="X666" s="34">
        <v>1.31</v>
      </c>
      <c r="Y666" s="34">
        <v>1.37</v>
      </c>
      <c r="Z666" s="412">
        <v>1.35</v>
      </c>
      <c r="AA666" s="412">
        <v>1.35</v>
      </c>
      <c r="AB666" s="412">
        <v>1.35</v>
      </c>
      <c r="AC666" s="412">
        <v>1.35</v>
      </c>
      <c r="AD666" s="412">
        <v>1.35</v>
      </c>
    </row>
    <row r="667" spans="1:30" s="30" customFormat="1" ht="11.25" x14ac:dyDescent="0.25">
      <c r="A667" s="31">
        <v>76139</v>
      </c>
      <c r="B667" s="30" t="str">
        <f t="shared" si="10"/>
        <v/>
      </c>
      <c r="C667" s="34">
        <v>1.36</v>
      </c>
      <c r="D667" s="34" t="s">
        <v>1828</v>
      </c>
      <c r="E667" s="34" t="s">
        <v>1823</v>
      </c>
      <c r="F667" s="34" t="s">
        <v>1832</v>
      </c>
      <c r="G667" s="34" t="s">
        <v>1837</v>
      </c>
      <c r="H667" s="34" t="s">
        <v>1838</v>
      </c>
      <c r="I667" s="34" t="s">
        <v>1825</v>
      </c>
      <c r="J667" s="34" t="s">
        <v>1825</v>
      </c>
      <c r="K667" s="34">
        <v>1.19</v>
      </c>
      <c r="L667" s="34">
        <v>1.19</v>
      </c>
      <c r="M667" s="34">
        <v>1.18</v>
      </c>
      <c r="N667" s="34">
        <v>1.1599999999999999</v>
      </c>
      <c r="O667" s="34">
        <v>1.1599999999999999</v>
      </c>
      <c r="P667" s="34">
        <v>1.18</v>
      </c>
      <c r="Q667" s="34">
        <v>1.2</v>
      </c>
      <c r="R667" s="34">
        <v>1.21</v>
      </c>
      <c r="S667" s="34">
        <v>1.23</v>
      </c>
      <c r="T667" s="34">
        <v>1.31</v>
      </c>
      <c r="U667" s="34">
        <v>1.31</v>
      </c>
      <c r="V667" s="34">
        <v>1.31</v>
      </c>
      <c r="W667" s="34">
        <v>1.32</v>
      </c>
      <c r="X667" s="34">
        <v>1.28</v>
      </c>
      <c r="Y667" s="34">
        <v>1.34</v>
      </c>
      <c r="Z667" s="412">
        <v>1.32</v>
      </c>
      <c r="AA667" s="412">
        <v>1.32</v>
      </c>
      <c r="AB667" s="412">
        <v>1.32</v>
      </c>
      <c r="AC667" s="412">
        <v>1.32</v>
      </c>
      <c r="AD667" s="412">
        <v>1.32</v>
      </c>
    </row>
    <row r="668" spans="1:30" s="30" customFormat="1" ht="11.25" x14ac:dyDescent="0.25">
      <c r="A668" s="31">
        <v>76149</v>
      </c>
      <c r="B668" s="30" t="str">
        <f t="shared" si="10"/>
        <v/>
      </c>
      <c r="C668" s="34">
        <v>1.38</v>
      </c>
      <c r="D668" s="34" t="s">
        <v>1821</v>
      </c>
      <c r="E668" s="34" t="s">
        <v>1829</v>
      </c>
      <c r="F668" s="34" t="s">
        <v>1823</v>
      </c>
      <c r="G668" s="34" t="s">
        <v>1824</v>
      </c>
      <c r="H668" s="34" t="s">
        <v>1825</v>
      </c>
      <c r="I668" s="34" t="s">
        <v>1826</v>
      </c>
      <c r="J668" s="34" t="s">
        <v>1826</v>
      </c>
      <c r="K668" s="34">
        <v>1.2</v>
      </c>
      <c r="L668" s="34">
        <v>1.2</v>
      </c>
      <c r="M668" s="34">
        <v>1.19</v>
      </c>
      <c r="N668" s="34">
        <v>1.17</v>
      </c>
      <c r="O668" s="34">
        <v>1.17</v>
      </c>
      <c r="P668" s="34">
        <v>1.19</v>
      </c>
      <c r="Q668" s="34">
        <v>1.21</v>
      </c>
      <c r="R668" s="34">
        <v>1.22</v>
      </c>
      <c r="S668" s="34">
        <v>1.24</v>
      </c>
      <c r="T668" s="34">
        <v>1.33</v>
      </c>
      <c r="U668" s="34">
        <v>1.33</v>
      </c>
      <c r="V668" s="34">
        <v>1.33</v>
      </c>
      <c r="W668" s="34">
        <v>1.33</v>
      </c>
      <c r="X668" s="34">
        <v>1.29</v>
      </c>
      <c r="Y668" s="34">
        <v>1.36</v>
      </c>
      <c r="Z668" s="412">
        <v>1.33</v>
      </c>
      <c r="AA668" s="412">
        <v>1.33</v>
      </c>
      <c r="AB668" s="412">
        <v>1.33</v>
      </c>
      <c r="AC668" s="412">
        <v>1.33</v>
      </c>
      <c r="AD668" s="412">
        <v>1.33</v>
      </c>
    </row>
    <row r="669" spans="1:30" s="30" customFormat="1" ht="11.25" x14ac:dyDescent="0.25">
      <c r="A669" s="31">
        <v>76185</v>
      </c>
      <c r="B669" s="30" t="str">
        <f t="shared" si="10"/>
        <v/>
      </c>
      <c r="C669" s="34">
        <v>1.39</v>
      </c>
      <c r="D669" s="34" t="s">
        <v>1827</v>
      </c>
      <c r="E669" s="34" t="s">
        <v>1828</v>
      </c>
      <c r="F669" s="34" t="s">
        <v>1829</v>
      </c>
      <c r="G669" s="34" t="s">
        <v>1830</v>
      </c>
      <c r="H669" s="34" t="s">
        <v>1826</v>
      </c>
      <c r="I669" s="34" t="s">
        <v>1831</v>
      </c>
      <c r="J669" s="34" t="s">
        <v>1831</v>
      </c>
      <c r="K669" s="34">
        <v>1.21</v>
      </c>
      <c r="L669" s="34">
        <v>1.21</v>
      </c>
      <c r="M669" s="34">
        <v>1.2</v>
      </c>
      <c r="N669" s="34">
        <v>1.18</v>
      </c>
      <c r="O669" s="34">
        <v>1.18</v>
      </c>
      <c r="P669" s="34">
        <v>1.2</v>
      </c>
      <c r="Q669" s="34">
        <v>1.22</v>
      </c>
      <c r="R669" s="34">
        <v>1.23</v>
      </c>
      <c r="S669" s="34">
        <v>1.25</v>
      </c>
      <c r="T669" s="34">
        <v>1.34</v>
      </c>
      <c r="U669" s="34">
        <v>1.34</v>
      </c>
      <c r="V669" s="34">
        <v>1.34</v>
      </c>
      <c r="W669" s="34">
        <v>1.35</v>
      </c>
      <c r="X669" s="34">
        <v>1.31</v>
      </c>
      <c r="Y669" s="34">
        <v>1.37</v>
      </c>
      <c r="Z669" s="412">
        <v>1.35</v>
      </c>
      <c r="AA669" s="412">
        <v>1.35</v>
      </c>
      <c r="AB669" s="412">
        <v>1.35</v>
      </c>
      <c r="AC669" s="412">
        <v>1.35</v>
      </c>
      <c r="AD669" s="412">
        <v>1.35</v>
      </c>
    </row>
    <row r="670" spans="1:30" s="30" customFormat="1" ht="11.25" x14ac:dyDescent="0.25">
      <c r="A670" s="31">
        <v>76187</v>
      </c>
      <c r="B670" s="30" t="str">
        <f t="shared" si="10"/>
        <v/>
      </c>
      <c r="C670" s="34">
        <v>1.35</v>
      </c>
      <c r="D670" s="34" t="s">
        <v>1829</v>
      </c>
      <c r="E670" s="34" t="s">
        <v>1832</v>
      </c>
      <c r="F670" s="34" t="s">
        <v>1833</v>
      </c>
      <c r="G670" s="34" t="s">
        <v>1831</v>
      </c>
      <c r="H670" s="34" t="s">
        <v>1834</v>
      </c>
      <c r="I670" s="34" t="s">
        <v>1825</v>
      </c>
      <c r="J670" s="34" t="s">
        <v>1825</v>
      </c>
      <c r="K670" s="34">
        <v>1.18</v>
      </c>
      <c r="L670" s="34">
        <v>1.19</v>
      </c>
      <c r="M670" s="34">
        <v>1.17</v>
      </c>
      <c r="N670" s="34">
        <v>1.1499999999999999</v>
      </c>
      <c r="O670" s="34">
        <v>1.1599999999999999</v>
      </c>
      <c r="P670" s="34">
        <v>1.17</v>
      </c>
      <c r="Q670" s="34">
        <v>1.19</v>
      </c>
      <c r="R670" s="34">
        <v>1.2</v>
      </c>
      <c r="S670" s="34">
        <v>1.22</v>
      </c>
      <c r="T670" s="34">
        <v>1.3</v>
      </c>
      <c r="U670" s="34">
        <v>1.3</v>
      </c>
      <c r="V670" s="34">
        <v>1.3</v>
      </c>
      <c r="W670" s="34">
        <v>1.31</v>
      </c>
      <c r="X670" s="34">
        <v>1.27</v>
      </c>
      <c r="Y670" s="34">
        <v>1.33</v>
      </c>
      <c r="Z670" s="412">
        <v>1.31</v>
      </c>
      <c r="AA670" s="412">
        <v>1.31</v>
      </c>
      <c r="AB670" s="412">
        <v>1.31</v>
      </c>
      <c r="AC670" s="412">
        <v>1.31</v>
      </c>
      <c r="AD670" s="412">
        <v>1.31</v>
      </c>
    </row>
    <row r="671" spans="1:30" s="30" customFormat="1" ht="11.25" x14ac:dyDescent="0.25">
      <c r="A671" s="31">
        <v>76189</v>
      </c>
      <c r="B671" s="30" t="str">
        <f t="shared" si="10"/>
        <v/>
      </c>
      <c r="C671" s="34">
        <v>1.35</v>
      </c>
      <c r="D671" s="34" t="s">
        <v>1828</v>
      </c>
      <c r="E671" s="34" t="s">
        <v>1823</v>
      </c>
      <c r="F671" s="34" t="s">
        <v>1833</v>
      </c>
      <c r="G671" s="34" t="s">
        <v>1831</v>
      </c>
      <c r="H671" s="34" t="s">
        <v>1838</v>
      </c>
      <c r="I671" s="34" t="s">
        <v>1825</v>
      </c>
      <c r="J671" s="34" t="s">
        <v>1825</v>
      </c>
      <c r="K671" s="34">
        <v>1.19</v>
      </c>
      <c r="L671" s="34">
        <v>1.19</v>
      </c>
      <c r="M671" s="34">
        <v>1.18</v>
      </c>
      <c r="N671" s="34">
        <v>1.1599999999999999</v>
      </c>
      <c r="O671" s="34">
        <v>1.1599999999999999</v>
      </c>
      <c r="P671" s="34">
        <v>1.17</v>
      </c>
      <c r="Q671" s="34">
        <v>1.2</v>
      </c>
      <c r="R671" s="34">
        <v>1.2</v>
      </c>
      <c r="S671" s="34">
        <v>1.23</v>
      </c>
      <c r="T671" s="34">
        <v>1.31</v>
      </c>
      <c r="U671" s="34">
        <v>1.31</v>
      </c>
      <c r="V671" s="34">
        <v>1.31</v>
      </c>
      <c r="W671" s="34">
        <v>1.32</v>
      </c>
      <c r="X671" s="34">
        <v>1.28</v>
      </c>
      <c r="Y671" s="34">
        <v>1.34</v>
      </c>
      <c r="Z671" s="412">
        <v>1.32</v>
      </c>
      <c r="AA671" s="412">
        <v>1.32</v>
      </c>
      <c r="AB671" s="412">
        <v>1.32</v>
      </c>
      <c r="AC671" s="412">
        <v>1.32</v>
      </c>
      <c r="AD671" s="412">
        <v>1.32</v>
      </c>
    </row>
    <row r="672" spans="1:30" s="30" customFormat="1" ht="11.25" x14ac:dyDescent="0.25">
      <c r="A672" s="31">
        <v>76199</v>
      </c>
      <c r="B672" s="30" t="str">
        <f t="shared" si="10"/>
        <v/>
      </c>
      <c r="C672" s="34">
        <v>1.35</v>
      </c>
      <c r="D672" s="34" t="s">
        <v>1829</v>
      </c>
      <c r="E672" s="34" t="s">
        <v>1832</v>
      </c>
      <c r="F672" s="34" t="s">
        <v>1833</v>
      </c>
      <c r="G672" s="34" t="s">
        <v>1831</v>
      </c>
      <c r="H672" s="34" t="s">
        <v>1834</v>
      </c>
      <c r="I672" s="34" t="s">
        <v>1825</v>
      </c>
      <c r="J672" s="34" t="s">
        <v>1825</v>
      </c>
      <c r="K672" s="34">
        <v>1.18</v>
      </c>
      <c r="L672" s="34">
        <v>1.18</v>
      </c>
      <c r="M672" s="34">
        <v>1.17</v>
      </c>
      <c r="N672" s="34">
        <v>1.1499999999999999</v>
      </c>
      <c r="O672" s="34">
        <v>1.1599999999999999</v>
      </c>
      <c r="P672" s="34">
        <v>1.17</v>
      </c>
      <c r="Q672" s="34">
        <v>1.19</v>
      </c>
      <c r="R672" s="34">
        <v>1.2</v>
      </c>
      <c r="S672" s="34">
        <v>1.22</v>
      </c>
      <c r="T672" s="34">
        <v>1.3</v>
      </c>
      <c r="U672" s="34">
        <v>1.3</v>
      </c>
      <c r="V672" s="34">
        <v>1.3</v>
      </c>
      <c r="W672" s="34">
        <v>1.31</v>
      </c>
      <c r="X672" s="34">
        <v>1.27</v>
      </c>
      <c r="Y672" s="34">
        <v>1.33</v>
      </c>
      <c r="Z672" s="412">
        <v>1.31</v>
      </c>
      <c r="AA672" s="412">
        <v>1.31</v>
      </c>
      <c r="AB672" s="412">
        <v>1.31</v>
      </c>
      <c r="AC672" s="412">
        <v>1.31</v>
      </c>
      <c r="AD672" s="412">
        <v>1.31</v>
      </c>
    </row>
    <row r="673" spans="1:30" s="30" customFormat="1" ht="11.25" x14ac:dyDescent="0.25">
      <c r="A673" s="31">
        <v>76227</v>
      </c>
      <c r="B673" s="30" t="str">
        <f t="shared" si="10"/>
        <v/>
      </c>
      <c r="C673" s="34">
        <v>1.34</v>
      </c>
      <c r="D673" s="34" t="s">
        <v>1829</v>
      </c>
      <c r="E673" s="34" t="s">
        <v>1832</v>
      </c>
      <c r="F673" s="34" t="s">
        <v>1833</v>
      </c>
      <c r="G673" s="34" t="s">
        <v>1831</v>
      </c>
      <c r="H673" s="34" t="s">
        <v>1834</v>
      </c>
      <c r="I673" s="34" t="s">
        <v>1825</v>
      </c>
      <c r="J673" s="34" t="s">
        <v>1838</v>
      </c>
      <c r="K673" s="34">
        <v>1.18</v>
      </c>
      <c r="L673" s="34">
        <v>1.18</v>
      </c>
      <c r="M673" s="34">
        <v>1.17</v>
      </c>
      <c r="N673" s="34">
        <v>1.1499999999999999</v>
      </c>
      <c r="O673" s="34">
        <v>1.1599999999999999</v>
      </c>
      <c r="P673" s="34">
        <v>1.17</v>
      </c>
      <c r="Q673" s="34">
        <v>1.19</v>
      </c>
      <c r="R673" s="34">
        <v>1.2</v>
      </c>
      <c r="S673" s="34">
        <v>1.22</v>
      </c>
      <c r="T673" s="34">
        <v>1.3</v>
      </c>
      <c r="U673" s="34">
        <v>1.3</v>
      </c>
      <c r="V673" s="34">
        <v>1.3</v>
      </c>
      <c r="W673" s="34">
        <v>1.31</v>
      </c>
      <c r="X673" s="34">
        <v>1.27</v>
      </c>
      <c r="Y673" s="34">
        <v>1.33</v>
      </c>
      <c r="Z673" s="412">
        <v>1.31</v>
      </c>
      <c r="AA673" s="412">
        <v>1.31</v>
      </c>
      <c r="AB673" s="412">
        <v>1.31</v>
      </c>
      <c r="AC673" s="412">
        <v>1.31</v>
      </c>
      <c r="AD673" s="412">
        <v>1.31</v>
      </c>
    </row>
    <row r="674" spans="1:30" s="30" customFormat="1" ht="11.25" x14ac:dyDescent="0.25">
      <c r="A674" s="31">
        <v>76228</v>
      </c>
      <c r="B674" s="30" t="str">
        <f t="shared" si="10"/>
        <v/>
      </c>
      <c r="C674" s="34">
        <v>1.22</v>
      </c>
      <c r="D674" s="34" t="s">
        <v>1826</v>
      </c>
      <c r="E674" s="34" t="s">
        <v>1834</v>
      </c>
      <c r="F674" s="34" t="s">
        <v>1840</v>
      </c>
      <c r="G674" s="34" t="s">
        <v>1850</v>
      </c>
      <c r="H674" s="34" t="s">
        <v>1848</v>
      </c>
      <c r="I674" s="34" t="s">
        <v>1851</v>
      </c>
      <c r="J674" s="34" t="s">
        <v>1851</v>
      </c>
      <c r="K674" s="34">
        <v>1.08</v>
      </c>
      <c r="L674" s="34">
        <v>1.0900000000000001</v>
      </c>
      <c r="M674" s="34">
        <v>1.08</v>
      </c>
      <c r="N674" s="34">
        <v>1.06</v>
      </c>
      <c r="O674" s="34">
        <v>1.06</v>
      </c>
      <c r="P674" s="34">
        <v>1.08</v>
      </c>
      <c r="Q674" s="34">
        <v>1.0900000000000001</v>
      </c>
      <c r="R674" s="34">
        <v>1.1000000000000001</v>
      </c>
      <c r="S674" s="34">
        <v>1.1200000000000001</v>
      </c>
      <c r="T674" s="34">
        <v>1.18</v>
      </c>
      <c r="U674" s="34">
        <v>1.18</v>
      </c>
      <c r="V674" s="34">
        <v>1.18</v>
      </c>
      <c r="W674" s="34">
        <v>1.2</v>
      </c>
      <c r="X674" s="34">
        <v>1.17</v>
      </c>
      <c r="Y674" s="34">
        <v>1.22</v>
      </c>
      <c r="Z674" s="412">
        <v>1.2</v>
      </c>
      <c r="AA674" s="412">
        <v>1.2</v>
      </c>
      <c r="AB674" s="412">
        <v>1.2</v>
      </c>
      <c r="AC674" s="412">
        <v>1.2</v>
      </c>
      <c r="AD674" s="412">
        <v>1.2</v>
      </c>
    </row>
    <row r="675" spans="1:30" s="30" customFormat="1" ht="11.25" x14ac:dyDescent="0.25">
      <c r="A675" s="31">
        <v>76229</v>
      </c>
      <c r="B675" s="30" t="str">
        <f t="shared" si="10"/>
        <v/>
      </c>
      <c r="C675" s="34">
        <v>1.33</v>
      </c>
      <c r="D675" s="34" t="s">
        <v>1822</v>
      </c>
      <c r="E675" s="34" t="s">
        <v>1839</v>
      </c>
      <c r="F675" s="34" t="s">
        <v>1843</v>
      </c>
      <c r="G675" s="34" t="s">
        <v>1826</v>
      </c>
      <c r="H675" s="34" t="s">
        <v>1840</v>
      </c>
      <c r="I675" s="34" t="s">
        <v>1838</v>
      </c>
      <c r="J675" s="34" t="s">
        <v>1834</v>
      </c>
      <c r="K675" s="34">
        <v>1.17</v>
      </c>
      <c r="L675" s="34">
        <v>1.17</v>
      </c>
      <c r="M675" s="34">
        <v>1.1599999999999999</v>
      </c>
      <c r="N675" s="34">
        <v>1.1399999999999999</v>
      </c>
      <c r="O675" s="34">
        <v>1.1499999999999999</v>
      </c>
      <c r="P675" s="34">
        <v>1.1599999999999999</v>
      </c>
      <c r="Q675" s="34">
        <v>1.18</v>
      </c>
      <c r="R675" s="34">
        <v>1.19</v>
      </c>
      <c r="S675" s="34">
        <v>1.21</v>
      </c>
      <c r="T675" s="34">
        <v>1.29</v>
      </c>
      <c r="U675" s="34">
        <v>1.29</v>
      </c>
      <c r="V675" s="34">
        <v>1.29</v>
      </c>
      <c r="W675" s="34">
        <v>1.3</v>
      </c>
      <c r="X675" s="34">
        <v>1.26</v>
      </c>
      <c r="Y675" s="34">
        <v>1.32</v>
      </c>
      <c r="Z675" s="412">
        <v>1.3</v>
      </c>
      <c r="AA675" s="412">
        <v>1.3</v>
      </c>
      <c r="AB675" s="412">
        <v>1.3</v>
      </c>
      <c r="AC675" s="412">
        <v>1.3</v>
      </c>
      <c r="AD675" s="412">
        <v>1.3</v>
      </c>
    </row>
    <row r="676" spans="1:30" s="30" customFormat="1" ht="11.25" x14ac:dyDescent="0.25">
      <c r="A676" s="31">
        <v>76275</v>
      </c>
      <c r="B676" s="30" t="str">
        <f t="shared" si="10"/>
        <v/>
      </c>
      <c r="C676" s="34">
        <v>1.3</v>
      </c>
      <c r="D676" s="34" t="s">
        <v>1833</v>
      </c>
      <c r="E676" s="34" t="s">
        <v>1841</v>
      </c>
      <c r="F676" s="34" t="s">
        <v>1830</v>
      </c>
      <c r="G676" s="34" t="s">
        <v>1834</v>
      </c>
      <c r="H676" s="34" t="s">
        <v>1844</v>
      </c>
      <c r="I676" s="34" t="s">
        <v>1842</v>
      </c>
      <c r="J676" s="34" t="s">
        <v>1842</v>
      </c>
      <c r="K676" s="34">
        <v>1.1499999999999999</v>
      </c>
      <c r="L676" s="34">
        <v>1.1499999999999999</v>
      </c>
      <c r="M676" s="34">
        <v>1.1399999999999999</v>
      </c>
      <c r="N676" s="34">
        <v>1.1200000000000001</v>
      </c>
      <c r="O676" s="34">
        <v>1.1200000000000001</v>
      </c>
      <c r="P676" s="34">
        <v>1.1399999999999999</v>
      </c>
      <c r="Q676" s="34">
        <v>1.1599999999999999</v>
      </c>
      <c r="R676" s="34">
        <v>1.1599999999999999</v>
      </c>
      <c r="S676" s="34">
        <v>1.19</v>
      </c>
      <c r="T676" s="34">
        <v>1.26</v>
      </c>
      <c r="U676" s="34">
        <v>1.26</v>
      </c>
      <c r="V676" s="34">
        <v>1.26</v>
      </c>
      <c r="W676" s="34">
        <v>1.27</v>
      </c>
      <c r="X676" s="34">
        <v>1.23</v>
      </c>
      <c r="Y676" s="34">
        <v>1.29</v>
      </c>
      <c r="Z676" s="412">
        <v>1.27</v>
      </c>
      <c r="AA676" s="412">
        <v>1.27</v>
      </c>
      <c r="AB676" s="412">
        <v>1.27</v>
      </c>
      <c r="AC676" s="412">
        <v>1.27</v>
      </c>
      <c r="AD676" s="412">
        <v>1.27</v>
      </c>
    </row>
    <row r="677" spans="1:30" s="30" customFormat="1" ht="11.25" x14ac:dyDescent="0.25">
      <c r="A677" s="31">
        <v>76287</v>
      </c>
      <c r="B677" s="30" t="str">
        <f t="shared" si="10"/>
        <v/>
      </c>
      <c r="C677" s="34">
        <v>1.33</v>
      </c>
      <c r="D677" s="34" t="s">
        <v>1822</v>
      </c>
      <c r="E677" s="34" t="s">
        <v>1833</v>
      </c>
      <c r="F677" s="34" t="s">
        <v>1839</v>
      </c>
      <c r="G677" s="34" t="s">
        <v>1826</v>
      </c>
      <c r="H677" s="34" t="s">
        <v>1840</v>
      </c>
      <c r="I677" s="34" t="s">
        <v>1838</v>
      </c>
      <c r="J677" s="34" t="s">
        <v>1838</v>
      </c>
      <c r="K677" s="34">
        <v>1.17</v>
      </c>
      <c r="L677" s="34">
        <v>1.18</v>
      </c>
      <c r="M677" s="34">
        <v>1.1599999999999999</v>
      </c>
      <c r="N677" s="34">
        <v>1.1499999999999999</v>
      </c>
      <c r="O677" s="34">
        <v>1.1499999999999999</v>
      </c>
      <c r="P677" s="34">
        <v>1.1599999999999999</v>
      </c>
      <c r="Q677" s="34">
        <v>1.19</v>
      </c>
      <c r="R677" s="34">
        <v>1.19</v>
      </c>
      <c r="S677" s="34">
        <v>1.21</v>
      </c>
      <c r="T677" s="34">
        <v>1.29</v>
      </c>
      <c r="U677" s="34">
        <v>1.29</v>
      </c>
      <c r="V677" s="34">
        <v>1.29</v>
      </c>
      <c r="W677" s="34">
        <v>1.3</v>
      </c>
      <c r="X677" s="34">
        <v>1.26</v>
      </c>
      <c r="Y677" s="34">
        <v>1.32</v>
      </c>
      <c r="Z677" s="412">
        <v>1.3</v>
      </c>
      <c r="AA677" s="412">
        <v>1.3</v>
      </c>
      <c r="AB677" s="412">
        <v>1.3</v>
      </c>
      <c r="AC677" s="412">
        <v>1.3</v>
      </c>
      <c r="AD677" s="412">
        <v>1.3</v>
      </c>
    </row>
    <row r="678" spans="1:30" s="30" customFormat="1" ht="11.25" x14ac:dyDescent="0.25">
      <c r="A678" s="31">
        <v>76297</v>
      </c>
      <c r="B678" s="30" t="str">
        <f t="shared" si="10"/>
        <v/>
      </c>
      <c r="C678" s="34">
        <v>1.33</v>
      </c>
      <c r="D678" s="34" t="s">
        <v>1823</v>
      </c>
      <c r="E678" s="34" t="s">
        <v>1839</v>
      </c>
      <c r="F678" s="34" t="s">
        <v>1843</v>
      </c>
      <c r="G678" s="34" t="s">
        <v>1825</v>
      </c>
      <c r="H678" s="34" t="s">
        <v>1840</v>
      </c>
      <c r="I678" s="34" t="s">
        <v>1834</v>
      </c>
      <c r="J678" s="34" t="s">
        <v>1834</v>
      </c>
      <c r="K678" s="34">
        <v>1.17</v>
      </c>
      <c r="L678" s="34">
        <v>1.17</v>
      </c>
      <c r="M678" s="34">
        <v>1.1599999999999999</v>
      </c>
      <c r="N678" s="34">
        <v>1.1399999999999999</v>
      </c>
      <c r="O678" s="34">
        <v>1.1499999999999999</v>
      </c>
      <c r="P678" s="34">
        <v>1.1599999999999999</v>
      </c>
      <c r="Q678" s="34">
        <v>1.18</v>
      </c>
      <c r="R678" s="34">
        <v>1.19</v>
      </c>
      <c r="S678" s="34">
        <v>1.21</v>
      </c>
      <c r="T678" s="34">
        <v>1.28</v>
      </c>
      <c r="U678" s="34">
        <v>1.28</v>
      </c>
      <c r="V678" s="34">
        <v>1.28</v>
      </c>
      <c r="W678" s="34">
        <v>1.29</v>
      </c>
      <c r="X678" s="34">
        <v>1.25</v>
      </c>
      <c r="Y678" s="34">
        <v>1.32</v>
      </c>
      <c r="Z678" s="412">
        <v>1.29</v>
      </c>
      <c r="AA678" s="412">
        <v>1.29</v>
      </c>
      <c r="AB678" s="412">
        <v>1.29</v>
      </c>
      <c r="AC678" s="412">
        <v>1.29</v>
      </c>
      <c r="AD678" s="412">
        <v>1.29</v>
      </c>
    </row>
    <row r="679" spans="1:30" s="30" customFormat="1" ht="11.25" x14ac:dyDescent="0.25">
      <c r="A679" s="31">
        <v>76307</v>
      </c>
      <c r="B679" s="30" t="str">
        <f t="shared" si="10"/>
        <v/>
      </c>
      <c r="C679" s="34">
        <v>1.19</v>
      </c>
      <c r="D679" s="34" t="s">
        <v>1840</v>
      </c>
      <c r="E679" s="34" t="s">
        <v>1844</v>
      </c>
      <c r="F679" s="34" t="s">
        <v>1844</v>
      </c>
      <c r="G679" s="34" t="s">
        <v>1848</v>
      </c>
      <c r="H679" s="34" t="s">
        <v>1852</v>
      </c>
      <c r="I679" s="34" t="s">
        <v>1847</v>
      </c>
      <c r="J679" s="34" t="s">
        <v>1847</v>
      </c>
      <c r="K679" s="34">
        <v>1.06</v>
      </c>
      <c r="L679" s="34">
        <v>1.06</v>
      </c>
      <c r="M679" s="34">
        <v>1.05</v>
      </c>
      <c r="N679" s="34">
        <v>1.04</v>
      </c>
      <c r="O679" s="34">
        <v>1.04</v>
      </c>
      <c r="P679" s="34">
        <v>1.05</v>
      </c>
      <c r="Q679" s="34">
        <v>1.06</v>
      </c>
      <c r="R679" s="34">
        <v>1.07</v>
      </c>
      <c r="S679" s="34">
        <v>1.0900000000000001</v>
      </c>
      <c r="T679" s="34">
        <v>1.1499999999999999</v>
      </c>
      <c r="U679" s="34">
        <v>1.1499999999999999</v>
      </c>
      <c r="V679" s="34">
        <v>1.1499999999999999</v>
      </c>
      <c r="W679" s="34">
        <v>1.17</v>
      </c>
      <c r="X679" s="34">
        <v>1.1399999999999999</v>
      </c>
      <c r="Y679" s="34">
        <v>1.19</v>
      </c>
      <c r="Z679" s="412">
        <v>1.17</v>
      </c>
      <c r="AA679" s="412">
        <v>1.17</v>
      </c>
      <c r="AB679" s="412">
        <v>1.17</v>
      </c>
      <c r="AC679" s="412">
        <v>1.17</v>
      </c>
      <c r="AD679" s="412">
        <v>1.17</v>
      </c>
    </row>
    <row r="680" spans="1:30" s="30" customFormat="1" ht="11.25" x14ac:dyDescent="0.25">
      <c r="A680" s="31">
        <v>76316</v>
      </c>
      <c r="B680" s="30" t="str">
        <f t="shared" si="10"/>
        <v/>
      </c>
      <c r="C680" s="34">
        <v>1.32</v>
      </c>
      <c r="D680" s="34" t="s">
        <v>1823</v>
      </c>
      <c r="E680" s="34" t="s">
        <v>1839</v>
      </c>
      <c r="F680" s="34" t="s">
        <v>1843</v>
      </c>
      <c r="G680" s="34" t="s">
        <v>1825</v>
      </c>
      <c r="H680" s="34" t="s">
        <v>1840</v>
      </c>
      <c r="I680" s="34" t="s">
        <v>1834</v>
      </c>
      <c r="J680" s="34" t="s">
        <v>1834</v>
      </c>
      <c r="K680" s="34">
        <v>1.1599999999999999</v>
      </c>
      <c r="L680" s="34">
        <v>1.17</v>
      </c>
      <c r="M680" s="34">
        <v>1.1499999999999999</v>
      </c>
      <c r="N680" s="34">
        <v>1.1399999999999999</v>
      </c>
      <c r="O680" s="34">
        <v>1.1399999999999999</v>
      </c>
      <c r="P680" s="34">
        <v>1.1499999999999999</v>
      </c>
      <c r="Q680" s="34">
        <v>1.17</v>
      </c>
      <c r="R680" s="34">
        <v>1.18</v>
      </c>
      <c r="S680" s="34">
        <v>1.2</v>
      </c>
      <c r="T680" s="34">
        <v>1.28</v>
      </c>
      <c r="U680" s="34">
        <v>1.28</v>
      </c>
      <c r="V680" s="34">
        <v>1.28</v>
      </c>
      <c r="W680" s="34">
        <v>1.29</v>
      </c>
      <c r="X680" s="34">
        <v>1.25</v>
      </c>
      <c r="Y680" s="34">
        <v>1.31</v>
      </c>
      <c r="Z680" s="412">
        <v>1.29</v>
      </c>
      <c r="AA680" s="412">
        <v>1.29</v>
      </c>
      <c r="AB680" s="412">
        <v>1.29</v>
      </c>
      <c r="AC680" s="412">
        <v>1.29</v>
      </c>
      <c r="AD680" s="412">
        <v>1.29</v>
      </c>
    </row>
    <row r="681" spans="1:30" s="30" customFormat="1" ht="11.25" x14ac:dyDescent="0.25">
      <c r="A681" s="31">
        <v>76327</v>
      </c>
      <c r="B681" s="30" t="str">
        <f t="shared" si="10"/>
        <v/>
      </c>
      <c r="C681" s="34">
        <v>1.3</v>
      </c>
      <c r="D681" s="34" t="s">
        <v>1833</v>
      </c>
      <c r="E681" s="34" t="s">
        <v>1841</v>
      </c>
      <c r="F681" s="34" t="s">
        <v>1830</v>
      </c>
      <c r="G681" s="34" t="s">
        <v>1834</v>
      </c>
      <c r="H681" s="34" t="s">
        <v>1844</v>
      </c>
      <c r="I681" s="34" t="s">
        <v>1840</v>
      </c>
      <c r="J681" s="34" t="s">
        <v>1840</v>
      </c>
      <c r="K681" s="34">
        <v>1.1499999999999999</v>
      </c>
      <c r="L681" s="34">
        <v>1.1499999999999999</v>
      </c>
      <c r="M681" s="34">
        <v>1.1399999999999999</v>
      </c>
      <c r="N681" s="34">
        <v>1.1200000000000001</v>
      </c>
      <c r="O681" s="34">
        <v>1.1299999999999999</v>
      </c>
      <c r="P681" s="34">
        <v>1.1399999999999999</v>
      </c>
      <c r="Q681" s="34">
        <v>1.1599999999999999</v>
      </c>
      <c r="R681" s="34">
        <v>1.17</v>
      </c>
      <c r="S681" s="34">
        <v>1.19</v>
      </c>
      <c r="T681" s="34">
        <v>1.26</v>
      </c>
      <c r="U681" s="34">
        <v>1.26</v>
      </c>
      <c r="V681" s="34">
        <v>1.26</v>
      </c>
      <c r="W681" s="34">
        <v>1.27</v>
      </c>
      <c r="X681" s="34">
        <v>1.24</v>
      </c>
      <c r="Y681" s="34">
        <v>1.29</v>
      </c>
      <c r="Z681" s="412">
        <v>1.27</v>
      </c>
      <c r="AA681" s="412">
        <v>1.27</v>
      </c>
      <c r="AB681" s="412">
        <v>1.27</v>
      </c>
      <c r="AC681" s="412">
        <v>1.27</v>
      </c>
      <c r="AD681" s="412">
        <v>1.27</v>
      </c>
    </row>
    <row r="682" spans="1:30" s="30" customFormat="1" ht="11.25" x14ac:dyDescent="0.25">
      <c r="A682" s="31">
        <v>76332</v>
      </c>
      <c r="B682" s="30" t="str">
        <f t="shared" si="10"/>
        <v/>
      </c>
      <c r="C682" s="34">
        <v>1.1299999999999999</v>
      </c>
      <c r="D682" s="34" t="s">
        <v>1850</v>
      </c>
      <c r="E682" s="34" t="s">
        <v>1851</v>
      </c>
      <c r="F682" s="34" t="s">
        <v>1848</v>
      </c>
      <c r="G682" s="34" t="s">
        <v>1853</v>
      </c>
      <c r="H682" s="34" t="s">
        <v>1857</v>
      </c>
      <c r="I682" s="34" t="s">
        <v>1856</v>
      </c>
      <c r="J682" s="34" t="s">
        <v>1856</v>
      </c>
      <c r="K682" s="34">
        <v>1.01</v>
      </c>
      <c r="L682" s="34">
        <v>1.01</v>
      </c>
      <c r="M682" s="34">
        <v>1.01</v>
      </c>
      <c r="N682" s="34">
        <v>0.99</v>
      </c>
      <c r="O682" s="34">
        <v>0.99</v>
      </c>
      <c r="P682" s="34">
        <v>1</v>
      </c>
      <c r="Q682" s="34">
        <v>1.02</v>
      </c>
      <c r="R682" s="34">
        <v>1.02</v>
      </c>
      <c r="S682" s="34">
        <v>1.04</v>
      </c>
      <c r="T682" s="34">
        <v>1.0900000000000001</v>
      </c>
      <c r="U682" s="34">
        <v>1.0900000000000001</v>
      </c>
      <c r="V682" s="34">
        <v>1.1000000000000001</v>
      </c>
      <c r="W682" s="34">
        <v>1.1200000000000001</v>
      </c>
      <c r="X682" s="34">
        <v>1.0900000000000001</v>
      </c>
      <c r="Y682" s="34">
        <v>1.1399999999999999</v>
      </c>
      <c r="Z682" s="412">
        <v>1.1200000000000001</v>
      </c>
      <c r="AA682" s="412">
        <v>1.1200000000000001</v>
      </c>
      <c r="AB682" s="412">
        <v>1.1200000000000001</v>
      </c>
      <c r="AC682" s="412">
        <v>1.1200000000000001</v>
      </c>
      <c r="AD682" s="412">
        <v>1.1200000000000001</v>
      </c>
    </row>
    <row r="683" spans="1:30" s="30" customFormat="1" ht="11.25" x14ac:dyDescent="0.25">
      <c r="A683" s="31">
        <v>76337</v>
      </c>
      <c r="B683" s="30" t="str">
        <f t="shared" si="10"/>
        <v/>
      </c>
      <c r="C683" s="34">
        <v>1.21</v>
      </c>
      <c r="D683" s="34" t="s">
        <v>1825</v>
      </c>
      <c r="E683" s="34" t="s">
        <v>1834</v>
      </c>
      <c r="F683" s="34" t="s">
        <v>1840</v>
      </c>
      <c r="G683" s="34" t="s">
        <v>1846</v>
      </c>
      <c r="H683" s="34" t="s">
        <v>1847</v>
      </c>
      <c r="I683" s="34" t="s">
        <v>1848</v>
      </c>
      <c r="J683" s="34" t="s">
        <v>1848</v>
      </c>
      <c r="K683" s="34">
        <v>1.08</v>
      </c>
      <c r="L683" s="34">
        <v>1.08</v>
      </c>
      <c r="M683" s="34">
        <v>1.07</v>
      </c>
      <c r="N683" s="34">
        <v>1.05</v>
      </c>
      <c r="O683" s="34">
        <v>1.06</v>
      </c>
      <c r="P683" s="34">
        <v>1.07</v>
      </c>
      <c r="Q683" s="34">
        <v>1.08</v>
      </c>
      <c r="R683" s="34">
        <v>1.0900000000000001</v>
      </c>
      <c r="S683" s="34">
        <v>1.1100000000000001</v>
      </c>
      <c r="T683" s="34">
        <v>1.17</v>
      </c>
      <c r="U683" s="34">
        <v>1.17</v>
      </c>
      <c r="V683" s="34">
        <v>1.17</v>
      </c>
      <c r="W683" s="34">
        <v>1.19</v>
      </c>
      <c r="X683" s="34">
        <v>1.1599999999999999</v>
      </c>
      <c r="Y683" s="34">
        <v>1.21</v>
      </c>
      <c r="Z683" s="412">
        <v>1.19</v>
      </c>
      <c r="AA683" s="412">
        <v>1.19</v>
      </c>
      <c r="AB683" s="412">
        <v>1.19</v>
      </c>
      <c r="AC683" s="412">
        <v>1.19</v>
      </c>
      <c r="AD683" s="412">
        <v>1.19</v>
      </c>
    </row>
    <row r="684" spans="1:30" s="30" customFormat="1" ht="11.25" x14ac:dyDescent="0.25">
      <c r="A684" s="31">
        <v>76344</v>
      </c>
      <c r="B684" s="30" t="str">
        <f t="shared" si="10"/>
        <v/>
      </c>
      <c r="C684" s="34">
        <v>1.33</v>
      </c>
      <c r="D684" s="34" t="s">
        <v>1822</v>
      </c>
      <c r="E684" s="34" t="s">
        <v>1839</v>
      </c>
      <c r="F684" s="34" t="s">
        <v>1843</v>
      </c>
      <c r="G684" s="34" t="s">
        <v>1826</v>
      </c>
      <c r="H684" s="34" t="s">
        <v>1840</v>
      </c>
      <c r="I684" s="34" t="s">
        <v>1838</v>
      </c>
      <c r="J684" s="34" t="s">
        <v>1838</v>
      </c>
      <c r="K684" s="34">
        <v>1.17</v>
      </c>
      <c r="L684" s="34">
        <v>1.17</v>
      </c>
      <c r="M684" s="34">
        <v>1.1599999999999999</v>
      </c>
      <c r="N684" s="34">
        <v>1.1399999999999999</v>
      </c>
      <c r="O684" s="34">
        <v>1.1499999999999999</v>
      </c>
      <c r="P684" s="34">
        <v>1.1599999999999999</v>
      </c>
      <c r="Q684" s="34">
        <v>1.18</v>
      </c>
      <c r="R684" s="34">
        <v>1.19</v>
      </c>
      <c r="S684" s="34">
        <v>1.21</v>
      </c>
      <c r="T684" s="34">
        <v>1.29</v>
      </c>
      <c r="U684" s="34">
        <v>1.29</v>
      </c>
      <c r="V684" s="34">
        <v>1.29</v>
      </c>
      <c r="W684" s="34">
        <v>1.3</v>
      </c>
      <c r="X684" s="34">
        <v>1.26</v>
      </c>
      <c r="Y684" s="34">
        <v>1.32</v>
      </c>
      <c r="Z684" s="412">
        <v>1.3</v>
      </c>
      <c r="AA684" s="412">
        <v>1.3</v>
      </c>
      <c r="AB684" s="412">
        <v>1.3</v>
      </c>
      <c r="AC684" s="412">
        <v>1.3</v>
      </c>
      <c r="AD684" s="412">
        <v>1.3</v>
      </c>
    </row>
    <row r="685" spans="1:30" s="30" customFormat="1" ht="11.25" x14ac:dyDescent="0.25">
      <c r="A685" s="31">
        <v>76351</v>
      </c>
      <c r="B685" s="30" t="str">
        <f t="shared" si="10"/>
        <v/>
      </c>
      <c r="C685" s="34">
        <v>1.33</v>
      </c>
      <c r="D685" s="34" t="s">
        <v>1823</v>
      </c>
      <c r="E685" s="34" t="s">
        <v>1839</v>
      </c>
      <c r="F685" s="34" t="s">
        <v>1843</v>
      </c>
      <c r="G685" s="34" t="s">
        <v>1825</v>
      </c>
      <c r="H685" s="34" t="s">
        <v>1840</v>
      </c>
      <c r="I685" s="34" t="s">
        <v>1834</v>
      </c>
      <c r="J685" s="34" t="s">
        <v>1834</v>
      </c>
      <c r="K685" s="34">
        <v>1.17</v>
      </c>
      <c r="L685" s="34">
        <v>1.17</v>
      </c>
      <c r="M685" s="34">
        <v>1.1599999999999999</v>
      </c>
      <c r="N685" s="34">
        <v>1.1399999999999999</v>
      </c>
      <c r="O685" s="34">
        <v>1.1499999999999999</v>
      </c>
      <c r="P685" s="34">
        <v>1.1599999999999999</v>
      </c>
      <c r="Q685" s="34">
        <v>1.18</v>
      </c>
      <c r="R685" s="34">
        <v>1.19</v>
      </c>
      <c r="S685" s="34">
        <v>1.21</v>
      </c>
      <c r="T685" s="34">
        <v>1.29</v>
      </c>
      <c r="U685" s="34">
        <v>1.28</v>
      </c>
      <c r="V685" s="34">
        <v>1.28</v>
      </c>
      <c r="W685" s="34">
        <v>1.3</v>
      </c>
      <c r="X685" s="34">
        <v>1.25</v>
      </c>
      <c r="Y685" s="34">
        <v>1.32</v>
      </c>
      <c r="Z685" s="412">
        <v>1.3</v>
      </c>
      <c r="AA685" s="412">
        <v>1.3</v>
      </c>
      <c r="AB685" s="412">
        <v>1.3</v>
      </c>
      <c r="AC685" s="412">
        <v>1.3</v>
      </c>
      <c r="AD685" s="412">
        <v>1.3</v>
      </c>
    </row>
    <row r="686" spans="1:30" s="30" customFormat="1" ht="11.25" x14ac:dyDescent="0.25">
      <c r="A686" s="31">
        <v>76356</v>
      </c>
      <c r="B686" s="30" t="str">
        <f t="shared" si="10"/>
        <v/>
      </c>
      <c r="C686" s="34">
        <v>1.31</v>
      </c>
      <c r="D686" s="34" t="s">
        <v>1832</v>
      </c>
      <c r="E686" s="34" t="s">
        <v>1843</v>
      </c>
      <c r="F686" s="34" t="s">
        <v>1841</v>
      </c>
      <c r="G686" s="34" t="s">
        <v>1838</v>
      </c>
      <c r="H686" s="34" t="s">
        <v>1842</v>
      </c>
      <c r="I686" s="34" t="s">
        <v>1840</v>
      </c>
      <c r="J686" s="34" t="s">
        <v>1840</v>
      </c>
      <c r="K686" s="34">
        <v>1.1599999999999999</v>
      </c>
      <c r="L686" s="34">
        <v>1.1599999999999999</v>
      </c>
      <c r="M686" s="34">
        <v>1.1499999999999999</v>
      </c>
      <c r="N686" s="34">
        <v>1.1299999999999999</v>
      </c>
      <c r="O686" s="34">
        <v>1.1399999999999999</v>
      </c>
      <c r="P686" s="34">
        <v>1.1499999999999999</v>
      </c>
      <c r="Q686" s="34">
        <v>1.17</v>
      </c>
      <c r="R686" s="34">
        <v>1.18</v>
      </c>
      <c r="S686" s="34">
        <v>1.2</v>
      </c>
      <c r="T686" s="34">
        <v>1.27</v>
      </c>
      <c r="U686" s="34">
        <v>1.27</v>
      </c>
      <c r="V686" s="34">
        <v>1.27</v>
      </c>
      <c r="W686" s="34">
        <v>1.28</v>
      </c>
      <c r="X686" s="34">
        <v>1.24</v>
      </c>
      <c r="Y686" s="34">
        <v>1.3</v>
      </c>
      <c r="Z686" s="412">
        <v>1.28</v>
      </c>
      <c r="AA686" s="412">
        <v>1.28</v>
      </c>
      <c r="AB686" s="412">
        <v>1.28</v>
      </c>
      <c r="AC686" s="412">
        <v>1.28</v>
      </c>
      <c r="AD686" s="412">
        <v>1.28</v>
      </c>
    </row>
    <row r="687" spans="1:30" s="30" customFormat="1" ht="11.25" x14ac:dyDescent="0.25">
      <c r="A687" s="31">
        <v>76359</v>
      </c>
      <c r="B687" s="30" t="str">
        <f t="shared" si="10"/>
        <v/>
      </c>
      <c r="C687" s="34">
        <v>1.1100000000000001</v>
      </c>
      <c r="D687" s="34" t="s">
        <v>1851</v>
      </c>
      <c r="E687" s="34" t="s">
        <v>1848</v>
      </c>
      <c r="F687" s="34" t="s">
        <v>1847</v>
      </c>
      <c r="G687" s="34" t="s">
        <v>1856</v>
      </c>
      <c r="H687" s="34">
        <v>1</v>
      </c>
      <c r="I687" s="34" t="s">
        <v>1857</v>
      </c>
      <c r="J687" s="34" t="s">
        <v>1857</v>
      </c>
      <c r="K687" s="34">
        <v>1</v>
      </c>
      <c r="L687" s="34">
        <v>1</v>
      </c>
      <c r="M687" s="34">
        <v>1</v>
      </c>
      <c r="N687" s="34">
        <v>0.98</v>
      </c>
      <c r="O687" s="34">
        <v>0.98</v>
      </c>
      <c r="P687" s="34">
        <v>0.99</v>
      </c>
      <c r="Q687" s="34">
        <v>1</v>
      </c>
      <c r="R687" s="34">
        <v>1.01</v>
      </c>
      <c r="S687" s="34">
        <v>1.03</v>
      </c>
      <c r="T687" s="34">
        <v>1.08</v>
      </c>
      <c r="U687" s="34">
        <v>1.08</v>
      </c>
      <c r="V687" s="34">
        <v>1.08</v>
      </c>
      <c r="W687" s="34">
        <v>1.1000000000000001</v>
      </c>
      <c r="X687" s="34">
        <v>1.08</v>
      </c>
      <c r="Y687" s="34">
        <v>1.1200000000000001</v>
      </c>
      <c r="Z687" s="412">
        <v>1.1000000000000001</v>
      </c>
      <c r="AA687" s="412">
        <v>1.1000000000000001</v>
      </c>
      <c r="AB687" s="412">
        <v>1.1000000000000001</v>
      </c>
      <c r="AC687" s="412">
        <v>1.1000000000000001</v>
      </c>
      <c r="AD687" s="412">
        <v>1.1000000000000001</v>
      </c>
    </row>
    <row r="688" spans="1:30" s="30" customFormat="1" ht="11.25" x14ac:dyDescent="0.25">
      <c r="A688" s="31">
        <v>76437</v>
      </c>
      <c r="B688" s="30" t="str">
        <f t="shared" si="10"/>
        <v/>
      </c>
      <c r="C688" s="34">
        <v>1.37</v>
      </c>
      <c r="D688" s="34" t="s">
        <v>1821</v>
      </c>
      <c r="E688" s="34" t="s">
        <v>1829</v>
      </c>
      <c r="F688" s="34" t="s">
        <v>1823</v>
      </c>
      <c r="G688" s="34" t="s">
        <v>1824</v>
      </c>
      <c r="H688" s="34" t="s">
        <v>1825</v>
      </c>
      <c r="I688" s="34" t="s">
        <v>1826</v>
      </c>
      <c r="J688" s="34" t="s">
        <v>1826</v>
      </c>
      <c r="K688" s="34">
        <v>1.2</v>
      </c>
      <c r="L688" s="34">
        <v>1.2</v>
      </c>
      <c r="M688" s="34">
        <v>1.19</v>
      </c>
      <c r="N688" s="34">
        <v>1.17</v>
      </c>
      <c r="O688" s="34">
        <v>1.17</v>
      </c>
      <c r="P688" s="34">
        <v>1.18</v>
      </c>
      <c r="Q688" s="34">
        <v>1.21</v>
      </c>
      <c r="R688" s="34">
        <v>1.21</v>
      </c>
      <c r="S688" s="34">
        <v>1.24</v>
      </c>
      <c r="T688" s="34">
        <v>1.32</v>
      </c>
      <c r="U688" s="34">
        <v>1.32</v>
      </c>
      <c r="V688" s="34">
        <v>1.32</v>
      </c>
      <c r="W688" s="34">
        <v>1.33</v>
      </c>
      <c r="X688" s="34">
        <v>1.29</v>
      </c>
      <c r="Y688" s="34">
        <v>1.36</v>
      </c>
      <c r="Z688" s="412">
        <v>1.33</v>
      </c>
      <c r="AA688" s="412">
        <v>1.33</v>
      </c>
      <c r="AB688" s="412">
        <v>1.33</v>
      </c>
      <c r="AC688" s="412">
        <v>1.33</v>
      </c>
      <c r="AD688" s="412">
        <v>1.33</v>
      </c>
    </row>
    <row r="689" spans="1:30" s="30" customFormat="1" ht="11.25" x14ac:dyDescent="0.25">
      <c r="A689" s="31">
        <v>76448</v>
      </c>
      <c r="B689" s="30" t="str">
        <f t="shared" si="10"/>
        <v/>
      </c>
      <c r="C689" s="34">
        <v>1.33</v>
      </c>
      <c r="D689" s="34" t="s">
        <v>1822</v>
      </c>
      <c r="E689" s="34" t="s">
        <v>1833</v>
      </c>
      <c r="F689" s="34" t="s">
        <v>1843</v>
      </c>
      <c r="G689" s="34" t="s">
        <v>1826</v>
      </c>
      <c r="H689" s="34" t="s">
        <v>1840</v>
      </c>
      <c r="I689" s="34" t="s">
        <v>1838</v>
      </c>
      <c r="J689" s="34" t="s">
        <v>1838</v>
      </c>
      <c r="K689" s="34">
        <v>1.17</v>
      </c>
      <c r="L689" s="34">
        <v>1.17</v>
      </c>
      <c r="M689" s="34">
        <v>1.1599999999999999</v>
      </c>
      <c r="N689" s="34">
        <v>1.1399999999999999</v>
      </c>
      <c r="O689" s="34">
        <v>1.1499999999999999</v>
      </c>
      <c r="P689" s="34">
        <v>1.1599999999999999</v>
      </c>
      <c r="Q689" s="34">
        <v>1.18</v>
      </c>
      <c r="R689" s="34">
        <v>1.19</v>
      </c>
      <c r="S689" s="34">
        <v>1.21</v>
      </c>
      <c r="T689" s="34">
        <v>1.29</v>
      </c>
      <c r="U689" s="34">
        <v>1.29</v>
      </c>
      <c r="V689" s="34">
        <v>1.29</v>
      </c>
      <c r="W689" s="34">
        <v>1.3</v>
      </c>
      <c r="X689" s="34">
        <v>1.26</v>
      </c>
      <c r="Y689" s="34">
        <v>1.32</v>
      </c>
      <c r="Z689" s="412">
        <v>1.3</v>
      </c>
      <c r="AA689" s="412">
        <v>1.3</v>
      </c>
      <c r="AB689" s="412">
        <v>1.3</v>
      </c>
      <c r="AC689" s="412">
        <v>1.3</v>
      </c>
      <c r="AD689" s="412">
        <v>1.3</v>
      </c>
    </row>
    <row r="690" spans="1:30" s="30" customFormat="1" ht="11.25" x14ac:dyDescent="0.25">
      <c r="A690" s="31">
        <v>76456</v>
      </c>
      <c r="B690" s="30" t="str">
        <f t="shared" si="10"/>
        <v/>
      </c>
      <c r="C690" s="34">
        <v>1.33</v>
      </c>
      <c r="D690" s="34" t="s">
        <v>1822</v>
      </c>
      <c r="E690" s="34" t="s">
        <v>1833</v>
      </c>
      <c r="F690" s="34" t="s">
        <v>1839</v>
      </c>
      <c r="G690" s="34" t="s">
        <v>1826</v>
      </c>
      <c r="H690" s="34" t="s">
        <v>1840</v>
      </c>
      <c r="I690" s="34" t="s">
        <v>1838</v>
      </c>
      <c r="J690" s="34" t="s">
        <v>1838</v>
      </c>
      <c r="K690" s="34">
        <v>1.17</v>
      </c>
      <c r="L690" s="34">
        <v>1.18</v>
      </c>
      <c r="M690" s="34">
        <v>1.1599999999999999</v>
      </c>
      <c r="N690" s="34">
        <v>1.1399999999999999</v>
      </c>
      <c r="O690" s="34">
        <v>1.1499999999999999</v>
      </c>
      <c r="P690" s="34">
        <v>1.1599999999999999</v>
      </c>
      <c r="Q690" s="34">
        <v>1.18</v>
      </c>
      <c r="R690" s="34">
        <v>1.19</v>
      </c>
      <c r="S690" s="34">
        <v>1.21</v>
      </c>
      <c r="T690" s="34">
        <v>1.29</v>
      </c>
      <c r="U690" s="34">
        <v>1.29</v>
      </c>
      <c r="V690" s="34">
        <v>1.29</v>
      </c>
      <c r="W690" s="34">
        <v>1.3</v>
      </c>
      <c r="X690" s="34">
        <v>1.26</v>
      </c>
      <c r="Y690" s="34">
        <v>1.32</v>
      </c>
      <c r="Z690" s="412">
        <v>1.3</v>
      </c>
      <c r="AA690" s="412">
        <v>1.3</v>
      </c>
      <c r="AB690" s="412">
        <v>1.3</v>
      </c>
      <c r="AC690" s="412">
        <v>1.3</v>
      </c>
      <c r="AD690" s="412">
        <v>1.3</v>
      </c>
    </row>
    <row r="691" spans="1:30" s="30" customFormat="1" ht="11.25" x14ac:dyDescent="0.25">
      <c r="A691" s="31">
        <v>76461</v>
      </c>
      <c r="B691" s="30" t="str">
        <f t="shared" si="10"/>
        <v/>
      </c>
      <c r="C691" s="34">
        <v>1.33</v>
      </c>
      <c r="D691" s="34" t="s">
        <v>1822</v>
      </c>
      <c r="E691" s="34" t="s">
        <v>1833</v>
      </c>
      <c r="F691" s="34" t="s">
        <v>1839</v>
      </c>
      <c r="G691" s="34" t="s">
        <v>1826</v>
      </c>
      <c r="H691" s="34" t="s">
        <v>1840</v>
      </c>
      <c r="I691" s="34" t="s">
        <v>1838</v>
      </c>
      <c r="J691" s="34" t="s">
        <v>1838</v>
      </c>
      <c r="K691" s="34">
        <v>1.17</v>
      </c>
      <c r="L691" s="34">
        <v>1.18</v>
      </c>
      <c r="M691" s="34">
        <v>1.1599999999999999</v>
      </c>
      <c r="N691" s="34">
        <v>1.1499999999999999</v>
      </c>
      <c r="O691" s="34">
        <v>1.1499999999999999</v>
      </c>
      <c r="P691" s="34">
        <v>1.1599999999999999</v>
      </c>
      <c r="Q691" s="34">
        <v>1.18</v>
      </c>
      <c r="R691" s="34">
        <v>1.19</v>
      </c>
      <c r="S691" s="34">
        <v>1.21</v>
      </c>
      <c r="T691" s="34">
        <v>1.29</v>
      </c>
      <c r="U691" s="34">
        <v>1.29</v>
      </c>
      <c r="V691" s="34">
        <v>1.29</v>
      </c>
      <c r="W691" s="34">
        <v>1.3</v>
      </c>
      <c r="X691" s="34">
        <v>1.26</v>
      </c>
      <c r="Y691" s="34">
        <v>1.32</v>
      </c>
      <c r="Z691" s="412">
        <v>1.3</v>
      </c>
      <c r="AA691" s="412">
        <v>1.3</v>
      </c>
      <c r="AB691" s="412">
        <v>1.3</v>
      </c>
      <c r="AC691" s="412">
        <v>1.3</v>
      </c>
      <c r="AD691" s="412">
        <v>1.3</v>
      </c>
    </row>
    <row r="692" spans="1:30" s="30" customFormat="1" ht="11.25" x14ac:dyDescent="0.25">
      <c r="A692" s="31">
        <v>76467</v>
      </c>
      <c r="B692" s="30" t="str">
        <f t="shared" si="10"/>
        <v/>
      </c>
      <c r="C692" s="34">
        <v>1.33</v>
      </c>
      <c r="D692" s="34" t="s">
        <v>1822</v>
      </c>
      <c r="E692" s="34" t="s">
        <v>1833</v>
      </c>
      <c r="F692" s="34" t="s">
        <v>1843</v>
      </c>
      <c r="G692" s="34" t="s">
        <v>1826</v>
      </c>
      <c r="H692" s="34" t="s">
        <v>1840</v>
      </c>
      <c r="I692" s="34" t="s">
        <v>1838</v>
      </c>
      <c r="J692" s="34" t="s">
        <v>1838</v>
      </c>
      <c r="K692" s="34">
        <v>1.17</v>
      </c>
      <c r="L692" s="34">
        <v>1.17</v>
      </c>
      <c r="M692" s="34">
        <v>1.1599999999999999</v>
      </c>
      <c r="N692" s="34">
        <v>1.1399999999999999</v>
      </c>
      <c r="O692" s="34">
        <v>1.1499999999999999</v>
      </c>
      <c r="P692" s="34">
        <v>1.1599999999999999</v>
      </c>
      <c r="Q692" s="34">
        <v>1.18</v>
      </c>
      <c r="R692" s="34">
        <v>1.19</v>
      </c>
      <c r="S692" s="34">
        <v>1.21</v>
      </c>
      <c r="T692" s="34">
        <v>1.29</v>
      </c>
      <c r="U692" s="34">
        <v>1.29</v>
      </c>
      <c r="V692" s="34">
        <v>1.29</v>
      </c>
      <c r="W692" s="34">
        <v>1.3</v>
      </c>
      <c r="X692" s="34">
        <v>1.26</v>
      </c>
      <c r="Y692" s="34">
        <v>1.32</v>
      </c>
      <c r="Z692" s="412">
        <v>1.3</v>
      </c>
      <c r="AA692" s="412">
        <v>1.3</v>
      </c>
      <c r="AB692" s="412">
        <v>1.3</v>
      </c>
      <c r="AC692" s="412">
        <v>1.3</v>
      </c>
      <c r="AD692" s="412">
        <v>1.3</v>
      </c>
    </row>
    <row r="693" spans="1:30" s="30" customFormat="1" ht="11.25" x14ac:dyDescent="0.25">
      <c r="A693" s="31">
        <v>76470</v>
      </c>
      <c r="B693" s="30" t="str">
        <f t="shared" si="10"/>
        <v/>
      </c>
      <c r="C693" s="34">
        <v>1.33</v>
      </c>
      <c r="D693" s="34" t="s">
        <v>1823</v>
      </c>
      <c r="E693" s="34" t="s">
        <v>1833</v>
      </c>
      <c r="F693" s="34" t="s">
        <v>1843</v>
      </c>
      <c r="G693" s="34" t="s">
        <v>1826</v>
      </c>
      <c r="H693" s="34" t="s">
        <v>1840</v>
      </c>
      <c r="I693" s="34" t="s">
        <v>1838</v>
      </c>
      <c r="J693" s="34" t="s">
        <v>1838</v>
      </c>
      <c r="K693" s="34">
        <v>1.17</v>
      </c>
      <c r="L693" s="34">
        <v>1.17</v>
      </c>
      <c r="M693" s="34">
        <v>1.1599999999999999</v>
      </c>
      <c r="N693" s="34">
        <v>1.1399999999999999</v>
      </c>
      <c r="O693" s="34">
        <v>1.1499999999999999</v>
      </c>
      <c r="P693" s="34">
        <v>1.1599999999999999</v>
      </c>
      <c r="Q693" s="34">
        <v>1.18</v>
      </c>
      <c r="R693" s="34">
        <v>1.19</v>
      </c>
      <c r="S693" s="34">
        <v>1.21</v>
      </c>
      <c r="T693" s="34">
        <v>1.29</v>
      </c>
      <c r="U693" s="34">
        <v>1.28</v>
      </c>
      <c r="V693" s="34">
        <v>1.29</v>
      </c>
      <c r="W693" s="34">
        <v>1.3</v>
      </c>
      <c r="X693" s="34">
        <v>1.26</v>
      </c>
      <c r="Y693" s="34">
        <v>1.32</v>
      </c>
      <c r="Z693" s="412">
        <v>1.3</v>
      </c>
      <c r="AA693" s="412">
        <v>1.3</v>
      </c>
      <c r="AB693" s="412">
        <v>1.3</v>
      </c>
      <c r="AC693" s="412">
        <v>1.3</v>
      </c>
      <c r="AD693" s="412">
        <v>1.3</v>
      </c>
    </row>
    <row r="694" spans="1:30" s="30" customFormat="1" ht="11.25" x14ac:dyDescent="0.25">
      <c r="A694" s="31">
        <v>76473</v>
      </c>
      <c r="B694" s="30" t="str">
        <f t="shared" si="10"/>
        <v/>
      </c>
      <c r="C694" s="34">
        <v>1.33</v>
      </c>
      <c r="D694" s="34" t="s">
        <v>1823</v>
      </c>
      <c r="E694" s="34" t="s">
        <v>1833</v>
      </c>
      <c r="F694" s="34" t="s">
        <v>1843</v>
      </c>
      <c r="G694" s="34" t="s">
        <v>1826</v>
      </c>
      <c r="H694" s="34" t="s">
        <v>1840</v>
      </c>
      <c r="I694" s="34" t="s">
        <v>1838</v>
      </c>
      <c r="J694" s="34" t="s">
        <v>1838</v>
      </c>
      <c r="K694" s="34">
        <v>1.17</v>
      </c>
      <c r="L694" s="34">
        <v>1.17</v>
      </c>
      <c r="M694" s="34">
        <v>1.1599999999999999</v>
      </c>
      <c r="N694" s="34">
        <v>1.1399999999999999</v>
      </c>
      <c r="O694" s="34">
        <v>1.1499999999999999</v>
      </c>
      <c r="P694" s="34">
        <v>1.1599999999999999</v>
      </c>
      <c r="Q694" s="34">
        <v>1.18</v>
      </c>
      <c r="R694" s="34">
        <v>1.19</v>
      </c>
      <c r="S694" s="34">
        <v>1.21</v>
      </c>
      <c r="T694" s="34">
        <v>1.28</v>
      </c>
      <c r="U694" s="34">
        <v>1.28</v>
      </c>
      <c r="V694" s="34">
        <v>1.29</v>
      </c>
      <c r="W694" s="34">
        <v>1.3</v>
      </c>
      <c r="X694" s="34">
        <v>1.26</v>
      </c>
      <c r="Y694" s="34">
        <v>1.32</v>
      </c>
      <c r="Z694" s="412">
        <v>1.3</v>
      </c>
      <c r="AA694" s="412">
        <v>1.3</v>
      </c>
      <c r="AB694" s="412">
        <v>1.3</v>
      </c>
      <c r="AC694" s="412">
        <v>1.3</v>
      </c>
      <c r="AD694" s="412">
        <v>1.3</v>
      </c>
    </row>
    <row r="695" spans="1:30" s="30" customFormat="1" ht="11.25" x14ac:dyDescent="0.25">
      <c r="A695" s="31">
        <v>76474</v>
      </c>
      <c r="B695" s="30" t="str">
        <f t="shared" si="10"/>
        <v/>
      </c>
      <c r="C695" s="34">
        <v>1.34</v>
      </c>
      <c r="D695" s="34" t="s">
        <v>1822</v>
      </c>
      <c r="E695" s="34" t="s">
        <v>1833</v>
      </c>
      <c r="F695" s="34" t="s">
        <v>1839</v>
      </c>
      <c r="G695" s="34" t="s">
        <v>1826</v>
      </c>
      <c r="H695" s="34" t="s">
        <v>1834</v>
      </c>
      <c r="I695" s="34" t="s">
        <v>1838</v>
      </c>
      <c r="J695" s="34" t="s">
        <v>1838</v>
      </c>
      <c r="K695" s="34">
        <v>1.18</v>
      </c>
      <c r="L695" s="34">
        <v>1.18</v>
      </c>
      <c r="M695" s="34">
        <v>1.17</v>
      </c>
      <c r="N695" s="34">
        <v>1.1499999999999999</v>
      </c>
      <c r="O695" s="34">
        <v>1.1499999999999999</v>
      </c>
      <c r="P695" s="34">
        <v>1.1599999999999999</v>
      </c>
      <c r="Q695" s="34">
        <v>1.19</v>
      </c>
      <c r="R695" s="34">
        <v>1.19</v>
      </c>
      <c r="S695" s="34">
        <v>1.22</v>
      </c>
      <c r="T695" s="34">
        <v>1.29</v>
      </c>
      <c r="U695" s="34">
        <v>1.29</v>
      </c>
      <c r="V695" s="34">
        <v>1.29</v>
      </c>
      <c r="W695" s="34">
        <v>1.3</v>
      </c>
      <c r="X695" s="34">
        <v>1.26</v>
      </c>
      <c r="Y695" s="34">
        <v>1.33</v>
      </c>
      <c r="Z695" s="412">
        <v>1.3</v>
      </c>
      <c r="AA695" s="412">
        <v>1.3</v>
      </c>
      <c r="AB695" s="412">
        <v>1.3</v>
      </c>
      <c r="AC695" s="412">
        <v>1.3</v>
      </c>
      <c r="AD695" s="412">
        <v>1.3</v>
      </c>
    </row>
    <row r="696" spans="1:30" s="30" customFormat="1" ht="11.25" x14ac:dyDescent="0.25">
      <c r="A696" s="31">
        <v>76476</v>
      </c>
      <c r="B696" s="30" t="str">
        <f t="shared" si="10"/>
        <v/>
      </c>
      <c r="C696" s="34">
        <v>1.33</v>
      </c>
      <c r="D696" s="34" t="s">
        <v>1823</v>
      </c>
      <c r="E696" s="34" t="s">
        <v>1839</v>
      </c>
      <c r="F696" s="34" t="s">
        <v>1843</v>
      </c>
      <c r="G696" s="34" t="s">
        <v>1825</v>
      </c>
      <c r="H696" s="34" t="s">
        <v>1840</v>
      </c>
      <c r="I696" s="34" t="s">
        <v>1834</v>
      </c>
      <c r="J696" s="34" t="s">
        <v>1834</v>
      </c>
      <c r="K696" s="34">
        <v>1.17</v>
      </c>
      <c r="L696" s="34">
        <v>1.17</v>
      </c>
      <c r="M696" s="34">
        <v>1.1599999999999999</v>
      </c>
      <c r="N696" s="34">
        <v>1.1399999999999999</v>
      </c>
      <c r="O696" s="34">
        <v>1.1399999999999999</v>
      </c>
      <c r="P696" s="34">
        <v>1.1599999999999999</v>
      </c>
      <c r="Q696" s="34">
        <v>1.18</v>
      </c>
      <c r="R696" s="34">
        <v>1.18</v>
      </c>
      <c r="S696" s="34">
        <v>1.21</v>
      </c>
      <c r="T696" s="34">
        <v>1.28</v>
      </c>
      <c r="U696" s="34">
        <v>1.28</v>
      </c>
      <c r="V696" s="34">
        <v>1.28</v>
      </c>
      <c r="W696" s="34">
        <v>1.29</v>
      </c>
      <c r="X696" s="34">
        <v>1.25</v>
      </c>
      <c r="Y696" s="34">
        <v>1.32</v>
      </c>
      <c r="Z696" s="412">
        <v>1.29</v>
      </c>
      <c r="AA696" s="412">
        <v>1.29</v>
      </c>
      <c r="AB696" s="412">
        <v>1.29</v>
      </c>
      <c r="AC696" s="412">
        <v>1.29</v>
      </c>
      <c r="AD696" s="412">
        <v>1.29</v>
      </c>
    </row>
    <row r="697" spans="1:30" s="30" customFormat="1" ht="11.25" x14ac:dyDescent="0.25">
      <c r="A697" s="31">
        <v>76477</v>
      </c>
      <c r="B697" s="30" t="str">
        <f t="shared" si="10"/>
        <v/>
      </c>
      <c r="C697" s="34">
        <v>1.33</v>
      </c>
      <c r="D697" s="34" t="s">
        <v>1822</v>
      </c>
      <c r="E697" s="34" t="s">
        <v>1833</v>
      </c>
      <c r="F697" s="34" t="s">
        <v>1839</v>
      </c>
      <c r="G697" s="34" t="s">
        <v>1826</v>
      </c>
      <c r="H697" s="34" t="s">
        <v>1840</v>
      </c>
      <c r="I697" s="34" t="s">
        <v>1838</v>
      </c>
      <c r="J697" s="34" t="s">
        <v>1838</v>
      </c>
      <c r="K697" s="34">
        <v>1.17</v>
      </c>
      <c r="L697" s="34">
        <v>1.18</v>
      </c>
      <c r="M697" s="34">
        <v>1.1599999999999999</v>
      </c>
      <c r="N697" s="34">
        <v>1.1499999999999999</v>
      </c>
      <c r="O697" s="34">
        <v>1.1499999999999999</v>
      </c>
      <c r="P697" s="34">
        <v>1.1599999999999999</v>
      </c>
      <c r="Q697" s="34">
        <v>1.19</v>
      </c>
      <c r="R697" s="34">
        <v>1.19</v>
      </c>
      <c r="S697" s="34">
        <v>1.21</v>
      </c>
      <c r="T697" s="34">
        <v>1.29</v>
      </c>
      <c r="U697" s="34">
        <v>1.29</v>
      </c>
      <c r="V697" s="34">
        <v>1.29</v>
      </c>
      <c r="W697" s="34">
        <v>1.3</v>
      </c>
      <c r="X697" s="34">
        <v>1.26</v>
      </c>
      <c r="Y697" s="34">
        <v>1.32</v>
      </c>
      <c r="Z697" s="412">
        <v>1.3</v>
      </c>
      <c r="AA697" s="412">
        <v>1.3</v>
      </c>
      <c r="AB697" s="412">
        <v>1.3</v>
      </c>
      <c r="AC697" s="412">
        <v>1.3</v>
      </c>
      <c r="AD697" s="412">
        <v>1.3</v>
      </c>
    </row>
    <row r="698" spans="1:30" s="30" customFormat="1" ht="11.25" x14ac:dyDescent="0.25">
      <c r="A698" s="31">
        <v>76479</v>
      </c>
      <c r="B698" s="30" t="str">
        <f t="shared" si="10"/>
        <v/>
      </c>
      <c r="C698" s="34">
        <v>1.33</v>
      </c>
      <c r="D698" s="34" t="s">
        <v>1822</v>
      </c>
      <c r="E698" s="34" t="s">
        <v>1833</v>
      </c>
      <c r="F698" s="34" t="s">
        <v>1839</v>
      </c>
      <c r="G698" s="34" t="s">
        <v>1826</v>
      </c>
      <c r="H698" s="34" t="s">
        <v>1834</v>
      </c>
      <c r="I698" s="34" t="s">
        <v>1838</v>
      </c>
      <c r="J698" s="34" t="s">
        <v>1838</v>
      </c>
      <c r="K698" s="34">
        <v>1.18</v>
      </c>
      <c r="L698" s="34">
        <v>1.18</v>
      </c>
      <c r="M698" s="34">
        <v>1.17</v>
      </c>
      <c r="N698" s="34">
        <v>1.1499999999999999</v>
      </c>
      <c r="O698" s="34">
        <v>1.1499999999999999</v>
      </c>
      <c r="P698" s="34">
        <v>1.1599999999999999</v>
      </c>
      <c r="Q698" s="34">
        <v>1.19</v>
      </c>
      <c r="R698" s="34">
        <v>1.19</v>
      </c>
      <c r="S698" s="34">
        <v>1.22</v>
      </c>
      <c r="T698" s="34">
        <v>1.29</v>
      </c>
      <c r="U698" s="34">
        <v>1.29</v>
      </c>
      <c r="V698" s="34">
        <v>1.29</v>
      </c>
      <c r="W698" s="34">
        <v>1.3</v>
      </c>
      <c r="X698" s="34">
        <v>1.26</v>
      </c>
      <c r="Y698" s="34">
        <v>1.33</v>
      </c>
      <c r="Z698" s="412">
        <v>1.3</v>
      </c>
      <c r="AA698" s="412">
        <v>1.3</v>
      </c>
      <c r="AB698" s="412">
        <v>1.3</v>
      </c>
      <c r="AC698" s="412">
        <v>1.3</v>
      </c>
      <c r="AD698" s="412">
        <v>1.3</v>
      </c>
    </row>
    <row r="699" spans="1:30" s="30" customFormat="1" ht="11.25" x14ac:dyDescent="0.25">
      <c r="A699" s="31">
        <v>76530</v>
      </c>
      <c r="B699" s="30" t="str">
        <f t="shared" si="10"/>
        <v/>
      </c>
      <c r="C699" s="34">
        <v>1.28</v>
      </c>
      <c r="D699" s="34" t="s">
        <v>1841</v>
      </c>
      <c r="E699" s="34" t="s">
        <v>1824</v>
      </c>
      <c r="F699" s="34" t="s">
        <v>1837</v>
      </c>
      <c r="G699" s="34" t="s">
        <v>1842</v>
      </c>
      <c r="H699" s="34" t="s">
        <v>1845</v>
      </c>
      <c r="I699" s="34" t="s">
        <v>1849</v>
      </c>
      <c r="J699" s="34" t="s">
        <v>1849</v>
      </c>
      <c r="K699" s="34">
        <v>1.1299999999999999</v>
      </c>
      <c r="L699" s="34">
        <v>1.1299999999999999</v>
      </c>
      <c r="M699" s="34">
        <v>1.1200000000000001</v>
      </c>
      <c r="N699" s="34">
        <v>1.1000000000000001</v>
      </c>
      <c r="O699" s="34">
        <v>1.1000000000000001</v>
      </c>
      <c r="P699" s="34">
        <v>1.1100000000000001</v>
      </c>
      <c r="Q699" s="34">
        <v>1.1299999999999999</v>
      </c>
      <c r="R699" s="34">
        <v>1.1399999999999999</v>
      </c>
      <c r="S699" s="34">
        <v>1.1599999999999999</v>
      </c>
      <c r="T699" s="34">
        <v>1.23</v>
      </c>
      <c r="U699" s="34">
        <v>1.23</v>
      </c>
      <c r="V699" s="34">
        <v>1.24</v>
      </c>
      <c r="W699" s="34">
        <v>1.25</v>
      </c>
      <c r="X699" s="34">
        <v>1.21</v>
      </c>
      <c r="Y699" s="34">
        <v>1.27</v>
      </c>
      <c r="Z699" s="412">
        <v>1.25</v>
      </c>
      <c r="AA699" s="412">
        <v>1.25</v>
      </c>
      <c r="AB699" s="412">
        <v>1.25</v>
      </c>
      <c r="AC699" s="412">
        <v>1.25</v>
      </c>
      <c r="AD699" s="412">
        <v>1.25</v>
      </c>
    </row>
    <row r="700" spans="1:30" s="30" customFormat="1" ht="11.25" x14ac:dyDescent="0.25">
      <c r="A700" s="31">
        <v>76532</v>
      </c>
      <c r="B700" s="30" t="str">
        <f t="shared" si="10"/>
        <v/>
      </c>
      <c r="C700" s="34">
        <v>1.33</v>
      </c>
      <c r="D700" s="34" t="s">
        <v>1822</v>
      </c>
      <c r="E700" s="34" t="s">
        <v>1833</v>
      </c>
      <c r="F700" s="34" t="s">
        <v>1839</v>
      </c>
      <c r="G700" s="34" t="s">
        <v>1826</v>
      </c>
      <c r="H700" s="34" t="s">
        <v>1834</v>
      </c>
      <c r="I700" s="34" t="s">
        <v>1838</v>
      </c>
      <c r="J700" s="34" t="s">
        <v>1838</v>
      </c>
      <c r="K700" s="34">
        <v>1.17</v>
      </c>
      <c r="L700" s="34">
        <v>1.18</v>
      </c>
      <c r="M700" s="34">
        <v>1.17</v>
      </c>
      <c r="N700" s="34">
        <v>1.1499999999999999</v>
      </c>
      <c r="O700" s="34">
        <v>1.1499999999999999</v>
      </c>
      <c r="P700" s="34">
        <v>1.1599999999999999</v>
      </c>
      <c r="Q700" s="34">
        <v>1.18</v>
      </c>
      <c r="R700" s="34">
        <v>1.19</v>
      </c>
      <c r="S700" s="34">
        <v>1.21</v>
      </c>
      <c r="T700" s="34">
        <v>1.29</v>
      </c>
      <c r="U700" s="34">
        <v>1.29</v>
      </c>
      <c r="V700" s="34">
        <v>1.29</v>
      </c>
      <c r="W700" s="34">
        <v>1.3</v>
      </c>
      <c r="X700" s="34">
        <v>1.26</v>
      </c>
      <c r="Y700" s="34">
        <v>1.33</v>
      </c>
      <c r="Z700" s="412">
        <v>1.3</v>
      </c>
      <c r="AA700" s="412">
        <v>1.3</v>
      </c>
      <c r="AB700" s="412">
        <v>1.3</v>
      </c>
      <c r="AC700" s="412">
        <v>1.3</v>
      </c>
      <c r="AD700" s="412">
        <v>1.3</v>
      </c>
    </row>
    <row r="701" spans="1:30" s="30" customFormat="1" ht="11.25" x14ac:dyDescent="0.25">
      <c r="A701" s="31">
        <v>76534</v>
      </c>
      <c r="B701" s="30" t="str">
        <f t="shared" si="10"/>
        <v/>
      </c>
      <c r="C701" s="34">
        <v>1.1000000000000001</v>
      </c>
      <c r="D701" s="34" t="s">
        <v>1848</v>
      </c>
      <c r="E701" s="34" t="s">
        <v>1847</v>
      </c>
      <c r="F701" s="34" t="s">
        <v>1855</v>
      </c>
      <c r="G701" s="34" t="s">
        <v>1857</v>
      </c>
      <c r="H701" s="34" t="s">
        <v>1864</v>
      </c>
      <c r="I701" s="34">
        <v>1</v>
      </c>
      <c r="J701" s="34" t="s">
        <v>1857</v>
      </c>
      <c r="K701" s="34">
        <v>0.99</v>
      </c>
      <c r="L701" s="34">
        <v>0.99</v>
      </c>
      <c r="M701" s="34">
        <v>0.99</v>
      </c>
      <c r="N701" s="34">
        <v>0.97</v>
      </c>
      <c r="O701" s="34">
        <v>0.98</v>
      </c>
      <c r="P701" s="34">
        <v>0.99</v>
      </c>
      <c r="Q701" s="34">
        <v>1</v>
      </c>
      <c r="R701" s="34">
        <v>1</v>
      </c>
      <c r="S701" s="34">
        <v>1.02</v>
      </c>
      <c r="T701" s="34">
        <v>1.07</v>
      </c>
      <c r="U701" s="34">
        <v>1.07</v>
      </c>
      <c r="V701" s="34">
        <v>1.07</v>
      </c>
      <c r="W701" s="34">
        <v>1.0900000000000001</v>
      </c>
      <c r="X701" s="34">
        <v>1.07</v>
      </c>
      <c r="Y701" s="34">
        <v>1.1200000000000001</v>
      </c>
      <c r="Z701" s="412">
        <v>1.0900000000000001</v>
      </c>
      <c r="AA701" s="412">
        <v>1.0900000000000001</v>
      </c>
      <c r="AB701" s="412">
        <v>1.0900000000000001</v>
      </c>
      <c r="AC701" s="412">
        <v>1.0900000000000001</v>
      </c>
      <c r="AD701" s="412">
        <v>1.0900000000000001</v>
      </c>
    </row>
    <row r="702" spans="1:30" s="30" customFormat="1" ht="11.25" x14ac:dyDescent="0.25">
      <c r="A702" s="31">
        <v>76547</v>
      </c>
      <c r="B702" s="30" t="str">
        <f t="shared" si="10"/>
        <v/>
      </c>
      <c r="C702" s="34">
        <v>1.34</v>
      </c>
      <c r="D702" s="34" t="s">
        <v>1822</v>
      </c>
      <c r="E702" s="34" t="s">
        <v>1832</v>
      </c>
      <c r="F702" s="34" t="s">
        <v>1839</v>
      </c>
      <c r="G702" s="34" t="s">
        <v>1826</v>
      </c>
      <c r="H702" s="34" t="s">
        <v>1834</v>
      </c>
      <c r="I702" s="34" t="s">
        <v>1838</v>
      </c>
      <c r="J702" s="34" t="s">
        <v>1838</v>
      </c>
      <c r="K702" s="34">
        <v>1.18</v>
      </c>
      <c r="L702" s="34">
        <v>1.18</v>
      </c>
      <c r="M702" s="34">
        <v>1.17</v>
      </c>
      <c r="N702" s="34">
        <v>1.1499999999999999</v>
      </c>
      <c r="O702" s="34">
        <v>1.1499999999999999</v>
      </c>
      <c r="P702" s="34">
        <v>1.1599999999999999</v>
      </c>
      <c r="Q702" s="34">
        <v>1.19</v>
      </c>
      <c r="R702" s="34">
        <v>1.19</v>
      </c>
      <c r="S702" s="34">
        <v>1.22</v>
      </c>
      <c r="T702" s="34">
        <v>1.29</v>
      </c>
      <c r="U702" s="34">
        <v>1.29</v>
      </c>
      <c r="V702" s="34">
        <v>1.29</v>
      </c>
      <c r="W702" s="34">
        <v>1.31</v>
      </c>
      <c r="X702" s="34">
        <v>1.26</v>
      </c>
      <c r="Y702" s="34">
        <v>1.33</v>
      </c>
      <c r="Z702" s="412">
        <v>1.31</v>
      </c>
      <c r="AA702" s="412">
        <v>1.31</v>
      </c>
      <c r="AB702" s="412">
        <v>1.31</v>
      </c>
      <c r="AC702" s="412">
        <v>1.31</v>
      </c>
      <c r="AD702" s="412">
        <v>1.31</v>
      </c>
    </row>
    <row r="703" spans="1:30" s="30" customFormat="1" ht="11.25" x14ac:dyDescent="0.25">
      <c r="A703" s="31">
        <v>76549</v>
      </c>
      <c r="B703" s="30" t="str">
        <f t="shared" si="10"/>
        <v/>
      </c>
      <c r="C703" s="34">
        <v>1.33</v>
      </c>
      <c r="D703" s="34" t="s">
        <v>1822</v>
      </c>
      <c r="E703" s="34" t="s">
        <v>1833</v>
      </c>
      <c r="F703" s="34" t="s">
        <v>1839</v>
      </c>
      <c r="G703" s="34" t="s">
        <v>1826</v>
      </c>
      <c r="H703" s="34" t="s">
        <v>1840</v>
      </c>
      <c r="I703" s="34" t="s">
        <v>1838</v>
      </c>
      <c r="J703" s="34" t="s">
        <v>1838</v>
      </c>
      <c r="K703" s="34">
        <v>1.17</v>
      </c>
      <c r="L703" s="34">
        <v>1.17</v>
      </c>
      <c r="M703" s="34">
        <v>1.1599999999999999</v>
      </c>
      <c r="N703" s="34">
        <v>1.1399999999999999</v>
      </c>
      <c r="O703" s="34">
        <v>1.1499999999999999</v>
      </c>
      <c r="P703" s="34">
        <v>1.1599999999999999</v>
      </c>
      <c r="Q703" s="34">
        <v>1.18</v>
      </c>
      <c r="R703" s="34">
        <v>1.19</v>
      </c>
      <c r="S703" s="34">
        <v>1.21</v>
      </c>
      <c r="T703" s="34">
        <v>1.29</v>
      </c>
      <c r="U703" s="34">
        <v>1.29</v>
      </c>
      <c r="V703" s="34">
        <v>1.29</v>
      </c>
      <c r="W703" s="34">
        <v>1.3</v>
      </c>
      <c r="X703" s="34">
        <v>1.26</v>
      </c>
      <c r="Y703" s="34">
        <v>1.32</v>
      </c>
      <c r="Z703" s="412">
        <v>1.3</v>
      </c>
      <c r="AA703" s="412">
        <v>1.3</v>
      </c>
      <c r="AB703" s="412">
        <v>1.3</v>
      </c>
      <c r="AC703" s="412">
        <v>1.3</v>
      </c>
      <c r="AD703" s="412">
        <v>1.3</v>
      </c>
    </row>
    <row r="704" spans="1:30" s="30" customFormat="1" ht="11.25" x14ac:dyDescent="0.25">
      <c r="A704" s="31">
        <v>76571</v>
      </c>
      <c r="B704" s="30" t="str">
        <f t="shared" si="10"/>
        <v/>
      </c>
      <c r="C704" s="34">
        <v>1.35</v>
      </c>
      <c r="D704" s="34" t="s">
        <v>1828</v>
      </c>
      <c r="E704" s="34" t="s">
        <v>1823</v>
      </c>
      <c r="F704" s="34" t="s">
        <v>1833</v>
      </c>
      <c r="G704" s="34" t="s">
        <v>1831</v>
      </c>
      <c r="H704" s="34" t="s">
        <v>1834</v>
      </c>
      <c r="I704" s="34" t="s">
        <v>1825</v>
      </c>
      <c r="J704" s="34" t="s">
        <v>1825</v>
      </c>
      <c r="K704" s="34">
        <v>1.18</v>
      </c>
      <c r="L704" s="34">
        <v>1.18</v>
      </c>
      <c r="M704" s="34">
        <v>1.17</v>
      </c>
      <c r="N704" s="34">
        <v>1.1499999999999999</v>
      </c>
      <c r="O704" s="34">
        <v>1.1599999999999999</v>
      </c>
      <c r="P704" s="34">
        <v>1.17</v>
      </c>
      <c r="Q704" s="34">
        <v>1.19</v>
      </c>
      <c r="R704" s="34">
        <v>1.2</v>
      </c>
      <c r="S704" s="34">
        <v>1.22</v>
      </c>
      <c r="T704" s="34">
        <v>1.3</v>
      </c>
      <c r="U704" s="34">
        <v>1.3</v>
      </c>
      <c r="V704" s="34">
        <v>1.31</v>
      </c>
      <c r="W704" s="34">
        <v>1.31</v>
      </c>
      <c r="X704" s="34">
        <v>1.27</v>
      </c>
      <c r="Y704" s="34">
        <v>1.34</v>
      </c>
      <c r="Z704" s="412">
        <v>1.31</v>
      </c>
      <c r="AA704" s="412">
        <v>1.31</v>
      </c>
      <c r="AB704" s="412">
        <v>1.31</v>
      </c>
      <c r="AC704" s="412">
        <v>1.31</v>
      </c>
      <c r="AD704" s="412">
        <v>1.31</v>
      </c>
    </row>
    <row r="705" spans="1:30" s="30" customFormat="1" ht="11.25" x14ac:dyDescent="0.25">
      <c r="A705" s="31">
        <v>76593</v>
      </c>
      <c r="B705" s="30" t="str">
        <f t="shared" si="10"/>
        <v/>
      </c>
      <c r="C705" s="34">
        <v>1.31</v>
      </c>
      <c r="D705" s="34" t="s">
        <v>1832</v>
      </c>
      <c r="E705" s="34" t="s">
        <v>1843</v>
      </c>
      <c r="F705" s="34" t="s">
        <v>1841</v>
      </c>
      <c r="G705" s="34" t="s">
        <v>1838</v>
      </c>
      <c r="H705" s="34" t="s">
        <v>1842</v>
      </c>
      <c r="I705" s="34" t="s">
        <v>1840</v>
      </c>
      <c r="J705" s="34" t="s">
        <v>1840</v>
      </c>
      <c r="K705" s="34">
        <v>1.1599999999999999</v>
      </c>
      <c r="L705" s="34">
        <v>1.1599999999999999</v>
      </c>
      <c r="M705" s="34">
        <v>1.1499999999999999</v>
      </c>
      <c r="N705" s="34">
        <v>1.1299999999999999</v>
      </c>
      <c r="O705" s="34">
        <v>1.1299999999999999</v>
      </c>
      <c r="P705" s="34">
        <v>1.1399999999999999</v>
      </c>
      <c r="Q705" s="34">
        <v>1.1599999999999999</v>
      </c>
      <c r="R705" s="34">
        <v>1.17</v>
      </c>
      <c r="S705" s="34">
        <v>1.19</v>
      </c>
      <c r="T705" s="34">
        <v>1.27</v>
      </c>
      <c r="U705" s="34">
        <v>1.27</v>
      </c>
      <c r="V705" s="34">
        <v>1.27</v>
      </c>
      <c r="W705" s="34">
        <v>1.28</v>
      </c>
      <c r="X705" s="34">
        <v>1.24</v>
      </c>
      <c r="Y705" s="34">
        <v>1.31</v>
      </c>
      <c r="Z705" s="412">
        <v>1.28</v>
      </c>
      <c r="AA705" s="412">
        <v>1.28</v>
      </c>
      <c r="AB705" s="412">
        <v>1.28</v>
      </c>
      <c r="AC705" s="412">
        <v>1.28</v>
      </c>
      <c r="AD705" s="412">
        <v>1.28</v>
      </c>
    </row>
    <row r="706" spans="1:30" s="30" customFormat="1" ht="11.25" x14ac:dyDescent="0.25">
      <c r="A706" s="31">
        <v>76596</v>
      </c>
      <c r="B706" s="30" t="str">
        <f t="shared" si="10"/>
        <v/>
      </c>
      <c r="C706" s="34">
        <v>1.18</v>
      </c>
      <c r="D706" s="34" t="s">
        <v>1842</v>
      </c>
      <c r="E706" s="34" t="s">
        <v>1844</v>
      </c>
      <c r="F706" s="34" t="s">
        <v>1849</v>
      </c>
      <c r="G706" s="34" t="s">
        <v>1847</v>
      </c>
      <c r="H706" s="34" t="s">
        <v>1852</v>
      </c>
      <c r="I706" s="34" t="s">
        <v>1855</v>
      </c>
      <c r="J706" s="34" t="s">
        <v>1855</v>
      </c>
      <c r="K706" s="34">
        <v>1.05</v>
      </c>
      <c r="L706" s="34">
        <v>1.05</v>
      </c>
      <c r="M706" s="34">
        <v>1.04</v>
      </c>
      <c r="N706" s="34">
        <v>1.03</v>
      </c>
      <c r="O706" s="34">
        <v>1.03</v>
      </c>
      <c r="P706" s="34">
        <v>1.04</v>
      </c>
      <c r="Q706" s="34">
        <v>1.06</v>
      </c>
      <c r="R706" s="34">
        <v>1.06</v>
      </c>
      <c r="S706" s="34">
        <v>1.08</v>
      </c>
      <c r="T706" s="34">
        <v>1.1399999999999999</v>
      </c>
      <c r="U706" s="34">
        <v>1.1399999999999999</v>
      </c>
      <c r="V706" s="34">
        <v>1.1399999999999999</v>
      </c>
      <c r="W706" s="34">
        <v>1.1599999999999999</v>
      </c>
      <c r="X706" s="34">
        <v>1.1299999999999999</v>
      </c>
      <c r="Y706" s="34">
        <v>1.18</v>
      </c>
      <c r="Z706" s="412">
        <v>1.1599999999999999</v>
      </c>
      <c r="AA706" s="412">
        <v>1.1599999999999999</v>
      </c>
      <c r="AB706" s="412">
        <v>1.1599999999999999</v>
      </c>
      <c r="AC706" s="412">
        <v>1.1599999999999999</v>
      </c>
      <c r="AD706" s="412">
        <v>1.1599999999999999</v>
      </c>
    </row>
    <row r="707" spans="1:30" s="30" customFormat="1" ht="11.25" x14ac:dyDescent="0.25">
      <c r="A707" s="31">
        <v>76597</v>
      </c>
      <c r="B707" s="30" t="str">
        <f t="shared" si="10"/>
        <v/>
      </c>
      <c r="C707" s="34">
        <v>1.04</v>
      </c>
      <c r="D707" s="34" t="s">
        <v>1856</v>
      </c>
      <c r="E707" s="34" t="s">
        <v>1857</v>
      </c>
      <c r="F707" s="34">
        <v>1</v>
      </c>
      <c r="G707" s="34" t="s">
        <v>1858</v>
      </c>
      <c r="H707" s="34" t="s">
        <v>1859</v>
      </c>
      <c r="I707" s="34" t="s">
        <v>1860</v>
      </c>
      <c r="J707" s="34" t="s">
        <v>1860</v>
      </c>
      <c r="K707" s="34">
        <v>0.94</v>
      </c>
      <c r="L707" s="34">
        <v>0.94</v>
      </c>
      <c r="M707" s="34">
        <v>0.94</v>
      </c>
      <c r="N707" s="34">
        <v>0.92</v>
      </c>
      <c r="O707" s="34">
        <v>0.92</v>
      </c>
      <c r="P707" s="34">
        <v>0.93</v>
      </c>
      <c r="Q707" s="34">
        <v>0.94</v>
      </c>
      <c r="R707" s="34">
        <v>0.95</v>
      </c>
      <c r="S707" s="34">
        <v>0.96</v>
      </c>
      <c r="T707" s="34">
        <v>1.01</v>
      </c>
      <c r="U707" s="34">
        <v>1.01</v>
      </c>
      <c r="V707" s="34">
        <v>1.01</v>
      </c>
      <c r="W707" s="34">
        <v>1.03</v>
      </c>
      <c r="X707" s="34">
        <v>1.01</v>
      </c>
      <c r="Y707" s="34">
        <v>1.05</v>
      </c>
      <c r="Z707" s="412">
        <v>1.03</v>
      </c>
      <c r="AA707" s="412">
        <v>1.03</v>
      </c>
      <c r="AB707" s="412">
        <v>1.03</v>
      </c>
      <c r="AC707" s="412">
        <v>1.03</v>
      </c>
      <c r="AD707" s="412">
        <v>1.03</v>
      </c>
    </row>
    <row r="708" spans="1:30" s="30" customFormat="1" ht="11.25" x14ac:dyDescent="0.25">
      <c r="A708" s="31">
        <v>76599</v>
      </c>
      <c r="B708" s="30" t="str">
        <f t="shared" si="10"/>
        <v/>
      </c>
      <c r="C708" s="34">
        <v>1.26</v>
      </c>
      <c r="D708" s="34" t="s">
        <v>1830</v>
      </c>
      <c r="E708" s="34" t="s">
        <v>1831</v>
      </c>
      <c r="F708" s="34" t="s">
        <v>1826</v>
      </c>
      <c r="G708" s="34" t="s">
        <v>1844</v>
      </c>
      <c r="H708" s="34" t="s">
        <v>1850</v>
      </c>
      <c r="I708" s="34" t="s">
        <v>1849</v>
      </c>
      <c r="J708" s="34" t="s">
        <v>1849</v>
      </c>
      <c r="K708" s="34">
        <v>1.1200000000000001</v>
      </c>
      <c r="L708" s="34">
        <v>1.1200000000000001</v>
      </c>
      <c r="M708" s="34">
        <v>1.1100000000000001</v>
      </c>
      <c r="N708" s="34">
        <v>1.0900000000000001</v>
      </c>
      <c r="O708" s="34">
        <v>1.1000000000000001</v>
      </c>
      <c r="P708" s="34">
        <v>1.1100000000000001</v>
      </c>
      <c r="Q708" s="34">
        <v>1.1299999999999999</v>
      </c>
      <c r="R708" s="34">
        <v>1.1299999999999999</v>
      </c>
      <c r="S708" s="34">
        <v>1.1499999999999999</v>
      </c>
      <c r="T708" s="34">
        <v>1.22</v>
      </c>
      <c r="U708" s="34">
        <v>1.22</v>
      </c>
      <c r="V708" s="34">
        <v>1.22</v>
      </c>
      <c r="W708" s="34">
        <v>1.24</v>
      </c>
      <c r="X708" s="34">
        <v>1.2</v>
      </c>
      <c r="Y708" s="34">
        <v>1.26</v>
      </c>
      <c r="Z708" s="412">
        <v>1.24</v>
      </c>
      <c r="AA708" s="412">
        <v>1.24</v>
      </c>
      <c r="AB708" s="412">
        <v>1.24</v>
      </c>
      <c r="AC708" s="412">
        <v>1.24</v>
      </c>
      <c r="AD708" s="412">
        <v>1.24</v>
      </c>
    </row>
    <row r="709" spans="1:30" s="30" customFormat="1" ht="11.25" x14ac:dyDescent="0.25">
      <c r="A709" s="31">
        <v>76646</v>
      </c>
      <c r="B709" s="30" t="str">
        <f t="shared" ref="B709:B772" si="11">IF($B$3="","",ABS($B$3-$A709))</f>
        <v/>
      </c>
      <c r="C709" s="34">
        <v>1.34</v>
      </c>
      <c r="D709" s="34" t="s">
        <v>1822</v>
      </c>
      <c r="E709" s="34" t="s">
        <v>1833</v>
      </c>
      <c r="F709" s="34" t="s">
        <v>1839</v>
      </c>
      <c r="G709" s="34" t="s">
        <v>1826</v>
      </c>
      <c r="H709" s="34" t="s">
        <v>1840</v>
      </c>
      <c r="I709" s="34" t="s">
        <v>1838</v>
      </c>
      <c r="J709" s="34" t="s">
        <v>1838</v>
      </c>
      <c r="K709" s="34">
        <v>1.17</v>
      </c>
      <c r="L709" s="34">
        <v>1.18</v>
      </c>
      <c r="M709" s="34">
        <v>1.1599999999999999</v>
      </c>
      <c r="N709" s="34">
        <v>1.1499999999999999</v>
      </c>
      <c r="O709" s="34">
        <v>1.1499999999999999</v>
      </c>
      <c r="P709" s="34">
        <v>1.1599999999999999</v>
      </c>
      <c r="Q709" s="34">
        <v>1.19</v>
      </c>
      <c r="R709" s="34">
        <v>1.19</v>
      </c>
      <c r="S709" s="34">
        <v>1.21</v>
      </c>
      <c r="T709" s="34">
        <v>1.29</v>
      </c>
      <c r="U709" s="34">
        <v>1.29</v>
      </c>
      <c r="V709" s="34">
        <v>1.29</v>
      </c>
      <c r="W709" s="34">
        <v>1.3</v>
      </c>
      <c r="X709" s="34">
        <v>1.26</v>
      </c>
      <c r="Y709" s="34">
        <v>1.32</v>
      </c>
      <c r="Z709" s="412">
        <v>1.3</v>
      </c>
      <c r="AA709" s="412">
        <v>1.3</v>
      </c>
      <c r="AB709" s="412">
        <v>1.3</v>
      </c>
      <c r="AC709" s="412">
        <v>1.3</v>
      </c>
      <c r="AD709" s="412">
        <v>1.3</v>
      </c>
    </row>
    <row r="710" spans="1:30" s="30" customFormat="1" ht="11.25" x14ac:dyDescent="0.25">
      <c r="A710" s="31">
        <v>76661</v>
      </c>
      <c r="B710" s="30" t="str">
        <f t="shared" si="11"/>
        <v/>
      </c>
      <c r="C710" s="34">
        <v>1.32</v>
      </c>
      <c r="D710" s="34" t="s">
        <v>1823</v>
      </c>
      <c r="E710" s="34" t="s">
        <v>1839</v>
      </c>
      <c r="F710" s="34" t="s">
        <v>1841</v>
      </c>
      <c r="G710" s="34" t="s">
        <v>1825</v>
      </c>
      <c r="H710" s="34" t="s">
        <v>1840</v>
      </c>
      <c r="I710" s="34" t="s">
        <v>1834</v>
      </c>
      <c r="J710" s="34" t="s">
        <v>1834</v>
      </c>
      <c r="K710" s="34">
        <v>1.17</v>
      </c>
      <c r="L710" s="34">
        <v>1.17</v>
      </c>
      <c r="M710" s="34">
        <v>1.1599999999999999</v>
      </c>
      <c r="N710" s="34">
        <v>1.1399999999999999</v>
      </c>
      <c r="O710" s="34">
        <v>1.1399999999999999</v>
      </c>
      <c r="P710" s="34">
        <v>1.1599999999999999</v>
      </c>
      <c r="Q710" s="34">
        <v>1.18</v>
      </c>
      <c r="R710" s="34">
        <v>1.19</v>
      </c>
      <c r="S710" s="34">
        <v>1.21</v>
      </c>
      <c r="T710" s="34">
        <v>1.28</v>
      </c>
      <c r="U710" s="34">
        <v>1.28</v>
      </c>
      <c r="V710" s="34">
        <v>1.28</v>
      </c>
      <c r="W710" s="34">
        <v>1.29</v>
      </c>
      <c r="X710" s="34">
        <v>1.25</v>
      </c>
      <c r="Y710" s="34">
        <v>1.31</v>
      </c>
      <c r="Z710" s="412">
        <v>1.29</v>
      </c>
      <c r="AA710" s="412">
        <v>1.29</v>
      </c>
      <c r="AB710" s="412">
        <v>1.29</v>
      </c>
      <c r="AC710" s="412">
        <v>1.29</v>
      </c>
      <c r="AD710" s="412">
        <v>1.29</v>
      </c>
    </row>
    <row r="711" spans="1:30" s="30" customFormat="1" ht="11.25" x14ac:dyDescent="0.25">
      <c r="A711" s="31">
        <v>76669</v>
      </c>
      <c r="B711" s="30" t="str">
        <f t="shared" si="11"/>
        <v/>
      </c>
      <c r="C711" s="34">
        <v>1.3</v>
      </c>
      <c r="D711" s="34" t="s">
        <v>1833</v>
      </c>
      <c r="E711" s="34" t="s">
        <v>1841</v>
      </c>
      <c r="F711" s="34" t="s">
        <v>1830</v>
      </c>
      <c r="G711" s="34" t="s">
        <v>1834</v>
      </c>
      <c r="H711" s="34" t="s">
        <v>1844</v>
      </c>
      <c r="I711" s="34" t="s">
        <v>1840</v>
      </c>
      <c r="J711" s="34" t="s">
        <v>1840</v>
      </c>
      <c r="K711" s="34">
        <v>1.1499999999999999</v>
      </c>
      <c r="L711" s="34">
        <v>1.1499999999999999</v>
      </c>
      <c r="M711" s="34">
        <v>1.1399999999999999</v>
      </c>
      <c r="N711" s="34">
        <v>1.1299999999999999</v>
      </c>
      <c r="O711" s="34">
        <v>1.1299999999999999</v>
      </c>
      <c r="P711" s="34">
        <v>1.1399999999999999</v>
      </c>
      <c r="Q711" s="34">
        <v>1.1599999999999999</v>
      </c>
      <c r="R711" s="34">
        <v>1.17</v>
      </c>
      <c r="S711" s="34">
        <v>1.19</v>
      </c>
      <c r="T711" s="34">
        <v>1.26</v>
      </c>
      <c r="U711" s="34">
        <v>1.26</v>
      </c>
      <c r="V711" s="34">
        <v>1.26</v>
      </c>
      <c r="W711" s="34">
        <v>1.27</v>
      </c>
      <c r="X711" s="34">
        <v>1.24</v>
      </c>
      <c r="Y711" s="34">
        <v>1.29</v>
      </c>
      <c r="Z711" s="412">
        <v>1.27</v>
      </c>
      <c r="AA711" s="412">
        <v>1.27</v>
      </c>
      <c r="AB711" s="412">
        <v>1.27</v>
      </c>
      <c r="AC711" s="412">
        <v>1.27</v>
      </c>
      <c r="AD711" s="412">
        <v>1.27</v>
      </c>
    </row>
    <row r="712" spans="1:30" s="30" customFormat="1" ht="11.25" x14ac:dyDescent="0.25">
      <c r="A712" s="31">
        <v>76676</v>
      </c>
      <c r="B712" s="30" t="str">
        <f t="shared" si="11"/>
        <v/>
      </c>
      <c r="C712" s="34">
        <v>1.32</v>
      </c>
      <c r="D712" s="34" t="s">
        <v>1832</v>
      </c>
      <c r="E712" s="34" t="s">
        <v>1843</v>
      </c>
      <c r="F712" s="34" t="s">
        <v>1841</v>
      </c>
      <c r="G712" s="34" t="s">
        <v>1825</v>
      </c>
      <c r="H712" s="34" t="s">
        <v>1842</v>
      </c>
      <c r="I712" s="34" t="s">
        <v>1834</v>
      </c>
      <c r="J712" s="34" t="s">
        <v>1834</v>
      </c>
      <c r="K712" s="34">
        <v>1.1599999999999999</v>
      </c>
      <c r="L712" s="34">
        <v>1.17</v>
      </c>
      <c r="M712" s="34">
        <v>1.1499999999999999</v>
      </c>
      <c r="N712" s="34">
        <v>1.1399999999999999</v>
      </c>
      <c r="O712" s="34">
        <v>1.1399999999999999</v>
      </c>
      <c r="P712" s="34">
        <v>1.1499999999999999</v>
      </c>
      <c r="Q712" s="34">
        <v>1.18</v>
      </c>
      <c r="R712" s="34">
        <v>1.18</v>
      </c>
      <c r="S712" s="34">
        <v>1.21</v>
      </c>
      <c r="T712" s="34">
        <v>1.28</v>
      </c>
      <c r="U712" s="34">
        <v>1.28</v>
      </c>
      <c r="V712" s="34">
        <v>1.28</v>
      </c>
      <c r="W712" s="34">
        <v>1.29</v>
      </c>
      <c r="X712" s="34">
        <v>1.25</v>
      </c>
      <c r="Y712" s="34">
        <v>1.31</v>
      </c>
      <c r="Z712" s="412">
        <v>1.29</v>
      </c>
      <c r="AA712" s="412">
        <v>1.29</v>
      </c>
      <c r="AB712" s="412">
        <v>1.29</v>
      </c>
      <c r="AC712" s="412">
        <v>1.29</v>
      </c>
      <c r="AD712" s="412">
        <v>1.29</v>
      </c>
    </row>
    <row r="713" spans="1:30" s="30" customFormat="1" ht="11.25" x14ac:dyDescent="0.25">
      <c r="A713" s="31">
        <v>76684</v>
      </c>
      <c r="B713" s="30" t="str">
        <f t="shared" si="11"/>
        <v/>
      </c>
      <c r="C713" s="34">
        <v>1.27</v>
      </c>
      <c r="D713" s="34" t="s">
        <v>1841</v>
      </c>
      <c r="E713" s="34" t="s">
        <v>1837</v>
      </c>
      <c r="F713" s="34" t="s">
        <v>1831</v>
      </c>
      <c r="G713" s="34" t="s">
        <v>1842</v>
      </c>
      <c r="H713" s="34" t="s">
        <v>1845</v>
      </c>
      <c r="I713" s="34" t="s">
        <v>1849</v>
      </c>
      <c r="J713" s="34" t="s">
        <v>1849</v>
      </c>
      <c r="K713" s="34">
        <v>1.1200000000000001</v>
      </c>
      <c r="L713" s="34">
        <v>1.1299999999999999</v>
      </c>
      <c r="M713" s="34">
        <v>1.1200000000000001</v>
      </c>
      <c r="N713" s="34">
        <v>1.1000000000000001</v>
      </c>
      <c r="O713" s="34">
        <v>1.1000000000000001</v>
      </c>
      <c r="P713" s="34">
        <v>1.1200000000000001</v>
      </c>
      <c r="Q713" s="34">
        <v>1.1399999999999999</v>
      </c>
      <c r="R713" s="34">
        <v>1.1399999999999999</v>
      </c>
      <c r="S713" s="34">
        <v>1.1599999999999999</v>
      </c>
      <c r="T713" s="34">
        <v>1.23</v>
      </c>
      <c r="U713" s="34">
        <v>1.23</v>
      </c>
      <c r="V713" s="34">
        <v>1.23</v>
      </c>
      <c r="W713" s="34">
        <v>1.24</v>
      </c>
      <c r="X713" s="34">
        <v>1.21</v>
      </c>
      <c r="Y713" s="34">
        <v>1.26</v>
      </c>
      <c r="Z713" s="412">
        <v>1.24</v>
      </c>
      <c r="AA713" s="412">
        <v>1.24</v>
      </c>
      <c r="AB713" s="412">
        <v>1.24</v>
      </c>
      <c r="AC713" s="412">
        <v>1.24</v>
      </c>
      <c r="AD713" s="412">
        <v>1.24</v>
      </c>
    </row>
    <row r="714" spans="1:30" s="30" customFormat="1" ht="11.25" x14ac:dyDescent="0.25">
      <c r="A714" s="31">
        <v>76689</v>
      </c>
      <c r="B714" s="30" t="str">
        <f t="shared" si="11"/>
        <v/>
      </c>
      <c r="C714" s="34">
        <v>1.32</v>
      </c>
      <c r="D714" s="34" t="s">
        <v>1823</v>
      </c>
      <c r="E714" s="34" t="s">
        <v>1843</v>
      </c>
      <c r="F714" s="34" t="s">
        <v>1841</v>
      </c>
      <c r="G714" s="34" t="s">
        <v>1825</v>
      </c>
      <c r="H714" s="34" t="s">
        <v>1842</v>
      </c>
      <c r="I714" s="34" t="s">
        <v>1834</v>
      </c>
      <c r="J714" s="34" t="s">
        <v>1834</v>
      </c>
      <c r="K714" s="34">
        <v>1.1599999999999999</v>
      </c>
      <c r="L714" s="34">
        <v>1.17</v>
      </c>
      <c r="M714" s="34">
        <v>1.1599999999999999</v>
      </c>
      <c r="N714" s="34">
        <v>1.1399999999999999</v>
      </c>
      <c r="O714" s="34">
        <v>1.1399999999999999</v>
      </c>
      <c r="P714" s="34">
        <v>1.1499999999999999</v>
      </c>
      <c r="Q714" s="34">
        <v>1.18</v>
      </c>
      <c r="R714" s="34">
        <v>1.18</v>
      </c>
      <c r="S714" s="34">
        <v>1.21</v>
      </c>
      <c r="T714" s="34">
        <v>1.28</v>
      </c>
      <c r="U714" s="34">
        <v>1.28</v>
      </c>
      <c r="V714" s="34">
        <v>1.28</v>
      </c>
      <c r="W714" s="34">
        <v>1.29</v>
      </c>
      <c r="X714" s="34">
        <v>1.25</v>
      </c>
      <c r="Y714" s="34">
        <v>1.31</v>
      </c>
      <c r="Z714" s="412">
        <v>1.29</v>
      </c>
      <c r="AA714" s="412">
        <v>1.29</v>
      </c>
      <c r="AB714" s="412">
        <v>1.29</v>
      </c>
      <c r="AC714" s="412">
        <v>1.29</v>
      </c>
      <c r="AD714" s="412">
        <v>1.29</v>
      </c>
    </row>
    <row r="715" spans="1:30" s="30" customFormat="1" ht="11.25" x14ac:dyDescent="0.25">
      <c r="A715" s="31">
        <v>76694</v>
      </c>
      <c r="B715" s="30" t="str">
        <f t="shared" si="11"/>
        <v/>
      </c>
      <c r="C715" s="34">
        <v>1.34</v>
      </c>
      <c r="D715" s="34" t="s">
        <v>1829</v>
      </c>
      <c r="E715" s="34" t="s">
        <v>1833</v>
      </c>
      <c r="F715" s="34" t="s">
        <v>1839</v>
      </c>
      <c r="G715" s="34" t="s">
        <v>1826</v>
      </c>
      <c r="H715" s="34" t="s">
        <v>1834</v>
      </c>
      <c r="I715" s="34" t="s">
        <v>1838</v>
      </c>
      <c r="J715" s="34" t="s">
        <v>1838</v>
      </c>
      <c r="K715" s="34">
        <v>1.18</v>
      </c>
      <c r="L715" s="34">
        <v>1.18</v>
      </c>
      <c r="M715" s="34">
        <v>1.17</v>
      </c>
      <c r="N715" s="34">
        <v>1.1499999999999999</v>
      </c>
      <c r="O715" s="34">
        <v>1.1499999999999999</v>
      </c>
      <c r="P715" s="34">
        <v>1.17</v>
      </c>
      <c r="Q715" s="34">
        <v>1.19</v>
      </c>
      <c r="R715" s="34">
        <v>1.2</v>
      </c>
      <c r="S715" s="34">
        <v>1.22</v>
      </c>
      <c r="T715" s="34">
        <v>1.3</v>
      </c>
      <c r="U715" s="34">
        <v>1.29</v>
      </c>
      <c r="V715" s="34">
        <v>1.3</v>
      </c>
      <c r="W715" s="34">
        <v>1.3</v>
      </c>
      <c r="X715" s="34">
        <v>1.27</v>
      </c>
      <c r="Y715" s="34">
        <v>1.33</v>
      </c>
      <c r="Z715" s="412">
        <v>1.3</v>
      </c>
      <c r="AA715" s="412">
        <v>1.3</v>
      </c>
      <c r="AB715" s="412">
        <v>1.3</v>
      </c>
      <c r="AC715" s="412">
        <v>1.3</v>
      </c>
      <c r="AD715" s="412">
        <v>1.3</v>
      </c>
    </row>
    <row r="716" spans="1:30" s="30" customFormat="1" ht="11.25" x14ac:dyDescent="0.25">
      <c r="A716" s="31">
        <v>76698</v>
      </c>
      <c r="B716" s="30" t="str">
        <f t="shared" si="11"/>
        <v/>
      </c>
      <c r="C716" s="34">
        <v>1.3</v>
      </c>
      <c r="D716" s="34" t="s">
        <v>1839</v>
      </c>
      <c r="E716" s="34" t="s">
        <v>1830</v>
      </c>
      <c r="F716" s="34" t="s">
        <v>1824</v>
      </c>
      <c r="G716" s="34" t="s">
        <v>1834</v>
      </c>
      <c r="H716" s="34" t="s">
        <v>1844</v>
      </c>
      <c r="I716" s="34" t="s">
        <v>1842</v>
      </c>
      <c r="J716" s="34" t="s">
        <v>1842</v>
      </c>
      <c r="K716" s="34">
        <v>1.1499999999999999</v>
      </c>
      <c r="L716" s="34">
        <v>1.1499999999999999</v>
      </c>
      <c r="M716" s="34">
        <v>1.1399999999999999</v>
      </c>
      <c r="N716" s="34">
        <v>1.1200000000000001</v>
      </c>
      <c r="O716" s="34">
        <v>1.1299999999999999</v>
      </c>
      <c r="P716" s="34">
        <v>1.1399999999999999</v>
      </c>
      <c r="Q716" s="34">
        <v>1.1599999999999999</v>
      </c>
      <c r="R716" s="34">
        <v>1.17</v>
      </c>
      <c r="S716" s="34">
        <v>1.19</v>
      </c>
      <c r="T716" s="34">
        <v>1.26</v>
      </c>
      <c r="U716" s="34">
        <v>1.26</v>
      </c>
      <c r="V716" s="34">
        <v>1.26</v>
      </c>
      <c r="W716" s="34">
        <v>1.27</v>
      </c>
      <c r="X716" s="34">
        <v>1.23</v>
      </c>
      <c r="Y716" s="34">
        <v>1.29</v>
      </c>
      <c r="Z716" s="412">
        <v>1.27</v>
      </c>
      <c r="AA716" s="412">
        <v>1.27</v>
      </c>
      <c r="AB716" s="412">
        <v>1.27</v>
      </c>
      <c r="AC716" s="412">
        <v>1.27</v>
      </c>
      <c r="AD716" s="412">
        <v>1.27</v>
      </c>
    </row>
    <row r="717" spans="1:30" s="30" customFormat="1" ht="11.25" x14ac:dyDescent="0.25">
      <c r="A717" s="31">
        <v>76703</v>
      </c>
      <c r="B717" s="30" t="str">
        <f t="shared" si="11"/>
        <v/>
      </c>
      <c r="C717" s="34">
        <v>1.27</v>
      </c>
      <c r="D717" s="34" t="s">
        <v>1841</v>
      </c>
      <c r="E717" s="34" t="s">
        <v>1837</v>
      </c>
      <c r="F717" s="34" t="s">
        <v>1831</v>
      </c>
      <c r="G717" s="34" t="s">
        <v>1842</v>
      </c>
      <c r="H717" s="34" t="s">
        <v>1845</v>
      </c>
      <c r="I717" s="34" t="s">
        <v>1849</v>
      </c>
      <c r="J717" s="34" t="s">
        <v>1849</v>
      </c>
      <c r="K717" s="34">
        <v>1.1299999999999999</v>
      </c>
      <c r="L717" s="34">
        <v>1.1299999999999999</v>
      </c>
      <c r="M717" s="34">
        <v>1.1200000000000001</v>
      </c>
      <c r="N717" s="34">
        <v>1.1000000000000001</v>
      </c>
      <c r="O717" s="34">
        <v>1.1100000000000001</v>
      </c>
      <c r="P717" s="34">
        <v>1.1200000000000001</v>
      </c>
      <c r="Q717" s="34">
        <v>1.1399999999999999</v>
      </c>
      <c r="R717" s="34">
        <v>1.1399999999999999</v>
      </c>
      <c r="S717" s="34">
        <v>1.17</v>
      </c>
      <c r="T717" s="34">
        <v>1.23</v>
      </c>
      <c r="U717" s="34">
        <v>1.23</v>
      </c>
      <c r="V717" s="34">
        <v>1.23</v>
      </c>
      <c r="W717" s="34">
        <v>1.25</v>
      </c>
      <c r="X717" s="34">
        <v>1.21</v>
      </c>
      <c r="Y717" s="34">
        <v>1.27</v>
      </c>
      <c r="Z717" s="412">
        <v>1.25</v>
      </c>
      <c r="AA717" s="412">
        <v>1.25</v>
      </c>
      <c r="AB717" s="412">
        <v>1.25</v>
      </c>
      <c r="AC717" s="412">
        <v>1.25</v>
      </c>
      <c r="AD717" s="412">
        <v>1.25</v>
      </c>
    </row>
    <row r="718" spans="1:30" s="30" customFormat="1" ht="11.25" x14ac:dyDescent="0.25">
      <c r="A718" s="31">
        <v>76706</v>
      </c>
      <c r="B718" s="30" t="str">
        <f t="shared" si="11"/>
        <v/>
      </c>
      <c r="C718" s="34">
        <v>1.33</v>
      </c>
      <c r="D718" s="34" t="s">
        <v>1822</v>
      </c>
      <c r="E718" s="34" t="s">
        <v>1833</v>
      </c>
      <c r="F718" s="34" t="s">
        <v>1839</v>
      </c>
      <c r="G718" s="34" t="s">
        <v>1826</v>
      </c>
      <c r="H718" s="34" t="s">
        <v>1840</v>
      </c>
      <c r="I718" s="34" t="s">
        <v>1838</v>
      </c>
      <c r="J718" s="34" t="s">
        <v>1838</v>
      </c>
      <c r="K718" s="34">
        <v>1.17</v>
      </c>
      <c r="L718" s="34">
        <v>1.18</v>
      </c>
      <c r="M718" s="34">
        <v>1.17</v>
      </c>
      <c r="N718" s="34">
        <v>1.1499999999999999</v>
      </c>
      <c r="O718" s="34">
        <v>1.1499999999999999</v>
      </c>
      <c r="P718" s="34">
        <v>1.1599999999999999</v>
      </c>
      <c r="Q718" s="34">
        <v>1.19</v>
      </c>
      <c r="R718" s="34">
        <v>1.19</v>
      </c>
      <c r="S718" s="34">
        <v>1.22</v>
      </c>
      <c r="T718" s="34">
        <v>1.29</v>
      </c>
      <c r="U718" s="34">
        <v>1.29</v>
      </c>
      <c r="V718" s="34">
        <v>1.29</v>
      </c>
      <c r="W718" s="34">
        <v>1.3</v>
      </c>
      <c r="X718" s="34">
        <v>1.26</v>
      </c>
      <c r="Y718" s="34">
        <v>1.32</v>
      </c>
      <c r="Z718" s="412">
        <v>1.3</v>
      </c>
      <c r="AA718" s="412">
        <v>1.3</v>
      </c>
      <c r="AB718" s="412">
        <v>1.3</v>
      </c>
      <c r="AC718" s="412">
        <v>1.3</v>
      </c>
      <c r="AD718" s="412">
        <v>1.3</v>
      </c>
    </row>
    <row r="719" spans="1:30" s="30" customFormat="1" ht="11.25" x14ac:dyDescent="0.25">
      <c r="A719" s="31">
        <v>76707</v>
      </c>
      <c r="B719" s="30" t="str">
        <f t="shared" si="11"/>
        <v/>
      </c>
      <c r="C719" s="34">
        <v>1.31</v>
      </c>
      <c r="D719" s="34" t="s">
        <v>1832</v>
      </c>
      <c r="E719" s="34" t="s">
        <v>1843</v>
      </c>
      <c r="F719" s="34" t="s">
        <v>1841</v>
      </c>
      <c r="G719" s="34" t="s">
        <v>1838</v>
      </c>
      <c r="H719" s="34" t="s">
        <v>1842</v>
      </c>
      <c r="I719" s="34" t="s">
        <v>1834</v>
      </c>
      <c r="J719" s="34" t="s">
        <v>1834</v>
      </c>
      <c r="K719" s="34">
        <v>1.1599999999999999</v>
      </c>
      <c r="L719" s="34">
        <v>1.1599999999999999</v>
      </c>
      <c r="M719" s="34">
        <v>1.1499999999999999</v>
      </c>
      <c r="N719" s="34">
        <v>1.1299999999999999</v>
      </c>
      <c r="O719" s="34">
        <v>1.1399999999999999</v>
      </c>
      <c r="P719" s="34">
        <v>1.1499999999999999</v>
      </c>
      <c r="Q719" s="34">
        <v>1.18</v>
      </c>
      <c r="R719" s="34">
        <v>1.18</v>
      </c>
      <c r="S719" s="34">
        <v>1.2</v>
      </c>
      <c r="T719" s="34">
        <v>1.28</v>
      </c>
      <c r="U719" s="34">
        <v>1.27</v>
      </c>
      <c r="V719" s="34">
        <v>1.27</v>
      </c>
      <c r="W719" s="34">
        <v>1.29</v>
      </c>
      <c r="X719" s="34">
        <v>1.25</v>
      </c>
      <c r="Y719" s="34">
        <v>1.3</v>
      </c>
      <c r="Z719" s="412">
        <v>1.29</v>
      </c>
      <c r="AA719" s="412">
        <v>1.29</v>
      </c>
      <c r="AB719" s="412">
        <v>1.29</v>
      </c>
      <c r="AC719" s="412">
        <v>1.29</v>
      </c>
      <c r="AD719" s="412">
        <v>1.29</v>
      </c>
    </row>
    <row r="720" spans="1:30" s="30" customFormat="1" ht="11.25" x14ac:dyDescent="0.25">
      <c r="A720" s="31">
        <v>76709</v>
      </c>
      <c r="B720" s="30" t="str">
        <f t="shared" si="11"/>
        <v/>
      </c>
      <c r="C720" s="34">
        <v>1.31</v>
      </c>
      <c r="D720" s="34" t="s">
        <v>1832</v>
      </c>
      <c r="E720" s="34" t="s">
        <v>1841</v>
      </c>
      <c r="F720" s="34" t="s">
        <v>1830</v>
      </c>
      <c r="G720" s="34" t="s">
        <v>1838</v>
      </c>
      <c r="H720" s="34" t="s">
        <v>1842</v>
      </c>
      <c r="I720" s="34" t="s">
        <v>1840</v>
      </c>
      <c r="J720" s="34" t="s">
        <v>1840</v>
      </c>
      <c r="K720" s="34">
        <v>1.1599999999999999</v>
      </c>
      <c r="L720" s="34">
        <v>1.1599999999999999</v>
      </c>
      <c r="M720" s="34">
        <v>1.1499999999999999</v>
      </c>
      <c r="N720" s="34">
        <v>1.1299999999999999</v>
      </c>
      <c r="O720" s="34">
        <v>1.1399999999999999</v>
      </c>
      <c r="P720" s="34">
        <v>1.1499999999999999</v>
      </c>
      <c r="Q720" s="34">
        <v>1.17</v>
      </c>
      <c r="R720" s="34">
        <v>1.18</v>
      </c>
      <c r="S720" s="34">
        <v>1.2</v>
      </c>
      <c r="T720" s="34">
        <v>1.27</v>
      </c>
      <c r="U720" s="34">
        <v>1.27</v>
      </c>
      <c r="V720" s="34">
        <v>1.27</v>
      </c>
      <c r="W720" s="34">
        <v>1.28</v>
      </c>
      <c r="X720" s="34">
        <v>1.24</v>
      </c>
      <c r="Y720" s="34">
        <v>1.3</v>
      </c>
      <c r="Z720" s="412">
        <v>1.28</v>
      </c>
      <c r="AA720" s="412">
        <v>1.28</v>
      </c>
      <c r="AB720" s="412">
        <v>1.28</v>
      </c>
      <c r="AC720" s="412">
        <v>1.28</v>
      </c>
      <c r="AD720" s="412">
        <v>1.28</v>
      </c>
    </row>
    <row r="721" spans="1:30" s="30" customFormat="1" ht="11.25" x14ac:dyDescent="0.25">
      <c r="A721" s="31">
        <v>76726</v>
      </c>
      <c r="B721" s="30" t="str">
        <f t="shared" si="11"/>
        <v/>
      </c>
      <c r="C721" s="34">
        <v>1.36</v>
      </c>
      <c r="D721" s="34" t="s">
        <v>1828</v>
      </c>
      <c r="E721" s="34" t="s">
        <v>1823</v>
      </c>
      <c r="F721" s="34" t="s">
        <v>1832</v>
      </c>
      <c r="G721" s="34" t="s">
        <v>1837</v>
      </c>
      <c r="H721" s="34" t="s">
        <v>1838</v>
      </c>
      <c r="I721" s="34" t="s">
        <v>1825</v>
      </c>
      <c r="J721" s="34" t="s">
        <v>1825</v>
      </c>
      <c r="K721" s="34">
        <v>1.19</v>
      </c>
      <c r="L721" s="34">
        <v>1.19</v>
      </c>
      <c r="M721" s="34">
        <v>1.18</v>
      </c>
      <c r="N721" s="34">
        <v>1.1599999999999999</v>
      </c>
      <c r="O721" s="34">
        <v>1.1599999999999999</v>
      </c>
      <c r="P721" s="34">
        <v>1.18</v>
      </c>
      <c r="Q721" s="34">
        <v>1.2</v>
      </c>
      <c r="R721" s="34">
        <v>1.21</v>
      </c>
      <c r="S721" s="34">
        <v>1.23</v>
      </c>
      <c r="T721" s="34">
        <v>1.31</v>
      </c>
      <c r="U721" s="34">
        <v>1.31</v>
      </c>
      <c r="V721" s="34">
        <v>1.31</v>
      </c>
      <c r="W721" s="34">
        <v>1.32</v>
      </c>
      <c r="X721" s="34">
        <v>1.28</v>
      </c>
      <c r="Y721" s="34">
        <v>1.34</v>
      </c>
      <c r="Z721" s="412">
        <v>1.32</v>
      </c>
      <c r="AA721" s="412">
        <v>1.32</v>
      </c>
      <c r="AB721" s="412">
        <v>1.32</v>
      </c>
      <c r="AC721" s="412">
        <v>1.32</v>
      </c>
      <c r="AD721" s="412">
        <v>1.32</v>
      </c>
    </row>
    <row r="722" spans="1:30" s="30" customFormat="1" ht="11.25" x14ac:dyDescent="0.25">
      <c r="A722" s="31">
        <v>76744</v>
      </c>
      <c r="B722" s="30" t="str">
        <f t="shared" si="11"/>
        <v/>
      </c>
      <c r="C722" s="34">
        <v>1.31</v>
      </c>
      <c r="D722" s="34" t="s">
        <v>1833</v>
      </c>
      <c r="E722" s="34" t="s">
        <v>1841</v>
      </c>
      <c r="F722" s="34" t="s">
        <v>1830</v>
      </c>
      <c r="G722" s="34" t="s">
        <v>1838</v>
      </c>
      <c r="H722" s="34" t="s">
        <v>1844</v>
      </c>
      <c r="I722" s="34" t="s">
        <v>1840</v>
      </c>
      <c r="J722" s="34" t="s">
        <v>1840</v>
      </c>
      <c r="K722" s="34">
        <v>1.1499999999999999</v>
      </c>
      <c r="L722" s="34">
        <v>1.1599999999999999</v>
      </c>
      <c r="M722" s="34">
        <v>1.1499999999999999</v>
      </c>
      <c r="N722" s="34">
        <v>1.1299999999999999</v>
      </c>
      <c r="O722" s="34">
        <v>1.1299999999999999</v>
      </c>
      <c r="P722" s="34">
        <v>1.1399999999999999</v>
      </c>
      <c r="Q722" s="34">
        <v>1.17</v>
      </c>
      <c r="R722" s="34">
        <v>1.17</v>
      </c>
      <c r="S722" s="34">
        <v>1.19</v>
      </c>
      <c r="T722" s="34">
        <v>1.27</v>
      </c>
      <c r="U722" s="34">
        <v>1.26</v>
      </c>
      <c r="V722" s="34">
        <v>1.27</v>
      </c>
      <c r="W722" s="34">
        <v>1.28</v>
      </c>
      <c r="X722" s="34">
        <v>1.24</v>
      </c>
      <c r="Y722" s="34">
        <v>1.3</v>
      </c>
      <c r="Z722" s="412">
        <v>1.28</v>
      </c>
      <c r="AA722" s="412">
        <v>1.28</v>
      </c>
      <c r="AB722" s="412">
        <v>1.28</v>
      </c>
      <c r="AC722" s="412">
        <v>1.28</v>
      </c>
      <c r="AD722" s="412">
        <v>1.28</v>
      </c>
    </row>
    <row r="723" spans="1:30" s="30" customFormat="1" ht="11.25" x14ac:dyDescent="0.25">
      <c r="A723" s="31">
        <v>76751</v>
      </c>
      <c r="B723" s="30" t="str">
        <f t="shared" si="11"/>
        <v/>
      </c>
      <c r="C723" s="34">
        <v>1.34</v>
      </c>
      <c r="D723" s="34" t="s">
        <v>1822</v>
      </c>
      <c r="E723" s="34" t="s">
        <v>1833</v>
      </c>
      <c r="F723" s="34" t="s">
        <v>1839</v>
      </c>
      <c r="G723" s="34" t="s">
        <v>1826</v>
      </c>
      <c r="H723" s="34" t="s">
        <v>1834</v>
      </c>
      <c r="I723" s="34" t="s">
        <v>1838</v>
      </c>
      <c r="J723" s="34" t="s">
        <v>1838</v>
      </c>
      <c r="K723" s="34">
        <v>1.17</v>
      </c>
      <c r="L723" s="34">
        <v>1.18</v>
      </c>
      <c r="M723" s="34">
        <v>1.17</v>
      </c>
      <c r="N723" s="34">
        <v>1.1499999999999999</v>
      </c>
      <c r="O723" s="34">
        <v>1.1499999999999999</v>
      </c>
      <c r="P723" s="34">
        <v>1.1599999999999999</v>
      </c>
      <c r="Q723" s="34">
        <v>1.19</v>
      </c>
      <c r="R723" s="34">
        <v>1.19</v>
      </c>
      <c r="S723" s="34">
        <v>1.22</v>
      </c>
      <c r="T723" s="34">
        <v>1.29</v>
      </c>
      <c r="U723" s="34">
        <v>1.29</v>
      </c>
      <c r="V723" s="34">
        <v>1.29</v>
      </c>
      <c r="W723" s="34">
        <v>1.3</v>
      </c>
      <c r="X723" s="34">
        <v>1.26</v>
      </c>
      <c r="Y723" s="34">
        <v>1.32</v>
      </c>
      <c r="Z723" s="412">
        <v>1.3</v>
      </c>
      <c r="AA723" s="412">
        <v>1.3</v>
      </c>
      <c r="AB723" s="412">
        <v>1.3</v>
      </c>
      <c r="AC723" s="412">
        <v>1.3</v>
      </c>
      <c r="AD723" s="412">
        <v>1.3</v>
      </c>
    </row>
    <row r="724" spans="1:30" s="30" customFormat="1" ht="11.25" x14ac:dyDescent="0.25">
      <c r="A724" s="31">
        <v>76756</v>
      </c>
      <c r="B724" s="30" t="str">
        <f t="shared" si="11"/>
        <v/>
      </c>
      <c r="C724" s="34">
        <v>1.32</v>
      </c>
      <c r="D724" s="34" t="s">
        <v>1823</v>
      </c>
      <c r="E724" s="34" t="s">
        <v>1843</v>
      </c>
      <c r="F724" s="34" t="s">
        <v>1841</v>
      </c>
      <c r="G724" s="34" t="s">
        <v>1825</v>
      </c>
      <c r="H724" s="34" t="s">
        <v>1842</v>
      </c>
      <c r="I724" s="34" t="s">
        <v>1834</v>
      </c>
      <c r="J724" s="34" t="s">
        <v>1834</v>
      </c>
      <c r="K724" s="34">
        <v>1.1599999999999999</v>
      </c>
      <c r="L724" s="34">
        <v>1.17</v>
      </c>
      <c r="M724" s="34">
        <v>1.1599999999999999</v>
      </c>
      <c r="N724" s="34">
        <v>1.1399999999999999</v>
      </c>
      <c r="O724" s="34">
        <v>1.1399999999999999</v>
      </c>
      <c r="P724" s="34">
        <v>1.1499999999999999</v>
      </c>
      <c r="Q724" s="34">
        <v>1.18</v>
      </c>
      <c r="R724" s="34">
        <v>1.18</v>
      </c>
      <c r="S724" s="34">
        <v>1.21</v>
      </c>
      <c r="T724" s="34">
        <v>1.28</v>
      </c>
      <c r="U724" s="34">
        <v>1.28</v>
      </c>
      <c r="V724" s="34">
        <v>1.28</v>
      </c>
      <c r="W724" s="34">
        <v>1.29</v>
      </c>
      <c r="X724" s="34">
        <v>1.25</v>
      </c>
      <c r="Y724" s="34">
        <v>1.31</v>
      </c>
      <c r="Z724" s="412">
        <v>1.29</v>
      </c>
      <c r="AA724" s="412">
        <v>1.29</v>
      </c>
      <c r="AB724" s="412">
        <v>1.29</v>
      </c>
      <c r="AC724" s="412">
        <v>1.29</v>
      </c>
      <c r="AD724" s="412">
        <v>1.29</v>
      </c>
    </row>
    <row r="725" spans="1:30" s="30" customFormat="1" ht="11.25" x14ac:dyDescent="0.25">
      <c r="A725" s="31">
        <v>76761</v>
      </c>
      <c r="B725" s="30" t="str">
        <f t="shared" si="11"/>
        <v/>
      </c>
      <c r="C725" s="34">
        <v>1.33</v>
      </c>
      <c r="D725" s="34" t="s">
        <v>1822</v>
      </c>
      <c r="E725" s="34" t="s">
        <v>1839</v>
      </c>
      <c r="F725" s="34" t="s">
        <v>1843</v>
      </c>
      <c r="G725" s="34" t="s">
        <v>1826</v>
      </c>
      <c r="H725" s="34" t="s">
        <v>1840</v>
      </c>
      <c r="I725" s="34" t="s">
        <v>1838</v>
      </c>
      <c r="J725" s="34" t="s">
        <v>1838</v>
      </c>
      <c r="K725" s="34">
        <v>1.17</v>
      </c>
      <c r="L725" s="34">
        <v>1.17</v>
      </c>
      <c r="M725" s="34">
        <v>1.1599999999999999</v>
      </c>
      <c r="N725" s="34">
        <v>1.1399999999999999</v>
      </c>
      <c r="O725" s="34">
        <v>1.1499999999999999</v>
      </c>
      <c r="P725" s="34">
        <v>1.1599999999999999</v>
      </c>
      <c r="Q725" s="34">
        <v>1.18</v>
      </c>
      <c r="R725" s="34">
        <v>1.19</v>
      </c>
      <c r="S725" s="34">
        <v>1.21</v>
      </c>
      <c r="T725" s="34">
        <v>1.29</v>
      </c>
      <c r="U725" s="34">
        <v>1.29</v>
      </c>
      <c r="V725" s="34">
        <v>1.29</v>
      </c>
      <c r="W725" s="34">
        <v>1.3</v>
      </c>
      <c r="X725" s="34">
        <v>1.26</v>
      </c>
      <c r="Y725" s="34">
        <v>1.32</v>
      </c>
      <c r="Z725" s="412">
        <v>1.3</v>
      </c>
      <c r="AA725" s="412">
        <v>1.3</v>
      </c>
      <c r="AB725" s="412">
        <v>1.3</v>
      </c>
      <c r="AC725" s="412">
        <v>1.3</v>
      </c>
      <c r="AD725" s="412">
        <v>1.3</v>
      </c>
    </row>
    <row r="726" spans="1:30" s="30" customFormat="1" ht="11.25" x14ac:dyDescent="0.25">
      <c r="A726" s="31">
        <v>76764</v>
      </c>
      <c r="B726" s="30" t="str">
        <f t="shared" si="11"/>
        <v/>
      </c>
      <c r="C726" s="34">
        <v>1.33</v>
      </c>
      <c r="D726" s="34" t="s">
        <v>1823</v>
      </c>
      <c r="E726" s="34" t="s">
        <v>1839</v>
      </c>
      <c r="F726" s="34" t="s">
        <v>1843</v>
      </c>
      <c r="G726" s="34" t="s">
        <v>1825</v>
      </c>
      <c r="H726" s="34" t="s">
        <v>1840</v>
      </c>
      <c r="I726" s="34" t="s">
        <v>1834</v>
      </c>
      <c r="J726" s="34" t="s">
        <v>1838</v>
      </c>
      <c r="K726" s="34">
        <v>1.17</v>
      </c>
      <c r="L726" s="34">
        <v>1.17</v>
      </c>
      <c r="M726" s="34">
        <v>1.1599999999999999</v>
      </c>
      <c r="N726" s="34">
        <v>1.1399999999999999</v>
      </c>
      <c r="O726" s="34">
        <v>1.1499999999999999</v>
      </c>
      <c r="P726" s="34">
        <v>1.1599999999999999</v>
      </c>
      <c r="Q726" s="34">
        <v>1.18</v>
      </c>
      <c r="R726" s="34">
        <v>1.19</v>
      </c>
      <c r="S726" s="34">
        <v>1.21</v>
      </c>
      <c r="T726" s="34">
        <v>1.29</v>
      </c>
      <c r="U726" s="34">
        <v>1.28</v>
      </c>
      <c r="V726" s="34">
        <v>1.29</v>
      </c>
      <c r="W726" s="34">
        <v>1.3</v>
      </c>
      <c r="X726" s="34">
        <v>1.26</v>
      </c>
      <c r="Y726" s="34">
        <v>1.32</v>
      </c>
      <c r="Z726" s="412">
        <v>1.3</v>
      </c>
      <c r="AA726" s="412">
        <v>1.3</v>
      </c>
      <c r="AB726" s="412">
        <v>1.3</v>
      </c>
      <c r="AC726" s="412">
        <v>1.3</v>
      </c>
      <c r="AD726" s="412">
        <v>1.3</v>
      </c>
    </row>
    <row r="727" spans="1:30" s="30" customFormat="1" ht="11.25" x14ac:dyDescent="0.25">
      <c r="A727" s="31">
        <v>76767</v>
      </c>
      <c r="B727" s="30" t="str">
        <f t="shared" si="11"/>
        <v/>
      </c>
      <c r="C727" s="34">
        <v>1.34</v>
      </c>
      <c r="D727" s="34" t="s">
        <v>1822</v>
      </c>
      <c r="E727" s="34" t="s">
        <v>1833</v>
      </c>
      <c r="F727" s="34" t="s">
        <v>1839</v>
      </c>
      <c r="G727" s="34" t="s">
        <v>1826</v>
      </c>
      <c r="H727" s="34" t="s">
        <v>1834</v>
      </c>
      <c r="I727" s="34" t="s">
        <v>1838</v>
      </c>
      <c r="J727" s="34" t="s">
        <v>1838</v>
      </c>
      <c r="K727" s="34">
        <v>1.18</v>
      </c>
      <c r="L727" s="34">
        <v>1.18</v>
      </c>
      <c r="M727" s="34">
        <v>1.17</v>
      </c>
      <c r="N727" s="34">
        <v>1.1499999999999999</v>
      </c>
      <c r="O727" s="34">
        <v>1.1499999999999999</v>
      </c>
      <c r="P727" s="34">
        <v>1.17</v>
      </c>
      <c r="Q727" s="34">
        <v>1.19</v>
      </c>
      <c r="R727" s="34">
        <v>1.19</v>
      </c>
      <c r="S727" s="34">
        <v>1.22</v>
      </c>
      <c r="T727" s="34">
        <v>1.29</v>
      </c>
      <c r="U727" s="34">
        <v>1.29</v>
      </c>
      <c r="V727" s="34">
        <v>1.29</v>
      </c>
      <c r="W727" s="34">
        <v>1.3</v>
      </c>
      <c r="X727" s="34">
        <v>1.26</v>
      </c>
      <c r="Y727" s="34">
        <v>1.33</v>
      </c>
      <c r="Z727" s="412">
        <v>1.3</v>
      </c>
      <c r="AA727" s="412">
        <v>1.3</v>
      </c>
      <c r="AB727" s="412">
        <v>1.3</v>
      </c>
      <c r="AC727" s="412">
        <v>1.3</v>
      </c>
      <c r="AD727" s="412">
        <v>1.3</v>
      </c>
    </row>
    <row r="728" spans="1:30" s="30" customFormat="1" ht="11.25" x14ac:dyDescent="0.25">
      <c r="A728" s="31">
        <v>76768</v>
      </c>
      <c r="B728" s="30" t="str">
        <f t="shared" si="11"/>
        <v/>
      </c>
      <c r="C728" s="34">
        <v>1.33</v>
      </c>
      <c r="D728" s="34" t="s">
        <v>1822</v>
      </c>
      <c r="E728" s="34" t="s">
        <v>1839</v>
      </c>
      <c r="F728" s="34" t="s">
        <v>1843</v>
      </c>
      <c r="G728" s="34" t="s">
        <v>1826</v>
      </c>
      <c r="H728" s="34" t="s">
        <v>1840</v>
      </c>
      <c r="I728" s="34" t="s">
        <v>1838</v>
      </c>
      <c r="J728" s="34" t="s">
        <v>1838</v>
      </c>
      <c r="K728" s="34">
        <v>1.17</v>
      </c>
      <c r="L728" s="34">
        <v>1.17</v>
      </c>
      <c r="M728" s="34">
        <v>1.1599999999999999</v>
      </c>
      <c r="N728" s="34">
        <v>1.1399999999999999</v>
      </c>
      <c r="O728" s="34">
        <v>1.1499999999999999</v>
      </c>
      <c r="P728" s="34">
        <v>1.1599999999999999</v>
      </c>
      <c r="Q728" s="34">
        <v>1.18</v>
      </c>
      <c r="R728" s="34">
        <v>1.19</v>
      </c>
      <c r="S728" s="34">
        <v>1.21</v>
      </c>
      <c r="T728" s="34">
        <v>1.29</v>
      </c>
      <c r="U728" s="34">
        <v>1.29</v>
      </c>
      <c r="V728" s="34">
        <v>1.29</v>
      </c>
      <c r="W728" s="34">
        <v>1.3</v>
      </c>
      <c r="X728" s="34">
        <v>1.26</v>
      </c>
      <c r="Y728" s="34">
        <v>1.32</v>
      </c>
      <c r="Z728" s="412">
        <v>1.3</v>
      </c>
      <c r="AA728" s="412">
        <v>1.3</v>
      </c>
      <c r="AB728" s="412">
        <v>1.3</v>
      </c>
      <c r="AC728" s="412">
        <v>1.3</v>
      </c>
      <c r="AD728" s="412">
        <v>1.3</v>
      </c>
    </row>
    <row r="729" spans="1:30" s="30" customFormat="1" ht="11.25" x14ac:dyDescent="0.25">
      <c r="A729" s="31">
        <v>76770</v>
      </c>
      <c r="B729" s="30" t="str">
        <f t="shared" si="11"/>
        <v/>
      </c>
      <c r="C729" s="34">
        <v>1.32</v>
      </c>
      <c r="D729" s="34" t="s">
        <v>1823</v>
      </c>
      <c r="E729" s="34" t="s">
        <v>1839</v>
      </c>
      <c r="F729" s="34" t="s">
        <v>1843</v>
      </c>
      <c r="G729" s="34" t="s">
        <v>1825</v>
      </c>
      <c r="H729" s="34" t="s">
        <v>1840</v>
      </c>
      <c r="I729" s="34" t="s">
        <v>1834</v>
      </c>
      <c r="J729" s="34" t="s">
        <v>1834</v>
      </c>
      <c r="K729" s="34">
        <v>1.17</v>
      </c>
      <c r="L729" s="34">
        <v>1.17</v>
      </c>
      <c r="M729" s="34">
        <v>1.1599999999999999</v>
      </c>
      <c r="N729" s="34">
        <v>1.1399999999999999</v>
      </c>
      <c r="O729" s="34">
        <v>1.1399999999999999</v>
      </c>
      <c r="P729" s="34">
        <v>1.1599999999999999</v>
      </c>
      <c r="Q729" s="34">
        <v>1.18</v>
      </c>
      <c r="R729" s="34">
        <v>1.19</v>
      </c>
      <c r="S729" s="34">
        <v>1.21</v>
      </c>
      <c r="T729" s="34">
        <v>1.28</v>
      </c>
      <c r="U729" s="34">
        <v>1.28</v>
      </c>
      <c r="V729" s="34">
        <v>1.28</v>
      </c>
      <c r="W729" s="34">
        <v>1.29</v>
      </c>
      <c r="X729" s="34">
        <v>1.25</v>
      </c>
      <c r="Y729" s="34">
        <v>1.31</v>
      </c>
      <c r="Z729" s="412">
        <v>1.29</v>
      </c>
      <c r="AA729" s="412">
        <v>1.29</v>
      </c>
      <c r="AB729" s="412">
        <v>1.29</v>
      </c>
      <c r="AC729" s="412">
        <v>1.29</v>
      </c>
      <c r="AD729" s="412">
        <v>1.29</v>
      </c>
    </row>
    <row r="730" spans="1:30" s="30" customFormat="1" ht="11.25" x14ac:dyDescent="0.25">
      <c r="A730" s="31">
        <v>76771</v>
      </c>
      <c r="B730" s="30" t="str">
        <f t="shared" si="11"/>
        <v/>
      </c>
      <c r="C730" s="34">
        <v>1.33</v>
      </c>
      <c r="D730" s="34" t="s">
        <v>1823</v>
      </c>
      <c r="E730" s="34" t="s">
        <v>1839</v>
      </c>
      <c r="F730" s="34" t="s">
        <v>1843</v>
      </c>
      <c r="G730" s="34" t="s">
        <v>1825</v>
      </c>
      <c r="H730" s="34" t="s">
        <v>1840</v>
      </c>
      <c r="I730" s="34" t="s">
        <v>1838</v>
      </c>
      <c r="J730" s="34" t="s">
        <v>1838</v>
      </c>
      <c r="K730" s="34">
        <v>1.17</v>
      </c>
      <c r="L730" s="34">
        <v>1.17</v>
      </c>
      <c r="M730" s="34">
        <v>1.1599999999999999</v>
      </c>
      <c r="N730" s="34">
        <v>1.1399999999999999</v>
      </c>
      <c r="O730" s="34">
        <v>1.1499999999999999</v>
      </c>
      <c r="P730" s="34">
        <v>1.1599999999999999</v>
      </c>
      <c r="Q730" s="34">
        <v>1.18</v>
      </c>
      <c r="R730" s="34">
        <v>1.19</v>
      </c>
      <c r="S730" s="34">
        <v>1.21</v>
      </c>
      <c r="T730" s="34">
        <v>1.29</v>
      </c>
      <c r="U730" s="34">
        <v>1.29</v>
      </c>
      <c r="V730" s="34">
        <v>1.29</v>
      </c>
      <c r="W730" s="34">
        <v>1.3</v>
      </c>
      <c r="X730" s="34">
        <v>1.26</v>
      </c>
      <c r="Y730" s="34">
        <v>1.32</v>
      </c>
      <c r="Z730" s="412">
        <v>1.3</v>
      </c>
      <c r="AA730" s="412">
        <v>1.3</v>
      </c>
      <c r="AB730" s="412">
        <v>1.3</v>
      </c>
      <c r="AC730" s="412">
        <v>1.3</v>
      </c>
      <c r="AD730" s="412">
        <v>1.3</v>
      </c>
    </row>
    <row r="731" spans="1:30" s="30" customFormat="1" ht="11.25" x14ac:dyDescent="0.25">
      <c r="A731" s="31">
        <v>76773</v>
      </c>
      <c r="B731" s="30" t="str">
        <f t="shared" si="11"/>
        <v/>
      </c>
      <c r="C731" s="34">
        <v>1.33</v>
      </c>
      <c r="D731" s="34" t="s">
        <v>1823</v>
      </c>
      <c r="E731" s="34" t="s">
        <v>1839</v>
      </c>
      <c r="F731" s="34" t="s">
        <v>1843</v>
      </c>
      <c r="G731" s="34" t="s">
        <v>1825</v>
      </c>
      <c r="H731" s="34" t="s">
        <v>1840</v>
      </c>
      <c r="I731" s="34" t="s">
        <v>1834</v>
      </c>
      <c r="J731" s="34" t="s">
        <v>1834</v>
      </c>
      <c r="K731" s="34">
        <v>1.17</v>
      </c>
      <c r="L731" s="34">
        <v>1.17</v>
      </c>
      <c r="M731" s="34">
        <v>1.1599999999999999</v>
      </c>
      <c r="N731" s="34">
        <v>1.1399999999999999</v>
      </c>
      <c r="O731" s="34">
        <v>1.1499999999999999</v>
      </c>
      <c r="P731" s="34">
        <v>1.1599999999999999</v>
      </c>
      <c r="Q731" s="34">
        <v>1.18</v>
      </c>
      <c r="R731" s="34">
        <v>1.19</v>
      </c>
      <c r="S731" s="34">
        <v>1.21</v>
      </c>
      <c r="T731" s="34">
        <v>1.29</v>
      </c>
      <c r="U731" s="34">
        <v>1.28</v>
      </c>
      <c r="V731" s="34">
        <v>1.29</v>
      </c>
      <c r="W731" s="34">
        <v>1.3</v>
      </c>
      <c r="X731" s="34">
        <v>1.26</v>
      </c>
      <c r="Y731" s="34">
        <v>1.32</v>
      </c>
      <c r="Z731" s="412">
        <v>1.3</v>
      </c>
      <c r="AA731" s="412">
        <v>1.3</v>
      </c>
      <c r="AB731" s="412">
        <v>1.3</v>
      </c>
      <c r="AC731" s="412">
        <v>1.3</v>
      </c>
      <c r="AD731" s="412">
        <v>1.3</v>
      </c>
    </row>
    <row r="732" spans="1:30" s="30" customFormat="1" ht="11.25" x14ac:dyDescent="0.25">
      <c r="A732" s="31">
        <v>76774</v>
      </c>
      <c r="B732" s="30" t="str">
        <f t="shared" si="11"/>
        <v/>
      </c>
      <c r="C732" s="34">
        <v>1.34</v>
      </c>
      <c r="D732" s="34" t="s">
        <v>1822</v>
      </c>
      <c r="E732" s="34" t="s">
        <v>1833</v>
      </c>
      <c r="F732" s="34" t="s">
        <v>1839</v>
      </c>
      <c r="G732" s="34" t="s">
        <v>1826</v>
      </c>
      <c r="H732" s="34" t="s">
        <v>1834</v>
      </c>
      <c r="I732" s="34" t="s">
        <v>1838</v>
      </c>
      <c r="J732" s="34" t="s">
        <v>1838</v>
      </c>
      <c r="K732" s="34">
        <v>1.18</v>
      </c>
      <c r="L732" s="34">
        <v>1.18</v>
      </c>
      <c r="M732" s="34">
        <v>1.17</v>
      </c>
      <c r="N732" s="34">
        <v>1.1499999999999999</v>
      </c>
      <c r="O732" s="34">
        <v>1.1499999999999999</v>
      </c>
      <c r="P732" s="34">
        <v>1.17</v>
      </c>
      <c r="Q732" s="34">
        <v>1.19</v>
      </c>
      <c r="R732" s="34">
        <v>1.19</v>
      </c>
      <c r="S732" s="34">
        <v>1.22</v>
      </c>
      <c r="T732" s="34">
        <v>1.29</v>
      </c>
      <c r="U732" s="34">
        <v>1.29</v>
      </c>
      <c r="V732" s="34">
        <v>1.29</v>
      </c>
      <c r="W732" s="34">
        <v>1.3</v>
      </c>
      <c r="X732" s="34">
        <v>1.26</v>
      </c>
      <c r="Y732" s="34">
        <v>1.32</v>
      </c>
      <c r="Z732" s="412">
        <v>1.3</v>
      </c>
      <c r="AA732" s="412">
        <v>1.3</v>
      </c>
      <c r="AB732" s="412">
        <v>1.3</v>
      </c>
      <c r="AC732" s="412">
        <v>1.3</v>
      </c>
      <c r="AD732" s="412">
        <v>1.3</v>
      </c>
    </row>
    <row r="733" spans="1:30" s="30" customFormat="1" ht="11.25" x14ac:dyDescent="0.25">
      <c r="A733" s="31">
        <v>76776</v>
      </c>
      <c r="B733" s="30" t="str">
        <f t="shared" si="11"/>
        <v/>
      </c>
      <c r="C733" s="34">
        <v>1.34</v>
      </c>
      <c r="D733" s="34" t="s">
        <v>1822</v>
      </c>
      <c r="E733" s="34" t="s">
        <v>1833</v>
      </c>
      <c r="F733" s="34" t="s">
        <v>1839</v>
      </c>
      <c r="G733" s="34" t="s">
        <v>1826</v>
      </c>
      <c r="H733" s="34" t="s">
        <v>1834</v>
      </c>
      <c r="I733" s="34" t="s">
        <v>1838</v>
      </c>
      <c r="J733" s="34" t="s">
        <v>1838</v>
      </c>
      <c r="K733" s="34">
        <v>1.18</v>
      </c>
      <c r="L733" s="34">
        <v>1.18</v>
      </c>
      <c r="M733" s="34">
        <v>1.17</v>
      </c>
      <c r="N733" s="34">
        <v>1.1499999999999999</v>
      </c>
      <c r="O733" s="34">
        <v>1.1499999999999999</v>
      </c>
      <c r="P733" s="34">
        <v>1.17</v>
      </c>
      <c r="Q733" s="34">
        <v>1.19</v>
      </c>
      <c r="R733" s="34">
        <v>1.19</v>
      </c>
      <c r="S733" s="34">
        <v>1.22</v>
      </c>
      <c r="T733" s="34">
        <v>1.29</v>
      </c>
      <c r="U733" s="34">
        <v>1.29</v>
      </c>
      <c r="V733" s="34">
        <v>1.29</v>
      </c>
      <c r="W733" s="34">
        <v>1.3</v>
      </c>
      <c r="X733" s="34">
        <v>1.26</v>
      </c>
      <c r="Y733" s="34">
        <v>1.33</v>
      </c>
      <c r="Z733" s="412">
        <v>1.3</v>
      </c>
      <c r="AA733" s="412">
        <v>1.3</v>
      </c>
      <c r="AB733" s="412">
        <v>1.3</v>
      </c>
      <c r="AC733" s="412">
        <v>1.3</v>
      </c>
      <c r="AD733" s="412">
        <v>1.3</v>
      </c>
    </row>
    <row r="734" spans="1:30" s="30" customFormat="1" ht="11.25" x14ac:dyDescent="0.25">
      <c r="A734" s="31">
        <v>76777</v>
      </c>
      <c r="B734" s="30" t="str">
        <f t="shared" si="11"/>
        <v/>
      </c>
      <c r="C734" s="34">
        <v>1.33</v>
      </c>
      <c r="D734" s="34" t="s">
        <v>1822</v>
      </c>
      <c r="E734" s="34" t="s">
        <v>1839</v>
      </c>
      <c r="F734" s="34" t="s">
        <v>1843</v>
      </c>
      <c r="G734" s="34" t="s">
        <v>1826</v>
      </c>
      <c r="H734" s="34" t="s">
        <v>1840</v>
      </c>
      <c r="I734" s="34" t="s">
        <v>1838</v>
      </c>
      <c r="J734" s="34" t="s">
        <v>1838</v>
      </c>
      <c r="K734" s="34">
        <v>1.17</v>
      </c>
      <c r="L734" s="34">
        <v>1.18</v>
      </c>
      <c r="M734" s="34">
        <v>1.1599999999999999</v>
      </c>
      <c r="N734" s="34">
        <v>1.1499999999999999</v>
      </c>
      <c r="O734" s="34">
        <v>1.1499999999999999</v>
      </c>
      <c r="P734" s="34">
        <v>1.1599999999999999</v>
      </c>
      <c r="Q734" s="34">
        <v>1.19</v>
      </c>
      <c r="R734" s="34">
        <v>1.19</v>
      </c>
      <c r="S734" s="34">
        <v>1.21</v>
      </c>
      <c r="T734" s="34">
        <v>1.29</v>
      </c>
      <c r="U734" s="34">
        <v>1.29</v>
      </c>
      <c r="V734" s="34">
        <v>1.29</v>
      </c>
      <c r="W734" s="34">
        <v>1.3</v>
      </c>
      <c r="X734" s="34">
        <v>1.26</v>
      </c>
      <c r="Y734" s="34">
        <v>1.32</v>
      </c>
      <c r="Z734" s="412">
        <v>1.3</v>
      </c>
      <c r="AA734" s="412">
        <v>1.3</v>
      </c>
      <c r="AB734" s="412">
        <v>1.3</v>
      </c>
      <c r="AC734" s="412">
        <v>1.3</v>
      </c>
      <c r="AD734" s="412">
        <v>1.3</v>
      </c>
    </row>
    <row r="735" spans="1:30" s="30" customFormat="1" ht="11.25" x14ac:dyDescent="0.25">
      <c r="A735" s="31">
        <v>76779</v>
      </c>
      <c r="B735" s="30" t="str">
        <f t="shared" si="11"/>
        <v/>
      </c>
      <c r="C735" s="34">
        <v>1.31</v>
      </c>
      <c r="D735" s="34" t="s">
        <v>1832</v>
      </c>
      <c r="E735" s="34" t="s">
        <v>1843</v>
      </c>
      <c r="F735" s="34" t="s">
        <v>1841</v>
      </c>
      <c r="G735" s="34" t="s">
        <v>1838</v>
      </c>
      <c r="H735" s="34" t="s">
        <v>1842</v>
      </c>
      <c r="I735" s="34" t="s">
        <v>1840</v>
      </c>
      <c r="J735" s="34" t="s">
        <v>1834</v>
      </c>
      <c r="K735" s="34">
        <v>1.1599999999999999</v>
      </c>
      <c r="L735" s="34">
        <v>1.1599999999999999</v>
      </c>
      <c r="M735" s="34">
        <v>1.1499999999999999</v>
      </c>
      <c r="N735" s="34">
        <v>1.1299999999999999</v>
      </c>
      <c r="O735" s="34">
        <v>1.1399999999999999</v>
      </c>
      <c r="P735" s="34">
        <v>1.1499999999999999</v>
      </c>
      <c r="Q735" s="34">
        <v>1.17</v>
      </c>
      <c r="R735" s="34">
        <v>1.18</v>
      </c>
      <c r="S735" s="34">
        <v>1.2</v>
      </c>
      <c r="T735" s="34">
        <v>1.27</v>
      </c>
      <c r="U735" s="34">
        <v>1.27</v>
      </c>
      <c r="V735" s="34">
        <v>1.27</v>
      </c>
      <c r="W735" s="34">
        <v>1.28</v>
      </c>
      <c r="X735" s="34">
        <v>1.24</v>
      </c>
      <c r="Y735" s="34">
        <v>1.3</v>
      </c>
      <c r="Z735" s="412">
        <v>1.28</v>
      </c>
      <c r="AA735" s="412">
        <v>1.28</v>
      </c>
      <c r="AB735" s="412">
        <v>1.28</v>
      </c>
      <c r="AC735" s="412">
        <v>1.28</v>
      </c>
      <c r="AD735" s="412">
        <v>1.28</v>
      </c>
    </row>
    <row r="736" spans="1:30" s="30" customFormat="1" ht="11.25" x14ac:dyDescent="0.25">
      <c r="A736" s="31">
        <v>76829</v>
      </c>
      <c r="B736" s="30" t="str">
        <f t="shared" si="11"/>
        <v/>
      </c>
      <c r="C736" s="34">
        <v>1.23</v>
      </c>
      <c r="D736" s="34" t="s">
        <v>1831</v>
      </c>
      <c r="E736" s="34" t="s">
        <v>1825</v>
      </c>
      <c r="F736" s="34" t="s">
        <v>1838</v>
      </c>
      <c r="G736" s="34" t="s">
        <v>1845</v>
      </c>
      <c r="H736" s="34" t="s">
        <v>1851</v>
      </c>
      <c r="I736" s="34" t="s">
        <v>1846</v>
      </c>
      <c r="J736" s="34" t="s">
        <v>1850</v>
      </c>
      <c r="K736" s="34">
        <v>1.1000000000000001</v>
      </c>
      <c r="L736" s="34">
        <v>1.1000000000000001</v>
      </c>
      <c r="M736" s="34">
        <v>1.0900000000000001</v>
      </c>
      <c r="N736" s="34">
        <v>1.07</v>
      </c>
      <c r="O736" s="34">
        <v>1.08</v>
      </c>
      <c r="P736" s="34">
        <v>1.0900000000000001</v>
      </c>
      <c r="Q736" s="34">
        <v>1.1100000000000001</v>
      </c>
      <c r="R736" s="34">
        <v>1.1100000000000001</v>
      </c>
      <c r="S736" s="34">
        <v>1.1299999999999999</v>
      </c>
      <c r="T736" s="34">
        <v>1.2</v>
      </c>
      <c r="U736" s="34">
        <v>1.19</v>
      </c>
      <c r="V736" s="34">
        <v>1.2</v>
      </c>
      <c r="W736" s="34">
        <v>1.21</v>
      </c>
      <c r="X736" s="34">
        <v>1.18</v>
      </c>
      <c r="Y736" s="34">
        <v>1.23</v>
      </c>
      <c r="Z736" s="412">
        <v>1.21</v>
      </c>
      <c r="AA736" s="412">
        <v>1.21</v>
      </c>
      <c r="AB736" s="412">
        <v>1.21</v>
      </c>
      <c r="AC736" s="412">
        <v>1.21</v>
      </c>
      <c r="AD736" s="412">
        <v>1.21</v>
      </c>
    </row>
    <row r="737" spans="1:30" s="30" customFormat="1" ht="11.25" x14ac:dyDescent="0.25">
      <c r="A737" s="31">
        <v>76831</v>
      </c>
      <c r="B737" s="30" t="str">
        <f t="shared" si="11"/>
        <v/>
      </c>
      <c r="C737" s="34">
        <v>1.26</v>
      </c>
      <c r="D737" s="34" t="s">
        <v>1830</v>
      </c>
      <c r="E737" s="34" t="s">
        <v>1831</v>
      </c>
      <c r="F737" s="34" t="s">
        <v>1826</v>
      </c>
      <c r="G737" s="34" t="s">
        <v>1844</v>
      </c>
      <c r="H737" s="34" t="s">
        <v>1850</v>
      </c>
      <c r="I737" s="34" t="s">
        <v>1845</v>
      </c>
      <c r="J737" s="34" t="s">
        <v>1849</v>
      </c>
      <c r="K737" s="34">
        <v>1.1200000000000001</v>
      </c>
      <c r="L737" s="34">
        <v>1.1200000000000001</v>
      </c>
      <c r="M737" s="34">
        <v>1.1100000000000001</v>
      </c>
      <c r="N737" s="34">
        <v>1.0900000000000001</v>
      </c>
      <c r="O737" s="34">
        <v>1.1000000000000001</v>
      </c>
      <c r="P737" s="34">
        <v>1.1100000000000001</v>
      </c>
      <c r="Q737" s="34">
        <v>1.1299999999999999</v>
      </c>
      <c r="R737" s="34">
        <v>1.1299999999999999</v>
      </c>
      <c r="S737" s="34">
        <v>1.1599999999999999</v>
      </c>
      <c r="T737" s="34">
        <v>1.22</v>
      </c>
      <c r="U737" s="34">
        <v>1.22</v>
      </c>
      <c r="V737" s="34">
        <v>1.22</v>
      </c>
      <c r="W737" s="34">
        <v>1.24</v>
      </c>
      <c r="X737" s="34">
        <v>1.2</v>
      </c>
      <c r="Y737" s="34">
        <v>1.26</v>
      </c>
      <c r="Z737" s="412">
        <v>1.24</v>
      </c>
      <c r="AA737" s="412">
        <v>1.24</v>
      </c>
      <c r="AB737" s="412">
        <v>1.24</v>
      </c>
      <c r="AC737" s="412">
        <v>1.24</v>
      </c>
      <c r="AD737" s="412">
        <v>1.24</v>
      </c>
    </row>
    <row r="738" spans="1:30" s="30" customFormat="1" ht="11.25" x14ac:dyDescent="0.25">
      <c r="A738" s="31">
        <v>76833</v>
      </c>
      <c r="B738" s="30" t="str">
        <f t="shared" si="11"/>
        <v/>
      </c>
      <c r="C738" s="34">
        <v>1.26</v>
      </c>
      <c r="D738" s="34" t="s">
        <v>1830</v>
      </c>
      <c r="E738" s="34" t="s">
        <v>1831</v>
      </c>
      <c r="F738" s="34" t="s">
        <v>1826</v>
      </c>
      <c r="G738" s="34" t="s">
        <v>1844</v>
      </c>
      <c r="H738" s="34" t="s">
        <v>1850</v>
      </c>
      <c r="I738" s="34" t="s">
        <v>1845</v>
      </c>
      <c r="J738" s="34" t="s">
        <v>1845</v>
      </c>
      <c r="K738" s="34">
        <v>1.1200000000000001</v>
      </c>
      <c r="L738" s="34">
        <v>1.1200000000000001</v>
      </c>
      <c r="M738" s="34">
        <v>1.1100000000000001</v>
      </c>
      <c r="N738" s="34">
        <v>1.0900000000000001</v>
      </c>
      <c r="O738" s="34">
        <v>1.1000000000000001</v>
      </c>
      <c r="P738" s="34">
        <v>1.1100000000000001</v>
      </c>
      <c r="Q738" s="34">
        <v>1.1299999999999999</v>
      </c>
      <c r="R738" s="34">
        <v>1.1299999999999999</v>
      </c>
      <c r="S738" s="34">
        <v>1.1499999999999999</v>
      </c>
      <c r="T738" s="34">
        <v>1.22</v>
      </c>
      <c r="U738" s="34">
        <v>1.22</v>
      </c>
      <c r="V738" s="34">
        <v>1.22</v>
      </c>
      <c r="W738" s="34">
        <v>1.23</v>
      </c>
      <c r="X738" s="34">
        <v>1.2</v>
      </c>
      <c r="Y738" s="34">
        <v>1.26</v>
      </c>
      <c r="Z738" s="412">
        <v>1.23</v>
      </c>
      <c r="AA738" s="412">
        <v>1.23</v>
      </c>
      <c r="AB738" s="412">
        <v>1.23</v>
      </c>
      <c r="AC738" s="412">
        <v>1.23</v>
      </c>
      <c r="AD738" s="412">
        <v>1.23</v>
      </c>
    </row>
    <row r="739" spans="1:30" s="30" customFormat="1" ht="11.25" x14ac:dyDescent="0.25">
      <c r="A739" s="31">
        <v>76835</v>
      </c>
      <c r="B739" s="30" t="str">
        <f t="shared" si="11"/>
        <v/>
      </c>
      <c r="C739" s="34">
        <v>1.23</v>
      </c>
      <c r="D739" s="34" t="s">
        <v>1831</v>
      </c>
      <c r="E739" s="34" t="s">
        <v>1838</v>
      </c>
      <c r="F739" s="34" t="s">
        <v>1838</v>
      </c>
      <c r="G739" s="34" t="s">
        <v>1845</v>
      </c>
      <c r="H739" s="34" t="s">
        <v>1851</v>
      </c>
      <c r="I739" s="34" t="s">
        <v>1846</v>
      </c>
      <c r="J739" s="34" t="s">
        <v>1846</v>
      </c>
      <c r="K739" s="34">
        <v>1.0900000000000001</v>
      </c>
      <c r="L739" s="34">
        <v>1.1000000000000001</v>
      </c>
      <c r="M739" s="34">
        <v>1.0900000000000001</v>
      </c>
      <c r="N739" s="34">
        <v>1.07</v>
      </c>
      <c r="O739" s="34">
        <v>1.08</v>
      </c>
      <c r="P739" s="34">
        <v>1.0900000000000001</v>
      </c>
      <c r="Q739" s="34">
        <v>1.1000000000000001</v>
      </c>
      <c r="R739" s="34">
        <v>1.1100000000000001</v>
      </c>
      <c r="S739" s="34">
        <v>1.1299999999999999</v>
      </c>
      <c r="T739" s="34">
        <v>1.2</v>
      </c>
      <c r="U739" s="34">
        <v>1.19</v>
      </c>
      <c r="V739" s="34">
        <v>1.2</v>
      </c>
      <c r="W739" s="34">
        <v>1.21</v>
      </c>
      <c r="X739" s="34">
        <v>1.18</v>
      </c>
      <c r="Y739" s="34">
        <v>1.23</v>
      </c>
      <c r="Z739" s="412">
        <v>1.21</v>
      </c>
      <c r="AA739" s="412">
        <v>1.21</v>
      </c>
      <c r="AB739" s="412">
        <v>1.21</v>
      </c>
      <c r="AC739" s="412">
        <v>1.21</v>
      </c>
      <c r="AD739" s="412">
        <v>1.21</v>
      </c>
    </row>
    <row r="740" spans="1:30" s="30" customFormat="1" ht="11.25" x14ac:dyDescent="0.25">
      <c r="A740" s="31">
        <v>76846</v>
      </c>
      <c r="B740" s="30" t="str">
        <f t="shared" si="11"/>
        <v/>
      </c>
      <c r="C740" s="34">
        <v>1.19</v>
      </c>
      <c r="D740" s="34" t="s">
        <v>1840</v>
      </c>
      <c r="E740" s="34" t="s">
        <v>1842</v>
      </c>
      <c r="F740" s="34" t="s">
        <v>1844</v>
      </c>
      <c r="G740" s="34" t="s">
        <v>1848</v>
      </c>
      <c r="H740" s="34" t="s">
        <v>1852</v>
      </c>
      <c r="I740" s="34" t="s">
        <v>1847</v>
      </c>
      <c r="J740" s="34" t="s">
        <v>1847</v>
      </c>
      <c r="K740" s="34">
        <v>1.06</v>
      </c>
      <c r="L740" s="34">
        <v>1.06</v>
      </c>
      <c r="M740" s="34">
        <v>1.06</v>
      </c>
      <c r="N740" s="34">
        <v>1.04</v>
      </c>
      <c r="O740" s="34">
        <v>1.04</v>
      </c>
      <c r="P740" s="34">
        <v>1.05</v>
      </c>
      <c r="Q740" s="34">
        <v>1.07</v>
      </c>
      <c r="R740" s="34">
        <v>1.07</v>
      </c>
      <c r="S740" s="34">
        <v>1.0900000000000001</v>
      </c>
      <c r="T740" s="34">
        <v>1.1499999999999999</v>
      </c>
      <c r="U740" s="34">
        <v>1.1499999999999999</v>
      </c>
      <c r="V740" s="34">
        <v>1.1499999999999999</v>
      </c>
      <c r="W740" s="34">
        <v>1.17</v>
      </c>
      <c r="X740" s="34">
        <v>1.1399999999999999</v>
      </c>
      <c r="Y740" s="34">
        <v>1.19</v>
      </c>
      <c r="Z740" s="412">
        <v>1.17</v>
      </c>
      <c r="AA740" s="412">
        <v>1.17</v>
      </c>
      <c r="AB740" s="412">
        <v>1.17</v>
      </c>
      <c r="AC740" s="412">
        <v>1.17</v>
      </c>
      <c r="AD740" s="412">
        <v>1.17</v>
      </c>
    </row>
    <row r="741" spans="1:30" s="30" customFormat="1" ht="11.25" x14ac:dyDescent="0.25">
      <c r="A741" s="31">
        <v>76848</v>
      </c>
      <c r="B741" s="30" t="str">
        <f t="shared" si="11"/>
        <v/>
      </c>
      <c r="C741" s="34">
        <v>1.18</v>
      </c>
      <c r="D741" s="34" t="s">
        <v>1840</v>
      </c>
      <c r="E741" s="34" t="s">
        <v>1844</v>
      </c>
      <c r="F741" s="34" t="s">
        <v>1849</v>
      </c>
      <c r="G741" s="34" t="s">
        <v>1847</v>
      </c>
      <c r="H741" s="34" t="s">
        <v>1852</v>
      </c>
      <c r="I741" s="34" t="s">
        <v>1855</v>
      </c>
      <c r="J741" s="34" t="s">
        <v>1855</v>
      </c>
      <c r="K741" s="34">
        <v>1.05</v>
      </c>
      <c r="L741" s="34">
        <v>1.06</v>
      </c>
      <c r="M741" s="34">
        <v>1.05</v>
      </c>
      <c r="N741" s="34">
        <v>1.03</v>
      </c>
      <c r="O741" s="34">
        <v>1.03</v>
      </c>
      <c r="P741" s="34">
        <v>1.05</v>
      </c>
      <c r="Q741" s="34">
        <v>1.06</v>
      </c>
      <c r="R741" s="34">
        <v>1.07</v>
      </c>
      <c r="S741" s="34">
        <v>1.0900000000000001</v>
      </c>
      <c r="T741" s="34">
        <v>1.1399999999999999</v>
      </c>
      <c r="U741" s="34">
        <v>1.1399999999999999</v>
      </c>
      <c r="V741" s="34">
        <v>1.1399999999999999</v>
      </c>
      <c r="W741" s="34">
        <v>1.1599999999999999</v>
      </c>
      <c r="X741" s="34">
        <v>1.1299999999999999</v>
      </c>
      <c r="Y741" s="34">
        <v>1.18</v>
      </c>
      <c r="Z741" s="412">
        <v>1.1599999999999999</v>
      </c>
      <c r="AA741" s="412">
        <v>1.1599999999999999</v>
      </c>
      <c r="AB741" s="412">
        <v>1.1599999999999999</v>
      </c>
      <c r="AC741" s="412">
        <v>1.1599999999999999</v>
      </c>
      <c r="AD741" s="412">
        <v>1.1599999999999999</v>
      </c>
    </row>
    <row r="742" spans="1:30" s="30" customFormat="1" ht="11.25" x14ac:dyDescent="0.25">
      <c r="A742" s="31">
        <v>76855</v>
      </c>
      <c r="B742" s="30" t="str">
        <f t="shared" si="11"/>
        <v/>
      </c>
      <c r="C742" s="34">
        <v>1.25</v>
      </c>
      <c r="D742" s="34" t="s">
        <v>1837</v>
      </c>
      <c r="E742" s="34" t="s">
        <v>1826</v>
      </c>
      <c r="F742" s="34" t="s">
        <v>1825</v>
      </c>
      <c r="G742" s="34" t="s">
        <v>1849</v>
      </c>
      <c r="H742" s="34" t="s">
        <v>1846</v>
      </c>
      <c r="I742" s="34" t="s">
        <v>1850</v>
      </c>
      <c r="J742" s="34" t="s">
        <v>1850</v>
      </c>
      <c r="K742" s="34">
        <v>1.1000000000000001</v>
      </c>
      <c r="L742" s="34">
        <v>1.1100000000000001</v>
      </c>
      <c r="M742" s="34">
        <v>1.1000000000000001</v>
      </c>
      <c r="N742" s="34">
        <v>1.08</v>
      </c>
      <c r="O742" s="34">
        <v>1.08</v>
      </c>
      <c r="P742" s="34">
        <v>1.1000000000000001</v>
      </c>
      <c r="Q742" s="34">
        <v>1.1100000000000001</v>
      </c>
      <c r="R742" s="34">
        <v>1.1200000000000001</v>
      </c>
      <c r="S742" s="34">
        <v>1.1399999999999999</v>
      </c>
      <c r="T742" s="34">
        <v>1.21</v>
      </c>
      <c r="U742" s="34">
        <v>1.2</v>
      </c>
      <c r="V742" s="34">
        <v>1.21</v>
      </c>
      <c r="W742" s="34">
        <v>1.22</v>
      </c>
      <c r="X742" s="34">
        <v>1.19</v>
      </c>
      <c r="Y742" s="34">
        <v>1.24</v>
      </c>
      <c r="Z742" s="412">
        <v>1.22</v>
      </c>
      <c r="AA742" s="412">
        <v>1.22</v>
      </c>
      <c r="AB742" s="412">
        <v>1.22</v>
      </c>
      <c r="AC742" s="412">
        <v>1.22</v>
      </c>
      <c r="AD742" s="412">
        <v>1.22</v>
      </c>
    </row>
    <row r="743" spans="1:30" s="30" customFormat="1" ht="11.25" x14ac:dyDescent="0.25">
      <c r="A743" s="31">
        <v>76857</v>
      </c>
      <c r="B743" s="30" t="str">
        <f t="shared" si="11"/>
        <v/>
      </c>
      <c r="C743" s="34">
        <v>1.21</v>
      </c>
      <c r="D743" s="34" t="s">
        <v>1825</v>
      </c>
      <c r="E743" s="34" t="s">
        <v>1834</v>
      </c>
      <c r="F743" s="34" t="s">
        <v>1840</v>
      </c>
      <c r="G743" s="34" t="s">
        <v>1846</v>
      </c>
      <c r="H743" s="34" t="s">
        <v>1847</v>
      </c>
      <c r="I743" s="34" t="s">
        <v>1851</v>
      </c>
      <c r="J743" s="34" t="s">
        <v>1851</v>
      </c>
      <c r="K743" s="34">
        <v>1.08</v>
      </c>
      <c r="L743" s="34">
        <v>1.08</v>
      </c>
      <c r="M743" s="34">
        <v>1.07</v>
      </c>
      <c r="N743" s="34">
        <v>1.06</v>
      </c>
      <c r="O743" s="34">
        <v>1.06</v>
      </c>
      <c r="P743" s="34">
        <v>1.07</v>
      </c>
      <c r="Q743" s="34">
        <v>1.0900000000000001</v>
      </c>
      <c r="R743" s="34">
        <v>1.0900000000000001</v>
      </c>
      <c r="S743" s="34">
        <v>1.1100000000000001</v>
      </c>
      <c r="T743" s="34">
        <v>1.18</v>
      </c>
      <c r="U743" s="34">
        <v>1.17</v>
      </c>
      <c r="V743" s="34">
        <v>1.18</v>
      </c>
      <c r="W743" s="34">
        <v>1.19</v>
      </c>
      <c r="X743" s="34">
        <v>1.1599999999999999</v>
      </c>
      <c r="Y743" s="34">
        <v>1.21</v>
      </c>
      <c r="Z743" s="412">
        <v>1.19</v>
      </c>
      <c r="AA743" s="412">
        <v>1.19</v>
      </c>
      <c r="AB743" s="412">
        <v>1.19</v>
      </c>
      <c r="AC743" s="412">
        <v>1.19</v>
      </c>
      <c r="AD743" s="412">
        <v>1.19</v>
      </c>
    </row>
    <row r="744" spans="1:30" s="30" customFormat="1" ht="11.25" x14ac:dyDescent="0.25">
      <c r="A744" s="31">
        <v>76863</v>
      </c>
      <c r="B744" s="30" t="str">
        <f t="shared" si="11"/>
        <v/>
      </c>
      <c r="C744" s="34">
        <v>1.32</v>
      </c>
      <c r="D744" s="34" t="s">
        <v>1823</v>
      </c>
      <c r="E744" s="34" t="s">
        <v>1839</v>
      </c>
      <c r="F744" s="34" t="s">
        <v>1841</v>
      </c>
      <c r="G744" s="34" t="s">
        <v>1825</v>
      </c>
      <c r="H744" s="34" t="s">
        <v>1842</v>
      </c>
      <c r="I744" s="34" t="s">
        <v>1834</v>
      </c>
      <c r="J744" s="34" t="s">
        <v>1834</v>
      </c>
      <c r="K744" s="34">
        <v>1.1599999999999999</v>
      </c>
      <c r="L744" s="34">
        <v>1.17</v>
      </c>
      <c r="M744" s="34">
        <v>1.1599999999999999</v>
      </c>
      <c r="N744" s="34">
        <v>1.1399999999999999</v>
      </c>
      <c r="O744" s="34">
        <v>1.1399999999999999</v>
      </c>
      <c r="P744" s="34">
        <v>1.1499999999999999</v>
      </c>
      <c r="Q744" s="34">
        <v>1.18</v>
      </c>
      <c r="R744" s="34">
        <v>1.18</v>
      </c>
      <c r="S744" s="34">
        <v>1.21</v>
      </c>
      <c r="T744" s="34">
        <v>1.28</v>
      </c>
      <c r="U744" s="34">
        <v>1.28</v>
      </c>
      <c r="V744" s="34">
        <v>1.28</v>
      </c>
      <c r="W744" s="34">
        <v>1.29</v>
      </c>
      <c r="X744" s="34">
        <v>1.25</v>
      </c>
      <c r="Y744" s="34">
        <v>1.31</v>
      </c>
      <c r="Z744" s="412">
        <v>1.29</v>
      </c>
      <c r="AA744" s="412">
        <v>1.29</v>
      </c>
      <c r="AB744" s="412">
        <v>1.29</v>
      </c>
      <c r="AC744" s="412">
        <v>1.29</v>
      </c>
      <c r="AD744" s="412">
        <v>1.29</v>
      </c>
    </row>
    <row r="745" spans="1:30" s="30" customFormat="1" ht="11.25" x14ac:dyDescent="0.25">
      <c r="A745" s="31">
        <v>76865</v>
      </c>
      <c r="B745" s="30" t="str">
        <f t="shared" si="11"/>
        <v/>
      </c>
      <c r="C745" s="34">
        <v>1.29</v>
      </c>
      <c r="D745" s="34" t="s">
        <v>1839</v>
      </c>
      <c r="E745" s="34" t="s">
        <v>1830</v>
      </c>
      <c r="F745" s="34" t="s">
        <v>1824</v>
      </c>
      <c r="G745" s="34" t="s">
        <v>1834</v>
      </c>
      <c r="H745" s="34" t="s">
        <v>1849</v>
      </c>
      <c r="I745" s="34" t="s">
        <v>1842</v>
      </c>
      <c r="J745" s="34" t="s">
        <v>1842</v>
      </c>
      <c r="K745" s="34">
        <v>1.1399999999999999</v>
      </c>
      <c r="L745" s="34">
        <v>1.1499999999999999</v>
      </c>
      <c r="M745" s="34">
        <v>1.1399999999999999</v>
      </c>
      <c r="N745" s="34">
        <v>1.1200000000000001</v>
      </c>
      <c r="O745" s="34">
        <v>1.1200000000000001</v>
      </c>
      <c r="P745" s="34">
        <v>1.1299999999999999</v>
      </c>
      <c r="Q745" s="34">
        <v>1.1499999999999999</v>
      </c>
      <c r="R745" s="34">
        <v>1.1599999999999999</v>
      </c>
      <c r="S745" s="34">
        <v>1.18</v>
      </c>
      <c r="T745" s="34">
        <v>1.25</v>
      </c>
      <c r="U745" s="34">
        <v>1.25</v>
      </c>
      <c r="V745" s="34">
        <v>1.25</v>
      </c>
      <c r="W745" s="34">
        <v>1.26</v>
      </c>
      <c r="X745" s="34">
        <v>1.23</v>
      </c>
      <c r="Y745" s="34">
        <v>1.29</v>
      </c>
      <c r="Z745" s="412">
        <v>1.26</v>
      </c>
      <c r="AA745" s="412">
        <v>1.26</v>
      </c>
      <c r="AB745" s="412">
        <v>1.26</v>
      </c>
      <c r="AC745" s="412">
        <v>1.26</v>
      </c>
      <c r="AD745" s="412">
        <v>1.26</v>
      </c>
    </row>
    <row r="746" spans="1:30" s="30" customFormat="1" ht="11.25" x14ac:dyDescent="0.25">
      <c r="A746" s="31">
        <v>76870</v>
      </c>
      <c r="B746" s="30" t="str">
        <f t="shared" si="11"/>
        <v/>
      </c>
      <c r="C746" s="34">
        <v>1.33</v>
      </c>
      <c r="D746" s="34" t="s">
        <v>1823</v>
      </c>
      <c r="E746" s="34" t="s">
        <v>1839</v>
      </c>
      <c r="F746" s="34" t="s">
        <v>1843</v>
      </c>
      <c r="G746" s="34" t="s">
        <v>1825</v>
      </c>
      <c r="H746" s="34" t="s">
        <v>1840</v>
      </c>
      <c r="I746" s="34" t="s">
        <v>1834</v>
      </c>
      <c r="J746" s="34" t="s">
        <v>1834</v>
      </c>
      <c r="K746" s="34">
        <v>1.17</v>
      </c>
      <c r="L746" s="34">
        <v>1.17</v>
      </c>
      <c r="M746" s="34">
        <v>1.1599999999999999</v>
      </c>
      <c r="N746" s="34">
        <v>1.1399999999999999</v>
      </c>
      <c r="O746" s="34">
        <v>1.1499999999999999</v>
      </c>
      <c r="P746" s="34">
        <v>1.1599999999999999</v>
      </c>
      <c r="Q746" s="34">
        <v>1.18</v>
      </c>
      <c r="R746" s="34">
        <v>1.19</v>
      </c>
      <c r="S746" s="34">
        <v>1.21</v>
      </c>
      <c r="T746" s="34">
        <v>1.29</v>
      </c>
      <c r="U746" s="34">
        <v>1.28</v>
      </c>
      <c r="V746" s="34">
        <v>1.28</v>
      </c>
      <c r="W746" s="34">
        <v>1.3</v>
      </c>
      <c r="X746" s="34">
        <v>1.26</v>
      </c>
      <c r="Y746" s="34">
        <v>1.32</v>
      </c>
      <c r="Z746" s="412">
        <v>1.3</v>
      </c>
      <c r="AA746" s="412">
        <v>1.3</v>
      </c>
      <c r="AB746" s="412">
        <v>1.3</v>
      </c>
      <c r="AC746" s="412">
        <v>1.3</v>
      </c>
      <c r="AD746" s="412">
        <v>1.3</v>
      </c>
    </row>
    <row r="747" spans="1:30" s="30" customFormat="1" ht="11.25" x14ac:dyDescent="0.25">
      <c r="A747" s="31">
        <v>76872</v>
      </c>
      <c r="B747" s="30" t="str">
        <f t="shared" si="11"/>
        <v/>
      </c>
      <c r="C747" s="34">
        <v>1.3</v>
      </c>
      <c r="D747" s="34" t="s">
        <v>1839</v>
      </c>
      <c r="E747" s="34" t="s">
        <v>1841</v>
      </c>
      <c r="F747" s="34" t="s">
        <v>1824</v>
      </c>
      <c r="G747" s="34" t="s">
        <v>1834</v>
      </c>
      <c r="H747" s="34" t="s">
        <v>1844</v>
      </c>
      <c r="I747" s="34" t="s">
        <v>1842</v>
      </c>
      <c r="J747" s="34" t="s">
        <v>1842</v>
      </c>
      <c r="K747" s="34">
        <v>1.1499999999999999</v>
      </c>
      <c r="L747" s="34">
        <v>1.1499999999999999</v>
      </c>
      <c r="M747" s="34">
        <v>1.1399999999999999</v>
      </c>
      <c r="N747" s="34">
        <v>1.1200000000000001</v>
      </c>
      <c r="O747" s="34">
        <v>1.1299999999999999</v>
      </c>
      <c r="P747" s="34">
        <v>1.1399999999999999</v>
      </c>
      <c r="Q747" s="34">
        <v>1.1599999999999999</v>
      </c>
      <c r="R747" s="34">
        <v>1.1599999999999999</v>
      </c>
      <c r="S747" s="34">
        <v>1.19</v>
      </c>
      <c r="T747" s="34">
        <v>1.26</v>
      </c>
      <c r="U747" s="34">
        <v>1.26</v>
      </c>
      <c r="V747" s="34">
        <v>1.26</v>
      </c>
      <c r="W747" s="34">
        <v>1.27</v>
      </c>
      <c r="X747" s="34">
        <v>1.23</v>
      </c>
      <c r="Y747" s="34">
        <v>1.29</v>
      </c>
      <c r="Z747" s="412">
        <v>1.27</v>
      </c>
      <c r="AA747" s="412">
        <v>1.27</v>
      </c>
      <c r="AB747" s="412">
        <v>1.27</v>
      </c>
      <c r="AC747" s="412">
        <v>1.27</v>
      </c>
      <c r="AD747" s="412">
        <v>1.27</v>
      </c>
    </row>
    <row r="748" spans="1:30" s="30" customFormat="1" ht="11.25" x14ac:dyDescent="0.25">
      <c r="A748" s="31">
        <v>76877</v>
      </c>
      <c r="B748" s="30" t="str">
        <f t="shared" si="11"/>
        <v/>
      </c>
      <c r="C748" s="34">
        <v>1.32</v>
      </c>
      <c r="D748" s="34" t="s">
        <v>1832</v>
      </c>
      <c r="E748" s="34" t="s">
        <v>1843</v>
      </c>
      <c r="F748" s="34" t="s">
        <v>1841</v>
      </c>
      <c r="G748" s="34" t="s">
        <v>1838</v>
      </c>
      <c r="H748" s="34" t="s">
        <v>1842</v>
      </c>
      <c r="I748" s="34" t="s">
        <v>1840</v>
      </c>
      <c r="J748" s="34" t="s">
        <v>1840</v>
      </c>
      <c r="K748" s="34">
        <v>1.1599999999999999</v>
      </c>
      <c r="L748" s="34">
        <v>1.1599999999999999</v>
      </c>
      <c r="M748" s="34">
        <v>1.1499999999999999</v>
      </c>
      <c r="N748" s="34">
        <v>1.1299999999999999</v>
      </c>
      <c r="O748" s="34">
        <v>1.1399999999999999</v>
      </c>
      <c r="P748" s="34">
        <v>1.1499999999999999</v>
      </c>
      <c r="Q748" s="34">
        <v>1.17</v>
      </c>
      <c r="R748" s="34">
        <v>1.18</v>
      </c>
      <c r="S748" s="34">
        <v>1.2</v>
      </c>
      <c r="T748" s="34">
        <v>1.27</v>
      </c>
      <c r="U748" s="34">
        <v>1.27</v>
      </c>
      <c r="V748" s="34">
        <v>1.27</v>
      </c>
      <c r="W748" s="34">
        <v>1.28</v>
      </c>
      <c r="X748" s="34">
        <v>1.25</v>
      </c>
      <c r="Y748" s="34">
        <v>1.31</v>
      </c>
      <c r="Z748" s="412">
        <v>1.28</v>
      </c>
      <c r="AA748" s="412">
        <v>1.28</v>
      </c>
      <c r="AB748" s="412">
        <v>1.28</v>
      </c>
      <c r="AC748" s="412">
        <v>1.28</v>
      </c>
      <c r="AD748" s="412">
        <v>1.28</v>
      </c>
    </row>
    <row r="749" spans="1:30" s="30" customFormat="1" ht="11.25" x14ac:dyDescent="0.25">
      <c r="A749" s="31">
        <v>76879</v>
      </c>
      <c r="B749" s="30" t="str">
        <f t="shared" si="11"/>
        <v/>
      </c>
      <c r="C749" s="34">
        <v>1.3</v>
      </c>
      <c r="D749" s="34" t="s">
        <v>1833</v>
      </c>
      <c r="E749" s="34" t="s">
        <v>1841</v>
      </c>
      <c r="F749" s="34" t="s">
        <v>1830</v>
      </c>
      <c r="G749" s="34" t="s">
        <v>1834</v>
      </c>
      <c r="H749" s="34" t="s">
        <v>1844</v>
      </c>
      <c r="I749" s="34" t="s">
        <v>1842</v>
      </c>
      <c r="J749" s="34" t="s">
        <v>1842</v>
      </c>
      <c r="K749" s="34">
        <v>1.1499999999999999</v>
      </c>
      <c r="L749" s="34">
        <v>1.1499999999999999</v>
      </c>
      <c r="M749" s="34">
        <v>1.1399999999999999</v>
      </c>
      <c r="N749" s="34">
        <v>1.1200000000000001</v>
      </c>
      <c r="O749" s="34">
        <v>1.1299999999999999</v>
      </c>
      <c r="P749" s="34">
        <v>1.1399999999999999</v>
      </c>
      <c r="Q749" s="34">
        <v>1.1599999999999999</v>
      </c>
      <c r="R749" s="34">
        <v>1.17</v>
      </c>
      <c r="S749" s="34">
        <v>1.19</v>
      </c>
      <c r="T749" s="34">
        <v>1.26</v>
      </c>
      <c r="U749" s="34">
        <v>1.26</v>
      </c>
      <c r="V749" s="34">
        <v>1.26</v>
      </c>
      <c r="W749" s="34">
        <v>1.27</v>
      </c>
      <c r="X749" s="34">
        <v>1.23</v>
      </c>
      <c r="Y749" s="34">
        <v>1.29</v>
      </c>
      <c r="Z749" s="412">
        <v>1.27</v>
      </c>
      <c r="AA749" s="412">
        <v>1.27</v>
      </c>
      <c r="AB749" s="412">
        <v>1.27</v>
      </c>
      <c r="AC749" s="412">
        <v>1.27</v>
      </c>
      <c r="AD749" s="412">
        <v>1.27</v>
      </c>
    </row>
    <row r="750" spans="1:30" s="30" customFormat="1" ht="11.25" x14ac:dyDescent="0.25">
      <c r="A750" s="31">
        <v>76887</v>
      </c>
      <c r="B750" s="30" t="str">
        <f t="shared" si="11"/>
        <v/>
      </c>
      <c r="C750" s="34">
        <v>1.27</v>
      </c>
      <c r="D750" s="34" t="s">
        <v>1830</v>
      </c>
      <c r="E750" s="34" t="s">
        <v>1837</v>
      </c>
      <c r="F750" s="34" t="s">
        <v>1831</v>
      </c>
      <c r="G750" s="34" t="s">
        <v>1844</v>
      </c>
      <c r="H750" s="34" t="s">
        <v>1850</v>
      </c>
      <c r="I750" s="34" t="s">
        <v>1849</v>
      </c>
      <c r="J750" s="34" t="s">
        <v>1849</v>
      </c>
      <c r="K750" s="34">
        <v>1.1200000000000001</v>
      </c>
      <c r="L750" s="34">
        <v>1.1200000000000001</v>
      </c>
      <c r="M750" s="34">
        <v>1.1100000000000001</v>
      </c>
      <c r="N750" s="34">
        <v>1.0900000000000001</v>
      </c>
      <c r="O750" s="34">
        <v>1.1000000000000001</v>
      </c>
      <c r="P750" s="34">
        <v>1.1100000000000001</v>
      </c>
      <c r="Q750" s="34">
        <v>1.1299999999999999</v>
      </c>
      <c r="R750" s="34">
        <v>1.1299999999999999</v>
      </c>
      <c r="S750" s="34">
        <v>1.1599999999999999</v>
      </c>
      <c r="T750" s="34">
        <v>1.23</v>
      </c>
      <c r="U750" s="34">
        <v>1.22</v>
      </c>
      <c r="V750" s="34">
        <v>1.23</v>
      </c>
      <c r="W750" s="34">
        <v>1.24</v>
      </c>
      <c r="X750" s="34">
        <v>1.21</v>
      </c>
      <c r="Y750" s="34">
        <v>1.26</v>
      </c>
      <c r="Z750" s="412">
        <v>1.24</v>
      </c>
      <c r="AA750" s="412">
        <v>1.24</v>
      </c>
      <c r="AB750" s="412">
        <v>1.24</v>
      </c>
      <c r="AC750" s="412">
        <v>1.24</v>
      </c>
      <c r="AD750" s="412">
        <v>1.24</v>
      </c>
    </row>
    <row r="751" spans="1:30" s="30" customFormat="1" ht="11.25" x14ac:dyDescent="0.25">
      <c r="A751" s="31">
        <v>76889</v>
      </c>
      <c r="B751" s="30" t="str">
        <f t="shared" si="11"/>
        <v/>
      </c>
      <c r="C751" s="34">
        <v>1.26</v>
      </c>
      <c r="D751" s="34" t="s">
        <v>1824</v>
      </c>
      <c r="E751" s="34" t="s">
        <v>1831</v>
      </c>
      <c r="F751" s="34" t="s">
        <v>1826</v>
      </c>
      <c r="G751" s="34" t="s">
        <v>1844</v>
      </c>
      <c r="H751" s="34" t="s">
        <v>1850</v>
      </c>
      <c r="I751" s="34" t="s">
        <v>1845</v>
      </c>
      <c r="J751" s="34" t="s">
        <v>1845</v>
      </c>
      <c r="K751" s="34">
        <v>1.1100000000000001</v>
      </c>
      <c r="L751" s="34">
        <v>1.1200000000000001</v>
      </c>
      <c r="M751" s="34">
        <v>1.1100000000000001</v>
      </c>
      <c r="N751" s="34">
        <v>1.0900000000000001</v>
      </c>
      <c r="O751" s="34">
        <v>1.0900000000000001</v>
      </c>
      <c r="P751" s="34">
        <v>1.1000000000000001</v>
      </c>
      <c r="Q751" s="34">
        <v>1.1200000000000001</v>
      </c>
      <c r="R751" s="34">
        <v>1.1299999999999999</v>
      </c>
      <c r="S751" s="34">
        <v>1.1499999999999999</v>
      </c>
      <c r="T751" s="34">
        <v>1.22</v>
      </c>
      <c r="U751" s="34">
        <v>1.22</v>
      </c>
      <c r="V751" s="34">
        <v>1.22</v>
      </c>
      <c r="W751" s="34">
        <v>1.23</v>
      </c>
      <c r="X751" s="34">
        <v>1.2</v>
      </c>
      <c r="Y751" s="34">
        <v>1.25</v>
      </c>
      <c r="Z751" s="412">
        <v>1.23</v>
      </c>
      <c r="AA751" s="412">
        <v>1.23</v>
      </c>
      <c r="AB751" s="412">
        <v>1.23</v>
      </c>
      <c r="AC751" s="412">
        <v>1.23</v>
      </c>
      <c r="AD751" s="412">
        <v>1.23</v>
      </c>
    </row>
    <row r="752" spans="1:30" s="30" customFormat="1" ht="11.25" x14ac:dyDescent="0.25">
      <c r="A752" s="31">
        <v>76891</v>
      </c>
      <c r="B752" s="30" t="str">
        <f t="shared" si="11"/>
        <v/>
      </c>
      <c r="C752" s="34">
        <v>1.22</v>
      </c>
      <c r="D752" s="34" t="s">
        <v>1825</v>
      </c>
      <c r="E752" s="34" t="s">
        <v>1834</v>
      </c>
      <c r="F752" s="34" t="s">
        <v>1840</v>
      </c>
      <c r="G752" s="34" t="s">
        <v>1846</v>
      </c>
      <c r="H752" s="34" t="s">
        <v>1847</v>
      </c>
      <c r="I752" s="34" t="s">
        <v>1851</v>
      </c>
      <c r="J752" s="34" t="s">
        <v>1851</v>
      </c>
      <c r="K752" s="34">
        <v>1.08</v>
      </c>
      <c r="L752" s="34">
        <v>1.08</v>
      </c>
      <c r="M752" s="34">
        <v>1.08</v>
      </c>
      <c r="N752" s="34">
        <v>1.06</v>
      </c>
      <c r="O752" s="34">
        <v>1.06</v>
      </c>
      <c r="P752" s="34">
        <v>1.07</v>
      </c>
      <c r="Q752" s="34">
        <v>1.0900000000000001</v>
      </c>
      <c r="R752" s="34">
        <v>1.1000000000000001</v>
      </c>
      <c r="S752" s="34">
        <v>1.1200000000000001</v>
      </c>
      <c r="T752" s="34">
        <v>1.18</v>
      </c>
      <c r="U752" s="34">
        <v>1.18</v>
      </c>
      <c r="V752" s="34">
        <v>1.18</v>
      </c>
      <c r="W752" s="34">
        <v>1.2</v>
      </c>
      <c r="X752" s="34">
        <v>1.1599999999999999</v>
      </c>
      <c r="Y752" s="34">
        <v>1.22</v>
      </c>
      <c r="Z752" s="412">
        <v>1.2</v>
      </c>
      <c r="AA752" s="412">
        <v>1.2</v>
      </c>
      <c r="AB752" s="412">
        <v>1.2</v>
      </c>
      <c r="AC752" s="412">
        <v>1.2</v>
      </c>
      <c r="AD752" s="412">
        <v>1.2</v>
      </c>
    </row>
    <row r="753" spans="1:30" s="30" customFormat="1" ht="11.25" x14ac:dyDescent="0.25">
      <c r="A753" s="31">
        <v>77652</v>
      </c>
      <c r="B753" s="30" t="str">
        <f t="shared" si="11"/>
        <v/>
      </c>
      <c r="C753" s="34">
        <v>1.35</v>
      </c>
      <c r="D753" s="34" t="s">
        <v>1828</v>
      </c>
      <c r="E753" s="34" t="s">
        <v>1822</v>
      </c>
      <c r="F753" s="34" t="s">
        <v>1832</v>
      </c>
      <c r="G753" s="34" t="s">
        <v>1837</v>
      </c>
      <c r="H753" s="34" t="s">
        <v>1838</v>
      </c>
      <c r="I753" s="34" t="s">
        <v>1825</v>
      </c>
      <c r="J753" s="34" t="s">
        <v>1825</v>
      </c>
      <c r="K753" s="34">
        <v>1.19</v>
      </c>
      <c r="L753" s="34">
        <v>1.19</v>
      </c>
      <c r="M753" s="34">
        <v>1.18</v>
      </c>
      <c r="N753" s="34">
        <v>1.1499999999999999</v>
      </c>
      <c r="O753" s="34">
        <v>1.1599999999999999</v>
      </c>
      <c r="P753" s="34">
        <v>1.17</v>
      </c>
      <c r="Q753" s="34">
        <v>1.19</v>
      </c>
      <c r="R753" s="34">
        <v>1.2</v>
      </c>
      <c r="S753" s="34">
        <v>1.22</v>
      </c>
      <c r="T753" s="34">
        <v>1.31</v>
      </c>
      <c r="U753" s="34">
        <v>1.31</v>
      </c>
      <c r="V753" s="34">
        <v>1.31</v>
      </c>
      <c r="W753" s="34">
        <v>1.32</v>
      </c>
      <c r="X753" s="34">
        <v>1.28</v>
      </c>
      <c r="Y753" s="34">
        <v>1.35</v>
      </c>
      <c r="Z753" s="412">
        <v>1.32</v>
      </c>
      <c r="AA753" s="412">
        <v>1.32</v>
      </c>
      <c r="AB753" s="412">
        <v>1.32</v>
      </c>
      <c r="AC753" s="412">
        <v>1.32</v>
      </c>
      <c r="AD753" s="412">
        <v>1.32</v>
      </c>
    </row>
    <row r="754" spans="1:30" s="30" customFormat="1" ht="11.25" x14ac:dyDescent="0.25">
      <c r="A754" s="31">
        <v>77654</v>
      </c>
      <c r="B754" s="30" t="str">
        <f t="shared" si="11"/>
        <v/>
      </c>
      <c r="C754" s="34">
        <v>1.31</v>
      </c>
      <c r="D754" s="34" t="s">
        <v>1832</v>
      </c>
      <c r="E754" s="34" t="s">
        <v>1843</v>
      </c>
      <c r="F754" s="34" t="s">
        <v>1841</v>
      </c>
      <c r="G754" s="34" t="s">
        <v>1838</v>
      </c>
      <c r="H754" s="34" t="s">
        <v>1844</v>
      </c>
      <c r="I754" s="34" t="s">
        <v>1840</v>
      </c>
      <c r="J754" s="34" t="s">
        <v>1840</v>
      </c>
      <c r="K754" s="34">
        <v>1.1499999999999999</v>
      </c>
      <c r="L754" s="34">
        <v>1.1499999999999999</v>
      </c>
      <c r="M754" s="34">
        <v>1.1399999999999999</v>
      </c>
      <c r="N754" s="34">
        <v>1.1200000000000001</v>
      </c>
      <c r="O754" s="34">
        <v>1.1299999999999999</v>
      </c>
      <c r="P754" s="34">
        <v>1.1399999999999999</v>
      </c>
      <c r="Q754" s="34">
        <v>1.1499999999999999</v>
      </c>
      <c r="R754" s="34">
        <v>1.1599999999999999</v>
      </c>
      <c r="S754" s="34">
        <v>1.19</v>
      </c>
      <c r="T754" s="34">
        <v>1.26</v>
      </c>
      <c r="U754" s="34">
        <v>1.26</v>
      </c>
      <c r="V754" s="34">
        <v>1.27</v>
      </c>
      <c r="W754" s="34">
        <v>1.28</v>
      </c>
      <c r="X754" s="34">
        <v>1.24</v>
      </c>
      <c r="Y754" s="34">
        <v>1.31</v>
      </c>
      <c r="Z754" s="412">
        <v>1.28</v>
      </c>
      <c r="AA754" s="412">
        <v>1.28</v>
      </c>
      <c r="AB754" s="412">
        <v>1.28</v>
      </c>
      <c r="AC754" s="412">
        <v>1.28</v>
      </c>
      <c r="AD754" s="412">
        <v>1.28</v>
      </c>
    </row>
    <row r="755" spans="1:30" s="30" customFormat="1" ht="11.25" x14ac:dyDescent="0.25">
      <c r="A755" s="31">
        <v>77656</v>
      </c>
      <c r="B755" s="30" t="str">
        <f t="shared" si="11"/>
        <v/>
      </c>
      <c r="C755" s="34">
        <v>1.32</v>
      </c>
      <c r="D755" s="34" t="s">
        <v>1823</v>
      </c>
      <c r="E755" s="34" t="s">
        <v>1833</v>
      </c>
      <c r="F755" s="34" t="s">
        <v>1843</v>
      </c>
      <c r="G755" s="34" t="s">
        <v>1825</v>
      </c>
      <c r="H755" s="34" t="s">
        <v>1840</v>
      </c>
      <c r="I755" s="34" t="s">
        <v>1834</v>
      </c>
      <c r="J755" s="34" t="s">
        <v>1834</v>
      </c>
      <c r="K755" s="34">
        <v>1.1599999999999999</v>
      </c>
      <c r="L755" s="34">
        <v>1.17</v>
      </c>
      <c r="M755" s="34">
        <v>1.1499999999999999</v>
      </c>
      <c r="N755" s="34">
        <v>1.1299999999999999</v>
      </c>
      <c r="O755" s="34">
        <v>1.1399999999999999</v>
      </c>
      <c r="P755" s="34">
        <v>1.1499999999999999</v>
      </c>
      <c r="Q755" s="34">
        <v>1.17</v>
      </c>
      <c r="R755" s="34">
        <v>1.18</v>
      </c>
      <c r="S755" s="34">
        <v>1.2</v>
      </c>
      <c r="T755" s="34">
        <v>1.28</v>
      </c>
      <c r="U755" s="34">
        <v>1.28</v>
      </c>
      <c r="V755" s="34">
        <v>1.28</v>
      </c>
      <c r="W755" s="34">
        <v>1.29</v>
      </c>
      <c r="X755" s="34">
        <v>1.25</v>
      </c>
      <c r="Y755" s="34">
        <v>1.32</v>
      </c>
      <c r="Z755" s="412">
        <v>1.29</v>
      </c>
      <c r="AA755" s="412">
        <v>1.29</v>
      </c>
      <c r="AB755" s="412">
        <v>1.29</v>
      </c>
      <c r="AC755" s="412">
        <v>1.29</v>
      </c>
      <c r="AD755" s="412">
        <v>1.29</v>
      </c>
    </row>
    <row r="756" spans="1:30" s="30" customFormat="1" ht="11.25" x14ac:dyDescent="0.25">
      <c r="A756" s="31">
        <v>77694</v>
      </c>
      <c r="B756" s="30" t="str">
        <f t="shared" si="11"/>
        <v/>
      </c>
      <c r="C756" s="34">
        <v>1.35</v>
      </c>
      <c r="D756" s="34" t="s">
        <v>1828</v>
      </c>
      <c r="E756" s="34" t="s">
        <v>1823</v>
      </c>
      <c r="F756" s="34" t="s">
        <v>1832</v>
      </c>
      <c r="G756" s="34" t="s">
        <v>1831</v>
      </c>
      <c r="H756" s="34" t="s">
        <v>1838</v>
      </c>
      <c r="I756" s="34" t="s">
        <v>1825</v>
      </c>
      <c r="J756" s="34" t="s">
        <v>1825</v>
      </c>
      <c r="K756" s="34">
        <v>1.18</v>
      </c>
      <c r="L756" s="34">
        <v>1.19</v>
      </c>
      <c r="M756" s="34">
        <v>1.17</v>
      </c>
      <c r="N756" s="34">
        <v>1.1499999999999999</v>
      </c>
      <c r="O756" s="34">
        <v>1.1599999999999999</v>
      </c>
      <c r="P756" s="34">
        <v>1.17</v>
      </c>
      <c r="Q756" s="34">
        <v>1.19</v>
      </c>
      <c r="R756" s="34">
        <v>1.2</v>
      </c>
      <c r="S756" s="34">
        <v>1.22</v>
      </c>
      <c r="T756" s="34">
        <v>1.3</v>
      </c>
      <c r="U756" s="34">
        <v>1.3</v>
      </c>
      <c r="V756" s="34">
        <v>1.31</v>
      </c>
      <c r="W756" s="34">
        <v>1.32</v>
      </c>
      <c r="X756" s="34">
        <v>1.27</v>
      </c>
      <c r="Y756" s="34">
        <v>1.34</v>
      </c>
      <c r="Z756" s="412">
        <v>1.32</v>
      </c>
      <c r="AA756" s="412">
        <v>1.32</v>
      </c>
      <c r="AB756" s="412">
        <v>1.32</v>
      </c>
      <c r="AC756" s="412">
        <v>1.32</v>
      </c>
      <c r="AD756" s="412">
        <v>1.32</v>
      </c>
    </row>
    <row r="757" spans="1:30" s="30" customFormat="1" ht="11.25" x14ac:dyDescent="0.25">
      <c r="A757" s="31">
        <v>77704</v>
      </c>
      <c r="B757" s="30" t="str">
        <f t="shared" si="11"/>
        <v/>
      </c>
      <c r="C757" s="34">
        <v>1.29</v>
      </c>
      <c r="D757" s="34" t="s">
        <v>1839</v>
      </c>
      <c r="E757" s="34" t="s">
        <v>1841</v>
      </c>
      <c r="F757" s="34" t="s">
        <v>1830</v>
      </c>
      <c r="G757" s="34" t="s">
        <v>1834</v>
      </c>
      <c r="H757" s="34" t="s">
        <v>1849</v>
      </c>
      <c r="I757" s="34" t="s">
        <v>1842</v>
      </c>
      <c r="J757" s="34" t="s">
        <v>1842</v>
      </c>
      <c r="K757" s="34">
        <v>1.1399999999999999</v>
      </c>
      <c r="L757" s="34">
        <v>1.1399999999999999</v>
      </c>
      <c r="M757" s="34">
        <v>1.1299999999999999</v>
      </c>
      <c r="N757" s="34">
        <v>1.1100000000000001</v>
      </c>
      <c r="O757" s="34">
        <v>1.1200000000000001</v>
      </c>
      <c r="P757" s="34">
        <v>1.1299999999999999</v>
      </c>
      <c r="Q757" s="34">
        <v>1.1499999999999999</v>
      </c>
      <c r="R757" s="34">
        <v>1.1499999999999999</v>
      </c>
      <c r="S757" s="34">
        <v>1.18</v>
      </c>
      <c r="T757" s="34">
        <v>1.25</v>
      </c>
      <c r="U757" s="34">
        <v>1.25</v>
      </c>
      <c r="V757" s="34">
        <v>1.25</v>
      </c>
      <c r="W757" s="34">
        <v>1.27</v>
      </c>
      <c r="X757" s="34">
        <v>1.23</v>
      </c>
      <c r="Y757" s="34">
        <v>1.29</v>
      </c>
      <c r="Z757" s="412">
        <v>1.27</v>
      </c>
      <c r="AA757" s="412">
        <v>1.27</v>
      </c>
      <c r="AB757" s="412">
        <v>1.27</v>
      </c>
      <c r="AC757" s="412">
        <v>1.27</v>
      </c>
      <c r="AD757" s="412">
        <v>1.27</v>
      </c>
    </row>
    <row r="758" spans="1:30" s="30" customFormat="1" ht="11.25" x14ac:dyDescent="0.25">
      <c r="A758" s="31">
        <v>77709</v>
      </c>
      <c r="B758" s="30" t="str">
        <f t="shared" si="11"/>
        <v/>
      </c>
      <c r="C758" s="34">
        <v>1.22</v>
      </c>
      <c r="D758" s="34" t="s">
        <v>1826</v>
      </c>
      <c r="E758" s="34" t="s">
        <v>1838</v>
      </c>
      <c r="F758" s="34" t="s">
        <v>1834</v>
      </c>
      <c r="G758" s="34" t="s">
        <v>1850</v>
      </c>
      <c r="H758" s="34" t="s">
        <v>1848</v>
      </c>
      <c r="I758" s="34" t="s">
        <v>1846</v>
      </c>
      <c r="J758" s="34" t="s">
        <v>1846</v>
      </c>
      <c r="K758" s="34">
        <v>1.0900000000000001</v>
      </c>
      <c r="L758" s="34">
        <v>1.0900000000000001</v>
      </c>
      <c r="M758" s="34">
        <v>1.08</v>
      </c>
      <c r="N758" s="34">
        <v>1.06</v>
      </c>
      <c r="O758" s="34">
        <v>1.07</v>
      </c>
      <c r="P758" s="34">
        <v>1.07</v>
      </c>
      <c r="Q758" s="34">
        <v>1.0900000000000001</v>
      </c>
      <c r="R758" s="34">
        <v>1.1000000000000001</v>
      </c>
      <c r="S758" s="34">
        <v>1.1200000000000001</v>
      </c>
      <c r="T758" s="34">
        <v>1.18</v>
      </c>
      <c r="U758" s="34">
        <v>1.18</v>
      </c>
      <c r="V758" s="34">
        <v>1.19</v>
      </c>
      <c r="W758" s="34">
        <v>1.2</v>
      </c>
      <c r="X758" s="34">
        <v>1.17</v>
      </c>
      <c r="Y758" s="34">
        <v>1.23</v>
      </c>
      <c r="Z758" s="412">
        <v>1.2</v>
      </c>
      <c r="AA758" s="412">
        <v>1.2</v>
      </c>
      <c r="AB758" s="412">
        <v>1.2</v>
      </c>
      <c r="AC758" s="412">
        <v>1.2</v>
      </c>
      <c r="AD758" s="412">
        <v>1.2</v>
      </c>
    </row>
    <row r="759" spans="1:30" s="30" customFormat="1" ht="11.25" x14ac:dyDescent="0.25">
      <c r="A759" s="31">
        <v>77716</v>
      </c>
      <c r="B759" s="30" t="str">
        <f t="shared" si="11"/>
        <v/>
      </c>
      <c r="C759" s="34">
        <v>1.25</v>
      </c>
      <c r="D759" s="34" t="s">
        <v>1824</v>
      </c>
      <c r="E759" s="34" t="s">
        <v>1831</v>
      </c>
      <c r="F759" s="34" t="s">
        <v>1826</v>
      </c>
      <c r="G759" s="34" t="s">
        <v>1844</v>
      </c>
      <c r="H759" s="34" t="s">
        <v>1846</v>
      </c>
      <c r="I759" s="34" t="s">
        <v>1845</v>
      </c>
      <c r="J759" s="34" t="s">
        <v>1845</v>
      </c>
      <c r="K759" s="34">
        <v>1.1100000000000001</v>
      </c>
      <c r="L759" s="34">
        <v>1.1100000000000001</v>
      </c>
      <c r="M759" s="34">
        <v>1.1000000000000001</v>
      </c>
      <c r="N759" s="34">
        <v>1.08</v>
      </c>
      <c r="O759" s="34">
        <v>1.0900000000000001</v>
      </c>
      <c r="P759" s="34">
        <v>1.1000000000000001</v>
      </c>
      <c r="Q759" s="34">
        <v>1.1100000000000001</v>
      </c>
      <c r="R759" s="34">
        <v>1.1200000000000001</v>
      </c>
      <c r="S759" s="34">
        <v>1.1399999999999999</v>
      </c>
      <c r="T759" s="34">
        <v>1.21</v>
      </c>
      <c r="U759" s="34">
        <v>1.21</v>
      </c>
      <c r="V759" s="34">
        <v>1.21</v>
      </c>
      <c r="W759" s="34">
        <v>1.23</v>
      </c>
      <c r="X759" s="34">
        <v>1.19</v>
      </c>
      <c r="Y759" s="34">
        <v>1.25</v>
      </c>
      <c r="Z759" s="412">
        <v>1.23</v>
      </c>
      <c r="AA759" s="412">
        <v>1.23</v>
      </c>
      <c r="AB759" s="412">
        <v>1.23</v>
      </c>
      <c r="AC759" s="412">
        <v>1.23</v>
      </c>
      <c r="AD759" s="412">
        <v>1.23</v>
      </c>
    </row>
    <row r="760" spans="1:30" s="30" customFormat="1" ht="11.25" x14ac:dyDescent="0.25">
      <c r="A760" s="31">
        <v>77723</v>
      </c>
      <c r="B760" s="30" t="str">
        <f t="shared" si="11"/>
        <v/>
      </c>
      <c r="C760" s="34">
        <v>1.32</v>
      </c>
      <c r="D760" s="34" t="s">
        <v>1832</v>
      </c>
      <c r="E760" s="34" t="s">
        <v>1839</v>
      </c>
      <c r="F760" s="34" t="s">
        <v>1843</v>
      </c>
      <c r="G760" s="34" t="s">
        <v>1825</v>
      </c>
      <c r="H760" s="34" t="s">
        <v>1842</v>
      </c>
      <c r="I760" s="34" t="s">
        <v>1834</v>
      </c>
      <c r="J760" s="34" t="s">
        <v>1840</v>
      </c>
      <c r="K760" s="34">
        <v>1.1599999999999999</v>
      </c>
      <c r="L760" s="34">
        <v>1.1599999999999999</v>
      </c>
      <c r="M760" s="34">
        <v>1.1499999999999999</v>
      </c>
      <c r="N760" s="34">
        <v>1.1299999999999999</v>
      </c>
      <c r="O760" s="34">
        <v>1.1299999999999999</v>
      </c>
      <c r="P760" s="34">
        <v>1.1399999999999999</v>
      </c>
      <c r="Q760" s="34">
        <v>1.1599999999999999</v>
      </c>
      <c r="R760" s="34">
        <v>1.17</v>
      </c>
      <c r="S760" s="34">
        <v>1.19</v>
      </c>
      <c r="T760" s="34">
        <v>1.27</v>
      </c>
      <c r="U760" s="34">
        <v>1.27</v>
      </c>
      <c r="V760" s="34">
        <v>1.27</v>
      </c>
      <c r="W760" s="34">
        <v>1.29</v>
      </c>
      <c r="X760" s="34">
        <v>1.25</v>
      </c>
      <c r="Y760" s="34">
        <v>1.31</v>
      </c>
      <c r="Z760" s="412">
        <v>1.29</v>
      </c>
      <c r="AA760" s="412">
        <v>1.29</v>
      </c>
      <c r="AB760" s="412">
        <v>1.29</v>
      </c>
      <c r="AC760" s="412">
        <v>1.29</v>
      </c>
      <c r="AD760" s="412">
        <v>1.29</v>
      </c>
    </row>
    <row r="761" spans="1:30" s="30" customFormat="1" ht="11.25" x14ac:dyDescent="0.25">
      <c r="A761" s="31">
        <v>77728</v>
      </c>
      <c r="B761" s="30" t="str">
        <f t="shared" si="11"/>
        <v/>
      </c>
      <c r="C761" s="34">
        <v>1.21</v>
      </c>
      <c r="D761" s="34" t="s">
        <v>1825</v>
      </c>
      <c r="E761" s="34" t="s">
        <v>1834</v>
      </c>
      <c r="F761" s="34" t="s">
        <v>1840</v>
      </c>
      <c r="G761" s="34" t="s">
        <v>1846</v>
      </c>
      <c r="H761" s="34" t="s">
        <v>1847</v>
      </c>
      <c r="I761" s="34" t="s">
        <v>1851</v>
      </c>
      <c r="J761" s="34" t="s">
        <v>1848</v>
      </c>
      <c r="K761" s="34">
        <v>1.07</v>
      </c>
      <c r="L761" s="34">
        <v>1.08</v>
      </c>
      <c r="M761" s="34">
        <v>1.07</v>
      </c>
      <c r="N761" s="34">
        <v>1.05</v>
      </c>
      <c r="O761" s="34">
        <v>1.05</v>
      </c>
      <c r="P761" s="34">
        <v>1.06</v>
      </c>
      <c r="Q761" s="34">
        <v>1.08</v>
      </c>
      <c r="R761" s="34">
        <v>1.08</v>
      </c>
      <c r="S761" s="34">
        <v>1.1000000000000001</v>
      </c>
      <c r="T761" s="34">
        <v>1.17</v>
      </c>
      <c r="U761" s="34">
        <v>1.17</v>
      </c>
      <c r="V761" s="34">
        <v>1.17</v>
      </c>
      <c r="W761" s="34">
        <v>1.19</v>
      </c>
      <c r="X761" s="34">
        <v>1.1599999999999999</v>
      </c>
      <c r="Y761" s="34">
        <v>1.21</v>
      </c>
      <c r="Z761" s="412">
        <v>1.19</v>
      </c>
      <c r="AA761" s="412">
        <v>1.19</v>
      </c>
      <c r="AB761" s="412">
        <v>1.19</v>
      </c>
      <c r="AC761" s="412">
        <v>1.19</v>
      </c>
      <c r="AD761" s="412">
        <v>1.19</v>
      </c>
    </row>
    <row r="762" spans="1:30" s="30" customFormat="1" ht="11.25" x14ac:dyDescent="0.25">
      <c r="A762" s="31">
        <v>77731</v>
      </c>
      <c r="B762" s="30" t="str">
        <f t="shared" si="11"/>
        <v/>
      </c>
      <c r="C762" s="34">
        <v>1.33</v>
      </c>
      <c r="D762" s="34" t="s">
        <v>1823</v>
      </c>
      <c r="E762" s="34" t="s">
        <v>1833</v>
      </c>
      <c r="F762" s="34" t="s">
        <v>1839</v>
      </c>
      <c r="G762" s="34" t="s">
        <v>1826</v>
      </c>
      <c r="H762" s="34" t="s">
        <v>1840</v>
      </c>
      <c r="I762" s="34" t="s">
        <v>1838</v>
      </c>
      <c r="J762" s="34" t="s">
        <v>1834</v>
      </c>
      <c r="K762" s="34">
        <v>1.17</v>
      </c>
      <c r="L762" s="34">
        <v>1.17</v>
      </c>
      <c r="M762" s="34">
        <v>1.1599999999999999</v>
      </c>
      <c r="N762" s="34">
        <v>1.1399999999999999</v>
      </c>
      <c r="O762" s="34">
        <v>1.1399999999999999</v>
      </c>
      <c r="P762" s="34">
        <v>1.1499999999999999</v>
      </c>
      <c r="Q762" s="34">
        <v>1.17</v>
      </c>
      <c r="R762" s="34">
        <v>1.18</v>
      </c>
      <c r="S762" s="34">
        <v>1.2</v>
      </c>
      <c r="T762" s="34">
        <v>1.28</v>
      </c>
      <c r="U762" s="34">
        <v>1.28</v>
      </c>
      <c r="V762" s="34">
        <v>1.28</v>
      </c>
      <c r="W762" s="34">
        <v>1.3</v>
      </c>
      <c r="X762" s="34">
        <v>1.26</v>
      </c>
      <c r="Y762" s="34">
        <v>1.32</v>
      </c>
      <c r="Z762" s="412">
        <v>1.3</v>
      </c>
      <c r="AA762" s="412">
        <v>1.3</v>
      </c>
      <c r="AB762" s="412">
        <v>1.3</v>
      </c>
      <c r="AC762" s="412">
        <v>1.3</v>
      </c>
      <c r="AD762" s="412">
        <v>1.3</v>
      </c>
    </row>
    <row r="763" spans="1:30" s="30" customFormat="1" ht="11.25" x14ac:dyDescent="0.25">
      <c r="A763" s="31">
        <v>77736</v>
      </c>
      <c r="B763" s="30" t="str">
        <f t="shared" si="11"/>
        <v/>
      </c>
      <c r="C763" s="34">
        <v>1.27</v>
      </c>
      <c r="D763" s="34" t="s">
        <v>1841</v>
      </c>
      <c r="E763" s="34" t="s">
        <v>1824</v>
      </c>
      <c r="F763" s="34" t="s">
        <v>1837</v>
      </c>
      <c r="G763" s="34" t="s">
        <v>1842</v>
      </c>
      <c r="H763" s="34" t="s">
        <v>1845</v>
      </c>
      <c r="I763" s="34" t="s">
        <v>1849</v>
      </c>
      <c r="J763" s="34" t="s">
        <v>1849</v>
      </c>
      <c r="K763" s="34">
        <v>1.1200000000000001</v>
      </c>
      <c r="L763" s="34">
        <v>1.1299999999999999</v>
      </c>
      <c r="M763" s="34">
        <v>1.1200000000000001</v>
      </c>
      <c r="N763" s="34">
        <v>1.1000000000000001</v>
      </c>
      <c r="O763" s="34">
        <v>1.1000000000000001</v>
      </c>
      <c r="P763" s="34">
        <v>1.1100000000000001</v>
      </c>
      <c r="Q763" s="34">
        <v>1.1299999999999999</v>
      </c>
      <c r="R763" s="34">
        <v>1.1299999999999999</v>
      </c>
      <c r="S763" s="34">
        <v>1.1599999999999999</v>
      </c>
      <c r="T763" s="34">
        <v>1.23</v>
      </c>
      <c r="U763" s="34">
        <v>1.23</v>
      </c>
      <c r="V763" s="34">
        <v>1.23</v>
      </c>
      <c r="W763" s="34">
        <v>1.25</v>
      </c>
      <c r="X763" s="34">
        <v>1.21</v>
      </c>
      <c r="Y763" s="34">
        <v>1.27</v>
      </c>
      <c r="Z763" s="412">
        <v>1.25</v>
      </c>
      <c r="AA763" s="412">
        <v>1.25</v>
      </c>
      <c r="AB763" s="412">
        <v>1.25</v>
      </c>
      <c r="AC763" s="412">
        <v>1.25</v>
      </c>
      <c r="AD763" s="412">
        <v>1.25</v>
      </c>
    </row>
    <row r="764" spans="1:30" s="30" customFormat="1" ht="11.25" x14ac:dyDescent="0.25">
      <c r="A764" s="31">
        <v>77740</v>
      </c>
      <c r="B764" s="30" t="str">
        <f t="shared" si="11"/>
        <v/>
      </c>
      <c r="C764" s="34">
        <v>1.06</v>
      </c>
      <c r="D764" s="34" t="s">
        <v>1854</v>
      </c>
      <c r="E764" s="34" t="s">
        <v>1853</v>
      </c>
      <c r="F764" s="34" t="s">
        <v>1853</v>
      </c>
      <c r="G764" s="34" t="s">
        <v>1861</v>
      </c>
      <c r="H764" s="34" t="s">
        <v>1858</v>
      </c>
      <c r="I764" s="34" t="s">
        <v>1865</v>
      </c>
      <c r="J764" s="34" t="s">
        <v>1865</v>
      </c>
      <c r="K764" s="34">
        <v>0.96</v>
      </c>
      <c r="L764" s="34">
        <v>0.96</v>
      </c>
      <c r="M764" s="34">
        <v>0.96</v>
      </c>
      <c r="N764" s="34">
        <v>0.94</v>
      </c>
      <c r="O764" s="34">
        <v>0.94</v>
      </c>
      <c r="P764" s="34">
        <v>0.95</v>
      </c>
      <c r="Q764" s="34">
        <v>0.96</v>
      </c>
      <c r="R764" s="34">
        <v>0.97</v>
      </c>
      <c r="S764" s="34">
        <v>0.98</v>
      </c>
      <c r="T764" s="34">
        <v>1.03</v>
      </c>
      <c r="U764" s="34">
        <v>1.03</v>
      </c>
      <c r="V764" s="34">
        <v>1.04</v>
      </c>
      <c r="W764" s="34">
        <v>1.06</v>
      </c>
      <c r="X764" s="34">
        <v>1.04</v>
      </c>
      <c r="Y764" s="34">
        <v>1.08</v>
      </c>
      <c r="Z764" s="412">
        <v>1.06</v>
      </c>
      <c r="AA764" s="412">
        <v>1.06</v>
      </c>
      <c r="AB764" s="412">
        <v>1.06</v>
      </c>
      <c r="AC764" s="412">
        <v>1.06</v>
      </c>
      <c r="AD764" s="412">
        <v>1.06</v>
      </c>
    </row>
    <row r="765" spans="1:30" s="30" customFormat="1" ht="11.25" x14ac:dyDescent="0.25">
      <c r="A765" s="31">
        <v>77743</v>
      </c>
      <c r="B765" s="30" t="str">
        <f t="shared" si="11"/>
        <v/>
      </c>
      <c r="C765" s="34">
        <v>1.33</v>
      </c>
      <c r="D765" s="34" t="s">
        <v>1822</v>
      </c>
      <c r="E765" s="34" t="s">
        <v>1833</v>
      </c>
      <c r="F765" s="34" t="s">
        <v>1839</v>
      </c>
      <c r="G765" s="34" t="s">
        <v>1826</v>
      </c>
      <c r="H765" s="34" t="s">
        <v>1840</v>
      </c>
      <c r="I765" s="34" t="s">
        <v>1838</v>
      </c>
      <c r="J765" s="34" t="s">
        <v>1838</v>
      </c>
      <c r="K765" s="34">
        <v>1.17</v>
      </c>
      <c r="L765" s="34">
        <v>1.17</v>
      </c>
      <c r="M765" s="34">
        <v>1.1599999999999999</v>
      </c>
      <c r="N765" s="34">
        <v>1.1399999999999999</v>
      </c>
      <c r="O765" s="34">
        <v>1.1499999999999999</v>
      </c>
      <c r="P765" s="34">
        <v>1.1599999999999999</v>
      </c>
      <c r="Q765" s="34">
        <v>1.17</v>
      </c>
      <c r="R765" s="34">
        <v>1.18</v>
      </c>
      <c r="S765" s="34">
        <v>1.21</v>
      </c>
      <c r="T765" s="34">
        <v>1.28</v>
      </c>
      <c r="U765" s="34">
        <v>1.28</v>
      </c>
      <c r="V765" s="34">
        <v>1.29</v>
      </c>
      <c r="W765" s="34">
        <v>1.3</v>
      </c>
      <c r="X765" s="34">
        <v>1.26</v>
      </c>
      <c r="Y765" s="34">
        <v>1.32</v>
      </c>
      <c r="Z765" s="412">
        <v>1.3</v>
      </c>
      <c r="AA765" s="412">
        <v>1.3</v>
      </c>
      <c r="AB765" s="412">
        <v>1.3</v>
      </c>
      <c r="AC765" s="412">
        <v>1.3</v>
      </c>
      <c r="AD765" s="412">
        <v>1.3</v>
      </c>
    </row>
    <row r="766" spans="1:30" s="30" customFormat="1" ht="11.25" x14ac:dyDescent="0.25">
      <c r="A766" s="31">
        <v>77746</v>
      </c>
      <c r="B766" s="30" t="str">
        <f t="shared" si="11"/>
        <v/>
      </c>
      <c r="C766" s="34">
        <v>1.34</v>
      </c>
      <c r="D766" s="34" t="s">
        <v>1829</v>
      </c>
      <c r="E766" s="34" t="s">
        <v>1832</v>
      </c>
      <c r="F766" s="34" t="s">
        <v>1833</v>
      </c>
      <c r="G766" s="34" t="s">
        <v>1831</v>
      </c>
      <c r="H766" s="34" t="s">
        <v>1834</v>
      </c>
      <c r="I766" s="34" t="s">
        <v>1825</v>
      </c>
      <c r="J766" s="34" t="s">
        <v>1838</v>
      </c>
      <c r="K766" s="34">
        <v>1.18</v>
      </c>
      <c r="L766" s="34">
        <v>1.18</v>
      </c>
      <c r="M766" s="34">
        <v>1.17</v>
      </c>
      <c r="N766" s="34">
        <v>1.1499999999999999</v>
      </c>
      <c r="O766" s="34">
        <v>1.1499999999999999</v>
      </c>
      <c r="P766" s="34">
        <v>1.1599999999999999</v>
      </c>
      <c r="Q766" s="34">
        <v>1.18</v>
      </c>
      <c r="R766" s="34">
        <v>1.19</v>
      </c>
      <c r="S766" s="34">
        <v>1.21</v>
      </c>
      <c r="T766" s="34">
        <v>1.29</v>
      </c>
      <c r="U766" s="34">
        <v>1.29</v>
      </c>
      <c r="V766" s="34">
        <v>1.3</v>
      </c>
      <c r="W766" s="34">
        <v>1.31</v>
      </c>
      <c r="X766" s="34">
        <v>1.27</v>
      </c>
      <c r="Y766" s="34">
        <v>1.33</v>
      </c>
      <c r="Z766" s="412">
        <v>1.31</v>
      </c>
      <c r="AA766" s="412">
        <v>1.31</v>
      </c>
      <c r="AB766" s="412">
        <v>1.31</v>
      </c>
      <c r="AC766" s="412">
        <v>1.31</v>
      </c>
      <c r="AD766" s="412">
        <v>1.31</v>
      </c>
    </row>
    <row r="767" spans="1:30" s="30" customFormat="1" ht="11.25" x14ac:dyDescent="0.25">
      <c r="A767" s="31">
        <v>77749</v>
      </c>
      <c r="B767" s="30" t="str">
        <f t="shared" si="11"/>
        <v/>
      </c>
      <c r="C767" s="34">
        <v>1.33</v>
      </c>
      <c r="D767" s="34" t="s">
        <v>1823</v>
      </c>
      <c r="E767" s="34" t="s">
        <v>1833</v>
      </c>
      <c r="F767" s="34" t="s">
        <v>1839</v>
      </c>
      <c r="G767" s="34" t="s">
        <v>1826</v>
      </c>
      <c r="H767" s="34" t="s">
        <v>1840</v>
      </c>
      <c r="I767" s="34" t="s">
        <v>1838</v>
      </c>
      <c r="J767" s="34" t="s">
        <v>1834</v>
      </c>
      <c r="K767" s="34">
        <v>1.17</v>
      </c>
      <c r="L767" s="34">
        <v>1.17</v>
      </c>
      <c r="M767" s="34">
        <v>1.1599999999999999</v>
      </c>
      <c r="N767" s="34">
        <v>1.1399999999999999</v>
      </c>
      <c r="O767" s="34">
        <v>1.1399999999999999</v>
      </c>
      <c r="P767" s="34">
        <v>1.1499999999999999</v>
      </c>
      <c r="Q767" s="34">
        <v>1.17</v>
      </c>
      <c r="R767" s="34">
        <v>1.18</v>
      </c>
      <c r="S767" s="34">
        <v>1.2</v>
      </c>
      <c r="T767" s="34">
        <v>1.28</v>
      </c>
      <c r="U767" s="34">
        <v>1.28</v>
      </c>
      <c r="V767" s="34">
        <v>1.28</v>
      </c>
      <c r="W767" s="34">
        <v>1.3</v>
      </c>
      <c r="X767" s="34">
        <v>1.26</v>
      </c>
      <c r="Y767" s="34">
        <v>1.32</v>
      </c>
      <c r="Z767" s="412">
        <v>1.3</v>
      </c>
      <c r="AA767" s="412">
        <v>1.3</v>
      </c>
      <c r="AB767" s="412">
        <v>1.3</v>
      </c>
      <c r="AC767" s="412">
        <v>1.3</v>
      </c>
      <c r="AD767" s="412">
        <v>1.3</v>
      </c>
    </row>
    <row r="768" spans="1:30" s="30" customFormat="1" ht="11.25" x14ac:dyDescent="0.25">
      <c r="A768" s="31">
        <v>77756</v>
      </c>
      <c r="B768" s="30" t="str">
        <f t="shared" si="11"/>
        <v/>
      </c>
      <c r="C768" s="34">
        <v>1.25</v>
      </c>
      <c r="D768" s="34" t="s">
        <v>1824</v>
      </c>
      <c r="E768" s="34" t="s">
        <v>1831</v>
      </c>
      <c r="F768" s="34" t="s">
        <v>1826</v>
      </c>
      <c r="G768" s="34" t="s">
        <v>1844</v>
      </c>
      <c r="H768" s="34" t="s">
        <v>1846</v>
      </c>
      <c r="I768" s="34" t="s">
        <v>1845</v>
      </c>
      <c r="J768" s="34" t="s">
        <v>1845</v>
      </c>
      <c r="K768" s="34">
        <v>1.1100000000000001</v>
      </c>
      <c r="L768" s="34">
        <v>1.1100000000000001</v>
      </c>
      <c r="M768" s="34">
        <v>1.1000000000000001</v>
      </c>
      <c r="N768" s="34">
        <v>1.08</v>
      </c>
      <c r="O768" s="34">
        <v>1.0900000000000001</v>
      </c>
      <c r="P768" s="34">
        <v>1.1000000000000001</v>
      </c>
      <c r="Q768" s="34">
        <v>1.1100000000000001</v>
      </c>
      <c r="R768" s="34">
        <v>1.1200000000000001</v>
      </c>
      <c r="S768" s="34">
        <v>1.1399999999999999</v>
      </c>
      <c r="T768" s="34">
        <v>1.21</v>
      </c>
      <c r="U768" s="34">
        <v>1.21</v>
      </c>
      <c r="V768" s="34">
        <v>1.21</v>
      </c>
      <c r="W768" s="34">
        <v>1.23</v>
      </c>
      <c r="X768" s="34">
        <v>1.2</v>
      </c>
      <c r="Y768" s="34">
        <v>1.26</v>
      </c>
      <c r="Z768" s="412">
        <v>1.23</v>
      </c>
      <c r="AA768" s="412">
        <v>1.23</v>
      </c>
      <c r="AB768" s="412">
        <v>1.23</v>
      </c>
      <c r="AC768" s="412">
        <v>1.23</v>
      </c>
      <c r="AD768" s="412">
        <v>1.23</v>
      </c>
    </row>
    <row r="769" spans="1:30" s="30" customFormat="1" ht="11.25" x14ac:dyDescent="0.25">
      <c r="A769" s="31">
        <v>77761</v>
      </c>
      <c r="B769" s="30" t="str">
        <f t="shared" si="11"/>
        <v/>
      </c>
      <c r="C769" s="34">
        <v>1.01</v>
      </c>
      <c r="D769" s="34">
        <v>1</v>
      </c>
      <c r="E769" s="34" t="s">
        <v>1864</v>
      </c>
      <c r="F769" s="34" t="s">
        <v>1861</v>
      </c>
      <c r="G769" s="34" t="s">
        <v>1859</v>
      </c>
      <c r="H769" s="34" t="s">
        <v>1862</v>
      </c>
      <c r="I769" s="34" t="s">
        <v>1863</v>
      </c>
      <c r="J769" s="34" t="s">
        <v>1863</v>
      </c>
      <c r="K769" s="34">
        <v>0.92</v>
      </c>
      <c r="L769" s="34">
        <v>0.92</v>
      </c>
      <c r="M769" s="34">
        <v>0.92</v>
      </c>
      <c r="N769" s="34">
        <v>0.9</v>
      </c>
      <c r="O769" s="34">
        <v>0.9</v>
      </c>
      <c r="P769" s="34">
        <v>0.91</v>
      </c>
      <c r="Q769" s="34">
        <v>0.92</v>
      </c>
      <c r="R769" s="34">
        <v>0.93</v>
      </c>
      <c r="S769" s="34">
        <v>0.94</v>
      </c>
      <c r="T769" s="34">
        <v>0.99</v>
      </c>
      <c r="U769" s="34">
        <v>0.99</v>
      </c>
      <c r="V769" s="34">
        <v>0.99</v>
      </c>
      <c r="W769" s="34">
        <v>1.01</v>
      </c>
      <c r="X769" s="34">
        <v>0.99</v>
      </c>
      <c r="Y769" s="34">
        <v>1.03</v>
      </c>
      <c r="Z769" s="412">
        <v>1.01</v>
      </c>
      <c r="AA769" s="412">
        <v>1.01</v>
      </c>
      <c r="AB769" s="412">
        <v>1.01</v>
      </c>
      <c r="AC769" s="412">
        <v>1.01</v>
      </c>
      <c r="AD769" s="412">
        <v>1.01</v>
      </c>
    </row>
    <row r="770" spans="1:30" s="30" customFormat="1" ht="11.25" x14ac:dyDescent="0.25">
      <c r="A770" s="31">
        <v>77767</v>
      </c>
      <c r="B770" s="30" t="str">
        <f t="shared" si="11"/>
        <v/>
      </c>
      <c r="C770" s="34">
        <v>1.33</v>
      </c>
      <c r="D770" s="34" t="s">
        <v>1823</v>
      </c>
      <c r="E770" s="34" t="s">
        <v>1833</v>
      </c>
      <c r="F770" s="34" t="s">
        <v>1839</v>
      </c>
      <c r="G770" s="34" t="s">
        <v>1826</v>
      </c>
      <c r="H770" s="34" t="s">
        <v>1840</v>
      </c>
      <c r="I770" s="34" t="s">
        <v>1838</v>
      </c>
      <c r="J770" s="34" t="s">
        <v>1834</v>
      </c>
      <c r="K770" s="34">
        <v>1.17</v>
      </c>
      <c r="L770" s="34">
        <v>1.17</v>
      </c>
      <c r="M770" s="34">
        <v>1.1599999999999999</v>
      </c>
      <c r="N770" s="34">
        <v>1.1399999999999999</v>
      </c>
      <c r="O770" s="34">
        <v>1.1399999999999999</v>
      </c>
      <c r="P770" s="34">
        <v>1.1499999999999999</v>
      </c>
      <c r="Q770" s="34">
        <v>1.17</v>
      </c>
      <c r="R770" s="34">
        <v>1.18</v>
      </c>
      <c r="S770" s="34">
        <v>1.2</v>
      </c>
      <c r="T770" s="34">
        <v>1.28</v>
      </c>
      <c r="U770" s="34">
        <v>1.28</v>
      </c>
      <c r="V770" s="34">
        <v>1.28</v>
      </c>
      <c r="W770" s="34">
        <v>1.3</v>
      </c>
      <c r="X770" s="34">
        <v>1.26</v>
      </c>
      <c r="Y770" s="34">
        <v>1.32</v>
      </c>
      <c r="Z770" s="412">
        <v>1.3</v>
      </c>
      <c r="AA770" s="412">
        <v>1.3</v>
      </c>
      <c r="AB770" s="412">
        <v>1.3</v>
      </c>
      <c r="AC770" s="412">
        <v>1.3</v>
      </c>
      <c r="AD770" s="412">
        <v>1.3</v>
      </c>
    </row>
    <row r="771" spans="1:30" s="30" customFormat="1" ht="11.25" x14ac:dyDescent="0.25">
      <c r="A771" s="31">
        <v>77770</v>
      </c>
      <c r="B771" s="30" t="str">
        <f t="shared" si="11"/>
        <v/>
      </c>
      <c r="C771" s="34">
        <v>1.26</v>
      </c>
      <c r="D771" s="34" t="s">
        <v>1830</v>
      </c>
      <c r="E771" s="34" t="s">
        <v>1837</v>
      </c>
      <c r="F771" s="34" t="s">
        <v>1831</v>
      </c>
      <c r="G771" s="34" t="s">
        <v>1842</v>
      </c>
      <c r="H771" s="34" t="s">
        <v>1850</v>
      </c>
      <c r="I771" s="34" t="s">
        <v>1849</v>
      </c>
      <c r="J771" s="34" t="s">
        <v>1849</v>
      </c>
      <c r="K771" s="34">
        <v>1.1200000000000001</v>
      </c>
      <c r="L771" s="34">
        <v>1.1200000000000001</v>
      </c>
      <c r="M771" s="34">
        <v>1.1100000000000001</v>
      </c>
      <c r="N771" s="34">
        <v>1.0900000000000001</v>
      </c>
      <c r="O771" s="34">
        <v>1.1000000000000001</v>
      </c>
      <c r="P771" s="34">
        <v>1.1100000000000001</v>
      </c>
      <c r="Q771" s="34">
        <v>1.1200000000000001</v>
      </c>
      <c r="R771" s="34">
        <v>1.1299999999999999</v>
      </c>
      <c r="S771" s="34">
        <v>1.1499999999999999</v>
      </c>
      <c r="T771" s="34">
        <v>1.22</v>
      </c>
      <c r="U771" s="34">
        <v>1.22</v>
      </c>
      <c r="V771" s="34">
        <v>1.23</v>
      </c>
      <c r="W771" s="34">
        <v>1.24</v>
      </c>
      <c r="X771" s="34">
        <v>1.2</v>
      </c>
      <c r="Y771" s="34">
        <v>1.27</v>
      </c>
      <c r="Z771" s="412">
        <v>1.24</v>
      </c>
      <c r="AA771" s="412">
        <v>1.24</v>
      </c>
      <c r="AB771" s="412">
        <v>1.24</v>
      </c>
      <c r="AC771" s="412">
        <v>1.24</v>
      </c>
      <c r="AD771" s="412">
        <v>1.24</v>
      </c>
    </row>
    <row r="772" spans="1:30" s="30" customFormat="1" ht="11.25" x14ac:dyDescent="0.25">
      <c r="A772" s="31">
        <v>77773</v>
      </c>
      <c r="B772" s="30" t="str">
        <f t="shared" si="11"/>
        <v/>
      </c>
      <c r="C772" s="34">
        <v>1.1000000000000001</v>
      </c>
      <c r="D772" s="34" t="s">
        <v>1848</v>
      </c>
      <c r="E772" s="34" t="s">
        <v>1847</v>
      </c>
      <c r="F772" s="34" t="s">
        <v>1855</v>
      </c>
      <c r="G772" s="34" t="s">
        <v>1857</v>
      </c>
      <c r="H772" s="34" t="s">
        <v>1864</v>
      </c>
      <c r="I772" s="34">
        <v>1</v>
      </c>
      <c r="J772" s="34">
        <v>1</v>
      </c>
      <c r="K772" s="34">
        <v>0.99</v>
      </c>
      <c r="L772" s="34">
        <v>0.99</v>
      </c>
      <c r="M772" s="34">
        <v>0.99</v>
      </c>
      <c r="N772" s="34">
        <v>0.97</v>
      </c>
      <c r="O772" s="34">
        <v>0.97</v>
      </c>
      <c r="P772" s="34">
        <v>0.98</v>
      </c>
      <c r="Q772" s="34">
        <v>0.99</v>
      </c>
      <c r="R772" s="34">
        <v>1</v>
      </c>
      <c r="S772" s="34">
        <v>1.01</v>
      </c>
      <c r="T772" s="34">
        <v>1.07</v>
      </c>
      <c r="U772" s="34">
        <v>1.07</v>
      </c>
      <c r="V772" s="34">
        <v>1.07</v>
      </c>
      <c r="W772" s="34">
        <v>1.0900000000000001</v>
      </c>
      <c r="X772" s="34">
        <v>1.07</v>
      </c>
      <c r="Y772" s="34">
        <v>1.1200000000000001</v>
      </c>
      <c r="Z772" s="412">
        <v>1.0900000000000001</v>
      </c>
      <c r="AA772" s="412">
        <v>1.0900000000000001</v>
      </c>
      <c r="AB772" s="412">
        <v>1.0900000000000001</v>
      </c>
      <c r="AC772" s="412">
        <v>1.0900000000000001</v>
      </c>
      <c r="AD772" s="412">
        <v>1.0900000000000001</v>
      </c>
    </row>
    <row r="773" spans="1:30" s="30" customFormat="1" ht="11.25" x14ac:dyDescent="0.25">
      <c r="A773" s="31">
        <v>77776</v>
      </c>
      <c r="B773" s="30" t="str">
        <f t="shared" ref="B773:B836" si="12">IF($B$3="","",ABS($B$3-$A773))</f>
        <v/>
      </c>
      <c r="C773" s="34">
        <v>1.05</v>
      </c>
      <c r="D773" s="34" t="s">
        <v>1853</v>
      </c>
      <c r="E773" s="34" t="s">
        <v>1856</v>
      </c>
      <c r="F773" s="34" t="s">
        <v>1857</v>
      </c>
      <c r="G773" s="34" t="s">
        <v>1865</v>
      </c>
      <c r="H773" s="34" t="s">
        <v>1859</v>
      </c>
      <c r="I773" s="34" t="s">
        <v>1858</v>
      </c>
      <c r="J773" s="34" t="s">
        <v>1858</v>
      </c>
      <c r="K773" s="34">
        <v>0.95</v>
      </c>
      <c r="L773" s="34">
        <v>0.95</v>
      </c>
      <c r="M773" s="34">
        <v>0.94</v>
      </c>
      <c r="N773" s="34">
        <v>0.93</v>
      </c>
      <c r="O773" s="34">
        <v>0.93</v>
      </c>
      <c r="P773" s="34">
        <v>0.94</v>
      </c>
      <c r="Q773" s="34">
        <v>0.94</v>
      </c>
      <c r="R773" s="34">
        <v>0.95</v>
      </c>
      <c r="S773" s="34">
        <v>0.97</v>
      </c>
      <c r="T773" s="34">
        <v>1.02</v>
      </c>
      <c r="U773" s="34">
        <v>1.02</v>
      </c>
      <c r="V773" s="34">
        <v>1.02</v>
      </c>
      <c r="W773" s="34">
        <v>1.04</v>
      </c>
      <c r="X773" s="34">
        <v>1.02</v>
      </c>
      <c r="Y773" s="34">
        <v>1.06</v>
      </c>
      <c r="Z773" s="412">
        <v>1.04</v>
      </c>
      <c r="AA773" s="412">
        <v>1.04</v>
      </c>
      <c r="AB773" s="412">
        <v>1.04</v>
      </c>
      <c r="AC773" s="412">
        <v>1.04</v>
      </c>
      <c r="AD773" s="412">
        <v>1.04</v>
      </c>
    </row>
    <row r="774" spans="1:30" s="30" customFormat="1" ht="11.25" x14ac:dyDescent="0.25">
      <c r="A774" s="31">
        <v>77781</v>
      </c>
      <c r="B774" s="30" t="str">
        <f t="shared" si="12"/>
        <v/>
      </c>
      <c r="C774" s="34">
        <v>1.29</v>
      </c>
      <c r="D774" s="34" t="s">
        <v>1839</v>
      </c>
      <c r="E774" s="34" t="s">
        <v>1841</v>
      </c>
      <c r="F774" s="34" t="s">
        <v>1830</v>
      </c>
      <c r="G774" s="34" t="s">
        <v>1834</v>
      </c>
      <c r="H774" s="34" t="s">
        <v>1844</v>
      </c>
      <c r="I774" s="34" t="s">
        <v>1842</v>
      </c>
      <c r="J774" s="34" t="s">
        <v>1842</v>
      </c>
      <c r="K774" s="34">
        <v>1.1399999999999999</v>
      </c>
      <c r="L774" s="34">
        <v>1.1399999999999999</v>
      </c>
      <c r="M774" s="34">
        <v>1.1299999999999999</v>
      </c>
      <c r="N774" s="34">
        <v>1.1100000000000001</v>
      </c>
      <c r="O774" s="34">
        <v>1.1200000000000001</v>
      </c>
      <c r="P774" s="34">
        <v>1.1299999999999999</v>
      </c>
      <c r="Q774" s="34">
        <v>1.1499999999999999</v>
      </c>
      <c r="R774" s="34">
        <v>1.1499999999999999</v>
      </c>
      <c r="S774" s="34">
        <v>1.18</v>
      </c>
      <c r="T774" s="34">
        <v>1.25</v>
      </c>
      <c r="U774" s="34">
        <v>1.25</v>
      </c>
      <c r="V774" s="34">
        <v>1.25</v>
      </c>
      <c r="W774" s="34">
        <v>1.27</v>
      </c>
      <c r="X774" s="34">
        <v>1.23</v>
      </c>
      <c r="Y774" s="34">
        <v>1.29</v>
      </c>
      <c r="Z774" s="412">
        <v>1.27</v>
      </c>
      <c r="AA774" s="412">
        <v>1.27</v>
      </c>
      <c r="AB774" s="412">
        <v>1.27</v>
      </c>
      <c r="AC774" s="412">
        <v>1.27</v>
      </c>
      <c r="AD774" s="412">
        <v>1.27</v>
      </c>
    </row>
    <row r="775" spans="1:30" s="30" customFormat="1" ht="11.25" x14ac:dyDescent="0.25">
      <c r="A775" s="31">
        <v>77784</v>
      </c>
      <c r="B775" s="30" t="str">
        <f t="shared" si="12"/>
        <v/>
      </c>
      <c r="C775" s="34">
        <v>1.19</v>
      </c>
      <c r="D775" s="34" t="s">
        <v>1834</v>
      </c>
      <c r="E775" s="34" t="s">
        <v>1842</v>
      </c>
      <c r="F775" s="34" t="s">
        <v>1844</v>
      </c>
      <c r="G775" s="34" t="s">
        <v>1848</v>
      </c>
      <c r="H775" s="34" t="s">
        <v>1852</v>
      </c>
      <c r="I775" s="34" t="s">
        <v>1847</v>
      </c>
      <c r="J775" s="34" t="s">
        <v>1847</v>
      </c>
      <c r="K775" s="34">
        <v>1.06</v>
      </c>
      <c r="L775" s="34">
        <v>1.06</v>
      </c>
      <c r="M775" s="34">
        <v>1.05</v>
      </c>
      <c r="N775" s="34">
        <v>1.04</v>
      </c>
      <c r="O775" s="34">
        <v>1.04</v>
      </c>
      <c r="P775" s="34">
        <v>1.05</v>
      </c>
      <c r="Q775" s="34">
        <v>1.06</v>
      </c>
      <c r="R775" s="34">
        <v>1.07</v>
      </c>
      <c r="S775" s="34">
        <v>1.0900000000000001</v>
      </c>
      <c r="T775" s="34">
        <v>1.1499999999999999</v>
      </c>
      <c r="U775" s="34">
        <v>1.1499999999999999</v>
      </c>
      <c r="V775" s="34">
        <v>1.1499999999999999</v>
      </c>
      <c r="W775" s="34">
        <v>1.17</v>
      </c>
      <c r="X775" s="34">
        <v>1.1399999999999999</v>
      </c>
      <c r="Y775" s="34">
        <v>1.2</v>
      </c>
      <c r="Z775" s="412">
        <v>1.17</v>
      </c>
      <c r="AA775" s="412">
        <v>1.17</v>
      </c>
      <c r="AB775" s="412">
        <v>1.17</v>
      </c>
      <c r="AC775" s="412">
        <v>1.17</v>
      </c>
      <c r="AD775" s="412">
        <v>1.17</v>
      </c>
    </row>
    <row r="776" spans="1:30" s="30" customFormat="1" ht="11.25" x14ac:dyDescent="0.25">
      <c r="A776" s="31">
        <v>77787</v>
      </c>
      <c r="B776" s="30" t="str">
        <f t="shared" si="12"/>
        <v/>
      </c>
      <c r="C776" s="34">
        <v>1.18</v>
      </c>
      <c r="D776" s="34" t="s">
        <v>1840</v>
      </c>
      <c r="E776" s="34" t="s">
        <v>1844</v>
      </c>
      <c r="F776" s="34" t="s">
        <v>1849</v>
      </c>
      <c r="G776" s="34" t="s">
        <v>1848</v>
      </c>
      <c r="H776" s="34" t="s">
        <v>1852</v>
      </c>
      <c r="I776" s="34" t="s">
        <v>1855</v>
      </c>
      <c r="J776" s="34" t="s">
        <v>1855</v>
      </c>
      <c r="K776" s="34">
        <v>1.05</v>
      </c>
      <c r="L776" s="34">
        <v>1.05</v>
      </c>
      <c r="M776" s="34">
        <v>1.05</v>
      </c>
      <c r="N776" s="34">
        <v>1.03</v>
      </c>
      <c r="O776" s="34">
        <v>1.03</v>
      </c>
      <c r="P776" s="34">
        <v>1.04</v>
      </c>
      <c r="Q776" s="34">
        <v>1.05</v>
      </c>
      <c r="R776" s="34">
        <v>1.06</v>
      </c>
      <c r="S776" s="34">
        <v>1.08</v>
      </c>
      <c r="T776" s="34">
        <v>1.1399999999999999</v>
      </c>
      <c r="U776" s="34">
        <v>1.1399999999999999</v>
      </c>
      <c r="V776" s="34">
        <v>1.1399999999999999</v>
      </c>
      <c r="W776" s="34">
        <v>1.1599999999999999</v>
      </c>
      <c r="X776" s="34">
        <v>1.1299999999999999</v>
      </c>
      <c r="Y776" s="34">
        <v>1.19</v>
      </c>
      <c r="Z776" s="412">
        <v>1.1599999999999999</v>
      </c>
      <c r="AA776" s="412">
        <v>1.1599999999999999</v>
      </c>
      <c r="AB776" s="412">
        <v>1.1599999999999999</v>
      </c>
      <c r="AC776" s="412">
        <v>1.1599999999999999</v>
      </c>
      <c r="AD776" s="412">
        <v>1.1599999999999999</v>
      </c>
    </row>
    <row r="777" spans="1:30" s="30" customFormat="1" ht="11.25" x14ac:dyDescent="0.25">
      <c r="A777" s="31">
        <v>77790</v>
      </c>
      <c r="B777" s="30" t="str">
        <f t="shared" si="12"/>
        <v/>
      </c>
      <c r="C777" s="34">
        <v>1.28</v>
      </c>
      <c r="D777" s="34" t="s">
        <v>1843</v>
      </c>
      <c r="E777" s="34" t="s">
        <v>1830</v>
      </c>
      <c r="F777" s="34" t="s">
        <v>1837</v>
      </c>
      <c r="G777" s="34" t="s">
        <v>1840</v>
      </c>
      <c r="H777" s="34" t="s">
        <v>1845</v>
      </c>
      <c r="I777" s="34" t="s">
        <v>1844</v>
      </c>
      <c r="J777" s="34" t="s">
        <v>1844</v>
      </c>
      <c r="K777" s="34">
        <v>1.1299999999999999</v>
      </c>
      <c r="L777" s="34">
        <v>1.1299999999999999</v>
      </c>
      <c r="M777" s="34">
        <v>1.1200000000000001</v>
      </c>
      <c r="N777" s="34">
        <v>1.1000000000000001</v>
      </c>
      <c r="O777" s="34">
        <v>1.1100000000000001</v>
      </c>
      <c r="P777" s="34">
        <v>1.1200000000000001</v>
      </c>
      <c r="Q777" s="34">
        <v>1.1399999999999999</v>
      </c>
      <c r="R777" s="34">
        <v>1.1399999999999999</v>
      </c>
      <c r="S777" s="34">
        <v>1.1599999999999999</v>
      </c>
      <c r="T777" s="34">
        <v>1.24</v>
      </c>
      <c r="U777" s="34">
        <v>1.24</v>
      </c>
      <c r="V777" s="34">
        <v>1.24</v>
      </c>
      <c r="W777" s="34">
        <v>1.26</v>
      </c>
      <c r="X777" s="34">
        <v>1.22</v>
      </c>
      <c r="Y777" s="34">
        <v>1.28</v>
      </c>
      <c r="Z777" s="412">
        <v>1.26</v>
      </c>
      <c r="AA777" s="412">
        <v>1.26</v>
      </c>
      <c r="AB777" s="412">
        <v>1.26</v>
      </c>
      <c r="AC777" s="412">
        <v>1.26</v>
      </c>
      <c r="AD777" s="412">
        <v>1.26</v>
      </c>
    </row>
    <row r="778" spans="1:30" s="30" customFormat="1" ht="11.25" x14ac:dyDescent="0.25">
      <c r="A778" s="31">
        <v>77791</v>
      </c>
      <c r="B778" s="30" t="str">
        <f t="shared" si="12"/>
        <v/>
      </c>
      <c r="C778" s="34">
        <v>1.31</v>
      </c>
      <c r="D778" s="34" t="s">
        <v>1832</v>
      </c>
      <c r="E778" s="34" t="s">
        <v>1839</v>
      </c>
      <c r="F778" s="34" t="s">
        <v>1841</v>
      </c>
      <c r="G778" s="34" t="s">
        <v>1838</v>
      </c>
      <c r="H778" s="34" t="s">
        <v>1842</v>
      </c>
      <c r="I778" s="34" t="s">
        <v>1840</v>
      </c>
      <c r="J778" s="34" t="s">
        <v>1840</v>
      </c>
      <c r="K778" s="34">
        <v>1.1499999999999999</v>
      </c>
      <c r="L778" s="34">
        <v>1.1599999999999999</v>
      </c>
      <c r="M778" s="34">
        <v>1.1399999999999999</v>
      </c>
      <c r="N778" s="34">
        <v>1.1299999999999999</v>
      </c>
      <c r="O778" s="34">
        <v>1.1299999999999999</v>
      </c>
      <c r="P778" s="34">
        <v>1.1399999999999999</v>
      </c>
      <c r="Q778" s="34">
        <v>1.1599999999999999</v>
      </c>
      <c r="R778" s="34">
        <v>1.17</v>
      </c>
      <c r="S778" s="34">
        <v>1.19</v>
      </c>
      <c r="T778" s="34">
        <v>1.27</v>
      </c>
      <c r="U778" s="34">
        <v>1.27</v>
      </c>
      <c r="V778" s="34">
        <v>1.27</v>
      </c>
      <c r="W778" s="34">
        <v>1.28</v>
      </c>
      <c r="X778" s="34">
        <v>1.24</v>
      </c>
      <c r="Y778" s="34">
        <v>1.31</v>
      </c>
      <c r="Z778" s="412">
        <v>1.28</v>
      </c>
      <c r="AA778" s="412">
        <v>1.28</v>
      </c>
      <c r="AB778" s="412">
        <v>1.28</v>
      </c>
      <c r="AC778" s="412">
        <v>1.28</v>
      </c>
      <c r="AD778" s="412">
        <v>1.28</v>
      </c>
    </row>
    <row r="779" spans="1:30" s="30" customFormat="1" ht="11.25" x14ac:dyDescent="0.25">
      <c r="A779" s="31">
        <v>77793</v>
      </c>
      <c r="B779" s="30" t="str">
        <f t="shared" si="12"/>
        <v/>
      </c>
      <c r="C779" s="34">
        <v>1.2</v>
      </c>
      <c r="D779" s="34" t="s">
        <v>1838</v>
      </c>
      <c r="E779" s="34" t="s">
        <v>1834</v>
      </c>
      <c r="F779" s="34" t="s">
        <v>1840</v>
      </c>
      <c r="G779" s="34" t="s">
        <v>1846</v>
      </c>
      <c r="H779" s="34" t="s">
        <v>1847</v>
      </c>
      <c r="I779" s="34" t="s">
        <v>1848</v>
      </c>
      <c r="J779" s="34" t="s">
        <v>1848</v>
      </c>
      <c r="K779" s="34">
        <v>1.07</v>
      </c>
      <c r="L779" s="34">
        <v>1.07</v>
      </c>
      <c r="M779" s="34">
        <v>1.06</v>
      </c>
      <c r="N779" s="34">
        <v>1.05</v>
      </c>
      <c r="O779" s="34">
        <v>1.05</v>
      </c>
      <c r="P779" s="34">
        <v>1.06</v>
      </c>
      <c r="Q779" s="34">
        <v>1.07</v>
      </c>
      <c r="R779" s="34">
        <v>1.08</v>
      </c>
      <c r="S779" s="34">
        <v>1.1000000000000001</v>
      </c>
      <c r="T779" s="34">
        <v>1.17</v>
      </c>
      <c r="U779" s="34">
        <v>1.17</v>
      </c>
      <c r="V779" s="34">
        <v>1.17</v>
      </c>
      <c r="W779" s="34">
        <v>1.19</v>
      </c>
      <c r="X779" s="34">
        <v>1.1499999999999999</v>
      </c>
      <c r="Y779" s="34">
        <v>1.21</v>
      </c>
      <c r="Z779" s="412">
        <v>1.19</v>
      </c>
      <c r="AA779" s="412">
        <v>1.19</v>
      </c>
      <c r="AB779" s="412">
        <v>1.19</v>
      </c>
      <c r="AC779" s="412">
        <v>1.19</v>
      </c>
      <c r="AD779" s="412">
        <v>1.19</v>
      </c>
    </row>
    <row r="780" spans="1:30" s="30" customFormat="1" ht="11.25" x14ac:dyDescent="0.25">
      <c r="A780" s="31">
        <v>77794</v>
      </c>
      <c r="B780" s="30" t="str">
        <f t="shared" si="12"/>
        <v/>
      </c>
      <c r="C780" s="34">
        <v>1.28</v>
      </c>
      <c r="D780" s="34" t="s">
        <v>1843</v>
      </c>
      <c r="E780" s="34" t="s">
        <v>1824</v>
      </c>
      <c r="F780" s="34" t="s">
        <v>1837</v>
      </c>
      <c r="G780" s="34" t="s">
        <v>1840</v>
      </c>
      <c r="H780" s="34" t="s">
        <v>1845</v>
      </c>
      <c r="I780" s="34" t="s">
        <v>1844</v>
      </c>
      <c r="J780" s="34" t="s">
        <v>1844</v>
      </c>
      <c r="K780" s="34">
        <v>1.1299999999999999</v>
      </c>
      <c r="L780" s="34">
        <v>1.1299999999999999</v>
      </c>
      <c r="M780" s="34">
        <v>1.1200000000000001</v>
      </c>
      <c r="N780" s="34">
        <v>1.1000000000000001</v>
      </c>
      <c r="O780" s="34">
        <v>1.1100000000000001</v>
      </c>
      <c r="P780" s="34">
        <v>1.1200000000000001</v>
      </c>
      <c r="Q780" s="34">
        <v>1.1299999999999999</v>
      </c>
      <c r="R780" s="34">
        <v>1.1399999999999999</v>
      </c>
      <c r="S780" s="34">
        <v>1.1599999999999999</v>
      </c>
      <c r="T780" s="34">
        <v>1.24</v>
      </c>
      <c r="U780" s="34">
        <v>1.24</v>
      </c>
      <c r="V780" s="34">
        <v>1.24</v>
      </c>
      <c r="W780" s="34">
        <v>1.25</v>
      </c>
      <c r="X780" s="34">
        <v>1.22</v>
      </c>
      <c r="Y780" s="34">
        <v>1.28</v>
      </c>
      <c r="Z780" s="412">
        <v>1.25</v>
      </c>
      <c r="AA780" s="412">
        <v>1.25</v>
      </c>
      <c r="AB780" s="412">
        <v>1.25</v>
      </c>
      <c r="AC780" s="412">
        <v>1.25</v>
      </c>
      <c r="AD780" s="412">
        <v>1.25</v>
      </c>
    </row>
    <row r="781" spans="1:30" s="30" customFormat="1" ht="11.25" x14ac:dyDescent="0.25">
      <c r="A781" s="31">
        <v>77796</v>
      </c>
      <c r="B781" s="30" t="str">
        <f t="shared" si="12"/>
        <v/>
      </c>
      <c r="C781" s="34">
        <v>1.23</v>
      </c>
      <c r="D781" s="34" t="s">
        <v>1831</v>
      </c>
      <c r="E781" s="34" t="s">
        <v>1825</v>
      </c>
      <c r="F781" s="34" t="s">
        <v>1838</v>
      </c>
      <c r="G781" s="34" t="s">
        <v>1845</v>
      </c>
      <c r="H781" s="34" t="s">
        <v>1848</v>
      </c>
      <c r="I781" s="34" t="s">
        <v>1846</v>
      </c>
      <c r="J781" s="34" t="s">
        <v>1846</v>
      </c>
      <c r="K781" s="34">
        <v>1.0900000000000001</v>
      </c>
      <c r="L781" s="34">
        <v>1.0900000000000001</v>
      </c>
      <c r="M781" s="34">
        <v>1.08</v>
      </c>
      <c r="N781" s="34">
        <v>1.06</v>
      </c>
      <c r="O781" s="34">
        <v>1.07</v>
      </c>
      <c r="P781" s="34">
        <v>1.08</v>
      </c>
      <c r="Q781" s="34">
        <v>1.0900000000000001</v>
      </c>
      <c r="R781" s="34">
        <v>1.1000000000000001</v>
      </c>
      <c r="S781" s="34">
        <v>1.1200000000000001</v>
      </c>
      <c r="T781" s="34">
        <v>1.19</v>
      </c>
      <c r="U781" s="34">
        <v>1.19</v>
      </c>
      <c r="V781" s="34">
        <v>1.19</v>
      </c>
      <c r="W781" s="34">
        <v>1.21</v>
      </c>
      <c r="X781" s="34">
        <v>1.17</v>
      </c>
      <c r="Y781" s="34">
        <v>1.23</v>
      </c>
      <c r="Z781" s="412">
        <v>1.21</v>
      </c>
      <c r="AA781" s="412">
        <v>1.21</v>
      </c>
      <c r="AB781" s="412">
        <v>1.21</v>
      </c>
      <c r="AC781" s="412">
        <v>1.21</v>
      </c>
      <c r="AD781" s="412">
        <v>1.21</v>
      </c>
    </row>
    <row r="782" spans="1:30" s="30" customFormat="1" ht="11.25" x14ac:dyDescent="0.25">
      <c r="A782" s="31">
        <v>77797</v>
      </c>
      <c r="B782" s="30" t="str">
        <f t="shared" si="12"/>
        <v/>
      </c>
      <c r="C782" s="34">
        <v>1.31</v>
      </c>
      <c r="D782" s="34" t="s">
        <v>1832</v>
      </c>
      <c r="E782" s="34" t="s">
        <v>1843</v>
      </c>
      <c r="F782" s="34" t="s">
        <v>1841</v>
      </c>
      <c r="G782" s="34" t="s">
        <v>1838</v>
      </c>
      <c r="H782" s="34" t="s">
        <v>1842</v>
      </c>
      <c r="I782" s="34" t="s">
        <v>1840</v>
      </c>
      <c r="J782" s="34" t="s">
        <v>1840</v>
      </c>
      <c r="K782" s="34">
        <v>1.1499999999999999</v>
      </c>
      <c r="L782" s="34">
        <v>1.1599999999999999</v>
      </c>
      <c r="M782" s="34">
        <v>1.1399999999999999</v>
      </c>
      <c r="N782" s="34">
        <v>1.1200000000000001</v>
      </c>
      <c r="O782" s="34">
        <v>1.1299999999999999</v>
      </c>
      <c r="P782" s="34">
        <v>1.1399999999999999</v>
      </c>
      <c r="Q782" s="34">
        <v>1.1599999999999999</v>
      </c>
      <c r="R782" s="34">
        <v>1.17</v>
      </c>
      <c r="S782" s="34">
        <v>1.19</v>
      </c>
      <c r="T782" s="34">
        <v>1.27</v>
      </c>
      <c r="U782" s="34">
        <v>1.27</v>
      </c>
      <c r="V782" s="34">
        <v>1.27</v>
      </c>
      <c r="W782" s="34">
        <v>1.28</v>
      </c>
      <c r="X782" s="34">
        <v>1.24</v>
      </c>
      <c r="Y782" s="34">
        <v>1.31</v>
      </c>
      <c r="Z782" s="412">
        <v>1.28</v>
      </c>
      <c r="AA782" s="412">
        <v>1.28</v>
      </c>
      <c r="AB782" s="412">
        <v>1.28</v>
      </c>
      <c r="AC782" s="412">
        <v>1.28</v>
      </c>
      <c r="AD782" s="412">
        <v>1.28</v>
      </c>
    </row>
    <row r="783" spans="1:30" s="30" customFormat="1" ht="11.25" x14ac:dyDescent="0.25">
      <c r="A783" s="31">
        <v>77799</v>
      </c>
      <c r="B783" s="30" t="str">
        <f t="shared" si="12"/>
        <v/>
      </c>
      <c r="C783" s="34">
        <v>1.32</v>
      </c>
      <c r="D783" s="34" t="s">
        <v>1823</v>
      </c>
      <c r="E783" s="34" t="s">
        <v>1839</v>
      </c>
      <c r="F783" s="34" t="s">
        <v>1843</v>
      </c>
      <c r="G783" s="34" t="s">
        <v>1825</v>
      </c>
      <c r="H783" s="34" t="s">
        <v>1842</v>
      </c>
      <c r="I783" s="34" t="s">
        <v>1834</v>
      </c>
      <c r="J783" s="34" t="s">
        <v>1834</v>
      </c>
      <c r="K783" s="34">
        <v>1.1599999999999999</v>
      </c>
      <c r="L783" s="34">
        <v>1.1599999999999999</v>
      </c>
      <c r="M783" s="34">
        <v>1.1499999999999999</v>
      </c>
      <c r="N783" s="34">
        <v>1.1299999999999999</v>
      </c>
      <c r="O783" s="34">
        <v>1.1399999999999999</v>
      </c>
      <c r="P783" s="34">
        <v>1.1499999999999999</v>
      </c>
      <c r="Q783" s="34">
        <v>1.17</v>
      </c>
      <c r="R783" s="34">
        <v>1.17</v>
      </c>
      <c r="S783" s="34">
        <v>1.2</v>
      </c>
      <c r="T783" s="34">
        <v>1.28</v>
      </c>
      <c r="U783" s="34">
        <v>1.28</v>
      </c>
      <c r="V783" s="34">
        <v>1.28</v>
      </c>
      <c r="W783" s="34">
        <v>1.29</v>
      </c>
      <c r="X783" s="34">
        <v>1.25</v>
      </c>
      <c r="Y783" s="34">
        <v>1.32</v>
      </c>
      <c r="Z783" s="412">
        <v>1.29</v>
      </c>
      <c r="AA783" s="412">
        <v>1.29</v>
      </c>
      <c r="AB783" s="412">
        <v>1.29</v>
      </c>
      <c r="AC783" s="412">
        <v>1.29</v>
      </c>
      <c r="AD783" s="412">
        <v>1.29</v>
      </c>
    </row>
    <row r="784" spans="1:30" s="30" customFormat="1" ht="11.25" x14ac:dyDescent="0.25">
      <c r="A784" s="31">
        <v>77815</v>
      </c>
      <c r="B784" s="30" t="str">
        <f t="shared" si="12"/>
        <v/>
      </c>
      <c r="C784" s="34">
        <v>1.35</v>
      </c>
      <c r="D784" s="34" t="s">
        <v>1828</v>
      </c>
      <c r="E784" s="34" t="s">
        <v>1823</v>
      </c>
      <c r="F784" s="34" t="s">
        <v>1832</v>
      </c>
      <c r="G784" s="34" t="s">
        <v>1831</v>
      </c>
      <c r="H784" s="34" t="s">
        <v>1834</v>
      </c>
      <c r="I784" s="34" t="s">
        <v>1825</v>
      </c>
      <c r="J784" s="34" t="s">
        <v>1825</v>
      </c>
      <c r="K784" s="34">
        <v>1.18</v>
      </c>
      <c r="L784" s="34">
        <v>1.19</v>
      </c>
      <c r="M784" s="34">
        <v>1.17</v>
      </c>
      <c r="N784" s="34">
        <v>1.1499999999999999</v>
      </c>
      <c r="O784" s="34">
        <v>1.1599999999999999</v>
      </c>
      <c r="P784" s="34">
        <v>1.17</v>
      </c>
      <c r="Q784" s="34">
        <v>1.19</v>
      </c>
      <c r="R784" s="34">
        <v>1.2</v>
      </c>
      <c r="S784" s="34">
        <v>1.22</v>
      </c>
      <c r="T784" s="34">
        <v>1.3</v>
      </c>
      <c r="U784" s="34">
        <v>1.3</v>
      </c>
      <c r="V784" s="34">
        <v>1.31</v>
      </c>
      <c r="W784" s="34">
        <v>1.31</v>
      </c>
      <c r="X784" s="34">
        <v>1.27</v>
      </c>
      <c r="Y784" s="34">
        <v>1.34</v>
      </c>
      <c r="Z784" s="412">
        <v>1.31</v>
      </c>
      <c r="AA784" s="412">
        <v>1.31</v>
      </c>
      <c r="AB784" s="412">
        <v>1.31</v>
      </c>
      <c r="AC784" s="412">
        <v>1.31</v>
      </c>
      <c r="AD784" s="412">
        <v>1.31</v>
      </c>
    </row>
    <row r="785" spans="1:30" s="30" customFormat="1" ht="11.25" x14ac:dyDescent="0.25">
      <c r="A785" s="31">
        <v>77830</v>
      </c>
      <c r="B785" s="30" t="str">
        <f t="shared" si="12"/>
        <v/>
      </c>
      <c r="C785" s="34">
        <v>1.25</v>
      </c>
      <c r="D785" s="34" t="s">
        <v>1824</v>
      </c>
      <c r="E785" s="34" t="s">
        <v>1831</v>
      </c>
      <c r="F785" s="34" t="s">
        <v>1825</v>
      </c>
      <c r="G785" s="34" t="s">
        <v>1849</v>
      </c>
      <c r="H785" s="34" t="s">
        <v>1846</v>
      </c>
      <c r="I785" s="34" t="s">
        <v>1845</v>
      </c>
      <c r="J785" s="34" t="s">
        <v>1850</v>
      </c>
      <c r="K785" s="34">
        <v>1.1100000000000001</v>
      </c>
      <c r="L785" s="34">
        <v>1.1100000000000001</v>
      </c>
      <c r="M785" s="34">
        <v>1.1000000000000001</v>
      </c>
      <c r="N785" s="34">
        <v>1.08</v>
      </c>
      <c r="O785" s="34">
        <v>1.08</v>
      </c>
      <c r="P785" s="34">
        <v>1.1000000000000001</v>
      </c>
      <c r="Q785" s="34">
        <v>1.1100000000000001</v>
      </c>
      <c r="R785" s="34">
        <v>1.1200000000000001</v>
      </c>
      <c r="S785" s="34">
        <v>1.1399999999999999</v>
      </c>
      <c r="T785" s="34">
        <v>1.21</v>
      </c>
      <c r="U785" s="34">
        <v>1.21</v>
      </c>
      <c r="V785" s="34">
        <v>1.21</v>
      </c>
      <c r="W785" s="34">
        <v>1.23</v>
      </c>
      <c r="X785" s="34">
        <v>1.19</v>
      </c>
      <c r="Y785" s="34">
        <v>1.25</v>
      </c>
      <c r="Z785" s="412">
        <v>1.23</v>
      </c>
      <c r="AA785" s="412">
        <v>1.23</v>
      </c>
      <c r="AB785" s="412">
        <v>1.23</v>
      </c>
      <c r="AC785" s="412">
        <v>1.23</v>
      </c>
      <c r="AD785" s="412">
        <v>1.23</v>
      </c>
    </row>
    <row r="786" spans="1:30" s="30" customFormat="1" ht="11.25" x14ac:dyDescent="0.25">
      <c r="A786" s="31">
        <v>77833</v>
      </c>
      <c r="B786" s="30" t="str">
        <f t="shared" si="12"/>
        <v/>
      </c>
      <c r="C786" s="34">
        <v>1.33</v>
      </c>
      <c r="D786" s="34" t="s">
        <v>1822</v>
      </c>
      <c r="E786" s="34" t="s">
        <v>1832</v>
      </c>
      <c r="F786" s="34" t="s">
        <v>1839</v>
      </c>
      <c r="G786" s="34" t="s">
        <v>1826</v>
      </c>
      <c r="H786" s="34" t="s">
        <v>1840</v>
      </c>
      <c r="I786" s="34" t="s">
        <v>1838</v>
      </c>
      <c r="J786" s="34" t="s">
        <v>1838</v>
      </c>
      <c r="K786" s="34">
        <v>1.17</v>
      </c>
      <c r="L786" s="34">
        <v>1.18</v>
      </c>
      <c r="M786" s="34">
        <v>1.1599999999999999</v>
      </c>
      <c r="N786" s="34">
        <v>1.1399999999999999</v>
      </c>
      <c r="O786" s="34">
        <v>1.1499999999999999</v>
      </c>
      <c r="P786" s="34">
        <v>1.1599999999999999</v>
      </c>
      <c r="Q786" s="34">
        <v>1.18</v>
      </c>
      <c r="R786" s="34">
        <v>1.19</v>
      </c>
      <c r="S786" s="34">
        <v>1.21</v>
      </c>
      <c r="T786" s="34">
        <v>1.29</v>
      </c>
      <c r="U786" s="34">
        <v>1.29</v>
      </c>
      <c r="V786" s="34">
        <v>1.29</v>
      </c>
      <c r="W786" s="34">
        <v>1.3</v>
      </c>
      <c r="X786" s="34">
        <v>1.26</v>
      </c>
      <c r="Y786" s="34">
        <v>1.33</v>
      </c>
      <c r="Z786" s="412">
        <v>1.3</v>
      </c>
      <c r="AA786" s="412">
        <v>1.3</v>
      </c>
      <c r="AB786" s="412">
        <v>1.3</v>
      </c>
      <c r="AC786" s="412">
        <v>1.3</v>
      </c>
      <c r="AD786" s="412">
        <v>1.3</v>
      </c>
    </row>
    <row r="787" spans="1:30" s="30" customFormat="1" ht="11.25" x14ac:dyDescent="0.25">
      <c r="A787" s="31">
        <v>77836</v>
      </c>
      <c r="B787" s="30" t="str">
        <f t="shared" si="12"/>
        <v/>
      </c>
      <c r="C787" s="34">
        <v>1.33</v>
      </c>
      <c r="D787" s="34" t="s">
        <v>1822</v>
      </c>
      <c r="E787" s="34" t="s">
        <v>1833</v>
      </c>
      <c r="F787" s="34" t="s">
        <v>1839</v>
      </c>
      <c r="G787" s="34" t="s">
        <v>1826</v>
      </c>
      <c r="H787" s="34" t="s">
        <v>1840</v>
      </c>
      <c r="I787" s="34" t="s">
        <v>1838</v>
      </c>
      <c r="J787" s="34" t="s">
        <v>1838</v>
      </c>
      <c r="K787" s="34">
        <v>1.17</v>
      </c>
      <c r="L787" s="34">
        <v>1.18</v>
      </c>
      <c r="M787" s="34">
        <v>1.1599999999999999</v>
      </c>
      <c r="N787" s="34">
        <v>1.1399999999999999</v>
      </c>
      <c r="O787" s="34">
        <v>1.1499999999999999</v>
      </c>
      <c r="P787" s="34">
        <v>1.1599999999999999</v>
      </c>
      <c r="Q787" s="34">
        <v>1.18</v>
      </c>
      <c r="R787" s="34">
        <v>1.19</v>
      </c>
      <c r="S787" s="34">
        <v>1.21</v>
      </c>
      <c r="T787" s="34">
        <v>1.29</v>
      </c>
      <c r="U787" s="34">
        <v>1.29</v>
      </c>
      <c r="V787" s="34">
        <v>1.29</v>
      </c>
      <c r="W787" s="34">
        <v>1.3</v>
      </c>
      <c r="X787" s="34">
        <v>1.26</v>
      </c>
      <c r="Y787" s="34">
        <v>1.33</v>
      </c>
      <c r="Z787" s="412">
        <v>1.3</v>
      </c>
      <c r="AA787" s="412">
        <v>1.3</v>
      </c>
      <c r="AB787" s="412">
        <v>1.3</v>
      </c>
      <c r="AC787" s="412">
        <v>1.3</v>
      </c>
      <c r="AD787" s="412">
        <v>1.3</v>
      </c>
    </row>
    <row r="788" spans="1:30" s="30" customFormat="1" ht="11.25" x14ac:dyDescent="0.25">
      <c r="A788" s="31">
        <v>77839</v>
      </c>
      <c r="B788" s="30" t="str">
        <f t="shared" si="12"/>
        <v/>
      </c>
      <c r="C788" s="34">
        <v>1.34</v>
      </c>
      <c r="D788" s="34" t="s">
        <v>1822</v>
      </c>
      <c r="E788" s="34" t="s">
        <v>1832</v>
      </c>
      <c r="F788" s="34" t="s">
        <v>1839</v>
      </c>
      <c r="G788" s="34" t="s">
        <v>1826</v>
      </c>
      <c r="H788" s="34" t="s">
        <v>1834</v>
      </c>
      <c r="I788" s="34" t="s">
        <v>1838</v>
      </c>
      <c r="J788" s="34" t="s">
        <v>1838</v>
      </c>
      <c r="K788" s="34">
        <v>1.18</v>
      </c>
      <c r="L788" s="34">
        <v>1.18</v>
      </c>
      <c r="M788" s="34">
        <v>1.17</v>
      </c>
      <c r="N788" s="34">
        <v>1.1499999999999999</v>
      </c>
      <c r="O788" s="34">
        <v>1.1499999999999999</v>
      </c>
      <c r="P788" s="34">
        <v>1.1599999999999999</v>
      </c>
      <c r="Q788" s="34">
        <v>1.18</v>
      </c>
      <c r="R788" s="34">
        <v>1.19</v>
      </c>
      <c r="S788" s="34">
        <v>1.22</v>
      </c>
      <c r="T788" s="34">
        <v>1.29</v>
      </c>
      <c r="U788" s="34">
        <v>1.29</v>
      </c>
      <c r="V788" s="34">
        <v>1.29</v>
      </c>
      <c r="W788" s="34">
        <v>1.31</v>
      </c>
      <c r="X788" s="34">
        <v>1.26</v>
      </c>
      <c r="Y788" s="34">
        <v>1.33</v>
      </c>
      <c r="Z788" s="412">
        <v>1.31</v>
      </c>
      <c r="AA788" s="412">
        <v>1.31</v>
      </c>
      <c r="AB788" s="412">
        <v>1.31</v>
      </c>
      <c r="AC788" s="412">
        <v>1.31</v>
      </c>
      <c r="AD788" s="412">
        <v>1.31</v>
      </c>
    </row>
    <row r="789" spans="1:30" s="30" customFormat="1" ht="11.25" x14ac:dyDescent="0.25">
      <c r="A789" s="31">
        <v>77855</v>
      </c>
      <c r="B789" s="30" t="str">
        <f t="shared" si="12"/>
        <v/>
      </c>
      <c r="C789" s="34">
        <v>1.35</v>
      </c>
      <c r="D789" s="34" t="s">
        <v>1828</v>
      </c>
      <c r="E789" s="34" t="s">
        <v>1823</v>
      </c>
      <c r="F789" s="34" t="s">
        <v>1832</v>
      </c>
      <c r="G789" s="34" t="s">
        <v>1831</v>
      </c>
      <c r="H789" s="34" t="s">
        <v>1834</v>
      </c>
      <c r="I789" s="34" t="s">
        <v>1825</v>
      </c>
      <c r="J789" s="34" t="s">
        <v>1825</v>
      </c>
      <c r="K789" s="34">
        <v>1.18</v>
      </c>
      <c r="L789" s="34">
        <v>1.18</v>
      </c>
      <c r="M789" s="34">
        <v>1.17</v>
      </c>
      <c r="N789" s="34">
        <v>1.1499999999999999</v>
      </c>
      <c r="O789" s="34">
        <v>1.1599999999999999</v>
      </c>
      <c r="P789" s="34">
        <v>1.17</v>
      </c>
      <c r="Q789" s="34">
        <v>1.19</v>
      </c>
      <c r="R789" s="34">
        <v>1.2</v>
      </c>
      <c r="S789" s="34">
        <v>1.22</v>
      </c>
      <c r="T789" s="34">
        <v>1.3</v>
      </c>
      <c r="U789" s="34">
        <v>1.3</v>
      </c>
      <c r="V789" s="34">
        <v>1.3</v>
      </c>
      <c r="W789" s="34">
        <v>1.31</v>
      </c>
      <c r="X789" s="34">
        <v>1.27</v>
      </c>
      <c r="Y789" s="34">
        <v>1.34</v>
      </c>
      <c r="Z789" s="412">
        <v>1.31</v>
      </c>
      <c r="AA789" s="412">
        <v>1.31</v>
      </c>
      <c r="AB789" s="412">
        <v>1.31</v>
      </c>
      <c r="AC789" s="412">
        <v>1.31</v>
      </c>
      <c r="AD789" s="412">
        <v>1.31</v>
      </c>
    </row>
    <row r="790" spans="1:30" s="30" customFormat="1" ht="11.25" x14ac:dyDescent="0.25">
      <c r="A790" s="31">
        <v>77866</v>
      </c>
      <c r="B790" s="30" t="str">
        <f t="shared" si="12"/>
        <v/>
      </c>
      <c r="C790" s="34">
        <v>1.34</v>
      </c>
      <c r="D790" s="34" t="s">
        <v>1829</v>
      </c>
      <c r="E790" s="34" t="s">
        <v>1832</v>
      </c>
      <c r="F790" s="34" t="s">
        <v>1833</v>
      </c>
      <c r="G790" s="34" t="s">
        <v>1831</v>
      </c>
      <c r="H790" s="34" t="s">
        <v>1834</v>
      </c>
      <c r="I790" s="34" t="s">
        <v>1825</v>
      </c>
      <c r="J790" s="34" t="s">
        <v>1825</v>
      </c>
      <c r="K790" s="34">
        <v>1.18</v>
      </c>
      <c r="L790" s="34">
        <v>1.18</v>
      </c>
      <c r="M790" s="34">
        <v>1.17</v>
      </c>
      <c r="N790" s="34">
        <v>1.1499999999999999</v>
      </c>
      <c r="O790" s="34">
        <v>1.1599999999999999</v>
      </c>
      <c r="P790" s="34">
        <v>1.17</v>
      </c>
      <c r="Q790" s="34">
        <v>1.19</v>
      </c>
      <c r="R790" s="34">
        <v>1.19</v>
      </c>
      <c r="S790" s="34">
        <v>1.22</v>
      </c>
      <c r="T790" s="34">
        <v>1.3</v>
      </c>
      <c r="U790" s="34">
        <v>1.3</v>
      </c>
      <c r="V790" s="34">
        <v>1.3</v>
      </c>
      <c r="W790" s="34">
        <v>1.31</v>
      </c>
      <c r="X790" s="34">
        <v>1.27</v>
      </c>
      <c r="Y790" s="34">
        <v>1.34</v>
      </c>
      <c r="Z790" s="412">
        <v>1.31</v>
      </c>
      <c r="AA790" s="412">
        <v>1.31</v>
      </c>
      <c r="AB790" s="412">
        <v>1.31</v>
      </c>
      <c r="AC790" s="412">
        <v>1.31</v>
      </c>
      <c r="AD790" s="412">
        <v>1.31</v>
      </c>
    </row>
    <row r="791" spans="1:30" s="30" customFormat="1" ht="11.25" x14ac:dyDescent="0.25">
      <c r="A791" s="31">
        <v>77871</v>
      </c>
      <c r="B791" s="30" t="str">
        <f t="shared" si="12"/>
        <v/>
      </c>
      <c r="C791" s="34">
        <v>1.32</v>
      </c>
      <c r="D791" s="34" t="s">
        <v>1823</v>
      </c>
      <c r="E791" s="34" t="s">
        <v>1839</v>
      </c>
      <c r="F791" s="34" t="s">
        <v>1843</v>
      </c>
      <c r="G791" s="34" t="s">
        <v>1825</v>
      </c>
      <c r="H791" s="34" t="s">
        <v>1842</v>
      </c>
      <c r="I791" s="34" t="s">
        <v>1834</v>
      </c>
      <c r="J791" s="34" t="s">
        <v>1834</v>
      </c>
      <c r="K791" s="34">
        <v>1.1599999999999999</v>
      </c>
      <c r="L791" s="34">
        <v>1.17</v>
      </c>
      <c r="M791" s="34">
        <v>1.1499999999999999</v>
      </c>
      <c r="N791" s="34">
        <v>1.1299999999999999</v>
      </c>
      <c r="O791" s="34">
        <v>1.1399999999999999</v>
      </c>
      <c r="P791" s="34">
        <v>1.1499999999999999</v>
      </c>
      <c r="Q791" s="34">
        <v>1.17</v>
      </c>
      <c r="R791" s="34">
        <v>1.18</v>
      </c>
      <c r="S791" s="34">
        <v>1.2</v>
      </c>
      <c r="T791" s="34">
        <v>1.28</v>
      </c>
      <c r="U791" s="34">
        <v>1.28</v>
      </c>
      <c r="V791" s="34">
        <v>1.28</v>
      </c>
      <c r="W791" s="34">
        <v>1.29</v>
      </c>
      <c r="X791" s="34">
        <v>1.25</v>
      </c>
      <c r="Y791" s="34">
        <v>1.31</v>
      </c>
      <c r="Z791" s="412">
        <v>1.29</v>
      </c>
      <c r="AA791" s="412">
        <v>1.29</v>
      </c>
      <c r="AB791" s="412">
        <v>1.29</v>
      </c>
      <c r="AC791" s="412">
        <v>1.29</v>
      </c>
      <c r="AD791" s="412">
        <v>1.29</v>
      </c>
    </row>
    <row r="792" spans="1:30" s="30" customFormat="1" ht="11.25" x14ac:dyDescent="0.25">
      <c r="A792" s="31">
        <v>77876</v>
      </c>
      <c r="B792" s="30" t="str">
        <f t="shared" si="12"/>
        <v/>
      </c>
      <c r="C792" s="34">
        <v>1.26</v>
      </c>
      <c r="D792" s="34" t="s">
        <v>1830</v>
      </c>
      <c r="E792" s="34" t="s">
        <v>1837</v>
      </c>
      <c r="F792" s="34" t="s">
        <v>1831</v>
      </c>
      <c r="G792" s="34" t="s">
        <v>1844</v>
      </c>
      <c r="H792" s="34" t="s">
        <v>1850</v>
      </c>
      <c r="I792" s="34" t="s">
        <v>1849</v>
      </c>
      <c r="J792" s="34" t="s">
        <v>1849</v>
      </c>
      <c r="K792" s="34">
        <v>1.1200000000000001</v>
      </c>
      <c r="L792" s="34">
        <v>1.1200000000000001</v>
      </c>
      <c r="M792" s="34">
        <v>1.1100000000000001</v>
      </c>
      <c r="N792" s="34">
        <v>1.0900000000000001</v>
      </c>
      <c r="O792" s="34">
        <v>1.1000000000000001</v>
      </c>
      <c r="P792" s="34">
        <v>1.1100000000000001</v>
      </c>
      <c r="Q792" s="34">
        <v>1.1200000000000001</v>
      </c>
      <c r="R792" s="34">
        <v>1.1299999999999999</v>
      </c>
      <c r="S792" s="34">
        <v>1.1499999999999999</v>
      </c>
      <c r="T792" s="34">
        <v>1.22</v>
      </c>
      <c r="U792" s="34">
        <v>1.22</v>
      </c>
      <c r="V792" s="34">
        <v>1.22</v>
      </c>
      <c r="W792" s="34">
        <v>1.24</v>
      </c>
      <c r="X792" s="34">
        <v>1.2</v>
      </c>
      <c r="Y792" s="34">
        <v>1.26</v>
      </c>
      <c r="Z792" s="412">
        <v>1.24</v>
      </c>
      <c r="AA792" s="412">
        <v>1.24</v>
      </c>
      <c r="AB792" s="412">
        <v>1.24</v>
      </c>
      <c r="AC792" s="412">
        <v>1.24</v>
      </c>
      <c r="AD792" s="412">
        <v>1.24</v>
      </c>
    </row>
    <row r="793" spans="1:30" s="30" customFormat="1" ht="11.25" x14ac:dyDescent="0.25">
      <c r="A793" s="31">
        <v>77880</v>
      </c>
      <c r="B793" s="30" t="str">
        <f t="shared" si="12"/>
        <v/>
      </c>
      <c r="C793" s="34">
        <v>1.35</v>
      </c>
      <c r="D793" s="34" t="s">
        <v>1829</v>
      </c>
      <c r="E793" s="34" t="s">
        <v>1823</v>
      </c>
      <c r="F793" s="34" t="s">
        <v>1833</v>
      </c>
      <c r="G793" s="34" t="s">
        <v>1831</v>
      </c>
      <c r="H793" s="34" t="s">
        <v>1834</v>
      </c>
      <c r="I793" s="34" t="s">
        <v>1825</v>
      </c>
      <c r="J793" s="34" t="s">
        <v>1838</v>
      </c>
      <c r="K793" s="34">
        <v>1.18</v>
      </c>
      <c r="L793" s="34">
        <v>1.18</v>
      </c>
      <c r="M793" s="34">
        <v>1.17</v>
      </c>
      <c r="N793" s="34">
        <v>1.1499999999999999</v>
      </c>
      <c r="O793" s="34">
        <v>1.1599999999999999</v>
      </c>
      <c r="P793" s="34">
        <v>1.17</v>
      </c>
      <c r="Q793" s="34">
        <v>1.19</v>
      </c>
      <c r="R793" s="34">
        <v>1.19</v>
      </c>
      <c r="S793" s="34">
        <v>1.22</v>
      </c>
      <c r="T793" s="34">
        <v>1.3</v>
      </c>
      <c r="U793" s="34">
        <v>1.3</v>
      </c>
      <c r="V793" s="34">
        <v>1.3</v>
      </c>
      <c r="W793" s="34">
        <v>1.31</v>
      </c>
      <c r="X793" s="34">
        <v>1.27</v>
      </c>
      <c r="Y793" s="34">
        <v>1.34</v>
      </c>
      <c r="Z793" s="412">
        <v>1.31</v>
      </c>
      <c r="AA793" s="412">
        <v>1.31</v>
      </c>
      <c r="AB793" s="412">
        <v>1.31</v>
      </c>
      <c r="AC793" s="412">
        <v>1.31</v>
      </c>
      <c r="AD793" s="412">
        <v>1.31</v>
      </c>
    </row>
    <row r="794" spans="1:30" s="30" customFormat="1" ht="11.25" x14ac:dyDescent="0.25">
      <c r="A794" s="31">
        <v>77883</v>
      </c>
      <c r="B794" s="30" t="str">
        <f t="shared" si="12"/>
        <v/>
      </c>
      <c r="C794" s="34">
        <v>1.19</v>
      </c>
      <c r="D794" s="34" t="s">
        <v>1834</v>
      </c>
      <c r="E794" s="34" t="s">
        <v>1842</v>
      </c>
      <c r="F794" s="34" t="s">
        <v>1844</v>
      </c>
      <c r="G794" s="34" t="s">
        <v>1851</v>
      </c>
      <c r="H794" s="34" t="s">
        <v>1855</v>
      </c>
      <c r="I794" s="34" t="s">
        <v>1847</v>
      </c>
      <c r="J794" s="34" t="s">
        <v>1847</v>
      </c>
      <c r="K794" s="34">
        <v>1.06</v>
      </c>
      <c r="L794" s="34">
        <v>1.06</v>
      </c>
      <c r="M794" s="34">
        <v>1.06</v>
      </c>
      <c r="N794" s="34">
        <v>1.04</v>
      </c>
      <c r="O794" s="34">
        <v>1.04</v>
      </c>
      <c r="P794" s="34">
        <v>1.05</v>
      </c>
      <c r="Q794" s="34">
        <v>1.06</v>
      </c>
      <c r="R794" s="34">
        <v>1.07</v>
      </c>
      <c r="S794" s="34">
        <v>1.0900000000000001</v>
      </c>
      <c r="T794" s="34">
        <v>1.1499999999999999</v>
      </c>
      <c r="U794" s="34">
        <v>1.1499999999999999</v>
      </c>
      <c r="V794" s="34">
        <v>1.1599999999999999</v>
      </c>
      <c r="W794" s="34">
        <v>1.17</v>
      </c>
      <c r="X794" s="34">
        <v>1.1399999999999999</v>
      </c>
      <c r="Y794" s="34">
        <v>1.2</v>
      </c>
      <c r="Z794" s="412">
        <v>1.17</v>
      </c>
      <c r="AA794" s="412">
        <v>1.17</v>
      </c>
      <c r="AB794" s="412">
        <v>1.17</v>
      </c>
      <c r="AC794" s="412">
        <v>1.17</v>
      </c>
      <c r="AD794" s="412">
        <v>1.17</v>
      </c>
    </row>
    <row r="795" spans="1:30" s="30" customFormat="1" ht="11.25" x14ac:dyDescent="0.25">
      <c r="A795" s="31">
        <v>77886</v>
      </c>
      <c r="B795" s="30" t="str">
        <f t="shared" si="12"/>
        <v/>
      </c>
      <c r="C795" s="34">
        <v>1.27</v>
      </c>
      <c r="D795" s="34" t="s">
        <v>1841</v>
      </c>
      <c r="E795" s="34" t="s">
        <v>1837</v>
      </c>
      <c r="F795" s="34" t="s">
        <v>1831</v>
      </c>
      <c r="G795" s="34" t="s">
        <v>1842</v>
      </c>
      <c r="H795" s="34" t="s">
        <v>1850</v>
      </c>
      <c r="I795" s="34" t="s">
        <v>1849</v>
      </c>
      <c r="J795" s="34" t="s">
        <v>1849</v>
      </c>
      <c r="K795" s="34">
        <v>1.1200000000000001</v>
      </c>
      <c r="L795" s="34">
        <v>1.1200000000000001</v>
      </c>
      <c r="M795" s="34">
        <v>1.1100000000000001</v>
      </c>
      <c r="N795" s="34">
        <v>1.0900000000000001</v>
      </c>
      <c r="O795" s="34">
        <v>1.1000000000000001</v>
      </c>
      <c r="P795" s="34">
        <v>1.1100000000000001</v>
      </c>
      <c r="Q795" s="34">
        <v>1.1299999999999999</v>
      </c>
      <c r="R795" s="34">
        <v>1.1299999999999999</v>
      </c>
      <c r="S795" s="34">
        <v>1.1599999999999999</v>
      </c>
      <c r="T795" s="34">
        <v>1.23</v>
      </c>
      <c r="U795" s="34">
        <v>1.23</v>
      </c>
      <c r="V795" s="34">
        <v>1.23</v>
      </c>
      <c r="W795" s="34">
        <v>1.24</v>
      </c>
      <c r="X795" s="34">
        <v>1.21</v>
      </c>
      <c r="Y795" s="34">
        <v>1.27</v>
      </c>
      <c r="Z795" s="412">
        <v>1.24</v>
      </c>
      <c r="AA795" s="412">
        <v>1.24</v>
      </c>
      <c r="AB795" s="412">
        <v>1.24</v>
      </c>
      <c r="AC795" s="412">
        <v>1.24</v>
      </c>
      <c r="AD795" s="412">
        <v>1.24</v>
      </c>
    </row>
    <row r="796" spans="1:30" s="30" customFormat="1" ht="11.25" x14ac:dyDescent="0.25">
      <c r="A796" s="31">
        <v>77887</v>
      </c>
      <c r="B796" s="30" t="str">
        <f t="shared" si="12"/>
        <v/>
      </c>
      <c r="C796" s="34">
        <v>1.24</v>
      </c>
      <c r="D796" s="34" t="s">
        <v>1837</v>
      </c>
      <c r="E796" s="34" t="s">
        <v>1826</v>
      </c>
      <c r="F796" s="34" t="s">
        <v>1838</v>
      </c>
      <c r="G796" s="34" t="s">
        <v>1845</v>
      </c>
      <c r="H796" s="34" t="s">
        <v>1851</v>
      </c>
      <c r="I796" s="34" t="s">
        <v>1850</v>
      </c>
      <c r="J796" s="34" t="s">
        <v>1850</v>
      </c>
      <c r="K796" s="34">
        <v>1.1000000000000001</v>
      </c>
      <c r="L796" s="34">
        <v>1.1000000000000001</v>
      </c>
      <c r="M796" s="34">
        <v>1.0900000000000001</v>
      </c>
      <c r="N796" s="34">
        <v>1.07</v>
      </c>
      <c r="O796" s="34">
        <v>1.08</v>
      </c>
      <c r="P796" s="34">
        <v>1.0900000000000001</v>
      </c>
      <c r="Q796" s="34">
        <v>1.1000000000000001</v>
      </c>
      <c r="R796" s="34">
        <v>1.1100000000000001</v>
      </c>
      <c r="S796" s="34">
        <v>1.1299999999999999</v>
      </c>
      <c r="T796" s="34">
        <v>1.2</v>
      </c>
      <c r="U796" s="34">
        <v>1.2</v>
      </c>
      <c r="V796" s="34">
        <v>1.2</v>
      </c>
      <c r="W796" s="34">
        <v>1.22</v>
      </c>
      <c r="X796" s="34">
        <v>1.18</v>
      </c>
      <c r="Y796" s="34">
        <v>1.24</v>
      </c>
      <c r="Z796" s="412">
        <v>1.22</v>
      </c>
      <c r="AA796" s="412">
        <v>1.22</v>
      </c>
      <c r="AB796" s="412">
        <v>1.22</v>
      </c>
      <c r="AC796" s="412">
        <v>1.22</v>
      </c>
      <c r="AD796" s="412">
        <v>1.22</v>
      </c>
    </row>
    <row r="797" spans="1:30" s="30" customFormat="1" ht="11.25" x14ac:dyDescent="0.25">
      <c r="A797" s="31">
        <v>77889</v>
      </c>
      <c r="B797" s="30" t="str">
        <f t="shared" si="12"/>
        <v/>
      </c>
      <c r="C797" s="34">
        <v>1.06</v>
      </c>
      <c r="D797" s="34" t="s">
        <v>1854</v>
      </c>
      <c r="E797" s="34" t="s">
        <v>1853</v>
      </c>
      <c r="F797" s="34" t="s">
        <v>1853</v>
      </c>
      <c r="G797" s="34" t="s">
        <v>1861</v>
      </c>
      <c r="H797" s="34" t="s">
        <v>1858</v>
      </c>
      <c r="I797" s="34" t="s">
        <v>1865</v>
      </c>
      <c r="J797" s="34" t="s">
        <v>1865</v>
      </c>
      <c r="K797" s="34">
        <v>0.96</v>
      </c>
      <c r="L797" s="34">
        <v>0.96</v>
      </c>
      <c r="M797" s="34">
        <v>0.95</v>
      </c>
      <c r="N797" s="34">
        <v>0.94</v>
      </c>
      <c r="O797" s="34">
        <v>0.94</v>
      </c>
      <c r="P797" s="34">
        <v>0.95</v>
      </c>
      <c r="Q797" s="34">
        <v>0.96</v>
      </c>
      <c r="R797" s="34">
        <v>0.97</v>
      </c>
      <c r="S797" s="34">
        <v>0.98</v>
      </c>
      <c r="T797" s="34">
        <v>1.03</v>
      </c>
      <c r="U797" s="34">
        <v>1.03</v>
      </c>
      <c r="V797" s="34">
        <v>1.03</v>
      </c>
      <c r="W797" s="34">
        <v>1.06</v>
      </c>
      <c r="X797" s="34">
        <v>1.04</v>
      </c>
      <c r="Y797" s="34">
        <v>1.08</v>
      </c>
      <c r="Z797" s="412">
        <v>1.06</v>
      </c>
      <c r="AA797" s="412">
        <v>1.06</v>
      </c>
      <c r="AB797" s="412">
        <v>1.06</v>
      </c>
      <c r="AC797" s="412">
        <v>1.06</v>
      </c>
      <c r="AD797" s="412">
        <v>1.06</v>
      </c>
    </row>
    <row r="798" spans="1:30" s="30" customFormat="1" ht="11.25" x14ac:dyDescent="0.25">
      <c r="A798" s="31">
        <v>77933</v>
      </c>
      <c r="B798" s="30" t="str">
        <f t="shared" si="12"/>
        <v/>
      </c>
      <c r="C798" s="34">
        <v>1.35</v>
      </c>
      <c r="D798" s="34" t="s">
        <v>1828</v>
      </c>
      <c r="E798" s="34" t="s">
        <v>1823</v>
      </c>
      <c r="F798" s="34" t="s">
        <v>1832</v>
      </c>
      <c r="G798" s="34" t="s">
        <v>1831</v>
      </c>
      <c r="H798" s="34" t="s">
        <v>1834</v>
      </c>
      <c r="I798" s="34" t="s">
        <v>1825</v>
      </c>
      <c r="J798" s="34" t="s">
        <v>1825</v>
      </c>
      <c r="K798" s="34">
        <v>1.18</v>
      </c>
      <c r="L798" s="34">
        <v>1.18</v>
      </c>
      <c r="M798" s="34">
        <v>1.17</v>
      </c>
      <c r="N798" s="34">
        <v>1.1499999999999999</v>
      </c>
      <c r="O798" s="34">
        <v>1.1599999999999999</v>
      </c>
      <c r="P798" s="34">
        <v>1.1599999999999999</v>
      </c>
      <c r="Q798" s="34">
        <v>1.18</v>
      </c>
      <c r="R798" s="34">
        <v>1.19</v>
      </c>
      <c r="S798" s="34">
        <v>1.22</v>
      </c>
      <c r="T798" s="34">
        <v>1.3</v>
      </c>
      <c r="U798" s="34">
        <v>1.3</v>
      </c>
      <c r="V798" s="34">
        <v>1.3</v>
      </c>
      <c r="W798" s="34">
        <v>1.31</v>
      </c>
      <c r="X798" s="34">
        <v>1.27</v>
      </c>
      <c r="Y798" s="34">
        <v>1.34</v>
      </c>
      <c r="Z798" s="412">
        <v>1.31</v>
      </c>
      <c r="AA798" s="412">
        <v>1.31</v>
      </c>
      <c r="AB798" s="412">
        <v>1.31</v>
      </c>
      <c r="AC798" s="412">
        <v>1.31</v>
      </c>
      <c r="AD798" s="412">
        <v>1.31</v>
      </c>
    </row>
    <row r="799" spans="1:30" s="30" customFormat="1" ht="11.25" x14ac:dyDescent="0.25">
      <c r="A799" s="31">
        <v>77948</v>
      </c>
      <c r="B799" s="30" t="str">
        <f t="shared" si="12"/>
        <v/>
      </c>
      <c r="C799" s="34">
        <v>1.33</v>
      </c>
      <c r="D799" s="34" t="s">
        <v>1822</v>
      </c>
      <c r="E799" s="34" t="s">
        <v>1832</v>
      </c>
      <c r="F799" s="34" t="s">
        <v>1839</v>
      </c>
      <c r="G799" s="34" t="s">
        <v>1826</v>
      </c>
      <c r="H799" s="34" t="s">
        <v>1840</v>
      </c>
      <c r="I799" s="34" t="s">
        <v>1838</v>
      </c>
      <c r="J799" s="34" t="s">
        <v>1838</v>
      </c>
      <c r="K799" s="34">
        <v>1.17</v>
      </c>
      <c r="L799" s="34">
        <v>1.17</v>
      </c>
      <c r="M799" s="34">
        <v>1.1599999999999999</v>
      </c>
      <c r="N799" s="34">
        <v>1.1399999999999999</v>
      </c>
      <c r="O799" s="34">
        <v>1.1499999999999999</v>
      </c>
      <c r="P799" s="34">
        <v>1.1599999999999999</v>
      </c>
      <c r="Q799" s="34">
        <v>1.18</v>
      </c>
      <c r="R799" s="34">
        <v>1.18</v>
      </c>
      <c r="S799" s="34">
        <v>1.21</v>
      </c>
      <c r="T799" s="34">
        <v>1.29</v>
      </c>
      <c r="U799" s="34">
        <v>1.29</v>
      </c>
      <c r="V799" s="34">
        <v>1.29</v>
      </c>
      <c r="W799" s="34">
        <v>1.3</v>
      </c>
      <c r="X799" s="34">
        <v>1.26</v>
      </c>
      <c r="Y799" s="34">
        <v>1.33</v>
      </c>
      <c r="Z799" s="412">
        <v>1.3</v>
      </c>
      <c r="AA799" s="412">
        <v>1.3</v>
      </c>
      <c r="AB799" s="412">
        <v>1.3</v>
      </c>
      <c r="AC799" s="412">
        <v>1.3</v>
      </c>
      <c r="AD799" s="412">
        <v>1.3</v>
      </c>
    </row>
    <row r="800" spans="1:30" s="30" customFormat="1" ht="11.25" x14ac:dyDescent="0.25">
      <c r="A800" s="31">
        <v>77955</v>
      </c>
      <c r="B800" s="30" t="str">
        <f t="shared" si="12"/>
        <v/>
      </c>
      <c r="C800" s="34">
        <v>1.32</v>
      </c>
      <c r="D800" s="34" t="s">
        <v>1823</v>
      </c>
      <c r="E800" s="34" t="s">
        <v>1833</v>
      </c>
      <c r="F800" s="34" t="s">
        <v>1843</v>
      </c>
      <c r="G800" s="34" t="s">
        <v>1825</v>
      </c>
      <c r="H800" s="34" t="s">
        <v>1842</v>
      </c>
      <c r="I800" s="34" t="s">
        <v>1834</v>
      </c>
      <c r="J800" s="34" t="s">
        <v>1834</v>
      </c>
      <c r="K800" s="34">
        <v>1.1599999999999999</v>
      </c>
      <c r="L800" s="34">
        <v>1.1599999999999999</v>
      </c>
      <c r="M800" s="34">
        <v>1.1499999999999999</v>
      </c>
      <c r="N800" s="34">
        <v>1.1299999999999999</v>
      </c>
      <c r="O800" s="34">
        <v>1.1399999999999999</v>
      </c>
      <c r="P800" s="34">
        <v>1.1499999999999999</v>
      </c>
      <c r="Q800" s="34">
        <v>1.1599999999999999</v>
      </c>
      <c r="R800" s="34">
        <v>1.17</v>
      </c>
      <c r="S800" s="34">
        <v>1.19</v>
      </c>
      <c r="T800" s="34">
        <v>1.27</v>
      </c>
      <c r="U800" s="34">
        <v>1.27</v>
      </c>
      <c r="V800" s="34">
        <v>1.28</v>
      </c>
      <c r="W800" s="34">
        <v>1.29</v>
      </c>
      <c r="X800" s="34">
        <v>1.25</v>
      </c>
      <c r="Y800" s="34">
        <v>1.32</v>
      </c>
      <c r="Z800" s="412">
        <v>1.29</v>
      </c>
      <c r="AA800" s="412">
        <v>1.29</v>
      </c>
      <c r="AB800" s="412">
        <v>1.29</v>
      </c>
      <c r="AC800" s="412">
        <v>1.29</v>
      </c>
      <c r="AD800" s="412">
        <v>1.29</v>
      </c>
    </row>
    <row r="801" spans="1:30" s="30" customFormat="1" ht="11.25" x14ac:dyDescent="0.25">
      <c r="A801" s="31">
        <v>77960</v>
      </c>
      <c r="B801" s="30" t="str">
        <f t="shared" si="12"/>
        <v/>
      </c>
      <c r="C801" s="34">
        <v>1.27</v>
      </c>
      <c r="D801" s="34" t="s">
        <v>1841</v>
      </c>
      <c r="E801" s="34" t="s">
        <v>1824</v>
      </c>
      <c r="F801" s="34" t="s">
        <v>1831</v>
      </c>
      <c r="G801" s="34" t="s">
        <v>1842</v>
      </c>
      <c r="H801" s="34" t="s">
        <v>1850</v>
      </c>
      <c r="I801" s="34" t="s">
        <v>1849</v>
      </c>
      <c r="J801" s="34" t="s">
        <v>1849</v>
      </c>
      <c r="K801" s="34">
        <v>1.1200000000000001</v>
      </c>
      <c r="L801" s="34">
        <v>1.1200000000000001</v>
      </c>
      <c r="M801" s="34">
        <v>1.1100000000000001</v>
      </c>
      <c r="N801" s="34">
        <v>1.0900000000000001</v>
      </c>
      <c r="O801" s="34">
        <v>1.1000000000000001</v>
      </c>
      <c r="P801" s="34">
        <v>1.1100000000000001</v>
      </c>
      <c r="Q801" s="34">
        <v>1.1200000000000001</v>
      </c>
      <c r="R801" s="34">
        <v>1.1299999999999999</v>
      </c>
      <c r="S801" s="34">
        <v>1.1499999999999999</v>
      </c>
      <c r="T801" s="34">
        <v>1.22</v>
      </c>
      <c r="U801" s="34">
        <v>1.22</v>
      </c>
      <c r="V801" s="34">
        <v>1.23</v>
      </c>
      <c r="W801" s="34">
        <v>1.24</v>
      </c>
      <c r="X801" s="34">
        <v>1.21</v>
      </c>
      <c r="Y801" s="34">
        <v>1.27</v>
      </c>
      <c r="Z801" s="412">
        <v>1.24</v>
      </c>
      <c r="AA801" s="412">
        <v>1.24</v>
      </c>
      <c r="AB801" s="412">
        <v>1.24</v>
      </c>
      <c r="AC801" s="412">
        <v>1.24</v>
      </c>
      <c r="AD801" s="412">
        <v>1.24</v>
      </c>
    </row>
    <row r="802" spans="1:30" s="30" customFormat="1" ht="11.25" x14ac:dyDescent="0.25">
      <c r="A802" s="31">
        <v>77963</v>
      </c>
      <c r="B802" s="30" t="str">
        <f t="shared" si="12"/>
        <v/>
      </c>
      <c r="C802" s="34">
        <v>1.33</v>
      </c>
      <c r="D802" s="34" t="s">
        <v>1822</v>
      </c>
      <c r="E802" s="34" t="s">
        <v>1832</v>
      </c>
      <c r="F802" s="34" t="s">
        <v>1839</v>
      </c>
      <c r="G802" s="34" t="s">
        <v>1826</v>
      </c>
      <c r="H802" s="34" t="s">
        <v>1840</v>
      </c>
      <c r="I802" s="34" t="s">
        <v>1838</v>
      </c>
      <c r="J802" s="34" t="s">
        <v>1838</v>
      </c>
      <c r="K802" s="34">
        <v>1.17</v>
      </c>
      <c r="L802" s="34">
        <v>1.17</v>
      </c>
      <c r="M802" s="34">
        <v>1.1599999999999999</v>
      </c>
      <c r="N802" s="34">
        <v>1.1399999999999999</v>
      </c>
      <c r="O802" s="34">
        <v>1.1499999999999999</v>
      </c>
      <c r="P802" s="34">
        <v>1.1599999999999999</v>
      </c>
      <c r="Q802" s="34">
        <v>1.18</v>
      </c>
      <c r="R802" s="34">
        <v>1.18</v>
      </c>
      <c r="S802" s="34">
        <v>1.21</v>
      </c>
      <c r="T802" s="34">
        <v>1.29</v>
      </c>
      <c r="U802" s="34">
        <v>1.29</v>
      </c>
      <c r="V802" s="34">
        <v>1.29</v>
      </c>
      <c r="W802" s="34">
        <v>1.3</v>
      </c>
      <c r="X802" s="34">
        <v>1.26</v>
      </c>
      <c r="Y802" s="34">
        <v>1.33</v>
      </c>
      <c r="Z802" s="412">
        <v>1.3</v>
      </c>
      <c r="AA802" s="412">
        <v>1.3</v>
      </c>
      <c r="AB802" s="412">
        <v>1.3</v>
      </c>
      <c r="AC802" s="412">
        <v>1.3</v>
      </c>
      <c r="AD802" s="412">
        <v>1.3</v>
      </c>
    </row>
    <row r="803" spans="1:30" s="30" customFormat="1" ht="11.25" x14ac:dyDescent="0.25">
      <c r="A803" s="31">
        <v>77966</v>
      </c>
      <c r="B803" s="30" t="str">
        <f t="shared" si="12"/>
        <v/>
      </c>
      <c r="C803" s="34">
        <v>1.33</v>
      </c>
      <c r="D803" s="34" t="s">
        <v>1822</v>
      </c>
      <c r="E803" s="34" t="s">
        <v>1832</v>
      </c>
      <c r="F803" s="34" t="s">
        <v>1839</v>
      </c>
      <c r="G803" s="34" t="s">
        <v>1826</v>
      </c>
      <c r="H803" s="34" t="s">
        <v>1840</v>
      </c>
      <c r="I803" s="34" t="s">
        <v>1838</v>
      </c>
      <c r="J803" s="34" t="s">
        <v>1838</v>
      </c>
      <c r="K803" s="34">
        <v>1.17</v>
      </c>
      <c r="L803" s="34">
        <v>1.17</v>
      </c>
      <c r="M803" s="34">
        <v>1.1599999999999999</v>
      </c>
      <c r="N803" s="34">
        <v>1.1399999999999999</v>
      </c>
      <c r="O803" s="34">
        <v>1.1499999999999999</v>
      </c>
      <c r="P803" s="34">
        <v>1.1599999999999999</v>
      </c>
      <c r="Q803" s="34">
        <v>1.17</v>
      </c>
      <c r="R803" s="34">
        <v>1.18</v>
      </c>
      <c r="S803" s="34">
        <v>1.2</v>
      </c>
      <c r="T803" s="34">
        <v>1.28</v>
      </c>
      <c r="U803" s="34">
        <v>1.29</v>
      </c>
      <c r="V803" s="34">
        <v>1.29</v>
      </c>
      <c r="W803" s="34">
        <v>1.3</v>
      </c>
      <c r="X803" s="34">
        <v>1.26</v>
      </c>
      <c r="Y803" s="34">
        <v>1.33</v>
      </c>
      <c r="Z803" s="412">
        <v>1.3</v>
      </c>
      <c r="AA803" s="412">
        <v>1.3</v>
      </c>
      <c r="AB803" s="412">
        <v>1.3</v>
      </c>
      <c r="AC803" s="412">
        <v>1.3</v>
      </c>
      <c r="AD803" s="412">
        <v>1.3</v>
      </c>
    </row>
    <row r="804" spans="1:30" s="30" customFormat="1" ht="11.25" x14ac:dyDescent="0.25">
      <c r="A804" s="31">
        <v>77971</v>
      </c>
      <c r="B804" s="30" t="str">
        <f t="shared" si="12"/>
        <v/>
      </c>
      <c r="C804" s="34">
        <v>1.33</v>
      </c>
      <c r="D804" s="34" t="s">
        <v>1822</v>
      </c>
      <c r="E804" s="34" t="s">
        <v>1833</v>
      </c>
      <c r="F804" s="34" t="s">
        <v>1839</v>
      </c>
      <c r="G804" s="34" t="s">
        <v>1826</v>
      </c>
      <c r="H804" s="34" t="s">
        <v>1840</v>
      </c>
      <c r="I804" s="34" t="s">
        <v>1838</v>
      </c>
      <c r="J804" s="34" t="s">
        <v>1834</v>
      </c>
      <c r="K804" s="34">
        <v>1.17</v>
      </c>
      <c r="L804" s="34">
        <v>1.17</v>
      </c>
      <c r="M804" s="34">
        <v>1.1599999999999999</v>
      </c>
      <c r="N804" s="34">
        <v>1.1399999999999999</v>
      </c>
      <c r="O804" s="34">
        <v>1.1399999999999999</v>
      </c>
      <c r="P804" s="34">
        <v>1.1499999999999999</v>
      </c>
      <c r="Q804" s="34">
        <v>1.17</v>
      </c>
      <c r="R804" s="34">
        <v>1.18</v>
      </c>
      <c r="S804" s="34">
        <v>1.2</v>
      </c>
      <c r="T804" s="34">
        <v>1.28</v>
      </c>
      <c r="U804" s="34">
        <v>1.28</v>
      </c>
      <c r="V804" s="34">
        <v>1.28</v>
      </c>
      <c r="W804" s="34">
        <v>1.3</v>
      </c>
      <c r="X804" s="34">
        <v>1.26</v>
      </c>
      <c r="Y804" s="34">
        <v>1.32</v>
      </c>
      <c r="Z804" s="412">
        <v>1.3</v>
      </c>
      <c r="AA804" s="412">
        <v>1.3</v>
      </c>
      <c r="AB804" s="412">
        <v>1.3</v>
      </c>
      <c r="AC804" s="412">
        <v>1.3</v>
      </c>
      <c r="AD804" s="412">
        <v>1.3</v>
      </c>
    </row>
    <row r="805" spans="1:30" s="30" customFormat="1" ht="11.25" x14ac:dyDescent="0.25">
      <c r="A805" s="31">
        <v>77972</v>
      </c>
      <c r="B805" s="30" t="str">
        <f t="shared" si="12"/>
        <v/>
      </c>
      <c r="C805" s="34">
        <v>1.32</v>
      </c>
      <c r="D805" s="34" t="s">
        <v>1823</v>
      </c>
      <c r="E805" s="34" t="s">
        <v>1833</v>
      </c>
      <c r="F805" s="34" t="s">
        <v>1843</v>
      </c>
      <c r="G805" s="34" t="s">
        <v>1825</v>
      </c>
      <c r="H805" s="34" t="s">
        <v>1842</v>
      </c>
      <c r="I805" s="34" t="s">
        <v>1834</v>
      </c>
      <c r="J805" s="34" t="s">
        <v>1834</v>
      </c>
      <c r="K805" s="34">
        <v>1.1599999999999999</v>
      </c>
      <c r="L805" s="34">
        <v>1.1599999999999999</v>
      </c>
      <c r="M805" s="34">
        <v>1.1499999999999999</v>
      </c>
      <c r="N805" s="34">
        <v>1.1299999999999999</v>
      </c>
      <c r="O805" s="34">
        <v>1.1399999999999999</v>
      </c>
      <c r="P805" s="34">
        <v>1.1499999999999999</v>
      </c>
      <c r="Q805" s="34">
        <v>1.1599999999999999</v>
      </c>
      <c r="R805" s="34">
        <v>1.17</v>
      </c>
      <c r="S805" s="34">
        <v>1.19</v>
      </c>
      <c r="T805" s="34">
        <v>1.27</v>
      </c>
      <c r="U805" s="34">
        <v>1.27</v>
      </c>
      <c r="V805" s="34">
        <v>1.28</v>
      </c>
      <c r="W805" s="34">
        <v>1.29</v>
      </c>
      <c r="X805" s="34">
        <v>1.25</v>
      </c>
      <c r="Y805" s="34">
        <v>1.32</v>
      </c>
      <c r="Z805" s="412">
        <v>1.29</v>
      </c>
      <c r="AA805" s="412">
        <v>1.29</v>
      </c>
      <c r="AB805" s="412">
        <v>1.29</v>
      </c>
      <c r="AC805" s="412">
        <v>1.29</v>
      </c>
      <c r="AD805" s="412">
        <v>1.29</v>
      </c>
    </row>
    <row r="806" spans="1:30" s="30" customFormat="1" ht="11.25" x14ac:dyDescent="0.25">
      <c r="A806" s="31">
        <v>77974</v>
      </c>
      <c r="B806" s="30" t="str">
        <f t="shared" si="12"/>
        <v/>
      </c>
      <c r="C806" s="34">
        <v>1.33</v>
      </c>
      <c r="D806" s="34" t="s">
        <v>1822</v>
      </c>
      <c r="E806" s="34" t="s">
        <v>1832</v>
      </c>
      <c r="F806" s="34" t="s">
        <v>1839</v>
      </c>
      <c r="G806" s="34" t="s">
        <v>1826</v>
      </c>
      <c r="H806" s="34" t="s">
        <v>1840</v>
      </c>
      <c r="I806" s="34" t="s">
        <v>1838</v>
      </c>
      <c r="J806" s="34" t="s">
        <v>1838</v>
      </c>
      <c r="K806" s="34">
        <v>1.17</v>
      </c>
      <c r="L806" s="34">
        <v>1.17</v>
      </c>
      <c r="M806" s="34">
        <v>1.1599999999999999</v>
      </c>
      <c r="N806" s="34">
        <v>1.1399999999999999</v>
      </c>
      <c r="O806" s="34">
        <v>1.1499999999999999</v>
      </c>
      <c r="P806" s="34">
        <v>1.1599999999999999</v>
      </c>
      <c r="Q806" s="34">
        <v>1.18</v>
      </c>
      <c r="R806" s="34">
        <v>1.18</v>
      </c>
      <c r="S806" s="34">
        <v>1.21</v>
      </c>
      <c r="T806" s="34">
        <v>1.29</v>
      </c>
      <c r="U806" s="34">
        <v>1.29</v>
      </c>
      <c r="V806" s="34">
        <v>1.29</v>
      </c>
      <c r="W806" s="34">
        <v>1.3</v>
      </c>
      <c r="X806" s="34">
        <v>1.26</v>
      </c>
      <c r="Y806" s="34">
        <v>1.33</v>
      </c>
      <c r="Z806" s="412">
        <v>1.3</v>
      </c>
      <c r="AA806" s="412">
        <v>1.3</v>
      </c>
      <c r="AB806" s="412">
        <v>1.3</v>
      </c>
      <c r="AC806" s="412">
        <v>1.3</v>
      </c>
      <c r="AD806" s="412">
        <v>1.3</v>
      </c>
    </row>
    <row r="807" spans="1:30" s="30" customFormat="1" ht="11.25" x14ac:dyDescent="0.25">
      <c r="A807" s="31">
        <v>77975</v>
      </c>
      <c r="B807" s="30" t="str">
        <f t="shared" si="12"/>
        <v/>
      </c>
      <c r="C807" s="34">
        <v>1.32</v>
      </c>
      <c r="D807" s="34" t="s">
        <v>1823</v>
      </c>
      <c r="E807" s="34" t="s">
        <v>1833</v>
      </c>
      <c r="F807" s="34" t="s">
        <v>1843</v>
      </c>
      <c r="G807" s="34" t="s">
        <v>1825</v>
      </c>
      <c r="H807" s="34" t="s">
        <v>1842</v>
      </c>
      <c r="I807" s="34" t="s">
        <v>1834</v>
      </c>
      <c r="J807" s="34" t="s">
        <v>1834</v>
      </c>
      <c r="K807" s="34">
        <v>1.1599999999999999</v>
      </c>
      <c r="L807" s="34">
        <v>1.1599999999999999</v>
      </c>
      <c r="M807" s="34">
        <v>1.1499999999999999</v>
      </c>
      <c r="N807" s="34">
        <v>1.1299999999999999</v>
      </c>
      <c r="O807" s="34">
        <v>1.1399999999999999</v>
      </c>
      <c r="P807" s="34">
        <v>1.1499999999999999</v>
      </c>
      <c r="Q807" s="34">
        <v>1.1599999999999999</v>
      </c>
      <c r="R807" s="34">
        <v>1.17</v>
      </c>
      <c r="S807" s="34">
        <v>1.2</v>
      </c>
      <c r="T807" s="34">
        <v>1.27</v>
      </c>
      <c r="U807" s="34">
        <v>1.27</v>
      </c>
      <c r="V807" s="34">
        <v>1.28</v>
      </c>
      <c r="W807" s="34">
        <v>1.29</v>
      </c>
      <c r="X807" s="34">
        <v>1.25</v>
      </c>
      <c r="Y807" s="34">
        <v>1.32</v>
      </c>
      <c r="Z807" s="412">
        <v>1.29</v>
      </c>
      <c r="AA807" s="412">
        <v>1.29</v>
      </c>
      <c r="AB807" s="412">
        <v>1.29</v>
      </c>
      <c r="AC807" s="412">
        <v>1.29</v>
      </c>
      <c r="AD807" s="412">
        <v>1.29</v>
      </c>
    </row>
    <row r="808" spans="1:30" s="30" customFormat="1" ht="11.25" x14ac:dyDescent="0.25">
      <c r="A808" s="31">
        <v>77977</v>
      </c>
      <c r="B808" s="30" t="str">
        <f t="shared" si="12"/>
        <v/>
      </c>
      <c r="C808" s="34">
        <v>1.33</v>
      </c>
      <c r="D808" s="34" t="s">
        <v>1822</v>
      </c>
      <c r="E808" s="34" t="s">
        <v>1833</v>
      </c>
      <c r="F808" s="34" t="s">
        <v>1839</v>
      </c>
      <c r="G808" s="34" t="s">
        <v>1826</v>
      </c>
      <c r="H808" s="34" t="s">
        <v>1840</v>
      </c>
      <c r="I808" s="34" t="s">
        <v>1838</v>
      </c>
      <c r="J808" s="34" t="s">
        <v>1838</v>
      </c>
      <c r="K808" s="34">
        <v>1.17</v>
      </c>
      <c r="L808" s="34">
        <v>1.17</v>
      </c>
      <c r="M808" s="34">
        <v>1.1599999999999999</v>
      </c>
      <c r="N808" s="34">
        <v>1.1399999999999999</v>
      </c>
      <c r="O808" s="34">
        <v>1.1499999999999999</v>
      </c>
      <c r="P808" s="34">
        <v>1.1499999999999999</v>
      </c>
      <c r="Q808" s="34">
        <v>1.17</v>
      </c>
      <c r="R808" s="34">
        <v>1.18</v>
      </c>
      <c r="S808" s="34">
        <v>1.2</v>
      </c>
      <c r="T808" s="34">
        <v>1.28</v>
      </c>
      <c r="U808" s="34">
        <v>1.28</v>
      </c>
      <c r="V808" s="34">
        <v>1.29</v>
      </c>
      <c r="W808" s="34">
        <v>1.3</v>
      </c>
      <c r="X808" s="34">
        <v>1.26</v>
      </c>
      <c r="Y808" s="34">
        <v>1.32</v>
      </c>
      <c r="Z808" s="412">
        <v>1.3</v>
      </c>
      <c r="AA808" s="412">
        <v>1.3</v>
      </c>
      <c r="AB808" s="412">
        <v>1.3</v>
      </c>
      <c r="AC808" s="412">
        <v>1.3</v>
      </c>
      <c r="AD808" s="412">
        <v>1.3</v>
      </c>
    </row>
    <row r="809" spans="1:30" s="30" customFormat="1" ht="11.25" x14ac:dyDescent="0.25">
      <c r="A809" s="31">
        <v>77978</v>
      </c>
      <c r="B809" s="30" t="str">
        <f t="shared" si="12"/>
        <v/>
      </c>
      <c r="C809" s="34">
        <v>1.25</v>
      </c>
      <c r="D809" s="34" t="s">
        <v>1824</v>
      </c>
      <c r="E809" s="34" t="s">
        <v>1831</v>
      </c>
      <c r="F809" s="34" t="s">
        <v>1826</v>
      </c>
      <c r="G809" s="34" t="s">
        <v>1849</v>
      </c>
      <c r="H809" s="34" t="s">
        <v>1846</v>
      </c>
      <c r="I809" s="34" t="s">
        <v>1845</v>
      </c>
      <c r="J809" s="34" t="s">
        <v>1845</v>
      </c>
      <c r="K809" s="34">
        <v>1.1100000000000001</v>
      </c>
      <c r="L809" s="34">
        <v>1.1100000000000001</v>
      </c>
      <c r="M809" s="34">
        <v>1.1000000000000001</v>
      </c>
      <c r="N809" s="34">
        <v>1.08</v>
      </c>
      <c r="O809" s="34">
        <v>1.08</v>
      </c>
      <c r="P809" s="34">
        <v>1.0900000000000001</v>
      </c>
      <c r="Q809" s="34">
        <v>1.1100000000000001</v>
      </c>
      <c r="R809" s="34">
        <v>1.1200000000000001</v>
      </c>
      <c r="S809" s="34">
        <v>1.1399999999999999</v>
      </c>
      <c r="T809" s="34">
        <v>1.21</v>
      </c>
      <c r="U809" s="34">
        <v>1.21</v>
      </c>
      <c r="V809" s="34">
        <v>1.21</v>
      </c>
      <c r="W809" s="34">
        <v>1.23</v>
      </c>
      <c r="X809" s="34">
        <v>1.19</v>
      </c>
      <c r="Y809" s="34">
        <v>1.25</v>
      </c>
      <c r="Z809" s="412">
        <v>1.23</v>
      </c>
      <c r="AA809" s="412">
        <v>1.23</v>
      </c>
      <c r="AB809" s="412">
        <v>1.23</v>
      </c>
      <c r="AC809" s="412">
        <v>1.23</v>
      </c>
      <c r="AD809" s="412">
        <v>1.23</v>
      </c>
    </row>
    <row r="810" spans="1:30" s="30" customFormat="1" ht="11.25" x14ac:dyDescent="0.25">
      <c r="A810" s="31">
        <v>78048</v>
      </c>
      <c r="B810" s="30" t="str">
        <f t="shared" si="12"/>
        <v/>
      </c>
      <c r="C810" s="34">
        <v>0.95</v>
      </c>
      <c r="D810" s="34" t="s">
        <v>1859</v>
      </c>
      <c r="E810" s="34" t="s">
        <v>1863</v>
      </c>
      <c r="F810" s="34" t="s">
        <v>1863</v>
      </c>
      <c r="G810" s="34" t="s">
        <v>1867</v>
      </c>
      <c r="H810" s="34" t="s">
        <v>1868</v>
      </c>
      <c r="I810" s="34" t="s">
        <v>1870</v>
      </c>
      <c r="J810" s="34" t="s">
        <v>1870</v>
      </c>
      <c r="K810" s="34">
        <v>0.87</v>
      </c>
      <c r="L810" s="34">
        <v>0.87</v>
      </c>
      <c r="M810" s="34">
        <v>0.87</v>
      </c>
      <c r="N810" s="34">
        <v>0.85</v>
      </c>
      <c r="O810" s="34">
        <v>0.85</v>
      </c>
      <c r="P810" s="34">
        <v>0.86</v>
      </c>
      <c r="Q810" s="34">
        <v>0.86</v>
      </c>
      <c r="R810" s="34">
        <v>0.87</v>
      </c>
      <c r="S810" s="34">
        <v>0.88</v>
      </c>
      <c r="T810" s="34">
        <v>0.93</v>
      </c>
      <c r="U810" s="34">
        <v>0.93</v>
      </c>
      <c r="V810" s="34">
        <v>0.93</v>
      </c>
      <c r="W810" s="34">
        <v>0.95</v>
      </c>
      <c r="X810" s="34">
        <v>0.94</v>
      </c>
      <c r="Y810" s="34">
        <v>0.98</v>
      </c>
      <c r="Z810" s="412">
        <v>0.95</v>
      </c>
      <c r="AA810" s="412">
        <v>0.95</v>
      </c>
      <c r="AB810" s="412">
        <v>0.95</v>
      </c>
      <c r="AC810" s="412">
        <v>0.95</v>
      </c>
      <c r="AD810" s="412">
        <v>0.95</v>
      </c>
    </row>
    <row r="811" spans="1:30" s="30" customFormat="1" ht="11.25" x14ac:dyDescent="0.25">
      <c r="A811" s="31">
        <v>78050</v>
      </c>
      <c r="B811" s="30" t="str">
        <f t="shared" si="12"/>
        <v/>
      </c>
      <c r="C811" s="34">
        <v>0.97</v>
      </c>
      <c r="D811" s="34" t="s">
        <v>1860</v>
      </c>
      <c r="E811" s="34" t="s">
        <v>1860</v>
      </c>
      <c r="F811" s="34" t="s">
        <v>1859</v>
      </c>
      <c r="G811" s="34" t="s">
        <v>1872</v>
      </c>
      <c r="H811" s="34" t="s">
        <v>1870</v>
      </c>
      <c r="I811" s="34" t="s">
        <v>1867</v>
      </c>
      <c r="J811" s="34" t="s">
        <v>1867</v>
      </c>
      <c r="K811" s="34">
        <v>0.88</v>
      </c>
      <c r="L811" s="34">
        <v>0.88</v>
      </c>
      <c r="M811" s="34">
        <v>0.88</v>
      </c>
      <c r="N811" s="34">
        <v>0.86</v>
      </c>
      <c r="O811" s="34">
        <v>0.86</v>
      </c>
      <c r="P811" s="34">
        <v>0.87</v>
      </c>
      <c r="Q811" s="34">
        <v>0.87</v>
      </c>
      <c r="R811" s="34">
        <v>0.88</v>
      </c>
      <c r="S811" s="34">
        <v>0.89</v>
      </c>
      <c r="T811" s="34">
        <v>0.94</v>
      </c>
      <c r="U811" s="34">
        <v>0.94</v>
      </c>
      <c r="V811" s="34">
        <v>0.94</v>
      </c>
      <c r="W811" s="34">
        <v>0.97</v>
      </c>
      <c r="X811" s="34">
        <v>0.95</v>
      </c>
      <c r="Y811" s="34">
        <v>0.99</v>
      </c>
      <c r="Z811" s="412">
        <v>0.97</v>
      </c>
      <c r="AA811" s="412">
        <v>0.97</v>
      </c>
      <c r="AB811" s="412">
        <v>0.97</v>
      </c>
      <c r="AC811" s="412">
        <v>0.97</v>
      </c>
      <c r="AD811" s="412">
        <v>0.97</v>
      </c>
    </row>
    <row r="812" spans="1:30" s="30" customFormat="1" ht="11.25" x14ac:dyDescent="0.25">
      <c r="A812" s="31">
        <v>78052</v>
      </c>
      <c r="B812" s="30" t="str">
        <f t="shared" si="12"/>
        <v/>
      </c>
      <c r="C812" s="34">
        <v>0.93</v>
      </c>
      <c r="D812" s="34" t="s">
        <v>1862</v>
      </c>
      <c r="E812" s="34" t="s">
        <v>1866</v>
      </c>
      <c r="F812" s="34" t="s">
        <v>1866</v>
      </c>
      <c r="G812" s="34" t="s">
        <v>1868</v>
      </c>
      <c r="H812" s="34" t="s">
        <v>1869</v>
      </c>
      <c r="I812" s="34" t="s">
        <v>1868</v>
      </c>
      <c r="J812" s="34" t="s">
        <v>1868</v>
      </c>
      <c r="K812" s="34">
        <v>0.85</v>
      </c>
      <c r="L812" s="34">
        <v>0.85</v>
      </c>
      <c r="M812" s="34">
        <v>0.85</v>
      </c>
      <c r="N812" s="34">
        <v>0.84</v>
      </c>
      <c r="O812" s="34">
        <v>0.84</v>
      </c>
      <c r="P812" s="34">
        <v>0.85</v>
      </c>
      <c r="Q812" s="34">
        <v>0.85</v>
      </c>
      <c r="R812" s="34">
        <v>0.86</v>
      </c>
      <c r="S812" s="34">
        <v>0.87</v>
      </c>
      <c r="T812" s="34">
        <v>0.91</v>
      </c>
      <c r="U812" s="34">
        <v>0.91</v>
      </c>
      <c r="V812" s="34">
        <v>0.91</v>
      </c>
      <c r="W812" s="34">
        <v>0.94</v>
      </c>
      <c r="X812" s="34">
        <v>0.92</v>
      </c>
      <c r="Y812" s="34">
        <v>0.96</v>
      </c>
      <c r="Z812" s="412">
        <v>0.94</v>
      </c>
      <c r="AA812" s="412">
        <v>0.94</v>
      </c>
      <c r="AB812" s="412">
        <v>0.94</v>
      </c>
      <c r="AC812" s="412">
        <v>0.94</v>
      </c>
      <c r="AD812" s="412">
        <v>0.94</v>
      </c>
    </row>
    <row r="813" spans="1:30" s="30" customFormat="1" ht="11.25" x14ac:dyDescent="0.25">
      <c r="A813" s="31">
        <v>78054</v>
      </c>
      <c r="B813" s="30" t="str">
        <f t="shared" si="12"/>
        <v/>
      </c>
      <c r="C813" s="34">
        <v>0.95</v>
      </c>
      <c r="D813" s="34" t="s">
        <v>1863</v>
      </c>
      <c r="E813" s="34" t="s">
        <v>1863</v>
      </c>
      <c r="F813" s="34" t="s">
        <v>1863</v>
      </c>
      <c r="G813" s="34" t="s">
        <v>1867</v>
      </c>
      <c r="H813" s="34" t="s">
        <v>1868</v>
      </c>
      <c r="I813" s="34" t="s">
        <v>1870</v>
      </c>
      <c r="J813" s="34" t="s">
        <v>1870</v>
      </c>
      <c r="K813" s="34">
        <v>0.87</v>
      </c>
      <c r="L813" s="34">
        <v>0.87</v>
      </c>
      <c r="M813" s="34">
        <v>0.86</v>
      </c>
      <c r="N813" s="34">
        <v>0.85</v>
      </c>
      <c r="O813" s="34">
        <v>0.85</v>
      </c>
      <c r="P813" s="34">
        <v>0.86</v>
      </c>
      <c r="Q813" s="34">
        <v>0.86</v>
      </c>
      <c r="R813" s="34">
        <v>0.87</v>
      </c>
      <c r="S813" s="34">
        <v>0.88</v>
      </c>
      <c r="T813" s="34">
        <v>0.92</v>
      </c>
      <c r="U813" s="34">
        <v>0.93</v>
      </c>
      <c r="V813" s="34">
        <v>0.93</v>
      </c>
      <c r="W813" s="34">
        <v>0.95</v>
      </c>
      <c r="X813" s="34">
        <v>0.94</v>
      </c>
      <c r="Y813" s="34">
        <v>0.98</v>
      </c>
      <c r="Z813" s="412">
        <v>0.95</v>
      </c>
      <c r="AA813" s="412">
        <v>0.95</v>
      </c>
      <c r="AB813" s="412">
        <v>0.95</v>
      </c>
      <c r="AC813" s="412">
        <v>0.95</v>
      </c>
      <c r="AD813" s="412">
        <v>0.95</v>
      </c>
    </row>
    <row r="814" spans="1:30" s="30" customFormat="1" ht="11.25" x14ac:dyDescent="0.25">
      <c r="A814" s="31">
        <v>78056</v>
      </c>
      <c r="B814" s="30" t="str">
        <f t="shared" si="12"/>
        <v/>
      </c>
      <c r="C814" s="34">
        <v>0.98</v>
      </c>
      <c r="D814" s="34" t="s">
        <v>1858</v>
      </c>
      <c r="E814" s="34" t="s">
        <v>1858</v>
      </c>
      <c r="F814" s="34" t="s">
        <v>1860</v>
      </c>
      <c r="G814" s="34" t="s">
        <v>1866</v>
      </c>
      <c r="H814" s="34" t="s">
        <v>1867</v>
      </c>
      <c r="I814" s="34" t="s">
        <v>1866</v>
      </c>
      <c r="J814" s="34" t="s">
        <v>1866</v>
      </c>
      <c r="K814" s="34">
        <v>0.89</v>
      </c>
      <c r="L814" s="34">
        <v>0.89</v>
      </c>
      <c r="M814" s="34">
        <v>0.89</v>
      </c>
      <c r="N814" s="34">
        <v>0.87</v>
      </c>
      <c r="O814" s="34">
        <v>0.88</v>
      </c>
      <c r="P814" s="34">
        <v>0.88</v>
      </c>
      <c r="Q814" s="34">
        <v>0.89</v>
      </c>
      <c r="R814" s="34">
        <v>0.9</v>
      </c>
      <c r="S814" s="34">
        <v>0.91</v>
      </c>
      <c r="T814" s="34">
        <v>0.95</v>
      </c>
      <c r="U814" s="34">
        <v>0.95</v>
      </c>
      <c r="V814" s="34">
        <v>0.96</v>
      </c>
      <c r="W814" s="34">
        <v>0.98</v>
      </c>
      <c r="X814" s="34">
        <v>0.96</v>
      </c>
      <c r="Y814" s="34">
        <v>1</v>
      </c>
      <c r="Z814" s="412">
        <v>0.98</v>
      </c>
      <c r="AA814" s="412">
        <v>0.98</v>
      </c>
      <c r="AB814" s="412">
        <v>0.98</v>
      </c>
      <c r="AC814" s="412">
        <v>0.98</v>
      </c>
      <c r="AD814" s="412">
        <v>0.98</v>
      </c>
    </row>
    <row r="815" spans="1:30" s="30" customFormat="1" ht="11.25" x14ac:dyDescent="0.25">
      <c r="A815" s="31">
        <v>78073</v>
      </c>
      <c r="B815" s="30" t="str">
        <f t="shared" si="12"/>
        <v/>
      </c>
      <c r="C815" s="34">
        <v>0.96</v>
      </c>
      <c r="D815" s="34" t="s">
        <v>1859</v>
      </c>
      <c r="E815" s="34" t="s">
        <v>1859</v>
      </c>
      <c r="F815" s="34" t="s">
        <v>1859</v>
      </c>
      <c r="G815" s="34" t="s">
        <v>1872</v>
      </c>
      <c r="H815" s="34" t="s">
        <v>1870</v>
      </c>
      <c r="I815" s="34" t="s">
        <v>1867</v>
      </c>
      <c r="J815" s="34" t="s">
        <v>1867</v>
      </c>
      <c r="K815" s="34">
        <v>0.88</v>
      </c>
      <c r="L815" s="34">
        <v>0.88</v>
      </c>
      <c r="M815" s="34">
        <v>0.87</v>
      </c>
      <c r="N815" s="34">
        <v>0.86</v>
      </c>
      <c r="O815" s="34">
        <v>0.86</v>
      </c>
      <c r="P815" s="34">
        <v>0.87</v>
      </c>
      <c r="Q815" s="34">
        <v>0.87</v>
      </c>
      <c r="R815" s="34">
        <v>0.88</v>
      </c>
      <c r="S815" s="34">
        <v>0.89</v>
      </c>
      <c r="T815" s="34">
        <v>0.93</v>
      </c>
      <c r="U815" s="34">
        <v>0.94</v>
      </c>
      <c r="V815" s="34">
        <v>0.94</v>
      </c>
      <c r="W815" s="34">
        <v>0.96</v>
      </c>
      <c r="X815" s="34">
        <v>0.95</v>
      </c>
      <c r="Y815" s="34">
        <v>0.99</v>
      </c>
      <c r="Z815" s="412">
        <v>0.96</v>
      </c>
      <c r="AA815" s="412">
        <v>0.96</v>
      </c>
      <c r="AB815" s="412">
        <v>0.96</v>
      </c>
      <c r="AC815" s="412">
        <v>0.96</v>
      </c>
      <c r="AD815" s="412">
        <v>0.96</v>
      </c>
    </row>
    <row r="816" spans="1:30" s="30" customFormat="1" ht="11.25" x14ac:dyDescent="0.25">
      <c r="A816" s="31">
        <v>78078</v>
      </c>
      <c r="B816" s="30" t="str">
        <f t="shared" si="12"/>
        <v/>
      </c>
      <c r="C816" s="34">
        <v>0.97</v>
      </c>
      <c r="D816" s="34" t="s">
        <v>1860</v>
      </c>
      <c r="E816" s="34" t="s">
        <v>1859</v>
      </c>
      <c r="F816" s="34" t="s">
        <v>1859</v>
      </c>
      <c r="G816" s="34" t="s">
        <v>1872</v>
      </c>
      <c r="H816" s="34" t="s">
        <v>1870</v>
      </c>
      <c r="I816" s="34" t="s">
        <v>1867</v>
      </c>
      <c r="J816" s="34" t="s">
        <v>1867</v>
      </c>
      <c r="K816" s="34">
        <v>0.88</v>
      </c>
      <c r="L816" s="34">
        <v>0.88</v>
      </c>
      <c r="M816" s="34">
        <v>0.88</v>
      </c>
      <c r="N816" s="34">
        <v>0.86</v>
      </c>
      <c r="O816" s="34">
        <v>0.86</v>
      </c>
      <c r="P816" s="34">
        <v>0.87</v>
      </c>
      <c r="Q816" s="34">
        <v>0.88</v>
      </c>
      <c r="R816" s="34">
        <v>0.88</v>
      </c>
      <c r="S816" s="34">
        <v>0.9</v>
      </c>
      <c r="T816" s="34">
        <v>0.94</v>
      </c>
      <c r="U816" s="34">
        <v>0.94</v>
      </c>
      <c r="V816" s="34">
        <v>0.94</v>
      </c>
      <c r="W816" s="34">
        <v>0.97</v>
      </c>
      <c r="X816" s="34">
        <v>0.95</v>
      </c>
      <c r="Y816" s="34">
        <v>0.99</v>
      </c>
      <c r="Z816" s="412">
        <v>0.97</v>
      </c>
      <c r="AA816" s="412">
        <v>0.97</v>
      </c>
      <c r="AB816" s="412">
        <v>0.97</v>
      </c>
      <c r="AC816" s="412">
        <v>0.97</v>
      </c>
      <c r="AD816" s="412">
        <v>0.97</v>
      </c>
    </row>
    <row r="817" spans="1:30" s="30" customFormat="1" ht="11.25" x14ac:dyDescent="0.25">
      <c r="A817" s="31">
        <v>78083</v>
      </c>
      <c r="B817" s="30" t="str">
        <f t="shared" si="12"/>
        <v/>
      </c>
      <c r="C817" s="34">
        <v>0.96</v>
      </c>
      <c r="D817" s="34" t="s">
        <v>1859</v>
      </c>
      <c r="E817" s="34" t="s">
        <v>1863</v>
      </c>
      <c r="F817" s="34" t="s">
        <v>1863</v>
      </c>
      <c r="G817" s="34" t="s">
        <v>1867</v>
      </c>
      <c r="H817" s="34" t="s">
        <v>1868</v>
      </c>
      <c r="I817" s="34" t="s">
        <v>1870</v>
      </c>
      <c r="J817" s="34" t="s">
        <v>1870</v>
      </c>
      <c r="K817" s="34">
        <v>0.87</v>
      </c>
      <c r="L817" s="34">
        <v>0.87</v>
      </c>
      <c r="M817" s="34">
        <v>0.87</v>
      </c>
      <c r="N817" s="34">
        <v>0.85</v>
      </c>
      <c r="O817" s="34">
        <v>0.85</v>
      </c>
      <c r="P817" s="34">
        <v>0.86</v>
      </c>
      <c r="Q817" s="34">
        <v>0.86</v>
      </c>
      <c r="R817" s="34">
        <v>0.87</v>
      </c>
      <c r="S817" s="34">
        <v>0.88</v>
      </c>
      <c r="T817" s="34">
        <v>0.93</v>
      </c>
      <c r="U817" s="34">
        <v>0.93</v>
      </c>
      <c r="V817" s="34">
        <v>0.93</v>
      </c>
      <c r="W817" s="34">
        <v>0.96</v>
      </c>
      <c r="X817" s="34">
        <v>0.94</v>
      </c>
      <c r="Y817" s="34">
        <v>0.98</v>
      </c>
      <c r="Z817" s="412">
        <v>0.96</v>
      </c>
      <c r="AA817" s="412">
        <v>0.96</v>
      </c>
      <c r="AB817" s="412">
        <v>0.96</v>
      </c>
      <c r="AC817" s="412">
        <v>0.96</v>
      </c>
      <c r="AD817" s="412">
        <v>0.96</v>
      </c>
    </row>
    <row r="818" spans="1:30" s="30" customFormat="1" ht="11.25" x14ac:dyDescent="0.25">
      <c r="A818" s="31">
        <v>78086</v>
      </c>
      <c r="B818" s="30" t="str">
        <f t="shared" si="12"/>
        <v/>
      </c>
      <c r="C818" s="34">
        <v>0.96</v>
      </c>
      <c r="D818" s="34" t="s">
        <v>1859</v>
      </c>
      <c r="E818" s="34" t="s">
        <v>1859</v>
      </c>
      <c r="F818" s="34" t="s">
        <v>1863</v>
      </c>
      <c r="G818" s="34" t="s">
        <v>1867</v>
      </c>
      <c r="H818" s="34" t="s">
        <v>1868</v>
      </c>
      <c r="I818" s="34" t="s">
        <v>1867</v>
      </c>
      <c r="J818" s="34" t="s">
        <v>1867</v>
      </c>
      <c r="K818" s="34">
        <v>0.87</v>
      </c>
      <c r="L818" s="34">
        <v>0.87</v>
      </c>
      <c r="M818" s="34">
        <v>0.87</v>
      </c>
      <c r="N818" s="34">
        <v>0.85</v>
      </c>
      <c r="O818" s="34">
        <v>0.86</v>
      </c>
      <c r="P818" s="34">
        <v>0.86</v>
      </c>
      <c r="Q818" s="34">
        <v>0.87</v>
      </c>
      <c r="R818" s="34">
        <v>0.87</v>
      </c>
      <c r="S818" s="34">
        <v>0.89</v>
      </c>
      <c r="T818" s="34">
        <v>0.93</v>
      </c>
      <c r="U818" s="34">
        <v>0.93</v>
      </c>
      <c r="V818" s="34">
        <v>0.93</v>
      </c>
      <c r="W818" s="34">
        <v>0.96</v>
      </c>
      <c r="X818" s="34">
        <v>0.94</v>
      </c>
      <c r="Y818" s="34">
        <v>0.98</v>
      </c>
      <c r="Z818" s="412">
        <v>0.96</v>
      </c>
      <c r="AA818" s="412">
        <v>0.96</v>
      </c>
      <c r="AB818" s="412">
        <v>0.96</v>
      </c>
      <c r="AC818" s="412">
        <v>0.96</v>
      </c>
      <c r="AD818" s="412">
        <v>0.96</v>
      </c>
    </row>
    <row r="819" spans="1:30" s="30" customFormat="1" ht="11.25" x14ac:dyDescent="0.25">
      <c r="A819" s="31">
        <v>78087</v>
      </c>
      <c r="B819" s="30" t="str">
        <f t="shared" si="12"/>
        <v/>
      </c>
      <c r="C819" s="34">
        <v>0.93</v>
      </c>
      <c r="D819" s="34" t="s">
        <v>1866</v>
      </c>
      <c r="E819" s="34" t="s">
        <v>1866</v>
      </c>
      <c r="F819" s="34" t="s">
        <v>1872</v>
      </c>
      <c r="G819" s="34" t="s">
        <v>1868</v>
      </c>
      <c r="H819" s="34" t="s">
        <v>1869</v>
      </c>
      <c r="I819" s="34" t="s">
        <v>1871</v>
      </c>
      <c r="J819" s="34" t="s">
        <v>1871</v>
      </c>
      <c r="K819" s="34">
        <v>0.85</v>
      </c>
      <c r="L819" s="34">
        <v>0.85</v>
      </c>
      <c r="M819" s="34">
        <v>0.84</v>
      </c>
      <c r="N819" s="34">
        <v>0.83</v>
      </c>
      <c r="O819" s="34">
        <v>0.83</v>
      </c>
      <c r="P819" s="34">
        <v>0.84</v>
      </c>
      <c r="Q819" s="34">
        <v>0.84</v>
      </c>
      <c r="R819" s="34">
        <v>0.85</v>
      </c>
      <c r="S819" s="34">
        <v>0.86</v>
      </c>
      <c r="T819" s="34">
        <v>0.9</v>
      </c>
      <c r="U819" s="34">
        <v>0.9</v>
      </c>
      <c r="V819" s="34">
        <v>0.91</v>
      </c>
      <c r="W819" s="34">
        <v>0.93</v>
      </c>
      <c r="X819" s="34">
        <v>0.92</v>
      </c>
      <c r="Y819" s="34">
        <v>0.95</v>
      </c>
      <c r="Z819" s="412">
        <v>0.93</v>
      </c>
      <c r="AA819" s="412">
        <v>0.93</v>
      </c>
      <c r="AB819" s="412">
        <v>0.93</v>
      </c>
      <c r="AC819" s="412">
        <v>0.93</v>
      </c>
      <c r="AD819" s="412">
        <v>0.93</v>
      </c>
    </row>
    <row r="820" spans="1:30" s="30" customFormat="1" ht="11.25" x14ac:dyDescent="0.25">
      <c r="A820" s="31">
        <v>78089</v>
      </c>
      <c r="B820" s="30" t="str">
        <f t="shared" si="12"/>
        <v/>
      </c>
      <c r="C820" s="34">
        <v>0.91</v>
      </c>
      <c r="D820" s="34" t="s">
        <v>1867</v>
      </c>
      <c r="E820" s="34" t="s">
        <v>1867</v>
      </c>
      <c r="F820" s="34" t="s">
        <v>1870</v>
      </c>
      <c r="G820" s="34" t="s">
        <v>1869</v>
      </c>
      <c r="H820" s="34" t="s">
        <v>1874</v>
      </c>
      <c r="I820" s="34" t="s">
        <v>1869</v>
      </c>
      <c r="J820" s="34" t="s">
        <v>1869</v>
      </c>
      <c r="K820" s="34">
        <v>0.83</v>
      </c>
      <c r="L820" s="34">
        <v>0.83</v>
      </c>
      <c r="M820" s="34">
        <v>0.83</v>
      </c>
      <c r="N820" s="34">
        <v>0.81</v>
      </c>
      <c r="O820" s="34">
        <v>0.82</v>
      </c>
      <c r="P820" s="34">
        <v>0.82</v>
      </c>
      <c r="Q820" s="34">
        <v>0.82</v>
      </c>
      <c r="R820" s="34">
        <v>0.83</v>
      </c>
      <c r="S820" s="34">
        <v>0.84</v>
      </c>
      <c r="T820" s="34">
        <v>0.88</v>
      </c>
      <c r="U820" s="34">
        <v>0.88</v>
      </c>
      <c r="V820" s="34">
        <v>0.89</v>
      </c>
      <c r="W820" s="34">
        <v>0.91</v>
      </c>
      <c r="X820" s="34">
        <v>0.9</v>
      </c>
      <c r="Y820" s="34">
        <v>0.93</v>
      </c>
      <c r="Z820" s="412">
        <v>0.91</v>
      </c>
      <c r="AA820" s="412">
        <v>0.91</v>
      </c>
      <c r="AB820" s="412">
        <v>0.91</v>
      </c>
      <c r="AC820" s="412">
        <v>0.91</v>
      </c>
      <c r="AD820" s="412">
        <v>0.91</v>
      </c>
    </row>
    <row r="821" spans="1:30" s="30" customFormat="1" ht="11.25" x14ac:dyDescent="0.25">
      <c r="A821" s="31">
        <v>78098</v>
      </c>
      <c r="B821" s="30" t="str">
        <f t="shared" si="12"/>
        <v/>
      </c>
      <c r="C821" s="34">
        <v>0.98</v>
      </c>
      <c r="D821" s="34" t="s">
        <v>1858</v>
      </c>
      <c r="E821" s="34" t="s">
        <v>1858</v>
      </c>
      <c r="F821" s="34" t="s">
        <v>1860</v>
      </c>
      <c r="G821" s="34" t="s">
        <v>1866</v>
      </c>
      <c r="H821" s="34" t="s">
        <v>1867</v>
      </c>
      <c r="I821" s="34" t="s">
        <v>1866</v>
      </c>
      <c r="J821" s="34" t="s">
        <v>1866</v>
      </c>
      <c r="K821" s="34">
        <v>0.89</v>
      </c>
      <c r="L821" s="34">
        <v>0.89</v>
      </c>
      <c r="M821" s="34">
        <v>0.89</v>
      </c>
      <c r="N821" s="34">
        <v>0.87</v>
      </c>
      <c r="O821" s="34">
        <v>0.88</v>
      </c>
      <c r="P821" s="34">
        <v>0.88</v>
      </c>
      <c r="Q821" s="34">
        <v>0.89</v>
      </c>
      <c r="R821" s="34">
        <v>0.89</v>
      </c>
      <c r="S821" s="34">
        <v>0.91</v>
      </c>
      <c r="T821" s="34">
        <v>0.95</v>
      </c>
      <c r="U821" s="34">
        <v>0.95</v>
      </c>
      <c r="V821" s="34">
        <v>0.96</v>
      </c>
      <c r="W821" s="34">
        <v>0.98</v>
      </c>
      <c r="X821" s="34">
        <v>0.96</v>
      </c>
      <c r="Y821" s="34">
        <v>1</v>
      </c>
      <c r="Z821" s="412">
        <v>0.98</v>
      </c>
      <c r="AA821" s="412">
        <v>0.98</v>
      </c>
      <c r="AB821" s="412">
        <v>0.98</v>
      </c>
      <c r="AC821" s="412">
        <v>0.98</v>
      </c>
      <c r="AD821" s="412">
        <v>0.98</v>
      </c>
    </row>
    <row r="822" spans="1:30" s="30" customFormat="1" ht="11.25" x14ac:dyDescent="0.25">
      <c r="A822" s="31">
        <v>78112</v>
      </c>
      <c r="B822" s="30" t="str">
        <f t="shared" si="12"/>
        <v/>
      </c>
      <c r="C822" s="34">
        <v>0.9</v>
      </c>
      <c r="D822" s="34" t="s">
        <v>1870</v>
      </c>
      <c r="E822" s="34" t="s">
        <v>1870</v>
      </c>
      <c r="F822" s="34" t="s">
        <v>1868</v>
      </c>
      <c r="G822" s="34" t="s">
        <v>1873</v>
      </c>
      <c r="H822" s="34" t="s">
        <v>1877</v>
      </c>
      <c r="I822" s="34" t="s">
        <v>1874</v>
      </c>
      <c r="J822" s="34" t="s">
        <v>1874</v>
      </c>
      <c r="K822" s="34">
        <v>0.82</v>
      </c>
      <c r="L822" s="34">
        <v>0.82</v>
      </c>
      <c r="M822" s="34">
        <v>0.82</v>
      </c>
      <c r="N822" s="34">
        <v>0.8</v>
      </c>
      <c r="O822" s="34">
        <v>0.81</v>
      </c>
      <c r="P822" s="34">
        <v>0.81</v>
      </c>
      <c r="Q822" s="34">
        <v>0.81</v>
      </c>
      <c r="R822" s="34">
        <v>0.82</v>
      </c>
      <c r="S822" s="34">
        <v>0.83</v>
      </c>
      <c r="T822" s="34">
        <v>0.87</v>
      </c>
      <c r="U822" s="34">
        <v>0.87</v>
      </c>
      <c r="V822" s="34">
        <v>0.87</v>
      </c>
      <c r="W822" s="34">
        <v>0.9</v>
      </c>
      <c r="X822" s="34">
        <v>0.89</v>
      </c>
      <c r="Y822" s="34">
        <v>0.92</v>
      </c>
      <c r="Z822" s="412">
        <v>0.9</v>
      </c>
      <c r="AA822" s="412">
        <v>0.9</v>
      </c>
      <c r="AB822" s="412">
        <v>0.9</v>
      </c>
      <c r="AC822" s="412">
        <v>0.9</v>
      </c>
      <c r="AD822" s="412">
        <v>0.9</v>
      </c>
    </row>
    <row r="823" spans="1:30" s="30" customFormat="1" ht="11.25" x14ac:dyDescent="0.25">
      <c r="A823" s="31">
        <v>78120</v>
      </c>
      <c r="B823" s="30" t="str">
        <f t="shared" si="12"/>
        <v/>
      </c>
      <c r="C823" s="34">
        <v>0.9</v>
      </c>
      <c r="D823" s="34" t="s">
        <v>1870</v>
      </c>
      <c r="E823" s="34" t="s">
        <v>1870</v>
      </c>
      <c r="F823" s="34" t="s">
        <v>1870</v>
      </c>
      <c r="G823" s="34" t="s">
        <v>1873</v>
      </c>
      <c r="H823" s="34" t="s">
        <v>1877</v>
      </c>
      <c r="I823" s="34" t="s">
        <v>1873</v>
      </c>
      <c r="J823" s="34" t="s">
        <v>1873</v>
      </c>
      <c r="K823" s="34">
        <v>0.82</v>
      </c>
      <c r="L823" s="34">
        <v>0.82</v>
      </c>
      <c r="M823" s="34">
        <v>0.82</v>
      </c>
      <c r="N823" s="34">
        <v>0.8</v>
      </c>
      <c r="O823" s="34">
        <v>0.81</v>
      </c>
      <c r="P823" s="34">
        <v>0.81</v>
      </c>
      <c r="Q823" s="34">
        <v>0.81</v>
      </c>
      <c r="R823" s="34">
        <v>0.82</v>
      </c>
      <c r="S823" s="34">
        <v>0.83</v>
      </c>
      <c r="T823" s="34">
        <v>0.87</v>
      </c>
      <c r="U823" s="34">
        <v>0.87</v>
      </c>
      <c r="V823" s="34">
        <v>0.88</v>
      </c>
      <c r="W823" s="34">
        <v>0.9</v>
      </c>
      <c r="X823" s="34">
        <v>0.89</v>
      </c>
      <c r="Y823" s="34">
        <v>0.92</v>
      </c>
      <c r="Z823" s="412">
        <v>0.9</v>
      </c>
      <c r="AA823" s="412">
        <v>0.9</v>
      </c>
      <c r="AB823" s="412">
        <v>0.9</v>
      </c>
      <c r="AC823" s="412">
        <v>0.9</v>
      </c>
      <c r="AD823" s="412">
        <v>0.9</v>
      </c>
    </row>
    <row r="824" spans="1:30" s="30" customFormat="1" ht="11.25" x14ac:dyDescent="0.25">
      <c r="A824" s="31">
        <v>78126</v>
      </c>
      <c r="B824" s="30" t="str">
        <f t="shared" si="12"/>
        <v/>
      </c>
      <c r="C824" s="34">
        <v>0.93</v>
      </c>
      <c r="D824" s="34" t="s">
        <v>1862</v>
      </c>
      <c r="E824" s="34" t="s">
        <v>1866</v>
      </c>
      <c r="F824" s="34" t="s">
        <v>1866</v>
      </c>
      <c r="G824" s="34" t="s">
        <v>1868</v>
      </c>
      <c r="H824" s="34" t="s">
        <v>1869</v>
      </c>
      <c r="I824" s="34" t="s">
        <v>1868</v>
      </c>
      <c r="J824" s="34" t="s">
        <v>1868</v>
      </c>
      <c r="K824" s="34">
        <v>0.85</v>
      </c>
      <c r="L824" s="34">
        <v>0.85</v>
      </c>
      <c r="M824" s="34">
        <v>0.85</v>
      </c>
      <c r="N824" s="34">
        <v>0.84</v>
      </c>
      <c r="O824" s="34">
        <v>0.84</v>
      </c>
      <c r="P824" s="34">
        <v>0.85</v>
      </c>
      <c r="Q824" s="34">
        <v>0.85</v>
      </c>
      <c r="R824" s="34">
        <v>0.86</v>
      </c>
      <c r="S824" s="34">
        <v>0.87</v>
      </c>
      <c r="T824" s="34">
        <v>0.91</v>
      </c>
      <c r="U824" s="34">
        <v>0.91</v>
      </c>
      <c r="V824" s="34">
        <v>0.91</v>
      </c>
      <c r="W824" s="34">
        <v>0.94</v>
      </c>
      <c r="X824" s="34">
        <v>0.92</v>
      </c>
      <c r="Y824" s="34">
        <v>0.96</v>
      </c>
      <c r="Z824" s="412">
        <v>0.94</v>
      </c>
      <c r="AA824" s="412">
        <v>0.94</v>
      </c>
      <c r="AB824" s="412">
        <v>0.94</v>
      </c>
      <c r="AC824" s="412">
        <v>0.94</v>
      </c>
      <c r="AD824" s="412">
        <v>0.94</v>
      </c>
    </row>
    <row r="825" spans="1:30" s="30" customFormat="1" ht="11.25" x14ac:dyDescent="0.25">
      <c r="A825" s="31">
        <v>78132</v>
      </c>
      <c r="B825" s="30" t="str">
        <f t="shared" si="12"/>
        <v/>
      </c>
      <c r="C825" s="34">
        <v>1.1599999999999999</v>
      </c>
      <c r="D825" s="34" t="s">
        <v>1844</v>
      </c>
      <c r="E825" s="34" t="s">
        <v>1849</v>
      </c>
      <c r="F825" s="34" t="s">
        <v>1845</v>
      </c>
      <c r="G825" s="34" t="s">
        <v>1855</v>
      </c>
      <c r="H825" s="34" t="s">
        <v>1853</v>
      </c>
      <c r="I825" s="34" t="s">
        <v>1852</v>
      </c>
      <c r="J825" s="34" t="s">
        <v>1852</v>
      </c>
      <c r="K825" s="34">
        <v>1.04</v>
      </c>
      <c r="L825" s="34">
        <v>1.04</v>
      </c>
      <c r="M825" s="34">
        <v>1.03</v>
      </c>
      <c r="N825" s="34">
        <v>1.01</v>
      </c>
      <c r="O825" s="34">
        <v>1.02</v>
      </c>
      <c r="P825" s="34">
        <v>1.03</v>
      </c>
      <c r="Q825" s="34">
        <v>1.04</v>
      </c>
      <c r="R825" s="34">
        <v>1.04</v>
      </c>
      <c r="S825" s="34">
        <v>1.06</v>
      </c>
      <c r="T825" s="34">
        <v>1.1200000000000001</v>
      </c>
      <c r="U825" s="34">
        <v>1.1200000000000001</v>
      </c>
      <c r="V825" s="34">
        <v>1.1299999999999999</v>
      </c>
      <c r="W825" s="34">
        <v>1.1499999999999999</v>
      </c>
      <c r="X825" s="34">
        <v>1.1200000000000001</v>
      </c>
      <c r="Y825" s="34">
        <v>1.17</v>
      </c>
      <c r="Z825" s="412">
        <v>1.1499999999999999</v>
      </c>
      <c r="AA825" s="412">
        <v>1.1499999999999999</v>
      </c>
      <c r="AB825" s="412">
        <v>1.1499999999999999</v>
      </c>
      <c r="AC825" s="412">
        <v>1.1499999999999999</v>
      </c>
      <c r="AD825" s="412">
        <v>1.1499999999999999</v>
      </c>
    </row>
    <row r="826" spans="1:30" s="30" customFormat="1" ht="11.25" x14ac:dyDescent="0.25">
      <c r="A826" s="31">
        <v>78136</v>
      </c>
      <c r="B826" s="30" t="str">
        <f t="shared" si="12"/>
        <v/>
      </c>
      <c r="C826" s="34">
        <v>0.89</v>
      </c>
      <c r="D826" s="34" t="s">
        <v>1868</v>
      </c>
      <c r="E826" s="34" t="s">
        <v>1868</v>
      </c>
      <c r="F826" s="34" t="s">
        <v>1868</v>
      </c>
      <c r="G826" s="34" t="s">
        <v>1874</v>
      </c>
      <c r="H826" s="34" t="s">
        <v>1877</v>
      </c>
      <c r="I826" s="34" t="s">
        <v>1874</v>
      </c>
      <c r="J826" s="34" t="s">
        <v>1874</v>
      </c>
      <c r="K826" s="34">
        <v>0.82</v>
      </c>
      <c r="L826" s="34">
        <v>0.82</v>
      </c>
      <c r="M826" s="34">
        <v>0.82</v>
      </c>
      <c r="N826" s="34">
        <v>0.8</v>
      </c>
      <c r="O826" s="34">
        <v>0.8</v>
      </c>
      <c r="P826" s="34">
        <v>0.81</v>
      </c>
      <c r="Q826" s="34">
        <v>0.81</v>
      </c>
      <c r="R826" s="34">
        <v>0.82</v>
      </c>
      <c r="S826" s="34">
        <v>0.83</v>
      </c>
      <c r="T826" s="34">
        <v>0.87</v>
      </c>
      <c r="U826" s="34">
        <v>0.87</v>
      </c>
      <c r="V826" s="34">
        <v>0.87</v>
      </c>
      <c r="W826" s="34">
        <v>0.9</v>
      </c>
      <c r="X826" s="34">
        <v>0.88</v>
      </c>
      <c r="Y826" s="34">
        <v>0.92</v>
      </c>
      <c r="Z826" s="412">
        <v>0.9</v>
      </c>
      <c r="AA826" s="412">
        <v>0.9</v>
      </c>
      <c r="AB826" s="412">
        <v>0.9</v>
      </c>
      <c r="AC826" s="412">
        <v>0.9</v>
      </c>
      <c r="AD826" s="412">
        <v>0.9</v>
      </c>
    </row>
    <row r="827" spans="1:30" s="30" customFormat="1" ht="11.25" x14ac:dyDescent="0.25">
      <c r="A827" s="31">
        <v>78141</v>
      </c>
      <c r="B827" s="30" t="str">
        <f t="shared" si="12"/>
        <v/>
      </c>
      <c r="C827" s="34">
        <v>0.84</v>
      </c>
      <c r="D827" s="34" t="s">
        <v>1874</v>
      </c>
      <c r="E827" s="34" t="s">
        <v>1874</v>
      </c>
      <c r="F827" s="34" t="s">
        <v>1877</v>
      </c>
      <c r="G827" s="34" t="s">
        <v>1876</v>
      </c>
      <c r="H827" s="34" t="s">
        <v>1879</v>
      </c>
      <c r="I827" s="34" t="s">
        <v>1876</v>
      </c>
      <c r="J827" s="34" t="s">
        <v>1876</v>
      </c>
      <c r="K827" s="34">
        <v>0.78</v>
      </c>
      <c r="L827" s="34">
        <v>0.77</v>
      </c>
      <c r="M827" s="34">
        <v>0.78</v>
      </c>
      <c r="N827" s="34">
        <v>0.76</v>
      </c>
      <c r="O827" s="34">
        <v>0.76</v>
      </c>
      <c r="P827" s="34">
        <v>0.77</v>
      </c>
      <c r="Q827" s="34">
        <v>0.77</v>
      </c>
      <c r="R827" s="34">
        <v>0.78</v>
      </c>
      <c r="S827" s="34">
        <v>0.79</v>
      </c>
      <c r="T827" s="34">
        <v>0.82</v>
      </c>
      <c r="U827" s="34">
        <v>0.82</v>
      </c>
      <c r="V827" s="34">
        <v>0.82</v>
      </c>
      <c r="W827" s="34">
        <v>0.85</v>
      </c>
      <c r="X827" s="34">
        <v>0.84</v>
      </c>
      <c r="Y827" s="34">
        <v>0.87</v>
      </c>
      <c r="Z827" s="412">
        <v>0.85</v>
      </c>
      <c r="AA827" s="412">
        <v>0.85</v>
      </c>
      <c r="AB827" s="412">
        <v>0.85</v>
      </c>
      <c r="AC827" s="412">
        <v>0.85</v>
      </c>
      <c r="AD827" s="412">
        <v>0.85</v>
      </c>
    </row>
    <row r="828" spans="1:30" s="30" customFormat="1" ht="11.25" x14ac:dyDescent="0.25">
      <c r="A828" s="31">
        <v>78144</v>
      </c>
      <c r="B828" s="30" t="str">
        <f t="shared" si="12"/>
        <v/>
      </c>
      <c r="C828" s="34">
        <v>0.98</v>
      </c>
      <c r="D828" s="34" t="s">
        <v>1858</v>
      </c>
      <c r="E828" s="34" t="s">
        <v>1860</v>
      </c>
      <c r="F828" s="34" t="s">
        <v>1860</v>
      </c>
      <c r="G828" s="34" t="s">
        <v>1866</v>
      </c>
      <c r="H828" s="34" t="s">
        <v>1867</v>
      </c>
      <c r="I828" s="34" t="s">
        <v>1872</v>
      </c>
      <c r="J828" s="34" t="s">
        <v>1872</v>
      </c>
      <c r="K828" s="34">
        <v>0.89</v>
      </c>
      <c r="L828" s="34">
        <v>0.89</v>
      </c>
      <c r="M828" s="34">
        <v>0.89</v>
      </c>
      <c r="N828" s="34">
        <v>0.87</v>
      </c>
      <c r="O828" s="34">
        <v>0.87</v>
      </c>
      <c r="P828" s="34">
        <v>0.88</v>
      </c>
      <c r="Q828" s="34">
        <v>0.89</v>
      </c>
      <c r="R828" s="34">
        <v>0.89</v>
      </c>
      <c r="S828" s="34">
        <v>0.91</v>
      </c>
      <c r="T828" s="34">
        <v>0.95</v>
      </c>
      <c r="U828" s="34">
        <v>0.95</v>
      </c>
      <c r="V828" s="34">
        <v>0.95</v>
      </c>
      <c r="W828" s="34">
        <v>0.98</v>
      </c>
      <c r="X828" s="34">
        <v>0.96</v>
      </c>
      <c r="Y828" s="34">
        <v>1</v>
      </c>
      <c r="Z828" s="412">
        <v>0.98</v>
      </c>
      <c r="AA828" s="412">
        <v>0.98</v>
      </c>
      <c r="AB828" s="412">
        <v>0.98</v>
      </c>
      <c r="AC828" s="412">
        <v>0.98</v>
      </c>
      <c r="AD828" s="412">
        <v>0.98</v>
      </c>
    </row>
    <row r="829" spans="1:30" s="30" customFormat="1" ht="11.25" x14ac:dyDescent="0.25">
      <c r="A829" s="31">
        <v>78147</v>
      </c>
      <c r="B829" s="30" t="str">
        <f t="shared" si="12"/>
        <v/>
      </c>
      <c r="C829" s="34">
        <v>0.92</v>
      </c>
      <c r="D829" s="34" t="s">
        <v>1872</v>
      </c>
      <c r="E829" s="34" t="s">
        <v>1872</v>
      </c>
      <c r="F829" s="34" t="s">
        <v>1867</v>
      </c>
      <c r="G829" s="34" t="s">
        <v>1871</v>
      </c>
      <c r="H829" s="34" t="s">
        <v>1873</v>
      </c>
      <c r="I829" s="34" t="s">
        <v>1869</v>
      </c>
      <c r="J829" s="34" t="s">
        <v>1869</v>
      </c>
      <c r="K829" s="34">
        <v>0.84</v>
      </c>
      <c r="L829" s="34">
        <v>0.84</v>
      </c>
      <c r="M829" s="34">
        <v>0.84</v>
      </c>
      <c r="N829" s="34">
        <v>0.82</v>
      </c>
      <c r="O829" s="34">
        <v>0.83</v>
      </c>
      <c r="P829" s="34">
        <v>0.83</v>
      </c>
      <c r="Q829" s="34">
        <v>0.83</v>
      </c>
      <c r="R829" s="34">
        <v>0.84</v>
      </c>
      <c r="S829" s="34">
        <v>0.85</v>
      </c>
      <c r="T829" s="34">
        <v>0.89</v>
      </c>
      <c r="U829" s="34">
        <v>0.89</v>
      </c>
      <c r="V829" s="34">
        <v>0.9</v>
      </c>
      <c r="W829" s="34">
        <v>0.92</v>
      </c>
      <c r="X829" s="34">
        <v>0.91</v>
      </c>
      <c r="Y829" s="34">
        <v>0.94</v>
      </c>
      <c r="Z829" s="412">
        <v>0.92</v>
      </c>
      <c r="AA829" s="412">
        <v>0.92</v>
      </c>
      <c r="AB829" s="412">
        <v>0.92</v>
      </c>
      <c r="AC829" s="412">
        <v>0.92</v>
      </c>
      <c r="AD829" s="412">
        <v>0.92</v>
      </c>
    </row>
    <row r="830" spans="1:30" s="30" customFormat="1" ht="11.25" x14ac:dyDescent="0.25">
      <c r="A830" s="31">
        <v>78148</v>
      </c>
      <c r="B830" s="30" t="str">
        <f t="shared" si="12"/>
        <v/>
      </c>
      <c r="C830" s="34">
        <v>0.89</v>
      </c>
      <c r="D830" s="34" t="s">
        <v>1868</v>
      </c>
      <c r="E830" s="34" t="s">
        <v>1868</v>
      </c>
      <c r="F830" s="34" t="s">
        <v>1868</v>
      </c>
      <c r="G830" s="34" t="s">
        <v>1874</v>
      </c>
      <c r="H830" s="34" t="s">
        <v>1877</v>
      </c>
      <c r="I830" s="34" t="s">
        <v>1874</v>
      </c>
      <c r="J830" s="34" t="s">
        <v>1874</v>
      </c>
      <c r="K830" s="34">
        <v>0.82</v>
      </c>
      <c r="L830" s="34">
        <v>0.82</v>
      </c>
      <c r="M830" s="34">
        <v>0.82</v>
      </c>
      <c r="N830" s="34">
        <v>0.8</v>
      </c>
      <c r="O830" s="34">
        <v>0.8</v>
      </c>
      <c r="P830" s="34">
        <v>0.81</v>
      </c>
      <c r="Q830" s="34">
        <v>0.81</v>
      </c>
      <c r="R830" s="34">
        <v>0.82</v>
      </c>
      <c r="S830" s="34">
        <v>0.83</v>
      </c>
      <c r="T830" s="34">
        <v>0.87</v>
      </c>
      <c r="U830" s="34">
        <v>0.87</v>
      </c>
      <c r="V830" s="34">
        <v>0.87</v>
      </c>
      <c r="W830" s="34">
        <v>0.9</v>
      </c>
      <c r="X830" s="34">
        <v>0.88</v>
      </c>
      <c r="Y830" s="34">
        <v>0.92</v>
      </c>
      <c r="Z830" s="412">
        <v>0.9</v>
      </c>
      <c r="AA830" s="412">
        <v>0.9</v>
      </c>
      <c r="AB830" s="412">
        <v>0.9</v>
      </c>
      <c r="AC830" s="412">
        <v>0.9</v>
      </c>
      <c r="AD830" s="412">
        <v>0.9</v>
      </c>
    </row>
    <row r="831" spans="1:30" s="30" customFormat="1" ht="11.25" x14ac:dyDescent="0.25">
      <c r="A831" s="31">
        <v>78166</v>
      </c>
      <c r="B831" s="30" t="str">
        <f t="shared" si="12"/>
        <v/>
      </c>
      <c r="C831" s="34">
        <v>0.98</v>
      </c>
      <c r="D831" s="34" t="s">
        <v>1858</v>
      </c>
      <c r="E831" s="34" t="s">
        <v>1858</v>
      </c>
      <c r="F831" s="34" t="s">
        <v>1860</v>
      </c>
      <c r="G831" s="34" t="s">
        <v>1866</v>
      </c>
      <c r="H831" s="34" t="s">
        <v>1867</v>
      </c>
      <c r="I831" s="34" t="s">
        <v>1866</v>
      </c>
      <c r="J831" s="34" t="s">
        <v>1872</v>
      </c>
      <c r="K831" s="34">
        <v>0.89</v>
      </c>
      <c r="L831" s="34">
        <v>0.89</v>
      </c>
      <c r="M831" s="34">
        <v>0.89</v>
      </c>
      <c r="N831" s="34">
        <v>0.87</v>
      </c>
      <c r="O831" s="34">
        <v>0.87</v>
      </c>
      <c r="P831" s="34">
        <v>0.88</v>
      </c>
      <c r="Q831" s="34">
        <v>0.88</v>
      </c>
      <c r="R831" s="34">
        <v>0.89</v>
      </c>
      <c r="S831" s="34">
        <v>0.91</v>
      </c>
      <c r="T831" s="34">
        <v>0.95</v>
      </c>
      <c r="U831" s="34">
        <v>0.95</v>
      </c>
      <c r="V831" s="34">
        <v>0.96</v>
      </c>
      <c r="W831" s="34">
        <v>0.98</v>
      </c>
      <c r="X831" s="34">
        <v>0.96</v>
      </c>
      <c r="Y831" s="34">
        <v>1</v>
      </c>
      <c r="Z831" s="412">
        <v>0.98</v>
      </c>
      <c r="AA831" s="412">
        <v>0.98</v>
      </c>
      <c r="AB831" s="412">
        <v>0.98</v>
      </c>
      <c r="AC831" s="412">
        <v>0.98</v>
      </c>
      <c r="AD831" s="412">
        <v>0.98</v>
      </c>
    </row>
    <row r="832" spans="1:30" s="30" customFormat="1" ht="11.25" x14ac:dyDescent="0.25">
      <c r="A832" s="31">
        <v>78176</v>
      </c>
      <c r="B832" s="30" t="str">
        <f t="shared" si="12"/>
        <v/>
      </c>
      <c r="C832" s="34">
        <v>0.97</v>
      </c>
      <c r="D832" s="34" t="s">
        <v>1860</v>
      </c>
      <c r="E832" s="34" t="s">
        <v>1860</v>
      </c>
      <c r="F832" s="34" t="s">
        <v>1859</v>
      </c>
      <c r="G832" s="34" t="s">
        <v>1872</v>
      </c>
      <c r="H832" s="34" t="s">
        <v>1870</v>
      </c>
      <c r="I832" s="34" t="s">
        <v>1872</v>
      </c>
      <c r="J832" s="34" t="s">
        <v>1872</v>
      </c>
      <c r="K832" s="34">
        <v>0.88</v>
      </c>
      <c r="L832" s="34">
        <v>0.88</v>
      </c>
      <c r="M832" s="34">
        <v>0.88</v>
      </c>
      <c r="N832" s="34">
        <v>0.86</v>
      </c>
      <c r="O832" s="34">
        <v>0.87</v>
      </c>
      <c r="P832" s="34">
        <v>0.87</v>
      </c>
      <c r="Q832" s="34">
        <v>0.88</v>
      </c>
      <c r="R832" s="34">
        <v>0.88</v>
      </c>
      <c r="S832" s="34">
        <v>0.9</v>
      </c>
      <c r="T832" s="34">
        <v>0.94</v>
      </c>
      <c r="U832" s="34">
        <v>0.94</v>
      </c>
      <c r="V832" s="34">
        <v>0.95</v>
      </c>
      <c r="W832" s="34">
        <v>0.97</v>
      </c>
      <c r="X832" s="34">
        <v>0.95</v>
      </c>
      <c r="Y832" s="34">
        <v>0.99</v>
      </c>
      <c r="Z832" s="412">
        <v>0.97</v>
      </c>
      <c r="AA832" s="412">
        <v>0.97</v>
      </c>
      <c r="AB832" s="412">
        <v>0.97</v>
      </c>
      <c r="AC832" s="412">
        <v>0.97</v>
      </c>
      <c r="AD832" s="412">
        <v>0.97</v>
      </c>
    </row>
    <row r="833" spans="1:30" s="30" customFormat="1" ht="11.25" x14ac:dyDescent="0.25">
      <c r="A833" s="31">
        <v>78183</v>
      </c>
      <c r="B833" s="30" t="str">
        <f t="shared" si="12"/>
        <v/>
      </c>
      <c r="C833" s="34">
        <v>0.98</v>
      </c>
      <c r="D833" s="34" t="s">
        <v>1858</v>
      </c>
      <c r="E833" s="34" t="s">
        <v>1858</v>
      </c>
      <c r="F833" s="34" t="s">
        <v>1860</v>
      </c>
      <c r="G833" s="34" t="s">
        <v>1866</v>
      </c>
      <c r="H833" s="34" t="s">
        <v>1867</v>
      </c>
      <c r="I833" s="34" t="s">
        <v>1872</v>
      </c>
      <c r="J833" s="34" t="s">
        <v>1872</v>
      </c>
      <c r="K833" s="34">
        <v>0.89</v>
      </c>
      <c r="L833" s="34">
        <v>0.89</v>
      </c>
      <c r="M833" s="34">
        <v>0.88</v>
      </c>
      <c r="N833" s="34">
        <v>0.87</v>
      </c>
      <c r="O833" s="34">
        <v>0.87</v>
      </c>
      <c r="P833" s="34">
        <v>0.88</v>
      </c>
      <c r="Q833" s="34">
        <v>0.88</v>
      </c>
      <c r="R833" s="34">
        <v>0.89</v>
      </c>
      <c r="S833" s="34">
        <v>0.9</v>
      </c>
      <c r="T833" s="34">
        <v>0.95</v>
      </c>
      <c r="U833" s="34">
        <v>0.95</v>
      </c>
      <c r="V833" s="34">
        <v>0.95</v>
      </c>
      <c r="W833" s="34">
        <v>0.98</v>
      </c>
      <c r="X833" s="34">
        <v>0.96</v>
      </c>
      <c r="Y833" s="34">
        <v>1</v>
      </c>
      <c r="Z833" s="412">
        <v>0.98</v>
      </c>
      <c r="AA833" s="412">
        <v>0.98</v>
      </c>
      <c r="AB833" s="412">
        <v>0.98</v>
      </c>
      <c r="AC833" s="412">
        <v>0.98</v>
      </c>
      <c r="AD833" s="412">
        <v>0.98</v>
      </c>
    </row>
    <row r="834" spans="1:30" s="30" customFormat="1" ht="11.25" x14ac:dyDescent="0.25">
      <c r="A834" s="31">
        <v>78187</v>
      </c>
      <c r="B834" s="30" t="str">
        <f t="shared" si="12"/>
        <v/>
      </c>
      <c r="C834" s="34">
        <v>0.98</v>
      </c>
      <c r="D834" s="34" t="s">
        <v>1858</v>
      </c>
      <c r="E834" s="34" t="s">
        <v>1858</v>
      </c>
      <c r="F834" s="34" t="s">
        <v>1860</v>
      </c>
      <c r="G834" s="34" t="s">
        <v>1866</v>
      </c>
      <c r="H834" s="34" t="s">
        <v>1867</v>
      </c>
      <c r="I834" s="34" t="s">
        <v>1872</v>
      </c>
      <c r="J834" s="34" t="s">
        <v>1872</v>
      </c>
      <c r="K834" s="34">
        <v>0.89</v>
      </c>
      <c r="L834" s="34">
        <v>0.89</v>
      </c>
      <c r="M834" s="34">
        <v>0.89</v>
      </c>
      <c r="N834" s="34">
        <v>0.87</v>
      </c>
      <c r="O834" s="34">
        <v>0.87</v>
      </c>
      <c r="P834" s="34">
        <v>0.88</v>
      </c>
      <c r="Q834" s="34">
        <v>0.88</v>
      </c>
      <c r="R834" s="34">
        <v>0.89</v>
      </c>
      <c r="S834" s="34">
        <v>0.9</v>
      </c>
      <c r="T834" s="34">
        <v>0.95</v>
      </c>
      <c r="U834" s="34">
        <v>0.95</v>
      </c>
      <c r="V834" s="34">
        <v>0.95</v>
      </c>
      <c r="W834" s="34">
        <v>0.98</v>
      </c>
      <c r="X834" s="34">
        <v>0.96</v>
      </c>
      <c r="Y834" s="34">
        <v>1</v>
      </c>
      <c r="Z834" s="412">
        <v>0.98</v>
      </c>
      <c r="AA834" s="412">
        <v>0.98</v>
      </c>
      <c r="AB834" s="412">
        <v>0.98</v>
      </c>
      <c r="AC834" s="412">
        <v>0.98</v>
      </c>
      <c r="AD834" s="412">
        <v>0.98</v>
      </c>
    </row>
    <row r="835" spans="1:30" s="30" customFormat="1" ht="11.25" x14ac:dyDescent="0.25">
      <c r="A835" s="31">
        <v>78194</v>
      </c>
      <c r="B835" s="30" t="str">
        <f t="shared" si="12"/>
        <v/>
      </c>
      <c r="C835" s="34">
        <v>0.98</v>
      </c>
      <c r="D835" s="34" t="s">
        <v>1858</v>
      </c>
      <c r="E835" s="34" t="s">
        <v>1858</v>
      </c>
      <c r="F835" s="34" t="s">
        <v>1860</v>
      </c>
      <c r="G835" s="34" t="s">
        <v>1866</v>
      </c>
      <c r="H835" s="34" t="s">
        <v>1867</v>
      </c>
      <c r="I835" s="34" t="s">
        <v>1866</v>
      </c>
      <c r="J835" s="34" t="s">
        <v>1866</v>
      </c>
      <c r="K835" s="34">
        <v>0.89</v>
      </c>
      <c r="L835" s="34">
        <v>0.89</v>
      </c>
      <c r="M835" s="34">
        <v>0.89</v>
      </c>
      <c r="N835" s="34">
        <v>0.87</v>
      </c>
      <c r="O835" s="34">
        <v>0.88</v>
      </c>
      <c r="P835" s="34">
        <v>0.88</v>
      </c>
      <c r="Q835" s="34">
        <v>0.89</v>
      </c>
      <c r="R835" s="34">
        <v>0.89</v>
      </c>
      <c r="S835" s="34">
        <v>0.91</v>
      </c>
      <c r="T835" s="34">
        <v>0.95</v>
      </c>
      <c r="U835" s="34">
        <v>0.95</v>
      </c>
      <c r="V835" s="34">
        <v>0.96</v>
      </c>
      <c r="W835" s="34">
        <v>0.98</v>
      </c>
      <c r="X835" s="34">
        <v>0.96</v>
      </c>
      <c r="Y835" s="34">
        <v>1</v>
      </c>
      <c r="Z835" s="412">
        <v>0.98</v>
      </c>
      <c r="AA835" s="412">
        <v>0.98</v>
      </c>
      <c r="AB835" s="412">
        <v>0.98</v>
      </c>
      <c r="AC835" s="412">
        <v>0.98</v>
      </c>
      <c r="AD835" s="412">
        <v>0.98</v>
      </c>
    </row>
    <row r="836" spans="1:30" s="30" customFormat="1" ht="11.25" x14ac:dyDescent="0.25">
      <c r="A836" s="31">
        <v>78199</v>
      </c>
      <c r="B836" s="30" t="str">
        <f t="shared" si="12"/>
        <v/>
      </c>
      <c r="C836" s="34">
        <v>0.97</v>
      </c>
      <c r="D836" s="34" t="s">
        <v>1860</v>
      </c>
      <c r="E836" s="34" t="s">
        <v>1860</v>
      </c>
      <c r="F836" s="34" t="s">
        <v>1859</v>
      </c>
      <c r="G836" s="34" t="s">
        <v>1872</v>
      </c>
      <c r="H836" s="34" t="s">
        <v>1870</v>
      </c>
      <c r="I836" s="34" t="s">
        <v>1872</v>
      </c>
      <c r="J836" s="34" t="s">
        <v>1872</v>
      </c>
      <c r="K836" s="34">
        <v>0.88</v>
      </c>
      <c r="L836" s="34">
        <v>0.88</v>
      </c>
      <c r="M836" s="34">
        <v>0.88</v>
      </c>
      <c r="N836" s="34">
        <v>0.86</v>
      </c>
      <c r="O836" s="34">
        <v>0.87</v>
      </c>
      <c r="P836" s="34">
        <v>0.87</v>
      </c>
      <c r="Q836" s="34">
        <v>0.88</v>
      </c>
      <c r="R836" s="34">
        <v>0.88</v>
      </c>
      <c r="S836" s="34">
        <v>0.9</v>
      </c>
      <c r="T836" s="34">
        <v>0.94</v>
      </c>
      <c r="U836" s="34">
        <v>0.94</v>
      </c>
      <c r="V836" s="34">
        <v>0.95</v>
      </c>
      <c r="W836" s="34">
        <v>0.97</v>
      </c>
      <c r="X836" s="34">
        <v>0.95</v>
      </c>
      <c r="Y836" s="34">
        <v>0.99</v>
      </c>
      <c r="Z836" s="412">
        <v>0.97</v>
      </c>
      <c r="AA836" s="412">
        <v>0.97</v>
      </c>
      <c r="AB836" s="412">
        <v>0.97</v>
      </c>
      <c r="AC836" s="412">
        <v>0.97</v>
      </c>
      <c r="AD836" s="412">
        <v>0.97</v>
      </c>
    </row>
    <row r="837" spans="1:30" s="30" customFormat="1" ht="11.25" x14ac:dyDescent="0.25">
      <c r="A837" s="31">
        <v>78224</v>
      </c>
      <c r="B837" s="30" t="str">
        <f t="shared" ref="B837:B900" si="13">IF($B$3="","",ABS($B$3-$A837))</f>
        <v/>
      </c>
      <c r="C837" s="34">
        <v>1.1399999999999999</v>
      </c>
      <c r="D837" s="34" t="s">
        <v>1845</v>
      </c>
      <c r="E837" s="34" t="s">
        <v>1850</v>
      </c>
      <c r="F837" s="34" t="s">
        <v>1846</v>
      </c>
      <c r="G837" s="34" t="s">
        <v>1852</v>
      </c>
      <c r="H837" s="34" t="s">
        <v>1856</v>
      </c>
      <c r="I837" s="34" t="s">
        <v>1853</v>
      </c>
      <c r="J837" s="34" t="s">
        <v>1853</v>
      </c>
      <c r="K837" s="34">
        <v>1.02</v>
      </c>
      <c r="L837" s="34">
        <v>1.02</v>
      </c>
      <c r="M837" s="34">
        <v>1.01</v>
      </c>
      <c r="N837" s="34">
        <v>0.99</v>
      </c>
      <c r="O837" s="34">
        <v>1</v>
      </c>
      <c r="P837" s="34">
        <v>1.01</v>
      </c>
      <c r="Q837" s="34">
        <v>1.02</v>
      </c>
      <c r="R837" s="34">
        <v>1.02</v>
      </c>
      <c r="S837" s="34">
        <v>1.04</v>
      </c>
      <c r="T837" s="34">
        <v>1.1000000000000001</v>
      </c>
      <c r="U837" s="34">
        <v>1.1000000000000001</v>
      </c>
      <c r="V837" s="34">
        <v>1.1100000000000001</v>
      </c>
      <c r="W837" s="34">
        <v>1.1299999999999999</v>
      </c>
      <c r="X837" s="34">
        <v>1.1000000000000001</v>
      </c>
      <c r="Y837" s="34">
        <v>1.1499999999999999</v>
      </c>
      <c r="Z837" s="412">
        <v>1.1299999999999999</v>
      </c>
      <c r="AA837" s="412">
        <v>1.1299999999999999</v>
      </c>
      <c r="AB837" s="412">
        <v>1.1299999999999999</v>
      </c>
      <c r="AC837" s="412">
        <v>1.1299999999999999</v>
      </c>
      <c r="AD837" s="412">
        <v>1.1299999999999999</v>
      </c>
    </row>
    <row r="838" spans="1:30" s="30" customFormat="1" ht="11.25" x14ac:dyDescent="0.25">
      <c r="A838" s="31">
        <v>78234</v>
      </c>
      <c r="B838" s="30" t="str">
        <f t="shared" si="13"/>
        <v/>
      </c>
      <c r="C838" s="34">
        <v>1.06</v>
      </c>
      <c r="D838" s="34" t="s">
        <v>1854</v>
      </c>
      <c r="E838" s="34" t="s">
        <v>1854</v>
      </c>
      <c r="F838" s="34" t="s">
        <v>1853</v>
      </c>
      <c r="G838" s="34" t="s">
        <v>1861</v>
      </c>
      <c r="H838" s="34" t="s">
        <v>1858</v>
      </c>
      <c r="I838" s="34" t="s">
        <v>1865</v>
      </c>
      <c r="J838" s="34" t="s">
        <v>1865</v>
      </c>
      <c r="K838" s="34">
        <v>0.96</v>
      </c>
      <c r="L838" s="34">
        <v>0.96</v>
      </c>
      <c r="M838" s="34">
        <v>0.95</v>
      </c>
      <c r="N838" s="34">
        <v>0.94</v>
      </c>
      <c r="O838" s="34">
        <v>0.94</v>
      </c>
      <c r="P838" s="34">
        <v>0.95</v>
      </c>
      <c r="Q838" s="34">
        <v>0.96</v>
      </c>
      <c r="R838" s="34">
        <v>0.96</v>
      </c>
      <c r="S838" s="34">
        <v>0.98</v>
      </c>
      <c r="T838" s="34">
        <v>1.03</v>
      </c>
      <c r="U838" s="34">
        <v>1.03</v>
      </c>
      <c r="V838" s="34">
        <v>1.04</v>
      </c>
      <c r="W838" s="34">
        <v>1.06</v>
      </c>
      <c r="X838" s="34">
        <v>1.04</v>
      </c>
      <c r="Y838" s="34">
        <v>1.08</v>
      </c>
      <c r="Z838" s="412">
        <v>1.06</v>
      </c>
      <c r="AA838" s="412">
        <v>1.06</v>
      </c>
      <c r="AB838" s="412">
        <v>1.06</v>
      </c>
      <c r="AC838" s="412">
        <v>1.06</v>
      </c>
      <c r="AD838" s="412">
        <v>1.06</v>
      </c>
    </row>
    <row r="839" spans="1:30" s="30" customFormat="1" ht="11.25" x14ac:dyDescent="0.25">
      <c r="A839" s="31">
        <v>78239</v>
      </c>
      <c r="B839" s="30" t="str">
        <f t="shared" si="13"/>
        <v/>
      </c>
      <c r="C839" s="34">
        <v>1.1299999999999999</v>
      </c>
      <c r="D839" s="34" t="s">
        <v>1845</v>
      </c>
      <c r="E839" s="34" t="s">
        <v>1850</v>
      </c>
      <c r="F839" s="34" t="s">
        <v>1851</v>
      </c>
      <c r="G839" s="34" t="s">
        <v>1854</v>
      </c>
      <c r="H839" s="34" t="s">
        <v>1857</v>
      </c>
      <c r="I839" s="34" t="s">
        <v>1853</v>
      </c>
      <c r="J839" s="34" t="s">
        <v>1853</v>
      </c>
      <c r="K839" s="34">
        <v>1.02</v>
      </c>
      <c r="L839" s="34">
        <v>1.02</v>
      </c>
      <c r="M839" s="34">
        <v>1.01</v>
      </c>
      <c r="N839" s="34">
        <v>0.99</v>
      </c>
      <c r="O839" s="34">
        <v>1</v>
      </c>
      <c r="P839" s="34">
        <v>1</v>
      </c>
      <c r="Q839" s="34">
        <v>1.01</v>
      </c>
      <c r="R839" s="34">
        <v>1.02</v>
      </c>
      <c r="S839" s="34">
        <v>1.04</v>
      </c>
      <c r="T839" s="34">
        <v>1.1000000000000001</v>
      </c>
      <c r="U839" s="34">
        <v>1.1000000000000001</v>
      </c>
      <c r="V839" s="34">
        <v>1.1000000000000001</v>
      </c>
      <c r="W839" s="34">
        <v>1.1200000000000001</v>
      </c>
      <c r="X839" s="34">
        <v>1.1000000000000001</v>
      </c>
      <c r="Y839" s="34">
        <v>1.1499999999999999</v>
      </c>
      <c r="Z839" s="412">
        <v>1.1200000000000001</v>
      </c>
      <c r="AA839" s="412">
        <v>1.1200000000000001</v>
      </c>
      <c r="AB839" s="412">
        <v>1.1200000000000001</v>
      </c>
      <c r="AC839" s="412">
        <v>1.1200000000000001</v>
      </c>
      <c r="AD839" s="412">
        <v>1.1200000000000001</v>
      </c>
    </row>
    <row r="840" spans="1:30" s="30" customFormat="1" ht="11.25" x14ac:dyDescent="0.25">
      <c r="A840" s="31">
        <v>78244</v>
      </c>
      <c r="B840" s="30" t="str">
        <f t="shared" si="13"/>
        <v/>
      </c>
      <c r="C840" s="34">
        <v>1.1299999999999999</v>
      </c>
      <c r="D840" s="34" t="s">
        <v>1850</v>
      </c>
      <c r="E840" s="34" t="s">
        <v>1846</v>
      </c>
      <c r="F840" s="34" t="s">
        <v>1851</v>
      </c>
      <c r="G840" s="34" t="s">
        <v>1854</v>
      </c>
      <c r="H840" s="34" t="s">
        <v>1857</v>
      </c>
      <c r="I840" s="34" t="s">
        <v>1853</v>
      </c>
      <c r="J840" s="34" t="s">
        <v>1853</v>
      </c>
      <c r="K840" s="34">
        <v>1.01</v>
      </c>
      <c r="L840" s="34">
        <v>1.01</v>
      </c>
      <c r="M840" s="34">
        <v>1</v>
      </c>
      <c r="N840" s="34">
        <v>0.99</v>
      </c>
      <c r="O840" s="34">
        <v>0.99</v>
      </c>
      <c r="P840" s="34">
        <v>1</v>
      </c>
      <c r="Q840" s="34">
        <v>1.01</v>
      </c>
      <c r="R840" s="34">
        <v>1.02</v>
      </c>
      <c r="S840" s="34">
        <v>1.03</v>
      </c>
      <c r="T840" s="34">
        <v>1.0900000000000001</v>
      </c>
      <c r="U840" s="34">
        <v>1.1000000000000001</v>
      </c>
      <c r="V840" s="34">
        <v>1.1000000000000001</v>
      </c>
      <c r="W840" s="34">
        <v>1.1200000000000001</v>
      </c>
      <c r="X840" s="34">
        <v>1.0900000000000001</v>
      </c>
      <c r="Y840" s="34">
        <v>1.1499999999999999</v>
      </c>
      <c r="Z840" s="412">
        <v>1.1200000000000001</v>
      </c>
      <c r="AA840" s="412">
        <v>1.1200000000000001</v>
      </c>
      <c r="AB840" s="412">
        <v>1.1200000000000001</v>
      </c>
      <c r="AC840" s="412">
        <v>1.1200000000000001</v>
      </c>
      <c r="AD840" s="412">
        <v>1.1200000000000001</v>
      </c>
    </row>
    <row r="841" spans="1:30" s="30" customFormat="1" ht="11.25" x14ac:dyDescent="0.25">
      <c r="A841" s="31">
        <v>78247</v>
      </c>
      <c r="B841" s="30" t="str">
        <f t="shared" si="13"/>
        <v/>
      </c>
      <c r="C841" s="34">
        <v>1.0900000000000001</v>
      </c>
      <c r="D841" s="34" t="s">
        <v>1847</v>
      </c>
      <c r="E841" s="34" t="s">
        <v>1847</v>
      </c>
      <c r="F841" s="34" t="s">
        <v>1855</v>
      </c>
      <c r="G841" s="34" t="s">
        <v>1857</v>
      </c>
      <c r="H841" s="34" t="s">
        <v>1861</v>
      </c>
      <c r="I841" s="34">
        <v>1</v>
      </c>
      <c r="J841" s="34">
        <v>1</v>
      </c>
      <c r="K841" s="34">
        <v>0.98</v>
      </c>
      <c r="L841" s="34">
        <v>0.98</v>
      </c>
      <c r="M841" s="34">
        <v>0.98</v>
      </c>
      <c r="N841" s="34">
        <v>0.96</v>
      </c>
      <c r="O841" s="34">
        <v>0.97</v>
      </c>
      <c r="P841" s="34">
        <v>0.97</v>
      </c>
      <c r="Q841" s="34">
        <v>0.98</v>
      </c>
      <c r="R841" s="34">
        <v>0.99</v>
      </c>
      <c r="S841" s="34">
        <v>1</v>
      </c>
      <c r="T841" s="34">
        <v>1.06</v>
      </c>
      <c r="U841" s="34">
        <v>1.06</v>
      </c>
      <c r="V841" s="34">
        <v>1.07</v>
      </c>
      <c r="W841" s="34">
        <v>1.0900000000000001</v>
      </c>
      <c r="X841" s="34">
        <v>1.06</v>
      </c>
      <c r="Y841" s="34">
        <v>1.1100000000000001</v>
      </c>
      <c r="Z841" s="412">
        <v>1.0900000000000001</v>
      </c>
      <c r="AA841" s="412">
        <v>1.0900000000000001</v>
      </c>
      <c r="AB841" s="412">
        <v>1.0900000000000001</v>
      </c>
      <c r="AC841" s="412">
        <v>1.0900000000000001</v>
      </c>
      <c r="AD841" s="412">
        <v>1.0900000000000001</v>
      </c>
    </row>
    <row r="842" spans="1:30" s="30" customFormat="1" ht="11.25" x14ac:dyDescent="0.25">
      <c r="A842" s="31">
        <v>78250</v>
      </c>
      <c r="B842" s="30" t="str">
        <f t="shared" si="13"/>
        <v/>
      </c>
      <c r="C842" s="34">
        <v>1</v>
      </c>
      <c r="D842" s="34" t="s">
        <v>1861</v>
      </c>
      <c r="E842" s="34" t="s">
        <v>1861</v>
      </c>
      <c r="F842" s="34" t="s">
        <v>1865</v>
      </c>
      <c r="G842" s="34" t="s">
        <v>1863</v>
      </c>
      <c r="H842" s="34" t="s">
        <v>1872</v>
      </c>
      <c r="I842" s="34" t="s">
        <v>1862</v>
      </c>
      <c r="J842" s="34" t="s">
        <v>1862</v>
      </c>
      <c r="K842" s="34">
        <v>0.9</v>
      </c>
      <c r="L842" s="34">
        <v>0.9</v>
      </c>
      <c r="M842" s="34">
        <v>0.9</v>
      </c>
      <c r="N842" s="34">
        <v>0.89</v>
      </c>
      <c r="O842" s="34">
        <v>0.89</v>
      </c>
      <c r="P842" s="34">
        <v>0.9</v>
      </c>
      <c r="Q842" s="34">
        <v>0.9</v>
      </c>
      <c r="R842" s="34">
        <v>0.91</v>
      </c>
      <c r="S842" s="34">
        <v>0.92</v>
      </c>
      <c r="T842" s="34">
        <v>0.97</v>
      </c>
      <c r="U842" s="34">
        <v>0.97</v>
      </c>
      <c r="V842" s="34">
        <v>0.97</v>
      </c>
      <c r="W842" s="34">
        <v>1</v>
      </c>
      <c r="X842" s="34">
        <v>0.98</v>
      </c>
      <c r="Y842" s="34">
        <v>1.02</v>
      </c>
      <c r="Z842" s="412">
        <v>1</v>
      </c>
      <c r="AA842" s="412">
        <v>1</v>
      </c>
      <c r="AB842" s="412">
        <v>1</v>
      </c>
      <c r="AC842" s="412">
        <v>1</v>
      </c>
      <c r="AD842" s="412">
        <v>1</v>
      </c>
    </row>
    <row r="843" spans="1:30" s="30" customFormat="1" ht="11.25" x14ac:dyDescent="0.25">
      <c r="A843" s="31">
        <v>78253</v>
      </c>
      <c r="B843" s="30" t="str">
        <f t="shared" si="13"/>
        <v/>
      </c>
      <c r="C843" s="34">
        <v>1.08</v>
      </c>
      <c r="D843" s="34" t="s">
        <v>1855</v>
      </c>
      <c r="E843" s="34" t="s">
        <v>1852</v>
      </c>
      <c r="F843" s="34" t="s">
        <v>1854</v>
      </c>
      <c r="G843" s="34" t="s">
        <v>1864</v>
      </c>
      <c r="H843" s="34" t="s">
        <v>1865</v>
      </c>
      <c r="I843" s="34" t="s">
        <v>1864</v>
      </c>
      <c r="J843" s="34" t="s">
        <v>1861</v>
      </c>
      <c r="K843" s="34">
        <v>0.97</v>
      </c>
      <c r="L843" s="34">
        <v>0.97</v>
      </c>
      <c r="M843" s="34">
        <v>0.96</v>
      </c>
      <c r="N843" s="34">
        <v>0.95</v>
      </c>
      <c r="O843" s="34">
        <v>0.95</v>
      </c>
      <c r="P843" s="34">
        <v>0.96</v>
      </c>
      <c r="Q843" s="34">
        <v>0.97</v>
      </c>
      <c r="R843" s="34">
        <v>0.98</v>
      </c>
      <c r="S843" s="34">
        <v>0.99</v>
      </c>
      <c r="T843" s="34">
        <v>1.04</v>
      </c>
      <c r="U843" s="34">
        <v>1.05</v>
      </c>
      <c r="V843" s="34">
        <v>1.05</v>
      </c>
      <c r="W843" s="34">
        <v>1.07</v>
      </c>
      <c r="X843" s="34">
        <v>1.05</v>
      </c>
      <c r="Y843" s="34">
        <v>1.0900000000000001</v>
      </c>
      <c r="Z843" s="412">
        <v>1.07</v>
      </c>
      <c r="AA843" s="412">
        <v>1.07</v>
      </c>
      <c r="AB843" s="412">
        <v>1.07</v>
      </c>
      <c r="AC843" s="412">
        <v>1.07</v>
      </c>
      <c r="AD843" s="412">
        <v>1.07</v>
      </c>
    </row>
    <row r="844" spans="1:30" s="30" customFormat="1" ht="11.25" x14ac:dyDescent="0.25">
      <c r="A844" s="31">
        <v>78256</v>
      </c>
      <c r="B844" s="30" t="str">
        <f t="shared" si="13"/>
        <v/>
      </c>
      <c r="C844" s="34">
        <v>1.1000000000000001</v>
      </c>
      <c r="D844" s="34" t="s">
        <v>1848</v>
      </c>
      <c r="E844" s="34" t="s">
        <v>1847</v>
      </c>
      <c r="F844" s="34" t="s">
        <v>1855</v>
      </c>
      <c r="G844" s="34" t="s">
        <v>1857</v>
      </c>
      <c r="H844" s="34" t="s">
        <v>1861</v>
      </c>
      <c r="I844" s="34">
        <v>1</v>
      </c>
      <c r="J844" s="34">
        <v>1</v>
      </c>
      <c r="K844" s="34">
        <v>0.99</v>
      </c>
      <c r="L844" s="34">
        <v>0.99</v>
      </c>
      <c r="M844" s="34">
        <v>0.98</v>
      </c>
      <c r="N844" s="34">
        <v>0.96</v>
      </c>
      <c r="O844" s="34">
        <v>0.97</v>
      </c>
      <c r="P844" s="34">
        <v>0.98</v>
      </c>
      <c r="Q844" s="34">
        <v>0.98</v>
      </c>
      <c r="R844" s="34">
        <v>0.99</v>
      </c>
      <c r="S844" s="34">
        <v>1.01</v>
      </c>
      <c r="T844" s="34">
        <v>1.06</v>
      </c>
      <c r="U844" s="34">
        <v>1.06</v>
      </c>
      <c r="V844" s="34">
        <v>1.07</v>
      </c>
      <c r="W844" s="34">
        <v>1.0900000000000001</v>
      </c>
      <c r="X844" s="34">
        <v>1.06</v>
      </c>
      <c r="Y844" s="34">
        <v>1.1100000000000001</v>
      </c>
      <c r="Z844" s="412">
        <v>1.0900000000000001</v>
      </c>
      <c r="AA844" s="412">
        <v>1.0900000000000001</v>
      </c>
      <c r="AB844" s="412">
        <v>1.0900000000000001</v>
      </c>
      <c r="AC844" s="412">
        <v>1.0900000000000001</v>
      </c>
      <c r="AD844" s="412">
        <v>1.0900000000000001</v>
      </c>
    </row>
    <row r="845" spans="1:30" s="30" customFormat="1" ht="11.25" x14ac:dyDescent="0.25">
      <c r="A845" s="31">
        <v>78259</v>
      </c>
      <c r="B845" s="30" t="str">
        <f t="shared" si="13"/>
        <v/>
      </c>
      <c r="C845" s="34">
        <v>1.0900000000000001</v>
      </c>
      <c r="D845" s="34" t="s">
        <v>1847</v>
      </c>
      <c r="E845" s="34" t="s">
        <v>1855</v>
      </c>
      <c r="F845" s="34" t="s">
        <v>1852</v>
      </c>
      <c r="G845" s="34">
        <v>1</v>
      </c>
      <c r="H845" s="34" t="s">
        <v>1861</v>
      </c>
      <c r="I845" s="34" t="s">
        <v>1864</v>
      </c>
      <c r="J845" s="34" t="s">
        <v>1864</v>
      </c>
      <c r="K845" s="34">
        <v>0.98</v>
      </c>
      <c r="L845" s="34">
        <v>0.98</v>
      </c>
      <c r="M845" s="34">
        <v>0.97</v>
      </c>
      <c r="N845" s="34">
        <v>0.96</v>
      </c>
      <c r="O845" s="34">
        <v>0.96</v>
      </c>
      <c r="P845" s="34">
        <v>0.97</v>
      </c>
      <c r="Q845" s="34">
        <v>0.98</v>
      </c>
      <c r="R845" s="34">
        <v>0.98</v>
      </c>
      <c r="S845" s="34">
        <v>1</v>
      </c>
      <c r="T845" s="34">
        <v>1.05</v>
      </c>
      <c r="U845" s="34">
        <v>1.06</v>
      </c>
      <c r="V845" s="34">
        <v>1.06</v>
      </c>
      <c r="W845" s="34">
        <v>1.08</v>
      </c>
      <c r="X845" s="34">
        <v>1.05</v>
      </c>
      <c r="Y845" s="34">
        <v>1.1000000000000001</v>
      </c>
      <c r="Z845" s="412">
        <v>1.08</v>
      </c>
      <c r="AA845" s="412">
        <v>1.08</v>
      </c>
      <c r="AB845" s="412">
        <v>1.08</v>
      </c>
      <c r="AC845" s="412">
        <v>1.08</v>
      </c>
      <c r="AD845" s="412">
        <v>1.08</v>
      </c>
    </row>
    <row r="846" spans="1:30" s="30" customFormat="1" ht="11.25" x14ac:dyDescent="0.25">
      <c r="A846" s="31">
        <v>78262</v>
      </c>
      <c r="B846" s="30" t="str">
        <f t="shared" si="13"/>
        <v/>
      </c>
      <c r="C846" s="34">
        <v>1.1100000000000001</v>
      </c>
      <c r="D846" s="34" t="s">
        <v>1851</v>
      </c>
      <c r="E846" s="34" t="s">
        <v>1848</v>
      </c>
      <c r="F846" s="34" t="s">
        <v>1847</v>
      </c>
      <c r="G846" s="34" t="s">
        <v>1856</v>
      </c>
      <c r="H846" s="34" t="s">
        <v>1864</v>
      </c>
      <c r="I846" s="34" t="s">
        <v>1857</v>
      </c>
      <c r="J846" s="34" t="s">
        <v>1857</v>
      </c>
      <c r="K846" s="34">
        <v>1</v>
      </c>
      <c r="L846" s="34">
        <v>1</v>
      </c>
      <c r="M846" s="34">
        <v>0.99</v>
      </c>
      <c r="N846" s="34">
        <v>0.97</v>
      </c>
      <c r="O846" s="34">
        <v>0.98</v>
      </c>
      <c r="P846" s="34">
        <v>0.99</v>
      </c>
      <c r="Q846" s="34">
        <v>0.99</v>
      </c>
      <c r="R846" s="34">
        <v>1</v>
      </c>
      <c r="S846" s="34">
        <v>1.02</v>
      </c>
      <c r="T846" s="34">
        <v>1.07</v>
      </c>
      <c r="U846" s="34">
        <v>1.08</v>
      </c>
      <c r="V846" s="34">
        <v>1.08</v>
      </c>
      <c r="W846" s="34">
        <v>1.1000000000000001</v>
      </c>
      <c r="X846" s="34">
        <v>1.07</v>
      </c>
      <c r="Y846" s="34">
        <v>1.1200000000000001</v>
      </c>
      <c r="Z846" s="412">
        <v>1.1000000000000001</v>
      </c>
      <c r="AA846" s="412">
        <v>1.1000000000000001</v>
      </c>
      <c r="AB846" s="412">
        <v>1.1000000000000001</v>
      </c>
      <c r="AC846" s="412">
        <v>1.1000000000000001</v>
      </c>
      <c r="AD846" s="412">
        <v>1.1000000000000001</v>
      </c>
    </row>
    <row r="847" spans="1:30" s="30" customFormat="1" ht="11.25" x14ac:dyDescent="0.25">
      <c r="A847" s="31">
        <v>78266</v>
      </c>
      <c r="B847" s="30" t="str">
        <f t="shared" si="13"/>
        <v/>
      </c>
      <c r="C847" s="34">
        <v>1.1399999999999999</v>
      </c>
      <c r="D847" s="34" t="s">
        <v>1849</v>
      </c>
      <c r="E847" s="34" t="s">
        <v>1845</v>
      </c>
      <c r="F847" s="34" t="s">
        <v>1846</v>
      </c>
      <c r="G847" s="34" t="s">
        <v>1852</v>
      </c>
      <c r="H847" s="34" t="s">
        <v>1856</v>
      </c>
      <c r="I847" s="34" t="s">
        <v>1854</v>
      </c>
      <c r="J847" s="34" t="s">
        <v>1854</v>
      </c>
      <c r="K847" s="34">
        <v>1.03</v>
      </c>
      <c r="L847" s="34">
        <v>1.03</v>
      </c>
      <c r="M847" s="34">
        <v>1.02</v>
      </c>
      <c r="N847" s="34">
        <v>1</v>
      </c>
      <c r="O847" s="34">
        <v>1.01</v>
      </c>
      <c r="P847" s="34">
        <v>1.01</v>
      </c>
      <c r="Q847" s="34">
        <v>1.02</v>
      </c>
      <c r="R847" s="34">
        <v>1.03</v>
      </c>
      <c r="S847" s="34">
        <v>1.05</v>
      </c>
      <c r="T847" s="34">
        <v>1.1100000000000001</v>
      </c>
      <c r="U847" s="34">
        <v>1.1100000000000001</v>
      </c>
      <c r="V847" s="34">
        <v>1.1100000000000001</v>
      </c>
      <c r="W847" s="34">
        <v>1.1399999999999999</v>
      </c>
      <c r="X847" s="34">
        <v>1.1100000000000001</v>
      </c>
      <c r="Y847" s="34">
        <v>1.1599999999999999</v>
      </c>
      <c r="Z847" s="412">
        <v>1.1399999999999999</v>
      </c>
      <c r="AA847" s="412">
        <v>1.1399999999999999</v>
      </c>
      <c r="AB847" s="412">
        <v>1.1399999999999999</v>
      </c>
      <c r="AC847" s="412">
        <v>1.1399999999999999</v>
      </c>
      <c r="AD847" s="412">
        <v>1.1399999999999999</v>
      </c>
    </row>
    <row r="848" spans="1:30" s="30" customFormat="1" ht="11.25" x14ac:dyDescent="0.25">
      <c r="A848" s="31">
        <v>78267</v>
      </c>
      <c r="B848" s="30" t="str">
        <f t="shared" si="13"/>
        <v/>
      </c>
      <c r="C848" s="34">
        <v>1.0900000000000001</v>
      </c>
      <c r="D848" s="34" t="s">
        <v>1847</v>
      </c>
      <c r="E848" s="34" t="s">
        <v>1855</v>
      </c>
      <c r="F848" s="34" t="s">
        <v>1852</v>
      </c>
      <c r="G848" s="34">
        <v>1</v>
      </c>
      <c r="H848" s="34" t="s">
        <v>1861</v>
      </c>
      <c r="I848" s="34" t="s">
        <v>1864</v>
      </c>
      <c r="J848" s="34" t="s">
        <v>1864</v>
      </c>
      <c r="K848" s="34">
        <v>0.98</v>
      </c>
      <c r="L848" s="34">
        <v>0.98</v>
      </c>
      <c r="M848" s="34">
        <v>0.97</v>
      </c>
      <c r="N848" s="34">
        <v>0.96</v>
      </c>
      <c r="O848" s="34">
        <v>0.96</v>
      </c>
      <c r="P848" s="34">
        <v>0.97</v>
      </c>
      <c r="Q848" s="34">
        <v>0.98</v>
      </c>
      <c r="R848" s="34">
        <v>0.98</v>
      </c>
      <c r="S848" s="34">
        <v>1</v>
      </c>
      <c r="T848" s="34">
        <v>1.05</v>
      </c>
      <c r="U848" s="34">
        <v>1.06</v>
      </c>
      <c r="V848" s="34">
        <v>1.06</v>
      </c>
      <c r="W848" s="34">
        <v>1.08</v>
      </c>
      <c r="X848" s="34">
        <v>1.05</v>
      </c>
      <c r="Y848" s="34">
        <v>1.1000000000000001</v>
      </c>
      <c r="Z848" s="412">
        <v>1.08</v>
      </c>
      <c r="AA848" s="412">
        <v>1.08</v>
      </c>
      <c r="AB848" s="412">
        <v>1.08</v>
      </c>
      <c r="AC848" s="412">
        <v>1.08</v>
      </c>
      <c r="AD848" s="412">
        <v>1.08</v>
      </c>
    </row>
    <row r="849" spans="1:30" s="30" customFormat="1" ht="11.25" x14ac:dyDescent="0.25">
      <c r="A849" s="31">
        <v>78269</v>
      </c>
      <c r="B849" s="30" t="str">
        <f t="shared" si="13"/>
        <v/>
      </c>
      <c r="C849" s="34">
        <v>1.1000000000000001</v>
      </c>
      <c r="D849" s="34" t="s">
        <v>1848</v>
      </c>
      <c r="E849" s="34" t="s">
        <v>1847</v>
      </c>
      <c r="F849" s="34" t="s">
        <v>1847</v>
      </c>
      <c r="G849" s="34" t="s">
        <v>1856</v>
      </c>
      <c r="H849" s="34" t="s">
        <v>1864</v>
      </c>
      <c r="I849" s="34" t="s">
        <v>1857</v>
      </c>
      <c r="J849" s="34" t="s">
        <v>1857</v>
      </c>
      <c r="K849" s="34">
        <v>0.99</v>
      </c>
      <c r="L849" s="34">
        <v>0.99</v>
      </c>
      <c r="M849" s="34">
        <v>0.98</v>
      </c>
      <c r="N849" s="34">
        <v>0.97</v>
      </c>
      <c r="O849" s="34">
        <v>0.97</v>
      </c>
      <c r="P849" s="34">
        <v>0.98</v>
      </c>
      <c r="Q849" s="34">
        <v>0.99</v>
      </c>
      <c r="R849" s="34">
        <v>1</v>
      </c>
      <c r="S849" s="34">
        <v>1.01</v>
      </c>
      <c r="T849" s="34">
        <v>1.07</v>
      </c>
      <c r="U849" s="34">
        <v>1.07</v>
      </c>
      <c r="V849" s="34">
        <v>1.07</v>
      </c>
      <c r="W849" s="34">
        <v>1.1000000000000001</v>
      </c>
      <c r="X849" s="34">
        <v>1.07</v>
      </c>
      <c r="Y849" s="34">
        <v>1.1200000000000001</v>
      </c>
      <c r="Z849" s="412">
        <v>1.1000000000000001</v>
      </c>
      <c r="AA849" s="412">
        <v>1.1000000000000001</v>
      </c>
      <c r="AB849" s="412">
        <v>1.1000000000000001</v>
      </c>
      <c r="AC849" s="412">
        <v>1.1000000000000001</v>
      </c>
      <c r="AD849" s="412">
        <v>1.1000000000000001</v>
      </c>
    </row>
    <row r="850" spans="1:30" s="30" customFormat="1" ht="11.25" x14ac:dyDescent="0.25">
      <c r="A850" s="31">
        <v>78315</v>
      </c>
      <c r="B850" s="30" t="str">
        <f t="shared" si="13"/>
        <v/>
      </c>
      <c r="C850" s="34">
        <v>1.1499999999999999</v>
      </c>
      <c r="D850" s="34" t="s">
        <v>1849</v>
      </c>
      <c r="E850" s="34" t="s">
        <v>1845</v>
      </c>
      <c r="F850" s="34" t="s">
        <v>1850</v>
      </c>
      <c r="G850" s="34" t="s">
        <v>1855</v>
      </c>
      <c r="H850" s="34" t="s">
        <v>1853</v>
      </c>
      <c r="I850" s="34" t="s">
        <v>1852</v>
      </c>
      <c r="J850" s="34" t="s">
        <v>1854</v>
      </c>
      <c r="K850" s="34">
        <v>1.03</v>
      </c>
      <c r="L850" s="34">
        <v>1.03</v>
      </c>
      <c r="M850" s="34">
        <v>1.02</v>
      </c>
      <c r="N850" s="34">
        <v>1</v>
      </c>
      <c r="O850" s="34">
        <v>1.01</v>
      </c>
      <c r="P850" s="34">
        <v>1.02</v>
      </c>
      <c r="Q850" s="34">
        <v>1.03</v>
      </c>
      <c r="R850" s="34">
        <v>1.04</v>
      </c>
      <c r="S850" s="34">
        <v>1.05</v>
      </c>
      <c r="T850" s="34">
        <v>1.1200000000000001</v>
      </c>
      <c r="U850" s="34">
        <v>1.1200000000000001</v>
      </c>
      <c r="V850" s="34">
        <v>1.1200000000000001</v>
      </c>
      <c r="W850" s="34">
        <v>1.1399999999999999</v>
      </c>
      <c r="X850" s="34">
        <v>1.1100000000000001</v>
      </c>
      <c r="Y850" s="34">
        <v>1.17</v>
      </c>
      <c r="Z850" s="412">
        <v>1.1399999999999999</v>
      </c>
      <c r="AA850" s="412">
        <v>1.1399999999999999</v>
      </c>
      <c r="AB850" s="412">
        <v>1.1399999999999999</v>
      </c>
      <c r="AC850" s="412">
        <v>1.1399999999999999</v>
      </c>
      <c r="AD850" s="412">
        <v>1.1399999999999999</v>
      </c>
    </row>
    <row r="851" spans="1:30" s="30" customFormat="1" ht="11.25" x14ac:dyDescent="0.25">
      <c r="A851" s="31">
        <v>78333</v>
      </c>
      <c r="B851" s="30" t="str">
        <f t="shared" si="13"/>
        <v/>
      </c>
      <c r="C851" s="34">
        <v>1.1000000000000001</v>
      </c>
      <c r="D851" s="34" t="s">
        <v>1848</v>
      </c>
      <c r="E851" s="34" t="s">
        <v>1847</v>
      </c>
      <c r="F851" s="34" t="s">
        <v>1855</v>
      </c>
      <c r="G851" s="34" t="s">
        <v>1857</v>
      </c>
      <c r="H851" s="34" t="s">
        <v>1861</v>
      </c>
      <c r="I851" s="34">
        <v>1</v>
      </c>
      <c r="J851" s="34">
        <v>1</v>
      </c>
      <c r="K851" s="34">
        <v>0.99</v>
      </c>
      <c r="L851" s="34">
        <v>0.99</v>
      </c>
      <c r="M851" s="34">
        <v>0.98</v>
      </c>
      <c r="N851" s="34">
        <v>0.96</v>
      </c>
      <c r="O851" s="34">
        <v>0.97</v>
      </c>
      <c r="P851" s="34">
        <v>0.98</v>
      </c>
      <c r="Q851" s="34">
        <v>0.98</v>
      </c>
      <c r="R851" s="34">
        <v>0.99</v>
      </c>
      <c r="S851" s="34">
        <v>1.01</v>
      </c>
      <c r="T851" s="34">
        <v>1.06</v>
      </c>
      <c r="U851" s="34">
        <v>1.07</v>
      </c>
      <c r="V851" s="34">
        <v>1.07</v>
      </c>
      <c r="W851" s="34">
        <v>1.0900000000000001</v>
      </c>
      <c r="X851" s="34">
        <v>1.07</v>
      </c>
      <c r="Y851" s="34">
        <v>1.1100000000000001</v>
      </c>
      <c r="Z851" s="412">
        <v>1.0900000000000001</v>
      </c>
      <c r="AA851" s="412">
        <v>1.0900000000000001</v>
      </c>
      <c r="AB851" s="412">
        <v>1.0900000000000001</v>
      </c>
      <c r="AC851" s="412">
        <v>1.0900000000000001</v>
      </c>
      <c r="AD851" s="412">
        <v>1.0900000000000001</v>
      </c>
    </row>
    <row r="852" spans="1:30" s="30" customFormat="1" ht="11.25" x14ac:dyDescent="0.25">
      <c r="A852" s="31">
        <v>78337</v>
      </c>
      <c r="B852" s="30" t="str">
        <f t="shared" si="13"/>
        <v/>
      </c>
      <c r="C852" s="34">
        <v>1.1100000000000001</v>
      </c>
      <c r="D852" s="34" t="s">
        <v>1851</v>
      </c>
      <c r="E852" s="34" t="s">
        <v>1848</v>
      </c>
      <c r="F852" s="34" t="s">
        <v>1847</v>
      </c>
      <c r="G852" s="34" t="s">
        <v>1856</v>
      </c>
      <c r="H852" s="34" t="s">
        <v>1864</v>
      </c>
      <c r="I852" s="34" t="s">
        <v>1857</v>
      </c>
      <c r="J852" s="34" t="s">
        <v>1857</v>
      </c>
      <c r="K852" s="34">
        <v>1</v>
      </c>
      <c r="L852" s="34">
        <v>1</v>
      </c>
      <c r="M852" s="34">
        <v>0.99</v>
      </c>
      <c r="N852" s="34">
        <v>0.97</v>
      </c>
      <c r="O852" s="34">
        <v>0.98</v>
      </c>
      <c r="P852" s="34">
        <v>0.99</v>
      </c>
      <c r="Q852" s="34">
        <v>0.99</v>
      </c>
      <c r="R852" s="34">
        <v>1</v>
      </c>
      <c r="S852" s="34">
        <v>1.02</v>
      </c>
      <c r="T852" s="34">
        <v>1.07</v>
      </c>
      <c r="U852" s="34">
        <v>1.08</v>
      </c>
      <c r="V852" s="34">
        <v>1.08</v>
      </c>
      <c r="W852" s="34">
        <v>1.1000000000000001</v>
      </c>
      <c r="X852" s="34">
        <v>1.07</v>
      </c>
      <c r="Y852" s="34">
        <v>1.1200000000000001</v>
      </c>
      <c r="Z852" s="412">
        <v>1.1000000000000001</v>
      </c>
      <c r="AA852" s="412">
        <v>1.1000000000000001</v>
      </c>
      <c r="AB852" s="412">
        <v>1.1000000000000001</v>
      </c>
      <c r="AC852" s="412">
        <v>1.1000000000000001</v>
      </c>
      <c r="AD852" s="412">
        <v>1.1000000000000001</v>
      </c>
    </row>
    <row r="853" spans="1:30" s="30" customFormat="1" ht="11.25" x14ac:dyDescent="0.25">
      <c r="A853" s="31">
        <v>78343</v>
      </c>
      <c r="B853" s="30" t="str">
        <f t="shared" si="13"/>
        <v/>
      </c>
      <c r="C853" s="34">
        <v>1.1299999999999999</v>
      </c>
      <c r="D853" s="34" t="s">
        <v>1850</v>
      </c>
      <c r="E853" s="34" t="s">
        <v>1846</v>
      </c>
      <c r="F853" s="34" t="s">
        <v>1851</v>
      </c>
      <c r="G853" s="34" t="s">
        <v>1854</v>
      </c>
      <c r="H853" s="34" t="s">
        <v>1857</v>
      </c>
      <c r="I853" s="34" t="s">
        <v>1853</v>
      </c>
      <c r="J853" s="34" t="s">
        <v>1853</v>
      </c>
      <c r="K853" s="34">
        <v>1.01</v>
      </c>
      <c r="L853" s="34">
        <v>1.01</v>
      </c>
      <c r="M853" s="34">
        <v>1.01</v>
      </c>
      <c r="N853" s="34">
        <v>0.99</v>
      </c>
      <c r="O853" s="34">
        <v>1</v>
      </c>
      <c r="P853" s="34">
        <v>1</v>
      </c>
      <c r="Q853" s="34">
        <v>1.01</v>
      </c>
      <c r="R853" s="34">
        <v>1.02</v>
      </c>
      <c r="S853" s="34">
        <v>1.04</v>
      </c>
      <c r="T853" s="34">
        <v>1.1000000000000001</v>
      </c>
      <c r="U853" s="34">
        <v>1.1000000000000001</v>
      </c>
      <c r="V853" s="34">
        <v>1.1000000000000001</v>
      </c>
      <c r="W853" s="34">
        <v>1.1200000000000001</v>
      </c>
      <c r="X853" s="34">
        <v>1.0900000000000001</v>
      </c>
      <c r="Y853" s="34">
        <v>1.1499999999999999</v>
      </c>
      <c r="Z853" s="412">
        <v>1.1200000000000001</v>
      </c>
      <c r="AA853" s="412">
        <v>1.1200000000000001</v>
      </c>
      <c r="AB853" s="412">
        <v>1.1200000000000001</v>
      </c>
      <c r="AC853" s="412">
        <v>1.1200000000000001</v>
      </c>
      <c r="AD853" s="412">
        <v>1.1200000000000001</v>
      </c>
    </row>
    <row r="854" spans="1:30" s="30" customFormat="1" ht="11.25" x14ac:dyDescent="0.25">
      <c r="A854" s="31">
        <v>78345</v>
      </c>
      <c r="B854" s="30" t="str">
        <f t="shared" si="13"/>
        <v/>
      </c>
      <c r="C854" s="34">
        <v>1.1399999999999999</v>
      </c>
      <c r="D854" s="34" t="s">
        <v>1845</v>
      </c>
      <c r="E854" s="34" t="s">
        <v>1850</v>
      </c>
      <c r="F854" s="34" t="s">
        <v>1846</v>
      </c>
      <c r="G854" s="34" t="s">
        <v>1852</v>
      </c>
      <c r="H854" s="34" t="s">
        <v>1856</v>
      </c>
      <c r="I854" s="34" t="s">
        <v>1854</v>
      </c>
      <c r="J854" s="34" t="s">
        <v>1853</v>
      </c>
      <c r="K854" s="34">
        <v>1.02</v>
      </c>
      <c r="L854" s="34">
        <v>1.02</v>
      </c>
      <c r="M854" s="34">
        <v>1.01</v>
      </c>
      <c r="N854" s="34">
        <v>1</v>
      </c>
      <c r="O854" s="34">
        <v>1</v>
      </c>
      <c r="P854" s="34">
        <v>1.01</v>
      </c>
      <c r="Q854" s="34">
        <v>1.02</v>
      </c>
      <c r="R854" s="34">
        <v>1.03</v>
      </c>
      <c r="S854" s="34">
        <v>1.04</v>
      </c>
      <c r="T854" s="34">
        <v>1.1000000000000001</v>
      </c>
      <c r="U854" s="34">
        <v>1.1100000000000001</v>
      </c>
      <c r="V854" s="34">
        <v>1.1100000000000001</v>
      </c>
      <c r="W854" s="34">
        <v>1.1299999999999999</v>
      </c>
      <c r="X854" s="34">
        <v>1.1000000000000001</v>
      </c>
      <c r="Y854" s="34">
        <v>1.1499999999999999</v>
      </c>
      <c r="Z854" s="412">
        <v>1.1299999999999999</v>
      </c>
      <c r="AA854" s="412">
        <v>1.1299999999999999</v>
      </c>
      <c r="AB854" s="412">
        <v>1.1299999999999999</v>
      </c>
      <c r="AC854" s="412">
        <v>1.1299999999999999</v>
      </c>
      <c r="AD854" s="412">
        <v>1.1299999999999999</v>
      </c>
    </row>
    <row r="855" spans="1:30" s="30" customFormat="1" ht="11.25" x14ac:dyDescent="0.25">
      <c r="A855" s="31">
        <v>78351</v>
      </c>
      <c r="B855" s="30" t="str">
        <f t="shared" si="13"/>
        <v/>
      </c>
      <c r="C855" s="34">
        <v>1.1299999999999999</v>
      </c>
      <c r="D855" s="34" t="s">
        <v>1845</v>
      </c>
      <c r="E855" s="34" t="s">
        <v>1846</v>
      </c>
      <c r="F855" s="34" t="s">
        <v>1851</v>
      </c>
      <c r="G855" s="34" t="s">
        <v>1854</v>
      </c>
      <c r="H855" s="34" t="s">
        <v>1856</v>
      </c>
      <c r="I855" s="34" t="s">
        <v>1853</v>
      </c>
      <c r="J855" s="34" t="s">
        <v>1853</v>
      </c>
      <c r="K855" s="34">
        <v>1.02</v>
      </c>
      <c r="L855" s="34">
        <v>1.02</v>
      </c>
      <c r="M855" s="34">
        <v>1.01</v>
      </c>
      <c r="N855" s="34">
        <v>0.99</v>
      </c>
      <c r="O855" s="34">
        <v>1</v>
      </c>
      <c r="P855" s="34">
        <v>1.01</v>
      </c>
      <c r="Q855" s="34">
        <v>1.02</v>
      </c>
      <c r="R855" s="34">
        <v>1.02</v>
      </c>
      <c r="S855" s="34">
        <v>1.04</v>
      </c>
      <c r="T855" s="34">
        <v>1.1000000000000001</v>
      </c>
      <c r="U855" s="34">
        <v>1.1000000000000001</v>
      </c>
      <c r="V855" s="34">
        <v>1.1100000000000001</v>
      </c>
      <c r="W855" s="34">
        <v>1.1299999999999999</v>
      </c>
      <c r="X855" s="34">
        <v>1.1000000000000001</v>
      </c>
      <c r="Y855" s="34">
        <v>1.1499999999999999</v>
      </c>
      <c r="Z855" s="412">
        <v>1.1299999999999999</v>
      </c>
      <c r="AA855" s="412">
        <v>1.1299999999999999</v>
      </c>
      <c r="AB855" s="412">
        <v>1.1299999999999999</v>
      </c>
      <c r="AC855" s="412">
        <v>1.1299999999999999</v>
      </c>
      <c r="AD855" s="412">
        <v>1.1299999999999999</v>
      </c>
    </row>
    <row r="856" spans="1:30" s="30" customFormat="1" ht="11.25" x14ac:dyDescent="0.25">
      <c r="A856" s="31">
        <v>78354</v>
      </c>
      <c r="B856" s="30" t="str">
        <f t="shared" si="13"/>
        <v/>
      </c>
      <c r="C856" s="34">
        <v>1.1100000000000001</v>
      </c>
      <c r="D856" s="34" t="s">
        <v>1851</v>
      </c>
      <c r="E856" s="34" t="s">
        <v>1848</v>
      </c>
      <c r="F856" s="34" t="s">
        <v>1847</v>
      </c>
      <c r="G856" s="34" t="s">
        <v>1856</v>
      </c>
      <c r="H856" s="34" t="s">
        <v>1864</v>
      </c>
      <c r="I856" s="34" t="s">
        <v>1857</v>
      </c>
      <c r="J856" s="34" t="s">
        <v>1857</v>
      </c>
      <c r="K856" s="34">
        <v>1</v>
      </c>
      <c r="L856" s="34">
        <v>1</v>
      </c>
      <c r="M856" s="34">
        <v>0.99</v>
      </c>
      <c r="N856" s="34">
        <v>0.97</v>
      </c>
      <c r="O856" s="34">
        <v>0.98</v>
      </c>
      <c r="P856" s="34">
        <v>0.99</v>
      </c>
      <c r="Q856" s="34">
        <v>0.99</v>
      </c>
      <c r="R856" s="34">
        <v>1</v>
      </c>
      <c r="S856" s="34">
        <v>1.02</v>
      </c>
      <c r="T856" s="34">
        <v>1.07</v>
      </c>
      <c r="U856" s="34">
        <v>1.08</v>
      </c>
      <c r="V856" s="34">
        <v>1.08</v>
      </c>
      <c r="W856" s="34">
        <v>1.1000000000000001</v>
      </c>
      <c r="X856" s="34">
        <v>1.07</v>
      </c>
      <c r="Y856" s="34">
        <v>1.1200000000000001</v>
      </c>
      <c r="Z856" s="412">
        <v>1.1000000000000001</v>
      </c>
      <c r="AA856" s="412">
        <v>1.1000000000000001</v>
      </c>
      <c r="AB856" s="412">
        <v>1.1000000000000001</v>
      </c>
      <c r="AC856" s="412">
        <v>1.1000000000000001</v>
      </c>
      <c r="AD856" s="412">
        <v>1.1000000000000001</v>
      </c>
    </row>
    <row r="857" spans="1:30" s="30" customFormat="1" ht="11.25" x14ac:dyDescent="0.25">
      <c r="A857" s="31">
        <v>78355</v>
      </c>
      <c r="B857" s="30" t="str">
        <f t="shared" si="13"/>
        <v/>
      </c>
      <c r="C857" s="34">
        <v>0.98</v>
      </c>
      <c r="D857" s="34" t="s">
        <v>1858</v>
      </c>
      <c r="E857" s="34" t="s">
        <v>1858</v>
      </c>
      <c r="F857" s="34" t="s">
        <v>1860</v>
      </c>
      <c r="G857" s="34" t="s">
        <v>1866</v>
      </c>
      <c r="H857" s="34" t="s">
        <v>1867</v>
      </c>
      <c r="I857" s="34" t="s">
        <v>1866</v>
      </c>
      <c r="J857" s="34" t="s">
        <v>1866</v>
      </c>
      <c r="K857" s="34">
        <v>0.89</v>
      </c>
      <c r="L857" s="34">
        <v>0.89</v>
      </c>
      <c r="M857" s="34">
        <v>0.89</v>
      </c>
      <c r="N857" s="34">
        <v>0.87</v>
      </c>
      <c r="O857" s="34">
        <v>0.88</v>
      </c>
      <c r="P857" s="34">
        <v>0.89</v>
      </c>
      <c r="Q857" s="34">
        <v>0.89</v>
      </c>
      <c r="R857" s="34">
        <v>0.9</v>
      </c>
      <c r="S857" s="34">
        <v>0.91</v>
      </c>
      <c r="T857" s="34">
        <v>0.95</v>
      </c>
      <c r="U857" s="34">
        <v>0.95</v>
      </c>
      <c r="V857" s="34">
        <v>0.96</v>
      </c>
      <c r="W857" s="34">
        <v>0.98</v>
      </c>
      <c r="X857" s="34">
        <v>0.96</v>
      </c>
      <c r="Y857" s="34">
        <v>1</v>
      </c>
      <c r="Z857" s="412">
        <v>0.98</v>
      </c>
      <c r="AA857" s="412">
        <v>0.98</v>
      </c>
      <c r="AB857" s="412">
        <v>0.98</v>
      </c>
      <c r="AC857" s="412">
        <v>0.98</v>
      </c>
      <c r="AD857" s="412">
        <v>0.98</v>
      </c>
    </row>
    <row r="858" spans="1:30" s="30" customFormat="1" ht="11.25" x14ac:dyDescent="0.25">
      <c r="A858" s="31">
        <v>78357</v>
      </c>
      <c r="B858" s="30" t="str">
        <f t="shared" si="13"/>
        <v/>
      </c>
      <c r="C858" s="34">
        <v>1.01</v>
      </c>
      <c r="D858" s="34" t="s">
        <v>1864</v>
      </c>
      <c r="E858" s="34" t="s">
        <v>1864</v>
      </c>
      <c r="F858" s="34" t="s">
        <v>1861</v>
      </c>
      <c r="G858" s="34" t="s">
        <v>1859</v>
      </c>
      <c r="H858" s="34" t="s">
        <v>1862</v>
      </c>
      <c r="I858" s="34" t="s">
        <v>1863</v>
      </c>
      <c r="J858" s="34" t="s">
        <v>1863</v>
      </c>
      <c r="K858" s="34">
        <v>0.92</v>
      </c>
      <c r="L858" s="34">
        <v>0.92</v>
      </c>
      <c r="M858" s="34">
        <v>0.91</v>
      </c>
      <c r="N858" s="34">
        <v>0.9</v>
      </c>
      <c r="O858" s="34">
        <v>0.9</v>
      </c>
      <c r="P858" s="34">
        <v>0.91</v>
      </c>
      <c r="Q858" s="34">
        <v>0.92</v>
      </c>
      <c r="R858" s="34">
        <v>0.92</v>
      </c>
      <c r="S858" s="34">
        <v>0.94</v>
      </c>
      <c r="T858" s="34">
        <v>0.98</v>
      </c>
      <c r="U858" s="34">
        <v>0.98</v>
      </c>
      <c r="V858" s="34">
        <v>0.99</v>
      </c>
      <c r="W858" s="34">
        <v>1.01</v>
      </c>
      <c r="X858" s="34">
        <v>0.99</v>
      </c>
      <c r="Y858" s="34">
        <v>1.03</v>
      </c>
      <c r="Z858" s="412">
        <v>1.01</v>
      </c>
      <c r="AA858" s="412">
        <v>1.01</v>
      </c>
      <c r="AB858" s="412">
        <v>1.01</v>
      </c>
      <c r="AC858" s="412">
        <v>1.01</v>
      </c>
      <c r="AD858" s="412">
        <v>1.01</v>
      </c>
    </row>
    <row r="859" spans="1:30" s="30" customFormat="1" ht="11.25" x14ac:dyDescent="0.25">
      <c r="A859" s="31">
        <v>78359</v>
      </c>
      <c r="B859" s="30" t="str">
        <f t="shared" si="13"/>
        <v/>
      </c>
      <c r="C859" s="34">
        <v>1.1000000000000001</v>
      </c>
      <c r="D859" s="34" t="s">
        <v>1848</v>
      </c>
      <c r="E859" s="34" t="s">
        <v>1847</v>
      </c>
      <c r="F859" s="34" t="s">
        <v>1855</v>
      </c>
      <c r="G859" s="34" t="s">
        <v>1857</v>
      </c>
      <c r="H859" s="34" t="s">
        <v>1864</v>
      </c>
      <c r="I859" s="34">
        <v>1</v>
      </c>
      <c r="J859" s="34">
        <v>1</v>
      </c>
      <c r="K859" s="34">
        <v>0.99</v>
      </c>
      <c r="L859" s="34">
        <v>0.99</v>
      </c>
      <c r="M859" s="34">
        <v>0.98</v>
      </c>
      <c r="N859" s="34">
        <v>0.97</v>
      </c>
      <c r="O859" s="34">
        <v>0.97</v>
      </c>
      <c r="P859" s="34">
        <v>0.98</v>
      </c>
      <c r="Q859" s="34">
        <v>0.99</v>
      </c>
      <c r="R859" s="34">
        <v>0.99</v>
      </c>
      <c r="S859" s="34">
        <v>1.01</v>
      </c>
      <c r="T859" s="34">
        <v>1.07</v>
      </c>
      <c r="U859" s="34">
        <v>1.07</v>
      </c>
      <c r="V859" s="34">
        <v>1.07</v>
      </c>
      <c r="W859" s="34">
        <v>1.0900000000000001</v>
      </c>
      <c r="X859" s="34">
        <v>1.07</v>
      </c>
      <c r="Y859" s="34">
        <v>1.1200000000000001</v>
      </c>
      <c r="Z859" s="412">
        <v>1.0900000000000001</v>
      </c>
      <c r="AA859" s="412">
        <v>1.0900000000000001</v>
      </c>
      <c r="AB859" s="412">
        <v>1.0900000000000001</v>
      </c>
      <c r="AC859" s="412">
        <v>1.0900000000000001</v>
      </c>
      <c r="AD859" s="412">
        <v>1.0900000000000001</v>
      </c>
    </row>
    <row r="860" spans="1:30" s="30" customFormat="1" ht="11.25" x14ac:dyDescent="0.25">
      <c r="A860" s="31">
        <v>78462</v>
      </c>
      <c r="B860" s="30" t="str">
        <f t="shared" si="13"/>
        <v/>
      </c>
      <c r="C860" s="34">
        <v>1.17</v>
      </c>
      <c r="D860" s="34" t="s">
        <v>1842</v>
      </c>
      <c r="E860" s="34" t="s">
        <v>1844</v>
      </c>
      <c r="F860" s="34" t="s">
        <v>1849</v>
      </c>
      <c r="G860" s="34" t="s">
        <v>1847</v>
      </c>
      <c r="H860" s="34" t="s">
        <v>1854</v>
      </c>
      <c r="I860" s="34" t="s">
        <v>1855</v>
      </c>
      <c r="J860" s="34" t="s">
        <v>1852</v>
      </c>
      <c r="K860" s="34">
        <v>1.04</v>
      </c>
      <c r="L860" s="34">
        <v>1.04</v>
      </c>
      <c r="M860" s="34">
        <v>1.03</v>
      </c>
      <c r="N860" s="34">
        <v>1.02</v>
      </c>
      <c r="O860" s="34">
        <v>1.02</v>
      </c>
      <c r="P860" s="34">
        <v>1.03</v>
      </c>
      <c r="Q860" s="34">
        <v>1.04</v>
      </c>
      <c r="R860" s="34">
        <v>1.05</v>
      </c>
      <c r="S860" s="34">
        <v>1.06</v>
      </c>
      <c r="T860" s="34">
        <v>1.1299999999999999</v>
      </c>
      <c r="U860" s="34">
        <v>1.1299999999999999</v>
      </c>
      <c r="V860" s="34">
        <v>1.1399999999999999</v>
      </c>
      <c r="W860" s="34">
        <v>1.1599999999999999</v>
      </c>
      <c r="X860" s="34">
        <v>1.1299999999999999</v>
      </c>
      <c r="Y860" s="34">
        <v>1.18</v>
      </c>
      <c r="Z860" s="412">
        <v>1.1599999999999999</v>
      </c>
      <c r="AA860" s="412">
        <v>1.1599999999999999</v>
      </c>
      <c r="AB860" s="412">
        <v>1.1599999999999999</v>
      </c>
      <c r="AC860" s="412">
        <v>1.1599999999999999</v>
      </c>
      <c r="AD860" s="412">
        <v>1.1599999999999999</v>
      </c>
    </row>
    <row r="861" spans="1:30" s="30" customFormat="1" ht="11.25" x14ac:dyDescent="0.25">
      <c r="A861" s="31">
        <v>78464</v>
      </c>
      <c r="B861" s="30" t="str">
        <f t="shared" si="13"/>
        <v/>
      </c>
      <c r="C861" s="34">
        <v>1.1399999999999999</v>
      </c>
      <c r="D861" s="34" t="s">
        <v>1845</v>
      </c>
      <c r="E861" s="34" t="s">
        <v>1850</v>
      </c>
      <c r="F861" s="34" t="s">
        <v>1846</v>
      </c>
      <c r="G861" s="34" t="s">
        <v>1854</v>
      </c>
      <c r="H861" s="34" t="s">
        <v>1856</v>
      </c>
      <c r="I861" s="34" t="s">
        <v>1853</v>
      </c>
      <c r="J861" s="34" t="s">
        <v>1853</v>
      </c>
      <c r="K861" s="34">
        <v>1.02</v>
      </c>
      <c r="L861" s="34">
        <v>1.02</v>
      </c>
      <c r="M861" s="34">
        <v>1.01</v>
      </c>
      <c r="N861" s="34">
        <v>0.99</v>
      </c>
      <c r="O861" s="34">
        <v>1</v>
      </c>
      <c r="P861" s="34">
        <v>1.01</v>
      </c>
      <c r="Q861" s="34">
        <v>1.01</v>
      </c>
      <c r="R861" s="34">
        <v>1.02</v>
      </c>
      <c r="S861" s="34">
        <v>1.04</v>
      </c>
      <c r="T861" s="34">
        <v>1.1000000000000001</v>
      </c>
      <c r="U861" s="34">
        <v>1.1000000000000001</v>
      </c>
      <c r="V861" s="34">
        <v>1.1100000000000001</v>
      </c>
      <c r="W861" s="34">
        <v>1.1299999999999999</v>
      </c>
      <c r="X861" s="34">
        <v>1.1000000000000001</v>
      </c>
      <c r="Y861" s="34">
        <v>1.1499999999999999</v>
      </c>
      <c r="Z861" s="412">
        <v>1.1299999999999999</v>
      </c>
      <c r="AA861" s="412">
        <v>1.1299999999999999</v>
      </c>
      <c r="AB861" s="412">
        <v>1.1299999999999999</v>
      </c>
      <c r="AC861" s="412">
        <v>1.1299999999999999</v>
      </c>
      <c r="AD861" s="412">
        <v>1.1299999999999999</v>
      </c>
    </row>
    <row r="862" spans="1:30" s="30" customFormat="1" ht="11.25" x14ac:dyDescent="0.25">
      <c r="A862" s="31">
        <v>78465</v>
      </c>
      <c r="B862" s="30" t="str">
        <f t="shared" si="13"/>
        <v/>
      </c>
      <c r="C862" s="34">
        <v>1.07</v>
      </c>
      <c r="D862" s="34" t="s">
        <v>1852</v>
      </c>
      <c r="E862" s="34" t="s">
        <v>1854</v>
      </c>
      <c r="F862" s="34" t="s">
        <v>1853</v>
      </c>
      <c r="G862" s="34" t="s">
        <v>1864</v>
      </c>
      <c r="H862" s="34" t="s">
        <v>1858</v>
      </c>
      <c r="I862" s="34" t="s">
        <v>1861</v>
      </c>
      <c r="J862" s="34" t="s">
        <v>1861</v>
      </c>
      <c r="K862" s="34">
        <v>0.96</v>
      </c>
      <c r="L862" s="34">
        <v>0.96</v>
      </c>
      <c r="M862" s="34">
        <v>0.96</v>
      </c>
      <c r="N862" s="34">
        <v>0.94</v>
      </c>
      <c r="O862" s="34">
        <v>0.95</v>
      </c>
      <c r="P862" s="34">
        <v>0.96</v>
      </c>
      <c r="Q862" s="34">
        <v>0.96</v>
      </c>
      <c r="R862" s="34">
        <v>0.97</v>
      </c>
      <c r="S862" s="34">
        <v>0.98</v>
      </c>
      <c r="T862" s="34">
        <v>1.04</v>
      </c>
      <c r="U862" s="34">
        <v>1.04</v>
      </c>
      <c r="V862" s="34">
        <v>1.04</v>
      </c>
      <c r="W862" s="34">
        <v>1.07</v>
      </c>
      <c r="X862" s="34">
        <v>1.04</v>
      </c>
      <c r="Y862" s="34">
        <v>1.0900000000000001</v>
      </c>
      <c r="Z862" s="412">
        <v>1.07</v>
      </c>
      <c r="AA862" s="412">
        <v>1.07</v>
      </c>
      <c r="AB862" s="412">
        <v>1.07</v>
      </c>
      <c r="AC862" s="412">
        <v>1.07</v>
      </c>
      <c r="AD862" s="412">
        <v>1.07</v>
      </c>
    </row>
    <row r="863" spans="1:30" s="30" customFormat="1" ht="11.25" x14ac:dyDescent="0.25">
      <c r="A863" s="31">
        <v>78467</v>
      </c>
      <c r="B863" s="30" t="str">
        <f t="shared" si="13"/>
        <v/>
      </c>
      <c r="C863" s="34">
        <v>1.1399999999999999</v>
      </c>
      <c r="D863" s="34" t="s">
        <v>1845</v>
      </c>
      <c r="E863" s="34" t="s">
        <v>1850</v>
      </c>
      <c r="F863" s="34" t="s">
        <v>1846</v>
      </c>
      <c r="G863" s="34" t="s">
        <v>1852</v>
      </c>
      <c r="H863" s="34" t="s">
        <v>1856</v>
      </c>
      <c r="I863" s="34" t="s">
        <v>1854</v>
      </c>
      <c r="J863" s="34" t="s">
        <v>1853</v>
      </c>
      <c r="K863" s="34">
        <v>1.02</v>
      </c>
      <c r="L863" s="34">
        <v>1.02</v>
      </c>
      <c r="M863" s="34">
        <v>1.01</v>
      </c>
      <c r="N863" s="34">
        <v>1</v>
      </c>
      <c r="O863" s="34">
        <v>1</v>
      </c>
      <c r="P863" s="34">
        <v>1.01</v>
      </c>
      <c r="Q863" s="34">
        <v>1.02</v>
      </c>
      <c r="R863" s="34">
        <v>1.03</v>
      </c>
      <c r="S863" s="34">
        <v>1.04</v>
      </c>
      <c r="T863" s="34">
        <v>1.1100000000000001</v>
      </c>
      <c r="U863" s="34">
        <v>1.1100000000000001</v>
      </c>
      <c r="V863" s="34">
        <v>1.1100000000000001</v>
      </c>
      <c r="W863" s="34">
        <v>1.1299999999999999</v>
      </c>
      <c r="X863" s="34">
        <v>1.1000000000000001</v>
      </c>
      <c r="Y863" s="34">
        <v>1.1599999999999999</v>
      </c>
      <c r="Z863" s="412">
        <v>1.1299999999999999</v>
      </c>
      <c r="AA863" s="412">
        <v>1.1299999999999999</v>
      </c>
      <c r="AB863" s="412">
        <v>1.1299999999999999</v>
      </c>
      <c r="AC863" s="412">
        <v>1.1299999999999999</v>
      </c>
      <c r="AD863" s="412">
        <v>1.1299999999999999</v>
      </c>
    </row>
    <row r="864" spans="1:30" s="30" customFormat="1" ht="11.25" x14ac:dyDescent="0.25">
      <c r="A864" s="31">
        <v>78476</v>
      </c>
      <c r="B864" s="30" t="str">
        <f t="shared" si="13"/>
        <v/>
      </c>
      <c r="C864" s="34">
        <v>1.1399999999999999</v>
      </c>
      <c r="D864" s="34" t="s">
        <v>1845</v>
      </c>
      <c r="E864" s="34" t="s">
        <v>1850</v>
      </c>
      <c r="F864" s="34" t="s">
        <v>1846</v>
      </c>
      <c r="G864" s="34" t="s">
        <v>1852</v>
      </c>
      <c r="H864" s="34" t="s">
        <v>1856</v>
      </c>
      <c r="I864" s="34" t="s">
        <v>1854</v>
      </c>
      <c r="J864" s="34" t="s">
        <v>1853</v>
      </c>
      <c r="K864" s="34">
        <v>1.02</v>
      </c>
      <c r="L864" s="34">
        <v>1.02</v>
      </c>
      <c r="M864" s="34">
        <v>1.01</v>
      </c>
      <c r="N864" s="34">
        <v>1</v>
      </c>
      <c r="O864" s="34">
        <v>1</v>
      </c>
      <c r="P864" s="34">
        <v>1.01</v>
      </c>
      <c r="Q864" s="34">
        <v>1.02</v>
      </c>
      <c r="R864" s="34">
        <v>1.03</v>
      </c>
      <c r="S864" s="34">
        <v>1.04</v>
      </c>
      <c r="T864" s="34">
        <v>1.1000000000000001</v>
      </c>
      <c r="U864" s="34">
        <v>1.1100000000000001</v>
      </c>
      <c r="V864" s="34">
        <v>1.1100000000000001</v>
      </c>
      <c r="W864" s="34">
        <v>1.1299999999999999</v>
      </c>
      <c r="X864" s="34">
        <v>1.1000000000000001</v>
      </c>
      <c r="Y864" s="34">
        <v>1.1499999999999999</v>
      </c>
      <c r="Z864" s="412">
        <v>1.1299999999999999</v>
      </c>
      <c r="AA864" s="412">
        <v>1.1299999999999999</v>
      </c>
      <c r="AB864" s="412">
        <v>1.1299999999999999</v>
      </c>
      <c r="AC864" s="412">
        <v>1.1299999999999999</v>
      </c>
      <c r="AD864" s="412">
        <v>1.1299999999999999</v>
      </c>
    </row>
    <row r="865" spans="1:30" s="30" customFormat="1" ht="11.25" x14ac:dyDescent="0.25">
      <c r="A865" s="31">
        <v>78479</v>
      </c>
      <c r="B865" s="30" t="str">
        <f t="shared" si="13"/>
        <v/>
      </c>
      <c r="C865" s="34">
        <v>1.1399999999999999</v>
      </c>
      <c r="D865" s="34" t="s">
        <v>1845</v>
      </c>
      <c r="E865" s="34" t="s">
        <v>1850</v>
      </c>
      <c r="F865" s="34" t="s">
        <v>1846</v>
      </c>
      <c r="G865" s="34" t="s">
        <v>1852</v>
      </c>
      <c r="H865" s="34" t="s">
        <v>1856</v>
      </c>
      <c r="I865" s="34" t="s">
        <v>1854</v>
      </c>
      <c r="J865" s="34" t="s">
        <v>1853</v>
      </c>
      <c r="K865" s="34">
        <v>1.02</v>
      </c>
      <c r="L865" s="34">
        <v>1.02</v>
      </c>
      <c r="M865" s="34">
        <v>1.01</v>
      </c>
      <c r="N865" s="34">
        <v>1</v>
      </c>
      <c r="O865" s="34">
        <v>1</v>
      </c>
      <c r="P865" s="34">
        <v>1.01</v>
      </c>
      <c r="Q865" s="34">
        <v>1.02</v>
      </c>
      <c r="R865" s="34">
        <v>1.03</v>
      </c>
      <c r="S865" s="34">
        <v>1.04</v>
      </c>
      <c r="T865" s="34">
        <v>1.1000000000000001</v>
      </c>
      <c r="U865" s="34">
        <v>1.1100000000000001</v>
      </c>
      <c r="V865" s="34">
        <v>1.1100000000000001</v>
      </c>
      <c r="W865" s="34">
        <v>1.1299999999999999</v>
      </c>
      <c r="X865" s="34">
        <v>1.1000000000000001</v>
      </c>
      <c r="Y865" s="34">
        <v>1.1499999999999999</v>
      </c>
      <c r="Z865" s="412">
        <v>1.1299999999999999</v>
      </c>
      <c r="AA865" s="412">
        <v>1.1299999999999999</v>
      </c>
      <c r="AB865" s="412">
        <v>1.1299999999999999</v>
      </c>
      <c r="AC865" s="412">
        <v>1.1299999999999999</v>
      </c>
      <c r="AD865" s="412">
        <v>1.1299999999999999</v>
      </c>
    </row>
    <row r="866" spans="1:30" s="30" customFormat="1" ht="11.25" x14ac:dyDescent="0.25">
      <c r="A866" s="31">
        <v>78532</v>
      </c>
      <c r="B866" s="30" t="str">
        <f t="shared" si="13"/>
        <v/>
      </c>
      <c r="C866" s="34">
        <v>1.01</v>
      </c>
      <c r="D866" s="34" t="s">
        <v>1864</v>
      </c>
      <c r="E866" s="34" t="s">
        <v>1861</v>
      </c>
      <c r="F866" s="34" t="s">
        <v>1861</v>
      </c>
      <c r="G866" s="34" t="s">
        <v>1863</v>
      </c>
      <c r="H866" s="34" t="s">
        <v>1866</v>
      </c>
      <c r="I866" s="34" t="s">
        <v>1862</v>
      </c>
      <c r="J866" s="34" t="s">
        <v>1862</v>
      </c>
      <c r="K866" s="34">
        <v>0.91</v>
      </c>
      <c r="L866" s="34">
        <v>0.91</v>
      </c>
      <c r="M866" s="34">
        <v>0.91</v>
      </c>
      <c r="N866" s="34">
        <v>0.89</v>
      </c>
      <c r="O866" s="34">
        <v>0.89</v>
      </c>
      <c r="P866" s="34">
        <v>0.9</v>
      </c>
      <c r="Q866" s="34">
        <v>0.9</v>
      </c>
      <c r="R866" s="34">
        <v>0.91</v>
      </c>
      <c r="S866" s="34">
        <v>0.93</v>
      </c>
      <c r="T866" s="34">
        <v>0.97</v>
      </c>
      <c r="U866" s="34">
        <v>0.98</v>
      </c>
      <c r="V866" s="34">
        <v>0.98</v>
      </c>
      <c r="W866" s="34">
        <v>1</v>
      </c>
      <c r="X866" s="34">
        <v>0.98</v>
      </c>
      <c r="Y866" s="34">
        <v>1.03</v>
      </c>
      <c r="Z866" s="412">
        <v>1</v>
      </c>
      <c r="AA866" s="412">
        <v>1</v>
      </c>
      <c r="AB866" s="412">
        <v>1</v>
      </c>
      <c r="AC866" s="412">
        <v>1</v>
      </c>
      <c r="AD866" s="412">
        <v>1</v>
      </c>
    </row>
    <row r="867" spans="1:30" s="30" customFormat="1" ht="11.25" x14ac:dyDescent="0.25">
      <c r="A867" s="31">
        <v>78549</v>
      </c>
      <c r="B867" s="30" t="str">
        <f t="shared" si="13"/>
        <v/>
      </c>
      <c r="C867" s="34">
        <v>0.99</v>
      </c>
      <c r="D867" s="34" t="s">
        <v>1865</v>
      </c>
      <c r="E867" s="34" t="s">
        <v>1865</v>
      </c>
      <c r="F867" s="34" t="s">
        <v>1858</v>
      </c>
      <c r="G867" s="34" t="s">
        <v>1862</v>
      </c>
      <c r="H867" s="34" t="s">
        <v>1872</v>
      </c>
      <c r="I867" s="34" t="s">
        <v>1866</v>
      </c>
      <c r="J867" s="34" t="s">
        <v>1866</v>
      </c>
      <c r="K867" s="34">
        <v>0.9</v>
      </c>
      <c r="L867" s="34">
        <v>0.9</v>
      </c>
      <c r="M867" s="34">
        <v>0.9</v>
      </c>
      <c r="N867" s="34">
        <v>0.88</v>
      </c>
      <c r="O867" s="34">
        <v>0.88</v>
      </c>
      <c r="P867" s="34">
        <v>0.89</v>
      </c>
      <c r="Q867" s="34">
        <v>0.9</v>
      </c>
      <c r="R867" s="34">
        <v>0.9</v>
      </c>
      <c r="S867" s="34">
        <v>0.92</v>
      </c>
      <c r="T867" s="34">
        <v>0.96</v>
      </c>
      <c r="U867" s="34">
        <v>0.96</v>
      </c>
      <c r="V867" s="34">
        <v>0.97</v>
      </c>
      <c r="W867" s="34">
        <v>0.99</v>
      </c>
      <c r="X867" s="34">
        <v>0.97</v>
      </c>
      <c r="Y867" s="34">
        <v>1.01</v>
      </c>
      <c r="Z867" s="412">
        <v>0.99</v>
      </c>
      <c r="AA867" s="412">
        <v>0.99</v>
      </c>
      <c r="AB867" s="412">
        <v>0.99</v>
      </c>
      <c r="AC867" s="412">
        <v>0.99</v>
      </c>
      <c r="AD867" s="412">
        <v>0.99</v>
      </c>
    </row>
    <row r="868" spans="1:30" s="30" customFormat="1" ht="11.25" x14ac:dyDescent="0.25">
      <c r="A868" s="31">
        <v>78554</v>
      </c>
      <c r="B868" s="30" t="str">
        <f t="shared" si="13"/>
        <v/>
      </c>
      <c r="C868" s="34">
        <v>0.98</v>
      </c>
      <c r="D868" s="34" t="s">
        <v>1865</v>
      </c>
      <c r="E868" s="34" t="s">
        <v>1858</v>
      </c>
      <c r="F868" s="34" t="s">
        <v>1860</v>
      </c>
      <c r="G868" s="34" t="s">
        <v>1866</v>
      </c>
      <c r="H868" s="34" t="s">
        <v>1867</v>
      </c>
      <c r="I868" s="34" t="s">
        <v>1866</v>
      </c>
      <c r="J868" s="34" t="s">
        <v>1866</v>
      </c>
      <c r="K868" s="34">
        <v>0.89</v>
      </c>
      <c r="L868" s="34">
        <v>0.89</v>
      </c>
      <c r="M868" s="34">
        <v>0.89</v>
      </c>
      <c r="N868" s="34">
        <v>0.88</v>
      </c>
      <c r="O868" s="34">
        <v>0.88</v>
      </c>
      <c r="P868" s="34">
        <v>0.89</v>
      </c>
      <c r="Q868" s="34">
        <v>0.89</v>
      </c>
      <c r="R868" s="34">
        <v>0.9</v>
      </c>
      <c r="S868" s="34">
        <v>0.91</v>
      </c>
      <c r="T868" s="34">
        <v>0.96</v>
      </c>
      <c r="U868" s="34">
        <v>0.96</v>
      </c>
      <c r="V868" s="34">
        <v>0.96</v>
      </c>
      <c r="W868" s="34">
        <v>0.98</v>
      </c>
      <c r="X868" s="34">
        <v>0.97</v>
      </c>
      <c r="Y868" s="34">
        <v>1.01</v>
      </c>
      <c r="Z868" s="412">
        <v>0.98</v>
      </c>
      <c r="AA868" s="412">
        <v>0.98</v>
      </c>
      <c r="AB868" s="412">
        <v>0.98</v>
      </c>
      <c r="AC868" s="412">
        <v>0.98</v>
      </c>
      <c r="AD868" s="412">
        <v>0.98</v>
      </c>
    </row>
    <row r="869" spans="1:30" s="30" customFormat="1" ht="11.25" x14ac:dyDescent="0.25">
      <c r="A869" s="31">
        <v>78559</v>
      </c>
      <c r="B869" s="30" t="str">
        <f t="shared" si="13"/>
        <v/>
      </c>
      <c r="C869" s="34">
        <v>0.89</v>
      </c>
      <c r="D869" s="34" t="s">
        <v>1868</v>
      </c>
      <c r="E869" s="34" t="s">
        <v>1868</v>
      </c>
      <c r="F869" s="34" t="s">
        <v>1868</v>
      </c>
      <c r="G869" s="34" t="s">
        <v>1874</v>
      </c>
      <c r="H869" s="34" t="s">
        <v>1877</v>
      </c>
      <c r="I869" s="34" t="s">
        <v>1874</v>
      </c>
      <c r="J869" s="34" t="s">
        <v>1874</v>
      </c>
      <c r="K869" s="34">
        <v>0.81</v>
      </c>
      <c r="L869" s="34">
        <v>0.81</v>
      </c>
      <c r="M869" s="34">
        <v>0.81</v>
      </c>
      <c r="N869" s="34">
        <v>0.8</v>
      </c>
      <c r="O869" s="34">
        <v>0.8</v>
      </c>
      <c r="P869" s="34">
        <v>0.81</v>
      </c>
      <c r="Q869" s="34">
        <v>0.81</v>
      </c>
      <c r="R869" s="34">
        <v>0.82</v>
      </c>
      <c r="S869" s="34">
        <v>0.83</v>
      </c>
      <c r="T869" s="34">
        <v>0.87</v>
      </c>
      <c r="U869" s="34">
        <v>0.87</v>
      </c>
      <c r="V869" s="34">
        <v>0.87</v>
      </c>
      <c r="W869" s="34">
        <v>0.89</v>
      </c>
      <c r="X869" s="34">
        <v>0.88</v>
      </c>
      <c r="Y869" s="34">
        <v>0.91</v>
      </c>
      <c r="Z869" s="412">
        <v>0.89</v>
      </c>
      <c r="AA869" s="412">
        <v>0.89</v>
      </c>
      <c r="AB869" s="412">
        <v>0.89</v>
      </c>
      <c r="AC869" s="412">
        <v>0.89</v>
      </c>
      <c r="AD869" s="412">
        <v>0.89</v>
      </c>
    </row>
    <row r="870" spans="1:30" s="30" customFormat="1" ht="11.25" x14ac:dyDescent="0.25">
      <c r="A870" s="31">
        <v>78564</v>
      </c>
      <c r="B870" s="30" t="str">
        <f t="shared" si="13"/>
        <v/>
      </c>
      <c r="C870" s="34">
        <v>0.92</v>
      </c>
      <c r="D870" s="34" t="s">
        <v>1866</v>
      </c>
      <c r="E870" s="34" t="s">
        <v>1872</v>
      </c>
      <c r="F870" s="34" t="s">
        <v>1872</v>
      </c>
      <c r="G870" s="34" t="s">
        <v>1871</v>
      </c>
      <c r="H870" s="34" t="s">
        <v>1873</v>
      </c>
      <c r="I870" s="34" t="s">
        <v>1871</v>
      </c>
      <c r="J870" s="34" t="s">
        <v>1871</v>
      </c>
      <c r="K870" s="34">
        <v>0.84</v>
      </c>
      <c r="L870" s="34">
        <v>0.84</v>
      </c>
      <c r="M870" s="34">
        <v>0.84</v>
      </c>
      <c r="N870" s="34">
        <v>0.83</v>
      </c>
      <c r="O870" s="34">
        <v>0.83</v>
      </c>
      <c r="P870" s="34">
        <v>0.84</v>
      </c>
      <c r="Q870" s="34">
        <v>0.84</v>
      </c>
      <c r="R870" s="34">
        <v>0.85</v>
      </c>
      <c r="S870" s="34">
        <v>0.86</v>
      </c>
      <c r="T870" s="34">
        <v>0.9</v>
      </c>
      <c r="U870" s="34">
        <v>0.9</v>
      </c>
      <c r="V870" s="34">
        <v>0.9</v>
      </c>
      <c r="W870" s="34">
        <v>0.93</v>
      </c>
      <c r="X870" s="34">
        <v>0.91</v>
      </c>
      <c r="Y870" s="34">
        <v>0.95</v>
      </c>
      <c r="Z870" s="412">
        <v>0.93</v>
      </c>
      <c r="AA870" s="412">
        <v>0.93</v>
      </c>
      <c r="AB870" s="412">
        <v>0.93</v>
      </c>
      <c r="AC870" s="412">
        <v>0.93</v>
      </c>
      <c r="AD870" s="412">
        <v>0.93</v>
      </c>
    </row>
    <row r="871" spans="1:30" s="30" customFormat="1" ht="11.25" x14ac:dyDescent="0.25">
      <c r="A871" s="31">
        <v>78567</v>
      </c>
      <c r="B871" s="30" t="str">
        <f t="shared" si="13"/>
        <v/>
      </c>
      <c r="C871" s="34">
        <v>0.99</v>
      </c>
      <c r="D871" s="34" t="s">
        <v>1865</v>
      </c>
      <c r="E871" s="34" t="s">
        <v>1865</v>
      </c>
      <c r="F871" s="34" t="s">
        <v>1858</v>
      </c>
      <c r="G871" s="34" t="s">
        <v>1862</v>
      </c>
      <c r="H871" s="34" t="s">
        <v>1872</v>
      </c>
      <c r="I871" s="34" t="s">
        <v>1862</v>
      </c>
      <c r="J871" s="34" t="s">
        <v>1862</v>
      </c>
      <c r="K871" s="34">
        <v>0.9</v>
      </c>
      <c r="L871" s="34">
        <v>0.9</v>
      </c>
      <c r="M871" s="34">
        <v>0.9</v>
      </c>
      <c r="N871" s="34">
        <v>0.88</v>
      </c>
      <c r="O871" s="34">
        <v>0.89</v>
      </c>
      <c r="P871" s="34">
        <v>0.89</v>
      </c>
      <c r="Q871" s="34">
        <v>0.9</v>
      </c>
      <c r="R871" s="34">
        <v>0.91</v>
      </c>
      <c r="S871" s="34">
        <v>0.92</v>
      </c>
      <c r="T871" s="34">
        <v>0.96</v>
      </c>
      <c r="U871" s="34">
        <v>0.96</v>
      </c>
      <c r="V871" s="34">
        <v>0.97</v>
      </c>
      <c r="W871" s="34">
        <v>0.99</v>
      </c>
      <c r="X871" s="34">
        <v>0.97</v>
      </c>
      <c r="Y871" s="34">
        <v>1.01</v>
      </c>
      <c r="Z871" s="412">
        <v>0.99</v>
      </c>
      <c r="AA871" s="412">
        <v>0.99</v>
      </c>
      <c r="AB871" s="412">
        <v>0.99</v>
      </c>
      <c r="AC871" s="412">
        <v>0.99</v>
      </c>
      <c r="AD871" s="412">
        <v>0.99</v>
      </c>
    </row>
    <row r="872" spans="1:30" s="30" customFormat="1" ht="11.25" x14ac:dyDescent="0.25">
      <c r="A872" s="31">
        <v>78570</v>
      </c>
      <c r="B872" s="30" t="str">
        <f t="shared" si="13"/>
        <v/>
      </c>
      <c r="C872" s="34">
        <v>0.97</v>
      </c>
      <c r="D872" s="34" t="s">
        <v>1860</v>
      </c>
      <c r="E872" s="34" t="s">
        <v>1860</v>
      </c>
      <c r="F872" s="34" t="s">
        <v>1859</v>
      </c>
      <c r="G872" s="34" t="s">
        <v>1872</v>
      </c>
      <c r="H872" s="34" t="s">
        <v>1870</v>
      </c>
      <c r="I872" s="34" t="s">
        <v>1872</v>
      </c>
      <c r="J872" s="34" t="s">
        <v>1872</v>
      </c>
      <c r="K872" s="34">
        <v>0.88</v>
      </c>
      <c r="L872" s="34">
        <v>0.88</v>
      </c>
      <c r="M872" s="34">
        <v>0.88</v>
      </c>
      <c r="N872" s="34">
        <v>0.87</v>
      </c>
      <c r="O872" s="34">
        <v>0.87</v>
      </c>
      <c r="P872" s="34">
        <v>0.88</v>
      </c>
      <c r="Q872" s="34">
        <v>0.88</v>
      </c>
      <c r="R872" s="34">
        <v>0.89</v>
      </c>
      <c r="S872" s="34">
        <v>0.9</v>
      </c>
      <c r="T872" s="34">
        <v>0.94</v>
      </c>
      <c r="U872" s="34">
        <v>0.95</v>
      </c>
      <c r="V872" s="34">
        <v>0.95</v>
      </c>
      <c r="W872" s="34">
        <v>0.97</v>
      </c>
      <c r="X872" s="34">
        <v>0.96</v>
      </c>
      <c r="Y872" s="34">
        <v>0.99</v>
      </c>
      <c r="Z872" s="412">
        <v>0.97</v>
      </c>
      <c r="AA872" s="412">
        <v>0.97</v>
      </c>
      <c r="AB872" s="412">
        <v>0.97</v>
      </c>
      <c r="AC872" s="412">
        <v>0.97</v>
      </c>
      <c r="AD872" s="412">
        <v>0.97</v>
      </c>
    </row>
    <row r="873" spans="1:30" s="30" customFormat="1" ht="11.25" x14ac:dyDescent="0.25">
      <c r="A873" s="31">
        <v>78573</v>
      </c>
      <c r="B873" s="30" t="str">
        <f t="shared" si="13"/>
        <v/>
      </c>
      <c r="C873" s="34">
        <v>0.98</v>
      </c>
      <c r="D873" s="34" t="s">
        <v>1858</v>
      </c>
      <c r="E873" s="34" t="s">
        <v>1858</v>
      </c>
      <c r="F873" s="34" t="s">
        <v>1860</v>
      </c>
      <c r="G873" s="34" t="s">
        <v>1866</v>
      </c>
      <c r="H873" s="34" t="s">
        <v>1867</v>
      </c>
      <c r="I873" s="34" t="s">
        <v>1872</v>
      </c>
      <c r="J873" s="34" t="s">
        <v>1872</v>
      </c>
      <c r="K873" s="34">
        <v>0.89</v>
      </c>
      <c r="L873" s="34">
        <v>0.89</v>
      </c>
      <c r="M873" s="34">
        <v>0.89</v>
      </c>
      <c r="N873" s="34">
        <v>0.87</v>
      </c>
      <c r="O873" s="34">
        <v>0.87</v>
      </c>
      <c r="P873" s="34">
        <v>0.88</v>
      </c>
      <c r="Q873" s="34">
        <v>0.89</v>
      </c>
      <c r="R873" s="34">
        <v>0.89</v>
      </c>
      <c r="S873" s="34">
        <v>0.91</v>
      </c>
      <c r="T873" s="34">
        <v>0.95</v>
      </c>
      <c r="U873" s="34">
        <v>0.95</v>
      </c>
      <c r="V873" s="34">
        <v>0.96</v>
      </c>
      <c r="W873" s="34">
        <v>0.98</v>
      </c>
      <c r="X873" s="34">
        <v>0.96</v>
      </c>
      <c r="Y873" s="34">
        <v>1</v>
      </c>
      <c r="Z873" s="412">
        <v>0.98</v>
      </c>
      <c r="AA873" s="412">
        <v>0.98</v>
      </c>
      <c r="AB873" s="412">
        <v>0.98</v>
      </c>
      <c r="AC873" s="412">
        <v>0.98</v>
      </c>
      <c r="AD873" s="412">
        <v>0.98</v>
      </c>
    </row>
    <row r="874" spans="1:30" s="30" customFormat="1" ht="11.25" x14ac:dyDescent="0.25">
      <c r="A874" s="31">
        <v>78576</v>
      </c>
      <c r="B874" s="30" t="str">
        <f t="shared" si="13"/>
        <v/>
      </c>
      <c r="C874" s="34">
        <v>0.93</v>
      </c>
      <c r="D874" s="34" t="s">
        <v>1866</v>
      </c>
      <c r="E874" s="34" t="s">
        <v>1866</v>
      </c>
      <c r="F874" s="34" t="s">
        <v>1872</v>
      </c>
      <c r="G874" s="34" t="s">
        <v>1868</v>
      </c>
      <c r="H874" s="34" t="s">
        <v>1869</v>
      </c>
      <c r="I874" s="34" t="s">
        <v>1871</v>
      </c>
      <c r="J874" s="34" t="s">
        <v>1871</v>
      </c>
      <c r="K874" s="34">
        <v>0.85</v>
      </c>
      <c r="L874" s="34">
        <v>0.85</v>
      </c>
      <c r="M874" s="34">
        <v>0.85</v>
      </c>
      <c r="N874" s="34">
        <v>0.83</v>
      </c>
      <c r="O874" s="34">
        <v>0.84</v>
      </c>
      <c r="P874" s="34">
        <v>0.84</v>
      </c>
      <c r="Q874" s="34">
        <v>0.84</v>
      </c>
      <c r="R874" s="34">
        <v>0.85</v>
      </c>
      <c r="S874" s="34">
        <v>0.86</v>
      </c>
      <c r="T874" s="34">
        <v>0.9</v>
      </c>
      <c r="U874" s="34">
        <v>0.9</v>
      </c>
      <c r="V874" s="34">
        <v>0.91</v>
      </c>
      <c r="W874" s="34">
        <v>0.93</v>
      </c>
      <c r="X874" s="34">
        <v>0.92</v>
      </c>
      <c r="Y874" s="34">
        <v>0.95</v>
      </c>
      <c r="Z874" s="412">
        <v>0.93</v>
      </c>
      <c r="AA874" s="412">
        <v>0.93</v>
      </c>
      <c r="AB874" s="412">
        <v>0.93</v>
      </c>
      <c r="AC874" s="412">
        <v>0.93</v>
      </c>
      <c r="AD874" s="412">
        <v>0.93</v>
      </c>
    </row>
    <row r="875" spans="1:30" s="30" customFormat="1" ht="11.25" x14ac:dyDescent="0.25">
      <c r="A875" s="31">
        <v>78579</v>
      </c>
      <c r="B875" s="30" t="str">
        <f t="shared" si="13"/>
        <v/>
      </c>
      <c r="C875" s="34">
        <v>0.93</v>
      </c>
      <c r="D875" s="34" t="s">
        <v>1866</v>
      </c>
      <c r="E875" s="34" t="s">
        <v>1866</v>
      </c>
      <c r="F875" s="34" t="s">
        <v>1872</v>
      </c>
      <c r="G875" s="34" t="s">
        <v>1871</v>
      </c>
      <c r="H875" s="34" t="s">
        <v>1869</v>
      </c>
      <c r="I875" s="34" t="s">
        <v>1871</v>
      </c>
      <c r="J875" s="34" t="s">
        <v>1871</v>
      </c>
      <c r="K875" s="34">
        <v>0.84</v>
      </c>
      <c r="L875" s="34">
        <v>0.84</v>
      </c>
      <c r="M875" s="34">
        <v>0.84</v>
      </c>
      <c r="N875" s="34">
        <v>0.83</v>
      </c>
      <c r="O875" s="34">
        <v>0.83</v>
      </c>
      <c r="P875" s="34">
        <v>0.84</v>
      </c>
      <c r="Q875" s="34">
        <v>0.84</v>
      </c>
      <c r="R875" s="34">
        <v>0.85</v>
      </c>
      <c r="S875" s="34">
        <v>0.86</v>
      </c>
      <c r="T875" s="34">
        <v>0.9</v>
      </c>
      <c r="U875" s="34">
        <v>0.9</v>
      </c>
      <c r="V875" s="34">
        <v>0.9</v>
      </c>
      <c r="W875" s="34">
        <v>0.93</v>
      </c>
      <c r="X875" s="34">
        <v>0.91</v>
      </c>
      <c r="Y875" s="34">
        <v>0.95</v>
      </c>
      <c r="Z875" s="412">
        <v>0.93</v>
      </c>
      <c r="AA875" s="412">
        <v>0.93</v>
      </c>
      <c r="AB875" s="412">
        <v>0.93</v>
      </c>
      <c r="AC875" s="412">
        <v>0.93</v>
      </c>
      <c r="AD875" s="412">
        <v>0.93</v>
      </c>
    </row>
    <row r="876" spans="1:30" s="30" customFormat="1" ht="11.25" x14ac:dyDescent="0.25">
      <c r="A876" s="31">
        <v>78580</v>
      </c>
      <c r="B876" s="30" t="str">
        <f t="shared" si="13"/>
        <v/>
      </c>
      <c r="C876" s="34">
        <v>0.96</v>
      </c>
      <c r="D876" s="34" t="s">
        <v>1859</v>
      </c>
      <c r="E876" s="34" t="s">
        <v>1859</v>
      </c>
      <c r="F876" s="34" t="s">
        <v>1863</v>
      </c>
      <c r="G876" s="34" t="s">
        <v>1872</v>
      </c>
      <c r="H876" s="34" t="s">
        <v>1870</v>
      </c>
      <c r="I876" s="34" t="s">
        <v>1867</v>
      </c>
      <c r="J876" s="34" t="s">
        <v>1867</v>
      </c>
      <c r="K876" s="34">
        <v>0.88</v>
      </c>
      <c r="L876" s="34">
        <v>0.88</v>
      </c>
      <c r="M876" s="34">
        <v>0.87</v>
      </c>
      <c r="N876" s="34">
        <v>0.86</v>
      </c>
      <c r="O876" s="34">
        <v>0.86</v>
      </c>
      <c r="P876" s="34">
        <v>0.87</v>
      </c>
      <c r="Q876" s="34">
        <v>0.87</v>
      </c>
      <c r="R876" s="34">
        <v>0.88</v>
      </c>
      <c r="S876" s="34">
        <v>0.89</v>
      </c>
      <c r="T876" s="34">
        <v>0.94</v>
      </c>
      <c r="U876" s="34">
        <v>0.94</v>
      </c>
      <c r="V876" s="34">
        <v>0.94</v>
      </c>
      <c r="W876" s="34">
        <v>0.96</v>
      </c>
      <c r="X876" s="34">
        <v>0.95</v>
      </c>
      <c r="Y876" s="34">
        <v>0.98</v>
      </c>
      <c r="Z876" s="412">
        <v>0.96</v>
      </c>
      <c r="AA876" s="412">
        <v>0.96</v>
      </c>
      <c r="AB876" s="412">
        <v>0.96</v>
      </c>
      <c r="AC876" s="412">
        <v>0.96</v>
      </c>
      <c r="AD876" s="412">
        <v>0.96</v>
      </c>
    </row>
    <row r="877" spans="1:30" s="30" customFormat="1" ht="11.25" x14ac:dyDescent="0.25">
      <c r="A877" s="31">
        <v>78582</v>
      </c>
      <c r="B877" s="30" t="str">
        <f t="shared" si="13"/>
        <v/>
      </c>
      <c r="C877" s="34">
        <v>0.96</v>
      </c>
      <c r="D877" s="34" t="s">
        <v>1859</v>
      </c>
      <c r="E877" s="34" t="s">
        <v>1859</v>
      </c>
      <c r="F877" s="34" t="s">
        <v>1863</v>
      </c>
      <c r="G877" s="34" t="s">
        <v>1867</v>
      </c>
      <c r="H877" s="34" t="s">
        <v>1868</v>
      </c>
      <c r="I877" s="34" t="s">
        <v>1867</v>
      </c>
      <c r="J877" s="34" t="s">
        <v>1867</v>
      </c>
      <c r="K877" s="34">
        <v>0.87</v>
      </c>
      <c r="L877" s="34">
        <v>0.87</v>
      </c>
      <c r="M877" s="34">
        <v>0.87</v>
      </c>
      <c r="N877" s="34">
        <v>0.86</v>
      </c>
      <c r="O877" s="34">
        <v>0.86</v>
      </c>
      <c r="P877" s="34">
        <v>0.87</v>
      </c>
      <c r="Q877" s="34">
        <v>0.87</v>
      </c>
      <c r="R877" s="34">
        <v>0.88</v>
      </c>
      <c r="S877" s="34">
        <v>0.89</v>
      </c>
      <c r="T877" s="34">
        <v>0.93</v>
      </c>
      <c r="U877" s="34">
        <v>0.93</v>
      </c>
      <c r="V877" s="34">
        <v>0.94</v>
      </c>
      <c r="W877" s="34">
        <v>0.96</v>
      </c>
      <c r="X877" s="34">
        <v>0.94</v>
      </c>
      <c r="Y877" s="34">
        <v>0.98</v>
      </c>
      <c r="Z877" s="412">
        <v>0.96</v>
      </c>
      <c r="AA877" s="412">
        <v>0.96</v>
      </c>
      <c r="AB877" s="412">
        <v>0.96</v>
      </c>
      <c r="AC877" s="412">
        <v>0.96</v>
      </c>
      <c r="AD877" s="412">
        <v>0.96</v>
      </c>
    </row>
    <row r="878" spans="1:30" s="30" customFormat="1" ht="11.25" x14ac:dyDescent="0.25">
      <c r="A878" s="31">
        <v>78583</v>
      </c>
      <c r="B878" s="30" t="str">
        <f t="shared" si="13"/>
        <v/>
      </c>
      <c r="C878" s="34">
        <v>0.86</v>
      </c>
      <c r="D878" s="34" t="s">
        <v>1869</v>
      </c>
      <c r="E878" s="34" t="s">
        <v>1869</v>
      </c>
      <c r="F878" s="34" t="s">
        <v>1873</v>
      </c>
      <c r="G878" s="34" t="s">
        <v>1875</v>
      </c>
      <c r="H878" s="34" t="s">
        <v>1876</v>
      </c>
      <c r="I878" s="34" t="s">
        <v>1875</v>
      </c>
      <c r="J878" s="34" t="s">
        <v>1875</v>
      </c>
      <c r="K878" s="34">
        <v>0.79</v>
      </c>
      <c r="L878" s="34">
        <v>0.79</v>
      </c>
      <c r="M878" s="34">
        <v>0.79</v>
      </c>
      <c r="N878" s="34">
        <v>0.78</v>
      </c>
      <c r="O878" s="34">
        <v>0.78</v>
      </c>
      <c r="P878" s="34">
        <v>0.79</v>
      </c>
      <c r="Q878" s="34">
        <v>0.79</v>
      </c>
      <c r="R878" s="34">
        <v>0.8</v>
      </c>
      <c r="S878" s="34">
        <v>0.81</v>
      </c>
      <c r="T878" s="34">
        <v>0.84</v>
      </c>
      <c r="U878" s="34">
        <v>0.84</v>
      </c>
      <c r="V878" s="34">
        <v>0.84</v>
      </c>
      <c r="W878" s="34">
        <v>0.87</v>
      </c>
      <c r="X878" s="34">
        <v>0.86</v>
      </c>
      <c r="Y878" s="34">
        <v>0.89</v>
      </c>
      <c r="Z878" s="412">
        <v>0.87</v>
      </c>
      <c r="AA878" s="412">
        <v>0.87</v>
      </c>
      <c r="AB878" s="412">
        <v>0.87</v>
      </c>
      <c r="AC878" s="412">
        <v>0.87</v>
      </c>
      <c r="AD878" s="412">
        <v>0.87</v>
      </c>
    </row>
    <row r="879" spans="1:30" s="30" customFormat="1" ht="11.25" x14ac:dyDescent="0.25">
      <c r="A879" s="31">
        <v>78585</v>
      </c>
      <c r="B879" s="30" t="str">
        <f t="shared" si="13"/>
        <v/>
      </c>
      <c r="C879" s="34">
        <v>0.86</v>
      </c>
      <c r="D879" s="34" t="s">
        <v>1873</v>
      </c>
      <c r="E879" s="34" t="s">
        <v>1873</v>
      </c>
      <c r="F879" s="34" t="s">
        <v>1873</v>
      </c>
      <c r="G879" s="34" t="s">
        <v>1875</v>
      </c>
      <c r="H879" s="34" t="s">
        <v>1876</v>
      </c>
      <c r="I879" s="34" t="s">
        <v>1875</v>
      </c>
      <c r="J879" s="34" t="s">
        <v>1875</v>
      </c>
      <c r="K879" s="34">
        <v>0.79</v>
      </c>
      <c r="L879" s="34">
        <v>0.79</v>
      </c>
      <c r="M879" s="34">
        <v>0.79</v>
      </c>
      <c r="N879" s="34">
        <v>0.78</v>
      </c>
      <c r="O879" s="34">
        <v>0.78</v>
      </c>
      <c r="P879" s="34">
        <v>0.79</v>
      </c>
      <c r="Q879" s="34">
        <v>0.79</v>
      </c>
      <c r="R879" s="34">
        <v>0.79</v>
      </c>
      <c r="S879" s="34">
        <v>0.8</v>
      </c>
      <c r="T879" s="34">
        <v>0.84</v>
      </c>
      <c r="U879" s="34">
        <v>0.84</v>
      </c>
      <c r="V879" s="34">
        <v>0.84</v>
      </c>
      <c r="W879" s="34">
        <v>0.87</v>
      </c>
      <c r="X879" s="34">
        <v>0.86</v>
      </c>
      <c r="Y879" s="34">
        <v>0.89</v>
      </c>
      <c r="Z879" s="412">
        <v>0.87</v>
      </c>
      <c r="AA879" s="412">
        <v>0.87</v>
      </c>
      <c r="AB879" s="412">
        <v>0.87</v>
      </c>
      <c r="AC879" s="412">
        <v>0.87</v>
      </c>
      <c r="AD879" s="412">
        <v>0.87</v>
      </c>
    </row>
    <row r="880" spans="1:30" s="30" customFormat="1" ht="11.25" x14ac:dyDescent="0.25">
      <c r="A880" s="31">
        <v>78586</v>
      </c>
      <c r="B880" s="30" t="str">
        <f t="shared" si="13"/>
        <v/>
      </c>
      <c r="C880" s="34">
        <v>0.9</v>
      </c>
      <c r="D880" s="34" t="s">
        <v>1870</v>
      </c>
      <c r="E880" s="34" t="s">
        <v>1870</v>
      </c>
      <c r="F880" s="34" t="s">
        <v>1868</v>
      </c>
      <c r="G880" s="34" t="s">
        <v>1873</v>
      </c>
      <c r="H880" s="34" t="s">
        <v>1877</v>
      </c>
      <c r="I880" s="34" t="s">
        <v>1873</v>
      </c>
      <c r="J880" s="34" t="s">
        <v>1873</v>
      </c>
      <c r="K880" s="34">
        <v>0.82</v>
      </c>
      <c r="L880" s="34">
        <v>0.82</v>
      </c>
      <c r="M880" s="34">
        <v>0.82</v>
      </c>
      <c r="N880" s="34">
        <v>0.81</v>
      </c>
      <c r="O880" s="34">
        <v>0.81</v>
      </c>
      <c r="P880" s="34">
        <v>0.82</v>
      </c>
      <c r="Q880" s="34">
        <v>0.82</v>
      </c>
      <c r="R880" s="34">
        <v>0.83</v>
      </c>
      <c r="S880" s="34">
        <v>0.84</v>
      </c>
      <c r="T880" s="34">
        <v>0.87</v>
      </c>
      <c r="U880" s="34">
        <v>0.87</v>
      </c>
      <c r="V880" s="34">
        <v>0.88</v>
      </c>
      <c r="W880" s="34">
        <v>0.9</v>
      </c>
      <c r="X880" s="34">
        <v>0.89</v>
      </c>
      <c r="Y880" s="34">
        <v>0.92</v>
      </c>
      <c r="Z880" s="412">
        <v>0.9</v>
      </c>
      <c r="AA880" s="412">
        <v>0.9</v>
      </c>
      <c r="AB880" s="412">
        <v>0.9</v>
      </c>
      <c r="AC880" s="412">
        <v>0.9</v>
      </c>
      <c r="AD880" s="412">
        <v>0.9</v>
      </c>
    </row>
    <row r="881" spans="1:30" s="30" customFormat="1" ht="11.25" x14ac:dyDescent="0.25">
      <c r="A881" s="31">
        <v>78588</v>
      </c>
      <c r="B881" s="30" t="str">
        <f t="shared" si="13"/>
        <v/>
      </c>
      <c r="C881" s="34">
        <v>0.97</v>
      </c>
      <c r="D881" s="34" t="s">
        <v>1860</v>
      </c>
      <c r="E881" s="34" t="s">
        <v>1859</v>
      </c>
      <c r="F881" s="34" t="s">
        <v>1859</v>
      </c>
      <c r="G881" s="34" t="s">
        <v>1872</v>
      </c>
      <c r="H881" s="34" t="s">
        <v>1870</v>
      </c>
      <c r="I881" s="34" t="s">
        <v>1872</v>
      </c>
      <c r="J881" s="34" t="s">
        <v>1867</v>
      </c>
      <c r="K881" s="34">
        <v>0.88</v>
      </c>
      <c r="L881" s="34">
        <v>0.88</v>
      </c>
      <c r="M881" s="34">
        <v>0.88</v>
      </c>
      <c r="N881" s="34">
        <v>0.86</v>
      </c>
      <c r="O881" s="34">
        <v>0.87</v>
      </c>
      <c r="P881" s="34">
        <v>0.87</v>
      </c>
      <c r="Q881" s="34">
        <v>0.88</v>
      </c>
      <c r="R881" s="34">
        <v>0.88</v>
      </c>
      <c r="S881" s="34">
        <v>0.9</v>
      </c>
      <c r="T881" s="34">
        <v>0.94</v>
      </c>
      <c r="U881" s="34">
        <v>0.94</v>
      </c>
      <c r="V881" s="34">
        <v>0.94</v>
      </c>
      <c r="W881" s="34">
        <v>0.97</v>
      </c>
      <c r="X881" s="34">
        <v>0.95</v>
      </c>
      <c r="Y881" s="34">
        <v>0.99</v>
      </c>
      <c r="Z881" s="412">
        <v>0.97</v>
      </c>
      <c r="AA881" s="412">
        <v>0.97</v>
      </c>
      <c r="AB881" s="412">
        <v>0.97</v>
      </c>
      <c r="AC881" s="412">
        <v>0.97</v>
      </c>
      <c r="AD881" s="412">
        <v>0.97</v>
      </c>
    </row>
    <row r="882" spans="1:30" s="30" customFormat="1" ht="11.25" x14ac:dyDescent="0.25">
      <c r="A882" s="31">
        <v>78589</v>
      </c>
      <c r="B882" s="30" t="str">
        <f t="shared" si="13"/>
        <v/>
      </c>
      <c r="C882" s="34">
        <v>0.95</v>
      </c>
      <c r="D882" s="34" t="s">
        <v>1863</v>
      </c>
      <c r="E882" s="34" t="s">
        <v>1863</v>
      </c>
      <c r="F882" s="34" t="s">
        <v>1862</v>
      </c>
      <c r="G882" s="34" t="s">
        <v>1870</v>
      </c>
      <c r="H882" s="34" t="s">
        <v>1868</v>
      </c>
      <c r="I882" s="34" t="s">
        <v>1870</v>
      </c>
      <c r="J882" s="34" t="s">
        <v>1870</v>
      </c>
      <c r="K882" s="34">
        <v>0.87</v>
      </c>
      <c r="L882" s="34">
        <v>0.87</v>
      </c>
      <c r="M882" s="34">
        <v>0.86</v>
      </c>
      <c r="N882" s="34">
        <v>0.85</v>
      </c>
      <c r="O882" s="34">
        <v>0.85</v>
      </c>
      <c r="P882" s="34">
        <v>0.86</v>
      </c>
      <c r="Q882" s="34">
        <v>0.86</v>
      </c>
      <c r="R882" s="34">
        <v>0.87</v>
      </c>
      <c r="S882" s="34">
        <v>0.88</v>
      </c>
      <c r="T882" s="34">
        <v>0.92</v>
      </c>
      <c r="U882" s="34">
        <v>0.92</v>
      </c>
      <c r="V882" s="34">
        <v>0.93</v>
      </c>
      <c r="W882" s="34">
        <v>0.95</v>
      </c>
      <c r="X882" s="34">
        <v>0.94</v>
      </c>
      <c r="Y882" s="34">
        <v>0.97</v>
      </c>
      <c r="Z882" s="412">
        <v>0.95</v>
      </c>
      <c r="AA882" s="412">
        <v>0.95</v>
      </c>
      <c r="AB882" s="412">
        <v>0.95</v>
      </c>
      <c r="AC882" s="412">
        <v>0.95</v>
      </c>
      <c r="AD882" s="412">
        <v>0.95</v>
      </c>
    </row>
    <row r="883" spans="1:30" s="30" customFormat="1" ht="11.25" x14ac:dyDescent="0.25">
      <c r="A883" s="31">
        <v>78591</v>
      </c>
      <c r="B883" s="30" t="str">
        <f t="shared" si="13"/>
        <v/>
      </c>
      <c r="C883" s="34">
        <v>0.95</v>
      </c>
      <c r="D883" s="34" t="s">
        <v>1863</v>
      </c>
      <c r="E883" s="34" t="s">
        <v>1863</v>
      </c>
      <c r="F883" s="34" t="s">
        <v>1862</v>
      </c>
      <c r="G883" s="34" t="s">
        <v>1870</v>
      </c>
      <c r="H883" s="34" t="s">
        <v>1871</v>
      </c>
      <c r="I883" s="34" t="s">
        <v>1870</v>
      </c>
      <c r="J883" s="34" t="s">
        <v>1870</v>
      </c>
      <c r="K883" s="34">
        <v>0.86</v>
      </c>
      <c r="L883" s="34">
        <v>0.86</v>
      </c>
      <c r="M883" s="34">
        <v>0.86</v>
      </c>
      <c r="N883" s="34">
        <v>0.85</v>
      </c>
      <c r="O883" s="34">
        <v>0.85</v>
      </c>
      <c r="P883" s="34">
        <v>0.86</v>
      </c>
      <c r="Q883" s="34">
        <v>0.86</v>
      </c>
      <c r="R883" s="34">
        <v>0.87</v>
      </c>
      <c r="S883" s="34">
        <v>0.88</v>
      </c>
      <c r="T883" s="34">
        <v>0.92</v>
      </c>
      <c r="U883" s="34">
        <v>0.92</v>
      </c>
      <c r="V883" s="34">
        <v>0.92</v>
      </c>
      <c r="W883" s="34">
        <v>0.95</v>
      </c>
      <c r="X883" s="34">
        <v>0.93</v>
      </c>
      <c r="Y883" s="34">
        <v>0.97</v>
      </c>
      <c r="Z883" s="412">
        <v>0.95</v>
      </c>
      <c r="AA883" s="412">
        <v>0.95</v>
      </c>
      <c r="AB883" s="412">
        <v>0.95</v>
      </c>
      <c r="AC883" s="412">
        <v>0.95</v>
      </c>
      <c r="AD883" s="412">
        <v>0.95</v>
      </c>
    </row>
    <row r="884" spans="1:30" s="30" customFormat="1" ht="11.25" x14ac:dyDescent="0.25">
      <c r="A884" s="31">
        <v>78592</v>
      </c>
      <c r="B884" s="30" t="str">
        <f t="shared" si="13"/>
        <v/>
      </c>
      <c r="C884" s="34">
        <v>0.86</v>
      </c>
      <c r="D884" s="34" t="s">
        <v>1873</v>
      </c>
      <c r="E884" s="34" t="s">
        <v>1873</v>
      </c>
      <c r="F884" s="34" t="s">
        <v>1873</v>
      </c>
      <c r="G884" s="34" t="s">
        <v>1878</v>
      </c>
      <c r="H884" s="34" t="s">
        <v>1876</v>
      </c>
      <c r="I884" s="34" t="s">
        <v>1878</v>
      </c>
      <c r="J884" s="34" t="s">
        <v>1878</v>
      </c>
      <c r="K884" s="34">
        <v>0.79</v>
      </c>
      <c r="L884" s="34">
        <v>0.79</v>
      </c>
      <c r="M884" s="34">
        <v>0.79</v>
      </c>
      <c r="N884" s="34">
        <v>0.77</v>
      </c>
      <c r="O884" s="34">
        <v>0.78</v>
      </c>
      <c r="P884" s="34">
        <v>0.78</v>
      </c>
      <c r="Q884" s="34">
        <v>0.78</v>
      </c>
      <c r="R884" s="34">
        <v>0.79</v>
      </c>
      <c r="S884" s="34">
        <v>0.8</v>
      </c>
      <c r="T884" s="34">
        <v>0.83</v>
      </c>
      <c r="U884" s="34">
        <v>0.83</v>
      </c>
      <c r="V884" s="34">
        <v>0.84</v>
      </c>
      <c r="W884" s="34">
        <v>0.86</v>
      </c>
      <c r="X884" s="34">
        <v>0.85</v>
      </c>
      <c r="Y884" s="34">
        <v>0.88</v>
      </c>
      <c r="Z884" s="412">
        <v>0.86</v>
      </c>
      <c r="AA884" s="412">
        <v>0.86</v>
      </c>
      <c r="AB884" s="412">
        <v>0.86</v>
      </c>
      <c r="AC884" s="412">
        <v>0.86</v>
      </c>
      <c r="AD884" s="412">
        <v>0.86</v>
      </c>
    </row>
    <row r="885" spans="1:30" s="30" customFormat="1" ht="11.25" x14ac:dyDescent="0.25">
      <c r="A885" s="31">
        <v>78594</v>
      </c>
      <c r="B885" s="30" t="str">
        <f t="shared" si="13"/>
        <v/>
      </c>
      <c r="C885" s="34">
        <v>0.94</v>
      </c>
      <c r="D885" s="34" t="s">
        <v>1862</v>
      </c>
      <c r="E885" s="34" t="s">
        <v>1862</v>
      </c>
      <c r="F885" s="34" t="s">
        <v>1866</v>
      </c>
      <c r="G885" s="34" t="s">
        <v>1870</v>
      </c>
      <c r="H885" s="34" t="s">
        <v>1871</v>
      </c>
      <c r="I885" s="34" t="s">
        <v>1868</v>
      </c>
      <c r="J885" s="34" t="s">
        <v>1868</v>
      </c>
      <c r="K885" s="34">
        <v>0.86</v>
      </c>
      <c r="L885" s="34">
        <v>0.86</v>
      </c>
      <c r="M885" s="34">
        <v>0.86</v>
      </c>
      <c r="N885" s="34">
        <v>0.84</v>
      </c>
      <c r="O885" s="34">
        <v>0.84</v>
      </c>
      <c r="P885" s="34">
        <v>0.85</v>
      </c>
      <c r="Q885" s="34">
        <v>0.85</v>
      </c>
      <c r="R885" s="34">
        <v>0.86</v>
      </c>
      <c r="S885" s="34">
        <v>0.87</v>
      </c>
      <c r="T885" s="34">
        <v>0.91</v>
      </c>
      <c r="U885" s="34">
        <v>0.91</v>
      </c>
      <c r="V885" s="34">
        <v>0.92</v>
      </c>
      <c r="W885" s="34">
        <v>0.94</v>
      </c>
      <c r="X885" s="34">
        <v>0.93</v>
      </c>
      <c r="Y885" s="34">
        <v>0.96</v>
      </c>
      <c r="Z885" s="412">
        <v>0.94</v>
      </c>
      <c r="AA885" s="412">
        <v>0.94</v>
      </c>
      <c r="AB885" s="412">
        <v>0.94</v>
      </c>
      <c r="AC885" s="412">
        <v>0.94</v>
      </c>
      <c r="AD885" s="412">
        <v>0.94</v>
      </c>
    </row>
    <row r="886" spans="1:30" s="30" customFormat="1" ht="11.25" x14ac:dyDescent="0.25">
      <c r="A886" s="31">
        <v>78595</v>
      </c>
      <c r="B886" s="30" t="str">
        <f t="shared" si="13"/>
        <v/>
      </c>
      <c r="C886" s="34">
        <v>0.91</v>
      </c>
      <c r="D886" s="34" t="s">
        <v>1867</v>
      </c>
      <c r="E886" s="34" t="s">
        <v>1867</v>
      </c>
      <c r="F886" s="34" t="s">
        <v>1870</v>
      </c>
      <c r="G886" s="34" t="s">
        <v>1869</v>
      </c>
      <c r="H886" s="34" t="s">
        <v>1874</v>
      </c>
      <c r="I886" s="34" t="s">
        <v>1873</v>
      </c>
      <c r="J886" s="34" t="s">
        <v>1873</v>
      </c>
      <c r="K886" s="34">
        <v>0.83</v>
      </c>
      <c r="L886" s="34">
        <v>0.83</v>
      </c>
      <c r="M886" s="34">
        <v>0.83</v>
      </c>
      <c r="N886" s="34">
        <v>0.81</v>
      </c>
      <c r="O886" s="34">
        <v>0.82</v>
      </c>
      <c r="P886" s="34">
        <v>0.82</v>
      </c>
      <c r="Q886" s="34">
        <v>0.82</v>
      </c>
      <c r="R886" s="34">
        <v>0.83</v>
      </c>
      <c r="S886" s="34">
        <v>0.84</v>
      </c>
      <c r="T886" s="34">
        <v>0.88</v>
      </c>
      <c r="U886" s="34">
        <v>0.88</v>
      </c>
      <c r="V886" s="34">
        <v>0.89</v>
      </c>
      <c r="W886" s="34">
        <v>0.91</v>
      </c>
      <c r="X886" s="34">
        <v>0.9</v>
      </c>
      <c r="Y886" s="34">
        <v>0.93</v>
      </c>
      <c r="Z886" s="412">
        <v>0.91</v>
      </c>
      <c r="AA886" s="412">
        <v>0.91</v>
      </c>
      <c r="AB886" s="412">
        <v>0.91</v>
      </c>
      <c r="AC886" s="412">
        <v>0.91</v>
      </c>
      <c r="AD886" s="412">
        <v>0.91</v>
      </c>
    </row>
    <row r="887" spans="1:30" s="30" customFormat="1" ht="11.25" x14ac:dyDescent="0.25">
      <c r="A887" s="31">
        <v>78597</v>
      </c>
      <c r="B887" s="30" t="str">
        <f t="shared" si="13"/>
        <v/>
      </c>
      <c r="C887" s="34">
        <v>0.9</v>
      </c>
      <c r="D887" s="34" t="s">
        <v>1867</v>
      </c>
      <c r="E887" s="34" t="s">
        <v>1870</v>
      </c>
      <c r="F887" s="34" t="s">
        <v>1870</v>
      </c>
      <c r="G887" s="34" t="s">
        <v>1873</v>
      </c>
      <c r="H887" s="34" t="s">
        <v>1874</v>
      </c>
      <c r="I887" s="34" t="s">
        <v>1873</v>
      </c>
      <c r="J887" s="34" t="s">
        <v>1873</v>
      </c>
      <c r="K887" s="34">
        <v>0.83</v>
      </c>
      <c r="L887" s="34">
        <v>0.83</v>
      </c>
      <c r="M887" s="34">
        <v>0.82</v>
      </c>
      <c r="N887" s="34">
        <v>0.81</v>
      </c>
      <c r="O887" s="34">
        <v>0.81</v>
      </c>
      <c r="P887" s="34">
        <v>0.82</v>
      </c>
      <c r="Q887" s="34">
        <v>0.82</v>
      </c>
      <c r="R887" s="34">
        <v>0.83</v>
      </c>
      <c r="S887" s="34">
        <v>0.84</v>
      </c>
      <c r="T887" s="34">
        <v>0.88</v>
      </c>
      <c r="U887" s="34">
        <v>0.88</v>
      </c>
      <c r="V887" s="34">
        <v>0.88</v>
      </c>
      <c r="W887" s="34">
        <v>0.91</v>
      </c>
      <c r="X887" s="34">
        <v>0.89</v>
      </c>
      <c r="Y887" s="34">
        <v>0.93</v>
      </c>
      <c r="Z887" s="412">
        <v>0.91</v>
      </c>
      <c r="AA887" s="412">
        <v>0.91</v>
      </c>
      <c r="AB887" s="412">
        <v>0.91</v>
      </c>
      <c r="AC887" s="412">
        <v>0.91</v>
      </c>
      <c r="AD887" s="412">
        <v>0.91</v>
      </c>
    </row>
    <row r="888" spans="1:30" s="30" customFormat="1" ht="11.25" x14ac:dyDescent="0.25">
      <c r="A888" s="31">
        <v>78598</v>
      </c>
      <c r="B888" s="30" t="str">
        <f t="shared" si="13"/>
        <v/>
      </c>
      <c r="C888" s="34">
        <v>0.87</v>
      </c>
      <c r="D888" s="34" t="s">
        <v>1869</v>
      </c>
      <c r="E888" s="34" t="s">
        <v>1869</v>
      </c>
      <c r="F888" s="34" t="s">
        <v>1869</v>
      </c>
      <c r="G888" s="34" t="s">
        <v>1877</v>
      </c>
      <c r="H888" s="34" t="s">
        <v>1878</v>
      </c>
      <c r="I888" s="34" t="s">
        <v>1875</v>
      </c>
      <c r="J888" s="34" t="s">
        <v>1877</v>
      </c>
      <c r="K888" s="34">
        <v>0.8</v>
      </c>
      <c r="L888" s="34">
        <v>0.8</v>
      </c>
      <c r="M888" s="34">
        <v>0.8</v>
      </c>
      <c r="N888" s="34">
        <v>0.78</v>
      </c>
      <c r="O888" s="34">
        <v>0.79</v>
      </c>
      <c r="P888" s="34">
        <v>0.79</v>
      </c>
      <c r="Q888" s="34">
        <v>0.79</v>
      </c>
      <c r="R888" s="34">
        <v>0.8</v>
      </c>
      <c r="S888" s="34">
        <v>0.81</v>
      </c>
      <c r="T888" s="34">
        <v>0.85</v>
      </c>
      <c r="U888" s="34">
        <v>0.85</v>
      </c>
      <c r="V888" s="34">
        <v>0.85</v>
      </c>
      <c r="W888" s="34">
        <v>0.88</v>
      </c>
      <c r="X888" s="34">
        <v>0.86</v>
      </c>
      <c r="Y888" s="34">
        <v>0.89</v>
      </c>
      <c r="Z888" s="412">
        <v>0.88</v>
      </c>
      <c r="AA888" s="412">
        <v>0.88</v>
      </c>
      <c r="AB888" s="412">
        <v>0.88</v>
      </c>
      <c r="AC888" s="412">
        <v>0.88</v>
      </c>
      <c r="AD888" s="412">
        <v>0.88</v>
      </c>
    </row>
    <row r="889" spans="1:30" s="30" customFormat="1" ht="11.25" x14ac:dyDescent="0.25">
      <c r="A889" s="31">
        <v>78600</v>
      </c>
      <c r="B889" s="30" t="str">
        <f t="shared" si="13"/>
        <v/>
      </c>
      <c r="C889" s="34">
        <v>0.89</v>
      </c>
      <c r="D889" s="34" t="s">
        <v>1868</v>
      </c>
      <c r="E889" s="34" t="s">
        <v>1868</v>
      </c>
      <c r="F889" s="34" t="s">
        <v>1871</v>
      </c>
      <c r="G889" s="34" t="s">
        <v>1874</v>
      </c>
      <c r="H889" s="34" t="s">
        <v>1875</v>
      </c>
      <c r="I889" s="34" t="s">
        <v>1874</v>
      </c>
      <c r="J889" s="34" t="s">
        <v>1874</v>
      </c>
      <c r="K889" s="34">
        <v>0.81</v>
      </c>
      <c r="L889" s="34">
        <v>0.81</v>
      </c>
      <c r="M889" s="34">
        <v>0.81</v>
      </c>
      <c r="N889" s="34">
        <v>0.8</v>
      </c>
      <c r="O889" s="34">
        <v>0.8</v>
      </c>
      <c r="P889" s="34">
        <v>0.81</v>
      </c>
      <c r="Q889" s="34">
        <v>0.81</v>
      </c>
      <c r="R889" s="34">
        <v>0.82</v>
      </c>
      <c r="S889" s="34">
        <v>0.83</v>
      </c>
      <c r="T889" s="34">
        <v>0.86</v>
      </c>
      <c r="U889" s="34">
        <v>0.86</v>
      </c>
      <c r="V889" s="34">
        <v>0.87</v>
      </c>
      <c r="W889" s="34">
        <v>0.89</v>
      </c>
      <c r="X889" s="34">
        <v>0.88</v>
      </c>
      <c r="Y889" s="34">
        <v>0.91</v>
      </c>
      <c r="Z889" s="412">
        <v>0.89</v>
      </c>
      <c r="AA889" s="412">
        <v>0.89</v>
      </c>
      <c r="AB889" s="412">
        <v>0.89</v>
      </c>
      <c r="AC889" s="412">
        <v>0.89</v>
      </c>
      <c r="AD889" s="412">
        <v>0.89</v>
      </c>
    </row>
    <row r="890" spans="1:30" s="30" customFormat="1" ht="11.25" x14ac:dyDescent="0.25">
      <c r="A890" s="31">
        <v>78601</v>
      </c>
      <c r="B890" s="30" t="str">
        <f t="shared" si="13"/>
        <v/>
      </c>
      <c r="C890" s="34">
        <v>0.87</v>
      </c>
      <c r="D890" s="34" t="s">
        <v>1871</v>
      </c>
      <c r="E890" s="34" t="s">
        <v>1871</v>
      </c>
      <c r="F890" s="34" t="s">
        <v>1869</v>
      </c>
      <c r="G890" s="34" t="s">
        <v>1877</v>
      </c>
      <c r="H890" s="34" t="s">
        <v>1878</v>
      </c>
      <c r="I890" s="34" t="s">
        <v>1877</v>
      </c>
      <c r="J890" s="34" t="s">
        <v>1877</v>
      </c>
      <c r="K890" s="34">
        <v>0.8</v>
      </c>
      <c r="L890" s="34">
        <v>0.8</v>
      </c>
      <c r="M890" s="34">
        <v>0.8</v>
      </c>
      <c r="N890" s="34">
        <v>0.79</v>
      </c>
      <c r="O890" s="34">
        <v>0.79</v>
      </c>
      <c r="P890" s="34">
        <v>0.8</v>
      </c>
      <c r="Q890" s="34">
        <v>0.8</v>
      </c>
      <c r="R890" s="34">
        <v>0.81</v>
      </c>
      <c r="S890" s="34">
        <v>0.82</v>
      </c>
      <c r="T890" s="34">
        <v>0.85</v>
      </c>
      <c r="U890" s="34">
        <v>0.85</v>
      </c>
      <c r="V890" s="34">
        <v>0.85</v>
      </c>
      <c r="W890" s="34">
        <v>0.88</v>
      </c>
      <c r="X890" s="34">
        <v>0.87</v>
      </c>
      <c r="Y890" s="34">
        <v>0.9</v>
      </c>
      <c r="Z890" s="412">
        <v>0.88</v>
      </c>
      <c r="AA890" s="412">
        <v>0.88</v>
      </c>
      <c r="AB890" s="412">
        <v>0.88</v>
      </c>
      <c r="AC890" s="412">
        <v>0.88</v>
      </c>
      <c r="AD890" s="412">
        <v>0.88</v>
      </c>
    </row>
    <row r="891" spans="1:30" s="30" customFormat="1" ht="11.25" x14ac:dyDescent="0.25">
      <c r="A891" s="31">
        <v>78603</v>
      </c>
      <c r="B891" s="30" t="str">
        <f t="shared" si="13"/>
        <v/>
      </c>
      <c r="C891" s="34">
        <v>0.87</v>
      </c>
      <c r="D891" s="34" t="s">
        <v>1869</v>
      </c>
      <c r="E891" s="34" t="s">
        <v>1869</v>
      </c>
      <c r="F891" s="34" t="s">
        <v>1869</v>
      </c>
      <c r="G891" s="34" t="s">
        <v>1875</v>
      </c>
      <c r="H891" s="34" t="s">
        <v>1878</v>
      </c>
      <c r="I891" s="34" t="s">
        <v>1875</v>
      </c>
      <c r="J891" s="34" t="s">
        <v>1875</v>
      </c>
      <c r="K891" s="34">
        <v>0.8</v>
      </c>
      <c r="L891" s="34">
        <v>0.8</v>
      </c>
      <c r="M891" s="34">
        <v>0.8</v>
      </c>
      <c r="N891" s="34">
        <v>0.78</v>
      </c>
      <c r="O891" s="34">
        <v>0.78</v>
      </c>
      <c r="P891" s="34">
        <v>0.79</v>
      </c>
      <c r="Q891" s="34">
        <v>0.79</v>
      </c>
      <c r="R891" s="34">
        <v>0.8</v>
      </c>
      <c r="S891" s="34">
        <v>0.81</v>
      </c>
      <c r="T891" s="34">
        <v>0.84</v>
      </c>
      <c r="U891" s="34">
        <v>0.84</v>
      </c>
      <c r="V891" s="34">
        <v>0.85</v>
      </c>
      <c r="W891" s="34">
        <v>0.87</v>
      </c>
      <c r="X891" s="34">
        <v>0.86</v>
      </c>
      <c r="Y891" s="34">
        <v>0.89</v>
      </c>
      <c r="Z891" s="412">
        <v>0.87</v>
      </c>
      <c r="AA891" s="412">
        <v>0.87</v>
      </c>
      <c r="AB891" s="412">
        <v>0.87</v>
      </c>
      <c r="AC891" s="412">
        <v>0.87</v>
      </c>
      <c r="AD891" s="412">
        <v>0.87</v>
      </c>
    </row>
    <row r="892" spans="1:30" s="30" customFormat="1" ht="11.25" x14ac:dyDescent="0.25">
      <c r="A892" s="31">
        <v>78604</v>
      </c>
      <c r="B892" s="30" t="str">
        <f t="shared" si="13"/>
        <v/>
      </c>
      <c r="C892" s="34">
        <v>0.97</v>
      </c>
      <c r="D892" s="34" t="s">
        <v>1860</v>
      </c>
      <c r="E892" s="34" t="s">
        <v>1860</v>
      </c>
      <c r="F892" s="34" t="s">
        <v>1859</v>
      </c>
      <c r="G892" s="34" t="s">
        <v>1872</v>
      </c>
      <c r="H892" s="34" t="s">
        <v>1870</v>
      </c>
      <c r="I892" s="34" t="s">
        <v>1872</v>
      </c>
      <c r="J892" s="34" t="s">
        <v>1872</v>
      </c>
      <c r="K892" s="34">
        <v>0.88</v>
      </c>
      <c r="L892" s="34">
        <v>0.88</v>
      </c>
      <c r="M892" s="34">
        <v>0.88</v>
      </c>
      <c r="N892" s="34">
        <v>0.86</v>
      </c>
      <c r="O892" s="34">
        <v>0.87</v>
      </c>
      <c r="P892" s="34">
        <v>0.88</v>
      </c>
      <c r="Q892" s="34">
        <v>0.88</v>
      </c>
      <c r="R892" s="34">
        <v>0.89</v>
      </c>
      <c r="S892" s="34">
        <v>0.9</v>
      </c>
      <c r="T892" s="34">
        <v>0.94</v>
      </c>
      <c r="U892" s="34">
        <v>0.94</v>
      </c>
      <c r="V892" s="34">
        <v>0.95</v>
      </c>
      <c r="W892" s="34">
        <v>0.97</v>
      </c>
      <c r="X892" s="34">
        <v>0.95</v>
      </c>
      <c r="Y892" s="34">
        <v>0.99</v>
      </c>
      <c r="Z892" s="412">
        <v>0.97</v>
      </c>
      <c r="AA892" s="412">
        <v>0.97</v>
      </c>
      <c r="AB892" s="412">
        <v>0.97</v>
      </c>
      <c r="AC892" s="412">
        <v>0.97</v>
      </c>
      <c r="AD892" s="412">
        <v>0.97</v>
      </c>
    </row>
    <row r="893" spans="1:30" s="30" customFormat="1" ht="11.25" x14ac:dyDescent="0.25">
      <c r="A893" s="31">
        <v>78606</v>
      </c>
      <c r="B893" s="30" t="str">
        <f t="shared" si="13"/>
        <v/>
      </c>
      <c r="C893" s="34">
        <v>0.96</v>
      </c>
      <c r="D893" s="34" t="s">
        <v>1859</v>
      </c>
      <c r="E893" s="34" t="s">
        <v>1859</v>
      </c>
      <c r="F893" s="34" t="s">
        <v>1863</v>
      </c>
      <c r="G893" s="34" t="s">
        <v>1867</v>
      </c>
      <c r="H893" s="34" t="s">
        <v>1868</v>
      </c>
      <c r="I893" s="34" t="s">
        <v>1867</v>
      </c>
      <c r="J893" s="34" t="s">
        <v>1867</v>
      </c>
      <c r="K893" s="34">
        <v>0.87</v>
      </c>
      <c r="L893" s="34">
        <v>0.87</v>
      </c>
      <c r="M893" s="34">
        <v>0.87</v>
      </c>
      <c r="N893" s="34">
        <v>0.86</v>
      </c>
      <c r="O893" s="34">
        <v>0.86</v>
      </c>
      <c r="P893" s="34">
        <v>0.87</v>
      </c>
      <c r="Q893" s="34">
        <v>0.87</v>
      </c>
      <c r="R893" s="34">
        <v>0.88</v>
      </c>
      <c r="S893" s="34">
        <v>0.89</v>
      </c>
      <c r="T893" s="34">
        <v>0.93</v>
      </c>
      <c r="U893" s="34">
        <v>0.93</v>
      </c>
      <c r="V893" s="34">
        <v>0.94</v>
      </c>
      <c r="W893" s="34">
        <v>0.96</v>
      </c>
      <c r="X893" s="34">
        <v>0.94</v>
      </c>
      <c r="Y893" s="34">
        <v>0.98</v>
      </c>
      <c r="Z893" s="412">
        <v>0.96</v>
      </c>
      <c r="AA893" s="412">
        <v>0.96</v>
      </c>
      <c r="AB893" s="412">
        <v>0.96</v>
      </c>
      <c r="AC893" s="412">
        <v>0.96</v>
      </c>
      <c r="AD893" s="412">
        <v>0.96</v>
      </c>
    </row>
    <row r="894" spans="1:30" s="30" customFormat="1" ht="11.25" x14ac:dyDescent="0.25">
      <c r="A894" s="31">
        <v>78607</v>
      </c>
      <c r="B894" s="30" t="str">
        <f t="shared" si="13"/>
        <v/>
      </c>
      <c r="C894" s="34">
        <v>0.93</v>
      </c>
      <c r="D894" s="34" t="s">
        <v>1862</v>
      </c>
      <c r="E894" s="34" t="s">
        <v>1866</v>
      </c>
      <c r="F894" s="34" t="s">
        <v>1866</v>
      </c>
      <c r="G894" s="34" t="s">
        <v>1868</v>
      </c>
      <c r="H894" s="34" t="s">
        <v>1869</v>
      </c>
      <c r="I894" s="34" t="s">
        <v>1868</v>
      </c>
      <c r="J894" s="34" t="s">
        <v>1868</v>
      </c>
      <c r="K894" s="34">
        <v>0.85</v>
      </c>
      <c r="L894" s="34">
        <v>0.85</v>
      </c>
      <c r="M894" s="34">
        <v>0.85</v>
      </c>
      <c r="N894" s="34">
        <v>0.84</v>
      </c>
      <c r="O894" s="34">
        <v>0.84</v>
      </c>
      <c r="P894" s="34">
        <v>0.85</v>
      </c>
      <c r="Q894" s="34">
        <v>0.85</v>
      </c>
      <c r="R894" s="34">
        <v>0.86</v>
      </c>
      <c r="S894" s="34">
        <v>0.87</v>
      </c>
      <c r="T894" s="34">
        <v>0.91</v>
      </c>
      <c r="U894" s="34">
        <v>0.91</v>
      </c>
      <c r="V894" s="34">
        <v>0.91</v>
      </c>
      <c r="W894" s="34">
        <v>0.94</v>
      </c>
      <c r="X894" s="34">
        <v>0.92</v>
      </c>
      <c r="Y894" s="34">
        <v>0.96</v>
      </c>
      <c r="Z894" s="412">
        <v>0.94</v>
      </c>
      <c r="AA894" s="412">
        <v>0.94</v>
      </c>
      <c r="AB894" s="412">
        <v>0.94</v>
      </c>
      <c r="AC894" s="412">
        <v>0.94</v>
      </c>
      <c r="AD894" s="412">
        <v>0.94</v>
      </c>
    </row>
    <row r="895" spans="1:30" s="30" customFormat="1" ht="11.25" x14ac:dyDescent="0.25">
      <c r="A895" s="31">
        <v>78609</v>
      </c>
      <c r="B895" s="30" t="str">
        <f t="shared" si="13"/>
        <v/>
      </c>
      <c r="C895" s="34">
        <v>0.94</v>
      </c>
      <c r="D895" s="34" t="s">
        <v>1862</v>
      </c>
      <c r="E895" s="34" t="s">
        <v>1862</v>
      </c>
      <c r="F895" s="34" t="s">
        <v>1866</v>
      </c>
      <c r="G895" s="34" t="s">
        <v>1870</v>
      </c>
      <c r="H895" s="34" t="s">
        <v>1871</v>
      </c>
      <c r="I895" s="34" t="s">
        <v>1868</v>
      </c>
      <c r="J895" s="34" t="s">
        <v>1868</v>
      </c>
      <c r="K895" s="34">
        <v>0.86</v>
      </c>
      <c r="L895" s="34">
        <v>0.86</v>
      </c>
      <c r="M895" s="34">
        <v>0.85</v>
      </c>
      <c r="N895" s="34">
        <v>0.84</v>
      </c>
      <c r="O895" s="34">
        <v>0.84</v>
      </c>
      <c r="P895" s="34">
        <v>0.85</v>
      </c>
      <c r="Q895" s="34">
        <v>0.85</v>
      </c>
      <c r="R895" s="34">
        <v>0.86</v>
      </c>
      <c r="S895" s="34">
        <v>0.87</v>
      </c>
      <c r="T895" s="34">
        <v>0.91</v>
      </c>
      <c r="U895" s="34">
        <v>0.91</v>
      </c>
      <c r="V895" s="34">
        <v>0.92</v>
      </c>
      <c r="W895" s="34">
        <v>0.94</v>
      </c>
      <c r="X895" s="34">
        <v>0.93</v>
      </c>
      <c r="Y895" s="34">
        <v>0.96</v>
      </c>
      <c r="Z895" s="412">
        <v>0.94</v>
      </c>
      <c r="AA895" s="412">
        <v>0.94</v>
      </c>
      <c r="AB895" s="412">
        <v>0.94</v>
      </c>
      <c r="AC895" s="412">
        <v>0.94</v>
      </c>
      <c r="AD895" s="412">
        <v>0.94</v>
      </c>
    </row>
    <row r="896" spans="1:30" s="30" customFormat="1" ht="11.25" x14ac:dyDescent="0.25">
      <c r="A896" s="31">
        <v>78628</v>
      </c>
      <c r="B896" s="30" t="str">
        <f t="shared" si="13"/>
        <v/>
      </c>
      <c r="C896" s="34">
        <v>1.03</v>
      </c>
      <c r="D896" s="34" t="s">
        <v>1857</v>
      </c>
      <c r="E896" s="34">
        <v>1</v>
      </c>
      <c r="F896" s="34">
        <v>1</v>
      </c>
      <c r="G896" s="34" t="s">
        <v>1860</v>
      </c>
      <c r="H896" s="34" t="s">
        <v>1863</v>
      </c>
      <c r="I896" s="34" t="s">
        <v>1859</v>
      </c>
      <c r="J896" s="34" t="s">
        <v>1859</v>
      </c>
      <c r="K896" s="34">
        <v>0.93</v>
      </c>
      <c r="L896" s="34">
        <v>0.93</v>
      </c>
      <c r="M896" s="34">
        <v>0.92</v>
      </c>
      <c r="N896" s="34">
        <v>0.91</v>
      </c>
      <c r="O896" s="34">
        <v>0.91</v>
      </c>
      <c r="P896" s="34">
        <v>0.92</v>
      </c>
      <c r="Q896" s="34">
        <v>0.92</v>
      </c>
      <c r="R896" s="34">
        <v>0.93</v>
      </c>
      <c r="S896" s="34">
        <v>0.95</v>
      </c>
      <c r="T896" s="34">
        <v>1</v>
      </c>
      <c r="U896" s="34">
        <v>1</v>
      </c>
      <c r="V896" s="34">
        <v>1</v>
      </c>
      <c r="W896" s="34">
        <v>1.02</v>
      </c>
      <c r="X896" s="34">
        <v>1</v>
      </c>
      <c r="Y896" s="34">
        <v>1.05</v>
      </c>
      <c r="Z896" s="412">
        <v>1.02</v>
      </c>
      <c r="AA896" s="412">
        <v>1.02</v>
      </c>
      <c r="AB896" s="412">
        <v>1.02</v>
      </c>
      <c r="AC896" s="412">
        <v>1.02</v>
      </c>
      <c r="AD896" s="412">
        <v>1.02</v>
      </c>
    </row>
    <row r="897" spans="1:30" s="30" customFormat="1" ht="11.25" x14ac:dyDescent="0.25">
      <c r="A897" s="31">
        <v>78647</v>
      </c>
      <c r="B897" s="30" t="str">
        <f t="shared" si="13"/>
        <v/>
      </c>
      <c r="C897" s="34">
        <v>0.97</v>
      </c>
      <c r="D897" s="34" t="s">
        <v>1860</v>
      </c>
      <c r="E897" s="34" t="s">
        <v>1860</v>
      </c>
      <c r="F897" s="34" t="s">
        <v>1859</v>
      </c>
      <c r="G897" s="34" t="s">
        <v>1872</v>
      </c>
      <c r="H897" s="34" t="s">
        <v>1870</v>
      </c>
      <c r="I897" s="34" t="s">
        <v>1867</v>
      </c>
      <c r="J897" s="34" t="s">
        <v>1867</v>
      </c>
      <c r="K897" s="34">
        <v>0.88</v>
      </c>
      <c r="L897" s="34">
        <v>0.88</v>
      </c>
      <c r="M897" s="34">
        <v>0.88</v>
      </c>
      <c r="N897" s="34">
        <v>0.86</v>
      </c>
      <c r="O897" s="34">
        <v>0.86</v>
      </c>
      <c r="P897" s="34">
        <v>0.87</v>
      </c>
      <c r="Q897" s="34">
        <v>0.87</v>
      </c>
      <c r="R897" s="34">
        <v>0.88</v>
      </c>
      <c r="S897" s="34">
        <v>0.89</v>
      </c>
      <c r="T897" s="34">
        <v>0.94</v>
      </c>
      <c r="U897" s="34">
        <v>0.94</v>
      </c>
      <c r="V897" s="34">
        <v>0.94</v>
      </c>
      <c r="W897" s="34">
        <v>0.97</v>
      </c>
      <c r="X897" s="34">
        <v>0.95</v>
      </c>
      <c r="Y897" s="34">
        <v>0.99</v>
      </c>
      <c r="Z897" s="412">
        <v>0.97</v>
      </c>
      <c r="AA897" s="412">
        <v>0.97</v>
      </c>
      <c r="AB897" s="412">
        <v>0.97</v>
      </c>
      <c r="AC897" s="412">
        <v>0.97</v>
      </c>
      <c r="AD897" s="412">
        <v>0.97</v>
      </c>
    </row>
    <row r="898" spans="1:30" s="30" customFormat="1" ht="11.25" x14ac:dyDescent="0.25">
      <c r="A898" s="31">
        <v>78652</v>
      </c>
      <c r="B898" s="30" t="str">
        <f t="shared" si="13"/>
        <v/>
      </c>
      <c r="C898" s="34">
        <v>1.01</v>
      </c>
      <c r="D898" s="34" t="s">
        <v>1864</v>
      </c>
      <c r="E898" s="34" t="s">
        <v>1861</v>
      </c>
      <c r="F898" s="34" t="s">
        <v>1861</v>
      </c>
      <c r="G898" s="34" t="s">
        <v>1863</v>
      </c>
      <c r="H898" s="34" t="s">
        <v>1866</v>
      </c>
      <c r="I898" s="34" t="s">
        <v>1863</v>
      </c>
      <c r="J898" s="34" t="s">
        <v>1863</v>
      </c>
      <c r="K898" s="34">
        <v>0.91</v>
      </c>
      <c r="L898" s="34">
        <v>0.91</v>
      </c>
      <c r="M898" s="34">
        <v>0.91</v>
      </c>
      <c r="N898" s="34">
        <v>0.9</v>
      </c>
      <c r="O898" s="34">
        <v>0.9</v>
      </c>
      <c r="P898" s="34">
        <v>0.91</v>
      </c>
      <c r="Q898" s="34">
        <v>0.91</v>
      </c>
      <c r="R898" s="34">
        <v>0.92</v>
      </c>
      <c r="S898" s="34">
        <v>0.93</v>
      </c>
      <c r="T898" s="34">
        <v>0.98</v>
      </c>
      <c r="U898" s="34">
        <v>0.98</v>
      </c>
      <c r="V898" s="34">
        <v>0.98</v>
      </c>
      <c r="W898" s="34">
        <v>1.01</v>
      </c>
      <c r="X898" s="34">
        <v>0.99</v>
      </c>
      <c r="Y898" s="34">
        <v>1.03</v>
      </c>
      <c r="Z898" s="412">
        <v>1.01</v>
      </c>
      <c r="AA898" s="412">
        <v>1.01</v>
      </c>
      <c r="AB898" s="412">
        <v>1.01</v>
      </c>
      <c r="AC898" s="412">
        <v>1.01</v>
      </c>
      <c r="AD898" s="412">
        <v>1.01</v>
      </c>
    </row>
    <row r="899" spans="1:30" s="30" customFormat="1" ht="11.25" x14ac:dyDescent="0.25">
      <c r="A899" s="31">
        <v>78655</v>
      </c>
      <c r="B899" s="30" t="str">
        <f t="shared" si="13"/>
        <v/>
      </c>
      <c r="C899" s="34">
        <v>0.97</v>
      </c>
      <c r="D899" s="34" t="s">
        <v>1860</v>
      </c>
      <c r="E899" s="34" t="s">
        <v>1860</v>
      </c>
      <c r="F899" s="34" t="s">
        <v>1859</v>
      </c>
      <c r="G899" s="34" t="s">
        <v>1872</v>
      </c>
      <c r="H899" s="34" t="s">
        <v>1870</v>
      </c>
      <c r="I899" s="34" t="s">
        <v>1872</v>
      </c>
      <c r="J899" s="34" t="s">
        <v>1872</v>
      </c>
      <c r="K899" s="34">
        <v>0.88</v>
      </c>
      <c r="L899" s="34">
        <v>0.88</v>
      </c>
      <c r="M899" s="34">
        <v>0.88</v>
      </c>
      <c r="N899" s="34">
        <v>0.86</v>
      </c>
      <c r="O899" s="34">
        <v>0.87</v>
      </c>
      <c r="P899" s="34">
        <v>0.88</v>
      </c>
      <c r="Q899" s="34">
        <v>0.88</v>
      </c>
      <c r="R899" s="34">
        <v>0.89</v>
      </c>
      <c r="S899" s="34">
        <v>0.9</v>
      </c>
      <c r="T899" s="34">
        <v>0.94</v>
      </c>
      <c r="U899" s="34">
        <v>0.94</v>
      </c>
      <c r="V899" s="34">
        <v>0.95</v>
      </c>
      <c r="W899" s="34">
        <v>0.97</v>
      </c>
      <c r="X899" s="34">
        <v>0.95</v>
      </c>
      <c r="Y899" s="34">
        <v>0.99</v>
      </c>
      <c r="Z899" s="412">
        <v>0.97</v>
      </c>
      <c r="AA899" s="412">
        <v>0.97</v>
      </c>
      <c r="AB899" s="412">
        <v>0.97</v>
      </c>
      <c r="AC899" s="412">
        <v>0.97</v>
      </c>
      <c r="AD899" s="412">
        <v>0.97</v>
      </c>
    </row>
    <row r="900" spans="1:30" s="30" customFormat="1" ht="11.25" x14ac:dyDescent="0.25">
      <c r="A900" s="31">
        <v>78658</v>
      </c>
      <c r="B900" s="30" t="str">
        <f t="shared" si="13"/>
        <v/>
      </c>
      <c r="C900" s="34">
        <v>0.97</v>
      </c>
      <c r="D900" s="34" t="s">
        <v>1860</v>
      </c>
      <c r="E900" s="34" t="s">
        <v>1859</v>
      </c>
      <c r="F900" s="34" t="s">
        <v>1859</v>
      </c>
      <c r="G900" s="34" t="s">
        <v>1872</v>
      </c>
      <c r="H900" s="34" t="s">
        <v>1870</v>
      </c>
      <c r="I900" s="34" t="s">
        <v>1867</v>
      </c>
      <c r="J900" s="34" t="s">
        <v>1867</v>
      </c>
      <c r="K900" s="34">
        <v>0.88</v>
      </c>
      <c r="L900" s="34">
        <v>0.88</v>
      </c>
      <c r="M900" s="34">
        <v>0.88</v>
      </c>
      <c r="N900" s="34">
        <v>0.86</v>
      </c>
      <c r="O900" s="34">
        <v>0.86</v>
      </c>
      <c r="P900" s="34">
        <v>0.87</v>
      </c>
      <c r="Q900" s="34">
        <v>0.88</v>
      </c>
      <c r="R900" s="34">
        <v>0.88</v>
      </c>
      <c r="S900" s="34">
        <v>0.9</v>
      </c>
      <c r="T900" s="34">
        <v>0.94</v>
      </c>
      <c r="U900" s="34">
        <v>0.94</v>
      </c>
      <c r="V900" s="34">
        <v>0.94</v>
      </c>
      <c r="W900" s="34">
        <v>0.97</v>
      </c>
      <c r="X900" s="34">
        <v>0.95</v>
      </c>
      <c r="Y900" s="34">
        <v>0.99</v>
      </c>
      <c r="Z900" s="412">
        <v>0.97</v>
      </c>
      <c r="AA900" s="412">
        <v>0.97</v>
      </c>
      <c r="AB900" s="412">
        <v>0.97</v>
      </c>
      <c r="AC900" s="412">
        <v>0.97</v>
      </c>
      <c r="AD900" s="412">
        <v>0.97</v>
      </c>
    </row>
    <row r="901" spans="1:30" s="30" customFormat="1" ht="11.25" x14ac:dyDescent="0.25">
      <c r="A901" s="31">
        <v>78661</v>
      </c>
      <c r="B901" s="30" t="str">
        <f t="shared" ref="B901:B964" si="14">IF($B$3="","",ABS($B$3-$A901))</f>
        <v/>
      </c>
      <c r="C901" s="34">
        <v>1.02</v>
      </c>
      <c r="D901" s="34">
        <v>1</v>
      </c>
      <c r="E901" s="34" t="s">
        <v>1864</v>
      </c>
      <c r="F901" s="34" t="s">
        <v>1864</v>
      </c>
      <c r="G901" s="34" t="s">
        <v>1859</v>
      </c>
      <c r="H901" s="34" t="s">
        <v>1862</v>
      </c>
      <c r="I901" s="34" t="s">
        <v>1859</v>
      </c>
      <c r="J901" s="34" t="s">
        <v>1859</v>
      </c>
      <c r="K901" s="34">
        <v>0.92</v>
      </c>
      <c r="L901" s="34">
        <v>0.92</v>
      </c>
      <c r="M901" s="34">
        <v>0.92</v>
      </c>
      <c r="N901" s="34">
        <v>0.91</v>
      </c>
      <c r="O901" s="34">
        <v>0.91</v>
      </c>
      <c r="P901" s="34">
        <v>0.92</v>
      </c>
      <c r="Q901" s="34">
        <v>0.92</v>
      </c>
      <c r="R901" s="34">
        <v>0.93</v>
      </c>
      <c r="S901" s="34">
        <v>0.94</v>
      </c>
      <c r="T901" s="34">
        <v>0.99</v>
      </c>
      <c r="U901" s="34">
        <v>0.99</v>
      </c>
      <c r="V901" s="34">
        <v>0.99</v>
      </c>
      <c r="W901" s="34">
        <v>1.02</v>
      </c>
      <c r="X901" s="34">
        <v>1</v>
      </c>
      <c r="Y901" s="34">
        <v>1.04</v>
      </c>
      <c r="Z901" s="412">
        <v>1.02</v>
      </c>
      <c r="AA901" s="412">
        <v>1.02</v>
      </c>
      <c r="AB901" s="412">
        <v>1.02</v>
      </c>
      <c r="AC901" s="412">
        <v>1.02</v>
      </c>
      <c r="AD901" s="412">
        <v>1.02</v>
      </c>
    </row>
    <row r="902" spans="1:30" s="30" customFormat="1" ht="11.25" x14ac:dyDescent="0.25">
      <c r="A902" s="31">
        <v>78662</v>
      </c>
      <c r="B902" s="30" t="str">
        <f t="shared" si="14"/>
        <v/>
      </c>
      <c r="C902" s="34">
        <v>0.98</v>
      </c>
      <c r="D902" s="34" t="s">
        <v>1858</v>
      </c>
      <c r="E902" s="34" t="s">
        <v>1858</v>
      </c>
      <c r="F902" s="34" t="s">
        <v>1860</v>
      </c>
      <c r="G902" s="34" t="s">
        <v>1866</v>
      </c>
      <c r="H902" s="34" t="s">
        <v>1867</v>
      </c>
      <c r="I902" s="34" t="s">
        <v>1866</v>
      </c>
      <c r="J902" s="34" t="s">
        <v>1866</v>
      </c>
      <c r="K902" s="34">
        <v>0.89</v>
      </c>
      <c r="L902" s="34">
        <v>0.89</v>
      </c>
      <c r="M902" s="34">
        <v>0.89</v>
      </c>
      <c r="N902" s="34">
        <v>0.88</v>
      </c>
      <c r="O902" s="34">
        <v>0.88</v>
      </c>
      <c r="P902" s="34">
        <v>0.89</v>
      </c>
      <c r="Q902" s="34">
        <v>0.89</v>
      </c>
      <c r="R902" s="34">
        <v>0.9</v>
      </c>
      <c r="S902" s="34">
        <v>0.91</v>
      </c>
      <c r="T902" s="34">
        <v>0.95</v>
      </c>
      <c r="U902" s="34">
        <v>0.96</v>
      </c>
      <c r="V902" s="34">
        <v>0.96</v>
      </c>
      <c r="W902" s="34">
        <v>0.98</v>
      </c>
      <c r="X902" s="34">
        <v>0.97</v>
      </c>
      <c r="Y902" s="34">
        <v>1</v>
      </c>
      <c r="Z902" s="412">
        <v>0.98</v>
      </c>
      <c r="AA902" s="412">
        <v>0.98</v>
      </c>
      <c r="AB902" s="412">
        <v>0.98</v>
      </c>
      <c r="AC902" s="412">
        <v>0.98</v>
      </c>
      <c r="AD902" s="412">
        <v>0.98</v>
      </c>
    </row>
    <row r="903" spans="1:30" s="30" customFormat="1" ht="11.25" x14ac:dyDescent="0.25">
      <c r="A903" s="31">
        <v>78664</v>
      </c>
      <c r="B903" s="30" t="str">
        <f t="shared" si="14"/>
        <v/>
      </c>
      <c r="C903" s="34">
        <v>0.95</v>
      </c>
      <c r="D903" s="34" t="s">
        <v>1863</v>
      </c>
      <c r="E903" s="34" t="s">
        <v>1863</v>
      </c>
      <c r="F903" s="34" t="s">
        <v>1862</v>
      </c>
      <c r="G903" s="34" t="s">
        <v>1870</v>
      </c>
      <c r="H903" s="34" t="s">
        <v>1868</v>
      </c>
      <c r="I903" s="34" t="s">
        <v>1870</v>
      </c>
      <c r="J903" s="34" t="s">
        <v>1870</v>
      </c>
      <c r="K903" s="34">
        <v>0.87</v>
      </c>
      <c r="L903" s="34">
        <v>0.87</v>
      </c>
      <c r="M903" s="34">
        <v>0.86</v>
      </c>
      <c r="N903" s="34">
        <v>0.85</v>
      </c>
      <c r="O903" s="34">
        <v>0.85</v>
      </c>
      <c r="P903" s="34">
        <v>0.86</v>
      </c>
      <c r="Q903" s="34">
        <v>0.86</v>
      </c>
      <c r="R903" s="34">
        <v>0.87</v>
      </c>
      <c r="S903" s="34">
        <v>0.88</v>
      </c>
      <c r="T903" s="34">
        <v>0.92</v>
      </c>
      <c r="U903" s="34">
        <v>0.92</v>
      </c>
      <c r="V903" s="34">
        <v>0.93</v>
      </c>
      <c r="W903" s="34">
        <v>0.95</v>
      </c>
      <c r="X903" s="34">
        <v>0.94</v>
      </c>
      <c r="Y903" s="34">
        <v>0.97</v>
      </c>
      <c r="Z903" s="412">
        <v>0.95</v>
      </c>
      <c r="AA903" s="412">
        <v>0.95</v>
      </c>
      <c r="AB903" s="412">
        <v>0.95</v>
      </c>
      <c r="AC903" s="412">
        <v>0.95</v>
      </c>
      <c r="AD903" s="412">
        <v>0.95</v>
      </c>
    </row>
    <row r="904" spans="1:30" s="30" customFormat="1" ht="11.25" x14ac:dyDescent="0.25">
      <c r="A904" s="31">
        <v>78665</v>
      </c>
      <c r="B904" s="30" t="str">
        <f t="shared" si="14"/>
        <v/>
      </c>
      <c r="C904" s="34">
        <v>0.97</v>
      </c>
      <c r="D904" s="34" t="s">
        <v>1860</v>
      </c>
      <c r="E904" s="34" t="s">
        <v>1859</v>
      </c>
      <c r="F904" s="34" t="s">
        <v>1859</v>
      </c>
      <c r="G904" s="34" t="s">
        <v>1872</v>
      </c>
      <c r="H904" s="34" t="s">
        <v>1870</v>
      </c>
      <c r="I904" s="34" t="s">
        <v>1867</v>
      </c>
      <c r="J904" s="34" t="s">
        <v>1867</v>
      </c>
      <c r="K904" s="34">
        <v>0.88</v>
      </c>
      <c r="L904" s="34">
        <v>0.88</v>
      </c>
      <c r="M904" s="34">
        <v>0.88</v>
      </c>
      <c r="N904" s="34">
        <v>0.86</v>
      </c>
      <c r="O904" s="34">
        <v>0.86</v>
      </c>
      <c r="P904" s="34">
        <v>0.87</v>
      </c>
      <c r="Q904" s="34">
        <v>0.88</v>
      </c>
      <c r="R904" s="34">
        <v>0.88</v>
      </c>
      <c r="S904" s="34">
        <v>0.9</v>
      </c>
      <c r="T904" s="34">
        <v>0.94</v>
      </c>
      <c r="U904" s="34">
        <v>0.94</v>
      </c>
      <c r="V904" s="34">
        <v>0.94</v>
      </c>
      <c r="W904" s="34">
        <v>0.97</v>
      </c>
      <c r="X904" s="34">
        <v>0.95</v>
      </c>
      <c r="Y904" s="34">
        <v>0.99</v>
      </c>
      <c r="Z904" s="412">
        <v>0.97</v>
      </c>
      <c r="AA904" s="412">
        <v>0.97</v>
      </c>
      <c r="AB904" s="412">
        <v>0.97</v>
      </c>
      <c r="AC904" s="412">
        <v>0.97</v>
      </c>
      <c r="AD904" s="412">
        <v>0.97</v>
      </c>
    </row>
    <row r="905" spans="1:30" s="30" customFormat="1" ht="11.25" x14ac:dyDescent="0.25">
      <c r="A905" s="31">
        <v>78667</v>
      </c>
      <c r="B905" s="30" t="str">
        <f t="shared" si="14"/>
        <v/>
      </c>
      <c r="C905" s="34">
        <v>1</v>
      </c>
      <c r="D905" s="34" t="s">
        <v>1861</v>
      </c>
      <c r="E905" s="34" t="s">
        <v>1865</v>
      </c>
      <c r="F905" s="34" t="s">
        <v>1865</v>
      </c>
      <c r="G905" s="34" t="s">
        <v>1863</v>
      </c>
      <c r="H905" s="34" t="s">
        <v>1872</v>
      </c>
      <c r="I905" s="34" t="s">
        <v>1862</v>
      </c>
      <c r="J905" s="34" t="s">
        <v>1862</v>
      </c>
      <c r="K905" s="34">
        <v>0.91</v>
      </c>
      <c r="L905" s="34">
        <v>0.91</v>
      </c>
      <c r="M905" s="34">
        <v>0.9</v>
      </c>
      <c r="N905" s="34">
        <v>0.89</v>
      </c>
      <c r="O905" s="34">
        <v>0.89</v>
      </c>
      <c r="P905" s="34">
        <v>0.9</v>
      </c>
      <c r="Q905" s="34">
        <v>0.9</v>
      </c>
      <c r="R905" s="34">
        <v>0.91</v>
      </c>
      <c r="S905" s="34">
        <v>0.92</v>
      </c>
      <c r="T905" s="34">
        <v>0.97</v>
      </c>
      <c r="U905" s="34">
        <v>0.97</v>
      </c>
      <c r="V905" s="34">
        <v>0.97</v>
      </c>
      <c r="W905" s="34">
        <v>1</v>
      </c>
      <c r="X905" s="34">
        <v>0.98</v>
      </c>
      <c r="Y905" s="34">
        <v>1.02</v>
      </c>
      <c r="Z905" s="412">
        <v>1</v>
      </c>
      <c r="AA905" s="412">
        <v>1</v>
      </c>
      <c r="AB905" s="412">
        <v>1</v>
      </c>
      <c r="AC905" s="412">
        <v>1</v>
      </c>
      <c r="AD905" s="412">
        <v>1</v>
      </c>
    </row>
    <row r="906" spans="1:30" s="30" customFormat="1" ht="11.25" x14ac:dyDescent="0.25">
      <c r="A906" s="31">
        <v>78669</v>
      </c>
      <c r="B906" s="30" t="str">
        <f t="shared" si="14"/>
        <v/>
      </c>
      <c r="C906" s="34">
        <v>0.99</v>
      </c>
      <c r="D906" s="34" t="s">
        <v>1865</v>
      </c>
      <c r="E906" s="34" t="s">
        <v>1865</v>
      </c>
      <c r="F906" s="34" t="s">
        <v>1858</v>
      </c>
      <c r="G906" s="34" t="s">
        <v>1862</v>
      </c>
      <c r="H906" s="34" t="s">
        <v>1872</v>
      </c>
      <c r="I906" s="34" t="s">
        <v>1862</v>
      </c>
      <c r="J906" s="34" t="s">
        <v>1862</v>
      </c>
      <c r="K906" s="34">
        <v>0.9</v>
      </c>
      <c r="L906" s="34">
        <v>0.9</v>
      </c>
      <c r="M906" s="34">
        <v>0.9</v>
      </c>
      <c r="N906" s="34">
        <v>0.88</v>
      </c>
      <c r="O906" s="34">
        <v>0.89</v>
      </c>
      <c r="P906" s="34">
        <v>0.89</v>
      </c>
      <c r="Q906" s="34">
        <v>0.9</v>
      </c>
      <c r="R906" s="34">
        <v>0.91</v>
      </c>
      <c r="S906" s="34">
        <v>0.92</v>
      </c>
      <c r="T906" s="34">
        <v>0.96</v>
      </c>
      <c r="U906" s="34">
        <v>0.96</v>
      </c>
      <c r="V906" s="34">
        <v>0.97</v>
      </c>
      <c r="W906" s="34">
        <v>0.99</v>
      </c>
      <c r="X906" s="34">
        <v>0.97</v>
      </c>
      <c r="Y906" s="34">
        <v>1.01</v>
      </c>
      <c r="Z906" s="412">
        <v>0.99</v>
      </c>
      <c r="AA906" s="412">
        <v>0.99</v>
      </c>
      <c r="AB906" s="412">
        <v>0.99</v>
      </c>
      <c r="AC906" s="412">
        <v>0.99</v>
      </c>
      <c r="AD906" s="412">
        <v>0.99</v>
      </c>
    </row>
    <row r="907" spans="1:30" s="30" customFormat="1" ht="11.25" x14ac:dyDescent="0.25">
      <c r="A907" s="31">
        <v>78713</v>
      </c>
      <c r="B907" s="30" t="str">
        <f t="shared" si="14"/>
        <v/>
      </c>
      <c r="C907" s="34">
        <v>1.1200000000000001</v>
      </c>
      <c r="D907" s="34" t="s">
        <v>1846</v>
      </c>
      <c r="E907" s="34" t="s">
        <v>1851</v>
      </c>
      <c r="F907" s="34" t="s">
        <v>1848</v>
      </c>
      <c r="G907" s="34" t="s">
        <v>1853</v>
      </c>
      <c r="H907" s="34">
        <v>1</v>
      </c>
      <c r="I907" s="34" t="s">
        <v>1857</v>
      </c>
      <c r="J907" s="34" t="s">
        <v>1857</v>
      </c>
      <c r="K907" s="34">
        <v>1</v>
      </c>
      <c r="L907" s="34">
        <v>1</v>
      </c>
      <c r="M907" s="34">
        <v>1</v>
      </c>
      <c r="N907" s="34">
        <v>0.98</v>
      </c>
      <c r="O907" s="34">
        <v>0.98</v>
      </c>
      <c r="P907" s="34">
        <v>0.99</v>
      </c>
      <c r="Q907" s="34">
        <v>1</v>
      </c>
      <c r="R907" s="34">
        <v>1.01</v>
      </c>
      <c r="S907" s="34">
        <v>1.02</v>
      </c>
      <c r="T907" s="34">
        <v>1.08</v>
      </c>
      <c r="U907" s="34">
        <v>1.08</v>
      </c>
      <c r="V907" s="34">
        <v>1.0900000000000001</v>
      </c>
      <c r="W907" s="34">
        <v>1.1100000000000001</v>
      </c>
      <c r="X907" s="34">
        <v>1.08</v>
      </c>
      <c r="Y907" s="34">
        <v>1.1299999999999999</v>
      </c>
      <c r="Z907" s="412">
        <v>1.1100000000000001</v>
      </c>
      <c r="AA907" s="412">
        <v>1.1100000000000001</v>
      </c>
      <c r="AB907" s="412">
        <v>1.1100000000000001</v>
      </c>
      <c r="AC907" s="412">
        <v>1.1100000000000001</v>
      </c>
      <c r="AD907" s="412">
        <v>1.1100000000000001</v>
      </c>
    </row>
    <row r="908" spans="1:30" s="30" customFormat="1" ht="11.25" x14ac:dyDescent="0.25">
      <c r="A908" s="31">
        <v>78727</v>
      </c>
      <c r="B908" s="30" t="str">
        <f t="shared" si="14"/>
        <v/>
      </c>
      <c r="C908" s="34">
        <v>1.06</v>
      </c>
      <c r="D908" s="34" t="s">
        <v>1854</v>
      </c>
      <c r="E908" s="34" t="s">
        <v>1853</v>
      </c>
      <c r="F908" s="34" t="s">
        <v>1856</v>
      </c>
      <c r="G908" s="34" t="s">
        <v>1861</v>
      </c>
      <c r="H908" s="34" t="s">
        <v>1860</v>
      </c>
      <c r="I908" s="34" t="s">
        <v>1865</v>
      </c>
      <c r="J908" s="34" t="s">
        <v>1865</v>
      </c>
      <c r="K908" s="34">
        <v>0.96</v>
      </c>
      <c r="L908" s="34">
        <v>0.96</v>
      </c>
      <c r="M908" s="34">
        <v>0.95</v>
      </c>
      <c r="N908" s="34">
        <v>0.94</v>
      </c>
      <c r="O908" s="34">
        <v>0.94</v>
      </c>
      <c r="P908" s="34">
        <v>0.95</v>
      </c>
      <c r="Q908" s="34">
        <v>0.95</v>
      </c>
      <c r="R908" s="34">
        <v>0.96</v>
      </c>
      <c r="S908" s="34">
        <v>0.98</v>
      </c>
      <c r="T908" s="34">
        <v>1.03</v>
      </c>
      <c r="U908" s="34">
        <v>1.03</v>
      </c>
      <c r="V908" s="34">
        <v>1.03</v>
      </c>
      <c r="W908" s="34">
        <v>1.05</v>
      </c>
      <c r="X908" s="34">
        <v>1.03</v>
      </c>
      <c r="Y908" s="34">
        <v>1.08</v>
      </c>
      <c r="Z908" s="412">
        <v>1.05</v>
      </c>
      <c r="AA908" s="412">
        <v>1.05</v>
      </c>
      <c r="AB908" s="412">
        <v>1.05</v>
      </c>
      <c r="AC908" s="412">
        <v>1.05</v>
      </c>
      <c r="AD908" s="412">
        <v>1.05</v>
      </c>
    </row>
    <row r="909" spans="1:30" s="30" customFormat="1" ht="11.25" x14ac:dyDescent="0.25">
      <c r="A909" s="31">
        <v>78730</v>
      </c>
      <c r="B909" s="30" t="str">
        <f t="shared" si="14"/>
        <v/>
      </c>
      <c r="C909" s="34">
        <v>1.02</v>
      </c>
      <c r="D909" s="34">
        <v>1</v>
      </c>
      <c r="E909" s="34" t="s">
        <v>1864</v>
      </c>
      <c r="F909" s="34" t="s">
        <v>1861</v>
      </c>
      <c r="G909" s="34" t="s">
        <v>1859</v>
      </c>
      <c r="H909" s="34" t="s">
        <v>1862</v>
      </c>
      <c r="I909" s="34" t="s">
        <v>1859</v>
      </c>
      <c r="J909" s="34" t="s">
        <v>1859</v>
      </c>
      <c r="K909" s="34">
        <v>0.92</v>
      </c>
      <c r="L909" s="34">
        <v>0.92</v>
      </c>
      <c r="M909" s="34">
        <v>0.92</v>
      </c>
      <c r="N909" s="34">
        <v>0.9</v>
      </c>
      <c r="O909" s="34">
        <v>0.91</v>
      </c>
      <c r="P909" s="34">
        <v>0.91</v>
      </c>
      <c r="Q909" s="34">
        <v>0.92</v>
      </c>
      <c r="R909" s="34">
        <v>0.93</v>
      </c>
      <c r="S909" s="34">
        <v>0.94</v>
      </c>
      <c r="T909" s="34">
        <v>0.99</v>
      </c>
      <c r="U909" s="34">
        <v>0.99</v>
      </c>
      <c r="V909" s="34">
        <v>0.99</v>
      </c>
      <c r="W909" s="34">
        <v>1.01</v>
      </c>
      <c r="X909" s="34">
        <v>1</v>
      </c>
      <c r="Y909" s="34">
        <v>1.04</v>
      </c>
      <c r="Z909" s="412">
        <v>1.01</v>
      </c>
      <c r="AA909" s="412">
        <v>1.01</v>
      </c>
      <c r="AB909" s="412">
        <v>1.01</v>
      </c>
      <c r="AC909" s="412">
        <v>1.01</v>
      </c>
      <c r="AD909" s="412">
        <v>1.01</v>
      </c>
    </row>
    <row r="910" spans="1:30" s="30" customFormat="1" ht="11.25" x14ac:dyDescent="0.25">
      <c r="A910" s="31">
        <v>78733</v>
      </c>
      <c r="B910" s="30" t="str">
        <f t="shared" si="14"/>
        <v/>
      </c>
      <c r="C910" s="34">
        <v>0.95</v>
      </c>
      <c r="D910" s="34" t="s">
        <v>1859</v>
      </c>
      <c r="E910" s="34" t="s">
        <v>1863</v>
      </c>
      <c r="F910" s="34" t="s">
        <v>1863</v>
      </c>
      <c r="G910" s="34" t="s">
        <v>1867</v>
      </c>
      <c r="H910" s="34" t="s">
        <v>1868</v>
      </c>
      <c r="I910" s="34" t="s">
        <v>1870</v>
      </c>
      <c r="J910" s="34" t="s">
        <v>1870</v>
      </c>
      <c r="K910" s="34">
        <v>0.87</v>
      </c>
      <c r="L910" s="34">
        <v>0.87</v>
      </c>
      <c r="M910" s="34">
        <v>0.87</v>
      </c>
      <c r="N910" s="34">
        <v>0.85</v>
      </c>
      <c r="O910" s="34">
        <v>0.86</v>
      </c>
      <c r="P910" s="34">
        <v>0.86</v>
      </c>
      <c r="Q910" s="34">
        <v>0.87</v>
      </c>
      <c r="R910" s="34">
        <v>0.87</v>
      </c>
      <c r="S910" s="34">
        <v>0.89</v>
      </c>
      <c r="T910" s="34">
        <v>0.93</v>
      </c>
      <c r="U910" s="34">
        <v>0.93</v>
      </c>
      <c r="V910" s="34">
        <v>0.93</v>
      </c>
      <c r="W910" s="34">
        <v>0.96</v>
      </c>
      <c r="X910" s="34">
        <v>0.94</v>
      </c>
      <c r="Y910" s="34">
        <v>0.98</v>
      </c>
      <c r="Z910" s="412">
        <v>0.96</v>
      </c>
      <c r="AA910" s="412">
        <v>0.96</v>
      </c>
      <c r="AB910" s="412">
        <v>0.96</v>
      </c>
      <c r="AC910" s="412">
        <v>0.96</v>
      </c>
      <c r="AD910" s="412">
        <v>0.96</v>
      </c>
    </row>
    <row r="911" spans="1:30" s="30" customFormat="1" ht="11.25" x14ac:dyDescent="0.25">
      <c r="A911" s="31">
        <v>78736</v>
      </c>
      <c r="B911" s="30" t="str">
        <f t="shared" si="14"/>
        <v/>
      </c>
      <c r="C911" s="34">
        <v>1.06</v>
      </c>
      <c r="D911" s="34" t="s">
        <v>1854</v>
      </c>
      <c r="E911" s="34" t="s">
        <v>1854</v>
      </c>
      <c r="F911" s="34" t="s">
        <v>1853</v>
      </c>
      <c r="G911" s="34" t="s">
        <v>1861</v>
      </c>
      <c r="H911" s="34" t="s">
        <v>1858</v>
      </c>
      <c r="I911" s="34" t="s">
        <v>1865</v>
      </c>
      <c r="J911" s="34" t="s">
        <v>1865</v>
      </c>
      <c r="K911" s="34">
        <v>0.96</v>
      </c>
      <c r="L911" s="34">
        <v>0.96</v>
      </c>
      <c r="M911" s="34">
        <v>0.96</v>
      </c>
      <c r="N911" s="34">
        <v>0.94</v>
      </c>
      <c r="O911" s="34">
        <v>0.94</v>
      </c>
      <c r="P911" s="34">
        <v>0.95</v>
      </c>
      <c r="Q911" s="34">
        <v>0.96</v>
      </c>
      <c r="R911" s="34">
        <v>0.97</v>
      </c>
      <c r="S911" s="34">
        <v>0.98</v>
      </c>
      <c r="T911" s="34">
        <v>1.03</v>
      </c>
      <c r="U911" s="34">
        <v>1.03</v>
      </c>
      <c r="V911" s="34">
        <v>1.04</v>
      </c>
      <c r="W911" s="34">
        <v>1.06</v>
      </c>
      <c r="X911" s="34">
        <v>1.04</v>
      </c>
      <c r="Y911" s="34">
        <v>1.08</v>
      </c>
      <c r="Z911" s="412">
        <v>1.06</v>
      </c>
      <c r="AA911" s="412">
        <v>1.06</v>
      </c>
      <c r="AB911" s="412">
        <v>1.06</v>
      </c>
      <c r="AC911" s="412">
        <v>1.06</v>
      </c>
      <c r="AD911" s="412">
        <v>1.06</v>
      </c>
    </row>
    <row r="912" spans="1:30" s="30" customFormat="1" ht="11.25" x14ac:dyDescent="0.25">
      <c r="A912" s="31">
        <v>78737</v>
      </c>
      <c r="B912" s="30" t="str">
        <f t="shared" si="14"/>
        <v/>
      </c>
      <c r="C912" s="34">
        <v>0.98</v>
      </c>
      <c r="D912" s="34" t="s">
        <v>1858</v>
      </c>
      <c r="E912" s="34" t="s">
        <v>1860</v>
      </c>
      <c r="F912" s="34" t="s">
        <v>1860</v>
      </c>
      <c r="G912" s="34" t="s">
        <v>1866</v>
      </c>
      <c r="H912" s="34" t="s">
        <v>1867</v>
      </c>
      <c r="I912" s="34" t="s">
        <v>1872</v>
      </c>
      <c r="J912" s="34" t="s">
        <v>1872</v>
      </c>
      <c r="K912" s="34">
        <v>0.89</v>
      </c>
      <c r="L912" s="34">
        <v>0.89</v>
      </c>
      <c r="M912" s="34">
        <v>0.89</v>
      </c>
      <c r="N912" s="34">
        <v>0.87</v>
      </c>
      <c r="O912" s="34">
        <v>0.87</v>
      </c>
      <c r="P912" s="34">
        <v>0.88</v>
      </c>
      <c r="Q912" s="34">
        <v>0.88</v>
      </c>
      <c r="R912" s="34">
        <v>0.89</v>
      </c>
      <c r="S912" s="34">
        <v>0.9</v>
      </c>
      <c r="T912" s="34">
        <v>0.95</v>
      </c>
      <c r="U912" s="34">
        <v>0.95</v>
      </c>
      <c r="V912" s="34">
        <v>0.95</v>
      </c>
      <c r="W912" s="34">
        <v>0.98</v>
      </c>
      <c r="X912" s="34">
        <v>0.96</v>
      </c>
      <c r="Y912" s="34">
        <v>1</v>
      </c>
      <c r="Z912" s="412">
        <v>0.98</v>
      </c>
      <c r="AA912" s="412">
        <v>0.98</v>
      </c>
      <c r="AB912" s="412">
        <v>0.98</v>
      </c>
      <c r="AC912" s="412">
        <v>0.98</v>
      </c>
      <c r="AD912" s="412">
        <v>0.98</v>
      </c>
    </row>
    <row r="913" spans="1:30" s="30" customFormat="1" ht="11.25" x14ac:dyDescent="0.25">
      <c r="A913" s="31">
        <v>78739</v>
      </c>
      <c r="B913" s="30" t="str">
        <f t="shared" si="14"/>
        <v/>
      </c>
      <c r="C913" s="34">
        <v>0.92</v>
      </c>
      <c r="D913" s="34" t="s">
        <v>1872</v>
      </c>
      <c r="E913" s="34" t="s">
        <v>1872</v>
      </c>
      <c r="F913" s="34" t="s">
        <v>1872</v>
      </c>
      <c r="G913" s="34" t="s">
        <v>1871</v>
      </c>
      <c r="H913" s="34" t="s">
        <v>1873</v>
      </c>
      <c r="I913" s="34" t="s">
        <v>1871</v>
      </c>
      <c r="J913" s="34" t="s">
        <v>1871</v>
      </c>
      <c r="K913" s="34">
        <v>0.84</v>
      </c>
      <c r="L913" s="34">
        <v>0.84</v>
      </c>
      <c r="M913" s="34">
        <v>0.84</v>
      </c>
      <c r="N913" s="34">
        <v>0.82</v>
      </c>
      <c r="O913" s="34">
        <v>0.83</v>
      </c>
      <c r="P913" s="34">
        <v>0.83</v>
      </c>
      <c r="Q913" s="34">
        <v>0.84</v>
      </c>
      <c r="R913" s="34">
        <v>0.84</v>
      </c>
      <c r="S913" s="34">
        <v>0.86</v>
      </c>
      <c r="T913" s="34">
        <v>0.89</v>
      </c>
      <c r="U913" s="34">
        <v>0.89</v>
      </c>
      <c r="V913" s="34">
        <v>0.9</v>
      </c>
      <c r="W913" s="34">
        <v>0.92</v>
      </c>
      <c r="X913" s="34">
        <v>0.91</v>
      </c>
      <c r="Y913" s="34">
        <v>0.94</v>
      </c>
      <c r="Z913" s="412">
        <v>0.92</v>
      </c>
      <c r="AA913" s="412">
        <v>0.92</v>
      </c>
      <c r="AB913" s="412">
        <v>0.92</v>
      </c>
      <c r="AC913" s="412">
        <v>0.92</v>
      </c>
      <c r="AD913" s="412">
        <v>0.92</v>
      </c>
    </row>
    <row r="914" spans="1:30" s="30" customFormat="1" ht="11.25" x14ac:dyDescent="0.25">
      <c r="A914" s="31">
        <v>79098</v>
      </c>
      <c r="B914" s="30" t="str">
        <f t="shared" si="14"/>
        <v/>
      </c>
      <c r="C914" s="34">
        <v>1.31</v>
      </c>
      <c r="D914" s="34" t="s">
        <v>1832</v>
      </c>
      <c r="E914" s="34" t="s">
        <v>1839</v>
      </c>
      <c r="F914" s="34" t="s">
        <v>1843</v>
      </c>
      <c r="G914" s="34" t="s">
        <v>1838</v>
      </c>
      <c r="H914" s="34" t="s">
        <v>1844</v>
      </c>
      <c r="I914" s="34" t="s">
        <v>1840</v>
      </c>
      <c r="J914" s="34" t="s">
        <v>1842</v>
      </c>
      <c r="K914" s="34">
        <v>1.1399999999999999</v>
      </c>
      <c r="L914" s="34">
        <v>1.1399999999999999</v>
      </c>
      <c r="M914" s="34">
        <v>1.1299999999999999</v>
      </c>
      <c r="N914" s="34">
        <v>1.1100000000000001</v>
      </c>
      <c r="O914" s="34">
        <v>1.1200000000000001</v>
      </c>
      <c r="P914" s="34">
        <v>1.1299999999999999</v>
      </c>
      <c r="Q914" s="34">
        <v>1.1399999999999999</v>
      </c>
      <c r="R914" s="34">
        <v>1.1499999999999999</v>
      </c>
      <c r="S914" s="34">
        <v>1.17</v>
      </c>
      <c r="T914" s="34">
        <v>1.25</v>
      </c>
      <c r="U914" s="34">
        <v>1.26</v>
      </c>
      <c r="V914" s="34">
        <v>1.27</v>
      </c>
      <c r="W914" s="34">
        <v>1.27</v>
      </c>
      <c r="X914" s="34">
        <v>1.24</v>
      </c>
      <c r="Y914" s="34">
        <v>1.31</v>
      </c>
      <c r="Z914" s="412">
        <v>1.27</v>
      </c>
      <c r="AA914" s="412">
        <v>1.27</v>
      </c>
      <c r="AB914" s="412">
        <v>1.27</v>
      </c>
      <c r="AC914" s="412">
        <v>1.27</v>
      </c>
      <c r="AD914" s="412">
        <v>1.27</v>
      </c>
    </row>
    <row r="915" spans="1:30" s="30" customFormat="1" ht="11.25" x14ac:dyDescent="0.25">
      <c r="A915" s="31">
        <v>79100</v>
      </c>
      <c r="B915" s="30" t="str">
        <f t="shared" si="14"/>
        <v/>
      </c>
      <c r="C915" s="34">
        <v>1.22</v>
      </c>
      <c r="D915" s="34" t="s">
        <v>1826</v>
      </c>
      <c r="E915" s="34" t="s">
        <v>1825</v>
      </c>
      <c r="F915" s="34" t="s">
        <v>1838</v>
      </c>
      <c r="G915" s="34" t="s">
        <v>1845</v>
      </c>
      <c r="H915" s="34" t="s">
        <v>1848</v>
      </c>
      <c r="I915" s="34" t="s">
        <v>1846</v>
      </c>
      <c r="J915" s="34" t="s">
        <v>1851</v>
      </c>
      <c r="K915" s="34">
        <v>1.08</v>
      </c>
      <c r="L915" s="34">
        <v>1.08</v>
      </c>
      <c r="M915" s="34">
        <v>1.08</v>
      </c>
      <c r="N915" s="34">
        <v>1.06</v>
      </c>
      <c r="O915" s="34">
        <v>1.06</v>
      </c>
      <c r="P915" s="34">
        <v>1.07</v>
      </c>
      <c r="Q915" s="34">
        <v>1.08</v>
      </c>
      <c r="R915" s="34">
        <v>1.0900000000000001</v>
      </c>
      <c r="S915" s="34">
        <v>1.1100000000000001</v>
      </c>
      <c r="T915" s="34">
        <v>1.18</v>
      </c>
      <c r="U915" s="34">
        <v>1.18</v>
      </c>
      <c r="V915" s="34">
        <v>1.19</v>
      </c>
      <c r="W915" s="34">
        <v>1.2</v>
      </c>
      <c r="X915" s="34">
        <v>1.17</v>
      </c>
      <c r="Y915" s="34">
        <v>1.23</v>
      </c>
      <c r="Z915" s="412">
        <v>1.2</v>
      </c>
      <c r="AA915" s="412">
        <v>1.2</v>
      </c>
      <c r="AB915" s="412">
        <v>1.2</v>
      </c>
      <c r="AC915" s="412">
        <v>1.2</v>
      </c>
      <c r="AD915" s="412">
        <v>1.2</v>
      </c>
    </row>
    <row r="916" spans="1:30" s="30" customFormat="1" ht="11.25" x14ac:dyDescent="0.25">
      <c r="A916" s="31">
        <v>79102</v>
      </c>
      <c r="B916" s="30" t="str">
        <f t="shared" si="14"/>
        <v/>
      </c>
      <c r="C916" s="34">
        <v>1.22</v>
      </c>
      <c r="D916" s="34" t="s">
        <v>1826</v>
      </c>
      <c r="E916" s="34" t="s">
        <v>1838</v>
      </c>
      <c r="F916" s="34" t="s">
        <v>1834</v>
      </c>
      <c r="G916" s="34" t="s">
        <v>1850</v>
      </c>
      <c r="H916" s="34" t="s">
        <v>1847</v>
      </c>
      <c r="I916" s="34" t="s">
        <v>1851</v>
      </c>
      <c r="J916" s="34" t="s">
        <v>1851</v>
      </c>
      <c r="K916" s="34">
        <v>1.08</v>
      </c>
      <c r="L916" s="34">
        <v>1.08</v>
      </c>
      <c r="M916" s="34">
        <v>1.07</v>
      </c>
      <c r="N916" s="34">
        <v>1.05</v>
      </c>
      <c r="O916" s="34">
        <v>1.06</v>
      </c>
      <c r="P916" s="34">
        <v>1.06</v>
      </c>
      <c r="Q916" s="34">
        <v>1.07</v>
      </c>
      <c r="R916" s="34">
        <v>1.08</v>
      </c>
      <c r="S916" s="34">
        <v>1.1000000000000001</v>
      </c>
      <c r="T916" s="34">
        <v>1.17</v>
      </c>
      <c r="U916" s="34">
        <v>1.17</v>
      </c>
      <c r="V916" s="34">
        <v>1.18</v>
      </c>
      <c r="W916" s="34">
        <v>1.2</v>
      </c>
      <c r="X916" s="34">
        <v>1.17</v>
      </c>
      <c r="Y916" s="34">
        <v>1.22</v>
      </c>
      <c r="Z916" s="412">
        <v>1.2</v>
      </c>
      <c r="AA916" s="412">
        <v>1.2</v>
      </c>
      <c r="AB916" s="412">
        <v>1.2</v>
      </c>
      <c r="AC916" s="412">
        <v>1.2</v>
      </c>
      <c r="AD916" s="412">
        <v>1.2</v>
      </c>
    </row>
    <row r="917" spans="1:30" s="30" customFormat="1" ht="11.25" x14ac:dyDescent="0.25">
      <c r="A917" s="31">
        <v>79104</v>
      </c>
      <c r="B917" s="30" t="str">
        <f t="shared" si="14"/>
        <v/>
      </c>
      <c r="C917" s="34">
        <v>1.1100000000000001</v>
      </c>
      <c r="D917" s="34" t="s">
        <v>1851</v>
      </c>
      <c r="E917" s="34" t="s">
        <v>1848</v>
      </c>
      <c r="F917" s="34" t="s">
        <v>1847</v>
      </c>
      <c r="G917" s="34" t="s">
        <v>1856</v>
      </c>
      <c r="H917" s="34" t="s">
        <v>1864</v>
      </c>
      <c r="I917" s="34" t="s">
        <v>1857</v>
      </c>
      <c r="J917" s="34" t="s">
        <v>1857</v>
      </c>
      <c r="K917" s="34">
        <v>1</v>
      </c>
      <c r="L917" s="34">
        <v>1</v>
      </c>
      <c r="M917" s="34">
        <v>0.99</v>
      </c>
      <c r="N917" s="34">
        <v>0.97</v>
      </c>
      <c r="O917" s="34">
        <v>0.98</v>
      </c>
      <c r="P917" s="34">
        <v>0.98</v>
      </c>
      <c r="Q917" s="34">
        <v>0.99</v>
      </c>
      <c r="R917" s="34">
        <v>1</v>
      </c>
      <c r="S917" s="34">
        <v>1.02</v>
      </c>
      <c r="T917" s="34">
        <v>1.07</v>
      </c>
      <c r="U917" s="34">
        <v>1.07</v>
      </c>
      <c r="V917" s="34">
        <v>1.08</v>
      </c>
      <c r="W917" s="34">
        <v>1.1000000000000001</v>
      </c>
      <c r="X917" s="34">
        <v>1.07</v>
      </c>
      <c r="Y917" s="34">
        <v>1.1299999999999999</v>
      </c>
      <c r="Z917" s="412">
        <v>1.1000000000000001</v>
      </c>
      <c r="AA917" s="412">
        <v>1.1000000000000001</v>
      </c>
      <c r="AB917" s="412">
        <v>1.1000000000000001</v>
      </c>
      <c r="AC917" s="412">
        <v>1.1000000000000001</v>
      </c>
      <c r="AD917" s="412">
        <v>1.1000000000000001</v>
      </c>
    </row>
    <row r="918" spans="1:30" s="30" customFormat="1" ht="11.25" x14ac:dyDescent="0.25">
      <c r="A918" s="31">
        <v>79106</v>
      </c>
      <c r="B918" s="30" t="str">
        <f t="shared" si="14"/>
        <v/>
      </c>
      <c r="C918" s="34">
        <v>1.33</v>
      </c>
      <c r="D918" s="34" t="s">
        <v>1823</v>
      </c>
      <c r="E918" s="34" t="s">
        <v>1832</v>
      </c>
      <c r="F918" s="34" t="s">
        <v>1839</v>
      </c>
      <c r="G918" s="34" t="s">
        <v>1826</v>
      </c>
      <c r="H918" s="34" t="s">
        <v>1842</v>
      </c>
      <c r="I918" s="34" t="s">
        <v>1834</v>
      </c>
      <c r="J918" s="34" t="s">
        <v>1840</v>
      </c>
      <c r="K918" s="34">
        <v>1.1599999999999999</v>
      </c>
      <c r="L918" s="34">
        <v>1.1599999999999999</v>
      </c>
      <c r="M918" s="34">
        <v>1.1499999999999999</v>
      </c>
      <c r="N918" s="34">
        <v>1.1200000000000001</v>
      </c>
      <c r="O918" s="34">
        <v>1.1299999999999999</v>
      </c>
      <c r="P918" s="34">
        <v>1.1399999999999999</v>
      </c>
      <c r="Q918" s="34">
        <v>1.1499999999999999</v>
      </c>
      <c r="R918" s="34">
        <v>1.1599999999999999</v>
      </c>
      <c r="S918" s="34">
        <v>1.19</v>
      </c>
      <c r="T918" s="34">
        <v>1.27</v>
      </c>
      <c r="U918" s="34">
        <v>1.27</v>
      </c>
      <c r="V918" s="34">
        <v>1.28</v>
      </c>
      <c r="W918" s="34">
        <v>1.29</v>
      </c>
      <c r="X918" s="34">
        <v>1.25</v>
      </c>
      <c r="Y918" s="34">
        <v>1.32</v>
      </c>
      <c r="Z918" s="412">
        <v>1.29</v>
      </c>
      <c r="AA918" s="412">
        <v>1.29</v>
      </c>
      <c r="AB918" s="412">
        <v>1.29</v>
      </c>
      <c r="AC918" s="412">
        <v>1.29</v>
      </c>
      <c r="AD918" s="412">
        <v>1.29</v>
      </c>
    </row>
    <row r="919" spans="1:30" s="30" customFormat="1" ht="11.25" x14ac:dyDescent="0.25">
      <c r="A919" s="31">
        <v>79108</v>
      </c>
      <c r="B919" s="30" t="str">
        <f t="shared" si="14"/>
        <v/>
      </c>
      <c r="C919" s="34">
        <v>1.3</v>
      </c>
      <c r="D919" s="34" t="s">
        <v>1833</v>
      </c>
      <c r="E919" s="34" t="s">
        <v>1843</v>
      </c>
      <c r="F919" s="34" t="s">
        <v>1841</v>
      </c>
      <c r="G919" s="34" t="s">
        <v>1838</v>
      </c>
      <c r="H919" s="34" t="s">
        <v>1844</v>
      </c>
      <c r="I919" s="34" t="s">
        <v>1840</v>
      </c>
      <c r="J919" s="34" t="s">
        <v>1842</v>
      </c>
      <c r="K919" s="34">
        <v>1.1499999999999999</v>
      </c>
      <c r="L919" s="34">
        <v>1.1499999999999999</v>
      </c>
      <c r="M919" s="34">
        <v>1.1299999999999999</v>
      </c>
      <c r="N919" s="34">
        <v>1.1100000000000001</v>
      </c>
      <c r="O919" s="34">
        <v>1.1200000000000001</v>
      </c>
      <c r="P919" s="34">
        <v>1.1299999999999999</v>
      </c>
      <c r="Q919" s="34">
        <v>1.1399999999999999</v>
      </c>
      <c r="R919" s="34">
        <v>1.1499999999999999</v>
      </c>
      <c r="S919" s="34">
        <v>1.18</v>
      </c>
      <c r="T919" s="34">
        <v>1.25</v>
      </c>
      <c r="U919" s="34">
        <v>1.26</v>
      </c>
      <c r="V919" s="34">
        <v>1.26</v>
      </c>
      <c r="W919" s="34">
        <v>1.27</v>
      </c>
      <c r="X919" s="34">
        <v>1.24</v>
      </c>
      <c r="Y919" s="34">
        <v>1.3</v>
      </c>
      <c r="Z919" s="412">
        <v>1.27</v>
      </c>
      <c r="AA919" s="412">
        <v>1.27</v>
      </c>
      <c r="AB919" s="412">
        <v>1.27</v>
      </c>
      <c r="AC919" s="412">
        <v>1.27</v>
      </c>
      <c r="AD919" s="412">
        <v>1.27</v>
      </c>
    </row>
    <row r="920" spans="1:30" s="30" customFormat="1" ht="11.25" x14ac:dyDescent="0.25">
      <c r="A920" s="31">
        <v>79110</v>
      </c>
      <c r="B920" s="30" t="str">
        <f t="shared" si="14"/>
        <v/>
      </c>
      <c r="C920" s="34">
        <v>1.31</v>
      </c>
      <c r="D920" s="34" t="s">
        <v>1832</v>
      </c>
      <c r="E920" s="34" t="s">
        <v>1839</v>
      </c>
      <c r="F920" s="34" t="s">
        <v>1843</v>
      </c>
      <c r="G920" s="34" t="s">
        <v>1825</v>
      </c>
      <c r="H920" s="34" t="s">
        <v>1842</v>
      </c>
      <c r="I920" s="34" t="s">
        <v>1840</v>
      </c>
      <c r="J920" s="34" t="s">
        <v>1840</v>
      </c>
      <c r="K920" s="34">
        <v>1.1499999999999999</v>
      </c>
      <c r="L920" s="34">
        <v>1.1499999999999999</v>
      </c>
      <c r="M920" s="34">
        <v>1.1399999999999999</v>
      </c>
      <c r="N920" s="34">
        <v>1.1200000000000001</v>
      </c>
      <c r="O920" s="34">
        <v>1.1299999999999999</v>
      </c>
      <c r="P920" s="34">
        <v>1.1299999999999999</v>
      </c>
      <c r="Q920" s="34">
        <v>1.1499999999999999</v>
      </c>
      <c r="R920" s="34">
        <v>1.1599999999999999</v>
      </c>
      <c r="S920" s="34">
        <v>1.18</v>
      </c>
      <c r="T920" s="34">
        <v>1.26</v>
      </c>
      <c r="U920" s="34">
        <v>1.26</v>
      </c>
      <c r="V920" s="34">
        <v>1.27</v>
      </c>
      <c r="W920" s="34">
        <v>1.28</v>
      </c>
      <c r="X920" s="34">
        <v>1.24</v>
      </c>
      <c r="Y920" s="34">
        <v>1.31</v>
      </c>
      <c r="Z920" s="412">
        <v>1.28</v>
      </c>
      <c r="AA920" s="412">
        <v>1.28</v>
      </c>
      <c r="AB920" s="412">
        <v>1.28</v>
      </c>
      <c r="AC920" s="412">
        <v>1.28</v>
      </c>
      <c r="AD920" s="412">
        <v>1.28</v>
      </c>
    </row>
    <row r="921" spans="1:30" s="30" customFormat="1" ht="11.25" x14ac:dyDescent="0.25">
      <c r="A921" s="31">
        <v>79111</v>
      </c>
      <c r="B921" s="30" t="str">
        <f t="shared" si="14"/>
        <v/>
      </c>
      <c r="C921" s="34">
        <v>1.29</v>
      </c>
      <c r="D921" s="34" t="s">
        <v>1839</v>
      </c>
      <c r="E921" s="34" t="s">
        <v>1843</v>
      </c>
      <c r="F921" s="34" t="s">
        <v>1830</v>
      </c>
      <c r="G921" s="34" t="s">
        <v>1834</v>
      </c>
      <c r="H921" s="34" t="s">
        <v>1849</v>
      </c>
      <c r="I921" s="34" t="s">
        <v>1842</v>
      </c>
      <c r="J921" s="34" t="s">
        <v>1842</v>
      </c>
      <c r="K921" s="34">
        <v>1.1399999999999999</v>
      </c>
      <c r="L921" s="34">
        <v>1.1399999999999999</v>
      </c>
      <c r="M921" s="34">
        <v>1.1299999999999999</v>
      </c>
      <c r="N921" s="34">
        <v>1.1100000000000001</v>
      </c>
      <c r="O921" s="34">
        <v>1.1200000000000001</v>
      </c>
      <c r="P921" s="34">
        <v>1.1200000000000001</v>
      </c>
      <c r="Q921" s="34">
        <v>1.1399999999999999</v>
      </c>
      <c r="R921" s="34">
        <v>1.1499999999999999</v>
      </c>
      <c r="S921" s="34">
        <v>1.17</v>
      </c>
      <c r="T921" s="34">
        <v>1.25</v>
      </c>
      <c r="U921" s="34">
        <v>1.25</v>
      </c>
      <c r="V921" s="34">
        <v>1.25</v>
      </c>
      <c r="W921" s="34">
        <v>1.27</v>
      </c>
      <c r="X921" s="34">
        <v>1.23</v>
      </c>
      <c r="Y921" s="34">
        <v>1.29</v>
      </c>
      <c r="Z921" s="412">
        <v>1.27</v>
      </c>
      <c r="AA921" s="412">
        <v>1.27</v>
      </c>
      <c r="AB921" s="412">
        <v>1.27</v>
      </c>
      <c r="AC921" s="412">
        <v>1.27</v>
      </c>
      <c r="AD921" s="412">
        <v>1.27</v>
      </c>
    </row>
    <row r="922" spans="1:30" s="30" customFormat="1" ht="11.25" x14ac:dyDescent="0.25">
      <c r="A922" s="31">
        <v>79112</v>
      </c>
      <c r="B922" s="30" t="str">
        <f t="shared" si="14"/>
        <v/>
      </c>
      <c r="C922" s="34">
        <v>1.3</v>
      </c>
      <c r="D922" s="34" t="s">
        <v>1833</v>
      </c>
      <c r="E922" s="34" t="s">
        <v>1843</v>
      </c>
      <c r="F922" s="34" t="s">
        <v>1841</v>
      </c>
      <c r="G922" s="34" t="s">
        <v>1838</v>
      </c>
      <c r="H922" s="34" t="s">
        <v>1844</v>
      </c>
      <c r="I922" s="34" t="s">
        <v>1840</v>
      </c>
      <c r="J922" s="34" t="s">
        <v>1840</v>
      </c>
      <c r="K922" s="34">
        <v>1.1499999999999999</v>
      </c>
      <c r="L922" s="34">
        <v>1.1499999999999999</v>
      </c>
      <c r="M922" s="34">
        <v>1.1399999999999999</v>
      </c>
      <c r="N922" s="34">
        <v>1.1200000000000001</v>
      </c>
      <c r="O922" s="34">
        <v>1.1299999999999999</v>
      </c>
      <c r="P922" s="34">
        <v>1.1299999999999999</v>
      </c>
      <c r="Q922" s="34">
        <v>1.1499999999999999</v>
      </c>
      <c r="R922" s="34">
        <v>1.1599999999999999</v>
      </c>
      <c r="S922" s="34">
        <v>1.18</v>
      </c>
      <c r="T922" s="34">
        <v>1.26</v>
      </c>
      <c r="U922" s="34">
        <v>1.26</v>
      </c>
      <c r="V922" s="34">
        <v>1.26</v>
      </c>
      <c r="W922" s="34">
        <v>1.28</v>
      </c>
      <c r="X922" s="34">
        <v>1.24</v>
      </c>
      <c r="Y922" s="34">
        <v>1.3</v>
      </c>
      <c r="Z922" s="412">
        <v>1.28</v>
      </c>
      <c r="AA922" s="412">
        <v>1.28</v>
      </c>
      <c r="AB922" s="412">
        <v>1.28</v>
      </c>
      <c r="AC922" s="412">
        <v>1.28</v>
      </c>
      <c r="AD922" s="412">
        <v>1.28</v>
      </c>
    </row>
    <row r="923" spans="1:30" s="30" customFormat="1" ht="11.25" x14ac:dyDescent="0.25">
      <c r="A923" s="31">
        <v>79114</v>
      </c>
      <c r="B923" s="30" t="str">
        <f t="shared" si="14"/>
        <v/>
      </c>
      <c r="C923" s="34">
        <v>1.29</v>
      </c>
      <c r="D923" s="34" t="s">
        <v>1839</v>
      </c>
      <c r="E923" s="34" t="s">
        <v>1843</v>
      </c>
      <c r="F923" s="34" t="s">
        <v>1830</v>
      </c>
      <c r="G923" s="34" t="s">
        <v>1834</v>
      </c>
      <c r="H923" s="34" t="s">
        <v>1849</v>
      </c>
      <c r="I923" s="34" t="s">
        <v>1842</v>
      </c>
      <c r="J923" s="34" t="s">
        <v>1842</v>
      </c>
      <c r="K923" s="34">
        <v>1.1399999999999999</v>
      </c>
      <c r="L923" s="34">
        <v>1.1399999999999999</v>
      </c>
      <c r="M923" s="34">
        <v>1.1299999999999999</v>
      </c>
      <c r="N923" s="34">
        <v>1.1100000000000001</v>
      </c>
      <c r="O923" s="34">
        <v>1.1100000000000001</v>
      </c>
      <c r="P923" s="34">
        <v>1.1200000000000001</v>
      </c>
      <c r="Q923" s="34">
        <v>1.1399999999999999</v>
      </c>
      <c r="R923" s="34">
        <v>1.1499999999999999</v>
      </c>
      <c r="S923" s="34">
        <v>1.17</v>
      </c>
      <c r="T923" s="34">
        <v>1.25</v>
      </c>
      <c r="U923" s="34">
        <v>1.25</v>
      </c>
      <c r="V923" s="34">
        <v>1.25</v>
      </c>
      <c r="W923" s="34">
        <v>1.27</v>
      </c>
      <c r="X923" s="34">
        <v>1.23</v>
      </c>
      <c r="Y923" s="34">
        <v>1.3</v>
      </c>
      <c r="Z923" s="412">
        <v>1.27</v>
      </c>
      <c r="AA923" s="412">
        <v>1.27</v>
      </c>
      <c r="AB923" s="412">
        <v>1.27</v>
      </c>
      <c r="AC923" s="412">
        <v>1.27</v>
      </c>
      <c r="AD923" s="412">
        <v>1.27</v>
      </c>
    </row>
    <row r="924" spans="1:30" s="30" customFormat="1" ht="11.25" x14ac:dyDescent="0.25">
      <c r="A924" s="31">
        <v>79115</v>
      </c>
      <c r="B924" s="30" t="str">
        <f t="shared" si="14"/>
        <v/>
      </c>
      <c r="C924" s="34">
        <v>1.32</v>
      </c>
      <c r="D924" s="34" t="s">
        <v>1823</v>
      </c>
      <c r="E924" s="34" t="s">
        <v>1833</v>
      </c>
      <c r="F924" s="34" t="s">
        <v>1839</v>
      </c>
      <c r="G924" s="34" t="s">
        <v>1825</v>
      </c>
      <c r="H924" s="34" t="s">
        <v>1842</v>
      </c>
      <c r="I924" s="34" t="s">
        <v>1840</v>
      </c>
      <c r="J924" s="34" t="s">
        <v>1840</v>
      </c>
      <c r="K924" s="34">
        <v>1.1499999999999999</v>
      </c>
      <c r="L924" s="34">
        <v>1.1499999999999999</v>
      </c>
      <c r="M924" s="34">
        <v>1.1399999999999999</v>
      </c>
      <c r="N924" s="34">
        <v>1.1200000000000001</v>
      </c>
      <c r="O924" s="34">
        <v>1.1299999999999999</v>
      </c>
      <c r="P924" s="34">
        <v>1.1299999999999999</v>
      </c>
      <c r="Q924" s="34">
        <v>1.1499999999999999</v>
      </c>
      <c r="R924" s="34">
        <v>1.1599999999999999</v>
      </c>
      <c r="S924" s="34">
        <v>1.18</v>
      </c>
      <c r="T924" s="34">
        <v>1.27</v>
      </c>
      <c r="U924" s="34">
        <v>1.27</v>
      </c>
      <c r="V924" s="34">
        <v>1.27</v>
      </c>
      <c r="W924" s="34">
        <v>1.28</v>
      </c>
      <c r="X924" s="34">
        <v>1.25</v>
      </c>
      <c r="Y924" s="34">
        <v>1.32</v>
      </c>
      <c r="Z924" s="412">
        <v>1.28</v>
      </c>
      <c r="AA924" s="412">
        <v>1.28</v>
      </c>
      <c r="AB924" s="412">
        <v>1.28</v>
      </c>
      <c r="AC924" s="412">
        <v>1.28</v>
      </c>
      <c r="AD924" s="412">
        <v>1.28</v>
      </c>
    </row>
    <row r="925" spans="1:30" s="30" customFormat="1" ht="11.25" x14ac:dyDescent="0.25">
      <c r="A925" s="31">
        <v>79117</v>
      </c>
      <c r="B925" s="30" t="str">
        <f t="shared" si="14"/>
        <v/>
      </c>
      <c r="C925" s="34">
        <v>1.03</v>
      </c>
      <c r="D925" s="34" t="s">
        <v>1857</v>
      </c>
      <c r="E925" s="34" t="s">
        <v>1857</v>
      </c>
      <c r="F925" s="34">
        <v>1</v>
      </c>
      <c r="G925" s="34" t="s">
        <v>1858</v>
      </c>
      <c r="H925" s="34" t="s">
        <v>1863</v>
      </c>
      <c r="I925" s="34" t="s">
        <v>1860</v>
      </c>
      <c r="J925" s="34" t="s">
        <v>1860</v>
      </c>
      <c r="K925" s="34">
        <v>0.93</v>
      </c>
      <c r="L925" s="34">
        <v>0.93</v>
      </c>
      <c r="M925" s="34">
        <v>0.93</v>
      </c>
      <c r="N925" s="34">
        <v>0.91</v>
      </c>
      <c r="O925" s="34">
        <v>0.92</v>
      </c>
      <c r="P925" s="34">
        <v>0.92</v>
      </c>
      <c r="Q925" s="34">
        <v>0.93</v>
      </c>
      <c r="R925" s="34">
        <v>0.94</v>
      </c>
      <c r="S925" s="34">
        <v>0.95</v>
      </c>
      <c r="T925" s="34">
        <v>1</v>
      </c>
      <c r="U925" s="34">
        <v>1</v>
      </c>
      <c r="V925" s="34">
        <v>1</v>
      </c>
      <c r="W925" s="34">
        <v>1.03</v>
      </c>
      <c r="X925" s="34">
        <v>1.01</v>
      </c>
      <c r="Y925" s="34">
        <v>1.05</v>
      </c>
      <c r="Z925" s="412">
        <v>1.03</v>
      </c>
      <c r="AA925" s="412">
        <v>1.03</v>
      </c>
      <c r="AB925" s="412">
        <v>1.03</v>
      </c>
      <c r="AC925" s="412">
        <v>1.03</v>
      </c>
      <c r="AD925" s="412">
        <v>1.03</v>
      </c>
    </row>
    <row r="926" spans="1:30" s="30" customFormat="1" ht="11.25" x14ac:dyDescent="0.25">
      <c r="A926" s="31">
        <v>79183</v>
      </c>
      <c r="B926" s="30" t="str">
        <f t="shared" si="14"/>
        <v/>
      </c>
      <c r="C926" s="34">
        <v>1.25</v>
      </c>
      <c r="D926" s="34" t="s">
        <v>1824</v>
      </c>
      <c r="E926" s="34" t="s">
        <v>1837</v>
      </c>
      <c r="F926" s="34" t="s">
        <v>1826</v>
      </c>
      <c r="G926" s="34" t="s">
        <v>1844</v>
      </c>
      <c r="H926" s="34" t="s">
        <v>1846</v>
      </c>
      <c r="I926" s="34" t="s">
        <v>1845</v>
      </c>
      <c r="J926" s="34" t="s">
        <v>1845</v>
      </c>
      <c r="K926" s="34">
        <v>1.1100000000000001</v>
      </c>
      <c r="L926" s="34">
        <v>1.1100000000000001</v>
      </c>
      <c r="M926" s="34">
        <v>1.1000000000000001</v>
      </c>
      <c r="N926" s="34">
        <v>1.08</v>
      </c>
      <c r="O926" s="34">
        <v>1.08</v>
      </c>
      <c r="P926" s="34">
        <v>1.0900000000000001</v>
      </c>
      <c r="Q926" s="34">
        <v>1.1100000000000001</v>
      </c>
      <c r="R926" s="34">
        <v>1.1100000000000001</v>
      </c>
      <c r="S926" s="34">
        <v>1.1399999999999999</v>
      </c>
      <c r="T926" s="34">
        <v>1.21</v>
      </c>
      <c r="U926" s="34">
        <v>1.21</v>
      </c>
      <c r="V926" s="34">
        <v>1.21</v>
      </c>
      <c r="W926" s="34">
        <v>1.23</v>
      </c>
      <c r="X926" s="34">
        <v>1.19</v>
      </c>
      <c r="Y926" s="34">
        <v>1.26</v>
      </c>
      <c r="Z926" s="412">
        <v>1.23</v>
      </c>
      <c r="AA926" s="412">
        <v>1.23</v>
      </c>
      <c r="AB926" s="412">
        <v>1.23</v>
      </c>
      <c r="AC926" s="412">
        <v>1.23</v>
      </c>
      <c r="AD926" s="412">
        <v>1.23</v>
      </c>
    </row>
    <row r="927" spans="1:30" s="30" customFormat="1" ht="11.25" x14ac:dyDescent="0.25">
      <c r="A927" s="31">
        <v>79189</v>
      </c>
      <c r="B927" s="30" t="str">
        <f t="shared" si="14"/>
        <v/>
      </c>
      <c r="C927" s="34">
        <v>1.29</v>
      </c>
      <c r="D927" s="34" t="s">
        <v>1839</v>
      </c>
      <c r="E927" s="34" t="s">
        <v>1841</v>
      </c>
      <c r="F927" s="34" t="s">
        <v>1830</v>
      </c>
      <c r="G927" s="34" t="s">
        <v>1834</v>
      </c>
      <c r="H927" s="34" t="s">
        <v>1849</v>
      </c>
      <c r="I927" s="34" t="s">
        <v>1842</v>
      </c>
      <c r="J927" s="34" t="s">
        <v>1842</v>
      </c>
      <c r="K927" s="34">
        <v>1.1399999999999999</v>
      </c>
      <c r="L927" s="34">
        <v>1.1399999999999999</v>
      </c>
      <c r="M927" s="34">
        <v>1.1299999999999999</v>
      </c>
      <c r="N927" s="34">
        <v>1.1100000000000001</v>
      </c>
      <c r="O927" s="34">
        <v>1.1200000000000001</v>
      </c>
      <c r="P927" s="34">
        <v>1.1200000000000001</v>
      </c>
      <c r="Q927" s="34">
        <v>1.1399999999999999</v>
      </c>
      <c r="R927" s="34">
        <v>1.1499999999999999</v>
      </c>
      <c r="S927" s="34">
        <v>1.17</v>
      </c>
      <c r="T927" s="34">
        <v>1.25</v>
      </c>
      <c r="U927" s="34">
        <v>1.25</v>
      </c>
      <c r="V927" s="34">
        <v>1.25</v>
      </c>
      <c r="W927" s="34">
        <v>1.27</v>
      </c>
      <c r="X927" s="34">
        <v>1.23</v>
      </c>
      <c r="Y927" s="34">
        <v>1.29</v>
      </c>
      <c r="Z927" s="412">
        <v>1.27</v>
      </c>
      <c r="AA927" s="412">
        <v>1.27</v>
      </c>
      <c r="AB927" s="412">
        <v>1.27</v>
      </c>
      <c r="AC927" s="412">
        <v>1.27</v>
      </c>
      <c r="AD927" s="412">
        <v>1.27</v>
      </c>
    </row>
    <row r="928" spans="1:30" s="30" customFormat="1" ht="11.25" x14ac:dyDescent="0.25">
      <c r="A928" s="31">
        <v>79194</v>
      </c>
      <c r="B928" s="30" t="str">
        <f t="shared" si="14"/>
        <v/>
      </c>
      <c r="C928" s="34">
        <v>1.26</v>
      </c>
      <c r="D928" s="34" t="s">
        <v>1830</v>
      </c>
      <c r="E928" s="34" t="s">
        <v>1824</v>
      </c>
      <c r="F928" s="34" t="s">
        <v>1831</v>
      </c>
      <c r="G928" s="34" t="s">
        <v>1842</v>
      </c>
      <c r="H928" s="34" t="s">
        <v>1850</v>
      </c>
      <c r="I928" s="34" t="s">
        <v>1849</v>
      </c>
      <c r="J928" s="34" t="s">
        <v>1849</v>
      </c>
      <c r="K928" s="34">
        <v>1.1200000000000001</v>
      </c>
      <c r="L928" s="34">
        <v>1.1200000000000001</v>
      </c>
      <c r="M928" s="34">
        <v>1.1100000000000001</v>
      </c>
      <c r="N928" s="34">
        <v>1.0900000000000001</v>
      </c>
      <c r="O928" s="34">
        <v>1.0900000000000001</v>
      </c>
      <c r="P928" s="34">
        <v>1.1000000000000001</v>
      </c>
      <c r="Q928" s="34">
        <v>1.1200000000000001</v>
      </c>
      <c r="R928" s="34">
        <v>1.1200000000000001</v>
      </c>
      <c r="S928" s="34">
        <v>1.1499999999999999</v>
      </c>
      <c r="T928" s="34">
        <v>1.22</v>
      </c>
      <c r="U928" s="34">
        <v>1.22</v>
      </c>
      <c r="V928" s="34">
        <v>1.23</v>
      </c>
      <c r="W928" s="34">
        <v>1.24</v>
      </c>
      <c r="X928" s="34">
        <v>1.2</v>
      </c>
      <c r="Y928" s="34">
        <v>1.27</v>
      </c>
      <c r="Z928" s="412">
        <v>1.24</v>
      </c>
      <c r="AA928" s="412">
        <v>1.24</v>
      </c>
      <c r="AB928" s="412">
        <v>1.24</v>
      </c>
      <c r="AC928" s="412">
        <v>1.24</v>
      </c>
      <c r="AD928" s="412">
        <v>1.24</v>
      </c>
    </row>
    <row r="929" spans="1:30" s="30" customFormat="1" ht="11.25" x14ac:dyDescent="0.25">
      <c r="A929" s="31">
        <v>79199</v>
      </c>
      <c r="B929" s="30" t="str">
        <f t="shared" si="14"/>
        <v/>
      </c>
      <c r="C929" s="34">
        <v>1.1599999999999999</v>
      </c>
      <c r="D929" s="34" t="s">
        <v>1844</v>
      </c>
      <c r="E929" s="34" t="s">
        <v>1849</v>
      </c>
      <c r="F929" s="34" t="s">
        <v>1845</v>
      </c>
      <c r="G929" s="34" t="s">
        <v>1847</v>
      </c>
      <c r="H929" s="34" t="s">
        <v>1853</v>
      </c>
      <c r="I929" s="34" t="s">
        <v>1852</v>
      </c>
      <c r="J929" s="34" t="s">
        <v>1852</v>
      </c>
      <c r="K929" s="34">
        <v>1.04</v>
      </c>
      <c r="L929" s="34">
        <v>1.04</v>
      </c>
      <c r="M929" s="34">
        <v>1.03</v>
      </c>
      <c r="N929" s="34">
        <v>1.01</v>
      </c>
      <c r="O929" s="34">
        <v>1.02</v>
      </c>
      <c r="P929" s="34">
        <v>1.03</v>
      </c>
      <c r="Q929" s="34">
        <v>1.03</v>
      </c>
      <c r="R929" s="34">
        <v>1.04</v>
      </c>
      <c r="S929" s="34">
        <v>1.06</v>
      </c>
      <c r="T929" s="34">
        <v>1.1200000000000001</v>
      </c>
      <c r="U929" s="34">
        <v>1.1299999999999999</v>
      </c>
      <c r="V929" s="34">
        <v>1.1299999999999999</v>
      </c>
      <c r="W929" s="34">
        <v>1.1499999999999999</v>
      </c>
      <c r="X929" s="34">
        <v>1.1200000000000001</v>
      </c>
      <c r="Y929" s="34">
        <v>1.17</v>
      </c>
      <c r="Z929" s="412">
        <v>1.1499999999999999</v>
      </c>
      <c r="AA929" s="412">
        <v>1.1499999999999999</v>
      </c>
      <c r="AB929" s="412">
        <v>1.1499999999999999</v>
      </c>
      <c r="AC929" s="412">
        <v>1.1499999999999999</v>
      </c>
      <c r="AD929" s="412">
        <v>1.1499999999999999</v>
      </c>
    </row>
    <row r="930" spans="1:30" s="30" customFormat="1" ht="11.25" x14ac:dyDescent="0.25">
      <c r="A930" s="31">
        <v>79206</v>
      </c>
      <c r="B930" s="30" t="str">
        <f t="shared" si="14"/>
        <v/>
      </c>
      <c r="C930" s="34">
        <v>1.33</v>
      </c>
      <c r="D930" s="34" t="s">
        <v>1822</v>
      </c>
      <c r="E930" s="34" t="s">
        <v>1832</v>
      </c>
      <c r="F930" s="34" t="s">
        <v>1833</v>
      </c>
      <c r="G930" s="34" t="s">
        <v>1826</v>
      </c>
      <c r="H930" s="34" t="s">
        <v>1840</v>
      </c>
      <c r="I930" s="34" t="s">
        <v>1838</v>
      </c>
      <c r="J930" s="34" t="s">
        <v>1838</v>
      </c>
      <c r="K930" s="34">
        <v>1.17</v>
      </c>
      <c r="L930" s="34">
        <v>1.17</v>
      </c>
      <c r="M930" s="34">
        <v>1.1599999999999999</v>
      </c>
      <c r="N930" s="34">
        <v>1.1399999999999999</v>
      </c>
      <c r="O930" s="34">
        <v>1.1499999999999999</v>
      </c>
      <c r="P930" s="34">
        <v>1.1499999999999999</v>
      </c>
      <c r="Q930" s="34">
        <v>1.17</v>
      </c>
      <c r="R930" s="34">
        <v>1.18</v>
      </c>
      <c r="S930" s="34">
        <v>1.2</v>
      </c>
      <c r="T930" s="34">
        <v>1.28</v>
      </c>
      <c r="U930" s="34">
        <v>1.29</v>
      </c>
      <c r="V930" s="34">
        <v>1.29</v>
      </c>
      <c r="W930" s="34">
        <v>1.3</v>
      </c>
      <c r="X930" s="34">
        <v>1.26</v>
      </c>
      <c r="Y930" s="34">
        <v>1.33</v>
      </c>
      <c r="Z930" s="412">
        <v>1.3</v>
      </c>
      <c r="AA930" s="412">
        <v>1.3</v>
      </c>
      <c r="AB930" s="412">
        <v>1.3</v>
      </c>
      <c r="AC930" s="412">
        <v>1.3</v>
      </c>
      <c r="AD930" s="412">
        <v>1.3</v>
      </c>
    </row>
    <row r="931" spans="1:30" s="30" customFormat="1" ht="11.25" x14ac:dyDescent="0.25">
      <c r="A931" s="31">
        <v>79211</v>
      </c>
      <c r="B931" s="30" t="str">
        <f t="shared" si="14"/>
        <v/>
      </c>
      <c r="C931" s="34">
        <v>1.28</v>
      </c>
      <c r="D931" s="34" t="s">
        <v>1843</v>
      </c>
      <c r="E931" s="34" t="s">
        <v>1830</v>
      </c>
      <c r="F931" s="34" t="s">
        <v>1824</v>
      </c>
      <c r="G931" s="34" t="s">
        <v>1840</v>
      </c>
      <c r="H931" s="34" t="s">
        <v>1845</v>
      </c>
      <c r="I931" s="34" t="s">
        <v>1844</v>
      </c>
      <c r="J931" s="34" t="s">
        <v>1844</v>
      </c>
      <c r="K931" s="34">
        <v>1.1299999999999999</v>
      </c>
      <c r="L931" s="34">
        <v>1.1299999999999999</v>
      </c>
      <c r="M931" s="34">
        <v>1.1200000000000001</v>
      </c>
      <c r="N931" s="34">
        <v>1.1000000000000001</v>
      </c>
      <c r="O931" s="34">
        <v>1.1100000000000001</v>
      </c>
      <c r="P931" s="34">
        <v>1.1100000000000001</v>
      </c>
      <c r="Q931" s="34">
        <v>1.1299999999999999</v>
      </c>
      <c r="R931" s="34">
        <v>1.1399999999999999</v>
      </c>
      <c r="S931" s="34">
        <v>1.1599999999999999</v>
      </c>
      <c r="T931" s="34">
        <v>1.24</v>
      </c>
      <c r="U931" s="34">
        <v>1.24</v>
      </c>
      <c r="V931" s="34">
        <v>1.24</v>
      </c>
      <c r="W931" s="34">
        <v>1.26</v>
      </c>
      <c r="X931" s="34">
        <v>1.22</v>
      </c>
      <c r="Y931" s="34">
        <v>1.28</v>
      </c>
      <c r="Z931" s="412">
        <v>1.26</v>
      </c>
      <c r="AA931" s="412">
        <v>1.26</v>
      </c>
      <c r="AB931" s="412">
        <v>1.26</v>
      </c>
      <c r="AC931" s="412">
        <v>1.26</v>
      </c>
      <c r="AD931" s="412">
        <v>1.26</v>
      </c>
    </row>
    <row r="932" spans="1:30" s="30" customFormat="1" ht="11.25" x14ac:dyDescent="0.25">
      <c r="A932" s="31">
        <v>79215</v>
      </c>
      <c r="B932" s="30" t="str">
        <f t="shared" si="14"/>
        <v/>
      </c>
      <c r="C932" s="34">
        <v>1.1399999999999999</v>
      </c>
      <c r="D932" s="34" t="s">
        <v>1845</v>
      </c>
      <c r="E932" s="34" t="s">
        <v>1850</v>
      </c>
      <c r="F932" s="34" t="s">
        <v>1846</v>
      </c>
      <c r="G932" s="34" t="s">
        <v>1854</v>
      </c>
      <c r="H932" s="34" t="s">
        <v>1856</v>
      </c>
      <c r="I932" s="34" t="s">
        <v>1853</v>
      </c>
      <c r="J932" s="34" t="s">
        <v>1853</v>
      </c>
      <c r="K932" s="34">
        <v>1.02</v>
      </c>
      <c r="L932" s="34">
        <v>1.02</v>
      </c>
      <c r="M932" s="34">
        <v>1.01</v>
      </c>
      <c r="N932" s="34">
        <v>1</v>
      </c>
      <c r="O932" s="34">
        <v>1</v>
      </c>
      <c r="P932" s="34">
        <v>1.01</v>
      </c>
      <c r="Q932" s="34">
        <v>1.02</v>
      </c>
      <c r="R932" s="34">
        <v>1.02</v>
      </c>
      <c r="S932" s="34">
        <v>1.04</v>
      </c>
      <c r="T932" s="34">
        <v>1.1000000000000001</v>
      </c>
      <c r="U932" s="34">
        <v>1.1000000000000001</v>
      </c>
      <c r="V932" s="34">
        <v>1.1100000000000001</v>
      </c>
      <c r="W932" s="34">
        <v>1.1299999999999999</v>
      </c>
      <c r="X932" s="34">
        <v>1.1000000000000001</v>
      </c>
      <c r="Y932" s="34">
        <v>1.1499999999999999</v>
      </c>
      <c r="Z932" s="412">
        <v>1.1299999999999999</v>
      </c>
      <c r="AA932" s="412">
        <v>1.1299999999999999</v>
      </c>
      <c r="AB932" s="412">
        <v>1.1299999999999999</v>
      </c>
      <c r="AC932" s="412">
        <v>1.1299999999999999</v>
      </c>
      <c r="AD932" s="412">
        <v>1.1299999999999999</v>
      </c>
    </row>
    <row r="933" spans="1:30" s="30" customFormat="1" ht="11.25" x14ac:dyDescent="0.25">
      <c r="A933" s="31">
        <v>79219</v>
      </c>
      <c r="B933" s="30" t="str">
        <f t="shared" si="14"/>
        <v/>
      </c>
      <c r="C933" s="34">
        <v>1.25</v>
      </c>
      <c r="D933" s="34" t="s">
        <v>1824</v>
      </c>
      <c r="E933" s="34" t="s">
        <v>1831</v>
      </c>
      <c r="F933" s="34" t="s">
        <v>1826</v>
      </c>
      <c r="G933" s="34" t="s">
        <v>1844</v>
      </c>
      <c r="H933" s="34" t="s">
        <v>1846</v>
      </c>
      <c r="I933" s="34" t="s">
        <v>1845</v>
      </c>
      <c r="J933" s="34" t="s">
        <v>1850</v>
      </c>
      <c r="K933" s="34">
        <v>1.1000000000000001</v>
      </c>
      <c r="L933" s="34">
        <v>1.1000000000000001</v>
      </c>
      <c r="M933" s="34">
        <v>1.0900000000000001</v>
      </c>
      <c r="N933" s="34">
        <v>1.07</v>
      </c>
      <c r="O933" s="34">
        <v>1.08</v>
      </c>
      <c r="P933" s="34">
        <v>1.0900000000000001</v>
      </c>
      <c r="Q933" s="34">
        <v>1.1000000000000001</v>
      </c>
      <c r="R933" s="34">
        <v>1.1100000000000001</v>
      </c>
      <c r="S933" s="34">
        <v>1.1299999999999999</v>
      </c>
      <c r="T933" s="34">
        <v>1.2</v>
      </c>
      <c r="U933" s="34">
        <v>1.2</v>
      </c>
      <c r="V933" s="34">
        <v>1.21</v>
      </c>
      <c r="W933" s="34">
        <v>1.23</v>
      </c>
      <c r="X933" s="34">
        <v>1.19</v>
      </c>
      <c r="Y933" s="34">
        <v>1.25</v>
      </c>
      <c r="Z933" s="412">
        <v>1.23</v>
      </c>
      <c r="AA933" s="412">
        <v>1.23</v>
      </c>
      <c r="AB933" s="412">
        <v>1.23</v>
      </c>
      <c r="AC933" s="412">
        <v>1.23</v>
      </c>
      <c r="AD933" s="412">
        <v>1.23</v>
      </c>
    </row>
    <row r="934" spans="1:30" s="30" customFormat="1" ht="11.25" x14ac:dyDescent="0.25">
      <c r="A934" s="31">
        <v>79224</v>
      </c>
      <c r="B934" s="30" t="str">
        <f t="shared" si="14"/>
        <v/>
      </c>
      <c r="C934" s="34">
        <v>1.3</v>
      </c>
      <c r="D934" s="34" t="s">
        <v>1833</v>
      </c>
      <c r="E934" s="34" t="s">
        <v>1843</v>
      </c>
      <c r="F934" s="34" t="s">
        <v>1830</v>
      </c>
      <c r="G934" s="34" t="s">
        <v>1838</v>
      </c>
      <c r="H934" s="34" t="s">
        <v>1844</v>
      </c>
      <c r="I934" s="34" t="s">
        <v>1840</v>
      </c>
      <c r="J934" s="34" t="s">
        <v>1842</v>
      </c>
      <c r="K934" s="34">
        <v>1.1499999999999999</v>
      </c>
      <c r="L934" s="34">
        <v>1.1499999999999999</v>
      </c>
      <c r="M934" s="34">
        <v>1.1299999999999999</v>
      </c>
      <c r="N934" s="34">
        <v>1.1100000000000001</v>
      </c>
      <c r="O934" s="34">
        <v>1.1200000000000001</v>
      </c>
      <c r="P934" s="34">
        <v>1.1299999999999999</v>
      </c>
      <c r="Q934" s="34">
        <v>1.1499999999999999</v>
      </c>
      <c r="R934" s="34">
        <v>1.1499999999999999</v>
      </c>
      <c r="S934" s="34">
        <v>1.18</v>
      </c>
      <c r="T934" s="34">
        <v>1.25</v>
      </c>
      <c r="U934" s="34">
        <v>1.25</v>
      </c>
      <c r="V934" s="34">
        <v>1.26</v>
      </c>
      <c r="W934" s="34">
        <v>1.27</v>
      </c>
      <c r="X934" s="34">
        <v>1.23</v>
      </c>
      <c r="Y934" s="34">
        <v>1.3</v>
      </c>
      <c r="Z934" s="412">
        <v>1.27</v>
      </c>
      <c r="AA934" s="412">
        <v>1.27</v>
      </c>
      <c r="AB934" s="412">
        <v>1.27</v>
      </c>
      <c r="AC934" s="412">
        <v>1.27</v>
      </c>
      <c r="AD934" s="412">
        <v>1.27</v>
      </c>
    </row>
    <row r="935" spans="1:30" s="30" customFormat="1" ht="11.25" x14ac:dyDescent="0.25">
      <c r="A935" s="31">
        <v>79227</v>
      </c>
      <c r="B935" s="30" t="str">
        <f t="shared" si="14"/>
        <v/>
      </c>
      <c r="C935" s="34">
        <v>1.29</v>
      </c>
      <c r="D935" s="34" t="s">
        <v>1839</v>
      </c>
      <c r="E935" s="34" t="s">
        <v>1841</v>
      </c>
      <c r="F935" s="34" t="s">
        <v>1830</v>
      </c>
      <c r="G935" s="34" t="s">
        <v>1834</v>
      </c>
      <c r="H935" s="34" t="s">
        <v>1849</v>
      </c>
      <c r="I935" s="34" t="s">
        <v>1842</v>
      </c>
      <c r="J935" s="34" t="s">
        <v>1842</v>
      </c>
      <c r="K935" s="34">
        <v>1.1399999999999999</v>
      </c>
      <c r="L935" s="34">
        <v>1.1399999999999999</v>
      </c>
      <c r="M935" s="34">
        <v>1.1299999999999999</v>
      </c>
      <c r="N935" s="34">
        <v>1.1100000000000001</v>
      </c>
      <c r="O935" s="34">
        <v>1.1100000000000001</v>
      </c>
      <c r="P935" s="34">
        <v>1.1200000000000001</v>
      </c>
      <c r="Q935" s="34">
        <v>1.1399999999999999</v>
      </c>
      <c r="R935" s="34">
        <v>1.1399999999999999</v>
      </c>
      <c r="S935" s="34">
        <v>1.17</v>
      </c>
      <c r="T935" s="34">
        <v>1.24</v>
      </c>
      <c r="U935" s="34">
        <v>1.24</v>
      </c>
      <c r="V935" s="34">
        <v>1.25</v>
      </c>
      <c r="W935" s="34">
        <v>1.26</v>
      </c>
      <c r="X935" s="34">
        <v>1.22</v>
      </c>
      <c r="Y935" s="34">
        <v>1.29</v>
      </c>
      <c r="Z935" s="412">
        <v>1.26</v>
      </c>
      <c r="AA935" s="412">
        <v>1.26</v>
      </c>
      <c r="AB935" s="412">
        <v>1.26</v>
      </c>
      <c r="AC935" s="412">
        <v>1.26</v>
      </c>
      <c r="AD935" s="412">
        <v>1.26</v>
      </c>
    </row>
    <row r="936" spans="1:30" s="30" customFormat="1" ht="11.25" x14ac:dyDescent="0.25">
      <c r="A936" s="31">
        <v>79232</v>
      </c>
      <c r="B936" s="30" t="str">
        <f t="shared" si="14"/>
        <v/>
      </c>
      <c r="C936" s="34">
        <v>1.31</v>
      </c>
      <c r="D936" s="34" t="s">
        <v>1832</v>
      </c>
      <c r="E936" s="34" t="s">
        <v>1839</v>
      </c>
      <c r="F936" s="34" t="s">
        <v>1843</v>
      </c>
      <c r="G936" s="34" t="s">
        <v>1825</v>
      </c>
      <c r="H936" s="34" t="s">
        <v>1842</v>
      </c>
      <c r="I936" s="34" t="s">
        <v>1834</v>
      </c>
      <c r="J936" s="34" t="s">
        <v>1840</v>
      </c>
      <c r="K936" s="34">
        <v>1.1599999999999999</v>
      </c>
      <c r="L936" s="34">
        <v>1.1599999999999999</v>
      </c>
      <c r="M936" s="34">
        <v>1.1399999999999999</v>
      </c>
      <c r="N936" s="34">
        <v>1.1200000000000001</v>
      </c>
      <c r="O936" s="34">
        <v>1.1299999999999999</v>
      </c>
      <c r="P936" s="34">
        <v>1.1399999999999999</v>
      </c>
      <c r="Q936" s="34">
        <v>1.1599999999999999</v>
      </c>
      <c r="R936" s="34">
        <v>1.1599999999999999</v>
      </c>
      <c r="S936" s="34">
        <v>1.19</v>
      </c>
      <c r="T936" s="34">
        <v>1.27</v>
      </c>
      <c r="U936" s="34">
        <v>1.27</v>
      </c>
      <c r="V936" s="34">
        <v>1.27</v>
      </c>
      <c r="W936" s="34">
        <v>1.28</v>
      </c>
      <c r="X936" s="34">
        <v>1.24</v>
      </c>
      <c r="Y936" s="34">
        <v>1.31</v>
      </c>
      <c r="Z936" s="412">
        <v>1.28</v>
      </c>
      <c r="AA936" s="412">
        <v>1.28</v>
      </c>
      <c r="AB936" s="412">
        <v>1.28</v>
      </c>
      <c r="AC936" s="412">
        <v>1.28</v>
      </c>
      <c r="AD936" s="412">
        <v>1.28</v>
      </c>
    </row>
    <row r="937" spans="1:30" s="30" customFormat="1" ht="11.25" x14ac:dyDescent="0.25">
      <c r="A937" s="31">
        <v>79235</v>
      </c>
      <c r="B937" s="30" t="str">
        <f t="shared" si="14"/>
        <v/>
      </c>
      <c r="C937" s="34">
        <v>1.29</v>
      </c>
      <c r="D937" s="34" t="s">
        <v>1839</v>
      </c>
      <c r="E937" s="34" t="s">
        <v>1841</v>
      </c>
      <c r="F937" s="34" t="s">
        <v>1830</v>
      </c>
      <c r="G937" s="34" t="s">
        <v>1834</v>
      </c>
      <c r="H937" s="34" t="s">
        <v>1849</v>
      </c>
      <c r="I937" s="34" t="s">
        <v>1842</v>
      </c>
      <c r="J937" s="34" t="s">
        <v>1842</v>
      </c>
      <c r="K937" s="34">
        <v>1.1399999999999999</v>
      </c>
      <c r="L937" s="34">
        <v>1.1399999999999999</v>
      </c>
      <c r="M937" s="34">
        <v>1.1299999999999999</v>
      </c>
      <c r="N937" s="34">
        <v>1.1100000000000001</v>
      </c>
      <c r="O937" s="34">
        <v>1.1200000000000001</v>
      </c>
      <c r="P937" s="34">
        <v>1.1200000000000001</v>
      </c>
      <c r="Q937" s="34">
        <v>1.1399999999999999</v>
      </c>
      <c r="R937" s="34">
        <v>1.1499999999999999</v>
      </c>
      <c r="S937" s="34">
        <v>1.17</v>
      </c>
      <c r="T937" s="34">
        <v>1.25</v>
      </c>
      <c r="U937" s="34">
        <v>1.25</v>
      </c>
      <c r="V937" s="34">
        <v>1.25</v>
      </c>
      <c r="W937" s="34">
        <v>1.27</v>
      </c>
      <c r="X937" s="34">
        <v>1.23</v>
      </c>
      <c r="Y937" s="34">
        <v>1.29</v>
      </c>
      <c r="Z937" s="412">
        <v>1.27</v>
      </c>
      <c r="AA937" s="412">
        <v>1.27</v>
      </c>
      <c r="AB937" s="412">
        <v>1.27</v>
      </c>
      <c r="AC937" s="412">
        <v>1.27</v>
      </c>
      <c r="AD937" s="412">
        <v>1.27</v>
      </c>
    </row>
    <row r="938" spans="1:30" s="30" customFormat="1" ht="11.25" x14ac:dyDescent="0.25">
      <c r="A938" s="31">
        <v>79238</v>
      </c>
      <c r="B938" s="30" t="str">
        <f t="shared" si="14"/>
        <v/>
      </c>
      <c r="C938" s="34">
        <v>1.26</v>
      </c>
      <c r="D938" s="34" t="s">
        <v>1830</v>
      </c>
      <c r="E938" s="34" t="s">
        <v>1824</v>
      </c>
      <c r="F938" s="34" t="s">
        <v>1831</v>
      </c>
      <c r="G938" s="34" t="s">
        <v>1842</v>
      </c>
      <c r="H938" s="34" t="s">
        <v>1850</v>
      </c>
      <c r="I938" s="34" t="s">
        <v>1849</v>
      </c>
      <c r="J938" s="34" t="s">
        <v>1849</v>
      </c>
      <c r="K938" s="34">
        <v>1.1200000000000001</v>
      </c>
      <c r="L938" s="34">
        <v>1.1200000000000001</v>
      </c>
      <c r="M938" s="34">
        <v>1.1100000000000001</v>
      </c>
      <c r="N938" s="34">
        <v>1.0900000000000001</v>
      </c>
      <c r="O938" s="34">
        <v>1.1000000000000001</v>
      </c>
      <c r="P938" s="34">
        <v>1.1000000000000001</v>
      </c>
      <c r="Q938" s="34">
        <v>1.1200000000000001</v>
      </c>
      <c r="R938" s="34">
        <v>1.1200000000000001</v>
      </c>
      <c r="S938" s="34">
        <v>1.1499999999999999</v>
      </c>
      <c r="T938" s="34">
        <v>1.22</v>
      </c>
      <c r="U938" s="34">
        <v>1.22</v>
      </c>
      <c r="V938" s="34">
        <v>1.23</v>
      </c>
      <c r="W938" s="34">
        <v>1.24</v>
      </c>
      <c r="X938" s="34">
        <v>1.2</v>
      </c>
      <c r="Y938" s="34">
        <v>1.27</v>
      </c>
      <c r="Z938" s="412">
        <v>1.24</v>
      </c>
      <c r="AA938" s="412">
        <v>1.24</v>
      </c>
      <c r="AB938" s="412">
        <v>1.24</v>
      </c>
      <c r="AC938" s="412">
        <v>1.24</v>
      </c>
      <c r="AD938" s="412">
        <v>1.24</v>
      </c>
    </row>
    <row r="939" spans="1:30" s="30" customFormat="1" ht="11.25" x14ac:dyDescent="0.25">
      <c r="A939" s="31">
        <v>79241</v>
      </c>
      <c r="B939" s="30" t="str">
        <f t="shared" si="14"/>
        <v/>
      </c>
      <c r="C939" s="34">
        <v>1.31</v>
      </c>
      <c r="D939" s="34" t="s">
        <v>1832</v>
      </c>
      <c r="E939" s="34" t="s">
        <v>1839</v>
      </c>
      <c r="F939" s="34" t="s">
        <v>1843</v>
      </c>
      <c r="G939" s="34" t="s">
        <v>1825</v>
      </c>
      <c r="H939" s="34" t="s">
        <v>1842</v>
      </c>
      <c r="I939" s="34" t="s">
        <v>1834</v>
      </c>
      <c r="J939" s="34" t="s">
        <v>1840</v>
      </c>
      <c r="K939" s="34">
        <v>1.1499999999999999</v>
      </c>
      <c r="L939" s="34">
        <v>1.1599999999999999</v>
      </c>
      <c r="M939" s="34">
        <v>1.1399999999999999</v>
      </c>
      <c r="N939" s="34">
        <v>1.1200000000000001</v>
      </c>
      <c r="O939" s="34">
        <v>1.1299999999999999</v>
      </c>
      <c r="P939" s="34">
        <v>1.1399999999999999</v>
      </c>
      <c r="Q939" s="34">
        <v>1.1499999999999999</v>
      </c>
      <c r="R939" s="34">
        <v>1.1599999999999999</v>
      </c>
      <c r="S939" s="34">
        <v>1.19</v>
      </c>
      <c r="T939" s="34">
        <v>1.26</v>
      </c>
      <c r="U939" s="34">
        <v>1.26</v>
      </c>
      <c r="V939" s="34">
        <v>1.27</v>
      </c>
      <c r="W939" s="34">
        <v>1.28</v>
      </c>
      <c r="X939" s="34">
        <v>1.24</v>
      </c>
      <c r="Y939" s="34">
        <v>1.31</v>
      </c>
      <c r="Z939" s="412">
        <v>1.28</v>
      </c>
      <c r="AA939" s="412">
        <v>1.28</v>
      </c>
      <c r="AB939" s="412">
        <v>1.28</v>
      </c>
      <c r="AC939" s="412">
        <v>1.28</v>
      </c>
      <c r="AD939" s="412">
        <v>1.28</v>
      </c>
    </row>
    <row r="940" spans="1:30" s="30" customFormat="1" ht="11.25" x14ac:dyDescent="0.25">
      <c r="A940" s="31">
        <v>79244</v>
      </c>
      <c r="B940" s="30" t="str">
        <f t="shared" si="14"/>
        <v/>
      </c>
      <c r="C940" s="34">
        <v>1.17</v>
      </c>
      <c r="D940" s="34" t="s">
        <v>1842</v>
      </c>
      <c r="E940" s="34" t="s">
        <v>1844</v>
      </c>
      <c r="F940" s="34" t="s">
        <v>1849</v>
      </c>
      <c r="G940" s="34" t="s">
        <v>1847</v>
      </c>
      <c r="H940" s="34" t="s">
        <v>1854</v>
      </c>
      <c r="I940" s="34" t="s">
        <v>1855</v>
      </c>
      <c r="J940" s="34" t="s">
        <v>1852</v>
      </c>
      <c r="K940" s="34">
        <v>1.04</v>
      </c>
      <c r="L940" s="34">
        <v>1.04</v>
      </c>
      <c r="M940" s="34">
        <v>1.03</v>
      </c>
      <c r="N940" s="34">
        <v>1.01</v>
      </c>
      <c r="O940" s="34">
        <v>1.02</v>
      </c>
      <c r="P940" s="34">
        <v>1.03</v>
      </c>
      <c r="Q940" s="34">
        <v>1.04</v>
      </c>
      <c r="R940" s="34">
        <v>1.05</v>
      </c>
      <c r="S940" s="34">
        <v>1.06</v>
      </c>
      <c r="T940" s="34">
        <v>1.1299999999999999</v>
      </c>
      <c r="U940" s="34">
        <v>1.1299999999999999</v>
      </c>
      <c r="V940" s="34">
        <v>1.1299999999999999</v>
      </c>
      <c r="W940" s="34">
        <v>1.1499999999999999</v>
      </c>
      <c r="X940" s="34">
        <v>1.1200000000000001</v>
      </c>
      <c r="Y940" s="34">
        <v>1.18</v>
      </c>
      <c r="Z940" s="412">
        <v>1.1499999999999999</v>
      </c>
      <c r="AA940" s="412">
        <v>1.1499999999999999</v>
      </c>
      <c r="AB940" s="412">
        <v>1.1499999999999999</v>
      </c>
      <c r="AC940" s="412">
        <v>1.1499999999999999</v>
      </c>
      <c r="AD940" s="412">
        <v>1.1499999999999999</v>
      </c>
    </row>
    <row r="941" spans="1:30" s="30" customFormat="1" ht="11.25" x14ac:dyDescent="0.25">
      <c r="A941" s="31">
        <v>79249</v>
      </c>
      <c r="B941" s="30" t="str">
        <f t="shared" si="14"/>
        <v/>
      </c>
      <c r="C941" s="34">
        <v>1.26</v>
      </c>
      <c r="D941" s="34" t="s">
        <v>1830</v>
      </c>
      <c r="E941" s="34" t="s">
        <v>1837</v>
      </c>
      <c r="F941" s="34" t="s">
        <v>1831</v>
      </c>
      <c r="G941" s="34" t="s">
        <v>1844</v>
      </c>
      <c r="H941" s="34" t="s">
        <v>1850</v>
      </c>
      <c r="I941" s="34" t="s">
        <v>1845</v>
      </c>
      <c r="J941" s="34" t="s">
        <v>1845</v>
      </c>
      <c r="K941" s="34">
        <v>1.1100000000000001</v>
      </c>
      <c r="L941" s="34">
        <v>1.1100000000000001</v>
      </c>
      <c r="M941" s="34">
        <v>1.1000000000000001</v>
      </c>
      <c r="N941" s="34">
        <v>1.08</v>
      </c>
      <c r="O941" s="34">
        <v>1.0900000000000001</v>
      </c>
      <c r="P941" s="34">
        <v>1.0900000000000001</v>
      </c>
      <c r="Q941" s="34">
        <v>1.1100000000000001</v>
      </c>
      <c r="R941" s="34">
        <v>1.1200000000000001</v>
      </c>
      <c r="S941" s="34">
        <v>1.1399999999999999</v>
      </c>
      <c r="T941" s="34">
        <v>1.21</v>
      </c>
      <c r="U941" s="34">
        <v>1.21</v>
      </c>
      <c r="V941" s="34">
        <v>1.22</v>
      </c>
      <c r="W941" s="34">
        <v>1.23</v>
      </c>
      <c r="X941" s="34">
        <v>1.2</v>
      </c>
      <c r="Y941" s="34">
        <v>1.26</v>
      </c>
      <c r="Z941" s="412">
        <v>1.23</v>
      </c>
      <c r="AA941" s="412">
        <v>1.23</v>
      </c>
      <c r="AB941" s="412">
        <v>1.23</v>
      </c>
      <c r="AC941" s="412">
        <v>1.23</v>
      </c>
      <c r="AD941" s="412">
        <v>1.23</v>
      </c>
    </row>
    <row r="942" spans="1:30" s="30" customFormat="1" ht="11.25" x14ac:dyDescent="0.25">
      <c r="A942" s="31">
        <v>79252</v>
      </c>
      <c r="B942" s="30" t="str">
        <f t="shared" si="14"/>
        <v/>
      </c>
      <c r="C942" s="34">
        <v>1.1599999999999999</v>
      </c>
      <c r="D942" s="34" t="s">
        <v>1844</v>
      </c>
      <c r="E942" s="34" t="s">
        <v>1849</v>
      </c>
      <c r="F942" s="34" t="s">
        <v>1845</v>
      </c>
      <c r="G942" s="34" t="s">
        <v>1855</v>
      </c>
      <c r="H942" s="34" t="s">
        <v>1853</v>
      </c>
      <c r="I942" s="34" t="s">
        <v>1852</v>
      </c>
      <c r="J942" s="34" t="s">
        <v>1852</v>
      </c>
      <c r="K942" s="34">
        <v>1.04</v>
      </c>
      <c r="L942" s="34">
        <v>1.04</v>
      </c>
      <c r="M942" s="34">
        <v>1.03</v>
      </c>
      <c r="N942" s="34">
        <v>1.01</v>
      </c>
      <c r="O942" s="34">
        <v>1.02</v>
      </c>
      <c r="P942" s="34">
        <v>1.02</v>
      </c>
      <c r="Q942" s="34">
        <v>1.03</v>
      </c>
      <c r="R942" s="34">
        <v>1.04</v>
      </c>
      <c r="S942" s="34">
        <v>1.06</v>
      </c>
      <c r="T942" s="34">
        <v>1.1200000000000001</v>
      </c>
      <c r="U942" s="34">
        <v>1.1200000000000001</v>
      </c>
      <c r="V942" s="34">
        <v>1.1299999999999999</v>
      </c>
      <c r="W942" s="34">
        <v>1.1499999999999999</v>
      </c>
      <c r="X942" s="34">
        <v>1.1200000000000001</v>
      </c>
      <c r="Y942" s="34">
        <v>1.17</v>
      </c>
      <c r="Z942" s="412">
        <v>1.1499999999999999</v>
      </c>
      <c r="AA942" s="412">
        <v>1.1499999999999999</v>
      </c>
      <c r="AB942" s="412">
        <v>1.1499999999999999</v>
      </c>
      <c r="AC942" s="412">
        <v>1.1499999999999999</v>
      </c>
      <c r="AD942" s="412">
        <v>1.1499999999999999</v>
      </c>
    </row>
    <row r="943" spans="1:30" s="30" customFormat="1" ht="11.25" x14ac:dyDescent="0.25">
      <c r="A943" s="31">
        <v>79254</v>
      </c>
      <c r="B943" s="30" t="str">
        <f t="shared" si="14"/>
        <v/>
      </c>
      <c r="C943" s="34">
        <v>1.1100000000000001</v>
      </c>
      <c r="D943" s="34" t="s">
        <v>1851</v>
      </c>
      <c r="E943" s="34" t="s">
        <v>1848</v>
      </c>
      <c r="F943" s="34" t="s">
        <v>1847</v>
      </c>
      <c r="G943" s="34" t="s">
        <v>1856</v>
      </c>
      <c r="H943" s="34" t="s">
        <v>1864</v>
      </c>
      <c r="I943" s="34" t="s">
        <v>1857</v>
      </c>
      <c r="J943" s="34" t="s">
        <v>1857</v>
      </c>
      <c r="K943" s="34">
        <v>1</v>
      </c>
      <c r="L943" s="34">
        <v>1</v>
      </c>
      <c r="M943" s="34">
        <v>0.99</v>
      </c>
      <c r="N943" s="34">
        <v>0.97</v>
      </c>
      <c r="O943" s="34">
        <v>0.98</v>
      </c>
      <c r="P943" s="34">
        <v>0.99</v>
      </c>
      <c r="Q943" s="34">
        <v>0.99</v>
      </c>
      <c r="R943" s="34">
        <v>1</v>
      </c>
      <c r="S943" s="34">
        <v>1.02</v>
      </c>
      <c r="T943" s="34">
        <v>1.07</v>
      </c>
      <c r="U943" s="34">
        <v>1.08</v>
      </c>
      <c r="V943" s="34">
        <v>1.08</v>
      </c>
      <c r="W943" s="34">
        <v>1.1000000000000001</v>
      </c>
      <c r="X943" s="34">
        <v>1.08</v>
      </c>
      <c r="Y943" s="34">
        <v>1.1299999999999999</v>
      </c>
      <c r="Z943" s="412">
        <v>1.1000000000000001</v>
      </c>
      <c r="AA943" s="412">
        <v>1.1000000000000001</v>
      </c>
      <c r="AB943" s="412">
        <v>1.1000000000000001</v>
      </c>
      <c r="AC943" s="412">
        <v>1.1000000000000001</v>
      </c>
      <c r="AD943" s="412">
        <v>1.1000000000000001</v>
      </c>
    </row>
    <row r="944" spans="1:30" s="30" customFormat="1" ht="11.25" x14ac:dyDescent="0.25">
      <c r="A944" s="31">
        <v>79256</v>
      </c>
      <c r="B944" s="30" t="str">
        <f t="shared" si="14"/>
        <v/>
      </c>
      <c r="C944" s="34">
        <v>1.1100000000000001</v>
      </c>
      <c r="D944" s="34" t="s">
        <v>1851</v>
      </c>
      <c r="E944" s="34" t="s">
        <v>1848</v>
      </c>
      <c r="F944" s="34" t="s">
        <v>1847</v>
      </c>
      <c r="G944" s="34" t="s">
        <v>1856</v>
      </c>
      <c r="H944" s="34" t="s">
        <v>1864</v>
      </c>
      <c r="I944" s="34" t="s">
        <v>1857</v>
      </c>
      <c r="J944" s="34" t="s">
        <v>1857</v>
      </c>
      <c r="K944" s="34">
        <v>0.99</v>
      </c>
      <c r="L944" s="34">
        <v>0.99</v>
      </c>
      <c r="M944" s="34">
        <v>0.99</v>
      </c>
      <c r="N944" s="34">
        <v>0.97</v>
      </c>
      <c r="O944" s="34">
        <v>0.98</v>
      </c>
      <c r="P944" s="34">
        <v>0.98</v>
      </c>
      <c r="Q944" s="34">
        <v>0.99</v>
      </c>
      <c r="R944" s="34">
        <v>1</v>
      </c>
      <c r="S944" s="34">
        <v>1.02</v>
      </c>
      <c r="T944" s="34">
        <v>1.07</v>
      </c>
      <c r="U944" s="34">
        <v>1.07</v>
      </c>
      <c r="V944" s="34">
        <v>1.08</v>
      </c>
      <c r="W944" s="34">
        <v>1.1000000000000001</v>
      </c>
      <c r="X944" s="34">
        <v>1.07</v>
      </c>
      <c r="Y944" s="34">
        <v>1.1200000000000001</v>
      </c>
      <c r="Z944" s="412">
        <v>1.1000000000000001</v>
      </c>
      <c r="AA944" s="412">
        <v>1.1000000000000001</v>
      </c>
      <c r="AB944" s="412">
        <v>1.1000000000000001</v>
      </c>
      <c r="AC944" s="412">
        <v>1.1000000000000001</v>
      </c>
      <c r="AD944" s="412">
        <v>1.1000000000000001</v>
      </c>
    </row>
    <row r="945" spans="1:30" s="30" customFormat="1" ht="11.25" x14ac:dyDescent="0.25">
      <c r="A945" s="31">
        <v>79258</v>
      </c>
      <c r="B945" s="30" t="str">
        <f t="shared" si="14"/>
        <v/>
      </c>
      <c r="C945" s="34">
        <v>1.31</v>
      </c>
      <c r="D945" s="34" t="s">
        <v>1832</v>
      </c>
      <c r="E945" s="34" t="s">
        <v>1839</v>
      </c>
      <c r="F945" s="34" t="s">
        <v>1841</v>
      </c>
      <c r="G945" s="34" t="s">
        <v>1825</v>
      </c>
      <c r="H945" s="34" t="s">
        <v>1842</v>
      </c>
      <c r="I945" s="34" t="s">
        <v>1840</v>
      </c>
      <c r="J945" s="34" t="s">
        <v>1840</v>
      </c>
      <c r="K945" s="34">
        <v>1.1499999999999999</v>
      </c>
      <c r="L945" s="34">
        <v>1.1499999999999999</v>
      </c>
      <c r="M945" s="34">
        <v>1.1399999999999999</v>
      </c>
      <c r="N945" s="34">
        <v>1.1200000000000001</v>
      </c>
      <c r="O945" s="34">
        <v>1.1299999999999999</v>
      </c>
      <c r="P945" s="34">
        <v>1.1399999999999999</v>
      </c>
      <c r="Q945" s="34">
        <v>1.1499999999999999</v>
      </c>
      <c r="R945" s="34">
        <v>1.1599999999999999</v>
      </c>
      <c r="S945" s="34">
        <v>1.18</v>
      </c>
      <c r="T945" s="34">
        <v>1.26</v>
      </c>
      <c r="U945" s="34">
        <v>1.26</v>
      </c>
      <c r="V945" s="34">
        <v>1.27</v>
      </c>
      <c r="W945" s="34">
        <v>1.28</v>
      </c>
      <c r="X945" s="34">
        <v>1.24</v>
      </c>
      <c r="Y945" s="34">
        <v>1.31</v>
      </c>
      <c r="Z945" s="412">
        <v>1.28</v>
      </c>
      <c r="AA945" s="412">
        <v>1.28</v>
      </c>
      <c r="AB945" s="412">
        <v>1.28</v>
      </c>
      <c r="AC945" s="412">
        <v>1.28</v>
      </c>
      <c r="AD945" s="412">
        <v>1.28</v>
      </c>
    </row>
    <row r="946" spans="1:30" s="30" customFormat="1" ht="11.25" x14ac:dyDescent="0.25">
      <c r="A946" s="31">
        <v>79261</v>
      </c>
      <c r="B946" s="30" t="str">
        <f t="shared" si="14"/>
        <v/>
      </c>
      <c r="C946" s="34">
        <v>1.23</v>
      </c>
      <c r="D946" s="34" t="s">
        <v>1831</v>
      </c>
      <c r="E946" s="34" t="s">
        <v>1826</v>
      </c>
      <c r="F946" s="34" t="s">
        <v>1838</v>
      </c>
      <c r="G946" s="34" t="s">
        <v>1845</v>
      </c>
      <c r="H946" s="34" t="s">
        <v>1851</v>
      </c>
      <c r="I946" s="34" t="s">
        <v>1850</v>
      </c>
      <c r="J946" s="34" t="s">
        <v>1846</v>
      </c>
      <c r="K946" s="34">
        <v>1.0900000000000001</v>
      </c>
      <c r="L946" s="34">
        <v>1.0900000000000001</v>
      </c>
      <c r="M946" s="34">
        <v>1.08</v>
      </c>
      <c r="N946" s="34">
        <v>1.07</v>
      </c>
      <c r="O946" s="34">
        <v>1.07</v>
      </c>
      <c r="P946" s="34">
        <v>1.08</v>
      </c>
      <c r="Q946" s="34">
        <v>1.0900000000000001</v>
      </c>
      <c r="R946" s="34">
        <v>1.1000000000000001</v>
      </c>
      <c r="S946" s="34">
        <v>1.1200000000000001</v>
      </c>
      <c r="T946" s="34">
        <v>1.19</v>
      </c>
      <c r="U946" s="34">
        <v>1.19</v>
      </c>
      <c r="V946" s="34">
        <v>1.2</v>
      </c>
      <c r="W946" s="34">
        <v>1.21</v>
      </c>
      <c r="X946" s="34">
        <v>1.18</v>
      </c>
      <c r="Y946" s="34">
        <v>1.24</v>
      </c>
      <c r="Z946" s="412">
        <v>1.21</v>
      </c>
      <c r="AA946" s="412">
        <v>1.21</v>
      </c>
      <c r="AB946" s="412">
        <v>1.21</v>
      </c>
      <c r="AC946" s="412">
        <v>1.21</v>
      </c>
      <c r="AD946" s="412">
        <v>1.21</v>
      </c>
    </row>
    <row r="947" spans="1:30" s="30" customFormat="1" ht="11.25" x14ac:dyDescent="0.25">
      <c r="A947" s="31">
        <v>79263</v>
      </c>
      <c r="B947" s="30" t="str">
        <f t="shared" si="14"/>
        <v/>
      </c>
      <c r="C947" s="34">
        <v>1.1200000000000001</v>
      </c>
      <c r="D947" s="34" t="s">
        <v>1846</v>
      </c>
      <c r="E947" s="34" t="s">
        <v>1851</v>
      </c>
      <c r="F947" s="34" t="s">
        <v>1851</v>
      </c>
      <c r="G947" s="34" t="s">
        <v>1853</v>
      </c>
      <c r="H947" s="34">
        <v>1</v>
      </c>
      <c r="I947" s="34" t="s">
        <v>1856</v>
      </c>
      <c r="J947" s="34" t="s">
        <v>1856</v>
      </c>
      <c r="K947" s="34">
        <v>1.01</v>
      </c>
      <c r="L947" s="34">
        <v>1.01</v>
      </c>
      <c r="M947" s="34">
        <v>1</v>
      </c>
      <c r="N947" s="34">
        <v>0.98</v>
      </c>
      <c r="O947" s="34">
        <v>0.99</v>
      </c>
      <c r="P947" s="34">
        <v>1</v>
      </c>
      <c r="Q947" s="34">
        <v>1.01</v>
      </c>
      <c r="R947" s="34">
        <v>1.01</v>
      </c>
      <c r="S947" s="34">
        <v>1.03</v>
      </c>
      <c r="T947" s="34">
        <v>1.0900000000000001</v>
      </c>
      <c r="U947" s="34">
        <v>1.0900000000000001</v>
      </c>
      <c r="V947" s="34">
        <v>1.0900000000000001</v>
      </c>
      <c r="W947" s="34">
        <v>1.1100000000000001</v>
      </c>
      <c r="X947" s="34">
        <v>1.0900000000000001</v>
      </c>
      <c r="Y947" s="34">
        <v>1.1399999999999999</v>
      </c>
      <c r="Z947" s="412">
        <v>1.1100000000000001</v>
      </c>
      <c r="AA947" s="412">
        <v>1.1100000000000001</v>
      </c>
      <c r="AB947" s="412">
        <v>1.1100000000000001</v>
      </c>
      <c r="AC947" s="412">
        <v>1.1100000000000001</v>
      </c>
      <c r="AD947" s="412">
        <v>1.1100000000000001</v>
      </c>
    </row>
    <row r="948" spans="1:30" s="30" customFormat="1" ht="11.25" x14ac:dyDescent="0.25">
      <c r="A948" s="31">
        <v>79268</v>
      </c>
      <c r="B948" s="30" t="str">
        <f t="shared" si="14"/>
        <v/>
      </c>
      <c r="C948" s="34">
        <v>1.32</v>
      </c>
      <c r="D948" s="34" t="s">
        <v>1823</v>
      </c>
      <c r="E948" s="34" t="s">
        <v>1833</v>
      </c>
      <c r="F948" s="34" t="s">
        <v>1843</v>
      </c>
      <c r="G948" s="34" t="s">
        <v>1825</v>
      </c>
      <c r="H948" s="34" t="s">
        <v>1842</v>
      </c>
      <c r="I948" s="34" t="s">
        <v>1834</v>
      </c>
      <c r="J948" s="34" t="s">
        <v>1834</v>
      </c>
      <c r="K948" s="34">
        <v>1.1599999999999999</v>
      </c>
      <c r="L948" s="34">
        <v>1.1599999999999999</v>
      </c>
      <c r="M948" s="34">
        <v>1.1499999999999999</v>
      </c>
      <c r="N948" s="34">
        <v>1.1299999999999999</v>
      </c>
      <c r="O948" s="34">
        <v>1.1399999999999999</v>
      </c>
      <c r="P948" s="34">
        <v>1.1399999999999999</v>
      </c>
      <c r="Q948" s="34">
        <v>1.1599999999999999</v>
      </c>
      <c r="R948" s="34">
        <v>1.17</v>
      </c>
      <c r="S948" s="34">
        <v>1.19</v>
      </c>
      <c r="T948" s="34">
        <v>1.27</v>
      </c>
      <c r="U948" s="34">
        <v>1.27</v>
      </c>
      <c r="V948" s="34">
        <v>1.28</v>
      </c>
      <c r="W948" s="34">
        <v>1.29</v>
      </c>
      <c r="X948" s="34">
        <v>1.25</v>
      </c>
      <c r="Y948" s="34">
        <v>1.32</v>
      </c>
      <c r="Z948" s="412">
        <v>1.29</v>
      </c>
      <c r="AA948" s="412">
        <v>1.29</v>
      </c>
      <c r="AB948" s="412">
        <v>1.29</v>
      </c>
      <c r="AC948" s="412">
        <v>1.29</v>
      </c>
      <c r="AD948" s="412">
        <v>1.29</v>
      </c>
    </row>
    <row r="949" spans="1:30" s="30" customFormat="1" ht="11.25" x14ac:dyDescent="0.25">
      <c r="A949" s="31">
        <v>79271</v>
      </c>
      <c r="B949" s="30" t="str">
        <f t="shared" si="14"/>
        <v/>
      </c>
      <c r="C949" s="34">
        <v>0.95</v>
      </c>
      <c r="D949" s="34" t="s">
        <v>1863</v>
      </c>
      <c r="E949" s="34" t="s">
        <v>1863</v>
      </c>
      <c r="F949" s="34" t="s">
        <v>1863</v>
      </c>
      <c r="G949" s="34" t="s">
        <v>1867</v>
      </c>
      <c r="H949" s="34" t="s">
        <v>1868</v>
      </c>
      <c r="I949" s="34" t="s">
        <v>1870</v>
      </c>
      <c r="J949" s="34" t="s">
        <v>1870</v>
      </c>
      <c r="K949" s="34">
        <v>0.87</v>
      </c>
      <c r="L949" s="34">
        <v>0.87</v>
      </c>
      <c r="M949" s="34">
        <v>0.87</v>
      </c>
      <c r="N949" s="34">
        <v>0.85</v>
      </c>
      <c r="O949" s="34">
        <v>0.85</v>
      </c>
      <c r="P949" s="34">
        <v>0.86</v>
      </c>
      <c r="Q949" s="34">
        <v>0.86</v>
      </c>
      <c r="R949" s="34">
        <v>0.87</v>
      </c>
      <c r="S949" s="34">
        <v>0.88</v>
      </c>
      <c r="T949" s="34">
        <v>0.92</v>
      </c>
      <c r="U949" s="34">
        <v>0.93</v>
      </c>
      <c r="V949" s="34">
        <v>0.93</v>
      </c>
      <c r="W949" s="34">
        <v>0.95</v>
      </c>
      <c r="X949" s="34">
        <v>0.94</v>
      </c>
      <c r="Y949" s="34">
        <v>0.98</v>
      </c>
      <c r="Z949" s="412">
        <v>0.95</v>
      </c>
      <c r="AA949" s="412">
        <v>0.95</v>
      </c>
      <c r="AB949" s="412">
        <v>0.95</v>
      </c>
      <c r="AC949" s="412">
        <v>0.95</v>
      </c>
      <c r="AD949" s="412">
        <v>0.95</v>
      </c>
    </row>
    <row r="950" spans="1:30" s="30" customFormat="1" ht="11.25" x14ac:dyDescent="0.25">
      <c r="A950" s="31">
        <v>79274</v>
      </c>
      <c r="B950" s="30" t="str">
        <f t="shared" si="14"/>
        <v/>
      </c>
      <c r="C950" s="34">
        <v>0.88</v>
      </c>
      <c r="D950" s="34" t="s">
        <v>1871</v>
      </c>
      <c r="E950" s="34" t="s">
        <v>1871</v>
      </c>
      <c r="F950" s="34" t="s">
        <v>1871</v>
      </c>
      <c r="G950" s="34" t="s">
        <v>1877</v>
      </c>
      <c r="H950" s="34" t="s">
        <v>1875</v>
      </c>
      <c r="I950" s="34" t="s">
        <v>1877</v>
      </c>
      <c r="J950" s="34" t="s">
        <v>1877</v>
      </c>
      <c r="K950" s="34">
        <v>0.81</v>
      </c>
      <c r="L950" s="34">
        <v>0.81</v>
      </c>
      <c r="M950" s="34">
        <v>0.81</v>
      </c>
      <c r="N950" s="34">
        <v>0.79</v>
      </c>
      <c r="O950" s="34">
        <v>0.79</v>
      </c>
      <c r="P950" s="34">
        <v>0.8</v>
      </c>
      <c r="Q950" s="34">
        <v>0.8</v>
      </c>
      <c r="R950" s="34">
        <v>0.81</v>
      </c>
      <c r="S950" s="34">
        <v>0.82</v>
      </c>
      <c r="T950" s="34">
        <v>0.86</v>
      </c>
      <c r="U950" s="34">
        <v>0.86</v>
      </c>
      <c r="V950" s="34">
        <v>0.86</v>
      </c>
      <c r="W950" s="34">
        <v>0.89</v>
      </c>
      <c r="X950" s="34">
        <v>0.87</v>
      </c>
      <c r="Y950" s="34">
        <v>0.91</v>
      </c>
      <c r="Z950" s="412">
        <v>0.89</v>
      </c>
      <c r="AA950" s="412">
        <v>0.89</v>
      </c>
      <c r="AB950" s="412">
        <v>0.89</v>
      </c>
      <c r="AC950" s="412">
        <v>0.89</v>
      </c>
      <c r="AD950" s="412">
        <v>0.89</v>
      </c>
    </row>
    <row r="951" spans="1:30" s="30" customFormat="1" ht="11.25" x14ac:dyDescent="0.25">
      <c r="A951" s="31">
        <v>79276</v>
      </c>
      <c r="B951" s="30" t="str">
        <f t="shared" si="14"/>
        <v/>
      </c>
      <c r="C951" s="34">
        <v>1.3</v>
      </c>
      <c r="D951" s="34" t="s">
        <v>1833</v>
      </c>
      <c r="E951" s="34" t="s">
        <v>1843</v>
      </c>
      <c r="F951" s="34" t="s">
        <v>1830</v>
      </c>
      <c r="G951" s="34" t="s">
        <v>1838</v>
      </c>
      <c r="H951" s="34" t="s">
        <v>1844</v>
      </c>
      <c r="I951" s="34" t="s">
        <v>1840</v>
      </c>
      <c r="J951" s="34" t="s">
        <v>1842</v>
      </c>
      <c r="K951" s="34">
        <v>1.1499999999999999</v>
      </c>
      <c r="L951" s="34">
        <v>1.1499999999999999</v>
      </c>
      <c r="M951" s="34">
        <v>1.1299999999999999</v>
      </c>
      <c r="N951" s="34">
        <v>1.1100000000000001</v>
      </c>
      <c r="O951" s="34">
        <v>1.1200000000000001</v>
      </c>
      <c r="P951" s="34">
        <v>1.1299999999999999</v>
      </c>
      <c r="Q951" s="34">
        <v>1.1499999999999999</v>
      </c>
      <c r="R951" s="34">
        <v>1.1499999999999999</v>
      </c>
      <c r="S951" s="34">
        <v>1.18</v>
      </c>
      <c r="T951" s="34">
        <v>1.25</v>
      </c>
      <c r="U951" s="34">
        <v>1.25</v>
      </c>
      <c r="V951" s="34">
        <v>1.26</v>
      </c>
      <c r="W951" s="34">
        <v>1.27</v>
      </c>
      <c r="X951" s="34">
        <v>1.23</v>
      </c>
      <c r="Y951" s="34">
        <v>1.3</v>
      </c>
      <c r="Z951" s="412">
        <v>1.27</v>
      </c>
      <c r="AA951" s="412">
        <v>1.27</v>
      </c>
      <c r="AB951" s="412">
        <v>1.27</v>
      </c>
      <c r="AC951" s="412">
        <v>1.27</v>
      </c>
      <c r="AD951" s="412">
        <v>1.27</v>
      </c>
    </row>
    <row r="952" spans="1:30" s="30" customFormat="1" ht="11.25" x14ac:dyDescent="0.25">
      <c r="A952" s="31">
        <v>79279</v>
      </c>
      <c r="B952" s="30" t="str">
        <f t="shared" si="14"/>
        <v/>
      </c>
      <c r="C952" s="34">
        <v>1.29</v>
      </c>
      <c r="D952" s="34" t="s">
        <v>1839</v>
      </c>
      <c r="E952" s="34" t="s">
        <v>1843</v>
      </c>
      <c r="F952" s="34" t="s">
        <v>1830</v>
      </c>
      <c r="G952" s="34" t="s">
        <v>1834</v>
      </c>
      <c r="H952" s="34" t="s">
        <v>1844</v>
      </c>
      <c r="I952" s="34" t="s">
        <v>1842</v>
      </c>
      <c r="J952" s="34" t="s">
        <v>1842</v>
      </c>
      <c r="K952" s="34">
        <v>1.1399999999999999</v>
      </c>
      <c r="L952" s="34">
        <v>1.1399999999999999</v>
      </c>
      <c r="M952" s="34">
        <v>1.1299999999999999</v>
      </c>
      <c r="N952" s="34">
        <v>1.1100000000000001</v>
      </c>
      <c r="O952" s="34">
        <v>1.1200000000000001</v>
      </c>
      <c r="P952" s="34">
        <v>1.1299999999999999</v>
      </c>
      <c r="Q952" s="34">
        <v>1.1399999999999999</v>
      </c>
      <c r="R952" s="34">
        <v>1.1499999999999999</v>
      </c>
      <c r="S952" s="34">
        <v>1.17</v>
      </c>
      <c r="T952" s="34">
        <v>1.25</v>
      </c>
      <c r="U952" s="34">
        <v>1.25</v>
      </c>
      <c r="V952" s="34">
        <v>1.25</v>
      </c>
      <c r="W952" s="34">
        <v>1.27</v>
      </c>
      <c r="X952" s="34">
        <v>1.23</v>
      </c>
      <c r="Y952" s="34">
        <v>1.3</v>
      </c>
      <c r="Z952" s="412">
        <v>1.27</v>
      </c>
      <c r="AA952" s="412">
        <v>1.27</v>
      </c>
      <c r="AB952" s="412">
        <v>1.27</v>
      </c>
      <c r="AC952" s="412">
        <v>1.27</v>
      </c>
      <c r="AD952" s="412">
        <v>1.27</v>
      </c>
    </row>
    <row r="953" spans="1:30" s="30" customFormat="1" ht="11.25" x14ac:dyDescent="0.25">
      <c r="A953" s="31">
        <v>79280</v>
      </c>
      <c r="B953" s="30" t="str">
        <f t="shared" si="14"/>
        <v/>
      </c>
      <c r="C953" s="34">
        <v>1.23</v>
      </c>
      <c r="D953" s="34" t="s">
        <v>1831</v>
      </c>
      <c r="E953" s="34" t="s">
        <v>1825</v>
      </c>
      <c r="F953" s="34" t="s">
        <v>1838</v>
      </c>
      <c r="G953" s="34" t="s">
        <v>1845</v>
      </c>
      <c r="H953" s="34" t="s">
        <v>1848</v>
      </c>
      <c r="I953" s="34" t="s">
        <v>1846</v>
      </c>
      <c r="J953" s="34" t="s">
        <v>1846</v>
      </c>
      <c r="K953" s="34">
        <v>1.0900000000000001</v>
      </c>
      <c r="L953" s="34">
        <v>1.0900000000000001</v>
      </c>
      <c r="M953" s="34">
        <v>1.08</v>
      </c>
      <c r="N953" s="34">
        <v>1.06</v>
      </c>
      <c r="O953" s="34">
        <v>1.07</v>
      </c>
      <c r="P953" s="34">
        <v>1.07</v>
      </c>
      <c r="Q953" s="34">
        <v>1.0900000000000001</v>
      </c>
      <c r="R953" s="34">
        <v>1.0900000000000001</v>
      </c>
      <c r="S953" s="34">
        <v>1.1100000000000001</v>
      </c>
      <c r="T953" s="34">
        <v>1.18</v>
      </c>
      <c r="U953" s="34">
        <v>1.19</v>
      </c>
      <c r="V953" s="34">
        <v>1.19</v>
      </c>
      <c r="W953" s="34">
        <v>1.21</v>
      </c>
      <c r="X953" s="34">
        <v>1.17</v>
      </c>
      <c r="Y953" s="34">
        <v>1.23</v>
      </c>
      <c r="Z953" s="412">
        <v>1.21</v>
      </c>
      <c r="AA953" s="412">
        <v>1.21</v>
      </c>
      <c r="AB953" s="412">
        <v>1.21</v>
      </c>
      <c r="AC953" s="412">
        <v>1.21</v>
      </c>
      <c r="AD953" s="412">
        <v>1.21</v>
      </c>
    </row>
    <row r="954" spans="1:30" s="30" customFormat="1" ht="11.25" x14ac:dyDescent="0.25">
      <c r="A954" s="31">
        <v>79282</v>
      </c>
      <c r="B954" s="30" t="str">
        <f t="shared" si="14"/>
        <v/>
      </c>
      <c r="C954" s="34">
        <v>1.21</v>
      </c>
      <c r="D954" s="34" t="s">
        <v>1826</v>
      </c>
      <c r="E954" s="34" t="s">
        <v>1838</v>
      </c>
      <c r="F954" s="34" t="s">
        <v>1834</v>
      </c>
      <c r="G954" s="34" t="s">
        <v>1850</v>
      </c>
      <c r="H954" s="34" t="s">
        <v>1848</v>
      </c>
      <c r="I954" s="34" t="s">
        <v>1851</v>
      </c>
      <c r="J954" s="34" t="s">
        <v>1851</v>
      </c>
      <c r="K954" s="34">
        <v>1.08</v>
      </c>
      <c r="L954" s="34">
        <v>1.08</v>
      </c>
      <c r="M954" s="34">
        <v>1.07</v>
      </c>
      <c r="N954" s="34">
        <v>1.05</v>
      </c>
      <c r="O954" s="34">
        <v>1.06</v>
      </c>
      <c r="P954" s="34">
        <v>1.07</v>
      </c>
      <c r="Q954" s="34">
        <v>1.08</v>
      </c>
      <c r="R954" s="34">
        <v>1.0900000000000001</v>
      </c>
      <c r="S954" s="34">
        <v>1.1100000000000001</v>
      </c>
      <c r="T954" s="34">
        <v>1.17</v>
      </c>
      <c r="U954" s="34">
        <v>1.18</v>
      </c>
      <c r="V954" s="34">
        <v>1.18</v>
      </c>
      <c r="W954" s="34">
        <v>1.2</v>
      </c>
      <c r="X954" s="34">
        <v>1.17</v>
      </c>
      <c r="Y954" s="34">
        <v>1.23</v>
      </c>
      <c r="Z954" s="412">
        <v>1.2</v>
      </c>
      <c r="AA954" s="412">
        <v>1.2</v>
      </c>
      <c r="AB954" s="412">
        <v>1.2</v>
      </c>
      <c r="AC954" s="412">
        <v>1.2</v>
      </c>
      <c r="AD954" s="412">
        <v>1.2</v>
      </c>
    </row>
    <row r="955" spans="1:30" s="30" customFormat="1" ht="11.25" x14ac:dyDescent="0.25">
      <c r="A955" s="31">
        <v>79283</v>
      </c>
      <c r="B955" s="30" t="str">
        <f t="shared" si="14"/>
        <v/>
      </c>
      <c r="C955" s="34">
        <v>1.2</v>
      </c>
      <c r="D955" s="34" t="s">
        <v>1838</v>
      </c>
      <c r="E955" s="34" t="s">
        <v>1834</v>
      </c>
      <c r="F955" s="34" t="s">
        <v>1840</v>
      </c>
      <c r="G955" s="34" t="s">
        <v>1846</v>
      </c>
      <c r="H955" s="34" t="s">
        <v>1847</v>
      </c>
      <c r="I955" s="34" t="s">
        <v>1848</v>
      </c>
      <c r="J955" s="34" t="s">
        <v>1848</v>
      </c>
      <c r="K955" s="34">
        <v>1.07</v>
      </c>
      <c r="L955" s="34">
        <v>1.07</v>
      </c>
      <c r="M955" s="34">
        <v>1.06</v>
      </c>
      <c r="N955" s="34">
        <v>1.04</v>
      </c>
      <c r="O955" s="34">
        <v>1.05</v>
      </c>
      <c r="P955" s="34">
        <v>1.06</v>
      </c>
      <c r="Q955" s="34">
        <v>1.07</v>
      </c>
      <c r="R955" s="34">
        <v>1.07</v>
      </c>
      <c r="S955" s="34">
        <v>1.0900000000000001</v>
      </c>
      <c r="T955" s="34">
        <v>1.1599999999999999</v>
      </c>
      <c r="U955" s="34">
        <v>1.1599999999999999</v>
      </c>
      <c r="V955" s="34">
        <v>1.17</v>
      </c>
      <c r="W955" s="34">
        <v>1.19</v>
      </c>
      <c r="X955" s="34">
        <v>1.1499999999999999</v>
      </c>
      <c r="Y955" s="34">
        <v>1.21</v>
      </c>
      <c r="Z955" s="412">
        <v>1.19</v>
      </c>
      <c r="AA955" s="412">
        <v>1.19</v>
      </c>
      <c r="AB955" s="412">
        <v>1.19</v>
      </c>
      <c r="AC955" s="412">
        <v>1.19</v>
      </c>
      <c r="AD955" s="412">
        <v>1.19</v>
      </c>
    </row>
    <row r="956" spans="1:30" s="30" customFormat="1" ht="11.25" x14ac:dyDescent="0.25">
      <c r="A956" s="31">
        <v>79285</v>
      </c>
      <c r="B956" s="30" t="str">
        <f t="shared" si="14"/>
        <v/>
      </c>
      <c r="C956" s="34">
        <v>1.24</v>
      </c>
      <c r="D956" s="34" t="s">
        <v>1837</v>
      </c>
      <c r="E956" s="34" t="s">
        <v>1831</v>
      </c>
      <c r="F956" s="34" t="s">
        <v>1826</v>
      </c>
      <c r="G956" s="34" t="s">
        <v>1849</v>
      </c>
      <c r="H956" s="34" t="s">
        <v>1846</v>
      </c>
      <c r="I956" s="34" t="s">
        <v>1850</v>
      </c>
      <c r="J956" s="34" t="s">
        <v>1850</v>
      </c>
      <c r="K956" s="34">
        <v>1.1000000000000001</v>
      </c>
      <c r="L956" s="34">
        <v>1.1000000000000001</v>
      </c>
      <c r="M956" s="34">
        <v>1.0900000000000001</v>
      </c>
      <c r="N956" s="34">
        <v>1.07</v>
      </c>
      <c r="O956" s="34">
        <v>1.08</v>
      </c>
      <c r="P956" s="34">
        <v>1.0900000000000001</v>
      </c>
      <c r="Q956" s="34">
        <v>1.1000000000000001</v>
      </c>
      <c r="R956" s="34">
        <v>1.1100000000000001</v>
      </c>
      <c r="S956" s="34">
        <v>1.1299999999999999</v>
      </c>
      <c r="T956" s="34">
        <v>1.2</v>
      </c>
      <c r="U956" s="34">
        <v>1.2</v>
      </c>
      <c r="V956" s="34">
        <v>1.21</v>
      </c>
      <c r="W956" s="34">
        <v>1.22</v>
      </c>
      <c r="X956" s="34">
        <v>1.19</v>
      </c>
      <c r="Y956" s="34">
        <v>1.25</v>
      </c>
      <c r="Z956" s="412">
        <v>1.22</v>
      </c>
      <c r="AA956" s="412">
        <v>1.22</v>
      </c>
      <c r="AB956" s="412">
        <v>1.22</v>
      </c>
      <c r="AC956" s="412">
        <v>1.22</v>
      </c>
      <c r="AD956" s="412">
        <v>1.22</v>
      </c>
    </row>
    <row r="957" spans="1:30" s="30" customFormat="1" ht="11.25" x14ac:dyDescent="0.25">
      <c r="A957" s="31">
        <v>79286</v>
      </c>
      <c r="B957" s="30" t="str">
        <f t="shared" si="14"/>
        <v/>
      </c>
      <c r="C957" s="34">
        <v>1.21</v>
      </c>
      <c r="D957" s="34" t="s">
        <v>1826</v>
      </c>
      <c r="E957" s="34" t="s">
        <v>1838</v>
      </c>
      <c r="F957" s="34" t="s">
        <v>1834</v>
      </c>
      <c r="G957" s="34" t="s">
        <v>1850</v>
      </c>
      <c r="H957" s="34" t="s">
        <v>1848</v>
      </c>
      <c r="I957" s="34" t="s">
        <v>1851</v>
      </c>
      <c r="J957" s="34" t="s">
        <v>1851</v>
      </c>
      <c r="K957" s="34">
        <v>1.08</v>
      </c>
      <c r="L957" s="34">
        <v>1.08</v>
      </c>
      <c r="M957" s="34">
        <v>1.07</v>
      </c>
      <c r="N957" s="34">
        <v>1.05</v>
      </c>
      <c r="O957" s="34">
        <v>1.06</v>
      </c>
      <c r="P957" s="34">
        <v>1.07</v>
      </c>
      <c r="Q957" s="34">
        <v>1.08</v>
      </c>
      <c r="R957" s="34">
        <v>1.0900000000000001</v>
      </c>
      <c r="S957" s="34">
        <v>1.1100000000000001</v>
      </c>
      <c r="T957" s="34">
        <v>1.18</v>
      </c>
      <c r="U957" s="34">
        <v>1.18</v>
      </c>
      <c r="V957" s="34">
        <v>1.18</v>
      </c>
      <c r="W957" s="34">
        <v>1.2</v>
      </c>
      <c r="X957" s="34">
        <v>1.1599999999999999</v>
      </c>
      <c r="Y957" s="34">
        <v>1.22</v>
      </c>
      <c r="Z957" s="412">
        <v>1.2</v>
      </c>
      <c r="AA957" s="412">
        <v>1.2</v>
      </c>
      <c r="AB957" s="412">
        <v>1.2</v>
      </c>
      <c r="AC957" s="412">
        <v>1.2</v>
      </c>
      <c r="AD957" s="412">
        <v>1.2</v>
      </c>
    </row>
    <row r="958" spans="1:30" s="30" customFormat="1" ht="11.25" x14ac:dyDescent="0.25">
      <c r="A958" s="31">
        <v>79288</v>
      </c>
      <c r="B958" s="30" t="str">
        <f t="shared" si="14"/>
        <v/>
      </c>
      <c r="C958" s="34">
        <v>1.31</v>
      </c>
      <c r="D958" s="34" t="s">
        <v>1832</v>
      </c>
      <c r="E958" s="34" t="s">
        <v>1839</v>
      </c>
      <c r="F958" s="34" t="s">
        <v>1843</v>
      </c>
      <c r="G958" s="34" t="s">
        <v>1825</v>
      </c>
      <c r="H958" s="34" t="s">
        <v>1842</v>
      </c>
      <c r="I958" s="34" t="s">
        <v>1834</v>
      </c>
      <c r="J958" s="34" t="s">
        <v>1840</v>
      </c>
      <c r="K958" s="34">
        <v>1.1599999999999999</v>
      </c>
      <c r="L958" s="34">
        <v>1.1599999999999999</v>
      </c>
      <c r="M958" s="34">
        <v>1.1399999999999999</v>
      </c>
      <c r="N958" s="34">
        <v>1.1200000000000001</v>
      </c>
      <c r="O958" s="34">
        <v>1.1299999999999999</v>
      </c>
      <c r="P958" s="34">
        <v>1.1399999999999999</v>
      </c>
      <c r="Q958" s="34">
        <v>1.1599999999999999</v>
      </c>
      <c r="R958" s="34">
        <v>1.1599999999999999</v>
      </c>
      <c r="S958" s="34">
        <v>1.19</v>
      </c>
      <c r="T958" s="34">
        <v>1.27</v>
      </c>
      <c r="U958" s="34">
        <v>1.27</v>
      </c>
      <c r="V958" s="34">
        <v>1.27</v>
      </c>
      <c r="W958" s="34">
        <v>1.28</v>
      </c>
      <c r="X958" s="34">
        <v>1.24</v>
      </c>
      <c r="Y958" s="34">
        <v>1.31</v>
      </c>
      <c r="Z958" s="412">
        <v>1.28</v>
      </c>
      <c r="AA958" s="412">
        <v>1.28</v>
      </c>
      <c r="AB958" s="412">
        <v>1.28</v>
      </c>
      <c r="AC958" s="412">
        <v>1.28</v>
      </c>
      <c r="AD958" s="412">
        <v>1.28</v>
      </c>
    </row>
    <row r="959" spans="1:30" s="30" customFormat="1" ht="11.25" x14ac:dyDescent="0.25">
      <c r="A959" s="31">
        <v>79289</v>
      </c>
      <c r="B959" s="30" t="str">
        <f t="shared" si="14"/>
        <v/>
      </c>
      <c r="C959" s="34">
        <v>1.02</v>
      </c>
      <c r="D959" s="34">
        <v>1</v>
      </c>
      <c r="E959" s="34">
        <v>1</v>
      </c>
      <c r="F959" s="34" t="s">
        <v>1864</v>
      </c>
      <c r="G959" s="34" t="s">
        <v>1860</v>
      </c>
      <c r="H959" s="34" t="s">
        <v>1862</v>
      </c>
      <c r="I959" s="34" t="s">
        <v>1859</v>
      </c>
      <c r="J959" s="34" t="s">
        <v>1859</v>
      </c>
      <c r="K959" s="34">
        <v>0.93</v>
      </c>
      <c r="L959" s="34">
        <v>0.93</v>
      </c>
      <c r="M959" s="34">
        <v>0.92</v>
      </c>
      <c r="N959" s="34">
        <v>0.9</v>
      </c>
      <c r="O959" s="34">
        <v>0.91</v>
      </c>
      <c r="P959" s="34">
        <v>0.92</v>
      </c>
      <c r="Q959" s="34">
        <v>0.92</v>
      </c>
      <c r="R959" s="34">
        <v>0.93</v>
      </c>
      <c r="S959" s="34">
        <v>0.94</v>
      </c>
      <c r="T959" s="34">
        <v>0.99</v>
      </c>
      <c r="U959" s="34">
        <v>0.99</v>
      </c>
      <c r="V959" s="34">
        <v>1</v>
      </c>
      <c r="W959" s="34">
        <v>1.02</v>
      </c>
      <c r="X959" s="34">
        <v>1</v>
      </c>
      <c r="Y959" s="34">
        <v>1.04</v>
      </c>
      <c r="Z959" s="412">
        <v>1.02</v>
      </c>
      <c r="AA959" s="412">
        <v>1.02</v>
      </c>
      <c r="AB959" s="412">
        <v>1.02</v>
      </c>
      <c r="AC959" s="412">
        <v>1.02</v>
      </c>
      <c r="AD959" s="412">
        <v>1.02</v>
      </c>
    </row>
    <row r="960" spans="1:30" s="30" customFormat="1" ht="11.25" x14ac:dyDescent="0.25">
      <c r="A960" s="31">
        <v>79291</v>
      </c>
      <c r="B960" s="30" t="str">
        <f t="shared" si="14"/>
        <v/>
      </c>
      <c r="C960" s="34">
        <v>1.31</v>
      </c>
      <c r="D960" s="34" t="s">
        <v>1832</v>
      </c>
      <c r="E960" s="34" t="s">
        <v>1839</v>
      </c>
      <c r="F960" s="34" t="s">
        <v>1841</v>
      </c>
      <c r="G960" s="34" t="s">
        <v>1838</v>
      </c>
      <c r="H960" s="34" t="s">
        <v>1842</v>
      </c>
      <c r="I960" s="34" t="s">
        <v>1840</v>
      </c>
      <c r="J960" s="34" t="s">
        <v>1840</v>
      </c>
      <c r="K960" s="34">
        <v>1.1499999999999999</v>
      </c>
      <c r="L960" s="34">
        <v>1.1499999999999999</v>
      </c>
      <c r="M960" s="34">
        <v>1.1399999999999999</v>
      </c>
      <c r="N960" s="34">
        <v>1.1200000000000001</v>
      </c>
      <c r="O960" s="34">
        <v>1.1299999999999999</v>
      </c>
      <c r="P960" s="34">
        <v>1.1399999999999999</v>
      </c>
      <c r="Q960" s="34">
        <v>1.1499999999999999</v>
      </c>
      <c r="R960" s="34">
        <v>1.1599999999999999</v>
      </c>
      <c r="S960" s="34">
        <v>1.18</v>
      </c>
      <c r="T960" s="34">
        <v>1.26</v>
      </c>
      <c r="U960" s="34">
        <v>1.26</v>
      </c>
      <c r="V960" s="34">
        <v>1.27</v>
      </c>
      <c r="W960" s="34">
        <v>1.28</v>
      </c>
      <c r="X960" s="34">
        <v>1.24</v>
      </c>
      <c r="Y960" s="34">
        <v>1.31</v>
      </c>
      <c r="Z960" s="412">
        <v>1.28</v>
      </c>
      <c r="AA960" s="412">
        <v>1.28</v>
      </c>
      <c r="AB960" s="412">
        <v>1.28</v>
      </c>
      <c r="AC960" s="412">
        <v>1.28</v>
      </c>
      <c r="AD960" s="412">
        <v>1.28</v>
      </c>
    </row>
    <row r="961" spans="1:30" s="30" customFormat="1" ht="11.25" x14ac:dyDescent="0.25">
      <c r="A961" s="31">
        <v>79292</v>
      </c>
      <c r="B961" s="30" t="str">
        <f t="shared" si="14"/>
        <v/>
      </c>
      <c r="C961" s="34">
        <v>1.27</v>
      </c>
      <c r="D961" s="34" t="s">
        <v>1841</v>
      </c>
      <c r="E961" s="34" t="s">
        <v>1824</v>
      </c>
      <c r="F961" s="34" t="s">
        <v>1837</v>
      </c>
      <c r="G961" s="34" t="s">
        <v>1842</v>
      </c>
      <c r="H961" s="34" t="s">
        <v>1850</v>
      </c>
      <c r="I961" s="34" t="s">
        <v>1849</v>
      </c>
      <c r="J961" s="34" t="s">
        <v>1849</v>
      </c>
      <c r="K961" s="34">
        <v>1.1200000000000001</v>
      </c>
      <c r="L961" s="34">
        <v>1.1200000000000001</v>
      </c>
      <c r="M961" s="34">
        <v>1.1100000000000001</v>
      </c>
      <c r="N961" s="34">
        <v>1.0900000000000001</v>
      </c>
      <c r="O961" s="34">
        <v>1.1000000000000001</v>
      </c>
      <c r="P961" s="34">
        <v>1.1100000000000001</v>
      </c>
      <c r="Q961" s="34">
        <v>1.1200000000000001</v>
      </c>
      <c r="R961" s="34">
        <v>1.1299999999999999</v>
      </c>
      <c r="S961" s="34">
        <v>1.1499999999999999</v>
      </c>
      <c r="T961" s="34">
        <v>1.22</v>
      </c>
      <c r="U961" s="34">
        <v>1.22</v>
      </c>
      <c r="V961" s="34">
        <v>1.23</v>
      </c>
      <c r="W961" s="34">
        <v>1.24</v>
      </c>
      <c r="X961" s="34">
        <v>1.21</v>
      </c>
      <c r="Y961" s="34">
        <v>1.27</v>
      </c>
      <c r="Z961" s="412">
        <v>1.24</v>
      </c>
      <c r="AA961" s="412">
        <v>1.24</v>
      </c>
      <c r="AB961" s="412">
        <v>1.24</v>
      </c>
      <c r="AC961" s="412">
        <v>1.24</v>
      </c>
      <c r="AD961" s="412">
        <v>1.24</v>
      </c>
    </row>
    <row r="962" spans="1:30" s="30" customFormat="1" ht="11.25" x14ac:dyDescent="0.25">
      <c r="A962" s="31">
        <v>79294</v>
      </c>
      <c r="B962" s="30" t="str">
        <f t="shared" si="14"/>
        <v/>
      </c>
      <c r="C962" s="34">
        <v>1.1599999999999999</v>
      </c>
      <c r="D962" s="34" t="s">
        <v>1844</v>
      </c>
      <c r="E962" s="34" t="s">
        <v>1849</v>
      </c>
      <c r="F962" s="34" t="s">
        <v>1845</v>
      </c>
      <c r="G962" s="34" t="s">
        <v>1855</v>
      </c>
      <c r="H962" s="34" t="s">
        <v>1853</v>
      </c>
      <c r="I962" s="34" t="s">
        <v>1852</v>
      </c>
      <c r="J962" s="34" t="s">
        <v>1852</v>
      </c>
      <c r="K962" s="34">
        <v>1.03</v>
      </c>
      <c r="L962" s="34">
        <v>1.03</v>
      </c>
      <c r="M962" s="34">
        <v>1.03</v>
      </c>
      <c r="N962" s="34">
        <v>1.01</v>
      </c>
      <c r="O962" s="34">
        <v>1.01</v>
      </c>
      <c r="P962" s="34">
        <v>1.02</v>
      </c>
      <c r="Q962" s="34">
        <v>1.03</v>
      </c>
      <c r="R962" s="34">
        <v>1.04</v>
      </c>
      <c r="S962" s="34">
        <v>1.06</v>
      </c>
      <c r="T962" s="34">
        <v>1.1200000000000001</v>
      </c>
      <c r="U962" s="34">
        <v>1.1200000000000001</v>
      </c>
      <c r="V962" s="34">
        <v>1.1200000000000001</v>
      </c>
      <c r="W962" s="34">
        <v>1.1399999999999999</v>
      </c>
      <c r="X962" s="34">
        <v>1.1200000000000001</v>
      </c>
      <c r="Y962" s="34">
        <v>1.17</v>
      </c>
      <c r="Z962" s="412">
        <v>1.1399999999999999</v>
      </c>
      <c r="AA962" s="412">
        <v>1.1399999999999999</v>
      </c>
      <c r="AB962" s="412">
        <v>1.1399999999999999</v>
      </c>
      <c r="AC962" s="412">
        <v>1.1399999999999999</v>
      </c>
      <c r="AD962" s="412">
        <v>1.1399999999999999</v>
      </c>
    </row>
    <row r="963" spans="1:30" s="30" customFormat="1" ht="11.25" x14ac:dyDescent="0.25">
      <c r="A963" s="31">
        <v>79295</v>
      </c>
      <c r="B963" s="30" t="str">
        <f t="shared" si="14"/>
        <v/>
      </c>
      <c r="C963" s="34">
        <v>1.2</v>
      </c>
      <c r="D963" s="34" t="s">
        <v>1838</v>
      </c>
      <c r="E963" s="34" t="s">
        <v>1834</v>
      </c>
      <c r="F963" s="34" t="s">
        <v>1840</v>
      </c>
      <c r="G963" s="34" t="s">
        <v>1846</v>
      </c>
      <c r="H963" s="34" t="s">
        <v>1855</v>
      </c>
      <c r="I963" s="34" t="s">
        <v>1848</v>
      </c>
      <c r="J963" s="34" t="s">
        <v>1848</v>
      </c>
      <c r="K963" s="34">
        <v>1.07</v>
      </c>
      <c r="L963" s="34">
        <v>1.07</v>
      </c>
      <c r="M963" s="34">
        <v>1.06</v>
      </c>
      <c r="N963" s="34">
        <v>1.04</v>
      </c>
      <c r="O963" s="34">
        <v>1.05</v>
      </c>
      <c r="P963" s="34">
        <v>1.05</v>
      </c>
      <c r="Q963" s="34">
        <v>1.06</v>
      </c>
      <c r="R963" s="34">
        <v>1.07</v>
      </c>
      <c r="S963" s="34">
        <v>1.0900000000000001</v>
      </c>
      <c r="T963" s="34">
        <v>1.1599999999999999</v>
      </c>
      <c r="U963" s="34">
        <v>1.1599999999999999</v>
      </c>
      <c r="V963" s="34">
        <v>1.1599999999999999</v>
      </c>
      <c r="W963" s="34">
        <v>1.18</v>
      </c>
      <c r="X963" s="34">
        <v>1.1499999999999999</v>
      </c>
      <c r="Y963" s="34">
        <v>1.21</v>
      </c>
      <c r="Z963" s="412">
        <v>1.18</v>
      </c>
      <c r="AA963" s="412">
        <v>1.18</v>
      </c>
      <c r="AB963" s="412">
        <v>1.18</v>
      </c>
      <c r="AC963" s="412">
        <v>1.18</v>
      </c>
      <c r="AD963" s="412">
        <v>1.18</v>
      </c>
    </row>
    <row r="964" spans="1:30" s="30" customFormat="1" ht="11.25" x14ac:dyDescent="0.25">
      <c r="A964" s="31">
        <v>79297</v>
      </c>
      <c r="B964" s="30" t="str">
        <f t="shared" si="14"/>
        <v/>
      </c>
      <c r="C964" s="34">
        <v>1.2</v>
      </c>
      <c r="D964" s="34" t="s">
        <v>1838</v>
      </c>
      <c r="E964" s="34" t="s">
        <v>1840</v>
      </c>
      <c r="F964" s="34" t="s">
        <v>1842</v>
      </c>
      <c r="G964" s="34" t="s">
        <v>1851</v>
      </c>
      <c r="H964" s="34" t="s">
        <v>1855</v>
      </c>
      <c r="I964" s="34" t="s">
        <v>1848</v>
      </c>
      <c r="J964" s="34" t="s">
        <v>1848</v>
      </c>
      <c r="K964" s="34">
        <v>1.07</v>
      </c>
      <c r="L964" s="34">
        <v>1.07</v>
      </c>
      <c r="M964" s="34">
        <v>1.06</v>
      </c>
      <c r="N964" s="34">
        <v>1.04</v>
      </c>
      <c r="O964" s="34">
        <v>1.05</v>
      </c>
      <c r="P964" s="34">
        <v>1.05</v>
      </c>
      <c r="Q964" s="34">
        <v>1.07</v>
      </c>
      <c r="R964" s="34">
        <v>1.07</v>
      </c>
      <c r="S964" s="34">
        <v>1.0900000000000001</v>
      </c>
      <c r="T964" s="34">
        <v>1.1599999999999999</v>
      </c>
      <c r="U964" s="34">
        <v>1.1599999999999999</v>
      </c>
      <c r="V964" s="34">
        <v>1.1599999999999999</v>
      </c>
      <c r="W964" s="34">
        <v>1.18</v>
      </c>
      <c r="X964" s="34">
        <v>1.1499999999999999</v>
      </c>
      <c r="Y964" s="34">
        <v>1.21</v>
      </c>
      <c r="Z964" s="412">
        <v>1.18</v>
      </c>
      <c r="AA964" s="412">
        <v>1.18</v>
      </c>
      <c r="AB964" s="412">
        <v>1.18</v>
      </c>
      <c r="AC964" s="412">
        <v>1.18</v>
      </c>
      <c r="AD964" s="412">
        <v>1.18</v>
      </c>
    </row>
    <row r="965" spans="1:30" s="30" customFormat="1" ht="11.25" x14ac:dyDescent="0.25">
      <c r="A965" s="31">
        <v>79299</v>
      </c>
      <c r="B965" s="30" t="str">
        <f t="shared" ref="B965:B1028" si="15">IF($B$3="","",ABS($B$3-$A965))</f>
        <v/>
      </c>
      <c r="C965" s="34">
        <v>1.1499999999999999</v>
      </c>
      <c r="D965" s="34" t="s">
        <v>1849</v>
      </c>
      <c r="E965" s="34" t="s">
        <v>1845</v>
      </c>
      <c r="F965" s="34" t="s">
        <v>1850</v>
      </c>
      <c r="G965" s="34" t="s">
        <v>1855</v>
      </c>
      <c r="H965" s="34" t="s">
        <v>1853</v>
      </c>
      <c r="I965" s="34" t="s">
        <v>1854</v>
      </c>
      <c r="J965" s="34" t="s">
        <v>1854</v>
      </c>
      <c r="K965" s="34">
        <v>1.03</v>
      </c>
      <c r="L965" s="34">
        <v>1.03</v>
      </c>
      <c r="M965" s="34">
        <v>1.02</v>
      </c>
      <c r="N965" s="34">
        <v>1</v>
      </c>
      <c r="O965" s="34">
        <v>1.01</v>
      </c>
      <c r="P965" s="34">
        <v>1.02</v>
      </c>
      <c r="Q965" s="34">
        <v>1.03</v>
      </c>
      <c r="R965" s="34">
        <v>1.03</v>
      </c>
      <c r="S965" s="34">
        <v>1.05</v>
      </c>
      <c r="T965" s="34">
        <v>1.1100000000000001</v>
      </c>
      <c r="U965" s="34">
        <v>1.1200000000000001</v>
      </c>
      <c r="V965" s="34">
        <v>1.1200000000000001</v>
      </c>
      <c r="W965" s="34">
        <v>1.1399999999999999</v>
      </c>
      <c r="X965" s="34">
        <v>1.1100000000000001</v>
      </c>
      <c r="Y965" s="34">
        <v>1.17</v>
      </c>
      <c r="Z965" s="412">
        <v>1.1399999999999999</v>
      </c>
      <c r="AA965" s="412">
        <v>1.1399999999999999</v>
      </c>
      <c r="AB965" s="412">
        <v>1.1399999999999999</v>
      </c>
      <c r="AC965" s="412">
        <v>1.1399999999999999</v>
      </c>
      <c r="AD965" s="412">
        <v>1.1399999999999999</v>
      </c>
    </row>
    <row r="966" spans="1:30" s="30" customFormat="1" ht="11.25" x14ac:dyDescent="0.25">
      <c r="A966" s="31">
        <v>79312</v>
      </c>
      <c r="B966" s="30" t="str">
        <f t="shared" si="15"/>
        <v/>
      </c>
      <c r="C966" s="34">
        <v>1.32</v>
      </c>
      <c r="D966" s="34" t="s">
        <v>1823</v>
      </c>
      <c r="E966" s="34" t="s">
        <v>1833</v>
      </c>
      <c r="F966" s="34" t="s">
        <v>1839</v>
      </c>
      <c r="G966" s="34" t="s">
        <v>1825</v>
      </c>
      <c r="H966" s="34" t="s">
        <v>1842</v>
      </c>
      <c r="I966" s="34" t="s">
        <v>1834</v>
      </c>
      <c r="J966" s="34" t="s">
        <v>1834</v>
      </c>
      <c r="K966" s="34">
        <v>1.1599999999999999</v>
      </c>
      <c r="L966" s="34">
        <v>1.1599999999999999</v>
      </c>
      <c r="M966" s="34">
        <v>1.1499999999999999</v>
      </c>
      <c r="N966" s="34">
        <v>1.1299999999999999</v>
      </c>
      <c r="O966" s="34">
        <v>1.1399999999999999</v>
      </c>
      <c r="P966" s="34">
        <v>1.1399999999999999</v>
      </c>
      <c r="Q966" s="34">
        <v>1.1599999999999999</v>
      </c>
      <c r="R966" s="34">
        <v>1.17</v>
      </c>
      <c r="S966" s="34">
        <v>1.19</v>
      </c>
      <c r="T966" s="34">
        <v>1.27</v>
      </c>
      <c r="U966" s="34">
        <v>1.27</v>
      </c>
      <c r="V966" s="34">
        <v>1.28</v>
      </c>
      <c r="W966" s="34">
        <v>1.29</v>
      </c>
      <c r="X966" s="34">
        <v>1.25</v>
      </c>
      <c r="Y966" s="34">
        <v>1.32</v>
      </c>
      <c r="Z966" s="412">
        <v>1.29</v>
      </c>
      <c r="AA966" s="412">
        <v>1.29</v>
      </c>
      <c r="AB966" s="412">
        <v>1.29</v>
      </c>
      <c r="AC966" s="412">
        <v>1.29</v>
      </c>
      <c r="AD966" s="412">
        <v>1.29</v>
      </c>
    </row>
    <row r="967" spans="1:30" s="30" customFormat="1" ht="11.25" x14ac:dyDescent="0.25">
      <c r="A967" s="31">
        <v>79331</v>
      </c>
      <c r="B967" s="30" t="str">
        <f t="shared" si="15"/>
        <v/>
      </c>
      <c r="C967" s="34">
        <v>1.31</v>
      </c>
      <c r="D967" s="34" t="s">
        <v>1832</v>
      </c>
      <c r="E967" s="34" t="s">
        <v>1839</v>
      </c>
      <c r="F967" s="34" t="s">
        <v>1843</v>
      </c>
      <c r="G967" s="34" t="s">
        <v>1825</v>
      </c>
      <c r="H967" s="34" t="s">
        <v>1842</v>
      </c>
      <c r="I967" s="34" t="s">
        <v>1834</v>
      </c>
      <c r="J967" s="34" t="s">
        <v>1840</v>
      </c>
      <c r="K967" s="34">
        <v>1.1599999999999999</v>
      </c>
      <c r="L967" s="34">
        <v>1.1599999999999999</v>
      </c>
      <c r="M967" s="34">
        <v>1.1499999999999999</v>
      </c>
      <c r="N967" s="34">
        <v>1.1299999999999999</v>
      </c>
      <c r="O967" s="34">
        <v>1.1299999999999999</v>
      </c>
      <c r="P967" s="34">
        <v>1.1399999999999999</v>
      </c>
      <c r="Q967" s="34">
        <v>1.1599999999999999</v>
      </c>
      <c r="R967" s="34">
        <v>1.17</v>
      </c>
      <c r="S967" s="34">
        <v>1.19</v>
      </c>
      <c r="T967" s="34">
        <v>1.27</v>
      </c>
      <c r="U967" s="34">
        <v>1.27</v>
      </c>
      <c r="V967" s="34">
        <v>1.27</v>
      </c>
      <c r="W967" s="34">
        <v>1.28</v>
      </c>
      <c r="X967" s="34">
        <v>1.24</v>
      </c>
      <c r="Y967" s="34">
        <v>1.31</v>
      </c>
      <c r="Z967" s="412">
        <v>1.28</v>
      </c>
      <c r="AA967" s="412">
        <v>1.28</v>
      </c>
      <c r="AB967" s="412">
        <v>1.28</v>
      </c>
      <c r="AC967" s="412">
        <v>1.28</v>
      </c>
      <c r="AD967" s="412">
        <v>1.28</v>
      </c>
    </row>
    <row r="968" spans="1:30" s="30" customFormat="1" ht="11.25" x14ac:dyDescent="0.25">
      <c r="A968" s="31">
        <v>79336</v>
      </c>
      <c r="B968" s="30" t="str">
        <f t="shared" si="15"/>
        <v/>
      </c>
      <c r="C968" s="34">
        <v>1.33</v>
      </c>
      <c r="D968" s="34" t="s">
        <v>1822</v>
      </c>
      <c r="E968" s="34" t="s">
        <v>1832</v>
      </c>
      <c r="F968" s="34" t="s">
        <v>1839</v>
      </c>
      <c r="G968" s="34" t="s">
        <v>1826</v>
      </c>
      <c r="H968" s="34" t="s">
        <v>1840</v>
      </c>
      <c r="I968" s="34" t="s">
        <v>1838</v>
      </c>
      <c r="J968" s="34" t="s">
        <v>1838</v>
      </c>
      <c r="K968" s="34">
        <v>1.17</v>
      </c>
      <c r="L968" s="34">
        <v>1.17</v>
      </c>
      <c r="M968" s="34">
        <v>1.1599999999999999</v>
      </c>
      <c r="N968" s="34">
        <v>1.1399999999999999</v>
      </c>
      <c r="O968" s="34">
        <v>1.1499999999999999</v>
      </c>
      <c r="P968" s="34">
        <v>1.1499999999999999</v>
      </c>
      <c r="Q968" s="34">
        <v>1.17</v>
      </c>
      <c r="R968" s="34">
        <v>1.18</v>
      </c>
      <c r="S968" s="34">
        <v>1.2</v>
      </c>
      <c r="T968" s="34">
        <v>1.28</v>
      </c>
      <c r="U968" s="34">
        <v>1.28</v>
      </c>
      <c r="V968" s="34">
        <v>1.29</v>
      </c>
      <c r="W968" s="34">
        <v>1.3</v>
      </c>
      <c r="X968" s="34">
        <v>1.26</v>
      </c>
      <c r="Y968" s="34">
        <v>1.33</v>
      </c>
      <c r="Z968" s="412">
        <v>1.3</v>
      </c>
      <c r="AA968" s="412">
        <v>1.3</v>
      </c>
      <c r="AB968" s="412">
        <v>1.3</v>
      </c>
      <c r="AC968" s="412">
        <v>1.3</v>
      </c>
      <c r="AD968" s="412">
        <v>1.3</v>
      </c>
    </row>
    <row r="969" spans="1:30" s="30" customFormat="1" ht="11.25" x14ac:dyDescent="0.25">
      <c r="A969" s="31">
        <v>79341</v>
      </c>
      <c r="B969" s="30" t="str">
        <f t="shared" si="15"/>
        <v/>
      </c>
      <c r="C969" s="34">
        <v>1.32</v>
      </c>
      <c r="D969" s="34" t="s">
        <v>1823</v>
      </c>
      <c r="E969" s="34" t="s">
        <v>1833</v>
      </c>
      <c r="F969" s="34" t="s">
        <v>1839</v>
      </c>
      <c r="G969" s="34" t="s">
        <v>1826</v>
      </c>
      <c r="H969" s="34" t="s">
        <v>1840</v>
      </c>
      <c r="I969" s="34" t="s">
        <v>1838</v>
      </c>
      <c r="J969" s="34" t="s">
        <v>1834</v>
      </c>
      <c r="K969" s="34">
        <v>1.17</v>
      </c>
      <c r="L969" s="34">
        <v>1.17</v>
      </c>
      <c r="M969" s="34">
        <v>1.1499999999999999</v>
      </c>
      <c r="N969" s="34">
        <v>1.1299999999999999</v>
      </c>
      <c r="O969" s="34">
        <v>1.1399999999999999</v>
      </c>
      <c r="P969" s="34">
        <v>1.1499999999999999</v>
      </c>
      <c r="Q969" s="34">
        <v>1.17</v>
      </c>
      <c r="R969" s="34">
        <v>1.17</v>
      </c>
      <c r="S969" s="34">
        <v>1.2</v>
      </c>
      <c r="T969" s="34">
        <v>1.28</v>
      </c>
      <c r="U969" s="34">
        <v>1.28</v>
      </c>
      <c r="V969" s="34">
        <v>1.28</v>
      </c>
      <c r="W969" s="34">
        <v>1.29</v>
      </c>
      <c r="X969" s="34">
        <v>1.25</v>
      </c>
      <c r="Y969" s="34">
        <v>1.32</v>
      </c>
      <c r="Z969" s="412">
        <v>1.29</v>
      </c>
      <c r="AA969" s="412">
        <v>1.29</v>
      </c>
      <c r="AB969" s="412">
        <v>1.29</v>
      </c>
      <c r="AC969" s="412">
        <v>1.29</v>
      </c>
      <c r="AD969" s="412">
        <v>1.29</v>
      </c>
    </row>
    <row r="970" spans="1:30" s="30" customFormat="1" ht="11.25" x14ac:dyDescent="0.25">
      <c r="A970" s="31">
        <v>79346</v>
      </c>
      <c r="B970" s="30" t="str">
        <f t="shared" si="15"/>
        <v/>
      </c>
      <c r="C970" s="34">
        <v>1.31</v>
      </c>
      <c r="D970" s="34" t="s">
        <v>1832</v>
      </c>
      <c r="E970" s="34" t="s">
        <v>1839</v>
      </c>
      <c r="F970" s="34" t="s">
        <v>1843</v>
      </c>
      <c r="G970" s="34" t="s">
        <v>1825</v>
      </c>
      <c r="H970" s="34" t="s">
        <v>1842</v>
      </c>
      <c r="I970" s="34" t="s">
        <v>1834</v>
      </c>
      <c r="J970" s="34" t="s">
        <v>1840</v>
      </c>
      <c r="K970" s="34">
        <v>1.1599999999999999</v>
      </c>
      <c r="L970" s="34">
        <v>1.1599999999999999</v>
      </c>
      <c r="M970" s="34">
        <v>1.1499999999999999</v>
      </c>
      <c r="N970" s="34">
        <v>1.1200000000000001</v>
      </c>
      <c r="O970" s="34">
        <v>1.1299999999999999</v>
      </c>
      <c r="P970" s="34">
        <v>1.1399999999999999</v>
      </c>
      <c r="Q970" s="34">
        <v>1.1599999999999999</v>
      </c>
      <c r="R970" s="34">
        <v>1.1599999999999999</v>
      </c>
      <c r="S970" s="34">
        <v>1.19</v>
      </c>
      <c r="T970" s="34">
        <v>1.27</v>
      </c>
      <c r="U970" s="34">
        <v>1.27</v>
      </c>
      <c r="V970" s="34">
        <v>1.27</v>
      </c>
      <c r="W970" s="34">
        <v>1.28</v>
      </c>
      <c r="X970" s="34">
        <v>1.24</v>
      </c>
      <c r="Y970" s="34">
        <v>1.31</v>
      </c>
      <c r="Z970" s="412">
        <v>1.28</v>
      </c>
      <c r="AA970" s="412">
        <v>1.28</v>
      </c>
      <c r="AB970" s="412">
        <v>1.28</v>
      </c>
      <c r="AC970" s="412">
        <v>1.28</v>
      </c>
      <c r="AD970" s="412">
        <v>1.28</v>
      </c>
    </row>
    <row r="971" spans="1:30" s="30" customFormat="1" ht="11.25" x14ac:dyDescent="0.25">
      <c r="A971" s="31">
        <v>79348</v>
      </c>
      <c r="B971" s="30" t="str">
        <f t="shared" si="15"/>
        <v/>
      </c>
      <c r="C971" s="34">
        <v>1.2</v>
      </c>
      <c r="D971" s="34" t="s">
        <v>1838</v>
      </c>
      <c r="E971" s="34" t="s">
        <v>1834</v>
      </c>
      <c r="F971" s="34" t="s">
        <v>1840</v>
      </c>
      <c r="G971" s="34" t="s">
        <v>1846</v>
      </c>
      <c r="H971" s="34" t="s">
        <v>1855</v>
      </c>
      <c r="I971" s="34" t="s">
        <v>1848</v>
      </c>
      <c r="J971" s="34" t="s">
        <v>1848</v>
      </c>
      <c r="K971" s="34">
        <v>1.07</v>
      </c>
      <c r="L971" s="34">
        <v>1.07</v>
      </c>
      <c r="M971" s="34">
        <v>1.06</v>
      </c>
      <c r="N971" s="34">
        <v>1.04</v>
      </c>
      <c r="O971" s="34">
        <v>1.05</v>
      </c>
      <c r="P971" s="34">
        <v>1.06</v>
      </c>
      <c r="Q971" s="34">
        <v>1.07</v>
      </c>
      <c r="R971" s="34">
        <v>1.08</v>
      </c>
      <c r="S971" s="34">
        <v>1.1000000000000001</v>
      </c>
      <c r="T971" s="34">
        <v>1.1599999999999999</v>
      </c>
      <c r="U971" s="34">
        <v>1.1599999999999999</v>
      </c>
      <c r="V971" s="34">
        <v>1.17</v>
      </c>
      <c r="W971" s="34">
        <v>1.18</v>
      </c>
      <c r="X971" s="34">
        <v>1.1499999999999999</v>
      </c>
      <c r="Y971" s="34">
        <v>1.21</v>
      </c>
      <c r="Z971" s="412">
        <v>1.18</v>
      </c>
      <c r="AA971" s="412">
        <v>1.18</v>
      </c>
      <c r="AB971" s="412">
        <v>1.18</v>
      </c>
      <c r="AC971" s="412">
        <v>1.18</v>
      </c>
      <c r="AD971" s="412">
        <v>1.18</v>
      </c>
    </row>
    <row r="972" spans="1:30" s="30" customFormat="1" ht="11.25" x14ac:dyDescent="0.25">
      <c r="A972" s="31">
        <v>79350</v>
      </c>
      <c r="B972" s="30" t="str">
        <f t="shared" si="15"/>
        <v/>
      </c>
      <c r="C972" s="34">
        <v>1.28</v>
      </c>
      <c r="D972" s="34" t="s">
        <v>1843</v>
      </c>
      <c r="E972" s="34" t="s">
        <v>1830</v>
      </c>
      <c r="F972" s="34" t="s">
        <v>1824</v>
      </c>
      <c r="G972" s="34" t="s">
        <v>1840</v>
      </c>
      <c r="H972" s="34" t="s">
        <v>1845</v>
      </c>
      <c r="I972" s="34" t="s">
        <v>1844</v>
      </c>
      <c r="J972" s="34" t="s">
        <v>1844</v>
      </c>
      <c r="K972" s="34">
        <v>1.1299999999999999</v>
      </c>
      <c r="L972" s="34">
        <v>1.1299999999999999</v>
      </c>
      <c r="M972" s="34">
        <v>1.1200000000000001</v>
      </c>
      <c r="N972" s="34">
        <v>1.1000000000000001</v>
      </c>
      <c r="O972" s="34">
        <v>1.1100000000000001</v>
      </c>
      <c r="P972" s="34">
        <v>1.1200000000000001</v>
      </c>
      <c r="Q972" s="34">
        <v>1.1299999999999999</v>
      </c>
      <c r="R972" s="34">
        <v>1.1399999999999999</v>
      </c>
      <c r="S972" s="34">
        <v>1.1599999999999999</v>
      </c>
      <c r="T972" s="34">
        <v>1.24</v>
      </c>
      <c r="U972" s="34">
        <v>1.24</v>
      </c>
      <c r="V972" s="34">
        <v>1.24</v>
      </c>
      <c r="W972" s="34">
        <v>1.26</v>
      </c>
      <c r="X972" s="34">
        <v>1.22</v>
      </c>
      <c r="Y972" s="34">
        <v>1.28</v>
      </c>
      <c r="Z972" s="412">
        <v>1.26</v>
      </c>
      <c r="AA972" s="412">
        <v>1.26</v>
      </c>
      <c r="AB972" s="412">
        <v>1.26</v>
      </c>
      <c r="AC972" s="412">
        <v>1.26</v>
      </c>
      <c r="AD972" s="412">
        <v>1.26</v>
      </c>
    </row>
    <row r="973" spans="1:30" s="30" customFormat="1" ht="11.25" x14ac:dyDescent="0.25">
      <c r="A973" s="31">
        <v>79353</v>
      </c>
      <c r="B973" s="30" t="str">
        <f t="shared" si="15"/>
        <v/>
      </c>
      <c r="C973" s="34">
        <v>1.31</v>
      </c>
      <c r="D973" s="34" t="s">
        <v>1832</v>
      </c>
      <c r="E973" s="34" t="s">
        <v>1839</v>
      </c>
      <c r="F973" s="34" t="s">
        <v>1843</v>
      </c>
      <c r="G973" s="34" t="s">
        <v>1825</v>
      </c>
      <c r="H973" s="34" t="s">
        <v>1842</v>
      </c>
      <c r="I973" s="34" t="s">
        <v>1834</v>
      </c>
      <c r="J973" s="34" t="s">
        <v>1834</v>
      </c>
      <c r="K973" s="34">
        <v>1.1599999999999999</v>
      </c>
      <c r="L973" s="34">
        <v>1.1599999999999999</v>
      </c>
      <c r="M973" s="34">
        <v>1.1499999999999999</v>
      </c>
      <c r="N973" s="34">
        <v>1.1299999999999999</v>
      </c>
      <c r="O973" s="34">
        <v>1.1299999999999999</v>
      </c>
      <c r="P973" s="34">
        <v>1.1399999999999999</v>
      </c>
      <c r="Q973" s="34">
        <v>1.1599999999999999</v>
      </c>
      <c r="R973" s="34">
        <v>1.17</v>
      </c>
      <c r="S973" s="34">
        <v>1.19</v>
      </c>
      <c r="T973" s="34">
        <v>1.27</v>
      </c>
      <c r="U973" s="34">
        <v>1.27</v>
      </c>
      <c r="V973" s="34">
        <v>1.27</v>
      </c>
      <c r="W973" s="34">
        <v>1.29</v>
      </c>
      <c r="X973" s="34">
        <v>1.25</v>
      </c>
      <c r="Y973" s="34">
        <v>1.31</v>
      </c>
      <c r="Z973" s="412">
        <v>1.29</v>
      </c>
      <c r="AA973" s="412">
        <v>1.29</v>
      </c>
      <c r="AB973" s="412">
        <v>1.29</v>
      </c>
      <c r="AC973" s="412">
        <v>1.29</v>
      </c>
      <c r="AD973" s="412">
        <v>1.29</v>
      </c>
    </row>
    <row r="974" spans="1:30" s="30" customFormat="1" ht="11.25" x14ac:dyDescent="0.25">
      <c r="A974" s="31">
        <v>79356</v>
      </c>
      <c r="B974" s="30" t="str">
        <f t="shared" si="15"/>
        <v/>
      </c>
      <c r="C974" s="34">
        <v>1.3</v>
      </c>
      <c r="D974" s="34" t="s">
        <v>1832</v>
      </c>
      <c r="E974" s="34" t="s">
        <v>1839</v>
      </c>
      <c r="F974" s="34" t="s">
        <v>1841</v>
      </c>
      <c r="G974" s="34" t="s">
        <v>1838</v>
      </c>
      <c r="H974" s="34" t="s">
        <v>1844</v>
      </c>
      <c r="I974" s="34" t="s">
        <v>1840</v>
      </c>
      <c r="J974" s="34" t="s">
        <v>1840</v>
      </c>
      <c r="K974" s="34">
        <v>1.1499999999999999</v>
      </c>
      <c r="L974" s="34">
        <v>1.1499999999999999</v>
      </c>
      <c r="M974" s="34">
        <v>1.1399999999999999</v>
      </c>
      <c r="N974" s="34">
        <v>1.1200000000000001</v>
      </c>
      <c r="O974" s="34">
        <v>1.1299999999999999</v>
      </c>
      <c r="P974" s="34">
        <v>1.1399999999999999</v>
      </c>
      <c r="Q974" s="34">
        <v>1.1499999999999999</v>
      </c>
      <c r="R974" s="34">
        <v>1.1599999999999999</v>
      </c>
      <c r="S974" s="34">
        <v>1.18</v>
      </c>
      <c r="T974" s="34">
        <v>1.26</v>
      </c>
      <c r="U974" s="34">
        <v>1.26</v>
      </c>
      <c r="V974" s="34">
        <v>1.27</v>
      </c>
      <c r="W974" s="34">
        <v>1.28</v>
      </c>
      <c r="X974" s="34">
        <v>1.24</v>
      </c>
      <c r="Y974" s="34">
        <v>1.31</v>
      </c>
      <c r="Z974" s="412">
        <v>1.28</v>
      </c>
      <c r="AA974" s="412">
        <v>1.28</v>
      </c>
      <c r="AB974" s="412">
        <v>1.28</v>
      </c>
      <c r="AC974" s="412">
        <v>1.28</v>
      </c>
      <c r="AD974" s="412">
        <v>1.28</v>
      </c>
    </row>
    <row r="975" spans="1:30" s="30" customFormat="1" ht="11.25" x14ac:dyDescent="0.25">
      <c r="A975" s="31">
        <v>79359</v>
      </c>
      <c r="B975" s="30" t="str">
        <f t="shared" si="15"/>
        <v/>
      </c>
      <c r="C975" s="34">
        <v>1.31</v>
      </c>
      <c r="D975" s="34" t="s">
        <v>1832</v>
      </c>
      <c r="E975" s="34" t="s">
        <v>1839</v>
      </c>
      <c r="F975" s="34" t="s">
        <v>1843</v>
      </c>
      <c r="G975" s="34" t="s">
        <v>1825</v>
      </c>
      <c r="H975" s="34" t="s">
        <v>1842</v>
      </c>
      <c r="I975" s="34" t="s">
        <v>1834</v>
      </c>
      <c r="J975" s="34" t="s">
        <v>1834</v>
      </c>
      <c r="K975" s="34">
        <v>1.1599999999999999</v>
      </c>
      <c r="L975" s="34">
        <v>1.1599999999999999</v>
      </c>
      <c r="M975" s="34">
        <v>1.1499999999999999</v>
      </c>
      <c r="N975" s="34">
        <v>1.1299999999999999</v>
      </c>
      <c r="O975" s="34">
        <v>1.1299999999999999</v>
      </c>
      <c r="P975" s="34">
        <v>1.1399999999999999</v>
      </c>
      <c r="Q975" s="34">
        <v>1.1599999999999999</v>
      </c>
      <c r="R975" s="34">
        <v>1.17</v>
      </c>
      <c r="S975" s="34">
        <v>1.19</v>
      </c>
      <c r="T975" s="34">
        <v>1.27</v>
      </c>
      <c r="U975" s="34">
        <v>1.27</v>
      </c>
      <c r="V975" s="34">
        <v>1.27</v>
      </c>
      <c r="W975" s="34">
        <v>1.29</v>
      </c>
      <c r="X975" s="34">
        <v>1.25</v>
      </c>
      <c r="Y975" s="34">
        <v>1.31</v>
      </c>
      <c r="Z975" s="412">
        <v>1.29</v>
      </c>
      <c r="AA975" s="412">
        <v>1.29</v>
      </c>
      <c r="AB975" s="412">
        <v>1.29</v>
      </c>
      <c r="AC975" s="412">
        <v>1.29</v>
      </c>
      <c r="AD975" s="412">
        <v>1.29</v>
      </c>
    </row>
    <row r="976" spans="1:30" s="30" customFormat="1" ht="11.25" x14ac:dyDescent="0.25">
      <c r="A976" s="31">
        <v>79361</v>
      </c>
      <c r="B976" s="30" t="str">
        <f t="shared" si="15"/>
        <v/>
      </c>
      <c r="C976" s="34">
        <v>1.32</v>
      </c>
      <c r="D976" s="34" t="s">
        <v>1823</v>
      </c>
      <c r="E976" s="34" t="s">
        <v>1833</v>
      </c>
      <c r="F976" s="34" t="s">
        <v>1843</v>
      </c>
      <c r="G976" s="34" t="s">
        <v>1825</v>
      </c>
      <c r="H976" s="34" t="s">
        <v>1842</v>
      </c>
      <c r="I976" s="34" t="s">
        <v>1834</v>
      </c>
      <c r="J976" s="34" t="s">
        <v>1834</v>
      </c>
      <c r="K976" s="34">
        <v>1.1599999999999999</v>
      </c>
      <c r="L976" s="34">
        <v>1.1599999999999999</v>
      </c>
      <c r="M976" s="34">
        <v>1.1499999999999999</v>
      </c>
      <c r="N976" s="34">
        <v>1.1299999999999999</v>
      </c>
      <c r="O976" s="34">
        <v>1.1399999999999999</v>
      </c>
      <c r="P976" s="34">
        <v>1.1499999999999999</v>
      </c>
      <c r="Q976" s="34">
        <v>1.1599999999999999</v>
      </c>
      <c r="R976" s="34">
        <v>1.17</v>
      </c>
      <c r="S976" s="34">
        <v>1.19</v>
      </c>
      <c r="T976" s="34">
        <v>1.27</v>
      </c>
      <c r="U976" s="34">
        <v>1.27</v>
      </c>
      <c r="V976" s="34">
        <v>1.28</v>
      </c>
      <c r="W976" s="34">
        <v>1.29</v>
      </c>
      <c r="X976" s="34">
        <v>1.25</v>
      </c>
      <c r="Y976" s="34">
        <v>1.32</v>
      </c>
      <c r="Z976" s="412">
        <v>1.29</v>
      </c>
      <c r="AA976" s="412">
        <v>1.29</v>
      </c>
      <c r="AB976" s="412">
        <v>1.29</v>
      </c>
      <c r="AC976" s="412">
        <v>1.29</v>
      </c>
      <c r="AD976" s="412">
        <v>1.29</v>
      </c>
    </row>
    <row r="977" spans="1:30" s="30" customFormat="1" ht="11.25" x14ac:dyDescent="0.25">
      <c r="A977" s="31">
        <v>79362</v>
      </c>
      <c r="B977" s="30" t="str">
        <f t="shared" si="15"/>
        <v/>
      </c>
      <c r="C977" s="34">
        <v>1.32</v>
      </c>
      <c r="D977" s="34" t="s">
        <v>1823</v>
      </c>
      <c r="E977" s="34" t="s">
        <v>1833</v>
      </c>
      <c r="F977" s="34" t="s">
        <v>1839</v>
      </c>
      <c r="G977" s="34" t="s">
        <v>1826</v>
      </c>
      <c r="H977" s="34" t="s">
        <v>1840</v>
      </c>
      <c r="I977" s="34" t="s">
        <v>1834</v>
      </c>
      <c r="J977" s="34" t="s">
        <v>1834</v>
      </c>
      <c r="K977" s="34">
        <v>1.17</v>
      </c>
      <c r="L977" s="34">
        <v>1.17</v>
      </c>
      <c r="M977" s="34">
        <v>1.1499999999999999</v>
      </c>
      <c r="N977" s="34">
        <v>1.1299999999999999</v>
      </c>
      <c r="O977" s="34">
        <v>1.1399999999999999</v>
      </c>
      <c r="P977" s="34">
        <v>1.1499999999999999</v>
      </c>
      <c r="Q977" s="34">
        <v>1.17</v>
      </c>
      <c r="R977" s="34">
        <v>1.17</v>
      </c>
      <c r="S977" s="34">
        <v>1.2</v>
      </c>
      <c r="T977" s="34">
        <v>1.28</v>
      </c>
      <c r="U977" s="34">
        <v>1.28</v>
      </c>
      <c r="V977" s="34">
        <v>1.28</v>
      </c>
      <c r="W977" s="34">
        <v>1.29</v>
      </c>
      <c r="X977" s="34">
        <v>1.25</v>
      </c>
      <c r="Y977" s="34">
        <v>1.32</v>
      </c>
      <c r="Z977" s="412">
        <v>1.29</v>
      </c>
      <c r="AA977" s="412">
        <v>1.29</v>
      </c>
      <c r="AB977" s="412">
        <v>1.29</v>
      </c>
      <c r="AC977" s="412">
        <v>1.29</v>
      </c>
      <c r="AD977" s="412">
        <v>1.29</v>
      </c>
    </row>
    <row r="978" spans="1:30" s="30" customFormat="1" ht="11.25" x14ac:dyDescent="0.25">
      <c r="A978" s="31">
        <v>79364</v>
      </c>
      <c r="B978" s="30" t="str">
        <f t="shared" si="15"/>
        <v/>
      </c>
      <c r="C978" s="34">
        <v>1.31</v>
      </c>
      <c r="D978" s="34" t="s">
        <v>1832</v>
      </c>
      <c r="E978" s="34" t="s">
        <v>1839</v>
      </c>
      <c r="F978" s="34" t="s">
        <v>1843</v>
      </c>
      <c r="G978" s="34" t="s">
        <v>1825</v>
      </c>
      <c r="H978" s="34" t="s">
        <v>1842</v>
      </c>
      <c r="I978" s="34" t="s">
        <v>1834</v>
      </c>
      <c r="J978" s="34" t="s">
        <v>1834</v>
      </c>
      <c r="K978" s="34">
        <v>1.1599999999999999</v>
      </c>
      <c r="L978" s="34">
        <v>1.1599999999999999</v>
      </c>
      <c r="M978" s="34">
        <v>1.1499999999999999</v>
      </c>
      <c r="N978" s="34">
        <v>1.1299999999999999</v>
      </c>
      <c r="O978" s="34">
        <v>1.1299999999999999</v>
      </c>
      <c r="P978" s="34">
        <v>1.1399999999999999</v>
      </c>
      <c r="Q978" s="34">
        <v>1.1599999999999999</v>
      </c>
      <c r="R978" s="34">
        <v>1.17</v>
      </c>
      <c r="S978" s="34">
        <v>1.19</v>
      </c>
      <c r="T978" s="34">
        <v>1.27</v>
      </c>
      <c r="U978" s="34">
        <v>1.27</v>
      </c>
      <c r="V978" s="34">
        <v>1.27</v>
      </c>
      <c r="W978" s="34">
        <v>1.29</v>
      </c>
      <c r="X978" s="34">
        <v>1.25</v>
      </c>
      <c r="Y978" s="34">
        <v>1.31</v>
      </c>
      <c r="Z978" s="412">
        <v>1.29</v>
      </c>
      <c r="AA978" s="412">
        <v>1.29</v>
      </c>
      <c r="AB978" s="412">
        <v>1.29</v>
      </c>
      <c r="AC978" s="412">
        <v>1.29</v>
      </c>
      <c r="AD978" s="412">
        <v>1.29</v>
      </c>
    </row>
    <row r="979" spans="1:30" s="30" customFormat="1" ht="11.25" x14ac:dyDescent="0.25">
      <c r="A979" s="31">
        <v>79365</v>
      </c>
      <c r="B979" s="30" t="str">
        <f t="shared" si="15"/>
        <v/>
      </c>
      <c r="C979" s="34">
        <v>1.33</v>
      </c>
      <c r="D979" s="34" t="s">
        <v>1822</v>
      </c>
      <c r="E979" s="34" t="s">
        <v>1833</v>
      </c>
      <c r="F979" s="34" t="s">
        <v>1839</v>
      </c>
      <c r="G979" s="34" t="s">
        <v>1826</v>
      </c>
      <c r="H979" s="34" t="s">
        <v>1840</v>
      </c>
      <c r="I979" s="34" t="s">
        <v>1838</v>
      </c>
      <c r="J979" s="34" t="s">
        <v>1838</v>
      </c>
      <c r="K979" s="34">
        <v>1.17</v>
      </c>
      <c r="L979" s="34">
        <v>1.17</v>
      </c>
      <c r="M979" s="34">
        <v>1.1599999999999999</v>
      </c>
      <c r="N979" s="34">
        <v>1.1399999999999999</v>
      </c>
      <c r="O979" s="34">
        <v>1.1399999999999999</v>
      </c>
      <c r="P979" s="34">
        <v>1.1499999999999999</v>
      </c>
      <c r="Q979" s="34">
        <v>1.17</v>
      </c>
      <c r="R979" s="34">
        <v>1.18</v>
      </c>
      <c r="S979" s="34">
        <v>1.2</v>
      </c>
      <c r="T979" s="34">
        <v>1.28</v>
      </c>
      <c r="U979" s="34">
        <v>1.28</v>
      </c>
      <c r="V979" s="34">
        <v>1.28</v>
      </c>
      <c r="W979" s="34">
        <v>1.3</v>
      </c>
      <c r="X979" s="34">
        <v>1.26</v>
      </c>
      <c r="Y979" s="34">
        <v>1.32</v>
      </c>
      <c r="Z979" s="412">
        <v>1.3</v>
      </c>
      <c r="AA979" s="412">
        <v>1.3</v>
      </c>
      <c r="AB979" s="412">
        <v>1.3</v>
      </c>
      <c r="AC979" s="412">
        <v>1.3</v>
      </c>
      <c r="AD979" s="412">
        <v>1.3</v>
      </c>
    </row>
    <row r="980" spans="1:30" s="30" customFormat="1" ht="11.25" x14ac:dyDescent="0.25">
      <c r="A980" s="31">
        <v>79367</v>
      </c>
      <c r="B980" s="30" t="str">
        <f t="shared" si="15"/>
        <v/>
      </c>
      <c r="C980" s="34">
        <v>1.32</v>
      </c>
      <c r="D980" s="34" t="s">
        <v>1823</v>
      </c>
      <c r="E980" s="34" t="s">
        <v>1833</v>
      </c>
      <c r="F980" s="34" t="s">
        <v>1843</v>
      </c>
      <c r="G980" s="34" t="s">
        <v>1825</v>
      </c>
      <c r="H980" s="34" t="s">
        <v>1842</v>
      </c>
      <c r="I980" s="34" t="s">
        <v>1834</v>
      </c>
      <c r="J980" s="34" t="s">
        <v>1834</v>
      </c>
      <c r="K980" s="34">
        <v>1.1599999999999999</v>
      </c>
      <c r="L980" s="34">
        <v>1.1599999999999999</v>
      </c>
      <c r="M980" s="34">
        <v>1.1499999999999999</v>
      </c>
      <c r="N980" s="34">
        <v>1.1299999999999999</v>
      </c>
      <c r="O980" s="34">
        <v>1.1399999999999999</v>
      </c>
      <c r="P980" s="34">
        <v>1.1499999999999999</v>
      </c>
      <c r="Q980" s="34">
        <v>1.1599999999999999</v>
      </c>
      <c r="R980" s="34">
        <v>1.17</v>
      </c>
      <c r="S980" s="34">
        <v>1.19</v>
      </c>
      <c r="T980" s="34">
        <v>1.27</v>
      </c>
      <c r="U980" s="34">
        <v>1.27</v>
      </c>
      <c r="V980" s="34">
        <v>1.28</v>
      </c>
      <c r="W980" s="34">
        <v>1.29</v>
      </c>
      <c r="X980" s="34">
        <v>1.25</v>
      </c>
      <c r="Y980" s="34">
        <v>1.32</v>
      </c>
      <c r="Z980" s="412">
        <v>1.29</v>
      </c>
      <c r="AA980" s="412">
        <v>1.29</v>
      </c>
      <c r="AB980" s="412">
        <v>1.29</v>
      </c>
      <c r="AC980" s="412">
        <v>1.29</v>
      </c>
      <c r="AD980" s="412">
        <v>1.29</v>
      </c>
    </row>
    <row r="981" spans="1:30" s="30" customFormat="1" ht="11.25" x14ac:dyDescent="0.25">
      <c r="A981" s="31">
        <v>79369</v>
      </c>
      <c r="B981" s="30" t="str">
        <f t="shared" si="15"/>
        <v/>
      </c>
      <c r="C981" s="34">
        <v>1.32</v>
      </c>
      <c r="D981" s="34" t="s">
        <v>1823</v>
      </c>
      <c r="E981" s="34" t="s">
        <v>1833</v>
      </c>
      <c r="F981" s="34" t="s">
        <v>1839</v>
      </c>
      <c r="G981" s="34" t="s">
        <v>1826</v>
      </c>
      <c r="H981" s="34" t="s">
        <v>1840</v>
      </c>
      <c r="I981" s="34" t="s">
        <v>1838</v>
      </c>
      <c r="J981" s="34" t="s">
        <v>1834</v>
      </c>
      <c r="K981" s="34">
        <v>1.17</v>
      </c>
      <c r="L981" s="34">
        <v>1.17</v>
      </c>
      <c r="M981" s="34">
        <v>1.1599999999999999</v>
      </c>
      <c r="N981" s="34">
        <v>1.1299999999999999</v>
      </c>
      <c r="O981" s="34">
        <v>1.1399999999999999</v>
      </c>
      <c r="P981" s="34">
        <v>1.1499999999999999</v>
      </c>
      <c r="Q981" s="34">
        <v>1.17</v>
      </c>
      <c r="R981" s="34">
        <v>1.18</v>
      </c>
      <c r="S981" s="34">
        <v>1.2</v>
      </c>
      <c r="T981" s="34">
        <v>1.28</v>
      </c>
      <c r="U981" s="34">
        <v>1.28</v>
      </c>
      <c r="V981" s="34">
        <v>1.28</v>
      </c>
      <c r="W981" s="34">
        <v>1.3</v>
      </c>
      <c r="X981" s="34">
        <v>1.25</v>
      </c>
      <c r="Y981" s="34">
        <v>1.32</v>
      </c>
      <c r="Z981" s="412">
        <v>1.3</v>
      </c>
      <c r="AA981" s="412">
        <v>1.3</v>
      </c>
      <c r="AB981" s="412">
        <v>1.3</v>
      </c>
      <c r="AC981" s="412">
        <v>1.3</v>
      </c>
      <c r="AD981" s="412">
        <v>1.3</v>
      </c>
    </row>
    <row r="982" spans="1:30" s="30" customFormat="1" ht="11.25" x14ac:dyDescent="0.25">
      <c r="A982" s="31">
        <v>79379</v>
      </c>
      <c r="B982" s="30" t="str">
        <f t="shared" si="15"/>
        <v/>
      </c>
      <c r="C982" s="34">
        <v>1.27</v>
      </c>
      <c r="D982" s="34" t="s">
        <v>1841</v>
      </c>
      <c r="E982" s="34" t="s">
        <v>1830</v>
      </c>
      <c r="F982" s="34" t="s">
        <v>1824</v>
      </c>
      <c r="G982" s="34" t="s">
        <v>1840</v>
      </c>
      <c r="H982" s="34" t="s">
        <v>1845</v>
      </c>
      <c r="I982" s="34" t="s">
        <v>1844</v>
      </c>
      <c r="J982" s="34" t="s">
        <v>1849</v>
      </c>
      <c r="K982" s="34">
        <v>1.1299999999999999</v>
      </c>
      <c r="L982" s="34">
        <v>1.1299999999999999</v>
      </c>
      <c r="M982" s="34">
        <v>1.1100000000000001</v>
      </c>
      <c r="N982" s="34">
        <v>1.0900000000000001</v>
      </c>
      <c r="O982" s="34">
        <v>1.1000000000000001</v>
      </c>
      <c r="P982" s="34">
        <v>1.1100000000000001</v>
      </c>
      <c r="Q982" s="34">
        <v>1.1200000000000001</v>
      </c>
      <c r="R982" s="34">
        <v>1.1299999999999999</v>
      </c>
      <c r="S982" s="34">
        <v>1.1499999999999999</v>
      </c>
      <c r="T982" s="34">
        <v>1.23</v>
      </c>
      <c r="U982" s="34">
        <v>1.23</v>
      </c>
      <c r="V982" s="34">
        <v>1.24</v>
      </c>
      <c r="W982" s="34">
        <v>1.25</v>
      </c>
      <c r="X982" s="34">
        <v>1.21</v>
      </c>
      <c r="Y982" s="34">
        <v>1.28</v>
      </c>
      <c r="Z982" s="412">
        <v>1.25</v>
      </c>
      <c r="AA982" s="412">
        <v>1.25</v>
      </c>
      <c r="AB982" s="412">
        <v>1.25</v>
      </c>
      <c r="AC982" s="412">
        <v>1.25</v>
      </c>
      <c r="AD982" s="412">
        <v>1.25</v>
      </c>
    </row>
    <row r="983" spans="1:30" s="30" customFormat="1" ht="11.25" x14ac:dyDescent="0.25">
      <c r="A983" s="31">
        <v>79395</v>
      </c>
      <c r="B983" s="30" t="str">
        <f t="shared" si="15"/>
        <v/>
      </c>
      <c r="C983" s="34">
        <v>1.31</v>
      </c>
      <c r="D983" s="34" t="s">
        <v>1832</v>
      </c>
      <c r="E983" s="34" t="s">
        <v>1839</v>
      </c>
      <c r="F983" s="34" t="s">
        <v>1843</v>
      </c>
      <c r="G983" s="34" t="s">
        <v>1825</v>
      </c>
      <c r="H983" s="34" t="s">
        <v>1842</v>
      </c>
      <c r="I983" s="34" t="s">
        <v>1840</v>
      </c>
      <c r="J983" s="34" t="s">
        <v>1840</v>
      </c>
      <c r="K983" s="34">
        <v>1.1499999999999999</v>
      </c>
      <c r="L983" s="34">
        <v>1.1499999999999999</v>
      </c>
      <c r="M983" s="34">
        <v>1.1399999999999999</v>
      </c>
      <c r="N983" s="34">
        <v>1.1200000000000001</v>
      </c>
      <c r="O983" s="34">
        <v>1.1299999999999999</v>
      </c>
      <c r="P983" s="34">
        <v>1.1299999999999999</v>
      </c>
      <c r="Q983" s="34">
        <v>1.1499999999999999</v>
      </c>
      <c r="R983" s="34">
        <v>1.1599999999999999</v>
      </c>
      <c r="S983" s="34">
        <v>1.18</v>
      </c>
      <c r="T983" s="34">
        <v>1.26</v>
      </c>
      <c r="U983" s="34">
        <v>1.26</v>
      </c>
      <c r="V983" s="34">
        <v>1.27</v>
      </c>
      <c r="W983" s="34">
        <v>1.28</v>
      </c>
      <c r="X983" s="34">
        <v>1.24</v>
      </c>
      <c r="Y983" s="34">
        <v>1.31</v>
      </c>
      <c r="Z983" s="412">
        <v>1.28</v>
      </c>
      <c r="AA983" s="412">
        <v>1.28</v>
      </c>
      <c r="AB983" s="412">
        <v>1.28</v>
      </c>
      <c r="AC983" s="412">
        <v>1.28</v>
      </c>
      <c r="AD983" s="412">
        <v>1.28</v>
      </c>
    </row>
    <row r="984" spans="1:30" s="30" customFormat="1" ht="11.25" x14ac:dyDescent="0.25">
      <c r="A984" s="31">
        <v>79400</v>
      </c>
      <c r="B984" s="30" t="str">
        <f t="shared" si="15"/>
        <v/>
      </c>
      <c r="C984" s="34">
        <v>1.2</v>
      </c>
      <c r="D984" s="34" t="s">
        <v>1838</v>
      </c>
      <c r="E984" s="34" t="s">
        <v>1834</v>
      </c>
      <c r="F984" s="34" t="s">
        <v>1840</v>
      </c>
      <c r="G984" s="34" t="s">
        <v>1846</v>
      </c>
      <c r="H984" s="34" t="s">
        <v>1847</v>
      </c>
      <c r="I984" s="34" t="s">
        <v>1848</v>
      </c>
      <c r="J984" s="34" t="s">
        <v>1848</v>
      </c>
      <c r="K984" s="34">
        <v>1.07</v>
      </c>
      <c r="L984" s="34">
        <v>1.07</v>
      </c>
      <c r="M984" s="34">
        <v>1.06</v>
      </c>
      <c r="N984" s="34">
        <v>1.04</v>
      </c>
      <c r="O984" s="34">
        <v>1.05</v>
      </c>
      <c r="P984" s="34">
        <v>1.05</v>
      </c>
      <c r="Q984" s="34">
        <v>1.06</v>
      </c>
      <c r="R984" s="34">
        <v>1.07</v>
      </c>
      <c r="S984" s="34">
        <v>1.0900000000000001</v>
      </c>
      <c r="T984" s="34">
        <v>1.1599999999999999</v>
      </c>
      <c r="U984" s="34">
        <v>1.1599999999999999</v>
      </c>
      <c r="V984" s="34">
        <v>1.17</v>
      </c>
      <c r="W984" s="34">
        <v>1.19</v>
      </c>
      <c r="X984" s="34">
        <v>1.1499999999999999</v>
      </c>
      <c r="Y984" s="34">
        <v>1.21</v>
      </c>
      <c r="Z984" s="412">
        <v>1.19</v>
      </c>
      <c r="AA984" s="412">
        <v>1.19</v>
      </c>
      <c r="AB984" s="412">
        <v>1.19</v>
      </c>
      <c r="AC984" s="412">
        <v>1.19</v>
      </c>
      <c r="AD984" s="412">
        <v>1.19</v>
      </c>
    </row>
    <row r="985" spans="1:30" s="30" customFormat="1" ht="11.25" x14ac:dyDescent="0.25">
      <c r="A985" s="31">
        <v>79410</v>
      </c>
      <c r="B985" s="30" t="str">
        <f t="shared" si="15"/>
        <v/>
      </c>
      <c r="C985" s="34">
        <v>1.1399999999999999</v>
      </c>
      <c r="D985" s="34" t="s">
        <v>1845</v>
      </c>
      <c r="E985" s="34" t="s">
        <v>1850</v>
      </c>
      <c r="F985" s="34" t="s">
        <v>1846</v>
      </c>
      <c r="G985" s="34" t="s">
        <v>1852</v>
      </c>
      <c r="H985" s="34" t="s">
        <v>1856</v>
      </c>
      <c r="I985" s="34" t="s">
        <v>1853</v>
      </c>
      <c r="J985" s="34" t="s">
        <v>1853</v>
      </c>
      <c r="K985" s="34">
        <v>1.02</v>
      </c>
      <c r="L985" s="34">
        <v>1.02</v>
      </c>
      <c r="M985" s="34">
        <v>1.01</v>
      </c>
      <c r="N985" s="34">
        <v>0.99</v>
      </c>
      <c r="O985" s="34">
        <v>1</v>
      </c>
      <c r="P985" s="34">
        <v>1.01</v>
      </c>
      <c r="Q985" s="34">
        <v>1.01</v>
      </c>
      <c r="R985" s="34">
        <v>1.02</v>
      </c>
      <c r="S985" s="34">
        <v>1.04</v>
      </c>
      <c r="T985" s="34">
        <v>1.1000000000000001</v>
      </c>
      <c r="U985" s="34">
        <v>1.1000000000000001</v>
      </c>
      <c r="V985" s="34">
        <v>1.1100000000000001</v>
      </c>
      <c r="W985" s="34">
        <v>1.1299999999999999</v>
      </c>
      <c r="X985" s="34">
        <v>1.1000000000000001</v>
      </c>
      <c r="Y985" s="34">
        <v>1.1599999999999999</v>
      </c>
      <c r="Z985" s="412">
        <v>1.1299999999999999</v>
      </c>
      <c r="AA985" s="412">
        <v>1.1299999999999999</v>
      </c>
      <c r="AB985" s="412">
        <v>1.1299999999999999</v>
      </c>
      <c r="AC985" s="412">
        <v>1.1299999999999999</v>
      </c>
      <c r="AD985" s="412">
        <v>1.1299999999999999</v>
      </c>
    </row>
    <row r="986" spans="1:30" s="30" customFormat="1" ht="11.25" x14ac:dyDescent="0.25">
      <c r="A986" s="31">
        <v>79415</v>
      </c>
      <c r="B986" s="30" t="str">
        <f t="shared" si="15"/>
        <v/>
      </c>
      <c r="C986" s="34">
        <v>1.23</v>
      </c>
      <c r="D986" s="34" t="s">
        <v>1831</v>
      </c>
      <c r="E986" s="34" t="s">
        <v>1826</v>
      </c>
      <c r="F986" s="34" t="s">
        <v>1825</v>
      </c>
      <c r="G986" s="34" t="s">
        <v>1845</v>
      </c>
      <c r="H986" s="34" t="s">
        <v>1851</v>
      </c>
      <c r="I986" s="34" t="s">
        <v>1850</v>
      </c>
      <c r="J986" s="34" t="s">
        <v>1846</v>
      </c>
      <c r="K986" s="34">
        <v>1.0900000000000001</v>
      </c>
      <c r="L986" s="34">
        <v>1.0900000000000001</v>
      </c>
      <c r="M986" s="34">
        <v>1.08</v>
      </c>
      <c r="N986" s="34">
        <v>1.06</v>
      </c>
      <c r="O986" s="34">
        <v>1.07</v>
      </c>
      <c r="P986" s="34">
        <v>1.08</v>
      </c>
      <c r="Q986" s="34">
        <v>1.0900000000000001</v>
      </c>
      <c r="R986" s="34">
        <v>1.1000000000000001</v>
      </c>
      <c r="S986" s="34">
        <v>1.1200000000000001</v>
      </c>
      <c r="T986" s="34">
        <v>1.19</v>
      </c>
      <c r="U986" s="34">
        <v>1.19</v>
      </c>
      <c r="V986" s="34">
        <v>1.2</v>
      </c>
      <c r="W986" s="34">
        <v>1.21</v>
      </c>
      <c r="X986" s="34">
        <v>1.18</v>
      </c>
      <c r="Y986" s="34">
        <v>1.24</v>
      </c>
      <c r="Z986" s="412">
        <v>1.21</v>
      </c>
      <c r="AA986" s="412">
        <v>1.21</v>
      </c>
      <c r="AB986" s="412">
        <v>1.21</v>
      </c>
      <c r="AC986" s="412">
        <v>1.21</v>
      </c>
      <c r="AD986" s="412">
        <v>1.21</v>
      </c>
    </row>
    <row r="987" spans="1:30" s="30" customFormat="1" ht="11.25" x14ac:dyDescent="0.25">
      <c r="A987" s="31">
        <v>79418</v>
      </c>
      <c r="B987" s="30" t="str">
        <f t="shared" si="15"/>
        <v/>
      </c>
      <c r="C987" s="34">
        <v>1.28</v>
      </c>
      <c r="D987" s="34" t="s">
        <v>1843</v>
      </c>
      <c r="E987" s="34" t="s">
        <v>1841</v>
      </c>
      <c r="F987" s="34" t="s">
        <v>1824</v>
      </c>
      <c r="G987" s="34" t="s">
        <v>1840</v>
      </c>
      <c r="H987" s="34" t="s">
        <v>1849</v>
      </c>
      <c r="I987" s="34" t="s">
        <v>1844</v>
      </c>
      <c r="J987" s="34" t="s">
        <v>1844</v>
      </c>
      <c r="K987" s="34">
        <v>1.1299999999999999</v>
      </c>
      <c r="L987" s="34">
        <v>1.1299999999999999</v>
      </c>
      <c r="M987" s="34">
        <v>1.1200000000000001</v>
      </c>
      <c r="N987" s="34">
        <v>1.1000000000000001</v>
      </c>
      <c r="O987" s="34">
        <v>1.1100000000000001</v>
      </c>
      <c r="P987" s="34">
        <v>1.1200000000000001</v>
      </c>
      <c r="Q987" s="34">
        <v>1.1299999999999999</v>
      </c>
      <c r="R987" s="34">
        <v>1.1399999999999999</v>
      </c>
      <c r="S987" s="34">
        <v>1.1599999999999999</v>
      </c>
      <c r="T987" s="34">
        <v>1.24</v>
      </c>
      <c r="U987" s="34">
        <v>1.24</v>
      </c>
      <c r="V987" s="34">
        <v>1.24</v>
      </c>
      <c r="W987" s="34">
        <v>1.26</v>
      </c>
      <c r="X987" s="34">
        <v>1.22</v>
      </c>
      <c r="Y987" s="34">
        <v>1.29</v>
      </c>
      <c r="Z987" s="412">
        <v>1.26</v>
      </c>
      <c r="AA987" s="412">
        <v>1.26</v>
      </c>
      <c r="AB987" s="412">
        <v>1.26</v>
      </c>
      <c r="AC987" s="412">
        <v>1.26</v>
      </c>
      <c r="AD987" s="412">
        <v>1.26</v>
      </c>
    </row>
    <row r="988" spans="1:30" s="30" customFormat="1" ht="11.25" x14ac:dyDescent="0.25">
      <c r="A988" s="31">
        <v>79423</v>
      </c>
      <c r="B988" s="30" t="str">
        <f t="shared" si="15"/>
        <v/>
      </c>
      <c r="C988" s="34">
        <v>1.28</v>
      </c>
      <c r="D988" s="34" t="s">
        <v>1843</v>
      </c>
      <c r="E988" s="34" t="s">
        <v>1841</v>
      </c>
      <c r="F988" s="34" t="s">
        <v>1824</v>
      </c>
      <c r="G988" s="34" t="s">
        <v>1834</v>
      </c>
      <c r="H988" s="34" t="s">
        <v>1849</v>
      </c>
      <c r="I988" s="34" t="s">
        <v>1842</v>
      </c>
      <c r="J988" s="34" t="s">
        <v>1844</v>
      </c>
      <c r="K988" s="34">
        <v>1.1299999999999999</v>
      </c>
      <c r="L988" s="34">
        <v>1.1299999999999999</v>
      </c>
      <c r="M988" s="34">
        <v>1.1200000000000001</v>
      </c>
      <c r="N988" s="34">
        <v>1.1000000000000001</v>
      </c>
      <c r="O988" s="34">
        <v>1.1100000000000001</v>
      </c>
      <c r="P988" s="34">
        <v>1.1200000000000001</v>
      </c>
      <c r="Q988" s="34">
        <v>1.1299999999999999</v>
      </c>
      <c r="R988" s="34">
        <v>1.1399999999999999</v>
      </c>
      <c r="S988" s="34">
        <v>1.1599999999999999</v>
      </c>
      <c r="T988" s="34">
        <v>1.24</v>
      </c>
      <c r="U988" s="34">
        <v>1.24</v>
      </c>
      <c r="V988" s="34">
        <v>1.25</v>
      </c>
      <c r="W988" s="34">
        <v>1.26</v>
      </c>
      <c r="X988" s="34">
        <v>1.22</v>
      </c>
      <c r="Y988" s="34">
        <v>1.29</v>
      </c>
      <c r="Z988" s="412">
        <v>1.26</v>
      </c>
      <c r="AA988" s="412">
        <v>1.26</v>
      </c>
      <c r="AB988" s="412">
        <v>1.26</v>
      </c>
      <c r="AC988" s="412">
        <v>1.26</v>
      </c>
      <c r="AD988" s="412">
        <v>1.26</v>
      </c>
    </row>
    <row r="989" spans="1:30" s="30" customFormat="1" ht="11.25" x14ac:dyDescent="0.25">
      <c r="A989" s="31">
        <v>79424</v>
      </c>
      <c r="B989" s="30" t="str">
        <f t="shared" si="15"/>
        <v/>
      </c>
      <c r="C989" s="34">
        <v>1.28</v>
      </c>
      <c r="D989" s="34" t="s">
        <v>1843</v>
      </c>
      <c r="E989" s="34" t="s">
        <v>1841</v>
      </c>
      <c r="F989" s="34" t="s">
        <v>1824</v>
      </c>
      <c r="G989" s="34" t="s">
        <v>1834</v>
      </c>
      <c r="H989" s="34" t="s">
        <v>1849</v>
      </c>
      <c r="I989" s="34" t="s">
        <v>1842</v>
      </c>
      <c r="J989" s="34" t="s">
        <v>1844</v>
      </c>
      <c r="K989" s="34">
        <v>1.1399999999999999</v>
      </c>
      <c r="L989" s="34">
        <v>1.1399999999999999</v>
      </c>
      <c r="M989" s="34">
        <v>1.1200000000000001</v>
      </c>
      <c r="N989" s="34">
        <v>1.1000000000000001</v>
      </c>
      <c r="O989" s="34">
        <v>1.1100000000000001</v>
      </c>
      <c r="P989" s="34">
        <v>1.1200000000000001</v>
      </c>
      <c r="Q989" s="34">
        <v>1.1299999999999999</v>
      </c>
      <c r="R989" s="34">
        <v>1.1399999999999999</v>
      </c>
      <c r="S989" s="34">
        <v>1.1599999999999999</v>
      </c>
      <c r="T989" s="34">
        <v>1.24</v>
      </c>
      <c r="U989" s="34">
        <v>1.24</v>
      </c>
      <c r="V989" s="34">
        <v>1.24</v>
      </c>
      <c r="W989" s="34">
        <v>1.26</v>
      </c>
      <c r="X989" s="34">
        <v>1.22</v>
      </c>
      <c r="Y989" s="34">
        <v>1.29</v>
      </c>
      <c r="Z989" s="412">
        <v>1.26</v>
      </c>
      <c r="AA989" s="412">
        <v>1.26</v>
      </c>
      <c r="AB989" s="412">
        <v>1.26</v>
      </c>
      <c r="AC989" s="412">
        <v>1.26</v>
      </c>
      <c r="AD989" s="412">
        <v>1.26</v>
      </c>
    </row>
    <row r="990" spans="1:30" s="30" customFormat="1" ht="11.25" x14ac:dyDescent="0.25">
      <c r="A990" s="31">
        <v>79426</v>
      </c>
      <c r="B990" s="30" t="str">
        <f t="shared" si="15"/>
        <v/>
      </c>
      <c r="C990" s="34">
        <v>1.29</v>
      </c>
      <c r="D990" s="34" t="s">
        <v>1839</v>
      </c>
      <c r="E990" s="34" t="s">
        <v>1843</v>
      </c>
      <c r="F990" s="34" t="s">
        <v>1830</v>
      </c>
      <c r="G990" s="34" t="s">
        <v>1838</v>
      </c>
      <c r="H990" s="34" t="s">
        <v>1844</v>
      </c>
      <c r="I990" s="34" t="s">
        <v>1842</v>
      </c>
      <c r="J990" s="34" t="s">
        <v>1842</v>
      </c>
      <c r="K990" s="34">
        <v>1.1399999999999999</v>
      </c>
      <c r="L990" s="34">
        <v>1.1399999999999999</v>
      </c>
      <c r="M990" s="34">
        <v>1.1299999999999999</v>
      </c>
      <c r="N990" s="34">
        <v>1.1100000000000001</v>
      </c>
      <c r="O990" s="34">
        <v>1.1200000000000001</v>
      </c>
      <c r="P990" s="34">
        <v>1.1299999999999999</v>
      </c>
      <c r="Q990" s="34">
        <v>1.1399999999999999</v>
      </c>
      <c r="R990" s="34">
        <v>1.1499999999999999</v>
      </c>
      <c r="S990" s="34">
        <v>1.17</v>
      </c>
      <c r="T990" s="34">
        <v>1.25</v>
      </c>
      <c r="U990" s="34">
        <v>1.25</v>
      </c>
      <c r="V990" s="34">
        <v>1.25</v>
      </c>
      <c r="W990" s="34">
        <v>1.27</v>
      </c>
      <c r="X990" s="34">
        <v>1.23</v>
      </c>
      <c r="Y990" s="34">
        <v>1.3</v>
      </c>
      <c r="Z990" s="412">
        <v>1.27</v>
      </c>
      <c r="AA990" s="412">
        <v>1.27</v>
      </c>
      <c r="AB990" s="412">
        <v>1.27</v>
      </c>
      <c r="AC990" s="412">
        <v>1.27</v>
      </c>
      <c r="AD990" s="412">
        <v>1.27</v>
      </c>
    </row>
    <row r="991" spans="1:30" s="30" customFormat="1" ht="11.25" x14ac:dyDescent="0.25">
      <c r="A991" s="31">
        <v>79427</v>
      </c>
      <c r="B991" s="30" t="str">
        <f t="shared" si="15"/>
        <v/>
      </c>
      <c r="C991" s="34">
        <v>1.29</v>
      </c>
      <c r="D991" s="34" t="s">
        <v>1839</v>
      </c>
      <c r="E991" s="34" t="s">
        <v>1843</v>
      </c>
      <c r="F991" s="34" t="s">
        <v>1830</v>
      </c>
      <c r="G991" s="34" t="s">
        <v>1834</v>
      </c>
      <c r="H991" s="34" t="s">
        <v>1844</v>
      </c>
      <c r="I991" s="34" t="s">
        <v>1842</v>
      </c>
      <c r="J991" s="34" t="s">
        <v>1842</v>
      </c>
      <c r="K991" s="34">
        <v>1.1399999999999999</v>
      </c>
      <c r="L991" s="34">
        <v>1.1399999999999999</v>
      </c>
      <c r="M991" s="34">
        <v>1.1299999999999999</v>
      </c>
      <c r="N991" s="34">
        <v>1.1100000000000001</v>
      </c>
      <c r="O991" s="34">
        <v>1.1200000000000001</v>
      </c>
      <c r="P991" s="34">
        <v>1.1299999999999999</v>
      </c>
      <c r="Q991" s="34">
        <v>1.1399999999999999</v>
      </c>
      <c r="R991" s="34">
        <v>1.1499999999999999</v>
      </c>
      <c r="S991" s="34">
        <v>1.17</v>
      </c>
      <c r="T991" s="34">
        <v>1.25</v>
      </c>
      <c r="U991" s="34">
        <v>1.25</v>
      </c>
      <c r="V991" s="34">
        <v>1.25</v>
      </c>
      <c r="W991" s="34">
        <v>1.27</v>
      </c>
      <c r="X991" s="34">
        <v>1.23</v>
      </c>
      <c r="Y991" s="34">
        <v>1.3</v>
      </c>
      <c r="Z991" s="412">
        <v>1.27</v>
      </c>
      <c r="AA991" s="412">
        <v>1.27</v>
      </c>
      <c r="AB991" s="412">
        <v>1.27</v>
      </c>
      <c r="AC991" s="412">
        <v>1.27</v>
      </c>
      <c r="AD991" s="412">
        <v>1.27</v>
      </c>
    </row>
    <row r="992" spans="1:30" s="30" customFormat="1" ht="11.25" x14ac:dyDescent="0.25">
      <c r="A992" s="31">
        <v>79429</v>
      </c>
      <c r="B992" s="30" t="str">
        <f t="shared" si="15"/>
        <v/>
      </c>
      <c r="C992" s="34">
        <v>0.97</v>
      </c>
      <c r="D992" s="34" t="s">
        <v>1860</v>
      </c>
      <c r="E992" s="34" t="s">
        <v>1860</v>
      </c>
      <c r="F992" s="34" t="s">
        <v>1859</v>
      </c>
      <c r="G992" s="34" t="s">
        <v>1872</v>
      </c>
      <c r="H992" s="34" t="s">
        <v>1870</v>
      </c>
      <c r="I992" s="34" t="s">
        <v>1872</v>
      </c>
      <c r="J992" s="34" t="s">
        <v>1872</v>
      </c>
      <c r="K992" s="34">
        <v>0.88</v>
      </c>
      <c r="L992" s="34">
        <v>0.88</v>
      </c>
      <c r="M992" s="34">
        <v>0.88</v>
      </c>
      <c r="N992" s="34">
        <v>0.86</v>
      </c>
      <c r="O992" s="34">
        <v>0.87</v>
      </c>
      <c r="P992" s="34">
        <v>0.87</v>
      </c>
      <c r="Q992" s="34">
        <v>0.87</v>
      </c>
      <c r="R992" s="34">
        <v>0.88</v>
      </c>
      <c r="S992" s="34">
        <v>0.9</v>
      </c>
      <c r="T992" s="34">
        <v>0.94</v>
      </c>
      <c r="U992" s="34">
        <v>0.94</v>
      </c>
      <c r="V992" s="34">
        <v>0.95</v>
      </c>
      <c r="W992" s="34">
        <v>0.97</v>
      </c>
      <c r="X992" s="34">
        <v>0.95</v>
      </c>
      <c r="Y992" s="34">
        <v>0.99</v>
      </c>
      <c r="Z992" s="412">
        <v>0.97</v>
      </c>
      <c r="AA992" s="412">
        <v>0.97</v>
      </c>
      <c r="AB992" s="412">
        <v>0.97</v>
      </c>
      <c r="AC992" s="412">
        <v>0.97</v>
      </c>
      <c r="AD992" s="412">
        <v>0.97</v>
      </c>
    </row>
    <row r="993" spans="1:30" s="30" customFormat="1" ht="11.25" x14ac:dyDescent="0.25">
      <c r="A993" s="31">
        <v>79539</v>
      </c>
      <c r="B993" s="30" t="str">
        <f t="shared" si="15"/>
        <v/>
      </c>
      <c r="C993" s="34">
        <v>1.28</v>
      </c>
      <c r="D993" s="34" t="s">
        <v>1843</v>
      </c>
      <c r="E993" s="34" t="s">
        <v>1841</v>
      </c>
      <c r="F993" s="34" t="s">
        <v>1824</v>
      </c>
      <c r="G993" s="34" t="s">
        <v>1840</v>
      </c>
      <c r="H993" s="34" t="s">
        <v>1845</v>
      </c>
      <c r="I993" s="34" t="s">
        <v>1844</v>
      </c>
      <c r="J993" s="34" t="s">
        <v>1844</v>
      </c>
      <c r="K993" s="34">
        <v>1.1299999999999999</v>
      </c>
      <c r="L993" s="34">
        <v>1.1299999999999999</v>
      </c>
      <c r="M993" s="34">
        <v>1.1200000000000001</v>
      </c>
      <c r="N993" s="34">
        <v>1.0900000000000001</v>
      </c>
      <c r="O993" s="34">
        <v>1.1000000000000001</v>
      </c>
      <c r="P993" s="34">
        <v>1.1100000000000001</v>
      </c>
      <c r="Q993" s="34">
        <v>1.1200000000000001</v>
      </c>
      <c r="R993" s="34">
        <v>1.1299999999999999</v>
      </c>
      <c r="S993" s="34">
        <v>1.1499999999999999</v>
      </c>
      <c r="T993" s="34">
        <v>1.23</v>
      </c>
      <c r="U993" s="34">
        <v>1.24</v>
      </c>
      <c r="V993" s="34">
        <v>1.24</v>
      </c>
      <c r="W993" s="34">
        <v>1.25</v>
      </c>
      <c r="X993" s="34">
        <v>1.22</v>
      </c>
      <c r="Y993" s="34">
        <v>1.29</v>
      </c>
      <c r="Z993" s="412">
        <v>1.25</v>
      </c>
      <c r="AA993" s="412">
        <v>1.25</v>
      </c>
      <c r="AB993" s="412">
        <v>1.25</v>
      </c>
      <c r="AC993" s="412">
        <v>1.25</v>
      </c>
      <c r="AD993" s="412">
        <v>1.25</v>
      </c>
    </row>
    <row r="994" spans="1:30" s="30" customFormat="1" ht="11.25" x14ac:dyDescent="0.25">
      <c r="A994" s="31">
        <v>79540</v>
      </c>
      <c r="B994" s="30" t="str">
        <f t="shared" si="15"/>
        <v/>
      </c>
      <c r="C994" s="34">
        <v>1.22</v>
      </c>
      <c r="D994" s="34" t="s">
        <v>1826</v>
      </c>
      <c r="E994" s="34" t="s">
        <v>1825</v>
      </c>
      <c r="F994" s="34" t="s">
        <v>1838</v>
      </c>
      <c r="G994" s="34" t="s">
        <v>1850</v>
      </c>
      <c r="H994" s="34" t="s">
        <v>1848</v>
      </c>
      <c r="I994" s="34" t="s">
        <v>1851</v>
      </c>
      <c r="J994" s="34" t="s">
        <v>1851</v>
      </c>
      <c r="K994" s="34">
        <v>1.08</v>
      </c>
      <c r="L994" s="34">
        <v>1.08</v>
      </c>
      <c r="M994" s="34">
        <v>1.07</v>
      </c>
      <c r="N994" s="34">
        <v>1.05</v>
      </c>
      <c r="O994" s="34">
        <v>1.06</v>
      </c>
      <c r="P994" s="34">
        <v>1.06</v>
      </c>
      <c r="Q994" s="34">
        <v>1.07</v>
      </c>
      <c r="R994" s="34">
        <v>1.08</v>
      </c>
      <c r="S994" s="34">
        <v>1.1000000000000001</v>
      </c>
      <c r="T994" s="34">
        <v>1.17</v>
      </c>
      <c r="U994" s="34">
        <v>1.18</v>
      </c>
      <c r="V994" s="34">
        <v>1.18</v>
      </c>
      <c r="W994" s="34">
        <v>1.2</v>
      </c>
      <c r="X994" s="34">
        <v>1.17</v>
      </c>
      <c r="Y994" s="34">
        <v>1.23</v>
      </c>
      <c r="Z994" s="412">
        <v>1.2</v>
      </c>
      <c r="AA994" s="412">
        <v>1.2</v>
      </c>
      <c r="AB994" s="412">
        <v>1.2</v>
      </c>
      <c r="AC994" s="412">
        <v>1.2</v>
      </c>
      <c r="AD994" s="412">
        <v>1.2</v>
      </c>
    </row>
    <row r="995" spans="1:30" s="30" customFormat="1" ht="11.25" x14ac:dyDescent="0.25">
      <c r="A995" s="31">
        <v>79541</v>
      </c>
      <c r="B995" s="30" t="str">
        <f t="shared" si="15"/>
        <v/>
      </c>
      <c r="C995" s="34">
        <v>1.17</v>
      </c>
      <c r="D995" s="34" t="s">
        <v>1842</v>
      </c>
      <c r="E995" s="34" t="s">
        <v>1844</v>
      </c>
      <c r="F995" s="34" t="s">
        <v>1849</v>
      </c>
      <c r="G995" s="34" t="s">
        <v>1847</v>
      </c>
      <c r="H995" s="34" t="s">
        <v>1854</v>
      </c>
      <c r="I995" s="34" t="s">
        <v>1852</v>
      </c>
      <c r="J995" s="34" t="s">
        <v>1852</v>
      </c>
      <c r="K995" s="34">
        <v>1.04</v>
      </c>
      <c r="L995" s="34">
        <v>1.04</v>
      </c>
      <c r="M995" s="34">
        <v>1.03</v>
      </c>
      <c r="N995" s="34">
        <v>1.01</v>
      </c>
      <c r="O995" s="34">
        <v>1.02</v>
      </c>
      <c r="P995" s="34">
        <v>1.02</v>
      </c>
      <c r="Q995" s="34">
        <v>1.03</v>
      </c>
      <c r="R995" s="34">
        <v>1.04</v>
      </c>
      <c r="S995" s="34">
        <v>1.06</v>
      </c>
      <c r="T995" s="34">
        <v>1.1299999999999999</v>
      </c>
      <c r="U995" s="34">
        <v>1.1299999999999999</v>
      </c>
      <c r="V995" s="34">
        <v>1.1299999999999999</v>
      </c>
      <c r="W995" s="34">
        <v>1.1499999999999999</v>
      </c>
      <c r="X995" s="34">
        <v>1.1200000000000001</v>
      </c>
      <c r="Y995" s="34">
        <v>1.18</v>
      </c>
      <c r="Z995" s="412">
        <v>1.1499999999999999</v>
      </c>
      <c r="AA995" s="412">
        <v>1.1499999999999999</v>
      </c>
      <c r="AB995" s="412">
        <v>1.1499999999999999</v>
      </c>
      <c r="AC995" s="412">
        <v>1.1499999999999999</v>
      </c>
      <c r="AD995" s="412">
        <v>1.1499999999999999</v>
      </c>
    </row>
    <row r="996" spans="1:30" s="30" customFormat="1" ht="11.25" x14ac:dyDescent="0.25">
      <c r="A996" s="31">
        <v>79576</v>
      </c>
      <c r="B996" s="30" t="str">
        <f t="shared" si="15"/>
        <v/>
      </c>
      <c r="C996" s="34">
        <v>1.28</v>
      </c>
      <c r="D996" s="34" t="s">
        <v>1843</v>
      </c>
      <c r="E996" s="34" t="s">
        <v>1841</v>
      </c>
      <c r="F996" s="34" t="s">
        <v>1824</v>
      </c>
      <c r="G996" s="34" t="s">
        <v>1834</v>
      </c>
      <c r="H996" s="34" t="s">
        <v>1849</v>
      </c>
      <c r="I996" s="34" t="s">
        <v>1844</v>
      </c>
      <c r="J996" s="34" t="s">
        <v>1844</v>
      </c>
      <c r="K996" s="34">
        <v>1.1299999999999999</v>
      </c>
      <c r="L996" s="34">
        <v>1.1299999999999999</v>
      </c>
      <c r="M996" s="34">
        <v>1.1200000000000001</v>
      </c>
      <c r="N996" s="34">
        <v>1.1000000000000001</v>
      </c>
      <c r="O996" s="34">
        <v>1.1100000000000001</v>
      </c>
      <c r="P996" s="34">
        <v>1.1100000000000001</v>
      </c>
      <c r="Q996" s="34">
        <v>1.1200000000000001</v>
      </c>
      <c r="R996" s="34">
        <v>1.1299999999999999</v>
      </c>
      <c r="S996" s="34">
        <v>1.1499999999999999</v>
      </c>
      <c r="T996" s="34">
        <v>1.23</v>
      </c>
      <c r="U996" s="34">
        <v>1.24</v>
      </c>
      <c r="V996" s="34">
        <v>1.24</v>
      </c>
      <c r="W996" s="34">
        <v>1.26</v>
      </c>
      <c r="X996" s="34">
        <v>1.22</v>
      </c>
      <c r="Y996" s="34">
        <v>1.29</v>
      </c>
      <c r="Z996" s="412">
        <v>1.26</v>
      </c>
      <c r="AA996" s="412">
        <v>1.26</v>
      </c>
      <c r="AB996" s="412">
        <v>1.26</v>
      </c>
      <c r="AC996" s="412">
        <v>1.26</v>
      </c>
      <c r="AD996" s="412">
        <v>1.26</v>
      </c>
    </row>
    <row r="997" spans="1:30" s="30" customFormat="1" ht="11.25" x14ac:dyDescent="0.25">
      <c r="A997" s="31">
        <v>79585</v>
      </c>
      <c r="B997" s="30" t="str">
        <f t="shared" si="15"/>
        <v/>
      </c>
      <c r="C997" s="34">
        <v>1.22</v>
      </c>
      <c r="D997" s="34" t="s">
        <v>1826</v>
      </c>
      <c r="E997" s="34" t="s">
        <v>1825</v>
      </c>
      <c r="F997" s="34" t="s">
        <v>1838</v>
      </c>
      <c r="G997" s="34" t="s">
        <v>1845</v>
      </c>
      <c r="H997" s="34" t="s">
        <v>1848</v>
      </c>
      <c r="I997" s="34" t="s">
        <v>1846</v>
      </c>
      <c r="J997" s="34" t="s">
        <v>1851</v>
      </c>
      <c r="K997" s="34">
        <v>1.08</v>
      </c>
      <c r="L997" s="34">
        <v>1.08</v>
      </c>
      <c r="M997" s="34">
        <v>1.07</v>
      </c>
      <c r="N997" s="34">
        <v>1.05</v>
      </c>
      <c r="O997" s="34">
        <v>1.06</v>
      </c>
      <c r="P997" s="34">
        <v>1.07</v>
      </c>
      <c r="Q997" s="34">
        <v>1.08</v>
      </c>
      <c r="R997" s="34">
        <v>1.0900000000000001</v>
      </c>
      <c r="S997" s="34">
        <v>1.1100000000000001</v>
      </c>
      <c r="T997" s="34">
        <v>1.18</v>
      </c>
      <c r="U997" s="34">
        <v>1.18</v>
      </c>
      <c r="V997" s="34">
        <v>1.19</v>
      </c>
      <c r="W997" s="34">
        <v>1.2</v>
      </c>
      <c r="X997" s="34">
        <v>1.17</v>
      </c>
      <c r="Y997" s="34">
        <v>1.23</v>
      </c>
      <c r="Z997" s="412">
        <v>1.2</v>
      </c>
      <c r="AA997" s="412">
        <v>1.2</v>
      </c>
      <c r="AB997" s="412">
        <v>1.2</v>
      </c>
      <c r="AC997" s="412">
        <v>1.2</v>
      </c>
      <c r="AD997" s="412">
        <v>1.2</v>
      </c>
    </row>
    <row r="998" spans="1:30" s="30" customFormat="1" ht="11.25" x14ac:dyDescent="0.25">
      <c r="A998" s="31">
        <v>79588</v>
      </c>
      <c r="B998" s="30" t="str">
        <f t="shared" si="15"/>
        <v/>
      </c>
      <c r="C998" s="34">
        <v>1.28</v>
      </c>
      <c r="D998" s="34" t="s">
        <v>1843</v>
      </c>
      <c r="E998" s="34" t="s">
        <v>1841</v>
      </c>
      <c r="F998" s="34" t="s">
        <v>1824</v>
      </c>
      <c r="G998" s="34" t="s">
        <v>1840</v>
      </c>
      <c r="H998" s="34" t="s">
        <v>1845</v>
      </c>
      <c r="I998" s="34" t="s">
        <v>1844</v>
      </c>
      <c r="J998" s="34" t="s">
        <v>1844</v>
      </c>
      <c r="K998" s="34">
        <v>1.1299999999999999</v>
      </c>
      <c r="L998" s="34">
        <v>1.1299999999999999</v>
      </c>
      <c r="M998" s="34">
        <v>1.1200000000000001</v>
      </c>
      <c r="N998" s="34">
        <v>1.1000000000000001</v>
      </c>
      <c r="O998" s="34">
        <v>1.1100000000000001</v>
      </c>
      <c r="P998" s="34">
        <v>1.1100000000000001</v>
      </c>
      <c r="Q998" s="34">
        <v>1.1200000000000001</v>
      </c>
      <c r="R998" s="34">
        <v>1.1299999999999999</v>
      </c>
      <c r="S998" s="34">
        <v>1.1499999999999999</v>
      </c>
      <c r="T998" s="34">
        <v>1.23</v>
      </c>
      <c r="U998" s="34">
        <v>1.23</v>
      </c>
      <c r="V998" s="34">
        <v>1.24</v>
      </c>
      <c r="W998" s="34">
        <v>1.26</v>
      </c>
      <c r="X998" s="34">
        <v>1.22</v>
      </c>
      <c r="Y998" s="34">
        <v>1.28</v>
      </c>
      <c r="Z998" s="412">
        <v>1.26</v>
      </c>
      <c r="AA998" s="412">
        <v>1.26</v>
      </c>
      <c r="AB998" s="412">
        <v>1.26</v>
      </c>
      <c r="AC998" s="412">
        <v>1.26</v>
      </c>
      <c r="AD998" s="412">
        <v>1.26</v>
      </c>
    </row>
    <row r="999" spans="1:30" s="30" customFormat="1" ht="11.25" x14ac:dyDescent="0.25">
      <c r="A999" s="31">
        <v>79589</v>
      </c>
      <c r="B999" s="30" t="str">
        <f t="shared" si="15"/>
        <v/>
      </c>
      <c r="C999" s="34">
        <v>1.27</v>
      </c>
      <c r="D999" s="34" t="s">
        <v>1841</v>
      </c>
      <c r="E999" s="34" t="s">
        <v>1830</v>
      </c>
      <c r="F999" s="34" t="s">
        <v>1824</v>
      </c>
      <c r="G999" s="34" t="s">
        <v>1840</v>
      </c>
      <c r="H999" s="34" t="s">
        <v>1845</v>
      </c>
      <c r="I999" s="34" t="s">
        <v>1844</v>
      </c>
      <c r="J999" s="34" t="s">
        <v>1849</v>
      </c>
      <c r="K999" s="34">
        <v>1.1299999999999999</v>
      </c>
      <c r="L999" s="34">
        <v>1.1200000000000001</v>
      </c>
      <c r="M999" s="34">
        <v>1.1100000000000001</v>
      </c>
      <c r="N999" s="34">
        <v>1.0900000000000001</v>
      </c>
      <c r="O999" s="34">
        <v>1.1000000000000001</v>
      </c>
      <c r="P999" s="34">
        <v>1.1100000000000001</v>
      </c>
      <c r="Q999" s="34">
        <v>1.1200000000000001</v>
      </c>
      <c r="R999" s="34">
        <v>1.1299999999999999</v>
      </c>
      <c r="S999" s="34">
        <v>1.1499999999999999</v>
      </c>
      <c r="T999" s="34">
        <v>1.23</v>
      </c>
      <c r="U999" s="34">
        <v>1.23</v>
      </c>
      <c r="V999" s="34">
        <v>1.24</v>
      </c>
      <c r="W999" s="34">
        <v>1.25</v>
      </c>
      <c r="X999" s="34">
        <v>1.21</v>
      </c>
      <c r="Y999" s="34">
        <v>1.28</v>
      </c>
      <c r="Z999" s="412">
        <v>1.25</v>
      </c>
      <c r="AA999" s="412">
        <v>1.25</v>
      </c>
      <c r="AB999" s="412">
        <v>1.25</v>
      </c>
      <c r="AC999" s="412">
        <v>1.25</v>
      </c>
      <c r="AD999" s="412">
        <v>1.25</v>
      </c>
    </row>
    <row r="1000" spans="1:30" s="30" customFormat="1" ht="11.25" x14ac:dyDescent="0.25">
      <c r="A1000" s="31">
        <v>79591</v>
      </c>
      <c r="B1000" s="30" t="str">
        <f t="shared" si="15"/>
        <v/>
      </c>
      <c r="C1000" s="34">
        <v>1.29</v>
      </c>
      <c r="D1000" s="34" t="s">
        <v>1839</v>
      </c>
      <c r="E1000" s="34" t="s">
        <v>1843</v>
      </c>
      <c r="F1000" s="34" t="s">
        <v>1830</v>
      </c>
      <c r="G1000" s="34" t="s">
        <v>1834</v>
      </c>
      <c r="H1000" s="34" t="s">
        <v>1849</v>
      </c>
      <c r="I1000" s="34" t="s">
        <v>1842</v>
      </c>
      <c r="J1000" s="34" t="s">
        <v>1842</v>
      </c>
      <c r="K1000" s="34">
        <v>1.1399999999999999</v>
      </c>
      <c r="L1000" s="34">
        <v>1.1399999999999999</v>
      </c>
      <c r="M1000" s="34">
        <v>1.1299999999999999</v>
      </c>
      <c r="N1000" s="34">
        <v>1.1100000000000001</v>
      </c>
      <c r="O1000" s="34">
        <v>1.1100000000000001</v>
      </c>
      <c r="P1000" s="34">
        <v>1.1200000000000001</v>
      </c>
      <c r="Q1000" s="34">
        <v>1.1299999999999999</v>
      </c>
      <c r="R1000" s="34">
        <v>1.1399999999999999</v>
      </c>
      <c r="S1000" s="34">
        <v>1.1599999999999999</v>
      </c>
      <c r="T1000" s="34">
        <v>1.24</v>
      </c>
      <c r="U1000" s="34">
        <v>1.25</v>
      </c>
      <c r="V1000" s="34">
        <v>1.25</v>
      </c>
      <c r="W1000" s="34">
        <v>1.27</v>
      </c>
      <c r="X1000" s="34">
        <v>1.23</v>
      </c>
      <c r="Y1000" s="34">
        <v>1.3</v>
      </c>
      <c r="Z1000" s="412">
        <v>1.27</v>
      </c>
      <c r="AA1000" s="412">
        <v>1.27</v>
      </c>
      <c r="AB1000" s="412">
        <v>1.27</v>
      </c>
      <c r="AC1000" s="412">
        <v>1.27</v>
      </c>
      <c r="AD1000" s="412">
        <v>1.27</v>
      </c>
    </row>
    <row r="1001" spans="1:30" s="30" customFormat="1" ht="11.25" x14ac:dyDescent="0.25">
      <c r="A1001" s="31">
        <v>79592</v>
      </c>
      <c r="B1001" s="30" t="str">
        <f t="shared" si="15"/>
        <v/>
      </c>
      <c r="C1001" s="34">
        <v>1.28</v>
      </c>
      <c r="D1001" s="34" t="s">
        <v>1843</v>
      </c>
      <c r="E1001" s="34" t="s">
        <v>1841</v>
      </c>
      <c r="F1001" s="34" t="s">
        <v>1824</v>
      </c>
      <c r="G1001" s="34" t="s">
        <v>1840</v>
      </c>
      <c r="H1001" s="34" t="s">
        <v>1845</v>
      </c>
      <c r="I1001" s="34" t="s">
        <v>1844</v>
      </c>
      <c r="J1001" s="34" t="s">
        <v>1844</v>
      </c>
      <c r="K1001" s="34">
        <v>1.1299999999999999</v>
      </c>
      <c r="L1001" s="34">
        <v>1.1299999999999999</v>
      </c>
      <c r="M1001" s="34">
        <v>1.1200000000000001</v>
      </c>
      <c r="N1001" s="34">
        <v>1.1000000000000001</v>
      </c>
      <c r="O1001" s="34">
        <v>1.1000000000000001</v>
      </c>
      <c r="P1001" s="34">
        <v>1.1100000000000001</v>
      </c>
      <c r="Q1001" s="34">
        <v>1.1200000000000001</v>
      </c>
      <c r="R1001" s="34">
        <v>1.1299999999999999</v>
      </c>
      <c r="S1001" s="34">
        <v>1.1499999999999999</v>
      </c>
      <c r="T1001" s="34">
        <v>1.23</v>
      </c>
      <c r="U1001" s="34">
        <v>1.23</v>
      </c>
      <c r="V1001" s="34">
        <v>1.24</v>
      </c>
      <c r="W1001" s="34">
        <v>1.25</v>
      </c>
      <c r="X1001" s="34">
        <v>1.22</v>
      </c>
      <c r="Y1001" s="34">
        <v>1.28</v>
      </c>
      <c r="Z1001" s="412">
        <v>1.25</v>
      </c>
      <c r="AA1001" s="412">
        <v>1.25</v>
      </c>
      <c r="AB1001" s="412">
        <v>1.25</v>
      </c>
      <c r="AC1001" s="412">
        <v>1.25</v>
      </c>
      <c r="AD1001" s="412">
        <v>1.25</v>
      </c>
    </row>
    <row r="1002" spans="1:30" s="30" customFormat="1" ht="11.25" x14ac:dyDescent="0.25">
      <c r="A1002" s="31">
        <v>79594</v>
      </c>
      <c r="B1002" s="30" t="str">
        <f t="shared" si="15"/>
        <v/>
      </c>
      <c r="C1002" s="34">
        <v>1.2</v>
      </c>
      <c r="D1002" s="34" t="s">
        <v>1838</v>
      </c>
      <c r="E1002" s="34" t="s">
        <v>1834</v>
      </c>
      <c r="F1002" s="34" t="s">
        <v>1840</v>
      </c>
      <c r="G1002" s="34" t="s">
        <v>1846</v>
      </c>
      <c r="H1002" s="34" t="s">
        <v>1855</v>
      </c>
      <c r="I1002" s="34" t="s">
        <v>1848</v>
      </c>
      <c r="J1002" s="34" t="s">
        <v>1848</v>
      </c>
      <c r="K1002" s="34">
        <v>1.07</v>
      </c>
      <c r="L1002" s="34">
        <v>1.06</v>
      </c>
      <c r="M1002" s="34">
        <v>1.06</v>
      </c>
      <c r="N1002" s="34">
        <v>1.04</v>
      </c>
      <c r="O1002" s="34">
        <v>1.04</v>
      </c>
      <c r="P1002" s="34">
        <v>1.05</v>
      </c>
      <c r="Q1002" s="34">
        <v>1.06</v>
      </c>
      <c r="R1002" s="34">
        <v>1.07</v>
      </c>
      <c r="S1002" s="34">
        <v>1.0900000000000001</v>
      </c>
      <c r="T1002" s="34">
        <v>1.1599999999999999</v>
      </c>
      <c r="U1002" s="34">
        <v>1.1599999999999999</v>
      </c>
      <c r="V1002" s="34">
        <v>1.1599999999999999</v>
      </c>
      <c r="W1002" s="34">
        <v>1.18</v>
      </c>
      <c r="X1002" s="34">
        <v>1.1499999999999999</v>
      </c>
      <c r="Y1002" s="34">
        <v>1.21</v>
      </c>
      <c r="Z1002" s="412">
        <v>1.18</v>
      </c>
      <c r="AA1002" s="412">
        <v>1.18</v>
      </c>
      <c r="AB1002" s="412">
        <v>1.18</v>
      </c>
      <c r="AC1002" s="412">
        <v>1.18</v>
      </c>
      <c r="AD1002" s="412">
        <v>1.18</v>
      </c>
    </row>
    <row r="1003" spans="1:30" s="30" customFormat="1" ht="11.25" x14ac:dyDescent="0.25">
      <c r="A1003" s="31">
        <v>79595</v>
      </c>
      <c r="B1003" s="30" t="str">
        <f t="shared" si="15"/>
        <v/>
      </c>
      <c r="C1003" s="34">
        <v>1.24</v>
      </c>
      <c r="D1003" s="34" t="s">
        <v>1837</v>
      </c>
      <c r="E1003" s="34" t="s">
        <v>1831</v>
      </c>
      <c r="F1003" s="34" t="s">
        <v>1826</v>
      </c>
      <c r="G1003" s="34" t="s">
        <v>1849</v>
      </c>
      <c r="H1003" s="34" t="s">
        <v>1846</v>
      </c>
      <c r="I1003" s="34" t="s">
        <v>1850</v>
      </c>
      <c r="J1003" s="34" t="s">
        <v>1850</v>
      </c>
      <c r="K1003" s="34">
        <v>1.1000000000000001</v>
      </c>
      <c r="L1003" s="34">
        <v>1.1000000000000001</v>
      </c>
      <c r="M1003" s="34">
        <v>1.0900000000000001</v>
      </c>
      <c r="N1003" s="34">
        <v>1.07</v>
      </c>
      <c r="O1003" s="34">
        <v>1.08</v>
      </c>
      <c r="P1003" s="34">
        <v>1.08</v>
      </c>
      <c r="Q1003" s="34">
        <v>1.0900000000000001</v>
      </c>
      <c r="R1003" s="34">
        <v>1.1000000000000001</v>
      </c>
      <c r="S1003" s="34">
        <v>1.1200000000000001</v>
      </c>
      <c r="T1003" s="34">
        <v>1.2</v>
      </c>
      <c r="U1003" s="34">
        <v>1.2</v>
      </c>
      <c r="V1003" s="34">
        <v>1.2</v>
      </c>
      <c r="W1003" s="34">
        <v>1.22</v>
      </c>
      <c r="X1003" s="34">
        <v>1.19</v>
      </c>
      <c r="Y1003" s="34">
        <v>1.25</v>
      </c>
      <c r="Z1003" s="412">
        <v>1.22</v>
      </c>
      <c r="AA1003" s="412">
        <v>1.22</v>
      </c>
      <c r="AB1003" s="412">
        <v>1.22</v>
      </c>
      <c r="AC1003" s="412">
        <v>1.22</v>
      </c>
      <c r="AD1003" s="412">
        <v>1.22</v>
      </c>
    </row>
    <row r="1004" spans="1:30" s="30" customFormat="1" ht="11.25" x14ac:dyDescent="0.25">
      <c r="A1004" s="31">
        <v>79597</v>
      </c>
      <c r="B1004" s="30" t="str">
        <f t="shared" si="15"/>
        <v/>
      </c>
      <c r="C1004" s="34">
        <v>1.23</v>
      </c>
      <c r="D1004" s="34" t="s">
        <v>1831</v>
      </c>
      <c r="E1004" s="34" t="s">
        <v>1826</v>
      </c>
      <c r="F1004" s="34" t="s">
        <v>1825</v>
      </c>
      <c r="G1004" s="34" t="s">
        <v>1849</v>
      </c>
      <c r="H1004" s="34" t="s">
        <v>1851</v>
      </c>
      <c r="I1004" s="34" t="s">
        <v>1850</v>
      </c>
      <c r="J1004" s="34" t="s">
        <v>1850</v>
      </c>
      <c r="K1004" s="34">
        <v>1.1000000000000001</v>
      </c>
      <c r="L1004" s="34">
        <v>1.1000000000000001</v>
      </c>
      <c r="M1004" s="34">
        <v>1.08</v>
      </c>
      <c r="N1004" s="34">
        <v>1.06</v>
      </c>
      <c r="O1004" s="34">
        <v>1.07</v>
      </c>
      <c r="P1004" s="34">
        <v>1.08</v>
      </c>
      <c r="Q1004" s="34">
        <v>1.0900000000000001</v>
      </c>
      <c r="R1004" s="34">
        <v>1.1000000000000001</v>
      </c>
      <c r="S1004" s="34">
        <v>1.1200000000000001</v>
      </c>
      <c r="T1004" s="34">
        <v>1.19</v>
      </c>
      <c r="U1004" s="34">
        <v>1.19</v>
      </c>
      <c r="V1004" s="34">
        <v>1.2</v>
      </c>
      <c r="W1004" s="34">
        <v>1.22</v>
      </c>
      <c r="X1004" s="34">
        <v>1.18</v>
      </c>
      <c r="Y1004" s="34">
        <v>1.24</v>
      </c>
      <c r="Z1004" s="412">
        <v>1.22</v>
      </c>
      <c r="AA1004" s="412">
        <v>1.22</v>
      </c>
      <c r="AB1004" s="412">
        <v>1.22</v>
      </c>
      <c r="AC1004" s="412">
        <v>1.22</v>
      </c>
      <c r="AD1004" s="412">
        <v>1.22</v>
      </c>
    </row>
    <row r="1005" spans="1:30" s="30" customFormat="1" ht="11.25" x14ac:dyDescent="0.25">
      <c r="A1005" s="31">
        <v>79599</v>
      </c>
      <c r="B1005" s="30" t="str">
        <f t="shared" si="15"/>
        <v/>
      </c>
      <c r="C1005" s="34">
        <v>1.24</v>
      </c>
      <c r="D1005" s="34" t="s">
        <v>1837</v>
      </c>
      <c r="E1005" s="34" t="s">
        <v>1831</v>
      </c>
      <c r="F1005" s="34" t="s">
        <v>1825</v>
      </c>
      <c r="G1005" s="34" t="s">
        <v>1849</v>
      </c>
      <c r="H1005" s="34" t="s">
        <v>1851</v>
      </c>
      <c r="I1005" s="34" t="s">
        <v>1850</v>
      </c>
      <c r="J1005" s="34" t="s">
        <v>1850</v>
      </c>
      <c r="K1005" s="34">
        <v>1.1000000000000001</v>
      </c>
      <c r="L1005" s="34">
        <v>1.1000000000000001</v>
      </c>
      <c r="M1005" s="34">
        <v>1.0900000000000001</v>
      </c>
      <c r="N1005" s="34">
        <v>1.07</v>
      </c>
      <c r="O1005" s="34">
        <v>1.08</v>
      </c>
      <c r="P1005" s="34">
        <v>1.08</v>
      </c>
      <c r="Q1005" s="34">
        <v>1.0900000000000001</v>
      </c>
      <c r="R1005" s="34">
        <v>1.1000000000000001</v>
      </c>
      <c r="S1005" s="34">
        <v>1.1200000000000001</v>
      </c>
      <c r="T1005" s="34">
        <v>1.2</v>
      </c>
      <c r="U1005" s="34">
        <v>1.2</v>
      </c>
      <c r="V1005" s="34">
        <v>1.2</v>
      </c>
      <c r="W1005" s="34">
        <v>1.22</v>
      </c>
      <c r="X1005" s="34">
        <v>1.18</v>
      </c>
      <c r="Y1005" s="34">
        <v>1.25</v>
      </c>
      <c r="Z1005" s="412">
        <v>1.22</v>
      </c>
      <c r="AA1005" s="412">
        <v>1.22</v>
      </c>
      <c r="AB1005" s="412">
        <v>1.22</v>
      </c>
      <c r="AC1005" s="412">
        <v>1.22</v>
      </c>
      <c r="AD1005" s="412">
        <v>1.22</v>
      </c>
    </row>
    <row r="1006" spans="1:30" s="30" customFormat="1" ht="11.25" x14ac:dyDescent="0.25">
      <c r="A1006" s="31">
        <v>79618</v>
      </c>
      <c r="B1006" s="30" t="str">
        <f t="shared" si="15"/>
        <v/>
      </c>
      <c r="C1006" s="34">
        <v>1.29</v>
      </c>
      <c r="D1006" s="34" t="s">
        <v>1839</v>
      </c>
      <c r="E1006" s="34" t="s">
        <v>1843</v>
      </c>
      <c r="F1006" s="34" t="s">
        <v>1830</v>
      </c>
      <c r="G1006" s="34" t="s">
        <v>1834</v>
      </c>
      <c r="H1006" s="34" t="s">
        <v>1849</v>
      </c>
      <c r="I1006" s="34" t="s">
        <v>1842</v>
      </c>
      <c r="J1006" s="34" t="s">
        <v>1844</v>
      </c>
      <c r="K1006" s="34">
        <v>1.1299999999999999</v>
      </c>
      <c r="L1006" s="34">
        <v>1.1299999999999999</v>
      </c>
      <c r="M1006" s="34">
        <v>1.1200000000000001</v>
      </c>
      <c r="N1006" s="34">
        <v>1.1000000000000001</v>
      </c>
      <c r="O1006" s="34">
        <v>1.1100000000000001</v>
      </c>
      <c r="P1006" s="34">
        <v>1.1100000000000001</v>
      </c>
      <c r="Q1006" s="34">
        <v>1.1299999999999999</v>
      </c>
      <c r="R1006" s="34">
        <v>1.1399999999999999</v>
      </c>
      <c r="S1006" s="34">
        <v>1.1599999999999999</v>
      </c>
      <c r="T1006" s="34">
        <v>1.24</v>
      </c>
      <c r="U1006" s="34">
        <v>1.24</v>
      </c>
      <c r="V1006" s="34">
        <v>1.25</v>
      </c>
      <c r="W1006" s="34">
        <v>1.26</v>
      </c>
      <c r="X1006" s="34">
        <v>1.22</v>
      </c>
      <c r="Y1006" s="34">
        <v>1.29</v>
      </c>
      <c r="Z1006" s="412">
        <v>1.26</v>
      </c>
      <c r="AA1006" s="412">
        <v>1.26</v>
      </c>
      <c r="AB1006" s="412">
        <v>1.26</v>
      </c>
      <c r="AC1006" s="412">
        <v>1.26</v>
      </c>
      <c r="AD1006" s="412">
        <v>1.26</v>
      </c>
    </row>
    <row r="1007" spans="1:30" s="30" customFormat="1" ht="11.25" x14ac:dyDescent="0.25">
      <c r="A1007" s="31">
        <v>79639</v>
      </c>
      <c r="B1007" s="30" t="str">
        <f t="shared" si="15"/>
        <v/>
      </c>
      <c r="C1007" s="34">
        <v>1.28</v>
      </c>
      <c r="D1007" s="34" t="s">
        <v>1843</v>
      </c>
      <c r="E1007" s="34" t="s">
        <v>1841</v>
      </c>
      <c r="F1007" s="34" t="s">
        <v>1824</v>
      </c>
      <c r="G1007" s="34" t="s">
        <v>1840</v>
      </c>
      <c r="H1007" s="34" t="s">
        <v>1845</v>
      </c>
      <c r="I1007" s="34" t="s">
        <v>1844</v>
      </c>
      <c r="J1007" s="34" t="s">
        <v>1844</v>
      </c>
      <c r="K1007" s="34">
        <v>1.1299999999999999</v>
      </c>
      <c r="L1007" s="34">
        <v>1.1299999999999999</v>
      </c>
      <c r="M1007" s="34">
        <v>1.1200000000000001</v>
      </c>
      <c r="N1007" s="34">
        <v>1.1000000000000001</v>
      </c>
      <c r="O1007" s="34">
        <v>1.1000000000000001</v>
      </c>
      <c r="P1007" s="34">
        <v>1.1100000000000001</v>
      </c>
      <c r="Q1007" s="34">
        <v>1.1200000000000001</v>
      </c>
      <c r="R1007" s="34">
        <v>1.1299999999999999</v>
      </c>
      <c r="S1007" s="34">
        <v>1.1499999999999999</v>
      </c>
      <c r="T1007" s="34">
        <v>1.23</v>
      </c>
      <c r="U1007" s="34">
        <v>1.23</v>
      </c>
      <c r="V1007" s="34">
        <v>1.24</v>
      </c>
      <c r="W1007" s="34">
        <v>1.25</v>
      </c>
      <c r="X1007" s="34">
        <v>1.22</v>
      </c>
      <c r="Y1007" s="34">
        <v>1.28</v>
      </c>
      <c r="Z1007" s="412">
        <v>1.25</v>
      </c>
      <c r="AA1007" s="412">
        <v>1.25</v>
      </c>
      <c r="AB1007" s="412">
        <v>1.25</v>
      </c>
      <c r="AC1007" s="412">
        <v>1.25</v>
      </c>
      <c r="AD1007" s="412">
        <v>1.25</v>
      </c>
    </row>
    <row r="1008" spans="1:30" s="30" customFormat="1" ht="11.25" x14ac:dyDescent="0.25">
      <c r="A1008" s="31">
        <v>79650</v>
      </c>
      <c r="B1008" s="30" t="str">
        <f t="shared" si="15"/>
        <v/>
      </c>
      <c r="C1008" s="34">
        <v>1.19</v>
      </c>
      <c r="D1008" s="34" t="s">
        <v>1834</v>
      </c>
      <c r="E1008" s="34" t="s">
        <v>1840</v>
      </c>
      <c r="F1008" s="34" t="s">
        <v>1842</v>
      </c>
      <c r="G1008" s="34" t="s">
        <v>1851</v>
      </c>
      <c r="H1008" s="34" t="s">
        <v>1855</v>
      </c>
      <c r="I1008" s="34" t="s">
        <v>1847</v>
      </c>
      <c r="J1008" s="34" t="s">
        <v>1847</v>
      </c>
      <c r="K1008" s="34">
        <v>1.06</v>
      </c>
      <c r="L1008" s="34">
        <v>1.06</v>
      </c>
      <c r="M1008" s="34">
        <v>1.05</v>
      </c>
      <c r="N1008" s="34">
        <v>1.03</v>
      </c>
      <c r="O1008" s="34">
        <v>1.04</v>
      </c>
      <c r="P1008" s="34">
        <v>1.04</v>
      </c>
      <c r="Q1008" s="34">
        <v>1.05</v>
      </c>
      <c r="R1008" s="34">
        <v>1.06</v>
      </c>
      <c r="S1008" s="34">
        <v>1.08</v>
      </c>
      <c r="T1008" s="34">
        <v>1.1499999999999999</v>
      </c>
      <c r="U1008" s="34">
        <v>1.1499999999999999</v>
      </c>
      <c r="V1008" s="34">
        <v>1.1599999999999999</v>
      </c>
      <c r="W1008" s="34">
        <v>1.17</v>
      </c>
      <c r="X1008" s="34">
        <v>1.1399999999999999</v>
      </c>
      <c r="Y1008" s="34">
        <v>1.2</v>
      </c>
      <c r="Z1008" s="412">
        <v>1.17</v>
      </c>
      <c r="AA1008" s="412">
        <v>1.17</v>
      </c>
      <c r="AB1008" s="412">
        <v>1.17</v>
      </c>
      <c r="AC1008" s="412">
        <v>1.17</v>
      </c>
      <c r="AD1008" s="412">
        <v>1.17</v>
      </c>
    </row>
    <row r="1009" spans="1:30" s="30" customFormat="1" ht="11.25" x14ac:dyDescent="0.25">
      <c r="A1009" s="31">
        <v>79664</v>
      </c>
      <c r="B1009" s="30" t="str">
        <f t="shared" si="15"/>
        <v/>
      </c>
      <c r="C1009" s="34">
        <v>1.21</v>
      </c>
      <c r="D1009" s="34" t="s">
        <v>1825</v>
      </c>
      <c r="E1009" s="34" t="s">
        <v>1838</v>
      </c>
      <c r="F1009" s="34" t="s">
        <v>1840</v>
      </c>
      <c r="G1009" s="34" t="s">
        <v>1846</v>
      </c>
      <c r="H1009" s="34" t="s">
        <v>1847</v>
      </c>
      <c r="I1009" s="34" t="s">
        <v>1851</v>
      </c>
      <c r="J1009" s="34" t="s">
        <v>1848</v>
      </c>
      <c r="K1009" s="34">
        <v>1.07</v>
      </c>
      <c r="L1009" s="34">
        <v>1.07</v>
      </c>
      <c r="M1009" s="34">
        <v>1.06</v>
      </c>
      <c r="N1009" s="34">
        <v>1.04</v>
      </c>
      <c r="O1009" s="34">
        <v>1.05</v>
      </c>
      <c r="P1009" s="34">
        <v>1.06</v>
      </c>
      <c r="Q1009" s="34">
        <v>1.07</v>
      </c>
      <c r="R1009" s="34">
        <v>1.07</v>
      </c>
      <c r="S1009" s="34">
        <v>1.0900000000000001</v>
      </c>
      <c r="T1009" s="34">
        <v>1.1599999999999999</v>
      </c>
      <c r="U1009" s="34">
        <v>1.17</v>
      </c>
      <c r="V1009" s="34">
        <v>1.17</v>
      </c>
      <c r="W1009" s="34">
        <v>1.19</v>
      </c>
      <c r="X1009" s="34">
        <v>1.1599999999999999</v>
      </c>
      <c r="Y1009" s="34">
        <v>1.22</v>
      </c>
      <c r="Z1009" s="412">
        <v>1.19</v>
      </c>
      <c r="AA1009" s="412">
        <v>1.19</v>
      </c>
      <c r="AB1009" s="412">
        <v>1.19</v>
      </c>
      <c r="AC1009" s="412">
        <v>1.19</v>
      </c>
      <c r="AD1009" s="412">
        <v>1.19</v>
      </c>
    </row>
    <row r="1010" spans="1:30" s="30" customFormat="1" ht="11.25" x14ac:dyDescent="0.25">
      <c r="A1010" s="31">
        <v>79669</v>
      </c>
      <c r="B1010" s="30" t="str">
        <f t="shared" si="15"/>
        <v/>
      </c>
      <c r="C1010" s="34">
        <v>1.1299999999999999</v>
      </c>
      <c r="D1010" s="34" t="s">
        <v>1845</v>
      </c>
      <c r="E1010" s="34" t="s">
        <v>1850</v>
      </c>
      <c r="F1010" s="34" t="s">
        <v>1846</v>
      </c>
      <c r="G1010" s="34" t="s">
        <v>1854</v>
      </c>
      <c r="H1010" s="34" t="s">
        <v>1857</v>
      </c>
      <c r="I1010" s="34" t="s">
        <v>1853</v>
      </c>
      <c r="J1010" s="34" t="s">
        <v>1853</v>
      </c>
      <c r="K1010" s="34">
        <v>1.02</v>
      </c>
      <c r="L1010" s="34">
        <v>1.02</v>
      </c>
      <c r="M1010" s="34">
        <v>1.01</v>
      </c>
      <c r="N1010" s="34">
        <v>0.99</v>
      </c>
      <c r="O1010" s="34">
        <v>1</v>
      </c>
      <c r="P1010" s="34">
        <v>1</v>
      </c>
      <c r="Q1010" s="34">
        <v>1.01</v>
      </c>
      <c r="R1010" s="34">
        <v>1.02</v>
      </c>
      <c r="S1010" s="34">
        <v>1.04</v>
      </c>
      <c r="T1010" s="34">
        <v>1.1000000000000001</v>
      </c>
      <c r="U1010" s="34">
        <v>1.1000000000000001</v>
      </c>
      <c r="V1010" s="34">
        <v>1.1000000000000001</v>
      </c>
      <c r="W1010" s="34">
        <v>1.1200000000000001</v>
      </c>
      <c r="X1010" s="34">
        <v>1.1000000000000001</v>
      </c>
      <c r="Y1010" s="34">
        <v>1.1499999999999999</v>
      </c>
      <c r="Z1010" s="412">
        <v>1.1200000000000001</v>
      </c>
      <c r="AA1010" s="412">
        <v>1.1200000000000001</v>
      </c>
      <c r="AB1010" s="412">
        <v>1.1200000000000001</v>
      </c>
      <c r="AC1010" s="412">
        <v>1.1200000000000001</v>
      </c>
      <c r="AD1010" s="412">
        <v>1.1200000000000001</v>
      </c>
    </row>
    <row r="1011" spans="1:30" s="30" customFormat="1" ht="11.25" x14ac:dyDescent="0.25">
      <c r="A1011" s="31">
        <v>79674</v>
      </c>
      <c r="B1011" s="30" t="str">
        <f t="shared" si="15"/>
        <v/>
      </c>
      <c r="C1011" s="34">
        <v>1</v>
      </c>
      <c r="D1011" s="34" t="s">
        <v>1861</v>
      </c>
      <c r="E1011" s="34" t="s">
        <v>1861</v>
      </c>
      <c r="F1011" s="34" t="s">
        <v>1865</v>
      </c>
      <c r="G1011" s="34" t="s">
        <v>1863</v>
      </c>
      <c r="H1011" s="34" t="s">
        <v>1866</v>
      </c>
      <c r="I1011" s="34" t="s">
        <v>1862</v>
      </c>
      <c r="J1011" s="34" t="s">
        <v>1862</v>
      </c>
      <c r="K1011" s="34">
        <v>0.91</v>
      </c>
      <c r="L1011" s="34">
        <v>0.91</v>
      </c>
      <c r="M1011" s="34">
        <v>0.9</v>
      </c>
      <c r="N1011" s="34">
        <v>0.89</v>
      </c>
      <c r="O1011" s="34">
        <v>0.89</v>
      </c>
      <c r="P1011" s="34">
        <v>0.9</v>
      </c>
      <c r="Q1011" s="34">
        <v>0.9</v>
      </c>
      <c r="R1011" s="34">
        <v>0.91</v>
      </c>
      <c r="S1011" s="34">
        <v>0.92</v>
      </c>
      <c r="T1011" s="34">
        <v>0.97</v>
      </c>
      <c r="U1011" s="34">
        <v>0.97</v>
      </c>
      <c r="V1011" s="34">
        <v>0.98</v>
      </c>
      <c r="W1011" s="34">
        <v>1</v>
      </c>
      <c r="X1011" s="34">
        <v>0.98</v>
      </c>
      <c r="Y1011" s="34">
        <v>1.02</v>
      </c>
      <c r="Z1011" s="412">
        <v>1</v>
      </c>
      <c r="AA1011" s="412">
        <v>1</v>
      </c>
      <c r="AB1011" s="412">
        <v>1</v>
      </c>
      <c r="AC1011" s="412">
        <v>1</v>
      </c>
      <c r="AD1011" s="412">
        <v>1</v>
      </c>
    </row>
    <row r="1012" spans="1:30" s="30" customFormat="1" ht="11.25" x14ac:dyDescent="0.25">
      <c r="A1012" s="31">
        <v>79677</v>
      </c>
      <c r="B1012" s="30" t="str">
        <f t="shared" si="15"/>
        <v/>
      </c>
      <c r="C1012" s="34">
        <v>1.01</v>
      </c>
      <c r="D1012" s="34" t="s">
        <v>1864</v>
      </c>
      <c r="E1012" s="34" t="s">
        <v>1864</v>
      </c>
      <c r="F1012" s="34" t="s">
        <v>1864</v>
      </c>
      <c r="G1012" s="34" t="s">
        <v>1859</v>
      </c>
      <c r="H1012" s="34" t="s">
        <v>1862</v>
      </c>
      <c r="I1012" s="34" t="s">
        <v>1863</v>
      </c>
      <c r="J1012" s="34" t="s">
        <v>1863</v>
      </c>
      <c r="K1012" s="34">
        <v>0.92</v>
      </c>
      <c r="L1012" s="34">
        <v>0.92</v>
      </c>
      <c r="M1012" s="34">
        <v>0.91</v>
      </c>
      <c r="N1012" s="34">
        <v>0.9</v>
      </c>
      <c r="O1012" s="34">
        <v>0.9</v>
      </c>
      <c r="P1012" s="34">
        <v>0.91</v>
      </c>
      <c r="Q1012" s="34">
        <v>0.91</v>
      </c>
      <c r="R1012" s="34">
        <v>0.92</v>
      </c>
      <c r="S1012" s="34">
        <v>0.93</v>
      </c>
      <c r="T1012" s="34">
        <v>0.98</v>
      </c>
      <c r="U1012" s="34">
        <v>0.98</v>
      </c>
      <c r="V1012" s="34">
        <v>0.99</v>
      </c>
      <c r="W1012" s="34">
        <v>1.01</v>
      </c>
      <c r="X1012" s="34">
        <v>0.99</v>
      </c>
      <c r="Y1012" s="34">
        <v>1.04</v>
      </c>
      <c r="Z1012" s="412">
        <v>1.01</v>
      </c>
      <c r="AA1012" s="412">
        <v>1.01</v>
      </c>
      <c r="AB1012" s="412">
        <v>1.01</v>
      </c>
      <c r="AC1012" s="412">
        <v>1.01</v>
      </c>
      <c r="AD1012" s="412">
        <v>1.01</v>
      </c>
    </row>
    <row r="1013" spans="1:30" s="30" customFormat="1" ht="11.25" x14ac:dyDescent="0.25">
      <c r="A1013" s="31">
        <v>79682</v>
      </c>
      <c r="B1013" s="30" t="str">
        <f t="shared" si="15"/>
        <v/>
      </c>
      <c r="C1013" s="34">
        <v>0.92</v>
      </c>
      <c r="D1013" s="34" t="s">
        <v>1872</v>
      </c>
      <c r="E1013" s="34" t="s">
        <v>1866</v>
      </c>
      <c r="F1013" s="34" t="s">
        <v>1872</v>
      </c>
      <c r="G1013" s="34" t="s">
        <v>1871</v>
      </c>
      <c r="H1013" s="34" t="s">
        <v>1873</v>
      </c>
      <c r="I1013" s="34" t="s">
        <v>1871</v>
      </c>
      <c r="J1013" s="34" t="s">
        <v>1871</v>
      </c>
      <c r="K1013" s="34">
        <v>0.84</v>
      </c>
      <c r="L1013" s="34">
        <v>0.84</v>
      </c>
      <c r="M1013" s="34">
        <v>0.84</v>
      </c>
      <c r="N1013" s="34">
        <v>0.82</v>
      </c>
      <c r="O1013" s="34">
        <v>0.83</v>
      </c>
      <c r="P1013" s="34">
        <v>0.84</v>
      </c>
      <c r="Q1013" s="34">
        <v>0.83</v>
      </c>
      <c r="R1013" s="34">
        <v>0.84</v>
      </c>
      <c r="S1013" s="34">
        <v>0.85</v>
      </c>
      <c r="T1013" s="34">
        <v>0.89</v>
      </c>
      <c r="U1013" s="34">
        <v>0.9</v>
      </c>
      <c r="V1013" s="34">
        <v>0.9</v>
      </c>
      <c r="W1013" s="34">
        <v>0.93</v>
      </c>
      <c r="X1013" s="34">
        <v>0.91</v>
      </c>
      <c r="Y1013" s="34">
        <v>0.95</v>
      </c>
      <c r="Z1013" s="412">
        <v>0.93</v>
      </c>
      <c r="AA1013" s="412">
        <v>0.93</v>
      </c>
      <c r="AB1013" s="412">
        <v>0.93</v>
      </c>
      <c r="AC1013" s="412">
        <v>0.93</v>
      </c>
      <c r="AD1013" s="412">
        <v>0.93</v>
      </c>
    </row>
    <row r="1014" spans="1:30" s="30" customFormat="1" ht="11.25" x14ac:dyDescent="0.25">
      <c r="A1014" s="31">
        <v>79683</v>
      </c>
      <c r="B1014" s="30" t="str">
        <f t="shared" si="15"/>
        <v/>
      </c>
      <c r="C1014" s="34">
        <v>1</v>
      </c>
      <c r="D1014" s="34" t="s">
        <v>1864</v>
      </c>
      <c r="E1014" s="34" t="s">
        <v>1864</v>
      </c>
      <c r="F1014" s="34" t="s">
        <v>1861</v>
      </c>
      <c r="G1014" s="34" t="s">
        <v>1863</v>
      </c>
      <c r="H1014" s="34" t="s">
        <v>1866</v>
      </c>
      <c r="I1014" s="34" t="s">
        <v>1863</v>
      </c>
      <c r="J1014" s="34" t="s">
        <v>1863</v>
      </c>
      <c r="K1014" s="34">
        <v>0.91</v>
      </c>
      <c r="L1014" s="34">
        <v>0.91</v>
      </c>
      <c r="M1014" s="34">
        <v>0.91</v>
      </c>
      <c r="N1014" s="34">
        <v>0.89</v>
      </c>
      <c r="O1014" s="34">
        <v>0.9</v>
      </c>
      <c r="P1014" s="34">
        <v>0.9</v>
      </c>
      <c r="Q1014" s="34">
        <v>0.9</v>
      </c>
      <c r="R1014" s="34">
        <v>0.91</v>
      </c>
      <c r="S1014" s="34">
        <v>0.93</v>
      </c>
      <c r="T1014" s="34">
        <v>0.97</v>
      </c>
      <c r="U1014" s="34">
        <v>0.98</v>
      </c>
      <c r="V1014" s="34">
        <v>0.98</v>
      </c>
      <c r="W1014" s="34">
        <v>1</v>
      </c>
      <c r="X1014" s="34">
        <v>0.99</v>
      </c>
      <c r="Y1014" s="34">
        <v>1.03</v>
      </c>
      <c r="Z1014" s="412">
        <v>1</v>
      </c>
      <c r="AA1014" s="412">
        <v>1</v>
      </c>
      <c r="AB1014" s="412">
        <v>1</v>
      </c>
      <c r="AC1014" s="412">
        <v>1</v>
      </c>
      <c r="AD1014" s="412">
        <v>1</v>
      </c>
    </row>
    <row r="1015" spans="1:30" s="30" customFormat="1" ht="11.25" x14ac:dyDescent="0.25">
      <c r="A1015" s="31">
        <v>79685</v>
      </c>
      <c r="B1015" s="30" t="str">
        <f t="shared" si="15"/>
        <v/>
      </c>
      <c r="C1015" s="34">
        <v>0.99</v>
      </c>
      <c r="D1015" s="34" t="s">
        <v>1865</v>
      </c>
      <c r="E1015" s="34" t="s">
        <v>1865</v>
      </c>
      <c r="F1015" s="34" t="s">
        <v>1858</v>
      </c>
      <c r="G1015" s="34" t="s">
        <v>1862</v>
      </c>
      <c r="H1015" s="34" t="s">
        <v>1867</v>
      </c>
      <c r="I1015" s="34" t="s">
        <v>1866</v>
      </c>
      <c r="J1015" s="34" t="s">
        <v>1866</v>
      </c>
      <c r="K1015" s="34">
        <v>0.9</v>
      </c>
      <c r="L1015" s="34">
        <v>0.89</v>
      </c>
      <c r="M1015" s="34">
        <v>0.89</v>
      </c>
      <c r="N1015" s="34">
        <v>0.88</v>
      </c>
      <c r="O1015" s="34">
        <v>0.88</v>
      </c>
      <c r="P1015" s="34">
        <v>0.89</v>
      </c>
      <c r="Q1015" s="34">
        <v>0.89</v>
      </c>
      <c r="R1015" s="34">
        <v>0.9</v>
      </c>
      <c r="S1015" s="34">
        <v>0.91</v>
      </c>
      <c r="T1015" s="34">
        <v>0.96</v>
      </c>
      <c r="U1015" s="34">
        <v>0.96</v>
      </c>
      <c r="V1015" s="34">
        <v>0.96</v>
      </c>
      <c r="W1015" s="34">
        <v>0.99</v>
      </c>
      <c r="X1015" s="34">
        <v>0.97</v>
      </c>
      <c r="Y1015" s="34">
        <v>1.01</v>
      </c>
      <c r="Z1015" s="412">
        <v>0.99</v>
      </c>
      <c r="AA1015" s="412">
        <v>0.99</v>
      </c>
      <c r="AB1015" s="412">
        <v>0.99</v>
      </c>
      <c r="AC1015" s="412">
        <v>0.99</v>
      </c>
      <c r="AD1015" s="412">
        <v>0.99</v>
      </c>
    </row>
    <row r="1016" spans="1:30" s="30" customFormat="1" ht="11.25" x14ac:dyDescent="0.25">
      <c r="A1016" s="31">
        <v>79686</v>
      </c>
      <c r="B1016" s="30" t="str">
        <f t="shared" si="15"/>
        <v/>
      </c>
      <c r="C1016" s="34">
        <v>1.1499999999999999</v>
      </c>
      <c r="D1016" s="34" t="s">
        <v>1849</v>
      </c>
      <c r="E1016" s="34" t="s">
        <v>1849</v>
      </c>
      <c r="F1016" s="34" t="s">
        <v>1850</v>
      </c>
      <c r="G1016" s="34" t="s">
        <v>1855</v>
      </c>
      <c r="H1016" s="34" t="s">
        <v>1853</v>
      </c>
      <c r="I1016" s="34" t="s">
        <v>1854</v>
      </c>
      <c r="J1016" s="34" t="s">
        <v>1854</v>
      </c>
      <c r="K1016" s="34">
        <v>1.03</v>
      </c>
      <c r="L1016" s="34">
        <v>1.03</v>
      </c>
      <c r="M1016" s="34">
        <v>1.02</v>
      </c>
      <c r="N1016" s="34">
        <v>1</v>
      </c>
      <c r="O1016" s="34">
        <v>1.01</v>
      </c>
      <c r="P1016" s="34">
        <v>1.02</v>
      </c>
      <c r="Q1016" s="34">
        <v>1.02</v>
      </c>
      <c r="R1016" s="34">
        <v>1.03</v>
      </c>
      <c r="S1016" s="34">
        <v>1.05</v>
      </c>
      <c r="T1016" s="34">
        <v>1.1100000000000001</v>
      </c>
      <c r="U1016" s="34">
        <v>1.1200000000000001</v>
      </c>
      <c r="V1016" s="34">
        <v>1.1200000000000001</v>
      </c>
      <c r="W1016" s="34">
        <v>1.1399999999999999</v>
      </c>
      <c r="X1016" s="34">
        <v>1.1100000000000001</v>
      </c>
      <c r="Y1016" s="34">
        <v>1.17</v>
      </c>
      <c r="Z1016" s="412">
        <v>1.1399999999999999</v>
      </c>
      <c r="AA1016" s="412">
        <v>1.1399999999999999</v>
      </c>
      <c r="AB1016" s="412">
        <v>1.1399999999999999</v>
      </c>
      <c r="AC1016" s="412">
        <v>1.1399999999999999</v>
      </c>
      <c r="AD1016" s="412">
        <v>1.1399999999999999</v>
      </c>
    </row>
    <row r="1017" spans="1:30" s="30" customFormat="1" ht="11.25" x14ac:dyDescent="0.25">
      <c r="A1017" s="31">
        <v>79688</v>
      </c>
      <c r="B1017" s="30" t="str">
        <f t="shared" si="15"/>
        <v/>
      </c>
      <c r="C1017" s="34">
        <v>1.1599999999999999</v>
      </c>
      <c r="D1017" s="34" t="s">
        <v>1844</v>
      </c>
      <c r="E1017" s="34" t="s">
        <v>1849</v>
      </c>
      <c r="F1017" s="34" t="s">
        <v>1845</v>
      </c>
      <c r="G1017" s="34" t="s">
        <v>1855</v>
      </c>
      <c r="H1017" s="34" t="s">
        <v>1853</v>
      </c>
      <c r="I1017" s="34" t="s">
        <v>1852</v>
      </c>
      <c r="J1017" s="34" t="s">
        <v>1852</v>
      </c>
      <c r="K1017" s="34">
        <v>1.04</v>
      </c>
      <c r="L1017" s="34">
        <v>1.04</v>
      </c>
      <c r="M1017" s="34">
        <v>1.03</v>
      </c>
      <c r="N1017" s="34">
        <v>1.01</v>
      </c>
      <c r="O1017" s="34">
        <v>1.02</v>
      </c>
      <c r="P1017" s="34">
        <v>1.02</v>
      </c>
      <c r="Q1017" s="34">
        <v>1.03</v>
      </c>
      <c r="R1017" s="34">
        <v>1.04</v>
      </c>
      <c r="S1017" s="34">
        <v>1.06</v>
      </c>
      <c r="T1017" s="34">
        <v>1.1200000000000001</v>
      </c>
      <c r="U1017" s="34">
        <v>1.1200000000000001</v>
      </c>
      <c r="V1017" s="34">
        <v>1.1299999999999999</v>
      </c>
      <c r="W1017" s="34">
        <v>1.1499999999999999</v>
      </c>
      <c r="X1017" s="34">
        <v>1.1200000000000001</v>
      </c>
      <c r="Y1017" s="34">
        <v>1.17</v>
      </c>
      <c r="Z1017" s="412">
        <v>1.1499999999999999</v>
      </c>
      <c r="AA1017" s="412">
        <v>1.1499999999999999</v>
      </c>
      <c r="AB1017" s="412">
        <v>1.1499999999999999</v>
      </c>
      <c r="AC1017" s="412">
        <v>1.1499999999999999</v>
      </c>
      <c r="AD1017" s="412">
        <v>1.1499999999999999</v>
      </c>
    </row>
    <row r="1018" spans="1:30" s="30" customFormat="1" ht="11.25" x14ac:dyDescent="0.25">
      <c r="A1018" s="31">
        <v>79689</v>
      </c>
      <c r="B1018" s="30" t="str">
        <f t="shared" si="15"/>
        <v/>
      </c>
      <c r="C1018" s="34">
        <v>1.2</v>
      </c>
      <c r="D1018" s="34" t="s">
        <v>1838</v>
      </c>
      <c r="E1018" s="34" t="s">
        <v>1834</v>
      </c>
      <c r="F1018" s="34" t="s">
        <v>1840</v>
      </c>
      <c r="G1018" s="34" t="s">
        <v>1846</v>
      </c>
      <c r="H1018" s="34" t="s">
        <v>1855</v>
      </c>
      <c r="I1018" s="34" t="s">
        <v>1848</v>
      </c>
      <c r="J1018" s="34" t="s">
        <v>1848</v>
      </c>
      <c r="K1018" s="34">
        <v>1.07</v>
      </c>
      <c r="L1018" s="34">
        <v>1.07</v>
      </c>
      <c r="M1018" s="34">
        <v>1.06</v>
      </c>
      <c r="N1018" s="34">
        <v>1.04</v>
      </c>
      <c r="O1018" s="34">
        <v>1.05</v>
      </c>
      <c r="P1018" s="34">
        <v>1.05</v>
      </c>
      <c r="Q1018" s="34">
        <v>1.06</v>
      </c>
      <c r="R1018" s="34">
        <v>1.07</v>
      </c>
      <c r="S1018" s="34">
        <v>1.0900000000000001</v>
      </c>
      <c r="T1018" s="34">
        <v>1.1599999999999999</v>
      </c>
      <c r="U1018" s="34">
        <v>1.1599999999999999</v>
      </c>
      <c r="V1018" s="34">
        <v>1.17</v>
      </c>
      <c r="W1018" s="34">
        <v>1.18</v>
      </c>
      <c r="X1018" s="34">
        <v>1.1499999999999999</v>
      </c>
      <c r="Y1018" s="34">
        <v>1.21</v>
      </c>
      <c r="Z1018" s="412">
        <v>1.18</v>
      </c>
      <c r="AA1018" s="412">
        <v>1.18</v>
      </c>
      <c r="AB1018" s="412">
        <v>1.18</v>
      </c>
      <c r="AC1018" s="412">
        <v>1.18</v>
      </c>
      <c r="AD1018" s="412">
        <v>1.18</v>
      </c>
    </row>
    <row r="1019" spans="1:30" s="30" customFormat="1" ht="11.25" x14ac:dyDescent="0.25">
      <c r="A1019" s="31">
        <v>79691</v>
      </c>
      <c r="B1019" s="30" t="str">
        <f t="shared" si="15"/>
        <v/>
      </c>
      <c r="C1019" s="34">
        <v>0.96</v>
      </c>
      <c r="D1019" s="34" t="s">
        <v>1859</v>
      </c>
      <c r="E1019" s="34" t="s">
        <v>1859</v>
      </c>
      <c r="F1019" s="34" t="s">
        <v>1859</v>
      </c>
      <c r="G1019" s="34" t="s">
        <v>1872</v>
      </c>
      <c r="H1019" s="34" t="s">
        <v>1870</v>
      </c>
      <c r="I1019" s="34" t="s">
        <v>1867</v>
      </c>
      <c r="J1019" s="34" t="s">
        <v>1867</v>
      </c>
      <c r="K1019" s="34">
        <v>0.88</v>
      </c>
      <c r="L1019" s="34">
        <v>0.88</v>
      </c>
      <c r="M1019" s="34">
        <v>0.87</v>
      </c>
      <c r="N1019" s="34">
        <v>0.86</v>
      </c>
      <c r="O1019" s="34">
        <v>0.86</v>
      </c>
      <c r="P1019" s="34">
        <v>0.87</v>
      </c>
      <c r="Q1019" s="34">
        <v>0.87</v>
      </c>
      <c r="R1019" s="34">
        <v>0.88</v>
      </c>
      <c r="S1019" s="34">
        <v>0.89</v>
      </c>
      <c r="T1019" s="34">
        <v>0.93</v>
      </c>
      <c r="U1019" s="34">
        <v>0.93</v>
      </c>
      <c r="V1019" s="34">
        <v>0.94</v>
      </c>
      <c r="W1019" s="34">
        <v>0.96</v>
      </c>
      <c r="X1019" s="34">
        <v>0.95</v>
      </c>
      <c r="Y1019" s="34">
        <v>0.99</v>
      </c>
      <c r="Z1019" s="412">
        <v>0.96</v>
      </c>
      <c r="AA1019" s="412">
        <v>0.96</v>
      </c>
      <c r="AB1019" s="412">
        <v>0.96</v>
      </c>
      <c r="AC1019" s="412">
        <v>0.96</v>
      </c>
      <c r="AD1019" s="412">
        <v>0.96</v>
      </c>
    </row>
    <row r="1020" spans="1:30" s="30" customFormat="1" ht="11.25" x14ac:dyDescent="0.25">
      <c r="A1020" s="31">
        <v>79692</v>
      </c>
      <c r="B1020" s="30" t="str">
        <f t="shared" si="15"/>
        <v/>
      </c>
      <c r="C1020" s="34">
        <v>1.01</v>
      </c>
      <c r="D1020" s="34" t="s">
        <v>1864</v>
      </c>
      <c r="E1020" s="34" t="s">
        <v>1864</v>
      </c>
      <c r="F1020" s="34" t="s">
        <v>1861</v>
      </c>
      <c r="G1020" s="34" t="s">
        <v>1859</v>
      </c>
      <c r="H1020" s="34" t="s">
        <v>1866</v>
      </c>
      <c r="I1020" s="34" t="s">
        <v>1863</v>
      </c>
      <c r="J1020" s="34" t="s">
        <v>1863</v>
      </c>
      <c r="K1020" s="34">
        <v>0.92</v>
      </c>
      <c r="L1020" s="34">
        <v>0.92</v>
      </c>
      <c r="M1020" s="34">
        <v>0.91</v>
      </c>
      <c r="N1020" s="34">
        <v>0.9</v>
      </c>
      <c r="O1020" s="34">
        <v>0.9</v>
      </c>
      <c r="P1020" s="34">
        <v>0.91</v>
      </c>
      <c r="Q1020" s="34">
        <v>0.91</v>
      </c>
      <c r="R1020" s="34">
        <v>0.92</v>
      </c>
      <c r="S1020" s="34">
        <v>0.93</v>
      </c>
      <c r="T1020" s="34">
        <v>0.98</v>
      </c>
      <c r="U1020" s="34">
        <v>0.98</v>
      </c>
      <c r="V1020" s="34">
        <v>0.99</v>
      </c>
      <c r="W1020" s="34">
        <v>1.01</v>
      </c>
      <c r="X1020" s="34">
        <v>0.99</v>
      </c>
      <c r="Y1020" s="34">
        <v>1.03</v>
      </c>
      <c r="Z1020" s="412">
        <v>1.01</v>
      </c>
      <c r="AA1020" s="412">
        <v>1.01</v>
      </c>
      <c r="AB1020" s="412">
        <v>1.01</v>
      </c>
      <c r="AC1020" s="412">
        <v>1.01</v>
      </c>
      <c r="AD1020" s="412">
        <v>1.01</v>
      </c>
    </row>
    <row r="1021" spans="1:30" s="30" customFormat="1" ht="11.25" x14ac:dyDescent="0.25">
      <c r="A1021" s="31">
        <v>79694</v>
      </c>
      <c r="B1021" s="30" t="str">
        <f t="shared" si="15"/>
        <v/>
      </c>
      <c r="C1021" s="34">
        <v>1.05</v>
      </c>
      <c r="D1021" s="34" t="s">
        <v>1853</v>
      </c>
      <c r="E1021" s="34" t="s">
        <v>1853</v>
      </c>
      <c r="F1021" s="34" t="s">
        <v>1856</v>
      </c>
      <c r="G1021" s="34" t="s">
        <v>1865</v>
      </c>
      <c r="H1021" s="34" t="s">
        <v>1860</v>
      </c>
      <c r="I1021" s="34" t="s">
        <v>1858</v>
      </c>
      <c r="J1021" s="34" t="s">
        <v>1858</v>
      </c>
      <c r="K1021" s="34">
        <v>0.95</v>
      </c>
      <c r="L1021" s="34">
        <v>0.95</v>
      </c>
      <c r="M1021" s="34">
        <v>0.94</v>
      </c>
      <c r="N1021" s="34">
        <v>0.93</v>
      </c>
      <c r="O1021" s="34">
        <v>0.93</v>
      </c>
      <c r="P1021" s="34">
        <v>0.94</v>
      </c>
      <c r="Q1021" s="34">
        <v>0.94</v>
      </c>
      <c r="R1021" s="34">
        <v>0.95</v>
      </c>
      <c r="S1021" s="34">
        <v>0.97</v>
      </c>
      <c r="T1021" s="34">
        <v>1.02</v>
      </c>
      <c r="U1021" s="34">
        <v>1.02</v>
      </c>
      <c r="V1021" s="34">
        <v>1.02</v>
      </c>
      <c r="W1021" s="34">
        <v>1.05</v>
      </c>
      <c r="X1021" s="34">
        <v>1.03</v>
      </c>
      <c r="Y1021" s="34">
        <v>1.07</v>
      </c>
      <c r="Z1021" s="412">
        <v>1.05</v>
      </c>
      <c r="AA1021" s="412">
        <v>1.05</v>
      </c>
      <c r="AB1021" s="412">
        <v>1.05</v>
      </c>
      <c r="AC1021" s="412">
        <v>1.05</v>
      </c>
      <c r="AD1021" s="412">
        <v>1.05</v>
      </c>
    </row>
    <row r="1022" spans="1:30" s="30" customFormat="1" ht="11.25" x14ac:dyDescent="0.25">
      <c r="A1022" s="31">
        <v>79695</v>
      </c>
      <c r="B1022" s="30" t="str">
        <f t="shared" si="15"/>
        <v/>
      </c>
      <c r="C1022" s="34">
        <v>0.91</v>
      </c>
      <c r="D1022" s="34" t="s">
        <v>1867</v>
      </c>
      <c r="E1022" s="34" t="s">
        <v>1867</v>
      </c>
      <c r="F1022" s="34" t="s">
        <v>1867</v>
      </c>
      <c r="G1022" s="34" t="s">
        <v>1869</v>
      </c>
      <c r="H1022" s="34" t="s">
        <v>1874</v>
      </c>
      <c r="I1022" s="34" t="s">
        <v>1869</v>
      </c>
      <c r="J1022" s="34" t="s">
        <v>1869</v>
      </c>
      <c r="K1022" s="34">
        <v>0.83</v>
      </c>
      <c r="L1022" s="34">
        <v>0.83</v>
      </c>
      <c r="M1022" s="34">
        <v>0.83</v>
      </c>
      <c r="N1022" s="34">
        <v>0.81</v>
      </c>
      <c r="O1022" s="34">
        <v>0.82</v>
      </c>
      <c r="P1022" s="34">
        <v>0.82</v>
      </c>
      <c r="Q1022" s="34">
        <v>0.82</v>
      </c>
      <c r="R1022" s="34">
        <v>0.83</v>
      </c>
      <c r="S1022" s="34">
        <v>0.84</v>
      </c>
      <c r="T1022" s="34">
        <v>0.88</v>
      </c>
      <c r="U1022" s="34">
        <v>0.88</v>
      </c>
      <c r="V1022" s="34">
        <v>0.89</v>
      </c>
      <c r="W1022" s="34">
        <v>0.91</v>
      </c>
      <c r="X1022" s="34">
        <v>0.9</v>
      </c>
      <c r="Y1022" s="34">
        <v>0.93</v>
      </c>
      <c r="Z1022" s="412">
        <v>0.91</v>
      </c>
      <c r="AA1022" s="412">
        <v>0.91</v>
      </c>
      <c r="AB1022" s="412">
        <v>0.91</v>
      </c>
      <c r="AC1022" s="412">
        <v>0.91</v>
      </c>
      <c r="AD1022" s="412">
        <v>0.91</v>
      </c>
    </row>
    <row r="1023" spans="1:30" s="30" customFormat="1" ht="11.25" x14ac:dyDescent="0.25">
      <c r="A1023" s="31">
        <v>79697</v>
      </c>
      <c r="B1023" s="30" t="str">
        <f t="shared" si="15"/>
        <v/>
      </c>
      <c r="C1023" s="34">
        <v>1.03</v>
      </c>
      <c r="D1023" s="34" t="s">
        <v>1857</v>
      </c>
      <c r="E1023" s="34" t="s">
        <v>1857</v>
      </c>
      <c r="F1023" s="34">
        <v>1</v>
      </c>
      <c r="G1023" s="34" t="s">
        <v>1858</v>
      </c>
      <c r="H1023" s="34" t="s">
        <v>1863</v>
      </c>
      <c r="I1023" s="34" t="s">
        <v>1860</v>
      </c>
      <c r="J1023" s="34" t="s">
        <v>1860</v>
      </c>
      <c r="K1023" s="34">
        <v>0.93</v>
      </c>
      <c r="L1023" s="34">
        <v>0.93</v>
      </c>
      <c r="M1023" s="34">
        <v>0.93</v>
      </c>
      <c r="N1023" s="34">
        <v>0.91</v>
      </c>
      <c r="O1023" s="34">
        <v>0.92</v>
      </c>
      <c r="P1023" s="34">
        <v>0.92</v>
      </c>
      <c r="Q1023" s="34">
        <v>0.93</v>
      </c>
      <c r="R1023" s="34">
        <v>0.93</v>
      </c>
      <c r="S1023" s="34">
        <v>0.95</v>
      </c>
      <c r="T1023" s="34">
        <v>1</v>
      </c>
      <c r="U1023" s="34">
        <v>1</v>
      </c>
      <c r="V1023" s="34">
        <v>1.01</v>
      </c>
      <c r="W1023" s="34">
        <v>1.03</v>
      </c>
      <c r="X1023" s="34">
        <v>1.01</v>
      </c>
      <c r="Y1023" s="34">
        <v>1.05</v>
      </c>
      <c r="Z1023" s="412">
        <v>1.03</v>
      </c>
      <c r="AA1023" s="412">
        <v>1.03</v>
      </c>
      <c r="AB1023" s="412">
        <v>1.03</v>
      </c>
      <c r="AC1023" s="412">
        <v>1.03</v>
      </c>
      <c r="AD1023" s="412">
        <v>1.03</v>
      </c>
    </row>
    <row r="1024" spans="1:30" s="30" customFormat="1" ht="11.25" x14ac:dyDescent="0.25">
      <c r="A1024" s="31">
        <v>79699</v>
      </c>
      <c r="B1024" s="30" t="str">
        <f t="shared" si="15"/>
        <v/>
      </c>
      <c r="C1024" s="34">
        <v>1.17</v>
      </c>
      <c r="D1024" s="34" t="s">
        <v>1842</v>
      </c>
      <c r="E1024" s="34" t="s">
        <v>1844</v>
      </c>
      <c r="F1024" s="34" t="s">
        <v>1849</v>
      </c>
      <c r="G1024" s="34" t="s">
        <v>1847</v>
      </c>
      <c r="H1024" s="34" t="s">
        <v>1854</v>
      </c>
      <c r="I1024" s="34" t="s">
        <v>1855</v>
      </c>
      <c r="J1024" s="34" t="s">
        <v>1852</v>
      </c>
      <c r="K1024" s="34">
        <v>1.04</v>
      </c>
      <c r="L1024" s="34">
        <v>1.04</v>
      </c>
      <c r="M1024" s="34">
        <v>1.03</v>
      </c>
      <c r="N1024" s="34">
        <v>1.02</v>
      </c>
      <c r="O1024" s="34">
        <v>1.02</v>
      </c>
      <c r="P1024" s="34">
        <v>1.03</v>
      </c>
      <c r="Q1024" s="34">
        <v>1.04</v>
      </c>
      <c r="R1024" s="34">
        <v>1.05</v>
      </c>
      <c r="S1024" s="34">
        <v>1.06</v>
      </c>
      <c r="T1024" s="34">
        <v>1.1299999999999999</v>
      </c>
      <c r="U1024" s="34">
        <v>1.1299999999999999</v>
      </c>
      <c r="V1024" s="34">
        <v>1.1299999999999999</v>
      </c>
      <c r="W1024" s="34">
        <v>1.1499999999999999</v>
      </c>
      <c r="X1024" s="34">
        <v>1.1200000000000001</v>
      </c>
      <c r="Y1024" s="34">
        <v>1.18</v>
      </c>
      <c r="Z1024" s="412">
        <v>1.1499999999999999</v>
      </c>
      <c r="AA1024" s="412">
        <v>1.1499999999999999</v>
      </c>
      <c r="AB1024" s="412">
        <v>1.1499999999999999</v>
      </c>
      <c r="AC1024" s="412">
        <v>1.1499999999999999</v>
      </c>
      <c r="AD1024" s="412">
        <v>1.1499999999999999</v>
      </c>
    </row>
    <row r="1025" spans="1:30" s="30" customFormat="1" ht="11.25" x14ac:dyDescent="0.25">
      <c r="A1025" s="31">
        <v>79713</v>
      </c>
      <c r="B1025" s="30" t="str">
        <f t="shared" si="15"/>
        <v/>
      </c>
      <c r="C1025" s="34">
        <v>1.27</v>
      </c>
      <c r="D1025" s="34" t="s">
        <v>1841</v>
      </c>
      <c r="E1025" s="34" t="s">
        <v>1830</v>
      </c>
      <c r="F1025" s="34" t="s">
        <v>1837</v>
      </c>
      <c r="G1025" s="34" t="s">
        <v>1842</v>
      </c>
      <c r="H1025" s="34" t="s">
        <v>1850</v>
      </c>
      <c r="I1025" s="34" t="s">
        <v>1849</v>
      </c>
      <c r="J1025" s="34" t="s">
        <v>1849</v>
      </c>
      <c r="K1025" s="34">
        <v>1.1200000000000001</v>
      </c>
      <c r="L1025" s="34">
        <v>1.1200000000000001</v>
      </c>
      <c r="M1025" s="34">
        <v>1.1100000000000001</v>
      </c>
      <c r="N1025" s="34">
        <v>1.0900000000000001</v>
      </c>
      <c r="O1025" s="34">
        <v>1.0900000000000001</v>
      </c>
      <c r="P1025" s="34">
        <v>1.1000000000000001</v>
      </c>
      <c r="Q1025" s="34">
        <v>1.1100000000000001</v>
      </c>
      <c r="R1025" s="34">
        <v>1.1200000000000001</v>
      </c>
      <c r="S1025" s="34">
        <v>1.1399999999999999</v>
      </c>
      <c r="T1025" s="34">
        <v>1.22</v>
      </c>
      <c r="U1025" s="34">
        <v>1.22</v>
      </c>
      <c r="V1025" s="34">
        <v>1.23</v>
      </c>
      <c r="W1025" s="34">
        <v>1.24</v>
      </c>
      <c r="X1025" s="34">
        <v>1.21</v>
      </c>
      <c r="Y1025" s="34">
        <v>1.27</v>
      </c>
      <c r="Z1025" s="412">
        <v>1.24</v>
      </c>
      <c r="AA1025" s="412">
        <v>1.24</v>
      </c>
      <c r="AB1025" s="412">
        <v>1.24</v>
      </c>
      <c r="AC1025" s="412">
        <v>1.24</v>
      </c>
      <c r="AD1025" s="412">
        <v>1.24</v>
      </c>
    </row>
    <row r="1026" spans="1:30" s="30" customFormat="1" ht="11.25" x14ac:dyDescent="0.25">
      <c r="A1026" s="31">
        <v>79725</v>
      </c>
      <c r="B1026" s="30" t="str">
        <f t="shared" si="15"/>
        <v/>
      </c>
      <c r="C1026" s="34">
        <v>1.21</v>
      </c>
      <c r="D1026" s="34" t="s">
        <v>1825</v>
      </c>
      <c r="E1026" s="34" t="s">
        <v>1838</v>
      </c>
      <c r="F1026" s="34" t="s">
        <v>1834</v>
      </c>
      <c r="G1026" s="34" t="s">
        <v>1850</v>
      </c>
      <c r="H1026" s="34" t="s">
        <v>1847</v>
      </c>
      <c r="I1026" s="34" t="s">
        <v>1851</v>
      </c>
      <c r="J1026" s="34" t="s">
        <v>1851</v>
      </c>
      <c r="K1026" s="34">
        <v>1.08</v>
      </c>
      <c r="L1026" s="34">
        <v>1.08</v>
      </c>
      <c r="M1026" s="34">
        <v>1.07</v>
      </c>
      <c r="N1026" s="34">
        <v>1.05</v>
      </c>
      <c r="O1026" s="34">
        <v>1.05</v>
      </c>
      <c r="P1026" s="34">
        <v>1.06</v>
      </c>
      <c r="Q1026" s="34">
        <v>1.07</v>
      </c>
      <c r="R1026" s="34">
        <v>1.08</v>
      </c>
      <c r="S1026" s="34">
        <v>1.1000000000000001</v>
      </c>
      <c r="T1026" s="34">
        <v>1.17</v>
      </c>
      <c r="U1026" s="34">
        <v>1.17</v>
      </c>
      <c r="V1026" s="34">
        <v>1.18</v>
      </c>
      <c r="W1026" s="34">
        <v>1.19</v>
      </c>
      <c r="X1026" s="34">
        <v>1.1599999999999999</v>
      </c>
      <c r="Y1026" s="34">
        <v>1.22</v>
      </c>
      <c r="Z1026" s="412">
        <v>1.19</v>
      </c>
      <c r="AA1026" s="412">
        <v>1.19</v>
      </c>
      <c r="AB1026" s="412">
        <v>1.19</v>
      </c>
      <c r="AC1026" s="412">
        <v>1.19</v>
      </c>
      <c r="AD1026" s="412">
        <v>1.19</v>
      </c>
    </row>
    <row r="1027" spans="1:30" s="30" customFormat="1" ht="11.25" x14ac:dyDescent="0.25">
      <c r="A1027" s="31">
        <v>79730</v>
      </c>
      <c r="B1027" s="30" t="str">
        <f t="shared" si="15"/>
        <v/>
      </c>
      <c r="C1027" s="34">
        <v>1.24</v>
      </c>
      <c r="D1027" s="34" t="s">
        <v>1824</v>
      </c>
      <c r="E1027" s="34" t="s">
        <v>1837</v>
      </c>
      <c r="F1027" s="34" t="s">
        <v>1826</v>
      </c>
      <c r="G1027" s="34" t="s">
        <v>1844</v>
      </c>
      <c r="H1027" s="34" t="s">
        <v>1846</v>
      </c>
      <c r="I1027" s="34" t="s">
        <v>1845</v>
      </c>
      <c r="J1027" s="34" t="s">
        <v>1850</v>
      </c>
      <c r="K1027" s="34">
        <v>1.1000000000000001</v>
      </c>
      <c r="L1027" s="34">
        <v>1.1000000000000001</v>
      </c>
      <c r="M1027" s="34">
        <v>1.0900000000000001</v>
      </c>
      <c r="N1027" s="34">
        <v>1.07</v>
      </c>
      <c r="O1027" s="34">
        <v>1.08</v>
      </c>
      <c r="P1027" s="34">
        <v>1.0900000000000001</v>
      </c>
      <c r="Q1027" s="34">
        <v>1.1000000000000001</v>
      </c>
      <c r="R1027" s="34">
        <v>1.1100000000000001</v>
      </c>
      <c r="S1027" s="34">
        <v>1.1299999999999999</v>
      </c>
      <c r="T1027" s="34">
        <v>1.2</v>
      </c>
      <c r="U1027" s="34">
        <v>1.2</v>
      </c>
      <c r="V1027" s="34">
        <v>1.21</v>
      </c>
      <c r="W1027" s="34">
        <v>1.23</v>
      </c>
      <c r="X1027" s="34">
        <v>1.19</v>
      </c>
      <c r="Y1027" s="34">
        <v>1.25</v>
      </c>
      <c r="Z1027" s="412">
        <v>1.23</v>
      </c>
      <c r="AA1027" s="412">
        <v>1.23</v>
      </c>
      <c r="AB1027" s="412">
        <v>1.23</v>
      </c>
      <c r="AC1027" s="412">
        <v>1.23</v>
      </c>
      <c r="AD1027" s="412">
        <v>1.23</v>
      </c>
    </row>
    <row r="1028" spans="1:30" s="30" customFormat="1" ht="11.25" x14ac:dyDescent="0.25">
      <c r="A1028" s="31">
        <v>79733</v>
      </c>
      <c r="B1028" s="30" t="str">
        <f t="shared" si="15"/>
        <v/>
      </c>
      <c r="C1028" s="34">
        <v>0.99</v>
      </c>
      <c r="D1028" s="34" t="s">
        <v>1865</v>
      </c>
      <c r="E1028" s="34" t="s">
        <v>1865</v>
      </c>
      <c r="F1028" s="34" t="s">
        <v>1858</v>
      </c>
      <c r="G1028" s="34" t="s">
        <v>1862</v>
      </c>
      <c r="H1028" s="34" t="s">
        <v>1872</v>
      </c>
      <c r="I1028" s="34" t="s">
        <v>1866</v>
      </c>
      <c r="J1028" s="34" t="s">
        <v>1866</v>
      </c>
      <c r="K1028" s="34">
        <v>0.9</v>
      </c>
      <c r="L1028" s="34">
        <v>0.9</v>
      </c>
      <c r="M1028" s="34">
        <v>0.89</v>
      </c>
      <c r="N1028" s="34">
        <v>0.88</v>
      </c>
      <c r="O1028" s="34">
        <v>0.88</v>
      </c>
      <c r="P1028" s="34">
        <v>0.89</v>
      </c>
      <c r="Q1028" s="34">
        <v>0.89</v>
      </c>
      <c r="R1028" s="34">
        <v>0.9</v>
      </c>
      <c r="S1028" s="34">
        <v>0.91</v>
      </c>
      <c r="T1028" s="34">
        <v>0.96</v>
      </c>
      <c r="U1028" s="34">
        <v>0.96</v>
      </c>
      <c r="V1028" s="34">
        <v>0.97</v>
      </c>
      <c r="W1028" s="34">
        <v>0.99</v>
      </c>
      <c r="X1028" s="34">
        <v>0.97</v>
      </c>
      <c r="Y1028" s="34">
        <v>1.01</v>
      </c>
      <c r="Z1028" s="412">
        <v>0.99</v>
      </c>
      <c r="AA1028" s="412">
        <v>0.99</v>
      </c>
      <c r="AB1028" s="412">
        <v>0.99</v>
      </c>
      <c r="AC1028" s="412">
        <v>0.99</v>
      </c>
      <c r="AD1028" s="412">
        <v>0.99</v>
      </c>
    </row>
    <row r="1029" spans="1:30" s="30" customFormat="1" ht="11.25" x14ac:dyDescent="0.25">
      <c r="A1029" s="31">
        <v>79736</v>
      </c>
      <c r="B1029" s="30" t="str">
        <f t="shared" ref="B1029:B1092" si="16">IF($B$3="","",ABS($B$3-$A1029))</f>
        <v/>
      </c>
      <c r="C1029" s="34">
        <v>0.96</v>
      </c>
      <c r="D1029" s="34" t="s">
        <v>1860</v>
      </c>
      <c r="E1029" s="34" t="s">
        <v>1860</v>
      </c>
      <c r="F1029" s="34" t="s">
        <v>1859</v>
      </c>
      <c r="G1029" s="34" t="s">
        <v>1872</v>
      </c>
      <c r="H1029" s="34" t="s">
        <v>1870</v>
      </c>
      <c r="I1029" s="34" t="s">
        <v>1867</v>
      </c>
      <c r="J1029" s="34" t="s">
        <v>1867</v>
      </c>
      <c r="K1029" s="34">
        <v>0.88</v>
      </c>
      <c r="L1029" s="34">
        <v>0.88</v>
      </c>
      <c r="M1029" s="34">
        <v>0.87</v>
      </c>
      <c r="N1029" s="34">
        <v>0.86</v>
      </c>
      <c r="O1029" s="34">
        <v>0.86</v>
      </c>
      <c r="P1029" s="34">
        <v>0.87</v>
      </c>
      <c r="Q1029" s="34">
        <v>0.87</v>
      </c>
      <c r="R1029" s="34">
        <v>0.88</v>
      </c>
      <c r="S1029" s="34">
        <v>0.89</v>
      </c>
      <c r="T1029" s="34">
        <v>0.94</v>
      </c>
      <c r="U1029" s="34">
        <v>0.94</v>
      </c>
      <c r="V1029" s="34">
        <v>0.94</v>
      </c>
      <c r="W1029" s="34">
        <v>0.97</v>
      </c>
      <c r="X1029" s="34">
        <v>0.95</v>
      </c>
      <c r="Y1029" s="34">
        <v>0.99</v>
      </c>
      <c r="Z1029" s="412">
        <v>0.97</v>
      </c>
      <c r="AA1029" s="412">
        <v>0.97</v>
      </c>
      <c r="AB1029" s="412">
        <v>0.97</v>
      </c>
      <c r="AC1029" s="412">
        <v>0.97</v>
      </c>
      <c r="AD1029" s="412">
        <v>0.97</v>
      </c>
    </row>
    <row r="1030" spans="1:30" s="30" customFormat="1" ht="11.25" x14ac:dyDescent="0.25">
      <c r="A1030" s="31">
        <v>79737</v>
      </c>
      <c r="B1030" s="30" t="str">
        <f t="shared" si="16"/>
        <v/>
      </c>
      <c r="C1030" s="34">
        <v>0.9</v>
      </c>
      <c r="D1030" s="34" t="s">
        <v>1870</v>
      </c>
      <c r="E1030" s="34" t="s">
        <v>1870</v>
      </c>
      <c r="F1030" s="34" t="s">
        <v>1870</v>
      </c>
      <c r="G1030" s="34" t="s">
        <v>1873</v>
      </c>
      <c r="H1030" s="34" t="s">
        <v>1877</v>
      </c>
      <c r="I1030" s="34" t="s">
        <v>1873</v>
      </c>
      <c r="J1030" s="34" t="s">
        <v>1873</v>
      </c>
      <c r="K1030" s="34">
        <v>0.82</v>
      </c>
      <c r="L1030" s="34">
        <v>0.82</v>
      </c>
      <c r="M1030" s="34">
        <v>0.82</v>
      </c>
      <c r="N1030" s="34">
        <v>0.8</v>
      </c>
      <c r="O1030" s="34">
        <v>0.81</v>
      </c>
      <c r="P1030" s="34">
        <v>0.81</v>
      </c>
      <c r="Q1030" s="34">
        <v>0.81</v>
      </c>
      <c r="R1030" s="34">
        <v>0.82</v>
      </c>
      <c r="S1030" s="34">
        <v>0.83</v>
      </c>
      <c r="T1030" s="34">
        <v>0.87</v>
      </c>
      <c r="U1030" s="34">
        <v>0.87</v>
      </c>
      <c r="V1030" s="34">
        <v>0.88</v>
      </c>
      <c r="W1030" s="34">
        <v>0.9</v>
      </c>
      <c r="X1030" s="34">
        <v>0.89</v>
      </c>
      <c r="Y1030" s="34">
        <v>0.92</v>
      </c>
      <c r="Z1030" s="412">
        <v>0.9</v>
      </c>
      <c r="AA1030" s="412">
        <v>0.9</v>
      </c>
      <c r="AB1030" s="412">
        <v>0.9</v>
      </c>
      <c r="AC1030" s="412">
        <v>0.9</v>
      </c>
      <c r="AD1030" s="412">
        <v>0.9</v>
      </c>
    </row>
    <row r="1031" spans="1:30" s="30" customFormat="1" ht="11.25" x14ac:dyDescent="0.25">
      <c r="A1031" s="31">
        <v>79739</v>
      </c>
      <c r="B1031" s="30" t="str">
        <f t="shared" si="16"/>
        <v/>
      </c>
      <c r="C1031" s="34">
        <v>1.24</v>
      </c>
      <c r="D1031" s="34" t="s">
        <v>1837</v>
      </c>
      <c r="E1031" s="34" t="s">
        <v>1831</v>
      </c>
      <c r="F1031" s="34" t="s">
        <v>1825</v>
      </c>
      <c r="G1031" s="34" t="s">
        <v>1849</v>
      </c>
      <c r="H1031" s="34" t="s">
        <v>1846</v>
      </c>
      <c r="I1031" s="34" t="s">
        <v>1850</v>
      </c>
      <c r="J1031" s="34" t="s">
        <v>1850</v>
      </c>
      <c r="K1031" s="34">
        <v>1.1000000000000001</v>
      </c>
      <c r="L1031" s="34">
        <v>1.1000000000000001</v>
      </c>
      <c r="M1031" s="34">
        <v>1.0900000000000001</v>
      </c>
      <c r="N1031" s="34">
        <v>1.07</v>
      </c>
      <c r="O1031" s="34">
        <v>1.08</v>
      </c>
      <c r="P1031" s="34">
        <v>1.08</v>
      </c>
      <c r="Q1031" s="34">
        <v>1.1000000000000001</v>
      </c>
      <c r="R1031" s="34">
        <v>1.1000000000000001</v>
      </c>
      <c r="S1031" s="34">
        <v>1.1200000000000001</v>
      </c>
      <c r="T1031" s="34">
        <v>1.2</v>
      </c>
      <c r="U1031" s="34">
        <v>1.2</v>
      </c>
      <c r="V1031" s="34">
        <v>1.2</v>
      </c>
      <c r="W1031" s="34">
        <v>1.22</v>
      </c>
      <c r="X1031" s="34">
        <v>1.19</v>
      </c>
      <c r="Y1031" s="34">
        <v>1.25</v>
      </c>
      <c r="Z1031" s="412">
        <v>1.22</v>
      </c>
      <c r="AA1031" s="412">
        <v>1.22</v>
      </c>
      <c r="AB1031" s="412">
        <v>1.22</v>
      </c>
      <c r="AC1031" s="412">
        <v>1.22</v>
      </c>
      <c r="AD1031" s="412">
        <v>1.22</v>
      </c>
    </row>
    <row r="1032" spans="1:30" s="30" customFormat="1" ht="11.25" x14ac:dyDescent="0.25">
      <c r="A1032" s="31">
        <v>79761</v>
      </c>
      <c r="B1032" s="30" t="str">
        <f t="shared" si="16"/>
        <v/>
      </c>
      <c r="C1032" s="34">
        <v>1.2</v>
      </c>
      <c r="D1032" s="34" t="s">
        <v>1838</v>
      </c>
      <c r="E1032" s="34" t="s">
        <v>1834</v>
      </c>
      <c r="F1032" s="34" t="s">
        <v>1842</v>
      </c>
      <c r="G1032" s="34" t="s">
        <v>1846</v>
      </c>
      <c r="H1032" s="34" t="s">
        <v>1855</v>
      </c>
      <c r="I1032" s="34" t="s">
        <v>1848</v>
      </c>
      <c r="J1032" s="34" t="s">
        <v>1848</v>
      </c>
      <c r="K1032" s="34">
        <v>1.07</v>
      </c>
      <c r="L1032" s="34">
        <v>1.07</v>
      </c>
      <c r="M1032" s="34">
        <v>1.06</v>
      </c>
      <c r="N1032" s="34">
        <v>1.04</v>
      </c>
      <c r="O1032" s="34">
        <v>1.04</v>
      </c>
      <c r="P1032" s="34">
        <v>1.05</v>
      </c>
      <c r="Q1032" s="34">
        <v>1.06</v>
      </c>
      <c r="R1032" s="34">
        <v>1.07</v>
      </c>
      <c r="S1032" s="34">
        <v>1.0900000000000001</v>
      </c>
      <c r="T1032" s="34">
        <v>1.1599999999999999</v>
      </c>
      <c r="U1032" s="34">
        <v>1.1599999999999999</v>
      </c>
      <c r="V1032" s="34">
        <v>1.1599999999999999</v>
      </c>
      <c r="W1032" s="34">
        <v>1.18</v>
      </c>
      <c r="X1032" s="34">
        <v>1.1499999999999999</v>
      </c>
      <c r="Y1032" s="34">
        <v>1.21</v>
      </c>
      <c r="Z1032" s="412">
        <v>1.18</v>
      </c>
      <c r="AA1032" s="412">
        <v>1.18</v>
      </c>
      <c r="AB1032" s="412">
        <v>1.18</v>
      </c>
      <c r="AC1032" s="412">
        <v>1.18</v>
      </c>
      <c r="AD1032" s="412">
        <v>1.18</v>
      </c>
    </row>
    <row r="1033" spans="1:30" s="30" customFormat="1" ht="11.25" x14ac:dyDescent="0.25">
      <c r="A1033" s="31">
        <v>79771</v>
      </c>
      <c r="B1033" s="30" t="str">
        <f t="shared" si="16"/>
        <v/>
      </c>
      <c r="C1033" s="34">
        <v>1.1499999999999999</v>
      </c>
      <c r="D1033" s="34" t="s">
        <v>1849</v>
      </c>
      <c r="E1033" s="34" t="s">
        <v>1849</v>
      </c>
      <c r="F1033" s="34" t="s">
        <v>1850</v>
      </c>
      <c r="G1033" s="34" t="s">
        <v>1855</v>
      </c>
      <c r="H1033" s="34" t="s">
        <v>1853</v>
      </c>
      <c r="I1033" s="34" t="s">
        <v>1852</v>
      </c>
      <c r="J1033" s="34" t="s">
        <v>1854</v>
      </c>
      <c r="K1033" s="34">
        <v>1.03</v>
      </c>
      <c r="L1033" s="34">
        <v>1.03</v>
      </c>
      <c r="M1033" s="34">
        <v>1.02</v>
      </c>
      <c r="N1033" s="34">
        <v>1.01</v>
      </c>
      <c r="O1033" s="34">
        <v>1.01</v>
      </c>
      <c r="P1033" s="34">
        <v>1.02</v>
      </c>
      <c r="Q1033" s="34">
        <v>1.03</v>
      </c>
      <c r="R1033" s="34">
        <v>1.04</v>
      </c>
      <c r="S1033" s="34">
        <v>1.05</v>
      </c>
      <c r="T1033" s="34">
        <v>1.1200000000000001</v>
      </c>
      <c r="U1033" s="34">
        <v>1.1200000000000001</v>
      </c>
      <c r="V1033" s="34">
        <v>1.1200000000000001</v>
      </c>
      <c r="W1033" s="34">
        <v>1.1399999999999999</v>
      </c>
      <c r="X1033" s="34">
        <v>1.1100000000000001</v>
      </c>
      <c r="Y1033" s="34">
        <v>1.17</v>
      </c>
      <c r="Z1033" s="412">
        <v>1.1399999999999999</v>
      </c>
      <c r="AA1033" s="412">
        <v>1.1399999999999999</v>
      </c>
      <c r="AB1033" s="412">
        <v>1.1399999999999999</v>
      </c>
      <c r="AC1033" s="412">
        <v>1.1399999999999999</v>
      </c>
      <c r="AD1033" s="412">
        <v>1.1399999999999999</v>
      </c>
    </row>
    <row r="1034" spans="1:30" s="30" customFormat="1" ht="11.25" x14ac:dyDescent="0.25">
      <c r="A1034" s="31">
        <v>79774</v>
      </c>
      <c r="B1034" s="30" t="str">
        <f t="shared" si="16"/>
        <v/>
      </c>
      <c r="C1034" s="34">
        <v>1.21</v>
      </c>
      <c r="D1034" s="34" t="s">
        <v>1826</v>
      </c>
      <c r="E1034" s="34" t="s">
        <v>1825</v>
      </c>
      <c r="F1034" s="34" t="s">
        <v>1834</v>
      </c>
      <c r="G1034" s="34" t="s">
        <v>1850</v>
      </c>
      <c r="H1034" s="34" t="s">
        <v>1848</v>
      </c>
      <c r="I1034" s="34" t="s">
        <v>1846</v>
      </c>
      <c r="J1034" s="34" t="s">
        <v>1851</v>
      </c>
      <c r="K1034" s="34">
        <v>1.08</v>
      </c>
      <c r="L1034" s="34">
        <v>1.08</v>
      </c>
      <c r="M1034" s="34">
        <v>1.07</v>
      </c>
      <c r="N1034" s="34">
        <v>1.05</v>
      </c>
      <c r="O1034" s="34">
        <v>1.06</v>
      </c>
      <c r="P1034" s="34">
        <v>1.07</v>
      </c>
      <c r="Q1034" s="34">
        <v>1.08</v>
      </c>
      <c r="R1034" s="34">
        <v>1.0900000000000001</v>
      </c>
      <c r="S1034" s="34">
        <v>1.1000000000000001</v>
      </c>
      <c r="T1034" s="34">
        <v>1.18</v>
      </c>
      <c r="U1034" s="34">
        <v>1.18</v>
      </c>
      <c r="V1034" s="34">
        <v>1.18</v>
      </c>
      <c r="W1034" s="34">
        <v>1.2</v>
      </c>
      <c r="X1034" s="34">
        <v>1.17</v>
      </c>
      <c r="Y1034" s="34">
        <v>1.23</v>
      </c>
      <c r="Z1034" s="412">
        <v>1.2</v>
      </c>
      <c r="AA1034" s="412">
        <v>1.2</v>
      </c>
      <c r="AB1034" s="412">
        <v>1.2</v>
      </c>
      <c r="AC1034" s="412">
        <v>1.2</v>
      </c>
      <c r="AD1034" s="412">
        <v>1.2</v>
      </c>
    </row>
    <row r="1035" spans="1:30" s="30" customFormat="1" ht="11.25" x14ac:dyDescent="0.25">
      <c r="A1035" s="31">
        <v>79777</v>
      </c>
      <c r="B1035" s="30" t="str">
        <f t="shared" si="16"/>
        <v/>
      </c>
      <c r="C1035" s="34">
        <v>1</v>
      </c>
      <c r="D1035" s="34" t="s">
        <v>1861</v>
      </c>
      <c r="E1035" s="34" t="s">
        <v>1861</v>
      </c>
      <c r="F1035" s="34" t="s">
        <v>1865</v>
      </c>
      <c r="G1035" s="34" t="s">
        <v>1863</v>
      </c>
      <c r="H1035" s="34" t="s">
        <v>1872</v>
      </c>
      <c r="I1035" s="34" t="s">
        <v>1862</v>
      </c>
      <c r="J1035" s="34" t="s">
        <v>1862</v>
      </c>
      <c r="K1035" s="34">
        <v>0.9</v>
      </c>
      <c r="L1035" s="34">
        <v>0.9</v>
      </c>
      <c r="M1035" s="34">
        <v>0.9</v>
      </c>
      <c r="N1035" s="34">
        <v>0.88</v>
      </c>
      <c r="O1035" s="34">
        <v>0.89</v>
      </c>
      <c r="P1035" s="34">
        <v>0.9</v>
      </c>
      <c r="Q1035" s="34">
        <v>0.9</v>
      </c>
      <c r="R1035" s="34">
        <v>0.91</v>
      </c>
      <c r="S1035" s="34">
        <v>0.92</v>
      </c>
      <c r="T1035" s="34">
        <v>0.97</v>
      </c>
      <c r="U1035" s="34">
        <v>0.97</v>
      </c>
      <c r="V1035" s="34">
        <v>0.97</v>
      </c>
      <c r="W1035" s="34">
        <v>1</v>
      </c>
      <c r="X1035" s="34">
        <v>0.98</v>
      </c>
      <c r="Y1035" s="34">
        <v>1.02</v>
      </c>
      <c r="Z1035" s="412">
        <v>1</v>
      </c>
      <c r="AA1035" s="412">
        <v>1</v>
      </c>
      <c r="AB1035" s="412">
        <v>1</v>
      </c>
      <c r="AC1035" s="412">
        <v>1</v>
      </c>
      <c r="AD1035" s="412">
        <v>1</v>
      </c>
    </row>
    <row r="1036" spans="1:30" s="30" customFormat="1" ht="11.25" x14ac:dyDescent="0.25">
      <c r="A1036" s="31">
        <v>79780</v>
      </c>
      <c r="B1036" s="30" t="str">
        <f t="shared" si="16"/>
        <v/>
      </c>
      <c r="C1036" s="34">
        <v>1.1100000000000001</v>
      </c>
      <c r="D1036" s="34" t="s">
        <v>1851</v>
      </c>
      <c r="E1036" s="34" t="s">
        <v>1848</v>
      </c>
      <c r="F1036" s="34" t="s">
        <v>1847</v>
      </c>
      <c r="G1036" s="34" t="s">
        <v>1856</v>
      </c>
      <c r="H1036" s="34" t="s">
        <v>1864</v>
      </c>
      <c r="I1036" s="34" t="s">
        <v>1857</v>
      </c>
      <c r="J1036" s="34" t="s">
        <v>1857</v>
      </c>
      <c r="K1036" s="34">
        <v>1</v>
      </c>
      <c r="L1036" s="34">
        <v>1</v>
      </c>
      <c r="M1036" s="34">
        <v>0.99</v>
      </c>
      <c r="N1036" s="34">
        <v>0.97</v>
      </c>
      <c r="O1036" s="34">
        <v>0.98</v>
      </c>
      <c r="P1036" s="34">
        <v>0.98</v>
      </c>
      <c r="Q1036" s="34">
        <v>0.99</v>
      </c>
      <c r="R1036" s="34">
        <v>1</v>
      </c>
      <c r="S1036" s="34">
        <v>1.02</v>
      </c>
      <c r="T1036" s="34">
        <v>1.07</v>
      </c>
      <c r="U1036" s="34">
        <v>1.07</v>
      </c>
      <c r="V1036" s="34">
        <v>1.08</v>
      </c>
      <c r="W1036" s="34">
        <v>1.1000000000000001</v>
      </c>
      <c r="X1036" s="34">
        <v>1.07</v>
      </c>
      <c r="Y1036" s="34">
        <v>1.1200000000000001</v>
      </c>
      <c r="Z1036" s="412">
        <v>1.1000000000000001</v>
      </c>
      <c r="AA1036" s="412">
        <v>1.1000000000000001</v>
      </c>
      <c r="AB1036" s="412">
        <v>1.1000000000000001</v>
      </c>
      <c r="AC1036" s="412">
        <v>1.1000000000000001</v>
      </c>
      <c r="AD1036" s="412">
        <v>1.1000000000000001</v>
      </c>
    </row>
    <row r="1037" spans="1:30" s="30" customFormat="1" ht="11.25" x14ac:dyDescent="0.25">
      <c r="A1037" s="31">
        <v>79787</v>
      </c>
      <c r="B1037" s="30" t="str">
        <f t="shared" si="16"/>
        <v/>
      </c>
      <c r="C1037" s="34">
        <v>1.19</v>
      </c>
      <c r="D1037" s="34" t="s">
        <v>1834</v>
      </c>
      <c r="E1037" s="34" t="s">
        <v>1840</v>
      </c>
      <c r="F1037" s="34" t="s">
        <v>1842</v>
      </c>
      <c r="G1037" s="34" t="s">
        <v>1851</v>
      </c>
      <c r="H1037" s="34" t="s">
        <v>1855</v>
      </c>
      <c r="I1037" s="34" t="s">
        <v>1848</v>
      </c>
      <c r="J1037" s="34" t="s">
        <v>1847</v>
      </c>
      <c r="K1037" s="34">
        <v>1.06</v>
      </c>
      <c r="L1037" s="34">
        <v>1.06</v>
      </c>
      <c r="M1037" s="34">
        <v>1.05</v>
      </c>
      <c r="N1037" s="34">
        <v>1.03</v>
      </c>
      <c r="O1037" s="34">
        <v>1.04</v>
      </c>
      <c r="P1037" s="34">
        <v>1.05</v>
      </c>
      <c r="Q1037" s="34">
        <v>1.06</v>
      </c>
      <c r="R1037" s="34">
        <v>1.07</v>
      </c>
      <c r="S1037" s="34">
        <v>1.08</v>
      </c>
      <c r="T1037" s="34">
        <v>1.1499999999999999</v>
      </c>
      <c r="U1037" s="34">
        <v>1.1499999999999999</v>
      </c>
      <c r="V1037" s="34">
        <v>1.1599999999999999</v>
      </c>
      <c r="W1037" s="34">
        <v>1.18</v>
      </c>
      <c r="X1037" s="34">
        <v>1.1399999999999999</v>
      </c>
      <c r="Y1037" s="34">
        <v>1.2</v>
      </c>
      <c r="Z1037" s="412">
        <v>1.18</v>
      </c>
      <c r="AA1037" s="412">
        <v>1.18</v>
      </c>
      <c r="AB1037" s="412">
        <v>1.18</v>
      </c>
      <c r="AC1037" s="412">
        <v>1.18</v>
      </c>
      <c r="AD1037" s="412">
        <v>1.18</v>
      </c>
    </row>
    <row r="1038" spans="1:30" s="30" customFormat="1" ht="11.25" x14ac:dyDescent="0.25">
      <c r="A1038" s="31">
        <v>79790</v>
      </c>
      <c r="B1038" s="30" t="str">
        <f t="shared" si="16"/>
        <v/>
      </c>
      <c r="C1038" s="34">
        <v>1.21</v>
      </c>
      <c r="D1038" s="34" t="s">
        <v>1826</v>
      </c>
      <c r="E1038" s="34" t="s">
        <v>1825</v>
      </c>
      <c r="F1038" s="34" t="s">
        <v>1834</v>
      </c>
      <c r="G1038" s="34" t="s">
        <v>1850</v>
      </c>
      <c r="H1038" s="34" t="s">
        <v>1848</v>
      </c>
      <c r="I1038" s="34" t="s">
        <v>1846</v>
      </c>
      <c r="J1038" s="34" t="s">
        <v>1851</v>
      </c>
      <c r="K1038" s="34">
        <v>1.08</v>
      </c>
      <c r="L1038" s="34">
        <v>1.08</v>
      </c>
      <c r="M1038" s="34">
        <v>1.07</v>
      </c>
      <c r="N1038" s="34">
        <v>1.05</v>
      </c>
      <c r="O1038" s="34">
        <v>1.06</v>
      </c>
      <c r="P1038" s="34">
        <v>1.07</v>
      </c>
      <c r="Q1038" s="34">
        <v>1.08</v>
      </c>
      <c r="R1038" s="34">
        <v>1.0900000000000001</v>
      </c>
      <c r="S1038" s="34">
        <v>1.1100000000000001</v>
      </c>
      <c r="T1038" s="34">
        <v>1.18</v>
      </c>
      <c r="U1038" s="34">
        <v>1.18</v>
      </c>
      <c r="V1038" s="34">
        <v>1.18</v>
      </c>
      <c r="W1038" s="34">
        <v>1.2</v>
      </c>
      <c r="X1038" s="34">
        <v>1.1599999999999999</v>
      </c>
      <c r="Y1038" s="34">
        <v>1.23</v>
      </c>
      <c r="Z1038" s="412">
        <v>1.2</v>
      </c>
      <c r="AA1038" s="412">
        <v>1.2</v>
      </c>
      <c r="AB1038" s="412">
        <v>1.2</v>
      </c>
      <c r="AC1038" s="412">
        <v>1.2</v>
      </c>
      <c r="AD1038" s="412">
        <v>1.2</v>
      </c>
    </row>
    <row r="1039" spans="1:30" s="30" customFormat="1" ht="11.25" x14ac:dyDescent="0.25">
      <c r="A1039" s="31">
        <v>79793</v>
      </c>
      <c r="B1039" s="30" t="str">
        <f t="shared" si="16"/>
        <v/>
      </c>
      <c r="C1039" s="34">
        <v>1.1599999999999999</v>
      </c>
      <c r="D1039" s="34" t="s">
        <v>1844</v>
      </c>
      <c r="E1039" s="34" t="s">
        <v>1849</v>
      </c>
      <c r="F1039" s="34" t="s">
        <v>1845</v>
      </c>
      <c r="G1039" s="34" t="s">
        <v>1847</v>
      </c>
      <c r="H1039" s="34" t="s">
        <v>1853</v>
      </c>
      <c r="I1039" s="34" t="s">
        <v>1852</v>
      </c>
      <c r="J1039" s="34" t="s">
        <v>1852</v>
      </c>
      <c r="K1039" s="34">
        <v>1.04</v>
      </c>
      <c r="L1039" s="34">
        <v>1.04</v>
      </c>
      <c r="M1039" s="34">
        <v>1.03</v>
      </c>
      <c r="N1039" s="34">
        <v>1.01</v>
      </c>
      <c r="O1039" s="34">
        <v>1.02</v>
      </c>
      <c r="P1039" s="34">
        <v>1.02</v>
      </c>
      <c r="Q1039" s="34">
        <v>1.03</v>
      </c>
      <c r="R1039" s="34">
        <v>1.04</v>
      </c>
      <c r="S1039" s="34">
        <v>1.06</v>
      </c>
      <c r="T1039" s="34">
        <v>1.1200000000000001</v>
      </c>
      <c r="U1039" s="34">
        <v>1.1299999999999999</v>
      </c>
      <c r="V1039" s="34">
        <v>1.1299999999999999</v>
      </c>
      <c r="W1039" s="34">
        <v>1.1499999999999999</v>
      </c>
      <c r="X1039" s="34">
        <v>1.1200000000000001</v>
      </c>
      <c r="Y1039" s="34">
        <v>1.17</v>
      </c>
      <c r="Z1039" s="412">
        <v>1.1499999999999999</v>
      </c>
      <c r="AA1039" s="412">
        <v>1.1499999999999999</v>
      </c>
      <c r="AB1039" s="412">
        <v>1.1499999999999999</v>
      </c>
      <c r="AC1039" s="412">
        <v>1.1499999999999999</v>
      </c>
      <c r="AD1039" s="412">
        <v>1.1499999999999999</v>
      </c>
    </row>
    <row r="1040" spans="1:30" s="30" customFormat="1" ht="11.25" x14ac:dyDescent="0.25">
      <c r="A1040" s="31">
        <v>79798</v>
      </c>
      <c r="B1040" s="30" t="str">
        <f t="shared" si="16"/>
        <v/>
      </c>
      <c r="C1040" s="34">
        <v>1.1299999999999999</v>
      </c>
      <c r="D1040" s="34" t="s">
        <v>1850</v>
      </c>
      <c r="E1040" s="34" t="s">
        <v>1846</v>
      </c>
      <c r="F1040" s="34" t="s">
        <v>1851</v>
      </c>
      <c r="G1040" s="34" t="s">
        <v>1854</v>
      </c>
      <c r="H1040" s="34" t="s">
        <v>1857</v>
      </c>
      <c r="I1040" s="34" t="s">
        <v>1853</v>
      </c>
      <c r="J1040" s="34" t="s">
        <v>1856</v>
      </c>
      <c r="K1040" s="34">
        <v>1.01</v>
      </c>
      <c r="L1040" s="34">
        <v>1.01</v>
      </c>
      <c r="M1040" s="34">
        <v>1</v>
      </c>
      <c r="N1040" s="34">
        <v>0.99</v>
      </c>
      <c r="O1040" s="34">
        <v>0.99</v>
      </c>
      <c r="P1040" s="34">
        <v>1</v>
      </c>
      <c r="Q1040" s="34">
        <v>1.01</v>
      </c>
      <c r="R1040" s="34">
        <v>1.02</v>
      </c>
      <c r="S1040" s="34">
        <v>1.03</v>
      </c>
      <c r="T1040" s="34">
        <v>1.0900000000000001</v>
      </c>
      <c r="U1040" s="34">
        <v>1.0900000000000001</v>
      </c>
      <c r="V1040" s="34">
        <v>1.1000000000000001</v>
      </c>
      <c r="W1040" s="34">
        <v>1.1200000000000001</v>
      </c>
      <c r="X1040" s="34">
        <v>1.0900000000000001</v>
      </c>
      <c r="Y1040" s="34">
        <v>1.1399999999999999</v>
      </c>
      <c r="Z1040" s="412">
        <v>1.1200000000000001</v>
      </c>
      <c r="AA1040" s="412">
        <v>1.1200000000000001</v>
      </c>
      <c r="AB1040" s="412">
        <v>1.1200000000000001</v>
      </c>
      <c r="AC1040" s="412">
        <v>1.1200000000000001</v>
      </c>
      <c r="AD1040" s="412">
        <v>1.1200000000000001</v>
      </c>
    </row>
    <row r="1041" spans="1:30" s="30" customFormat="1" ht="11.25" x14ac:dyDescent="0.25">
      <c r="A1041" s="31">
        <v>79801</v>
      </c>
      <c r="B1041" s="30" t="str">
        <f t="shared" si="16"/>
        <v/>
      </c>
      <c r="C1041" s="34">
        <v>1.17</v>
      </c>
      <c r="D1041" s="34" t="s">
        <v>1840</v>
      </c>
      <c r="E1041" s="34" t="s">
        <v>1842</v>
      </c>
      <c r="F1041" s="34" t="s">
        <v>1849</v>
      </c>
      <c r="G1041" s="34" t="s">
        <v>1848</v>
      </c>
      <c r="H1041" s="34" t="s">
        <v>1852</v>
      </c>
      <c r="I1041" s="34" t="s">
        <v>1855</v>
      </c>
      <c r="J1041" s="34" t="s">
        <v>1855</v>
      </c>
      <c r="K1041" s="34">
        <v>1.05</v>
      </c>
      <c r="L1041" s="34">
        <v>1.05</v>
      </c>
      <c r="M1041" s="34">
        <v>1.04</v>
      </c>
      <c r="N1041" s="34">
        <v>1.02</v>
      </c>
      <c r="O1041" s="34">
        <v>1.03</v>
      </c>
      <c r="P1041" s="34">
        <v>1.04</v>
      </c>
      <c r="Q1041" s="34">
        <v>1.05</v>
      </c>
      <c r="R1041" s="34">
        <v>1.05</v>
      </c>
      <c r="S1041" s="34">
        <v>1.07</v>
      </c>
      <c r="T1041" s="34">
        <v>1.1399999999999999</v>
      </c>
      <c r="U1041" s="34">
        <v>1.1399999999999999</v>
      </c>
      <c r="V1041" s="34">
        <v>1.1399999999999999</v>
      </c>
      <c r="W1041" s="34">
        <v>1.1599999999999999</v>
      </c>
      <c r="X1041" s="34">
        <v>1.1299999999999999</v>
      </c>
      <c r="Y1041" s="34">
        <v>1.19</v>
      </c>
      <c r="Z1041" s="412">
        <v>1.1599999999999999</v>
      </c>
      <c r="AA1041" s="412">
        <v>1.1599999999999999</v>
      </c>
      <c r="AB1041" s="412">
        <v>1.1599999999999999</v>
      </c>
      <c r="AC1041" s="412">
        <v>1.1599999999999999</v>
      </c>
      <c r="AD1041" s="412">
        <v>1.1599999999999999</v>
      </c>
    </row>
    <row r="1042" spans="1:30" s="30" customFormat="1" ht="11.25" x14ac:dyDescent="0.25">
      <c r="A1042" s="31">
        <v>79802</v>
      </c>
      <c r="B1042" s="30" t="str">
        <f t="shared" si="16"/>
        <v/>
      </c>
      <c r="C1042" s="34">
        <v>1.0900000000000001</v>
      </c>
      <c r="D1042" s="34" t="s">
        <v>1847</v>
      </c>
      <c r="E1042" s="34" t="s">
        <v>1855</v>
      </c>
      <c r="F1042" s="34" t="s">
        <v>1852</v>
      </c>
      <c r="G1042" s="34">
        <v>1</v>
      </c>
      <c r="H1042" s="34" t="s">
        <v>1861</v>
      </c>
      <c r="I1042" s="34" t="s">
        <v>1864</v>
      </c>
      <c r="J1042" s="34" t="s">
        <v>1864</v>
      </c>
      <c r="K1042" s="34">
        <v>0.98</v>
      </c>
      <c r="L1042" s="34">
        <v>0.98</v>
      </c>
      <c r="M1042" s="34">
        <v>0.97</v>
      </c>
      <c r="N1042" s="34">
        <v>0.96</v>
      </c>
      <c r="O1042" s="34">
        <v>0.96</v>
      </c>
      <c r="P1042" s="34">
        <v>0.97</v>
      </c>
      <c r="Q1042" s="34">
        <v>0.97</v>
      </c>
      <c r="R1042" s="34">
        <v>0.98</v>
      </c>
      <c r="S1042" s="34">
        <v>1</v>
      </c>
      <c r="T1042" s="34">
        <v>1.05</v>
      </c>
      <c r="U1042" s="34">
        <v>1.06</v>
      </c>
      <c r="V1042" s="34">
        <v>1.06</v>
      </c>
      <c r="W1042" s="34">
        <v>1.08</v>
      </c>
      <c r="X1042" s="34">
        <v>1.06</v>
      </c>
      <c r="Y1042" s="34">
        <v>1.1100000000000001</v>
      </c>
      <c r="Z1042" s="412">
        <v>1.08</v>
      </c>
      <c r="AA1042" s="412">
        <v>1.08</v>
      </c>
      <c r="AB1042" s="412">
        <v>1.08</v>
      </c>
      <c r="AC1042" s="412">
        <v>1.08</v>
      </c>
      <c r="AD1042" s="412">
        <v>1.08</v>
      </c>
    </row>
    <row r="1043" spans="1:30" s="30" customFormat="1" ht="11.25" x14ac:dyDescent="0.25">
      <c r="A1043" s="31">
        <v>79804</v>
      </c>
      <c r="B1043" s="30" t="str">
        <f t="shared" si="16"/>
        <v/>
      </c>
      <c r="C1043" s="34">
        <v>1.22</v>
      </c>
      <c r="D1043" s="34" t="s">
        <v>1826</v>
      </c>
      <c r="E1043" s="34" t="s">
        <v>1825</v>
      </c>
      <c r="F1043" s="34" t="s">
        <v>1834</v>
      </c>
      <c r="G1043" s="34" t="s">
        <v>1850</v>
      </c>
      <c r="H1043" s="34" t="s">
        <v>1848</v>
      </c>
      <c r="I1043" s="34" t="s">
        <v>1846</v>
      </c>
      <c r="J1043" s="34" t="s">
        <v>1851</v>
      </c>
      <c r="K1043" s="34">
        <v>1.08</v>
      </c>
      <c r="L1043" s="34">
        <v>1.08</v>
      </c>
      <c r="M1043" s="34">
        <v>1.07</v>
      </c>
      <c r="N1043" s="34">
        <v>1.05</v>
      </c>
      <c r="O1043" s="34">
        <v>1.06</v>
      </c>
      <c r="P1043" s="34">
        <v>1.07</v>
      </c>
      <c r="Q1043" s="34">
        <v>1.08</v>
      </c>
      <c r="R1043" s="34">
        <v>1.0900000000000001</v>
      </c>
      <c r="S1043" s="34">
        <v>1.1100000000000001</v>
      </c>
      <c r="T1043" s="34">
        <v>1.18</v>
      </c>
      <c r="U1043" s="34">
        <v>1.18</v>
      </c>
      <c r="V1043" s="34">
        <v>1.18</v>
      </c>
      <c r="W1043" s="34">
        <v>1.2</v>
      </c>
      <c r="X1043" s="34">
        <v>1.17</v>
      </c>
      <c r="Y1043" s="34">
        <v>1.23</v>
      </c>
      <c r="Z1043" s="412">
        <v>1.2</v>
      </c>
      <c r="AA1043" s="412">
        <v>1.2</v>
      </c>
      <c r="AB1043" s="412">
        <v>1.2</v>
      </c>
      <c r="AC1043" s="412">
        <v>1.2</v>
      </c>
      <c r="AD1043" s="412">
        <v>1.2</v>
      </c>
    </row>
    <row r="1044" spans="1:30" s="30" customFormat="1" ht="11.25" x14ac:dyDescent="0.25">
      <c r="A1044" s="31">
        <v>79805</v>
      </c>
      <c r="B1044" s="30" t="str">
        <f t="shared" si="16"/>
        <v/>
      </c>
      <c r="C1044" s="34">
        <v>1.1299999999999999</v>
      </c>
      <c r="D1044" s="34" t="s">
        <v>1845</v>
      </c>
      <c r="E1044" s="34" t="s">
        <v>1850</v>
      </c>
      <c r="F1044" s="34" t="s">
        <v>1846</v>
      </c>
      <c r="G1044" s="34" t="s">
        <v>1854</v>
      </c>
      <c r="H1044" s="34" t="s">
        <v>1856</v>
      </c>
      <c r="I1044" s="34" t="s">
        <v>1853</v>
      </c>
      <c r="J1044" s="34" t="s">
        <v>1853</v>
      </c>
      <c r="K1044" s="34">
        <v>1.02</v>
      </c>
      <c r="L1044" s="34">
        <v>1.02</v>
      </c>
      <c r="M1044" s="34">
        <v>1.01</v>
      </c>
      <c r="N1044" s="34">
        <v>0.99</v>
      </c>
      <c r="O1044" s="34">
        <v>1</v>
      </c>
      <c r="P1044" s="34">
        <v>1.01</v>
      </c>
      <c r="Q1044" s="34">
        <v>1.01</v>
      </c>
      <c r="R1044" s="34">
        <v>1.02</v>
      </c>
      <c r="S1044" s="34">
        <v>1.04</v>
      </c>
      <c r="T1044" s="34">
        <v>1.1000000000000001</v>
      </c>
      <c r="U1044" s="34">
        <v>1.1000000000000001</v>
      </c>
      <c r="V1044" s="34">
        <v>1.1100000000000001</v>
      </c>
      <c r="W1044" s="34">
        <v>1.1299999999999999</v>
      </c>
      <c r="X1044" s="34">
        <v>1.1000000000000001</v>
      </c>
      <c r="Y1044" s="34">
        <v>1.1499999999999999</v>
      </c>
      <c r="Z1044" s="412">
        <v>1.1299999999999999</v>
      </c>
      <c r="AA1044" s="412">
        <v>1.1299999999999999</v>
      </c>
      <c r="AB1044" s="412">
        <v>1.1299999999999999</v>
      </c>
      <c r="AC1044" s="412">
        <v>1.1299999999999999</v>
      </c>
      <c r="AD1044" s="412">
        <v>1.1299999999999999</v>
      </c>
    </row>
    <row r="1045" spans="1:30" s="30" customFormat="1" ht="11.25" x14ac:dyDescent="0.25">
      <c r="A1045" s="31">
        <v>79807</v>
      </c>
      <c r="B1045" s="30" t="str">
        <f t="shared" si="16"/>
        <v/>
      </c>
      <c r="C1045" s="34">
        <v>1.1399999999999999</v>
      </c>
      <c r="D1045" s="34" t="s">
        <v>1845</v>
      </c>
      <c r="E1045" s="34" t="s">
        <v>1850</v>
      </c>
      <c r="F1045" s="34" t="s">
        <v>1846</v>
      </c>
      <c r="G1045" s="34" t="s">
        <v>1852</v>
      </c>
      <c r="H1045" s="34" t="s">
        <v>1856</v>
      </c>
      <c r="I1045" s="34" t="s">
        <v>1853</v>
      </c>
      <c r="J1045" s="34" t="s">
        <v>1853</v>
      </c>
      <c r="K1045" s="34">
        <v>1.02</v>
      </c>
      <c r="L1045" s="34">
        <v>1.02</v>
      </c>
      <c r="M1045" s="34">
        <v>1.01</v>
      </c>
      <c r="N1045" s="34">
        <v>0.99</v>
      </c>
      <c r="O1045" s="34">
        <v>1</v>
      </c>
      <c r="P1045" s="34">
        <v>1.01</v>
      </c>
      <c r="Q1045" s="34">
        <v>1.02</v>
      </c>
      <c r="R1045" s="34">
        <v>1.02</v>
      </c>
      <c r="S1045" s="34">
        <v>1.04</v>
      </c>
      <c r="T1045" s="34">
        <v>1.1000000000000001</v>
      </c>
      <c r="U1045" s="34">
        <v>1.1000000000000001</v>
      </c>
      <c r="V1045" s="34">
        <v>1.1100000000000001</v>
      </c>
      <c r="W1045" s="34">
        <v>1.1299999999999999</v>
      </c>
      <c r="X1045" s="34">
        <v>1.1000000000000001</v>
      </c>
      <c r="Y1045" s="34">
        <v>1.1499999999999999</v>
      </c>
      <c r="Z1045" s="412">
        <v>1.1299999999999999</v>
      </c>
      <c r="AA1045" s="412">
        <v>1.1299999999999999</v>
      </c>
      <c r="AB1045" s="412">
        <v>1.1299999999999999</v>
      </c>
      <c r="AC1045" s="412">
        <v>1.1299999999999999</v>
      </c>
      <c r="AD1045" s="412">
        <v>1.1299999999999999</v>
      </c>
    </row>
    <row r="1046" spans="1:30" s="30" customFormat="1" ht="11.25" x14ac:dyDescent="0.25">
      <c r="A1046" s="31">
        <v>79809</v>
      </c>
      <c r="B1046" s="30" t="str">
        <f t="shared" si="16"/>
        <v/>
      </c>
      <c r="C1046" s="34">
        <v>1.07</v>
      </c>
      <c r="D1046" s="34" t="s">
        <v>1852</v>
      </c>
      <c r="E1046" s="34" t="s">
        <v>1852</v>
      </c>
      <c r="F1046" s="34" t="s">
        <v>1854</v>
      </c>
      <c r="G1046" s="34" t="s">
        <v>1864</v>
      </c>
      <c r="H1046" s="34" t="s">
        <v>1858</v>
      </c>
      <c r="I1046" s="34" t="s">
        <v>1861</v>
      </c>
      <c r="J1046" s="34" t="s">
        <v>1861</v>
      </c>
      <c r="K1046" s="34">
        <v>0.97</v>
      </c>
      <c r="L1046" s="34">
        <v>0.97</v>
      </c>
      <c r="M1046" s="34">
        <v>0.96</v>
      </c>
      <c r="N1046" s="34">
        <v>0.94</v>
      </c>
      <c r="O1046" s="34">
        <v>0.95</v>
      </c>
      <c r="P1046" s="34">
        <v>0.96</v>
      </c>
      <c r="Q1046" s="34">
        <v>0.96</v>
      </c>
      <c r="R1046" s="34">
        <v>0.97</v>
      </c>
      <c r="S1046" s="34">
        <v>0.98</v>
      </c>
      <c r="T1046" s="34">
        <v>1.04</v>
      </c>
      <c r="U1046" s="34">
        <v>1.04</v>
      </c>
      <c r="V1046" s="34">
        <v>1.04</v>
      </c>
      <c r="W1046" s="34">
        <v>1.07</v>
      </c>
      <c r="X1046" s="34">
        <v>1.04</v>
      </c>
      <c r="Y1046" s="34">
        <v>1.0900000000000001</v>
      </c>
      <c r="Z1046" s="412">
        <v>1.07</v>
      </c>
      <c r="AA1046" s="412">
        <v>1.07</v>
      </c>
      <c r="AB1046" s="412">
        <v>1.07</v>
      </c>
      <c r="AC1046" s="412">
        <v>1.07</v>
      </c>
      <c r="AD1046" s="412">
        <v>1.07</v>
      </c>
    </row>
    <row r="1047" spans="1:30" s="30" customFormat="1" ht="11.25" x14ac:dyDescent="0.25">
      <c r="A1047" s="31">
        <v>79822</v>
      </c>
      <c r="B1047" s="30" t="str">
        <f t="shared" si="16"/>
        <v/>
      </c>
      <c r="C1047" s="34">
        <v>0.9</v>
      </c>
      <c r="D1047" s="34" t="s">
        <v>1870</v>
      </c>
      <c r="E1047" s="34" t="s">
        <v>1870</v>
      </c>
      <c r="F1047" s="34" t="s">
        <v>1870</v>
      </c>
      <c r="G1047" s="34" t="s">
        <v>1873</v>
      </c>
      <c r="H1047" s="34" t="s">
        <v>1877</v>
      </c>
      <c r="I1047" s="34" t="s">
        <v>1873</v>
      </c>
      <c r="J1047" s="34" t="s">
        <v>1873</v>
      </c>
      <c r="K1047" s="34">
        <v>0.82</v>
      </c>
      <c r="L1047" s="34">
        <v>0.82</v>
      </c>
      <c r="M1047" s="34">
        <v>0.82</v>
      </c>
      <c r="N1047" s="34">
        <v>0.8</v>
      </c>
      <c r="O1047" s="34">
        <v>0.81</v>
      </c>
      <c r="P1047" s="34">
        <v>0.81</v>
      </c>
      <c r="Q1047" s="34">
        <v>0.81</v>
      </c>
      <c r="R1047" s="34">
        <v>0.82</v>
      </c>
      <c r="S1047" s="34">
        <v>0.83</v>
      </c>
      <c r="T1047" s="34">
        <v>0.87</v>
      </c>
      <c r="U1047" s="34">
        <v>0.87</v>
      </c>
      <c r="V1047" s="34">
        <v>0.88</v>
      </c>
      <c r="W1047" s="34">
        <v>0.9</v>
      </c>
      <c r="X1047" s="34">
        <v>0.89</v>
      </c>
      <c r="Y1047" s="34">
        <v>0.92</v>
      </c>
      <c r="Z1047" s="412">
        <v>0.9</v>
      </c>
      <c r="AA1047" s="412">
        <v>0.9</v>
      </c>
      <c r="AB1047" s="412">
        <v>0.9</v>
      </c>
      <c r="AC1047" s="412">
        <v>0.9</v>
      </c>
      <c r="AD1047" s="412">
        <v>0.9</v>
      </c>
    </row>
    <row r="1048" spans="1:30" s="30" customFormat="1" ht="11.25" x14ac:dyDescent="0.25">
      <c r="A1048" s="31">
        <v>79837</v>
      </c>
      <c r="B1048" s="30" t="str">
        <f t="shared" si="16"/>
        <v/>
      </c>
      <c r="C1048" s="34">
        <v>0.89</v>
      </c>
      <c r="D1048" s="34" t="s">
        <v>1868</v>
      </c>
      <c r="E1048" s="34" t="s">
        <v>1868</v>
      </c>
      <c r="F1048" s="34" t="s">
        <v>1868</v>
      </c>
      <c r="G1048" s="34" t="s">
        <v>1874</v>
      </c>
      <c r="H1048" s="34" t="s">
        <v>1877</v>
      </c>
      <c r="I1048" s="34" t="s">
        <v>1874</v>
      </c>
      <c r="J1048" s="34" t="s">
        <v>1874</v>
      </c>
      <c r="K1048" s="34">
        <v>0.81</v>
      </c>
      <c r="L1048" s="34">
        <v>0.81</v>
      </c>
      <c r="M1048" s="34">
        <v>0.81</v>
      </c>
      <c r="N1048" s="34">
        <v>0.8</v>
      </c>
      <c r="O1048" s="34">
        <v>0.8</v>
      </c>
      <c r="P1048" s="34">
        <v>0.81</v>
      </c>
      <c r="Q1048" s="34">
        <v>0.81</v>
      </c>
      <c r="R1048" s="34">
        <v>0.82</v>
      </c>
      <c r="S1048" s="34">
        <v>0.83</v>
      </c>
      <c r="T1048" s="34">
        <v>0.86</v>
      </c>
      <c r="U1048" s="34">
        <v>0.87</v>
      </c>
      <c r="V1048" s="34">
        <v>0.87</v>
      </c>
      <c r="W1048" s="34">
        <v>0.89</v>
      </c>
      <c r="X1048" s="34">
        <v>0.88</v>
      </c>
      <c r="Y1048" s="34">
        <v>0.92</v>
      </c>
      <c r="Z1048" s="412">
        <v>0.89</v>
      </c>
      <c r="AA1048" s="412">
        <v>0.89</v>
      </c>
      <c r="AB1048" s="412">
        <v>0.89</v>
      </c>
      <c r="AC1048" s="412">
        <v>0.89</v>
      </c>
      <c r="AD1048" s="412">
        <v>0.89</v>
      </c>
    </row>
    <row r="1049" spans="1:30" s="30" customFormat="1" ht="11.25" x14ac:dyDescent="0.25">
      <c r="A1049" s="31">
        <v>79843</v>
      </c>
      <c r="B1049" s="30" t="str">
        <f t="shared" si="16"/>
        <v/>
      </c>
      <c r="C1049" s="34">
        <v>0.92</v>
      </c>
      <c r="D1049" s="34" t="s">
        <v>1872</v>
      </c>
      <c r="E1049" s="34" t="s">
        <v>1872</v>
      </c>
      <c r="F1049" s="34" t="s">
        <v>1872</v>
      </c>
      <c r="G1049" s="34" t="s">
        <v>1871</v>
      </c>
      <c r="H1049" s="34" t="s">
        <v>1873</v>
      </c>
      <c r="I1049" s="34" t="s">
        <v>1871</v>
      </c>
      <c r="J1049" s="34" t="s">
        <v>1871</v>
      </c>
      <c r="K1049" s="34">
        <v>0.84</v>
      </c>
      <c r="L1049" s="34">
        <v>0.84</v>
      </c>
      <c r="M1049" s="34">
        <v>0.84</v>
      </c>
      <c r="N1049" s="34">
        <v>0.82</v>
      </c>
      <c r="O1049" s="34">
        <v>0.83</v>
      </c>
      <c r="P1049" s="34">
        <v>0.83</v>
      </c>
      <c r="Q1049" s="34">
        <v>0.83</v>
      </c>
      <c r="R1049" s="34">
        <v>0.84</v>
      </c>
      <c r="S1049" s="34">
        <v>0.85</v>
      </c>
      <c r="T1049" s="34">
        <v>0.89</v>
      </c>
      <c r="U1049" s="34">
        <v>0.89</v>
      </c>
      <c r="V1049" s="34">
        <v>0.9</v>
      </c>
      <c r="W1049" s="34">
        <v>0.92</v>
      </c>
      <c r="X1049" s="34">
        <v>0.91</v>
      </c>
      <c r="Y1049" s="34">
        <v>0.94</v>
      </c>
      <c r="Z1049" s="412">
        <v>0.92</v>
      </c>
      <c r="AA1049" s="412">
        <v>0.92</v>
      </c>
      <c r="AB1049" s="412">
        <v>0.92</v>
      </c>
      <c r="AC1049" s="412">
        <v>0.92</v>
      </c>
      <c r="AD1049" s="412">
        <v>0.92</v>
      </c>
    </row>
    <row r="1050" spans="1:30" s="30" customFormat="1" ht="11.25" x14ac:dyDescent="0.25">
      <c r="A1050" s="31">
        <v>79848</v>
      </c>
      <c r="B1050" s="30" t="str">
        <f t="shared" si="16"/>
        <v/>
      </c>
      <c r="C1050" s="34">
        <v>0.91</v>
      </c>
      <c r="D1050" s="34" t="s">
        <v>1867</v>
      </c>
      <c r="E1050" s="34" t="s">
        <v>1867</v>
      </c>
      <c r="F1050" s="34" t="s">
        <v>1867</v>
      </c>
      <c r="G1050" s="34" t="s">
        <v>1869</v>
      </c>
      <c r="H1050" s="34" t="s">
        <v>1874</v>
      </c>
      <c r="I1050" s="34" t="s">
        <v>1869</v>
      </c>
      <c r="J1050" s="34" t="s">
        <v>1869</v>
      </c>
      <c r="K1050" s="34">
        <v>0.83</v>
      </c>
      <c r="L1050" s="34">
        <v>0.83</v>
      </c>
      <c r="M1050" s="34">
        <v>0.83</v>
      </c>
      <c r="N1050" s="34">
        <v>0.82</v>
      </c>
      <c r="O1050" s="34">
        <v>0.82</v>
      </c>
      <c r="P1050" s="34">
        <v>0.83</v>
      </c>
      <c r="Q1050" s="34">
        <v>0.83</v>
      </c>
      <c r="R1050" s="34">
        <v>0.83</v>
      </c>
      <c r="S1050" s="34">
        <v>0.84</v>
      </c>
      <c r="T1050" s="34">
        <v>0.88</v>
      </c>
      <c r="U1050" s="34">
        <v>0.89</v>
      </c>
      <c r="V1050" s="34">
        <v>0.89</v>
      </c>
      <c r="W1050" s="34">
        <v>0.91</v>
      </c>
      <c r="X1050" s="34">
        <v>0.9</v>
      </c>
      <c r="Y1050" s="34">
        <v>0.94</v>
      </c>
      <c r="Z1050" s="412">
        <v>0.91</v>
      </c>
      <c r="AA1050" s="412">
        <v>0.91</v>
      </c>
      <c r="AB1050" s="412">
        <v>0.91</v>
      </c>
      <c r="AC1050" s="412">
        <v>0.91</v>
      </c>
      <c r="AD1050" s="412">
        <v>0.91</v>
      </c>
    </row>
    <row r="1051" spans="1:30" s="30" customFormat="1" ht="11.25" x14ac:dyDescent="0.25">
      <c r="A1051" s="31">
        <v>79853</v>
      </c>
      <c r="B1051" s="30" t="str">
        <f t="shared" si="16"/>
        <v/>
      </c>
      <c r="C1051" s="34">
        <v>0.92</v>
      </c>
      <c r="D1051" s="34" t="s">
        <v>1872</v>
      </c>
      <c r="E1051" s="34" t="s">
        <v>1872</v>
      </c>
      <c r="F1051" s="34" t="s">
        <v>1872</v>
      </c>
      <c r="G1051" s="34" t="s">
        <v>1871</v>
      </c>
      <c r="H1051" s="34" t="s">
        <v>1873</v>
      </c>
      <c r="I1051" s="34" t="s">
        <v>1871</v>
      </c>
      <c r="J1051" s="34" t="s">
        <v>1871</v>
      </c>
      <c r="K1051" s="34">
        <v>0.84</v>
      </c>
      <c r="L1051" s="34">
        <v>0.84</v>
      </c>
      <c r="M1051" s="34">
        <v>0.84</v>
      </c>
      <c r="N1051" s="34">
        <v>0.82</v>
      </c>
      <c r="O1051" s="34">
        <v>0.83</v>
      </c>
      <c r="P1051" s="34">
        <v>0.83</v>
      </c>
      <c r="Q1051" s="34">
        <v>0.83</v>
      </c>
      <c r="R1051" s="34">
        <v>0.84</v>
      </c>
      <c r="S1051" s="34">
        <v>0.85</v>
      </c>
      <c r="T1051" s="34">
        <v>0.89</v>
      </c>
      <c r="U1051" s="34">
        <v>0.9</v>
      </c>
      <c r="V1051" s="34">
        <v>0.9</v>
      </c>
      <c r="W1051" s="34">
        <v>0.92</v>
      </c>
      <c r="X1051" s="34">
        <v>0.91</v>
      </c>
      <c r="Y1051" s="34">
        <v>0.95</v>
      </c>
      <c r="Z1051" s="412">
        <v>0.92</v>
      </c>
      <c r="AA1051" s="412">
        <v>0.92</v>
      </c>
      <c r="AB1051" s="412">
        <v>0.92</v>
      </c>
      <c r="AC1051" s="412">
        <v>0.92</v>
      </c>
      <c r="AD1051" s="412">
        <v>0.92</v>
      </c>
    </row>
    <row r="1052" spans="1:30" s="30" customFormat="1" ht="11.25" x14ac:dyDescent="0.25">
      <c r="A1052" s="31">
        <v>79856</v>
      </c>
      <c r="B1052" s="30" t="str">
        <f t="shared" si="16"/>
        <v/>
      </c>
      <c r="C1052" s="34">
        <v>0.89</v>
      </c>
      <c r="D1052" s="34" t="s">
        <v>1868</v>
      </c>
      <c r="E1052" s="34" t="s">
        <v>1868</v>
      </c>
      <c r="F1052" s="34" t="s">
        <v>1868</v>
      </c>
      <c r="G1052" s="34" t="s">
        <v>1874</v>
      </c>
      <c r="H1052" s="34" t="s">
        <v>1875</v>
      </c>
      <c r="I1052" s="34" t="s">
        <v>1874</v>
      </c>
      <c r="J1052" s="34" t="s">
        <v>1874</v>
      </c>
      <c r="K1052" s="34">
        <v>0.81</v>
      </c>
      <c r="L1052" s="34">
        <v>0.81</v>
      </c>
      <c r="M1052" s="34">
        <v>0.81</v>
      </c>
      <c r="N1052" s="34">
        <v>0.8</v>
      </c>
      <c r="O1052" s="34">
        <v>0.8</v>
      </c>
      <c r="P1052" s="34">
        <v>0.81</v>
      </c>
      <c r="Q1052" s="34">
        <v>0.81</v>
      </c>
      <c r="R1052" s="34">
        <v>0.81</v>
      </c>
      <c r="S1052" s="34">
        <v>0.82</v>
      </c>
      <c r="T1052" s="34">
        <v>0.86</v>
      </c>
      <c r="U1052" s="34">
        <v>0.86</v>
      </c>
      <c r="V1052" s="34">
        <v>0.87</v>
      </c>
      <c r="W1052" s="34">
        <v>0.89</v>
      </c>
      <c r="X1052" s="34">
        <v>0.88</v>
      </c>
      <c r="Y1052" s="34">
        <v>0.91</v>
      </c>
      <c r="Z1052" s="412">
        <v>0.89</v>
      </c>
      <c r="AA1052" s="412">
        <v>0.89</v>
      </c>
      <c r="AB1052" s="412">
        <v>0.89</v>
      </c>
      <c r="AC1052" s="412">
        <v>0.89</v>
      </c>
      <c r="AD1052" s="412">
        <v>0.89</v>
      </c>
    </row>
    <row r="1053" spans="1:30" s="30" customFormat="1" ht="11.25" x14ac:dyDescent="0.25">
      <c r="A1053" s="31">
        <v>79859</v>
      </c>
      <c r="B1053" s="30" t="str">
        <f t="shared" si="16"/>
        <v/>
      </c>
      <c r="C1053" s="34">
        <v>0.86</v>
      </c>
      <c r="D1053" s="34" t="s">
        <v>1873</v>
      </c>
      <c r="E1053" s="34" t="s">
        <v>1873</v>
      </c>
      <c r="F1053" s="34" t="s">
        <v>1873</v>
      </c>
      <c r="G1053" s="34" t="s">
        <v>1875</v>
      </c>
      <c r="H1053" s="34" t="s">
        <v>1876</v>
      </c>
      <c r="I1053" s="34" t="s">
        <v>1878</v>
      </c>
      <c r="J1053" s="34" t="s">
        <v>1878</v>
      </c>
      <c r="K1053" s="34">
        <v>0.79</v>
      </c>
      <c r="L1053" s="34">
        <v>0.79</v>
      </c>
      <c r="M1053" s="34">
        <v>0.79</v>
      </c>
      <c r="N1053" s="34">
        <v>0.77</v>
      </c>
      <c r="O1053" s="34">
        <v>0.78</v>
      </c>
      <c r="P1053" s="34">
        <v>0.78</v>
      </c>
      <c r="Q1053" s="34">
        <v>0.78</v>
      </c>
      <c r="R1053" s="34">
        <v>0.79</v>
      </c>
      <c r="S1053" s="34">
        <v>0.8</v>
      </c>
      <c r="T1053" s="34">
        <v>0.83</v>
      </c>
      <c r="U1053" s="34">
        <v>0.83</v>
      </c>
      <c r="V1053" s="34">
        <v>0.84</v>
      </c>
      <c r="W1053" s="34">
        <v>0.86</v>
      </c>
      <c r="X1053" s="34">
        <v>0.85</v>
      </c>
      <c r="Y1053" s="34">
        <v>0.88</v>
      </c>
      <c r="Z1053" s="412">
        <v>0.86</v>
      </c>
      <c r="AA1053" s="412">
        <v>0.86</v>
      </c>
      <c r="AB1053" s="412">
        <v>0.86</v>
      </c>
      <c r="AC1053" s="412">
        <v>0.86</v>
      </c>
      <c r="AD1053" s="412">
        <v>0.86</v>
      </c>
    </row>
    <row r="1054" spans="1:30" s="30" customFormat="1" ht="11.25" x14ac:dyDescent="0.25">
      <c r="A1054" s="31">
        <v>79862</v>
      </c>
      <c r="B1054" s="30" t="str">
        <f t="shared" si="16"/>
        <v/>
      </c>
      <c r="C1054" s="34">
        <v>0.84</v>
      </c>
      <c r="D1054" s="34" t="s">
        <v>1877</v>
      </c>
      <c r="E1054" s="34" t="s">
        <v>1874</v>
      </c>
      <c r="F1054" s="34" t="s">
        <v>1877</v>
      </c>
      <c r="G1054" s="34" t="s">
        <v>1876</v>
      </c>
      <c r="H1054" s="34" t="s">
        <v>1879</v>
      </c>
      <c r="I1054" s="34" t="s">
        <v>1876</v>
      </c>
      <c r="J1054" s="34" t="s">
        <v>1876</v>
      </c>
      <c r="K1054" s="34">
        <v>0.77</v>
      </c>
      <c r="L1054" s="34">
        <v>0.77</v>
      </c>
      <c r="M1054" s="34">
        <v>0.77</v>
      </c>
      <c r="N1054" s="34">
        <v>0.76</v>
      </c>
      <c r="O1054" s="34">
        <v>0.76</v>
      </c>
      <c r="P1054" s="34">
        <v>0.77</v>
      </c>
      <c r="Q1054" s="34">
        <v>0.77</v>
      </c>
      <c r="R1054" s="34">
        <v>0.77</v>
      </c>
      <c r="S1054" s="34">
        <v>0.78</v>
      </c>
      <c r="T1054" s="34">
        <v>0.82</v>
      </c>
      <c r="U1054" s="34">
        <v>0.82</v>
      </c>
      <c r="V1054" s="34">
        <v>0.82</v>
      </c>
      <c r="W1054" s="34">
        <v>0.85</v>
      </c>
      <c r="X1054" s="34">
        <v>0.84</v>
      </c>
      <c r="Y1054" s="34">
        <v>0.87</v>
      </c>
      <c r="Z1054" s="412">
        <v>0.85</v>
      </c>
      <c r="AA1054" s="412">
        <v>0.85</v>
      </c>
      <c r="AB1054" s="412">
        <v>0.85</v>
      </c>
      <c r="AC1054" s="412">
        <v>0.85</v>
      </c>
      <c r="AD1054" s="412">
        <v>0.85</v>
      </c>
    </row>
    <row r="1055" spans="1:30" s="30" customFormat="1" ht="11.25" x14ac:dyDescent="0.25">
      <c r="A1055" s="31">
        <v>79865</v>
      </c>
      <c r="B1055" s="30" t="str">
        <f t="shared" si="16"/>
        <v/>
      </c>
      <c r="C1055" s="34">
        <v>0.89</v>
      </c>
      <c r="D1055" s="34" t="s">
        <v>1868</v>
      </c>
      <c r="E1055" s="34" t="s">
        <v>1870</v>
      </c>
      <c r="F1055" s="34" t="s">
        <v>1868</v>
      </c>
      <c r="G1055" s="34" t="s">
        <v>1874</v>
      </c>
      <c r="H1055" s="34" t="s">
        <v>1877</v>
      </c>
      <c r="I1055" s="34" t="s">
        <v>1874</v>
      </c>
      <c r="J1055" s="34" t="s">
        <v>1874</v>
      </c>
      <c r="K1055" s="34">
        <v>0.82</v>
      </c>
      <c r="L1055" s="34">
        <v>0.82</v>
      </c>
      <c r="M1055" s="34">
        <v>0.81</v>
      </c>
      <c r="N1055" s="34">
        <v>0.8</v>
      </c>
      <c r="O1055" s="34">
        <v>0.8</v>
      </c>
      <c r="P1055" s="34">
        <v>0.81</v>
      </c>
      <c r="Q1055" s="34">
        <v>0.81</v>
      </c>
      <c r="R1055" s="34">
        <v>0.82</v>
      </c>
      <c r="S1055" s="34">
        <v>0.83</v>
      </c>
      <c r="T1055" s="34">
        <v>0.87</v>
      </c>
      <c r="U1055" s="34">
        <v>0.87</v>
      </c>
      <c r="V1055" s="34">
        <v>0.87</v>
      </c>
      <c r="W1055" s="34">
        <v>0.9</v>
      </c>
      <c r="X1055" s="34">
        <v>0.88</v>
      </c>
      <c r="Y1055" s="34">
        <v>0.92</v>
      </c>
      <c r="Z1055" s="412">
        <v>0.9</v>
      </c>
      <c r="AA1055" s="412">
        <v>0.9</v>
      </c>
      <c r="AB1055" s="412">
        <v>0.9</v>
      </c>
      <c r="AC1055" s="412">
        <v>0.9</v>
      </c>
      <c r="AD1055" s="412">
        <v>0.9</v>
      </c>
    </row>
    <row r="1056" spans="1:30" s="30" customFormat="1" ht="11.25" x14ac:dyDescent="0.25">
      <c r="A1056" s="31">
        <v>79868</v>
      </c>
      <c r="B1056" s="30" t="str">
        <f t="shared" si="16"/>
        <v/>
      </c>
      <c r="C1056" s="34">
        <v>0.76</v>
      </c>
      <c r="D1056" s="34" t="s">
        <v>1880</v>
      </c>
      <c r="E1056" s="34" t="s">
        <v>1880</v>
      </c>
      <c r="F1056" s="34" t="s">
        <v>1880</v>
      </c>
      <c r="G1056" s="34" t="s">
        <v>1881</v>
      </c>
      <c r="H1056" s="34" t="s">
        <v>1882</v>
      </c>
      <c r="I1056" s="34" t="s">
        <v>1881</v>
      </c>
      <c r="J1056" s="34" t="s">
        <v>1883</v>
      </c>
      <c r="K1056" s="34">
        <v>0.71</v>
      </c>
      <c r="L1056" s="34">
        <v>0.71</v>
      </c>
      <c r="M1056" s="34">
        <v>0.71</v>
      </c>
      <c r="N1056" s="34">
        <v>0.7</v>
      </c>
      <c r="O1056" s="34">
        <v>0.7</v>
      </c>
      <c r="P1056" s="34">
        <v>0.7</v>
      </c>
      <c r="Q1056" s="34">
        <v>0.7</v>
      </c>
      <c r="R1056" s="34">
        <v>0.71</v>
      </c>
      <c r="S1056" s="34">
        <v>0.72</v>
      </c>
      <c r="T1056" s="34">
        <v>0.74</v>
      </c>
      <c r="U1056" s="34">
        <v>0.74</v>
      </c>
      <c r="V1056" s="34">
        <v>0.75</v>
      </c>
      <c r="W1056" s="34">
        <v>0.77</v>
      </c>
      <c r="X1056" s="34">
        <v>0.77</v>
      </c>
      <c r="Y1056" s="34">
        <v>0.79</v>
      </c>
      <c r="Z1056" s="412">
        <v>0.77</v>
      </c>
      <c r="AA1056" s="412">
        <v>0.77</v>
      </c>
      <c r="AB1056" s="412">
        <v>0.77</v>
      </c>
      <c r="AC1056" s="412">
        <v>0.77</v>
      </c>
      <c r="AD1056" s="412">
        <v>0.77</v>
      </c>
    </row>
    <row r="1057" spans="1:30" s="30" customFormat="1" ht="11.25" x14ac:dyDescent="0.25">
      <c r="A1057" s="31">
        <v>79871</v>
      </c>
      <c r="B1057" s="30" t="str">
        <f t="shared" si="16"/>
        <v/>
      </c>
      <c r="C1057" s="34">
        <v>0.86</v>
      </c>
      <c r="D1057" s="34" t="s">
        <v>1873</v>
      </c>
      <c r="E1057" s="34" t="s">
        <v>1869</v>
      </c>
      <c r="F1057" s="34" t="s">
        <v>1873</v>
      </c>
      <c r="G1057" s="34" t="s">
        <v>1875</v>
      </c>
      <c r="H1057" s="34" t="s">
        <v>1876</v>
      </c>
      <c r="I1057" s="34" t="s">
        <v>1875</v>
      </c>
      <c r="J1057" s="34" t="s">
        <v>1875</v>
      </c>
      <c r="K1057" s="34">
        <v>0.79</v>
      </c>
      <c r="L1057" s="34">
        <v>0.79</v>
      </c>
      <c r="M1057" s="34">
        <v>0.79</v>
      </c>
      <c r="N1057" s="34">
        <v>0.78</v>
      </c>
      <c r="O1057" s="34">
        <v>0.78</v>
      </c>
      <c r="P1057" s="34">
        <v>0.79</v>
      </c>
      <c r="Q1057" s="34">
        <v>0.78</v>
      </c>
      <c r="R1057" s="34">
        <v>0.79</v>
      </c>
      <c r="S1057" s="34">
        <v>0.8</v>
      </c>
      <c r="T1057" s="34">
        <v>0.84</v>
      </c>
      <c r="U1057" s="34">
        <v>0.84</v>
      </c>
      <c r="V1057" s="34">
        <v>0.84</v>
      </c>
      <c r="W1057" s="34">
        <v>0.87</v>
      </c>
      <c r="X1057" s="34">
        <v>0.86</v>
      </c>
      <c r="Y1057" s="34">
        <v>0.89</v>
      </c>
      <c r="Z1057" s="412">
        <v>0.87</v>
      </c>
      <c r="AA1057" s="412">
        <v>0.87</v>
      </c>
      <c r="AB1057" s="412">
        <v>0.87</v>
      </c>
      <c r="AC1057" s="412">
        <v>0.87</v>
      </c>
      <c r="AD1057" s="412">
        <v>0.87</v>
      </c>
    </row>
    <row r="1058" spans="1:30" s="30" customFormat="1" ht="11.25" x14ac:dyDescent="0.25">
      <c r="A1058" s="31">
        <v>79872</v>
      </c>
      <c r="B1058" s="30" t="str">
        <f t="shared" si="16"/>
        <v/>
      </c>
      <c r="C1058" s="34">
        <v>0.87</v>
      </c>
      <c r="D1058" s="34" t="s">
        <v>1871</v>
      </c>
      <c r="E1058" s="34" t="s">
        <v>1871</v>
      </c>
      <c r="F1058" s="34" t="s">
        <v>1869</v>
      </c>
      <c r="G1058" s="34" t="s">
        <v>1877</v>
      </c>
      <c r="H1058" s="34" t="s">
        <v>1878</v>
      </c>
      <c r="I1058" s="34" t="s">
        <v>1877</v>
      </c>
      <c r="J1058" s="34" t="s">
        <v>1877</v>
      </c>
      <c r="K1058" s="34">
        <v>0.8</v>
      </c>
      <c r="L1058" s="34">
        <v>0.8</v>
      </c>
      <c r="M1058" s="34">
        <v>0.8</v>
      </c>
      <c r="N1058" s="34">
        <v>0.79</v>
      </c>
      <c r="O1058" s="34">
        <v>0.79</v>
      </c>
      <c r="P1058" s="34">
        <v>0.8</v>
      </c>
      <c r="Q1058" s="34">
        <v>0.79</v>
      </c>
      <c r="R1058" s="34">
        <v>0.8</v>
      </c>
      <c r="S1058" s="34">
        <v>0.81</v>
      </c>
      <c r="T1058" s="34">
        <v>0.85</v>
      </c>
      <c r="U1058" s="34">
        <v>0.85</v>
      </c>
      <c r="V1058" s="34">
        <v>0.85</v>
      </c>
      <c r="W1058" s="34">
        <v>0.88</v>
      </c>
      <c r="X1058" s="34">
        <v>0.87</v>
      </c>
      <c r="Y1058" s="34">
        <v>0.9</v>
      </c>
      <c r="Z1058" s="412">
        <v>0.88</v>
      </c>
      <c r="AA1058" s="412">
        <v>0.88</v>
      </c>
      <c r="AB1058" s="412">
        <v>0.88</v>
      </c>
      <c r="AC1058" s="412">
        <v>0.88</v>
      </c>
      <c r="AD1058" s="412">
        <v>0.88</v>
      </c>
    </row>
    <row r="1059" spans="1:30" s="30" customFormat="1" ht="11.25" x14ac:dyDescent="0.25">
      <c r="A1059" s="31">
        <v>79874</v>
      </c>
      <c r="B1059" s="30" t="str">
        <f t="shared" si="16"/>
        <v/>
      </c>
      <c r="C1059" s="34">
        <v>0.83</v>
      </c>
      <c r="D1059" s="34" t="s">
        <v>1875</v>
      </c>
      <c r="E1059" s="34" t="s">
        <v>1877</v>
      </c>
      <c r="F1059" s="34" t="s">
        <v>1877</v>
      </c>
      <c r="G1059" s="34" t="s">
        <v>1879</v>
      </c>
      <c r="H1059" s="34" t="s">
        <v>1884</v>
      </c>
      <c r="I1059" s="34" t="s">
        <v>1879</v>
      </c>
      <c r="J1059" s="34" t="s">
        <v>1879</v>
      </c>
      <c r="K1059" s="34">
        <v>0.77</v>
      </c>
      <c r="L1059" s="34">
        <v>0.77</v>
      </c>
      <c r="M1059" s="34">
        <v>0.77</v>
      </c>
      <c r="N1059" s="34">
        <v>0.75</v>
      </c>
      <c r="O1059" s="34">
        <v>0.76</v>
      </c>
      <c r="P1059" s="34">
        <v>0.76</v>
      </c>
      <c r="Q1059" s="34">
        <v>0.76</v>
      </c>
      <c r="R1059" s="34">
        <v>0.77</v>
      </c>
      <c r="S1059" s="34">
        <v>0.78</v>
      </c>
      <c r="T1059" s="34">
        <v>0.81</v>
      </c>
      <c r="U1059" s="34">
        <v>0.81</v>
      </c>
      <c r="V1059" s="34">
        <v>0.81</v>
      </c>
      <c r="W1059" s="34">
        <v>0.84</v>
      </c>
      <c r="X1059" s="34">
        <v>0.83</v>
      </c>
      <c r="Y1059" s="34">
        <v>0.86</v>
      </c>
      <c r="Z1059" s="412">
        <v>0.84</v>
      </c>
      <c r="AA1059" s="412">
        <v>0.84</v>
      </c>
      <c r="AB1059" s="412">
        <v>0.84</v>
      </c>
      <c r="AC1059" s="412">
        <v>0.84</v>
      </c>
      <c r="AD1059" s="412">
        <v>0.84</v>
      </c>
    </row>
    <row r="1060" spans="1:30" s="30" customFormat="1" ht="11.25" x14ac:dyDescent="0.25">
      <c r="A1060" s="31">
        <v>79875</v>
      </c>
      <c r="B1060" s="30" t="str">
        <f t="shared" si="16"/>
        <v/>
      </c>
      <c r="C1060" s="34">
        <v>0.88</v>
      </c>
      <c r="D1060" s="34" t="s">
        <v>1871</v>
      </c>
      <c r="E1060" s="34" t="s">
        <v>1871</v>
      </c>
      <c r="F1060" s="34" t="s">
        <v>1871</v>
      </c>
      <c r="G1060" s="34" t="s">
        <v>1877</v>
      </c>
      <c r="H1060" s="34" t="s">
        <v>1875</v>
      </c>
      <c r="I1060" s="34" t="s">
        <v>1877</v>
      </c>
      <c r="J1060" s="34" t="s">
        <v>1877</v>
      </c>
      <c r="K1060" s="34">
        <v>0.8</v>
      </c>
      <c r="L1060" s="34">
        <v>0.8</v>
      </c>
      <c r="M1060" s="34">
        <v>0.8</v>
      </c>
      <c r="N1060" s="34">
        <v>0.79</v>
      </c>
      <c r="O1060" s="34">
        <v>0.79</v>
      </c>
      <c r="P1060" s="34">
        <v>0.8</v>
      </c>
      <c r="Q1060" s="34">
        <v>0.8</v>
      </c>
      <c r="R1060" s="34">
        <v>0.8</v>
      </c>
      <c r="S1060" s="34">
        <v>0.82</v>
      </c>
      <c r="T1060" s="34">
        <v>0.85</v>
      </c>
      <c r="U1060" s="34">
        <v>0.85</v>
      </c>
      <c r="V1060" s="34">
        <v>0.86</v>
      </c>
      <c r="W1060" s="34">
        <v>0.88</v>
      </c>
      <c r="X1060" s="34">
        <v>0.87</v>
      </c>
      <c r="Y1060" s="34">
        <v>0.9</v>
      </c>
      <c r="Z1060" s="412">
        <v>0.88</v>
      </c>
      <c r="AA1060" s="412">
        <v>0.88</v>
      </c>
      <c r="AB1060" s="412">
        <v>0.88</v>
      </c>
      <c r="AC1060" s="412">
        <v>0.88</v>
      </c>
      <c r="AD1060" s="412">
        <v>0.88</v>
      </c>
    </row>
    <row r="1061" spans="1:30" s="30" customFormat="1" ht="11.25" x14ac:dyDescent="0.25">
      <c r="A1061" s="31">
        <v>79877</v>
      </c>
      <c r="B1061" s="30" t="str">
        <f t="shared" si="16"/>
        <v/>
      </c>
      <c r="C1061" s="34">
        <v>0.88</v>
      </c>
      <c r="D1061" s="34" t="s">
        <v>1871</v>
      </c>
      <c r="E1061" s="34" t="s">
        <v>1871</v>
      </c>
      <c r="F1061" s="34" t="s">
        <v>1871</v>
      </c>
      <c r="G1061" s="34" t="s">
        <v>1877</v>
      </c>
      <c r="H1061" s="34" t="s">
        <v>1878</v>
      </c>
      <c r="I1061" s="34" t="s">
        <v>1877</v>
      </c>
      <c r="J1061" s="34" t="s">
        <v>1877</v>
      </c>
      <c r="K1061" s="34">
        <v>0.8</v>
      </c>
      <c r="L1061" s="34">
        <v>0.8</v>
      </c>
      <c r="M1061" s="34">
        <v>0.8</v>
      </c>
      <c r="N1061" s="34">
        <v>0.79</v>
      </c>
      <c r="O1061" s="34">
        <v>0.79</v>
      </c>
      <c r="P1061" s="34">
        <v>0.8</v>
      </c>
      <c r="Q1061" s="34">
        <v>0.8</v>
      </c>
      <c r="R1061" s="34">
        <v>0.8</v>
      </c>
      <c r="S1061" s="34">
        <v>0.81</v>
      </c>
      <c r="T1061" s="34">
        <v>0.85</v>
      </c>
      <c r="U1061" s="34">
        <v>0.85</v>
      </c>
      <c r="V1061" s="34">
        <v>0.86</v>
      </c>
      <c r="W1061" s="34">
        <v>0.88</v>
      </c>
      <c r="X1061" s="34">
        <v>0.87</v>
      </c>
      <c r="Y1061" s="34">
        <v>0.9</v>
      </c>
      <c r="Z1061" s="412">
        <v>0.88</v>
      </c>
      <c r="AA1061" s="412">
        <v>0.88</v>
      </c>
      <c r="AB1061" s="412">
        <v>0.88</v>
      </c>
      <c r="AC1061" s="412">
        <v>0.88</v>
      </c>
      <c r="AD1061" s="412">
        <v>0.88</v>
      </c>
    </row>
    <row r="1062" spans="1:30" s="30" customFormat="1" ht="11.25" x14ac:dyDescent="0.25">
      <c r="A1062" s="31">
        <v>79879</v>
      </c>
      <c r="B1062" s="30" t="str">
        <f t="shared" si="16"/>
        <v/>
      </c>
      <c r="C1062" s="34">
        <v>0.95</v>
      </c>
      <c r="D1062" s="34" t="s">
        <v>1863</v>
      </c>
      <c r="E1062" s="34" t="s">
        <v>1863</v>
      </c>
      <c r="F1062" s="34" t="s">
        <v>1862</v>
      </c>
      <c r="G1062" s="34" t="s">
        <v>1870</v>
      </c>
      <c r="H1062" s="34" t="s">
        <v>1871</v>
      </c>
      <c r="I1062" s="34" t="s">
        <v>1870</v>
      </c>
      <c r="J1062" s="34" t="s">
        <v>1870</v>
      </c>
      <c r="K1062" s="34">
        <v>0.86</v>
      </c>
      <c r="L1062" s="34">
        <v>0.86</v>
      </c>
      <c r="M1062" s="34">
        <v>0.86</v>
      </c>
      <c r="N1062" s="34">
        <v>0.85</v>
      </c>
      <c r="O1062" s="34">
        <v>0.85</v>
      </c>
      <c r="P1062" s="34">
        <v>0.86</v>
      </c>
      <c r="Q1062" s="34">
        <v>0.86</v>
      </c>
      <c r="R1062" s="34">
        <v>0.87</v>
      </c>
      <c r="S1062" s="34">
        <v>0.88</v>
      </c>
      <c r="T1062" s="34">
        <v>0.92</v>
      </c>
      <c r="U1062" s="34">
        <v>0.92</v>
      </c>
      <c r="V1062" s="34">
        <v>0.93</v>
      </c>
      <c r="W1062" s="34">
        <v>0.95</v>
      </c>
      <c r="X1062" s="34">
        <v>0.93</v>
      </c>
      <c r="Y1062" s="34">
        <v>0.97</v>
      </c>
      <c r="Z1062" s="412">
        <v>0.95</v>
      </c>
      <c r="AA1062" s="412">
        <v>0.95</v>
      </c>
      <c r="AB1062" s="412">
        <v>0.95</v>
      </c>
      <c r="AC1062" s="412">
        <v>0.95</v>
      </c>
      <c r="AD1062" s="412">
        <v>0.95</v>
      </c>
    </row>
    <row r="1063" spans="1:30" s="30" customFormat="1" ht="11.25" x14ac:dyDescent="0.25">
      <c r="A1063" s="31">
        <v>88045</v>
      </c>
      <c r="B1063" s="30" t="str">
        <f t="shared" si="16"/>
        <v/>
      </c>
      <c r="C1063" s="34">
        <v>1.1299999999999999</v>
      </c>
      <c r="D1063" s="34" t="s">
        <v>1850</v>
      </c>
      <c r="E1063" s="34" t="s">
        <v>1846</v>
      </c>
      <c r="F1063" s="34" t="s">
        <v>1851</v>
      </c>
      <c r="G1063" s="34" t="s">
        <v>1854</v>
      </c>
      <c r="H1063" s="34" t="s">
        <v>1857</v>
      </c>
      <c r="I1063" s="34" t="s">
        <v>1853</v>
      </c>
      <c r="J1063" s="34" t="s">
        <v>1853</v>
      </c>
      <c r="K1063" s="34">
        <v>1.01</v>
      </c>
      <c r="L1063" s="34">
        <v>1.01</v>
      </c>
      <c r="M1063" s="34">
        <v>1</v>
      </c>
      <c r="N1063" s="34">
        <v>0.99</v>
      </c>
      <c r="O1063" s="34">
        <v>0.99</v>
      </c>
      <c r="P1063" s="34">
        <v>1</v>
      </c>
      <c r="Q1063" s="34">
        <v>1.01</v>
      </c>
      <c r="R1063" s="34">
        <v>1.02</v>
      </c>
      <c r="S1063" s="34">
        <v>1.04</v>
      </c>
      <c r="T1063" s="34">
        <v>1.1000000000000001</v>
      </c>
      <c r="U1063" s="34">
        <v>1.1000000000000001</v>
      </c>
      <c r="V1063" s="34">
        <v>1.1000000000000001</v>
      </c>
      <c r="W1063" s="34">
        <v>1.1200000000000001</v>
      </c>
      <c r="X1063" s="34">
        <v>1.0900000000000001</v>
      </c>
      <c r="Y1063" s="34">
        <v>1.1499999999999999</v>
      </c>
      <c r="Z1063" s="412">
        <v>1.1200000000000001</v>
      </c>
      <c r="AA1063" s="412">
        <v>1.1200000000000001</v>
      </c>
      <c r="AB1063" s="412">
        <v>1.1200000000000001</v>
      </c>
      <c r="AC1063" s="412">
        <v>1.1200000000000001</v>
      </c>
      <c r="AD1063" s="412">
        <v>1.1200000000000001</v>
      </c>
    </row>
    <row r="1064" spans="1:30" s="30" customFormat="1" ht="11.25" x14ac:dyDescent="0.25">
      <c r="A1064" s="31">
        <v>88046</v>
      </c>
      <c r="B1064" s="30" t="str">
        <f t="shared" si="16"/>
        <v/>
      </c>
      <c r="C1064" s="34">
        <v>1.1599999999999999</v>
      </c>
      <c r="D1064" s="34" t="s">
        <v>1842</v>
      </c>
      <c r="E1064" s="34" t="s">
        <v>1849</v>
      </c>
      <c r="F1064" s="34" t="s">
        <v>1845</v>
      </c>
      <c r="G1064" s="34" t="s">
        <v>1847</v>
      </c>
      <c r="H1064" s="34" t="s">
        <v>1854</v>
      </c>
      <c r="I1064" s="34" t="s">
        <v>1852</v>
      </c>
      <c r="J1064" s="34" t="s">
        <v>1852</v>
      </c>
      <c r="K1064" s="34">
        <v>1.04</v>
      </c>
      <c r="L1064" s="34">
        <v>1.04</v>
      </c>
      <c r="M1064" s="34">
        <v>1.03</v>
      </c>
      <c r="N1064" s="34">
        <v>1.01</v>
      </c>
      <c r="O1064" s="34">
        <v>1.02</v>
      </c>
      <c r="P1064" s="34">
        <v>1.02</v>
      </c>
      <c r="Q1064" s="34">
        <v>1.03</v>
      </c>
      <c r="R1064" s="34">
        <v>1.04</v>
      </c>
      <c r="S1064" s="34">
        <v>1.06</v>
      </c>
      <c r="T1064" s="34">
        <v>1.1299999999999999</v>
      </c>
      <c r="U1064" s="34">
        <v>1.1299999999999999</v>
      </c>
      <c r="V1064" s="34">
        <v>1.1299999999999999</v>
      </c>
      <c r="W1064" s="34">
        <v>1.1499999999999999</v>
      </c>
      <c r="X1064" s="34">
        <v>1.1200000000000001</v>
      </c>
      <c r="Y1064" s="34">
        <v>1.18</v>
      </c>
      <c r="Z1064" s="412">
        <v>1.1499999999999999</v>
      </c>
      <c r="AA1064" s="412">
        <v>1.1499999999999999</v>
      </c>
      <c r="AB1064" s="412">
        <v>1.1499999999999999</v>
      </c>
      <c r="AC1064" s="412">
        <v>1.1499999999999999</v>
      </c>
      <c r="AD1064" s="412">
        <v>1.1499999999999999</v>
      </c>
    </row>
    <row r="1065" spans="1:30" s="30" customFormat="1" ht="11.25" x14ac:dyDescent="0.25">
      <c r="A1065" s="31">
        <v>88048</v>
      </c>
      <c r="B1065" s="30" t="str">
        <f t="shared" si="16"/>
        <v/>
      </c>
      <c r="C1065" s="34">
        <v>1.1100000000000001</v>
      </c>
      <c r="D1065" s="34" t="s">
        <v>1851</v>
      </c>
      <c r="E1065" s="34" t="s">
        <v>1848</v>
      </c>
      <c r="F1065" s="34" t="s">
        <v>1847</v>
      </c>
      <c r="G1065" s="34" t="s">
        <v>1856</v>
      </c>
      <c r="H1065" s="34" t="s">
        <v>1864</v>
      </c>
      <c r="I1065" s="34" t="s">
        <v>1857</v>
      </c>
      <c r="J1065" s="34" t="s">
        <v>1857</v>
      </c>
      <c r="K1065" s="34">
        <v>0.99</v>
      </c>
      <c r="L1065" s="34">
        <v>0.99</v>
      </c>
      <c r="M1065" s="34">
        <v>0.99</v>
      </c>
      <c r="N1065" s="34">
        <v>0.97</v>
      </c>
      <c r="O1065" s="34">
        <v>0.98</v>
      </c>
      <c r="P1065" s="34">
        <v>0.98</v>
      </c>
      <c r="Q1065" s="34">
        <v>0.99</v>
      </c>
      <c r="R1065" s="34">
        <v>1</v>
      </c>
      <c r="S1065" s="34">
        <v>1.02</v>
      </c>
      <c r="T1065" s="34">
        <v>1.07</v>
      </c>
      <c r="U1065" s="34">
        <v>1.08</v>
      </c>
      <c r="V1065" s="34">
        <v>1.08</v>
      </c>
      <c r="W1065" s="34">
        <v>1.1000000000000001</v>
      </c>
      <c r="X1065" s="34">
        <v>1.07</v>
      </c>
      <c r="Y1065" s="34">
        <v>1.1200000000000001</v>
      </c>
      <c r="Z1065" s="412">
        <v>1.1000000000000001</v>
      </c>
      <c r="AA1065" s="412">
        <v>1.1000000000000001</v>
      </c>
      <c r="AB1065" s="412">
        <v>1.1000000000000001</v>
      </c>
      <c r="AC1065" s="412">
        <v>1.1000000000000001</v>
      </c>
      <c r="AD1065" s="412">
        <v>1.1000000000000001</v>
      </c>
    </row>
    <row r="1066" spans="1:30" s="30" customFormat="1" ht="11.25" x14ac:dyDescent="0.25">
      <c r="A1066" s="31">
        <v>88069</v>
      </c>
      <c r="B1066" s="30" t="str">
        <f t="shared" si="16"/>
        <v/>
      </c>
      <c r="C1066" s="34">
        <v>1.05</v>
      </c>
      <c r="D1066" s="34" t="s">
        <v>1853</v>
      </c>
      <c r="E1066" s="34" t="s">
        <v>1853</v>
      </c>
      <c r="F1066" s="34" t="s">
        <v>1856</v>
      </c>
      <c r="G1066" s="34" t="s">
        <v>1865</v>
      </c>
      <c r="H1066" s="34" t="s">
        <v>1860</v>
      </c>
      <c r="I1066" s="34" t="s">
        <v>1865</v>
      </c>
      <c r="J1066" s="34" t="s">
        <v>1858</v>
      </c>
      <c r="K1066" s="34">
        <v>0.95</v>
      </c>
      <c r="L1066" s="34">
        <v>0.95</v>
      </c>
      <c r="M1066" s="34">
        <v>0.94</v>
      </c>
      <c r="N1066" s="34">
        <v>0.93</v>
      </c>
      <c r="O1066" s="34">
        <v>0.93</v>
      </c>
      <c r="P1066" s="34">
        <v>0.94</v>
      </c>
      <c r="Q1066" s="34">
        <v>0.95</v>
      </c>
      <c r="R1066" s="34">
        <v>0.96</v>
      </c>
      <c r="S1066" s="34">
        <v>0.97</v>
      </c>
      <c r="T1066" s="34">
        <v>1.02</v>
      </c>
      <c r="U1066" s="34">
        <v>1.02</v>
      </c>
      <c r="V1066" s="34">
        <v>1.03</v>
      </c>
      <c r="W1066" s="34">
        <v>1.05</v>
      </c>
      <c r="X1066" s="34">
        <v>1.03</v>
      </c>
      <c r="Y1066" s="34">
        <v>1.07</v>
      </c>
      <c r="Z1066" s="412">
        <v>1.05</v>
      </c>
      <c r="AA1066" s="412">
        <v>1.05</v>
      </c>
      <c r="AB1066" s="412">
        <v>1.05</v>
      </c>
      <c r="AC1066" s="412">
        <v>1.05</v>
      </c>
      <c r="AD1066" s="412">
        <v>1.05</v>
      </c>
    </row>
    <row r="1067" spans="1:30" s="30" customFormat="1" ht="11.25" x14ac:dyDescent="0.25">
      <c r="A1067" s="31">
        <v>88074</v>
      </c>
      <c r="B1067" s="30" t="str">
        <f t="shared" si="16"/>
        <v/>
      </c>
      <c r="C1067" s="34">
        <v>1.1299999999999999</v>
      </c>
      <c r="D1067" s="34" t="s">
        <v>1845</v>
      </c>
      <c r="E1067" s="34" t="s">
        <v>1846</v>
      </c>
      <c r="F1067" s="34" t="s">
        <v>1851</v>
      </c>
      <c r="G1067" s="34" t="s">
        <v>1854</v>
      </c>
      <c r="H1067" s="34" t="s">
        <v>1857</v>
      </c>
      <c r="I1067" s="34" t="s">
        <v>1853</v>
      </c>
      <c r="J1067" s="34" t="s">
        <v>1853</v>
      </c>
      <c r="K1067" s="34">
        <v>1.02</v>
      </c>
      <c r="L1067" s="34">
        <v>1.02</v>
      </c>
      <c r="M1067" s="34">
        <v>1.01</v>
      </c>
      <c r="N1067" s="34">
        <v>0.99</v>
      </c>
      <c r="O1067" s="34">
        <v>1</v>
      </c>
      <c r="P1067" s="34">
        <v>1.01</v>
      </c>
      <c r="Q1067" s="34">
        <v>1.02</v>
      </c>
      <c r="R1067" s="34">
        <v>1.02</v>
      </c>
      <c r="S1067" s="34">
        <v>1.04</v>
      </c>
      <c r="T1067" s="34">
        <v>1.1000000000000001</v>
      </c>
      <c r="U1067" s="34">
        <v>1.1000000000000001</v>
      </c>
      <c r="V1067" s="34">
        <v>1.1100000000000001</v>
      </c>
      <c r="W1067" s="34">
        <v>1.1299999999999999</v>
      </c>
      <c r="X1067" s="34">
        <v>1.1000000000000001</v>
      </c>
      <c r="Y1067" s="34">
        <v>1.1499999999999999</v>
      </c>
      <c r="Z1067" s="412">
        <v>1.1299999999999999</v>
      </c>
      <c r="AA1067" s="412">
        <v>1.1299999999999999</v>
      </c>
      <c r="AB1067" s="412">
        <v>1.1299999999999999</v>
      </c>
      <c r="AC1067" s="412">
        <v>1.1299999999999999</v>
      </c>
      <c r="AD1067" s="412">
        <v>1.1299999999999999</v>
      </c>
    </row>
    <row r="1068" spans="1:30" s="30" customFormat="1" ht="11.25" x14ac:dyDescent="0.25">
      <c r="A1068" s="31">
        <v>88079</v>
      </c>
      <c r="B1068" s="30" t="str">
        <f t="shared" si="16"/>
        <v/>
      </c>
      <c r="C1068" s="34">
        <v>1.1399999999999999</v>
      </c>
      <c r="D1068" s="34" t="s">
        <v>1845</v>
      </c>
      <c r="E1068" s="34" t="s">
        <v>1850</v>
      </c>
      <c r="F1068" s="34" t="s">
        <v>1851</v>
      </c>
      <c r="G1068" s="34" t="s">
        <v>1854</v>
      </c>
      <c r="H1068" s="34" t="s">
        <v>1856</v>
      </c>
      <c r="I1068" s="34" t="s">
        <v>1853</v>
      </c>
      <c r="J1068" s="34" t="s">
        <v>1853</v>
      </c>
      <c r="K1068" s="34">
        <v>1.02</v>
      </c>
      <c r="L1068" s="34">
        <v>1.02</v>
      </c>
      <c r="M1068" s="34">
        <v>1.01</v>
      </c>
      <c r="N1068" s="34">
        <v>0.99</v>
      </c>
      <c r="O1068" s="34">
        <v>1</v>
      </c>
      <c r="P1068" s="34">
        <v>1.01</v>
      </c>
      <c r="Q1068" s="34">
        <v>1.02</v>
      </c>
      <c r="R1068" s="34">
        <v>1.02</v>
      </c>
      <c r="S1068" s="34">
        <v>1.04</v>
      </c>
      <c r="T1068" s="34">
        <v>1.1000000000000001</v>
      </c>
      <c r="U1068" s="34">
        <v>1.1000000000000001</v>
      </c>
      <c r="V1068" s="34">
        <v>1.1100000000000001</v>
      </c>
      <c r="W1068" s="34">
        <v>1.1299999999999999</v>
      </c>
      <c r="X1068" s="34">
        <v>1.1000000000000001</v>
      </c>
      <c r="Y1068" s="34">
        <v>1.1499999999999999</v>
      </c>
      <c r="Z1068" s="412">
        <v>1.1299999999999999</v>
      </c>
      <c r="AA1068" s="412">
        <v>1.1299999999999999</v>
      </c>
      <c r="AB1068" s="412">
        <v>1.1299999999999999</v>
      </c>
      <c r="AC1068" s="412">
        <v>1.1299999999999999</v>
      </c>
      <c r="AD1068" s="412">
        <v>1.1299999999999999</v>
      </c>
    </row>
    <row r="1069" spans="1:30" s="30" customFormat="1" ht="11.25" x14ac:dyDescent="0.25">
      <c r="A1069" s="31">
        <v>88085</v>
      </c>
      <c r="B1069" s="30" t="str">
        <f t="shared" si="16"/>
        <v/>
      </c>
      <c r="C1069" s="34">
        <v>1.1399999999999999</v>
      </c>
      <c r="D1069" s="34" t="s">
        <v>1849</v>
      </c>
      <c r="E1069" s="34" t="s">
        <v>1845</v>
      </c>
      <c r="F1069" s="34" t="s">
        <v>1846</v>
      </c>
      <c r="G1069" s="34" t="s">
        <v>1852</v>
      </c>
      <c r="H1069" s="34" t="s">
        <v>1856</v>
      </c>
      <c r="I1069" s="34" t="s">
        <v>1854</v>
      </c>
      <c r="J1069" s="34" t="s">
        <v>1854</v>
      </c>
      <c r="K1069" s="34">
        <v>1.03</v>
      </c>
      <c r="L1069" s="34">
        <v>1.03</v>
      </c>
      <c r="M1069" s="34">
        <v>1.02</v>
      </c>
      <c r="N1069" s="34">
        <v>1</v>
      </c>
      <c r="O1069" s="34">
        <v>1.01</v>
      </c>
      <c r="P1069" s="34">
        <v>1.01</v>
      </c>
      <c r="Q1069" s="34">
        <v>1.02</v>
      </c>
      <c r="R1069" s="34">
        <v>1.03</v>
      </c>
      <c r="S1069" s="34">
        <v>1.05</v>
      </c>
      <c r="T1069" s="34">
        <v>1.1100000000000001</v>
      </c>
      <c r="U1069" s="34">
        <v>1.1100000000000001</v>
      </c>
      <c r="V1069" s="34">
        <v>1.1200000000000001</v>
      </c>
      <c r="W1069" s="34">
        <v>1.1399999999999999</v>
      </c>
      <c r="X1069" s="34">
        <v>1.1000000000000001</v>
      </c>
      <c r="Y1069" s="34">
        <v>1.1599999999999999</v>
      </c>
      <c r="Z1069" s="412">
        <v>1.1399999999999999</v>
      </c>
      <c r="AA1069" s="412">
        <v>1.1399999999999999</v>
      </c>
      <c r="AB1069" s="412">
        <v>1.1399999999999999</v>
      </c>
      <c r="AC1069" s="412">
        <v>1.1399999999999999</v>
      </c>
      <c r="AD1069" s="412">
        <v>1.1399999999999999</v>
      </c>
    </row>
    <row r="1070" spans="1:30" s="30" customFormat="1" ht="11.25" x14ac:dyDescent="0.25">
      <c r="A1070" s="31">
        <v>88090</v>
      </c>
      <c r="B1070" s="30" t="str">
        <f t="shared" si="16"/>
        <v/>
      </c>
      <c r="C1070" s="34">
        <v>1.1399999999999999</v>
      </c>
      <c r="D1070" s="34" t="s">
        <v>1845</v>
      </c>
      <c r="E1070" s="34" t="s">
        <v>1850</v>
      </c>
      <c r="F1070" s="34" t="s">
        <v>1846</v>
      </c>
      <c r="G1070" s="34" t="s">
        <v>1852</v>
      </c>
      <c r="H1070" s="34" t="s">
        <v>1856</v>
      </c>
      <c r="I1070" s="34" t="s">
        <v>1854</v>
      </c>
      <c r="J1070" s="34" t="s">
        <v>1853</v>
      </c>
      <c r="K1070" s="34">
        <v>1.02</v>
      </c>
      <c r="L1070" s="34">
        <v>1.02</v>
      </c>
      <c r="M1070" s="34">
        <v>1.01</v>
      </c>
      <c r="N1070" s="34">
        <v>1</v>
      </c>
      <c r="O1070" s="34">
        <v>1</v>
      </c>
      <c r="P1070" s="34">
        <v>1.01</v>
      </c>
      <c r="Q1070" s="34">
        <v>1.02</v>
      </c>
      <c r="R1070" s="34">
        <v>1.03</v>
      </c>
      <c r="S1070" s="34">
        <v>1.04</v>
      </c>
      <c r="T1070" s="34">
        <v>1.1100000000000001</v>
      </c>
      <c r="U1070" s="34">
        <v>1.1100000000000001</v>
      </c>
      <c r="V1070" s="34">
        <v>1.1100000000000001</v>
      </c>
      <c r="W1070" s="34">
        <v>1.1299999999999999</v>
      </c>
      <c r="X1070" s="34">
        <v>1.1000000000000001</v>
      </c>
      <c r="Y1070" s="34">
        <v>1.1499999999999999</v>
      </c>
      <c r="Z1070" s="412">
        <v>1.1299999999999999</v>
      </c>
      <c r="AA1070" s="412">
        <v>1.1299999999999999</v>
      </c>
      <c r="AB1070" s="412">
        <v>1.1299999999999999</v>
      </c>
      <c r="AC1070" s="412">
        <v>1.1299999999999999</v>
      </c>
      <c r="AD1070" s="412">
        <v>1.1299999999999999</v>
      </c>
    </row>
    <row r="1071" spans="1:30" s="30" customFormat="1" ht="11.25" x14ac:dyDescent="0.25">
      <c r="A1071" s="31">
        <v>88094</v>
      </c>
      <c r="B1071" s="30" t="str">
        <f t="shared" si="16"/>
        <v/>
      </c>
      <c r="C1071" s="34">
        <v>1.1000000000000001</v>
      </c>
      <c r="D1071" s="34" t="s">
        <v>1851</v>
      </c>
      <c r="E1071" s="34" t="s">
        <v>1848</v>
      </c>
      <c r="F1071" s="34" t="s">
        <v>1855</v>
      </c>
      <c r="G1071" s="34" t="s">
        <v>1856</v>
      </c>
      <c r="H1071" s="34" t="s">
        <v>1864</v>
      </c>
      <c r="I1071" s="34" t="s">
        <v>1857</v>
      </c>
      <c r="J1071" s="34" t="s">
        <v>1857</v>
      </c>
      <c r="K1071" s="34">
        <v>0.99</v>
      </c>
      <c r="L1071" s="34">
        <v>0.99</v>
      </c>
      <c r="M1071" s="34">
        <v>0.98</v>
      </c>
      <c r="N1071" s="34">
        <v>0.97</v>
      </c>
      <c r="O1071" s="34">
        <v>0.97</v>
      </c>
      <c r="P1071" s="34">
        <v>0.98</v>
      </c>
      <c r="Q1071" s="34">
        <v>0.99</v>
      </c>
      <c r="R1071" s="34">
        <v>1</v>
      </c>
      <c r="S1071" s="34">
        <v>1.01</v>
      </c>
      <c r="T1071" s="34">
        <v>1.07</v>
      </c>
      <c r="U1071" s="34">
        <v>1.07</v>
      </c>
      <c r="V1071" s="34">
        <v>1.08</v>
      </c>
      <c r="W1071" s="34">
        <v>1.1000000000000001</v>
      </c>
      <c r="X1071" s="34">
        <v>1.07</v>
      </c>
      <c r="Y1071" s="34">
        <v>1.1200000000000001</v>
      </c>
      <c r="Z1071" s="412">
        <v>1.1000000000000001</v>
      </c>
      <c r="AA1071" s="412">
        <v>1.1000000000000001</v>
      </c>
      <c r="AB1071" s="412">
        <v>1.1000000000000001</v>
      </c>
      <c r="AC1071" s="412">
        <v>1.1000000000000001</v>
      </c>
      <c r="AD1071" s="412">
        <v>1.1000000000000001</v>
      </c>
    </row>
    <row r="1072" spans="1:30" s="30" customFormat="1" ht="11.25" x14ac:dyDescent="0.25">
      <c r="A1072" s="31">
        <v>88097</v>
      </c>
      <c r="B1072" s="30" t="str">
        <f t="shared" si="16"/>
        <v/>
      </c>
      <c r="C1072" s="34">
        <v>1.1399999999999999</v>
      </c>
      <c r="D1072" s="34" t="s">
        <v>1845</v>
      </c>
      <c r="E1072" s="34" t="s">
        <v>1850</v>
      </c>
      <c r="F1072" s="34" t="s">
        <v>1846</v>
      </c>
      <c r="G1072" s="34" t="s">
        <v>1852</v>
      </c>
      <c r="H1072" s="34" t="s">
        <v>1856</v>
      </c>
      <c r="I1072" s="34" t="s">
        <v>1854</v>
      </c>
      <c r="J1072" s="34" t="s">
        <v>1853</v>
      </c>
      <c r="K1072" s="34">
        <v>1.02</v>
      </c>
      <c r="L1072" s="34">
        <v>1.02</v>
      </c>
      <c r="M1072" s="34">
        <v>1.01</v>
      </c>
      <c r="N1072" s="34">
        <v>1</v>
      </c>
      <c r="O1072" s="34">
        <v>1</v>
      </c>
      <c r="P1072" s="34">
        <v>1.01</v>
      </c>
      <c r="Q1072" s="34">
        <v>1.02</v>
      </c>
      <c r="R1072" s="34">
        <v>1.03</v>
      </c>
      <c r="S1072" s="34">
        <v>1.04</v>
      </c>
      <c r="T1072" s="34">
        <v>1.1100000000000001</v>
      </c>
      <c r="U1072" s="34">
        <v>1.1100000000000001</v>
      </c>
      <c r="V1072" s="34">
        <v>1.1100000000000001</v>
      </c>
      <c r="W1072" s="34">
        <v>1.1299999999999999</v>
      </c>
      <c r="X1072" s="34">
        <v>1.1000000000000001</v>
      </c>
      <c r="Y1072" s="34">
        <v>1.1499999999999999</v>
      </c>
      <c r="Z1072" s="412">
        <v>1.1299999999999999</v>
      </c>
      <c r="AA1072" s="412">
        <v>1.1299999999999999</v>
      </c>
      <c r="AB1072" s="412">
        <v>1.1299999999999999</v>
      </c>
      <c r="AC1072" s="412">
        <v>1.1299999999999999</v>
      </c>
      <c r="AD1072" s="412">
        <v>1.1299999999999999</v>
      </c>
    </row>
    <row r="1073" spans="1:30" s="30" customFormat="1" ht="11.25" x14ac:dyDescent="0.25">
      <c r="A1073" s="31">
        <v>88099</v>
      </c>
      <c r="B1073" s="30" t="str">
        <f t="shared" si="16"/>
        <v/>
      </c>
      <c r="C1073" s="34">
        <v>1.03</v>
      </c>
      <c r="D1073" s="34" t="s">
        <v>1857</v>
      </c>
      <c r="E1073" s="34">
        <v>1</v>
      </c>
      <c r="F1073" s="34">
        <v>1</v>
      </c>
      <c r="G1073" s="34" t="s">
        <v>1860</v>
      </c>
      <c r="H1073" s="34" t="s">
        <v>1863</v>
      </c>
      <c r="I1073" s="34" t="s">
        <v>1860</v>
      </c>
      <c r="J1073" s="34" t="s">
        <v>1860</v>
      </c>
      <c r="K1073" s="34">
        <v>0.93</v>
      </c>
      <c r="L1073" s="34">
        <v>0.93</v>
      </c>
      <c r="M1073" s="34">
        <v>0.93</v>
      </c>
      <c r="N1073" s="34">
        <v>0.91</v>
      </c>
      <c r="O1073" s="34">
        <v>0.92</v>
      </c>
      <c r="P1073" s="34">
        <v>0.93</v>
      </c>
      <c r="Q1073" s="34">
        <v>0.93</v>
      </c>
      <c r="R1073" s="34">
        <v>0.94</v>
      </c>
      <c r="S1073" s="34">
        <v>0.95</v>
      </c>
      <c r="T1073" s="34">
        <v>1</v>
      </c>
      <c r="U1073" s="34">
        <v>1</v>
      </c>
      <c r="V1073" s="34">
        <v>1.01</v>
      </c>
      <c r="W1073" s="34">
        <v>1.03</v>
      </c>
      <c r="X1073" s="34">
        <v>1.01</v>
      </c>
      <c r="Y1073" s="34">
        <v>1.05</v>
      </c>
      <c r="Z1073" s="412">
        <v>1.03</v>
      </c>
      <c r="AA1073" s="412">
        <v>1.03</v>
      </c>
      <c r="AB1073" s="412">
        <v>1.03</v>
      </c>
      <c r="AC1073" s="412">
        <v>1.03</v>
      </c>
      <c r="AD1073" s="412">
        <v>1.03</v>
      </c>
    </row>
    <row r="1074" spans="1:30" s="30" customFormat="1" ht="11.25" x14ac:dyDescent="0.25">
      <c r="A1074" s="31">
        <v>88131</v>
      </c>
      <c r="B1074" s="30" t="str">
        <f t="shared" si="16"/>
        <v/>
      </c>
      <c r="C1074" s="34">
        <v>1.1399999999999999</v>
      </c>
      <c r="D1074" s="34" t="s">
        <v>1845</v>
      </c>
      <c r="E1074" s="34" t="s">
        <v>1850</v>
      </c>
      <c r="F1074" s="34" t="s">
        <v>1846</v>
      </c>
      <c r="G1074" s="34" t="s">
        <v>1852</v>
      </c>
      <c r="H1074" s="34" t="s">
        <v>1856</v>
      </c>
      <c r="I1074" s="34" t="s">
        <v>1854</v>
      </c>
      <c r="J1074" s="34" t="s">
        <v>1853</v>
      </c>
      <c r="K1074" s="34">
        <v>1.02</v>
      </c>
      <c r="L1074" s="34">
        <v>1.02</v>
      </c>
      <c r="M1074" s="34">
        <v>1.01</v>
      </c>
      <c r="N1074" s="34">
        <v>1</v>
      </c>
      <c r="O1074" s="34">
        <v>1</v>
      </c>
      <c r="P1074" s="34">
        <v>1.01</v>
      </c>
      <c r="Q1074" s="34">
        <v>1.02</v>
      </c>
      <c r="R1074" s="34">
        <v>1.03</v>
      </c>
      <c r="S1074" s="34">
        <v>1.04</v>
      </c>
      <c r="T1074" s="34">
        <v>1.1100000000000001</v>
      </c>
      <c r="U1074" s="34">
        <v>1.1100000000000001</v>
      </c>
      <c r="V1074" s="34">
        <v>1.1100000000000001</v>
      </c>
      <c r="W1074" s="34">
        <v>1.1299999999999999</v>
      </c>
      <c r="X1074" s="34">
        <v>1.1000000000000001</v>
      </c>
      <c r="Y1074" s="34">
        <v>1.1599999999999999</v>
      </c>
      <c r="Z1074" s="412">
        <v>1.1299999999999999</v>
      </c>
      <c r="AA1074" s="412">
        <v>1.1299999999999999</v>
      </c>
      <c r="AB1074" s="412">
        <v>1.1299999999999999</v>
      </c>
      <c r="AC1074" s="412">
        <v>1.1299999999999999</v>
      </c>
      <c r="AD1074" s="412">
        <v>1.1299999999999999</v>
      </c>
    </row>
    <row r="1075" spans="1:30" s="30" customFormat="1" ht="11.25" x14ac:dyDescent="0.25">
      <c r="A1075" s="31">
        <v>88138</v>
      </c>
      <c r="B1075" s="30" t="str">
        <f t="shared" si="16"/>
        <v/>
      </c>
      <c r="C1075" s="34">
        <v>1.08</v>
      </c>
      <c r="D1075" s="34" t="s">
        <v>1855</v>
      </c>
      <c r="E1075" s="34" t="s">
        <v>1852</v>
      </c>
      <c r="F1075" s="34" t="s">
        <v>1854</v>
      </c>
      <c r="G1075" s="34" t="s">
        <v>1864</v>
      </c>
      <c r="H1075" s="34" t="s">
        <v>1865</v>
      </c>
      <c r="I1075" s="34" t="s">
        <v>1864</v>
      </c>
      <c r="J1075" s="34" t="s">
        <v>1861</v>
      </c>
      <c r="K1075" s="34">
        <v>0.97</v>
      </c>
      <c r="L1075" s="34">
        <v>0.97</v>
      </c>
      <c r="M1075" s="34">
        <v>0.96</v>
      </c>
      <c r="N1075" s="34">
        <v>0.95</v>
      </c>
      <c r="O1075" s="34">
        <v>0.95</v>
      </c>
      <c r="P1075" s="34">
        <v>0.96</v>
      </c>
      <c r="Q1075" s="34">
        <v>0.97</v>
      </c>
      <c r="R1075" s="34">
        <v>0.98</v>
      </c>
      <c r="S1075" s="34">
        <v>0.99</v>
      </c>
      <c r="T1075" s="34">
        <v>1.05</v>
      </c>
      <c r="U1075" s="34">
        <v>1.05</v>
      </c>
      <c r="V1075" s="34">
        <v>1.05</v>
      </c>
      <c r="W1075" s="34">
        <v>1.07</v>
      </c>
      <c r="X1075" s="34">
        <v>1.05</v>
      </c>
      <c r="Y1075" s="34">
        <v>1.1000000000000001</v>
      </c>
      <c r="Z1075" s="412">
        <v>1.07</v>
      </c>
      <c r="AA1075" s="412">
        <v>1.07</v>
      </c>
      <c r="AB1075" s="412">
        <v>1.07</v>
      </c>
      <c r="AC1075" s="412">
        <v>1.07</v>
      </c>
      <c r="AD1075" s="412">
        <v>1.07</v>
      </c>
    </row>
    <row r="1076" spans="1:30" s="30" customFormat="1" ht="11.25" x14ac:dyDescent="0.25">
      <c r="A1076" s="31">
        <v>88142</v>
      </c>
      <c r="B1076" s="30" t="str">
        <f t="shared" si="16"/>
        <v/>
      </c>
      <c r="C1076" s="34">
        <v>1.1299999999999999</v>
      </c>
      <c r="D1076" s="34" t="s">
        <v>1850</v>
      </c>
      <c r="E1076" s="34" t="s">
        <v>1846</v>
      </c>
      <c r="F1076" s="34" t="s">
        <v>1851</v>
      </c>
      <c r="G1076" s="34" t="s">
        <v>1854</v>
      </c>
      <c r="H1076" s="34" t="s">
        <v>1857</v>
      </c>
      <c r="I1076" s="34" t="s">
        <v>1853</v>
      </c>
      <c r="J1076" s="34" t="s">
        <v>1853</v>
      </c>
      <c r="K1076" s="34">
        <v>1.02</v>
      </c>
      <c r="L1076" s="34">
        <v>1.02</v>
      </c>
      <c r="M1076" s="34">
        <v>1.01</v>
      </c>
      <c r="N1076" s="34">
        <v>0.99</v>
      </c>
      <c r="O1076" s="34">
        <v>1</v>
      </c>
      <c r="P1076" s="34">
        <v>1.01</v>
      </c>
      <c r="Q1076" s="34">
        <v>1.02</v>
      </c>
      <c r="R1076" s="34">
        <v>1.02</v>
      </c>
      <c r="S1076" s="34">
        <v>1.04</v>
      </c>
      <c r="T1076" s="34">
        <v>1.1000000000000001</v>
      </c>
      <c r="U1076" s="34">
        <v>1.1000000000000001</v>
      </c>
      <c r="V1076" s="34">
        <v>1.1000000000000001</v>
      </c>
      <c r="W1076" s="34">
        <v>1.1200000000000001</v>
      </c>
      <c r="X1076" s="34">
        <v>1.0900000000000001</v>
      </c>
      <c r="Y1076" s="34">
        <v>1.1499999999999999</v>
      </c>
      <c r="Z1076" s="412">
        <v>1.1200000000000001</v>
      </c>
      <c r="AA1076" s="412">
        <v>1.1200000000000001</v>
      </c>
      <c r="AB1076" s="412">
        <v>1.1200000000000001</v>
      </c>
      <c r="AC1076" s="412">
        <v>1.1200000000000001</v>
      </c>
      <c r="AD1076" s="412">
        <v>1.1200000000000001</v>
      </c>
    </row>
    <row r="1077" spans="1:30" s="30" customFormat="1" ht="11.25" x14ac:dyDescent="0.25">
      <c r="A1077" s="31">
        <v>88145</v>
      </c>
      <c r="B1077" s="30" t="str">
        <f t="shared" si="16"/>
        <v/>
      </c>
      <c r="C1077" s="34">
        <v>1.02</v>
      </c>
      <c r="D1077" s="34" t="s">
        <v>1857</v>
      </c>
      <c r="E1077" s="34">
        <v>1</v>
      </c>
      <c r="F1077" s="34" t="s">
        <v>1864</v>
      </c>
      <c r="G1077" s="34" t="s">
        <v>1860</v>
      </c>
      <c r="H1077" s="34" t="s">
        <v>1863</v>
      </c>
      <c r="I1077" s="34" t="s">
        <v>1859</v>
      </c>
      <c r="J1077" s="34" t="s">
        <v>1859</v>
      </c>
      <c r="K1077" s="34">
        <v>0.93</v>
      </c>
      <c r="L1077" s="34">
        <v>0.93</v>
      </c>
      <c r="M1077" s="34">
        <v>0.92</v>
      </c>
      <c r="N1077" s="34">
        <v>0.91</v>
      </c>
      <c r="O1077" s="34">
        <v>0.91</v>
      </c>
      <c r="P1077" s="34">
        <v>0.92</v>
      </c>
      <c r="Q1077" s="34">
        <v>0.93</v>
      </c>
      <c r="R1077" s="34">
        <v>0.93</v>
      </c>
      <c r="S1077" s="34">
        <v>0.95</v>
      </c>
      <c r="T1077" s="34">
        <v>1</v>
      </c>
      <c r="U1077" s="34">
        <v>1</v>
      </c>
      <c r="V1077" s="34">
        <v>1</v>
      </c>
      <c r="W1077" s="34">
        <v>1.02</v>
      </c>
      <c r="X1077" s="34">
        <v>1</v>
      </c>
      <c r="Y1077" s="34">
        <v>1.04</v>
      </c>
      <c r="Z1077" s="412">
        <v>1.02</v>
      </c>
      <c r="AA1077" s="412">
        <v>1.02</v>
      </c>
      <c r="AB1077" s="412">
        <v>1.02</v>
      </c>
      <c r="AC1077" s="412">
        <v>1.02</v>
      </c>
      <c r="AD1077" s="412">
        <v>1.02</v>
      </c>
    </row>
    <row r="1078" spans="1:30" s="30" customFormat="1" ht="11.25" x14ac:dyDescent="0.25">
      <c r="A1078" s="31">
        <v>88147</v>
      </c>
      <c r="B1078" s="30" t="str">
        <f t="shared" si="16"/>
        <v/>
      </c>
      <c r="C1078" s="34">
        <v>1.06</v>
      </c>
      <c r="D1078" s="34" t="s">
        <v>1854</v>
      </c>
      <c r="E1078" s="34" t="s">
        <v>1854</v>
      </c>
      <c r="F1078" s="34" t="s">
        <v>1853</v>
      </c>
      <c r="G1078" s="34" t="s">
        <v>1861</v>
      </c>
      <c r="H1078" s="34" t="s">
        <v>1858</v>
      </c>
      <c r="I1078" s="34" t="s">
        <v>1861</v>
      </c>
      <c r="J1078" s="34" t="s">
        <v>1865</v>
      </c>
      <c r="K1078" s="34">
        <v>0.96</v>
      </c>
      <c r="L1078" s="34">
        <v>0.96</v>
      </c>
      <c r="M1078" s="34">
        <v>0.95</v>
      </c>
      <c r="N1078" s="34">
        <v>0.94</v>
      </c>
      <c r="O1078" s="34">
        <v>0.94</v>
      </c>
      <c r="P1078" s="34">
        <v>0.95</v>
      </c>
      <c r="Q1078" s="34">
        <v>0.96</v>
      </c>
      <c r="R1078" s="34">
        <v>0.97</v>
      </c>
      <c r="S1078" s="34">
        <v>0.98</v>
      </c>
      <c r="T1078" s="34">
        <v>1.03</v>
      </c>
      <c r="U1078" s="34">
        <v>1.04</v>
      </c>
      <c r="V1078" s="34">
        <v>1.04</v>
      </c>
      <c r="W1078" s="34">
        <v>1.06</v>
      </c>
      <c r="X1078" s="34">
        <v>1.03</v>
      </c>
      <c r="Y1078" s="34">
        <v>1.08</v>
      </c>
      <c r="Z1078" s="412">
        <v>1.06</v>
      </c>
      <c r="AA1078" s="412">
        <v>1.06</v>
      </c>
      <c r="AB1078" s="412">
        <v>1.06</v>
      </c>
      <c r="AC1078" s="412">
        <v>1.06</v>
      </c>
      <c r="AD1078" s="412">
        <v>1.06</v>
      </c>
    </row>
    <row r="1079" spans="1:30" s="30" customFormat="1" ht="11.25" x14ac:dyDescent="0.25">
      <c r="A1079" s="31">
        <v>88149</v>
      </c>
      <c r="B1079" s="30" t="str">
        <f t="shared" si="16"/>
        <v/>
      </c>
      <c r="C1079" s="34">
        <v>1.1299999999999999</v>
      </c>
      <c r="D1079" s="34" t="s">
        <v>1845</v>
      </c>
      <c r="E1079" s="34" t="s">
        <v>1846</v>
      </c>
      <c r="F1079" s="34" t="s">
        <v>1851</v>
      </c>
      <c r="G1079" s="34" t="s">
        <v>1854</v>
      </c>
      <c r="H1079" s="34" t="s">
        <v>1856</v>
      </c>
      <c r="I1079" s="34" t="s">
        <v>1853</v>
      </c>
      <c r="J1079" s="34" t="s">
        <v>1853</v>
      </c>
      <c r="K1079" s="34">
        <v>1.02</v>
      </c>
      <c r="L1079" s="34">
        <v>1.02</v>
      </c>
      <c r="M1079" s="34">
        <v>1.01</v>
      </c>
      <c r="N1079" s="34">
        <v>0.99</v>
      </c>
      <c r="O1079" s="34">
        <v>1</v>
      </c>
      <c r="P1079" s="34">
        <v>1.01</v>
      </c>
      <c r="Q1079" s="34">
        <v>1.02</v>
      </c>
      <c r="R1079" s="34">
        <v>1.02</v>
      </c>
      <c r="S1079" s="34">
        <v>1.04</v>
      </c>
      <c r="T1079" s="34">
        <v>1.1000000000000001</v>
      </c>
      <c r="U1079" s="34">
        <v>1.1000000000000001</v>
      </c>
      <c r="V1079" s="34">
        <v>1.1100000000000001</v>
      </c>
      <c r="W1079" s="34">
        <v>1.1299999999999999</v>
      </c>
      <c r="X1079" s="34">
        <v>1.1000000000000001</v>
      </c>
      <c r="Y1079" s="34">
        <v>1.1499999999999999</v>
      </c>
      <c r="Z1079" s="412">
        <v>1.1299999999999999</v>
      </c>
      <c r="AA1079" s="412">
        <v>1.1299999999999999</v>
      </c>
      <c r="AB1079" s="412">
        <v>1.1299999999999999</v>
      </c>
      <c r="AC1079" s="412">
        <v>1.1299999999999999</v>
      </c>
      <c r="AD1079" s="412">
        <v>1.1299999999999999</v>
      </c>
    </row>
    <row r="1080" spans="1:30" s="30" customFormat="1" ht="11.25" x14ac:dyDescent="0.25">
      <c r="A1080" s="31">
        <v>88161</v>
      </c>
      <c r="B1080" s="30" t="str">
        <f t="shared" si="16"/>
        <v/>
      </c>
      <c r="C1080" s="34">
        <v>0.94</v>
      </c>
      <c r="D1080" s="34" t="s">
        <v>1862</v>
      </c>
      <c r="E1080" s="34" t="s">
        <v>1862</v>
      </c>
      <c r="F1080" s="34" t="s">
        <v>1866</v>
      </c>
      <c r="G1080" s="34" t="s">
        <v>1870</v>
      </c>
      <c r="H1080" s="34" t="s">
        <v>1871</v>
      </c>
      <c r="I1080" s="34" t="s">
        <v>1868</v>
      </c>
      <c r="J1080" s="34" t="s">
        <v>1868</v>
      </c>
      <c r="K1080" s="34">
        <v>0.86</v>
      </c>
      <c r="L1080" s="34">
        <v>0.86</v>
      </c>
      <c r="M1080" s="34">
        <v>0.85</v>
      </c>
      <c r="N1080" s="34">
        <v>0.84</v>
      </c>
      <c r="O1080" s="34">
        <v>0.84</v>
      </c>
      <c r="P1080" s="34">
        <v>0.85</v>
      </c>
      <c r="Q1080" s="34">
        <v>0.85</v>
      </c>
      <c r="R1080" s="34">
        <v>0.86</v>
      </c>
      <c r="S1080" s="34">
        <v>0.87</v>
      </c>
      <c r="T1080" s="34">
        <v>0.91</v>
      </c>
      <c r="U1080" s="34">
        <v>0.92</v>
      </c>
      <c r="V1080" s="34">
        <v>0.92</v>
      </c>
      <c r="W1080" s="34">
        <v>0.94</v>
      </c>
      <c r="X1080" s="34">
        <v>0.93</v>
      </c>
      <c r="Y1080" s="34">
        <v>0.96</v>
      </c>
      <c r="Z1080" s="412">
        <v>0.94</v>
      </c>
      <c r="AA1080" s="412">
        <v>0.94</v>
      </c>
      <c r="AB1080" s="412">
        <v>0.94</v>
      </c>
      <c r="AC1080" s="412">
        <v>0.94</v>
      </c>
      <c r="AD1080" s="412">
        <v>0.94</v>
      </c>
    </row>
    <row r="1081" spans="1:30" s="30" customFormat="1" ht="11.25" x14ac:dyDescent="0.25">
      <c r="A1081" s="31">
        <v>88167</v>
      </c>
      <c r="B1081" s="30" t="str">
        <f t="shared" si="16"/>
        <v/>
      </c>
      <c r="C1081" s="34">
        <v>0.94</v>
      </c>
      <c r="D1081" s="34" t="s">
        <v>1862</v>
      </c>
      <c r="E1081" s="34" t="s">
        <v>1862</v>
      </c>
      <c r="F1081" s="34" t="s">
        <v>1866</v>
      </c>
      <c r="G1081" s="34" t="s">
        <v>1870</v>
      </c>
      <c r="H1081" s="34" t="s">
        <v>1871</v>
      </c>
      <c r="I1081" s="34" t="s">
        <v>1870</v>
      </c>
      <c r="J1081" s="34" t="s">
        <v>1868</v>
      </c>
      <c r="K1081" s="34">
        <v>0.86</v>
      </c>
      <c r="L1081" s="34">
        <v>0.86</v>
      </c>
      <c r="M1081" s="34">
        <v>0.85</v>
      </c>
      <c r="N1081" s="34">
        <v>0.84</v>
      </c>
      <c r="O1081" s="34">
        <v>0.85</v>
      </c>
      <c r="P1081" s="34">
        <v>0.85</v>
      </c>
      <c r="Q1081" s="34">
        <v>0.86</v>
      </c>
      <c r="R1081" s="34">
        <v>0.86</v>
      </c>
      <c r="S1081" s="34">
        <v>0.87</v>
      </c>
      <c r="T1081" s="34">
        <v>0.92</v>
      </c>
      <c r="U1081" s="34">
        <v>0.92</v>
      </c>
      <c r="V1081" s="34">
        <v>0.92</v>
      </c>
      <c r="W1081" s="34">
        <v>0.95</v>
      </c>
      <c r="X1081" s="34">
        <v>0.93</v>
      </c>
      <c r="Y1081" s="34">
        <v>0.96</v>
      </c>
      <c r="Z1081" s="412">
        <v>0.95</v>
      </c>
      <c r="AA1081" s="412">
        <v>0.95</v>
      </c>
      <c r="AB1081" s="412">
        <v>0.95</v>
      </c>
      <c r="AC1081" s="412">
        <v>0.95</v>
      </c>
      <c r="AD1081" s="412">
        <v>0.95</v>
      </c>
    </row>
    <row r="1082" spans="1:30" s="30" customFormat="1" ht="11.25" x14ac:dyDescent="0.25">
      <c r="A1082" s="31">
        <v>88171</v>
      </c>
      <c r="B1082" s="30" t="str">
        <f t="shared" si="16"/>
        <v/>
      </c>
      <c r="C1082" s="34">
        <v>0.95</v>
      </c>
      <c r="D1082" s="34" t="s">
        <v>1863</v>
      </c>
      <c r="E1082" s="34" t="s">
        <v>1863</v>
      </c>
      <c r="F1082" s="34" t="s">
        <v>1862</v>
      </c>
      <c r="G1082" s="34" t="s">
        <v>1870</v>
      </c>
      <c r="H1082" s="34" t="s">
        <v>1871</v>
      </c>
      <c r="I1082" s="34" t="s">
        <v>1870</v>
      </c>
      <c r="J1082" s="34" t="s">
        <v>1870</v>
      </c>
      <c r="K1082" s="34">
        <v>0.86</v>
      </c>
      <c r="L1082" s="34">
        <v>0.86</v>
      </c>
      <c r="M1082" s="34">
        <v>0.86</v>
      </c>
      <c r="N1082" s="34">
        <v>0.85</v>
      </c>
      <c r="O1082" s="34">
        <v>0.85</v>
      </c>
      <c r="P1082" s="34">
        <v>0.86</v>
      </c>
      <c r="Q1082" s="34">
        <v>0.86</v>
      </c>
      <c r="R1082" s="34">
        <v>0.87</v>
      </c>
      <c r="S1082" s="34">
        <v>0.88</v>
      </c>
      <c r="T1082" s="34">
        <v>0.92</v>
      </c>
      <c r="U1082" s="34">
        <v>0.92</v>
      </c>
      <c r="V1082" s="34">
        <v>0.93</v>
      </c>
      <c r="W1082" s="34">
        <v>0.95</v>
      </c>
      <c r="X1082" s="34">
        <v>0.93</v>
      </c>
      <c r="Y1082" s="34">
        <v>0.97</v>
      </c>
      <c r="Z1082" s="412">
        <v>0.95</v>
      </c>
      <c r="AA1082" s="412">
        <v>0.95</v>
      </c>
      <c r="AB1082" s="412">
        <v>0.95</v>
      </c>
      <c r="AC1082" s="412">
        <v>0.95</v>
      </c>
      <c r="AD1082" s="412">
        <v>0.95</v>
      </c>
    </row>
    <row r="1083" spans="1:30" s="30" customFormat="1" ht="11.25" x14ac:dyDescent="0.25">
      <c r="A1083" s="31">
        <v>88175</v>
      </c>
      <c r="B1083" s="30" t="str">
        <f t="shared" si="16"/>
        <v/>
      </c>
      <c r="C1083" s="34">
        <v>0.9</v>
      </c>
      <c r="D1083" s="34" t="s">
        <v>1870</v>
      </c>
      <c r="E1083" s="34" t="s">
        <v>1870</v>
      </c>
      <c r="F1083" s="34" t="s">
        <v>1870</v>
      </c>
      <c r="G1083" s="34" t="s">
        <v>1873</v>
      </c>
      <c r="H1083" s="34" t="s">
        <v>1874</v>
      </c>
      <c r="I1083" s="34" t="s">
        <v>1873</v>
      </c>
      <c r="J1083" s="34" t="s">
        <v>1873</v>
      </c>
      <c r="K1083" s="34">
        <v>0.82</v>
      </c>
      <c r="L1083" s="34">
        <v>0.82</v>
      </c>
      <c r="M1083" s="34">
        <v>0.82</v>
      </c>
      <c r="N1083" s="34">
        <v>0.81</v>
      </c>
      <c r="O1083" s="34">
        <v>0.81</v>
      </c>
      <c r="P1083" s="34">
        <v>0.82</v>
      </c>
      <c r="Q1083" s="34">
        <v>0.82</v>
      </c>
      <c r="R1083" s="34">
        <v>0.83</v>
      </c>
      <c r="S1083" s="34">
        <v>0.84</v>
      </c>
      <c r="T1083" s="34">
        <v>0.88</v>
      </c>
      <c r="U1083" s="34">
        <v>0.88</v>
      </c>
      <c r="V1083" s="34">
        <v>0.88</v>
      </c>
      <c r="W1083" s="34">
        <v>0.91</v>
      </c>
      <c r="X1083" s="34">
        <v>0.89</v>
      </c>
      <c r="Y1083" s="34">
        <v>0.92</v>
      </c>
      <c r="Z1083" s="412">
        <v>0.91</v>
      </c>
      <c r="AA1083" s="412">
        <v>0.91</v>
      </c>
      <c r="AB1083" s="412">
        <v>0.91</v>
      </c>
      <c r="AC1083" s="412">
        <v>0.91</v>
      </c>
      <c r="AD1083" s="412">
        <v>0.91</v>
      </c>
    </row>
    <row r="1084" spans="1:30" s="30" customFormat="1" ht="11.25" x14ac:dyDescent="0.25">
      <c r="A1084" s="31">
        <v>88178</v>
      </c>
      <c r="B1084" s="30" t="str">
        <f t="shared" si="16"/>
        <v/>
      </c>
      <c r="C1084" s="34">
        <v>0.98</v>
      </c>
      <c r="D1084" s="34" t="s">
        <v>1858</v>
      </c>
      <c r="E1084" s="34" t="s">
        <v>1860</v>
      </c>
      <c r="F1084" s="34" t="s">
        <v>1860</v>
      </c>
      <c r="G1084" s="34" t="s">
        <v>1866</v>
      </c>
      <c r="H1084" s="34" t="s">
        <v>1867</v>
      </c>
      <c r="I1084" s="34" t="s">
        <v>1872</v>
      </c>
      <c r="J1084" s="34" t="s">
        <v>1872</v>
      </c>
      <c r="K1084" s="34">
        <v>0.89</v>
      </c>
      <c r="L1084" s="34">
        <v>0.89</v>
      </c>
      <c r="M1084" s="34">
        <v>0.88</v>
      </c>
      <c r="N1084" s="34">
        <v>0.87</v>
      </c>
      <c r="O1084" s="34">
        <v>0.87</v>
      </c>
      <c r="P1084" s="34">
        <v>0.88</v>
      </c>
      <c r="Q1084" s="34">
        <v>0.88</v>
      </c>
      <c r="R1084" s="34">
        <v>0.89</v>
      </c>
      <c r="S1084" s="34">
        <v>0.9</v>
      </c>
      <c r="T1084" s="34">
        <v>0.95</v>
      </c>
      <c r="U1084" s="34">
        <v>0.95</v>
      </c>
      <c r="V1084" s="34">
        <v>0.95</v>
      </c>
      <c r="W1084" s="34">
        <v>0.98</v>
      </c>
      <c r="X1084" s="34">
        <v>0.96</v>
      </c>
      <c r="Y1084" s="34">
        <v>1</v>
      </c>
      <c r="Z1084" s="412">
        <v>0.98</v>
      </c>
      <c r="AA1084" s="412">
        <v>0.98</v>
      </c>
      <c r="AB1084" s="412">
        <v>0.98</v>
      </c>
      <c r="AC1084" s="412">
        <v>0.98</v>
      </c>
      <c r="AD1084" s="412">
        <v>0.98</v>
      </c>
    </row>
    <row r="1085" spans="1:30" s="30" customFormat="1" ht="11.25" x14ac:dyDescent="0.25">
      <c r="A1085" s="31">
        <v>88179</v>
      </c>
      <c r="B1085" s="30" t="str">
        <f t="shared" si="16"/>
        <v/>
      </c>
      <c r="C1085" s="34">
        <v>0.9</v>
      </c>
      <c r="D1085" s="34" t="s">
        <v>1870</v>
      </c>
      <c r="E1085" s="34" t="s">
        <v>1870</v>
      </c>
      <c r="F1085" s="34" t="s">
        <v>1868</v>
      </c>
      <c r="G1085" s="34" t="s">
        <v>1873</v>
      </c>
      <c r="H1085" s="34" t="s">
        <v>1877</v>
      </c>
      <c r="I1085" s="34" t="s">
        <v>1873</v>
      </c>
      <c r="J1085" s="34" t="s">
        <v>1873</v>
      </c>
      <c r="K1085" s="34">
        <v>0.82</v>
      </c>
      <c r="L1085" s="34">
        <v>0.82</v>
      </c>
      <c r="M1085" s="34">
        <v>0.82</v>
      </c>
      <c r="N1085" s="34">
        <v>0.8</v>
      </c>
      <c r="O1085" s="34">
        <v>0.81</v>
      </c>
      <c r="P1085" s="34">
        <v>0.82</v>
      </c>
      <c r="Q1085" s="34">
        <v>0.82</v>
      </c>
      <c r="R1085" s="34">
        <v>0.82</v>
      </c>
      <c r="S1085" s="34">
        <v>0.83</v>
      </c>
      <c r="T1085" s="34">
        <v>0.87</v>
      </c>
      <c r="U1085" s="34">
        <v>0.87</v>
      </c>
      <c r="V1085" s="34">
        <v>0.88</v>
      </c>
      <c r="W1085" s="34">
        <v>0.9</v>
      </c>
      <c r="X1085" s="34">
        <v>0.89</v>
      </c>
      <c r="Y1085" s="34">
        <v>0.92</v>
      </c>
      <c r="Z1085" s="412">
        <v>0.9</v>
      </c>
      <c r="AA1085" s="412">
        <v>0.9</v>
      </c>
      <c r="AB1085" s="412">
        <v>0.9</v>
      </c>
      <c r="AC1085" s="412">
        <v>0.9</v>
      </c>
      <c r="AD1085" s="412">
        <v>0.9</v>
      </c>
    </row>
    <row r="1086" spans="1:30" s="30" customFormat="1" ht="11.25" x14ac:dyDescent="0.25">
      <c r="A1086" s="31">
        <v>88212</v>
      </c>
      <c r="B1086" s="30" t="str">
        <f t="shared" si="16"/>
        <v/>
      </c>
      <c r="C1086" s="34">
        <v>1.04</v>
      </c>
      <c r="D1086" s="34" t="s">
        <v>1856</v>
      </c>
      <c r="E1086" s="34" t="s">
        <v>1856</v>
      </c>
      <c r="F1086" s="34" t="s">
        <v>1857</v>
      </c>
      <c r="G1086" s="34" t="s">
        <v>1858</v>
      </c>
      <c r="H1086" s="34" t="s">
        <v>1859</v>
      </c>
      <c r="I1086" s="34" t="s">
        <v>1858</v>
      </c>
      <c r="J1086" s="34" t="s">
        <v>1860</v>
      </c>
      <c r="K1086" s="34">
        <v>0.94</v>
      </c>
      <c r="L1086" s="34">
        <v>0.94</v>
      </c>
      <c r="M1086" s="34">
        <v>0.93</v>
      </c>
      <c r="N1086" s="34">
        <v>0.92</v>
      </c>
      <c r="O1086" s="34">
        <v>0.92</v>
      </c>
      <c r="P1086" s="34">
        <v>0.93</v>
      </c>
      <c r="Q1086" s="34">
        <v>0.94</v>
      </c>
      <c r="R1086" s="34">
        <v>0.94</v>
      </c>
      <c r="S1086" s="34">
        <v>0.96</v>
      </c>
      <c r="T1086" s="34">
        <v>1.01</v>
      </c>
      <c r="U1086" s="34">
        <v>1.01</v>
      </c>
      <c r="V1086" s="34">
        <v>1.02</v>
      </c>
      <c r="W1086" s="34">
        <v>1.04</v>
      </c>
      <c r="X1086" s="34">
        <v>1.02</v>
      </c>
      <c r="Y1086" s="34">
        <v>1.06</v>
      </c>
      <c r="Z1086" s="412">
        <v>1.04</v>
      </c>
      <c r="AA1086" s="412">
        <v>1.04</v>
      </c>
      <c r="AB1086" s="412">
        <v>1.04</v>
      </c>
      <c r="AC1086" s="412">
        <v>1.04</v>
      </c>
      <c r="AD1086" s="412">
        <v>1.04</v>
      </c>
    </row>
    <row r="1087" spans="1:30" s="30" customFormat="1" ht="11.25" x14ac:dyDescent="0.25">
      <c r="A1087" s="31">
        <v>88213</v>
      </c>
      <c r="B1087" s="30" t="str">
        <f t="shared" si="16"/>
        <v/>
      </c>
      <c r="C1087" s="34">
        <v>1.05</v>
      </c>
      <c r="D1087" s="34" t="s">
        <v>1853</v>
      </c>
      <c r="E1087" s="34" t="s">
        <v>1856</v>
      </c>
      <c r="F1087" s="34" t="s">
        <v>1857</v>
      </c>
      <c r="G1087" s="34" t="s">
        <v>1865</v>
      </c>
      <c r="H1087" s="34" t="s">
        <v>1860</v>
      </c>
      <c r="I1087" s="34" t="s">
        <v>1858</v>
      </c>
      <c r="J1087" s="34" t="s">
        <v>1858</v>
      </c>
      <c r="K1087" s="34">
        <v>0.95</v>
      </c>
      <c r="L1087" s="34">
        <v>0.95</v>
      </c>
      <c r="M1087" s="34">
        <v>0.94</v>
      </c>
      <c r="N1087" s="34">
        <v>0.93</v>
      </c>
      <c r="O1087" s="34">
        <v>0.93</v>
      </c>
      <c r="P1087" s="34">
        <v>0.94</v>
      </c>
      <c r="Q1087" s="34">
        <v>0.95</v>
      </c>
      <c r="R1087" s="34">
        <v>0.95</v>
      </c>
      <c r="S1087" s="34">
        <v>0.97</v>
      </c>
      <c r="T1087" s="34">
        <v>1.02</v>
      </c>
      <c r="U1087" s="34">
        <v>1.02</v>
      </c>
      <c r="V1087" s="34">
        <v>1.02</v>
      </c>
      <c r="W1087" s="34">
        <v>1.05</v>
      </c>
      <c r="X1087" s="34">
        <v>1.02</v>
      </c>
      <c r="Y1087" s="34">
        <v>1.07</v>
      </c>
      <c r="Z1087" s="412">
        <v>1.05</v>
      </c>
      <c r="AA1087" s="412">
        <v>1.05</v>
      </c>
      <c r="AB1087" s="412">
        <v>1.05</v>
      </c>
      <c r="AC1087" s="412">
        <v>1.05</v>
      </c>
      <c r="AD1087" s="412">
        <v>1.05</v>
      </c>
    </row>
    <row r="1088" spans="1:30" s="30" customFormat="1" ht="11.25" x14ac:dyDescent="0.25">
      <c r="A1088" s="31">
        <v>88214</v>
      </c>
      <c r="B1088" s="30" t="str">
        <f t="shared" si="16"/>
        <v/>
      </c>
      <c r="C1088" s="34">
        <v>1.1000000000000001</v>
      </c>
      <c r="D1088" s="34" t="s">
        <v>1848</v>
      </c>
      <c r="E1088" s="34" t="s">
        <v>1847</v>
      </c>
      <c r="F1088" s="34" t="s">
        <v>1855</v>
      </c>
      <c r="G1088" s="34" t="s">
        <v>1857</v>
      </c>
      <c r="H1088" s="34" t="s">
        <v>1864</v>
      </c>
      <c r="I1088" s="34">
        <v>1</v>
      </c>
      <c r="J1088" s="34">
        <v>1</v>
      </c>
      <c r="K1088" s="34">
        <v>0.99</v>
      </c>
      <c r="L1088" s="34">
        <v>0.99</v>
      </c>
      <c r="M1088" s="34">
        <v>0.98</v>
      </c>
      <c r="N1088" s="34">
        <v>0.96</v>
      </c>
      <c r="O1088" s="34">
        <v>0.97</v>
      </c>
      <c r="P1088" s="34">
        <v>0.98</v>
      </c>
      <c r="Q1088" s="34">
        <v>0.99</v>
      </c>
      <c r="R1088" s="34">
        <v>0.99</v>
      </c>
      <c r="S1088" s="34">
        <v>1.01</v>
      </c>
      <c r="T1088" s="34">
        <v>1.06</v>
      </c>
      <c r="U1088" s="34">
        <v>1.07</v>
      </c>
      <c r="V1088" s="34">
        <v>1.07</v>
      </c>
      <c r="W1088" s="34">
        <v>1.0900000000000001</v>
      </c>
      <c r="X1088" s="34">
        <v>1.06</v>
      </c>
      <c r="Y1088" s="34">
        <v>1.1100000000000001</v>
      </c>
      <c r="Z1088" s="412">
        <v>1.0900000000000001</v>
      </c>
      <c r="AA1088" s="412">
        <v>1.0900000000000001</v>
      </c>
      <c r="AB1088" s="412">
        <v>1.0900000000000001</v>
      </c>
      <c r="AC1088" s="412">
        <v>1.0900000000000001</v>
      </c>
      <c r="AD1088" s="412">
        <v>1.0900000000000001</v>
      </c>
    </row>
    <row r="1089" spans="1:30" s="30" customFormat="1" ht="11.25" x14ac:dyDescent="0.25">
      <c r="A1089" s="31">
        <v>88239</v>
      </c>
      <c r="B1089" s="30" t="str">
        <f t="shared" si="16"/>
        <v/>
      </c>
      <c r="C1089" s="34">
        <v>1.05</v>
      </c>
      <c r="D1089" s="34" t="s">
        <v>1853</v>
      </c>
      <c r="E1089" s="34" t="s">
        <v>1856</v>
      </c>
      <c r="F1089" s="34" t="s">
        <v>1857</v>
      </c>
      <c r="G1089" s="34" t="s">
        <v>1865</v>
      </c>
      <c r="H1089" s="34" t="s">
        <v>1859</v>
      </c>
      <c r="I1089" s="34" t="s">
        <v>1858</v>
      </c>
      <c r="J1089" s="34" t="s">
        <v>1858</v>
      </c>
      <c r="K1089" s="34">
        <v>0.94</v>
      </c>
      <c r="L1089" s="34">
        <v>0.94</v>
      </c>
      <c r="M1089" s="34">
        <v>0.94</v>
      </c>
      <c r="N1089" s="34">
        <v>0.92</v>
      </c>
      <c r="O1089" s="34">
        <v>0.93</v>
      </c>
      <c r="P1089" s="34">
        <v>0.94</v>
      </c>
      <c r="Q1089" s="34">
        <v>0.94</v>
      </c>
      <c r="R1089" s="34">
        <v>0.95</v>
      </c>
      <c r="S1089" s="34">
        <v>0.96</v>
      </c>
      <c r="T1089" s="34">
        <v>1.02</v>
      </c>
      <c r="U1089" s="34">
        <v>1.02</v>
      </c>
      <c r="V1089" s="34">
        <v>1.02</v>
      </c>
      <c r="W1089" s="34">
        <v>1.04</v>
      </c>
      <c r="X1089" s="34">
        <v>1.02</v>
      </c>
      <c r="Y1089" s="34">
        <v>1.07</v>
      </c>
      <c r="Z1089" s="412">
        <v>1.04</v>
      </c>
      <c r="AA1089" s="412">
        <v>1.04</v>
      </c>
      <c r="AB1089" s="412">
        <v>1.04</v>
      </c>
      <c r="AC1089" s="412">
        <v>1.04</v>
      </c>
      <c r="AD1089" s="412">
        <v>1.04</v>
      </c>
    </row>
    <row r="1090" spans="1:30" s="30" customFormat="1" ht="11.25" x14ac:dyDescent="0.25">
      <c r="A1090" s="31">
        <v>88250</v>
      </c>
      <c r="B1090" s="30" t="str">
        <f t="shared" si="16"/>
        <v/>
      </c>
      <c r="C1090" s="34">
        <v>1.1200000000000001</v>
      </c>
      <c r="D1090" s="34" t="s">
        <v>1846</v>
      </c>
      <c r="E1090" s="34" t="s">
        <v>1851</v>
      </c>
      <c r="F1090" s="34" t="s">
        <v>1848</v>
      </c>
      <c r="G1090" s="34" t="s">
        <v>1856</v>
      </c>
      <c r="H1090" s="34">
        <v>1</v>
      </c>
      <c r="I1090" s="34" t="s">
        <v>1857</v>
      </c>
      <c r="J1090" s="34" t="s">
        <v>1857</v>
      </c>
      <c r="K1090" s="34">
        <v>1</v>
      </c>
      <c r="L1090" s="34">
        <v>1</v>
      </c>
      <c r="M1090" s="34">
        <v>0.99</v>
      </c>
      <c r="N1090" s="34">
        <v>0.97</v>
      </c>
      <c r="O1090" s="34">
        <v>0.98</v>
      </c>
      <c r="P1090" s="34">
        <v>0.99</v>
      </c>
      <c r="Q1090" s="34">
        <v>1</v>
      </c>
      <c r="R1090" s="34">
        <v>1</v>
      </c>
      <c r="S1090" s="34">
        <v>1.02</v>
      </c>
      <c r="T1090" s="34">
        <v>1.08</v>
      </c>
      <c r="U1090" s="34">
        <v>1.08</v>
      </c>
      <c r="V1090" s="34">
        <v>1.0900000000000001</v>
      </c>
      <c r="W1090" s="34">
        <v>1.1100000000000001</v>
      </c>
      <c r="X1090" s="34">
        <v>1.08</v>
      </c>
      <c r="Y1090" s="34">
        <v>1.1299999999999999</v>
      </c>
      <c r="Z1090" s="412">
        <v>1.1100000000000001</v>
      </c>
      <c r="AA1090" s="412">
        <v>1.1100000000000001</v>
      </c>
      <c r="AB1090" s="412">
        <v>1.1100000000000001</v>
      </c>
      <c r="AC1090" s="412">
        <v>1.1100000000000001</v>
      </c>
      <c r="AD1090" s="412">
        <v>1.1100000000000001</v>
      </c>
    </row>
    <row r="1091" spans="1:30" s="30" customFormat="1" ht="11.25" x14ac:dyDescent="0.25">
      <c r="A1091" s="31">
        <v>88255</v>
      </c>
      <c r="B1091" s="30" t="str">
        <f t="shared" si="16"/>
        <v/>
      </c>
      <c r="C1091" s="34">
        <v>1.1000000000000001</v>
      </c>
      <c r="D1091" s="34" t="s">
        <v>1848</v>
      </c>
      <c r="E1091" s="34" t="s">
        <v>1847</v>
      </c>
      <c r="F1091" s="34" t="s">
        <v>1855</v>
      </c>
      <c r="G1091" s="34" t="s">
        <v>1857</v>
      </c>
      <c r="H1091" s="34" t="s">
        <v>1864</v>
      </c>
      <c r="I1091" s="34">
        <v>1</v>
      </c>
      <c r="J1091" s="34">
        <v>1</v>
      </c>
      <c r="K1091" s="34">
        <v>0.99</v>
      </c>
      <c r="L1091" s="34">
        <v>0.99</v>
      </c>
      <c r="M1091" s="34">
        <v>0.98</v>
      </c>
      <c r="N1091" s="34">
        <v>0.96</v>
      </c>
      <c r="O1091" s="34">
        <v>0.97</v>
      </c>
      <c r="P1091" s="34">
        <v>0.98</v>
      </c>
      <c r="Q1091" s="34">
        <v>0.99</v>
      </c>
      <c r="R1091" s="34">
        <v>0.99</v>
      </c>
      <c r="S1091" s="34">
        <v>1.01</v>
      </c>
      <c r="T1091" s="34">
        <v>1.07</v>
      </c>
      <c r="U1091" s="34">
        <v>1.07</v>
      </c>
      <c r="V1091" s="34">
        <v>1.07</v>
      </c>
      <c r="W1091" s="34">
        <v>1.0900000000000001</v>
      </c>
      <c r="X1091" s="34">
        <v>1.07</v>
      </c>
      <c r="Y1091" s="34">
        <v>1.1200000000000001</v>
      </c>
      <c r="Z1091" s="412">
        <v>1.0900000000000001</v>
      </c>
      <c r="AA1091" s="412">
        <v>1.0900000000000001</v>
      </c>
      <c r="AB1091" s="412">
        <v>1.0900000000000001</v>
      </c>
      <c r="AC1091" s="412">
        <v>1.0900000000000001</v>
      </c>
      <c r="AD1091" s="412">
        <v>1.0900000000000001</v>
      </c>
    </row>
    <row r="1092" spans="1:30" s="30" customFormat="1" ht="11.25" x14ac:dyDescent="0.25">
      <c r="A1092" s="31">
        <v>88260</v>
      </c>
      <c r="B1092" s="30" t="str">
        <f t="shared" si="16"/>
        <v/>
      </c>
      <c r="C1092" s="34">
        <v>0.97</v>
      </c>
      <c r="D1092" s="34" t="s">
        <v>1860</v>
      </c>
      <c r="E1092" s="34" t="s">
        <v>1859</v>
      </c>
      <c r="F1092" s="34" t="s">
        <v>1859</v>
      </c>
      <c r="G1092" s="34" t="s">
        <v>1872</v>
      </c>
      <c r="H1092" s="34" t="s">
        <v>1870</v>
      </c>
      <c r="I1092" s="34" t="s">
        <v>1872</v>
      </c>
      <c r="J1092" s="34" t="s">
        <v>1867</v>
      </c>
      <c r="K1092" s="34">
        <v>0.88</v>
      </c>
      <c r="L1092" s="34">
        <v>0.88</v>
      </c>
      <c r="M1092" s="34">
        <v>0.88</v>
      </c>
      <c r="N1092" s="34">
        <v>0.86</v>
      </c>
      <c r="O1092" s="34">
        <v>0.87</v>
      </c>
      <c r="P1092" s="34">
        <v>0.87</v>
      </c>
      <c r="Q1092" s="34">
        <v>0.88</v>
      </c>
      <c r="R1092" s="34">
        <v>0.88</v>
      </c>
      <c r="S1092" s="34">
        <v>0.9</v>
      </c>
      <c r="T1092" s="34">
        <v>0.94</v>
      </c>
      <c r="U1092" s="34">
        <v>0.94</v>
      </c>
      <c r="V1092" s="34">
        <v>0.94</v>
      </c>
      <c r="W1092" s="34">
        <v>0.97</v>
      </c>
      <c r="X1092" s="34">
        <v>0.95</v>
      </c>
      <c r="Y1092" s="34">
        <v>0.99</v>
      </c>
      <c r="Z1092" s="412">
        <v>0.97</v>
      </c>
      <c r="AA1092" s="412">
        <v>0.97</v>
      </c>
      <c r="AB1092" s="412">
        <v>0.97</v>
      </c>
      <c r="AC1092" s="412">
        <v>0.97</v>
      </c>
      <c r="AD1092" s="412">
        <v>0.97</v>
      </c>
    </row>
    <row r="1093" spans="1:30" s="30" customFormat="1" ht="11.25" x14ac:dyDescent="0.25">
      <c r="A1093" s="31">
        <v>88263</v>
      </c>
      <c r="B1093" s="30" t="str">
        <f t="shared" ref="B1093:B1156" si="17">IF($B$3="","",ABS($B$3-$A1093))</f>
        <v/>
      </c>
      <c r="C1093" s="34">
        <v>1</v>
      </c>
      <c r="D1093" s="34" t="s">
        <v>1861</v>
      </c>
      <c r="E1093" s="34" t="s">
        <v>1861</v>
      </c>
      <c r="F1093" s="34" t="s">
        <v>1865</v>
      </c>
      <c r="G1093" s="34" t="s">
        <v>1863</v>
      </c>
      <c r="H1093" s="34" t="s">
        <v>1866</v>
      </c>
      <c r="I1093" s="34" t="s">
        <v>1862</v>
      </c>
      <c r="J1093" s="34" t="s">
        <v>1862</v>
      </c>
      <c r="K1093" s="34">
        <v>0.91</v>
      </c>
      <c r="L1093" s="34">
        <v>0.91</v>
      </c>
      <c r="M1093" s="34">
        <v>0.9</v>
      </c>
      <c r="N1093" s="34">
        <v>0.89</v>
      </c>
      <c r="O1093" s="34">
        <v>0.89</v>
      </c>
      <c r="P1093" s="34">
        <v>0.9</v>
      </c>
      <c r="Q1093" s="34">
        <v>0.91</v>
      </c>
      <c r="R1093" s="34">
        <v>0.91</v>
      </c>
      <c r="S1093" s="34">
        <v>0.93</v>
      </c>
      <c r="T1093" s="34">
        <v>0.97</v>
      </c>
      <c r="U1093" s="34">
        <v>0.97</v>
      </c>
      <c r="V1093" s="34">
        <v>0.98</v>
      </c>
      <c r="W1093" s="34">
        <v>1</v>
      </c>
      <c r="X1093" s="34">
        <v>0.98</v>
      </c>
      <c r="Y1093" s="34">
        <v>1.02</v>
      </c>
      <c r="Z1093" s="412">
        <v>1</v>
      </c>
      <c r="AA1093" s="412">
        <v>1</v>
      </c>
      <c r="AB1093" s="412">
        <v>1</v>
      </c>
      <c r="AC1093" s="412">
        <v>1</v>
      </c>
      <c r="AD1093" s="412">
        <v>1</v>
      </c>
    </row>
    <row r="1094" spans="1:30" s="30" customFormat="1" ht="11.25" x14ac:dyDescent="0.25">
      <c r="A1094" s="31">
        <v>88267</v>
      </c>
      <c r="B1094" s="30" t="str">
        <f t="shared" si="17"/>
        <v/>
      </c>
      <c r="C1094" s="34">
        <v>0.97</v>
      </c>
      <c r="D1094" s="34" t="s">
        <v>1860</v>
      </c>
      <c r="E1094" s="34" t="s">
        <v>1859</v>
      </c>
      <c r="F1094" s="34" t="s">
        <v>1859</v>
      </c>
      <c r="G1094" s="34" t="s">
        <v>1872</v>
      </c>
      <c r="H1094" s="34" t="s">
        <v>1870</v>
      </c>
      <c r="I1094" s="34" t="s">
        <v>1872</v>
      </c>
      <c r="J1094" s="34" t="s">
        <v>1867</v>
      </c>
      <c r="K1094" s="34">
        <v>0.88</v>
      </c>
      <c r="L1094" s="34">
        <v>0.88</v>
      </c>
      <c r="M1094" s="34">
        <v>0.88</v>
      </c>
      <c r="N1094" s="34">
        <v>0.86</v>
      </c>
      <c r="O1094" s="34">
        <v>0.87</v>
      </c>
      <c r="P1094" s="34">
        <v>0.87</v>
      </c>
      <c r="Q1094" s="34">
        <v>0.88</v>
      </c>
      <c r="R1094" s="34">
        <v>0.88</v>
      </c>
      <c r="S1094" s="34">
        <v>0.9</v>
      </c>
      <c r="T1094" s="34">
        <v>0.94</v>
      </c>
      <c r="U1094" s="34">
        <v>0.94</v>
      </c>
      <c r="V1094" s="34">
        <v>0.94</v>
      </c>
      <c r="W1094" s="34">
        <v>0.97</v>
      </c>
      <c r="X1094" s="34">
        <v>0.95</v>
      </c>
      <c r="Y1094" s="34">
        <v>0.99</v>
      </c>
      <c r="Z1094" s="412">
        <v>0.97</v>
      </c>
      <c r="AA1094" s="412">
        <v>0.97</v>
      </c>
      <c r="AB1094" s="412">
        <v>0.97</v>
      </c>
      <c r="AC1094" s="412">
        <v>0.97</v>
      </c>
      <c r="AD1094" s="412">
        <v>0.97</v>
      </c>
    </row>
    <row r="1095" spans="1:30" s="30" customFormat="1" ht="11.25" x14ac:dyDescent="0.25">
      <c r="A1095" s="31">
        <v>88271</v>
      </c>
      <c r="B1095" s="30" t="str">
        <f t="shared" si="17"/>
        <v/>
      </c>
      <c r="C1095" s="34">
        <v>1</v>
      </c>
      <c r="D1095" s="34" t="s">
        <v>1861</v>
      </c>
      <c r="E1095" s="34" t="s">
        <v>1861</v>
      </c>
      <c r="F1095" s="34" t="s">
        <v>1865</v>
      </c>
      <c r="G1095" s="34" t="s">
        <v>1863</v>
      </c>
      <c r="H1095" s="34" t="s">
        <v>1866</v>
      </c>
      <c r="I1095" s="34" t="s">
        <v>1862</v>
      </c>
      <c r="J1095" s="34" t="s">
        <v>1862</v>
      </c>
      <c r="K1095" s="34">
        <v>0.91</v>
      </c>
      <c r="L1095" s="34">
        <v>0.91</v>
      </c>
      <c r="M1095" s="34">
        <v>0.9</v>
      </c>
      <c r="N1095" s="34">
        <v>0.89</v>
      </c>
      <c r="O1095" s="34">
        <v>0.89</v>
      </c>
      <c r="P1095" s="34">
        <v>0.9</v>
      </c>
      <c r="Q1095" s="34">
        <v>0.91</v>
      </c>
      <c r="R1095" s="34">
        <v>0.91</v>
      </c>
      <c r="S1095" s="34">
        <v>0.93</v>
      </c>
      <c r="T1095" s="34">
        <v>0.97</v>
      </c>
      <c r="U1095" s="34">
        <v>0.97</v>
      </c>
      <c r="V1095" s="34">
        <v>0.98</v>
      </c>
      <c r="W1095" s="34">
        <v>1</v>
      </c>
      <c r="X1095" s="34">
        <v>0.98</v>
      </c>
      <c r="Y1095" s="34">
        <v>1.02</v>
      </c>
      <c r="Z1095" s="412">
        <v>1</v>
      </c>
      <c r="AA1095" s="412">
        <v>1</v>
      </c>
      <c r="AB1095" s="412">
        <v>1</v>
      </c>
      <c r="AC1095" s="412">
        <v>1</v>
      </c>
      <c r="AD1095" s="412">
        <v>1</v>
      </c>
    </row>
    <row r="1096" spans="1:30" s="30" customFormat="1" ht="11.25" x14ac:dyDescent="0.25">
      <c r="A1096" s="31">
        <v>88273</v>
      </c>
      <c r="B1096" s="30" t="str">
        <f t="shared" si="17"/>
        <v/>
      </c>
      <c r="C1096" s="34">
        <v>1.02</v>
      </c>
      <c r="D1096" s="34">
        <v>1</v>
      </c>
      <c r="E1096" s="34" t="s">
        <v>1864</v>
      </c>
      <c r="F1096" s="34" t="s">
        <v>1864</v>
      </c>
      <c r="G1096" s="34" t="s">
        <v>1859</v>
      </c>
      <c r="H1096" s="34" t="s">
        <v>1862</v>
      </c>
      <c r="I1096" s="34" t="s">
        <v>1859</v>
      </c>
      <c r="J1096" s="34" t="s">
        <v>1859</v>
      </c>
      <c r="K1096" s="34">
        <v>0.92</v>
      </c>
      <c r="L1096" s="34">
        <v>0.92</v>
      </c>
      <c r="M1096" s="34">
        <v>0.92</v>
      </c>
      <c r="N1096" s="34">
        <v>0.9</v>
      </c>
      <c r="O1096" s="34">
        <v>0.91</v>
      </c>
      <c r="P1096" s="34">
        <v>0.92</v>
      </c>
      <c r="Q1096" s="34">
        <v>0.92</v>
      </c>
      <c r="R1096" s="34">
        <v>0.93</v>
      </c>
      <c r="S1096" s="34">
        <v>0.94</v>
      </c>
      <c r="T1096" s="34">
        <v>0.99</v>
      </c>
      <c r="U1096" s="34">
        <v>0.99</v>
      </c>
      <c r="V1096" s="34">
        <v>0.99</v>
      </c>
      <c r="W1096" s="34">
        <v>1.02</v>
      </c>
      <c r="X1096" s="34">
        <v>1</v>
      </c>
      <c r="Y1096" s="34">
        <v>1.04</v>
      </c>
      <c r="Z1096" s="412">
        <v>1.02</v>
      </c>
      <c r="AA1096" s="412">
        <v>1.02</v>
      </c>
      <c r="AB1096" s="412">
        <v>1.02</v>
      </c>
      <c r="AC1096" s="412">
        <v>1.02</v>
      </c>
      <c r="AD1096" s="412">
        <v>1.02</v>
      </c>
    </row>
    <row r="1097" spans="1:30" s="30" customFormat="1" ht="11.25" x14ac:dyDescent="0.25">
      <c r="A1097" s="31">
        <v>88276</v>
      </c>
      <c r="B1097" s="30" t="str">
        <f t="shared" si="17"/>
        <v/>
      </c>
      <c r="C1097" s="34">
        <v>1.1100000000000001</v>
      </c>
      <c r="D1097" s="34" t="s">
        <v>1846</v>
      </c>
      <c r="E1097" s="34" t="s">
        <v>1848</v>
      </c>
      <c r="F1097" s="34" t="s">
        <v>1847</v>
      </c>
      <c r="G1097" s="34" t="s">
        <v>1856</v>
      </c>
      <c r="H1097" s="34">
        <v>1</v>
      </c>
      <c r="I1097" s="34" t="s">
        <v>1857</v>
      </c>
      <c r="J1097" s="34" t="s">
        <v>1857</v>
      </c>
      <c r="K1097" s="34">
        <v>1</v>
      </c>
      <c r="L1097" s="34">
        <v>1</v>
      </c>
      <c r="M1097" s="34">
        <v>0.99</v>
      </c>
      <c r="N1097" s="34">
        <v>0.97</v>
      </c>
      <c r="O1097" s="34">
        <v>0.98</v>
      </c>
      <c r="P1097" s="34">
        <v>0.99</v>
      </c>
      <c r="Q1097" s="34">
        <v>1</v>
      </c>
      <c r="R1097" s="34">
        <v>1</v>
      </c>
      <c r="S1097" s="34">
        <v>1.02</v>
      </c>
      <c r="T1097" s="34">
        <v>1.08</v>
      </c>
      <c r="U1097" s="34">
        <v>1.08</v>
      </c>
      <c r="V1097" s="34">
        <v>1.08</v>
      </c>
      <c r="W1097" s="34">
        <v>1.1000000000000001</v>
      </c>
      <c r="X1097" s="34">
        <v>1.08</v>
      </c>
      <c r="Y1097" s="34">
        <v>1.1299999999999999</v>
      </c>
      <c r="Z1097" s="412">
        <v>1.1000000000000001</v>
      </c>
      <c r="AA1097" s="412">
        <v>1.1000000000000001</v>
      </c>
      <c r="AB1097" s="412">
        <v>1.1000000000000001</v>
      </c>
      <c r="AC1097" s="412">
        <v>1.1000000000000001</v>
      </c>
      <c r="AD1097" s="412">
        <v>1.1000000000000001</v>
      </c>
    </row>
    <row r="1098" spans="1:30" s="30" customFormat="1" ht="11.25" x14ac:dyDescent="0.25">
      <c r="A1098" s="31">
        <v>88279</v>
      </c>
      <c r="B1098" s="30" t="str">
        <f t="shared" si="17"/>
        <v/>
      </c>
      <c r="C1098" s="34">
        <v>1.03</v>
      </c>
      <c r="D1098" s="34" t="s">
        <v>1857</v>
      </c>
      <c r="E1098" s="34" t="s">
        <v>1857</v>
      </c>
      <c r="F1098" s="34">
        <v>1</v>
      </c>
      <c r="G1098" s="34" t="s">
        <v>1860</v>
      </c>
      <c r="H1098" s="34" t="s">
        <v>1863</v>
      </c>
      <c r="I1098" s="34" t="s">
        <v>1860</v>
      </c>
      <c r="J1098" s="34" t="s">
        <v>1860</v>
      </c>
      <c r="K1098" s="34">
        <v>0.93</v>
      </c>
      <c r="L1098" s="34">
        <v>0.93</v>
      </c>
      <c r="M1098" s="34">
        <v>0.93</v>
      </c>
      <c r="N1098" s="34">
        <v>0.91</v>
      </c>
      <c r="O1098" s="34">
        <v>0.92</v>
      </c>
      <c r="P1098" s="34">
        <v>0.93</v>
      </c>
      <c r="Q1098" s="34">
        <v>0.93</v>
      </c>
      <c r="R1098" s="34">
        <v>0.94</v>
      </c>
      <c r="S1098" s="34">
        <v>0.95</v>
      </c>
      <c r="T1098" s="34">
        <v>1</v>
      </c>
      <c r="U1098" s="34">
        <v>1</v>
      </c>
      <c r="V1098" s="34">
        <v>1.01</v>
      </c>
      <c r="W1098" s="34">
        <v>1.03</v>
      </c>
      <c r="X1098" s="34">
        <v>1.01</v>
      </c>
      <c r="Y1098" s="34">
        <v>1.05</v>
      </c>
      <c r="Z1098" s="412">
        <v>1.03</v>
      </c>
      <c r="AA1098" s="412">
        <v>1.03</v>
      </c>
      <c r="AB1098" s="412">
        <v>1.03</v>
      </c>
      <c r="AC1098" s="412">
        <v>1.03</v>
      </c>
      <c r="AD1098" s="412">
        <v>1.03</v>
      </c>
    </row>
    <row r="1099" spans="1:30" s="30" customFormat="1" ht="11.25" x14ac:dyDescent="0.25">
      <c r="A1099" s="31">
        <v>88281</v>
      </c>
      <c r="B1099" s="30" t="str">
        <f t="shared" si="17"/>
        <v/>
      </c>
      <c r="C1099" s="34">
        <v>1.01</v>
      </c>
      <c r="D1099" s="34" t="s">
        <v>1864</v>
      </c>
      <c r="E1099" s="34" t="s">
        <v>1864</v>
      </c>
      <c r="F1099" s="34" t="s">
        <v>1861</v>
      </c>
      <c r="G1099" s="34" t="s">
        <v>1859</v>
      </c>
      <c r="H1099" s="34" t="s">
        <v>1862</v>
      </c>
      <c r="I1099" s="34" t="s">
        <v>1863</v>
      </c>
      <c r="J1099" s="34" t="s">
        <v>1863</v>
      </c>
      <c r="K1099" s="34">
        <v>0.92</v>
      </c>
      <c r="L1099" s="34">
        <v>0.92</v>
      </c>
      <c r="M1099" s="34">
        <v>0.91</v>
      </c>
      <c r="N1099" s="34">
        <v>0.9</v>
      </c>
      <c r="O1099" s="34">
        <v>0.9</v>
      </c>
      <c r="P1099" s="34">
        <v>0.91</v>
      </c>
      <c r="Q1099" s="34">
        <v>0.92</v>
      </c>
      <c r="R1099" s="34">
        <v>0.92</v>
      </c>
      <c r="S1099" s="34">
        <v>0.93</v>
      </c>
      <c r="T1099" s="34">
        <v>0.98</v>
      </c>
      <c r="U1099" s="34">
        <v>0.98</v>
      </c>
      <c r="V1099" s="34">
        <v>0.99</v>
      </c>
      <c r="W1099" s="34">
        <v>1.01</v>
      </c>
      <c r="X1099" s="34">
        <v>0.99</v>
      </c>
      <c r="Y1099" s="34">
        <v>1.03</v>
      </c>
      <c r="Z1099" s="412">
        <v>1.01</v>
      </c>
      <c r="AA1099" s="412">
        <v>1.01</v>
      </c>
      <c r="AB1099" s="412">
        <v>1.01</v>
      </c>
      <c r="AC1099" s="412">
        <v>1.01</v>
      </c>
      <c r="AD1099" s="412">
        <v>1.01</v>
      </c>
    </row>
    <row r="1100" spans="1:30" s="30" customFormat="1" ht="11.25" x14ac:dyDescent="0.25">
      <c r="A1100" s="31">
        <v>88284</v>
      </c>
      <c r="B1100" s="30" t="str">
        <f t="shared" si="17"/>
        <v/>
      </c>
      <c r="C1100" s="34">
        <v>1.02</v>
      </c>
      <c r="D1100" s="34">
        <v>1</v>
      </c>
      <c r="E1100" s="34" t="s">
        <v>1864</v>
      </c>
      <c r="F1100" s="34" t="s">
        <v>1864</v>
      </c>
      <c r="G1100" s="34" t="s">
        <v>1859</v>
      </c>
      <c r="H1100" s="34" t="s">
        <v>1862</v>
      </c>
      <c r="I1100" s="34" t="s">
        <v>1859</v>
      </c>
      <c r="J1100" s="34" t="s">
        <v>1859</v>
      </c>
      <c r="K1100" s="34">
        <v>0.92</v>
      </c>
      <c r="L1100" s="34">
        <v>0.92</v>
      </c>
      <c r="M1100" s="34">
        <v>0.92</v>
      </c>
      <c r="N1100" s="34">
        <v>0.9</v>
      </c>
      <c r="O1100" s="34">
        <v>0.91</v>
      </c>
      <c r="P1100" s="34">
        <v>0.92</v>
      </c>
      <c r="Q1100" s="34">
        <v>0.92</v>
      </c>
      <c r="R1100" s="34">
        <v>0.93</v>
      </c>
      <c r="S1100" s="34">
        <v>0.94</v>
      </c>
      <c r="T1100" s="34">
        <v>0.99</v>
      </c>
      <c r="U1100" s="34">
        <v>0.99</v>
      </c>
      <c r="V1100" s="34">
        <v>1</v>
      </c>
      <c r="W1100" s="34">
        <v>1.02</v>
      </c>
      <c r="X1100" s="34">
        <v>1</v>
      </c>
      <c r="Y1100" s="34">
        <v>1.04</v>
      </c>
      <c r="Z1100" s="412">
        <v>1.02</v>
      </c>
      <c r="AA1100" s="412">
        <v>1.02</v>
      </c>
      <c r="AB1100" s="412">
        <v>1.02</v>
      </c>
      <c r="AC1100" s="412">
        <v>1.02</v>
      </c>
      <c r="AD1100" s="412">
        <v>1.02</v>
      </c>
    </row>
    <row r="1101" spans="1:30" s="30" customFormat="1" ht="11.25" x14ac:dyDescent="0.25">
      <c r="A1101" s="31">
        <v>88285</v>
      </c>
      <c r="B1101" s="30" t="str">
        <f t="shared" si="17"/>
        <v/>
      </c>
      <c r="C1101" s="34">
        <v>1.01</v>
      </c>
      <c r="D1101" s="34" t="s">
        <v>1864</v>
      </c>
      <c r="E1101" s="34" t="s">
        <v>1861</v>
      </c>
      <c r="F1101" s="34" t="s">
        <v>1865</v>
      </c>
      <c r="G1101" s="34" t="s">
        <v>1863</v>
      </c>
      <c r="H1101" s="34" t="s">
        <v>1866</v>
      </c>
      <c r="I1101" s="34" t="s">
        <v>1863</v>
      </c>
      <c r="J1101" s="34" t="s">
        <v>1863</v>
      </c>
      <c r="K1101" s="34">
        <v>0.91</v>
      </c>
      <c r="L1101" s="34">
        <v>0.91</v>
      </c>
      <c r="M1101" s="34">
        <v>0.91</v>
      </c>
      <c r="N1101" s="34">
        <v>0.89</v>
      </c>
      <c r="O1101" s="34">
        <v>0.9</v>
      </c>
      <c r="P1101" s="34">
        <v>0.91</v>
      </c>
      <c r="Q1101" s="34">
        <v>0.91</v>
      </c>
      <c r="R1101" s="34">
        <v>0.92</v>
      </c>
      <c r="S1101" s="34">
        <v>0.93</v>
      </c>
      <c r="T1101" s="34">
        <v>0.98</v>
      </c>
      <c r="U1101" s="34">
        <v>0.98</v>
      </c>
      <c r="V1101" s="34">
        <v>0.98</v>
      </c>
      <c r="W1101" s="34">
        <v>1.01</v>
      </c>
      <c r="X1101" s="34">
        <v>0.99</v>
      </c>
      <c r="Y1101" s="34">
        <v>1.03</v>
      </c>
      <c r="Z1101" s="412">
        <v>1.01</v>
      </c>
      <c r="AA1101" s="412">
        <v>1.01</v>
      </c>
      <c r="AB1101" s="412">
        <v>1.01</v>
      </c>
      <c r="AC1101" s="412">
        <v>1.01</v>
      </c>
      <c r="AD1101" s="412">
        <v>1.01</v>
      </c>
    </row>
    <row r="1102" spans="1:30" s="30" customFormat="1" ht="11.25" x14ac:dyDescent="0.25">
      <c r="A1102" s="31">
        <v>88287</v>
      </c>
      <c r="B1102" s="30" t="str">
        <f t="shared" si="17"/>
        <v/>
      </c>
      <c r="C1102" s="34">
        <v>1.01</v>
      </c>
      <c r="D1102" s="34" t="s">
        <v>1864</v>
      </c>
      <c r="E1102" s="34" t="s">
        <v>1861</v>
      </c>
      <c r="F1102" s="34" t="s">
        <v>1861</v>
      </c>
      <c r="G1102" s="34" t="s">
        <v>1863</v>
      </c>
      <c r="H1102" s="34" t="s">
        <v>1866</v>
      </c>
      <c r="I1102" s="34" t="s">
        <v>1863</v>
      </c>
      <c r="J1102" s="34" t="s">
        <v>1863</v>
      </c>
      <c r="K1102" s="34">
        <v>0.91</v>
      </c>
      <c r="L1102" s="34">
        <v>0.91</v>
      </c>
      <c r="M1102" s="34">
        <v>0.91</v>
      </c>
      <c r="N1102" s="34">
        <v>0.89</v>
      </c>
      <c r="O1102" s="34">
        <v>0.9</v>
      </c>
      <c r="P1102" s="34">
        <v>0.91</v>
      </c>
      <c r="Q1102" s="34">
        <v>0.91</v>
      </c>
      <c r="R1102" s="34">
        <v>0.92</v>
      </c>
      <c r="S1102" s="34">
        <v>0.93</v>
      </c>
      <c r="T1102" s="34">
        <v>0.98</v>
      </c>
      <c r="U1102" s="34">
        <v>0.98</v>
      </c>
      <c r="V1102" s="34">
        <v>0.98</v>
      </c>
      <c r="W1102" s="34">
        <v>1.01</v>
      </c>
      <c r="X1102" s="34">
        <v>0.99</v>
      </c>
      <c r="Y1102" s="34">
        <v>1.03</v>
      </c>
      <c r="Z1102" s="412">
        <v>1.01</v>
      </c>
      <c r="AA1102" s="412">
        <v>1.01</v>
      </c>
      <c r="AB1102" s="412">
        <v>1.01</v>
      </c>
      <c r="AC1102" s="412">
        <v>1.01</v>
      </c>
      <c r="AD1102" s="412">
        <v>1.01</v>
      </c>
    </row>
    <row r="1103" spans="1:30" s="30" customFormat="1" ht="11.25" x14ac:dyDescent="0.25">
      <c r="A1103" s="31">
        <v>88289</v>
      </c>
      <c r="B1103" s="30" t="str">
        <f t="shared" si="17"/>
        <v/>
      </c>
      <c r="C1103" s="34">
        <v>0.95</v>
      </c>
      <c r="D1103" s="34" t="s">
        <v>1859</v>
      </c>
      <c r="E1103" s="34" t="s">
        <v>1863</v>
      </c>
      <c r="F1103" s="34" t="s">
        <v>1863</v>
      </c>
      <c r="G1103" s="34" t="s">
        <v>1867</v>
      </c>
      <c r="H1103" s="34" t="s">
        <v>1868</v>
      </c>
      <c r="I1103" s="34" t="s">
        <v>1867</v>
      </c>
      <c r="J1103" s="34" t="s">
        <v>1867</v>
      </c>
      <c r="K1103" s="34">
        <v>0.87</v>
      </c>
      <c r="L1103" s="34">
        <v>0.87</v>
      </c>
      <c r="M1103" s="34">
        <v>0.87</v>
      </c>
      <c r="N1103" s="34">
        <v>0.85</v>
      </c>
      <c r="O1103" s="34">
        <v>0.86</v>
      </c>
      <c r="P1103" s="34">
        <v>0.86</v>
      </c>
      <c r="Q1103" s="34">
        <v>0.87</v>
      </c>
      <c r="R1103" s="34">
        <v>0.87</v>
      </c>
      <c r="S1103" s="34">
        <v>0.88</v>
      </c>
      <c r="T1103" s="34">
        <v>0.93</v>
      </c>
      <c r="U1103" s="34">
        <v>0.93</v>
      </c>
      <c r="V1103" s="34">
        <v>0.93</v>
      </c>
      <c r="W1103" s="34">
        <v>0.96</v>
      </c>
      <c r="X1103" s="34">
        <v>0.94</v>
      </c>
      <c r="Y1103" s="34">
        <v>0.98</v>
      </c>
      <c r="Z1103" s="412">
        <v>0.96</v>
      </c>
      <c r="AA1103" s="412">
        <v>0.96</v>
      </c>
      <c r="AB1103" s="412">
        <v>0.96</v>
      </c>
      <c r="AC1103" s="412">
        <v>0.96</v>
      </c>
      <c r="AD1103" s="412">
        <v>0.96</v>
      </c>
    </row>
    <row r="1104" spans="1:30" s="30" customFormat="1" ht="11.25" x14ac:dyDescent="0.25">
      <c r="A1104" s="31">
        <v>88299</v>
      </c>
      <c r="B1104" s="30" t="str">
        <f t="shared" si="17"/>
        <v/>
      </c>
      <c r="C1104" s="34">
        <v>0.98</v>
      </c>
      <c r="D1104" s="34" t="s">
        <v>1865</v>
      </c>
      <c r="E1104" s="34" t="s">
        <v>1858</v>
      </c>
      <c r="F1104" s="34" t="s">
        <v>1860</v>
      </c>
      <c r="G1104" s="34" t="s">
        <v>1866</v>
      </c>
      <c r="H1104" s="34" t="s">
        <v>1867</v>
      </c>
      <c r="I1104" s="34" t="s">
        <v>1866</v>
      </c>
      <c r="J1104" s="34" t="s">
        <v>1866</v>
      </c>
      <c r="K1104" s="34">
        <v>0.89</v>
      </c>
      <c r="L1104" s="34">
        <v>0.89</v>
      </c>
      <c r="M1104" s="34">
        <v>0.89</v>
      </c>
      <c r="N1104" s="34">
        <v>0.88</v>
      </c>
      <c r="O1104" s="34">
        <v>0.88</v>
      </c>
      <c r="P1104" s="34">
        <v>0.89</v>
      </c>
      <c r="Q1104" s="34">
        <v>0.89</v>
      </c>
      <c r="R1104" s="34">
        <v>0.9</v>
      </c>
      <c r="S1104" s="34">
        <v>0.91</v>
      </c>
      <c r="T1104" s="34">
        <v>0.96</v>
      </c>
      <c r="U1104" s="34">
        <v>0.96</v>
      </c>
      <c r="V1104" s="34">
        <v>0.96</v>
      </c>
      <c r="W1104" s="34">
        <v>0.98</v>
      </c>
      <c r="X1104" s="34">
        <v>0.97</v>
      </c>
      <c r="Y1104" s="34">
        <v>1.01</v>
      </c>
      <c r="Z1104" s="412">
        <v>0.98</v>
      </c>
      <c r="AA1104" s="412">
        <v>0.98</v>
      </c>
      <c r="AB1104" s="412">
        <v>0.98</v>
      </c>
      <c r="AC1104" s="412">
        <v>0.98</v>
      </c>
      <c r="AD1104" s="412">
        <v>0.98</v>
      </c>
    </row>
    <row r="1105" spans="1:30" s="30" customFormat="1" ht="11.25" x14ac:dyDescent="0.25">
      <c r="A1105" s="31">
        <v>88316</v>
      </c>
      <c r="B1105" s="30" t="str">
        <f t="shared" si="17"/>
        <v/>
      </c>
      <c r="C1105" s="34">
        <v>0.95</v>
      </c>
      <c r="D1105" s="34" t="s">
        <v>1859</v>
      </c>
      <c r="E1105" s="34" t="s">
        <v>1863</v>
      </c>
      <c r="F1105" s="34" t="s">
        <v>1862</v>
      </c>
      <c r="G1105" s="34" t="s">
        <v>1867</v>
      </c>
      <c r="H1105" s="34" t="s">
        <v>1868</v>
      </c>
      <c r="I1105" s="34" t="s">
        <v>1870</v>
      </c>
      <c r="J1105" s="34" t="s">
        <v>1870</v>
      </c>
      <c r="K1105" s="34">
        <v>0.87</v>
      </c>
      <c r="L1105" s="34">
        <v>0.87</v>
      </c>
      <c r="M1105" s="34">
        <v>0.86</v>
      </c>
      <c r="N1105" s="34">
        <v>0.85</v>
      </c>
      <c r="O1105" s="34">
        <v>0.85</v>
      </c>
      <c r="P1105" s="34">
        <v>0.86</v>
      </c>
      <c r="Q1105" s="34">
        <v>0.87</v>
      </c>
      <c r="R1105" s="34">
        <v>0.87</v>
      </c>
      <c r="S1105" s="34">
        <v>0.88</v>
      </c>
      <c r="T1105" s="34">
        <v>0.93</v>
      </c>
      <c r="U1105" s="34">
        <v>0.93</v>
      </c>
      <c r="V1105" s="34">
        <v>0.93</v>
      </c>
      <c r="W1105" s="34">
        <v>0.96</v>
      </c>
      <c r="X1105" s="34">
        <v>0.94</v>
      </c>
      <c r="Y1105" s="34">
        <v>0.98</v>
      </c>
      <c r="Z1105" s="412">
        <v>0.96</v>
      </c>
      <c r="AA1105" s="412">
        <v>0.96</v>
      </c>
      <c r="AB1105" s="412">
        <v>0.96</v>
      </c>
      <c r="AC1105" s="412">
        <v>0.96</v>
      </c>
      <c r="AD1105" s="412">
        <v>0.96</v>
      </c>
    </row>
    <row r="1106" spans="1:30" s="30" customFormat="1" ht="11.25" x14ac:dyDescent="0.25">
      <c r="A1106" s="31">
        <v>88317</v>
      </c>
      <c r="B1106" s="30" t="str">
        <f t="shared" si="17"/>
        <v/>
      </c>
      <c r="C1106" s="34">
        <v>0.99</v>
      </c>
      <c r="D1106" s="34" t="s">
        <v>1865</v>
      </c>
      <c r="E1106" s="34" t="s">
        <v>1858</v>
      </c>
      <c r="F1106" s="34" t="s">
        <v>1860</v>
      </c>
      <c r="G1106" s="34" t="s">
        <v>1862</v>
      </c>
      <c r="H1106" s="34" t="s">
        <v>1872</v>
      </c>
      <c r="I1106" s="34" t="s">
        <v>1866</v>
      </c>
      <c r="J1106" s="34" t="s">
        <v>1866</v>
      </c>
      <c r="K1106" s="34">
        <v>0.9</v>
      </c>
      <c r="L1106" s="34">
        <v>0.9</v>
      </c>
      <c r="M1106" s="34">
        <v>0.89</v>
      </c>
      <c r="N1106" s="34">
        <v>0.88</v>
      </c>
      <c r="O1106" s="34">
        <v>0.88</v>
      </c>
      <c r="P1106" s="34">
        <v>0.89</v>
      </c>
      <c r="Q1106" s="34">
        <v>0.9</v>
      </c>
      <c r="R1106" s="34">
        <v>0.9</v>
      </c>
      <c r="S1106" s="34">
        <v>0.92</v>
      </c>
      <c r="T1106" s="34">
        <v>0.96</v>
      </c>
      <c r="U1106" s="34">
        <v>0.96</v>
      </c>
      <c r="V1106" s="34">
        <v>0.96</v>
      </c>
      <c r="W1106" s="34">
        <v>0.99</v>
      </c>
      <c r="X1106" s="34">
        <v>0.97</v>
      </c>
      <c r="Y1106" s="34">
        <v>1.01</v>
      </c>
      <c r="Z1106" s="412">
        <v>0.99</v>
      </c>
      <c r="AA1106" s="412">
        <v>0.99</v>
      </c>
      <c r="AB1106" s="412">
        <v>0.99</v>
      </c>
      <c r="AC1106" s="412">
        <v>0.99</v>
      </c>
      <c r="AD1106" s="412">
        <v>0.99</v>
      </c>
    </row>
    <row r="1107" spans="1:30" s="30" customFormat="1" ht="11.25" x14ac:dyDescent="0.25">
      <c r="A1107" s="31">
        <v>88319</v>
      </c>
      <c r="B1107" s="30" t="str">
        <f t="shared" si="17"/>
        <v/>
      </c>
      <c r="C1107" s="34">
        <v>1</v>
      </c>
      <c r="D1107" s="34" t="s">
        <v>1861</v>
      </c>
      <c r="E1107" s="34" t="s">
        <v>1865</v>
      </c>
      <c r="F1107" s="34" t="s">
        <v>1865</v>
      </c>
      <c r="G1107" s="34" t="s">
        <v>1863</v>
      </c>
      <c r="H1107" s="34" t="s">
        <v>1866</v>
      </c>
      <c r="I1107" s="34" t="s">
        <v>1862</v>
      </c>
      <c r="J1107" s="34" t="s">
        <v>1862</v>
      </c>
      <c r="K1107" s="34">
        <v>0.91</v>
      </c>
      <c r="L1107" s="34">
        <v>0.91</v>
      </c>
      <c r="M1107" s="34">
        <v>0.9</v>
      </c>
      <c r="N1107" s="34">
        <v>0.89</v>
      </c>
      <c r="O1107" s="34">
        <v>0.89</v>
      </c>
      <c r="P1107" s="34">
        <v>0.9</v>
      </c>
      <c r="Q1107" s="34">
        <v>0.91</v>
      </c>
      <c r="R1107" s="34">
        <v>0.92</v>
      </c>
      <c r="S1107" s="34">
        <v>0.93</v>
      </c>
      <c r="T1107" s="34">
        <v>0.97</v>
      </c>
      <c r="U1107" s="34">
        <v>0.98</v>
      </c>
      <c r="V1107" s="34">
        <v>0.98</v>
      </c>
      <c r="W1107" s="34">
        <v>1</v>
      </c>
      <c r="X1107" s="34">
        <v>0.98</v>
      </c>
      <c r="Y1107" s="34">
        <v>1.02</v>
      </c>
      <c r="Z1107" s="412">
        <v>1</v>
      </c>
      <c r="AA1107" s="412">
        <v>1</v>
      </c>
      <c r="AB1107" s="412">
        <v>1</v>
      </c>
      <c r="AC1107" s="412">
        <v>1</v>
      </c>
      <c r="AD1107" s="412">
        <v>1</v>
      </c>
    </row>
    <row r="1108" spans="1:30" s="30" customFormat="1" ht="11.25" x14ac:dyDescent="0.25">
      <c r="A1108" s="31">
        <v>88326</v>
      </c>
      <c r="B1108" s="30" t="str">
        <f t="shared" si="17"/>
        <v/>
      </c>
      <c r="C1108" s="34">
        <v>1.03</v>
      </c>
      <c r="D1108" s="34" t="s">
        <v>1857</v>
      </c>
      <c r="E1108" s="34">
        <v>1</v>
      </c>
      <c r="F1108" s="34">
        <v>1</v>
      </c>
      <c r="G1108" s="34" t="s">
        <v>1860</v>
      </c>
      <c r="H1108" s="34" t="s">
        <v>1863</v>
      </c>
      <c r="I1108" s="34" t="s">
        <v>1860</v>
      </c>
      <c r="J1108" s="34" t="s">
        <v>1860</v>
      </c>
      <c r="K1108" s="34">
        <v>0.93</v>
      </c>
      <c r="L1108" s="34">
        <v>0.93</v>
      </c>
      <c r="M1108" s="34">
        <v>0.93</v>
      </c>
      <c r="N1108" s="34">
        <v>0.91</v>
      </c>
      <c r="O1108" s="34">
        <v>0.92</v>
      </c>
      <c r="P1108" s="34">
        <v>0.93</v>
      </c>
      <c r="Q1108" s="34">
        <v>0.93</v>
      </c>
      <c r="R1108" s="34">
        <v>0.94</v>
      </c>
      <c r="S1108" s="34">
        <v>0.95</v>
      </c>
      <c r="T1108" s="34">
        <v>1</v>
      </c>
      <c r="U1108" s="34">
        <v>1</v>
      </c>
      <c r="V1108" s="34">
        <v>1.01</v>
      </c>
      <c r="W1108" s="34">
        <v>1.03</v>
      </c>
      <c r="X1108" s="34">
        <v>1.01</v>
      </c>
      <c r="Y1108" s="34">
        <v>1.05</v>
      </c>
      <c r="Z1108" s="412">
        <v>1.03</v>
      </c>
      <c r="AA1108" s="412">
        <v>1.03</v>
      </c>
      <c r="AB1108" s="412">
        <v>1.03</v>
      </c>
      <c r="AC1108" s="412">
        <v>1.03</v>
      </c>
      <c r="AD1108" s="412">
        <v>1.03</v>
      </c>
    </row>
    <row r="1109" spans="1:30" s="30" customFormat="1" ht="11.25" x14ac:dyDescent="0.25">
      <c r="A1109" s="31">
        <v>88339</v>
      </c>
      <c r="B1109" s="30" t="str">
        <f t="shared" si="17"/>
        <v/>
      </c>
      <c r="C1109" s="34">
        <v>1.02</v>
      </c>
      <c r="D1109" s="34">
        <v>1</v>
      </c>
      <c r="E1109" s="34" t="s">
        <v>1864</v>
      </c>
      <c r="F1109" s="34" t="s">
        <v>1864</v>
      </c>
      <c r="G1109" s="34" t="s">
        <v>1859</v>
      </c>
      <c r="H1109" s="34" t="s">
        <v>1862</v>
      </c>
      <c r="I1109" s="34" t="s">
        <v>1859</v>
      </c>
      <c r="J1109" s="34" t="s">
        <v>1859</v>
      </c>
      <c r="K1109" s="34">
        <v>0.92</v>
      </c>
      <c r="L1109" s="34">
        <v>0.92</v>
      </c>
      <c r="M1109" s="34">
        <v>0.92</v>
      </c>
      <c r="N1109" s="34">
        <v>0.9</v>
      </c>
      <c r="O1109" s="34">
        <v>0.91</v>
      </c>
      <c r="P1109" s="34">
        <v>0.92</v>
      </c>
      <c r="Q1109" s="34">
        <v>0.92</v>
      </c>
      <c r="R1109" s="34">
        <v>0.93</v>
      </c>
      <c r="S1109" s="34">
        <v>0.94</v>
      </c>
      <c r="T1109" s="34">
        <v>0.99</v>
      </c>
      <c r="U1109" s="34">
        <v>0.99</v>
      </c>
      <c r="V1109" s="34">
        <v>1</v>
      </c>
      <c r="W1109" s="34">
        <v>1.02</v>
      </c>
      <c r="X1109" s="34">
        <v>1</v>
      </c>
      <c r="Y1109" s="34">
        <v>1.04</v>
      </c>
      <c r="Z1109" s="412">
        <v>1.02</v>
      </c>
      <c r="AA1109" s="412">
        <v>1.02</v>
      </c>
      <c r="AB1109" s="412">
        <v>1.02</v>
      </c>
      <c r="AC1109" s="412">
        <v>1.02</v>
      </c>
      <c r="AD1109" s="412">
        <v>1.02</v>
      </c>
    </row>
    <row r="1110" spans="1:30" s="30" customFormat="1" ht="11.25" x14ac:dyDescent="0.25">
      <c r="A1110" s="31">
        <v>88348</v>
      </c>
      <c r="B1110" s="30" t="str">
        <f t="shared" si="17"/>
        <v/>
      </c>
      <c r="C1110" s="34">
        <v>1</v>
      </c>
      <c r="D1110" s="34" t="s">
        <v>1861</v>
      </c>
      <c r="E1110" s="34" t="s">
        <v>1865</v>
      </c>
      <c r="F1110" s="34" t="s">
        <v>1858</v>
      </c>
      <c r="G1110" s="34" t="s">
        <v>1862</v>
      </c>
      <c r="H1110" s="34" t="s">
        <v>1872</v>
      </c>
      <c r="I1110" s="34" t="s">
        <v>1862</v>
      </c>
      <c r="J1110" s="34" t="s">
        <v>1862</v>
      </c>
      <c r="K1110" s="34">
        <v>0.9</v>
      </c>
      <c r="L1110" s="34">
        <v>0.91</v>
      </c>
      <c r="M1110" s="34">
        <v>0.9</v>
      </c>
      <c r="N1110" s="34">
        <v>0.89</v>
      </c>
      <c r="O1110" s="34">
        <v>0.89</v>
      </c>
      <c r="P1110" s="34">
        <v>0.9</v>
      </c>
      <c r="Q1110" s="34">
        <v>0.9</v>
      </c>
      <c r="R1110" s="34">
        <v>0.91</v>
      </c>
      <c r="S1110" s="34">
        <v>0.92</v>
      </c>
      <c r="T1110" s="34">
        <v>0.97</v>
      </c>
      <c r="U1110" s="34">
        <v>0.97</v>
      </c>
      <c r="V1110" s="34">
        <v>0.97</v>
      </c>
      <c r="W1110" s="34">
        <v>1</v>
      </c>
      <c r="X1110" s="34">
        <v>0.98</v>
      </c>
      <c r="Y1110" s="34">
        <v>1.02</v>
      </c>
      <c r="Z1110" s="412">
        <v>1</v>
      </c>
      <c r="AA1110" s="412">
        <v>1</v>
      </c>
      <c r="AB1110" s="412">
        <v>1</v>
      </c>
      <c r="AC1110" s="412">
        <v>1</v>
      </c>
      <c r="AD1110" s="412">
        <v>1</v>
      </c>
    </row>
    <row r="1111" spans="1:30" s="30" customFormat="1" ht="11.25" x14ac:dyDescent="0.25">
      <c r="A1111" s="31">
        <v>88353</v>
      </c>
      <c r="B1111" s="30" t="str">
        <f t="shared" si="17"/>
        <v/>
      </c>
      <c r="C1111" s="34">
        <v>0.99</v>
      </c>
      <c r="D1111" s="34" t="s">
        <v>1865</v>
      </c>
      <c r="E1111" s="34" t="s">
        <v>1858</v>
      </c>
      <c r="F1111" s="34" t="s">
        <v>1858</v>
      </c>
      <c r="G1111" s="34" t="s">
        <v>1862</v>
      </c>
      <c r="H1111" s="34" t="s">
        <v>1872</v>
      </c>
      <c r="I1111" s="34" t="s">
        <v>1866</v>
      </c>
      <c r="J1111" s="34" t="s">
        <v>1866</v>
      </c>
      <c r="K1111" s="34">
        <v>0.9</v>
      </c>
      <c r="L1111" s="34">
        <v>0.9</v>
      </c>
      <c r="M1111" s="34">
        <v>0.89</v>
      </c>
      <c r="N1111" s="34">
        <v>0.88</v>
      </c>
      <c r="O1111" s="34">
        <v>0.88</v>
      </c>
      <c r="P1111" s="34">
        <v>0.89</v>
      </c>
      <c r="Q1111" s="34">
        <v>0.89</v>
      </c>
      <c r="R1111" s="34">
        <v>0.9</v>
      </c>
      <c r="S1111" s="34">
        <v>0.91</v>
      </c>
      <c r="T1111" s="34">
        <v>0.96</v>
      </c>
      <c r="U1111" s="34">
        <v>0.96</v>
      </c>
      <c r="V1111" s="34">
        <v>0.96</v>
      </c>
      <c r="W1111" s="34">
        <v>0.99</v>
      </c>
      <c r="X1111" s="34">
        <v>0.97</v>
      </c>
      <c r="Y1111" s="34">
        <v>1.01</v>
      </c>
      <c r="Z1111" s="412">
        <v>0.99</v>
      </c>
      <c r="AA1111" s="412">
        <v>0.99</v>
      </c>
      <c r="AB1111" s="412">
        <v>0.99</v>
      </c>
      <c r="AC1111" s="412">
        <v>0.99</v>
      </c>
      <c r="AD1111" s="412">
        <v>0.99</v>
      </c>
    </row>
    <row r="1112" spans="1:30" s="30" customFormat="1" ht="11.25" x14ac:dyDescent="0.25">
      <c r="A1112" s="31">
        <v>88356</v>
      </c>
      <c r="B1112" s="30" t="str">
        <f t="shared" si="17"/>
        <v/>
      </c>
      <c r="C1112" s="34">
        <v>1</v>
      </c>
      <c r="D1112" s="34" t="s">
        <v>1864</v>
      </c>
      <c r="E1112" s="34" t="s">
        <v>1861</v>
      </c>
      <c r="F1112" s="34" t="s">
        <v>1865</v>
      </c>
      <c r="G1112" s="34" t="s">
        <v>1863</v>
      </c>
      <c r="H1112" s="34" t="s">
        <v>1866</v>
      </c>
      <c r="I1112" s="34" t="s">
        <v>1863</v>
      </c>
      <c r="J1112" s="34" t="s">
        <v>1863</v>
      </c>
      <c r="K1112" s="34">
        <v>0.91</v>
      </c>
      <c r="L1112" s="34">
        <v>0.91</v>
      </c>
      <c r="M1112" s="34">
        <v>0.91</v>
      </c>
      <c r="N1112" s="34">
        <v>0.89</v>
      </c>
      <c r="O1112" s="34">
        <v>0.9</v>
      </c>
      <c r="P1112" s="34">
        <v>0.9</v>
      </c>
      <c r="Q1112" s="34">
        <v>0.91</v>
      </c>
      <c r="R1112" s="34">
        <v>0.92</v>
      </c>
      <c r="S1112" s="34">
        <v>0.93</v>
      </c>
      <c r="T1112" s="34">
        <v>0.98</v>
      </c>
      <c r="U1112" s="34">
        <v>0.98</v>
      </c>
      <c r="V1112" s="34">
        <v>0.98</v>
      </c>
      <c r="W1112" s="34">
        <v>1</v>
      </c>
      <c r="X1112" s="34">
        <v>0.98</v>
      </c>
      <c r="Y1112" s="34">
        <v>1.02</v>
      </c>
      <c r="Z1112" s="412">
        <v>1</v>
      </c>
      <c r="AA1112" s="412">
        <v>1</v>
      </c>
      <c r="AB1112" s="412">
        <v>1</v>
      </c>
      <c r="AC1112" s="412">
        <v>1</v>
      </c>
      <c r="AD1112" s="412">
        <v>1</v>
      </c>
    </row>
    <row r="1113" spans="1:30" s="30" customFormat="1" ht="11.25" x14ac:dyDescent="0.25">
      <c r="A1113" s="31">
        <v>88361</v>
      </c>
      <c r="B1113" s="30" t="str">
        <f t="shared" si="17"/>
        <v/>
      </c>
      <c r="C1113" s="34">
        <v>1</v>
      </c>
      <c r="D1113" s="34" t="s">
        <v>1861</v>
      </c>
      <c r="E1113" s="34" t="s">
        <v>1861</v>
      </c>
      <c r="F1113" s="34" t="s">
        <v>1865</v>
      </c>
      <c r="G1113" s="34" t="s">
        <v>1863</v>
      </c>
      <c r="H1113" s="34" t="s">
        <v>1866</v>
      </c>
      <c r="I1113" s="34" t="s">
        <v>1862</v>
      </c>
      <c r="J1113" s="34" t="s">
        <v>1862</v>
      </c>
      <c r="K1113" s="34">
        <v>0.91</v>
      </c>
      <c r="L1113" s="34">
        <v>0.91</v>
      </c>
      <c r="M1113" s="34">
        <v>0.9</v>
      </c>
      <c r="N1113" s="34">
        <v>0.89</v>
      </c>
      <c r="O1113" s="34">
        <v>0.89</v>
      </c>
      <c r="P1113" s="34">
        <v>0.9</v>
      </c>
      <c r="Q1113" s="34">
        <v>0.91</v>
      </c>
      <c r="R1113" s="34">
        <v>0.91</v>
      </c>
      <c r="S1113" s="34">
        <v>0.93</v>
      </c>
      <c r="T1113" s="34">
        <v>0.97</v>
      </c>
      <c r="U1113" s="34">
        <v>0.97</v>
      </c>
      <c r="V1113" s="34">
        <v>0.98</v>
      </c>
      <c r="W1113" s="34">
        <v>1</v>
      </c>
      <c r="X1113" s="34">
        <v>0.98</v>
      </c>
      <c r="Y1113" s="34">
        <v>1.02</v>
      </c>
      <c r="Z1113" s="412">
        <v>1</v>
      </c>
      <c r="AA1113" s="412">
        <v>1</v>
      </c>
      <c r="AB1113" s="412">
        <v>1</v>
      </c>
      <c r="AC1113" s="412">
        <v>1</v>
      </c>
      <c r="AD1113" s="412">
        <v>1</v>
      </c>
    </row>
    <row r="1114" spans="1:30" s="30" customFormat="1" ht="11.25" x14ac:dyDescent="0.25">
      <c r="A1114" s="31">
        <v>88364</v>
      </c>
      <c r="B1114" s="30" t="str">
        <f t="shared" si="17"/>
        <v/>
      </c>
      <c r="C1114" s="34">
        <v>0.97</v>
      </c>
      <c r="D1114" s="34" t="s">
        <v>1860</v>
      </c>
      <c r="E1114" s="34" t="s">
        <v>1860</v>
      </c>
      <c r="F1114" s="34" t="s">
        <v>1859</v>
      </c>
      <c r="G1114" s="34" t="s">
        <v>1872</v>
      </c>
      <c r="H1114" s="34" t="s">
        <v>1870</v>
      </c>
      <c r="I1114" s="34" t="s">
        <v>1872</v>
      </c>
      <c r="J1114" s="34" t="s">
        <v>1872</v>
      </c>
      <c r="K1114" s="34">
        <v>0.88</v>
      </c>
      <c r="L1114" s="34">
        <v>0.88</v>
      </c>
      <c r="M1114" s="34">
        <v>0.88</v>
      </c>
      <c r="N1114" s="34">
        <v>0.87</v>
      </c>
      <c r="O1114" s="34">
        <v>0.87</v>
      </c>
      <c r="P1114" s="34">
        <v>0.88</v>
      </c>
      <c r="Q1114" s="34">
        <v>0.88</v>
      </c>
      <c r="R1114" s="34">
        <v>0.89</v>
      </c>
      <c r="S1114" s="34">
        <v>0.9</v>
      </c>
      <c r="T1114" s="34">
        <v>0.94</v>
      </c>
      <c r="U1114" s="34">
        <v>0.95</v>
      </c>
      <c r="V1114" s="34">
        <v>0.95</v>
      </c>
      <c r="W1114" s="34">
        <v>0.97</v>
      </c>
      <c r="X1114" s="34">
        <v>0.95</v>
      </c>
      <c r="Y1114" s="34">
        <v>0.99</v>
      </c>
      <c r="Z1114" s="412">
        <v>0.97</v>
      </c>
      <c r="AA1114" s="412">
        <v>0.97</v>
      </c>
      <c r="AB1114" s="412">
        <v>0.97</v>
      </c>
      <c r="AC1114" s="412">
        <v>0.97</v>
      </c>
      <c r="AD1114" s="412">
        <v>0.97</v>
      </c>
    </row>
    <row r="1115" spans="1:30" s="30" customFormat="1" ht="11.25" x14ac:dyDescent="0.25">
      <c r="A1115" s="31">
        <v>88367</v>
      </c>
      <c r="B1115" s="30" t="str">
        <f t="shared" si="17"/>
        <v/>
      </c>
      <c r="C1115" s="34">
        <v>1.03</v>
      </c>
      <c r="D1115" s="34" t="s">
        <v>1857</v>
      </c>
      <c r="E1115" s="34">
        <v>1</v>
      </c>
      <c r="F1115" s="34" t="s">
        <v>1864</v>
      </c>
      <c r="G1115" s="34" t="s">
        <v>1860</v>
      </c>
      <c r="H1115" s="34" t="s">
        <v>1863</v>
      </c>
      <c r="I1115" s="34" t="s">
        <v>1859</v>
      </c>
      <c r="J1115" s="34" t="s">
        <v>1859</v>
      </c>
      <c r="K1115" s="34">
        <v>0.93</v>
      </c>
      <c r="L1115" s="34">
        <v>0.93</v>
      </c>
      <c r="M1115" s="34">
        <v>0.92</v>
      </c>
      <c r="N1115" s="34">
        <v>0.91</v>
      </c>
      <c r="O1115" s="34">
        <v>0.91</v>
      </c>
      <c r="P1115" s="34">
        <v>0.92</v>
      </c>
      <c r="Q1115" s="34">
        <v>0.93</v>
      </c>
      <c r="R1115" s="34">
        <v>0.93</v>
      </c>
      <c r="S1115" s="34">
        <v>0.95</v>
      </c>
      <c r="T1115" s="34">
        <v>1</v>
      </c>
      <c r="U1115" s="34">
        <v>1</v>
      </c>
      <c r="V1115" s="34">
        <v>1</v>
      </c>
      <c r="W1115" s="34">
        <v>1.02</v>
      </c>
      <c r="X1115" s="34">
        <v>1</v>
      </c>
      <c r="Y1115" s="34">
        <v>1.04</v>
      </c>
      <c r="Z1115" s="412">
        <v>1.02</v>
      </c>
      <c r="AA1115" s="412">
        <v>1.02</v>
      </c>
      <c r="AB1115" s="412">
        <v>1.02</v>
      </c>
      <c r="AC1115" s="412">
        <v>1.02</v>
      </c>
      <c r="AD1115" s="412">
        <v>1.02</v>
      </c>
    </row>
    <row r="1116" spans="1:30" s="30" customFormat="1" ht="11.25" x14ac:dyDescent="0.25">
      <c r="A1116" s="31">
        <v>88368</v>
      </c>
      <c r="B1116" s="30" t="str">
        <f t="shared" si="17"/>
        <v/>
      </c>
      <c r="C1116" s="34">
        <v>1.01</v>
      </c>
      <c r="D1116" s="34" t="s">
        <v>1864</v>
      </c>
      <c r="E1116" s="34" t="s">
        <v>1861</v>
      </c>
      <c r="F1116" s="34" t="s">
        <v>1865</v>
      </c>
      <c r="G1116" s="34" t="s">
        <v>1863</v>
      </c>
      <c r="H1116" s="34" t="s">
        <v>1866</v>
      </c>
      <c r="I1116" s="34" t="s">
        <v>1863</v>
      </c>
      <c r="J1116" s="34" t="s">
        <v>1863</v>
      </c>
      <c r="K1116" s="34">
        <v>0.91</v>
      </c>
      <c r="L1116" s="34">
        <v>0.91</v>
      </c>
      <c r="M1116" s="34">
        <v>0.91</v>
      </c>
      <c r="N1116" s="34">
        <v>0.89</v>
      </c>
      <c r="O1116" s="34">
        <v>0.9</v>
      </c>
      <c r="P1116" s="34">
        <v>0.91</v>
      </c>
      <c r="Q1116" s="34">
        <v>0.91</v>
      </c>
      <c r="R1116" s="34">
        <v>0.92</v>
      </c>
      <c r="S1116" s="34">
        <v>0.93</v>
      </c>
      <c r="T1116" s="34">
        <v>0.98</v>
      </c>
      <c r="U1116" s="34">
        <v>0.98</v>
      </c>
      <c r="V1116" s="34">
        <v>0.98</v>
      </c>
      <c r="W1116" s="34">
        <v>1.01</v>
      </c>
      <c r="X1116" s="34">
        <v>0.98</v>
      </c>
      <c r="Y1116" s="34">
        <v>1.03</v>
      </c>
      <c r="Z1116" s="412">
        <v>1.01</v>
      </c>
      <c r="AA1116" s="412">
        <v>1.01</v>
      </c>
      <c r="AB1116" s="412">
        <v>1.01</v>
      </c>
      <c r="AC1116" s="412">
        <v>1.01</v>
      </c>
      <c r="AD1116" s="412">
        <v>1.01</v>
      </c>
    </row>
    <row r="1117" spans="1:30" s="30" customFormat="1" ht="11.25" x14ac:dyDescent="0.25">
      <c r="A1117" s="31">
        <v>88370</v>
      </c>
      <c r="B1117" s="30" t="str">
        <f t="shared" si="17"/>
        <v/>
      </c>
      <c r="C1117" s="34">
        <v>1.01</v>
      </c>
      <c r="D1117" s="34" t="s">
        <v>1864</v>
      </c>
      <c r="E1117" s="34" t="s">
        <v>1861</v>
      </c>
      <c r="F1117" s="34" t="s">
        <v>1861</v>
      </c>
      <c r="G1117" s="34" t="s">
        <v>1859</v>
      </c>
      <c r="H1117" s="34" t="s">
        <v>1862</v>
      </c>
      <c r="I1117" s="34" t="s">
        <v>1863</v>
      </c>
      <c r="J1117" s="34" t="s">
        <v>1863</v>
      </c>
      <c r="K1117" s="34">
        <v>0.92</v>
      </c>
      <c r="L1117" s="34">
        <v>0.92</v>
      </c>
      <c r="M1117" s="34">
        <v>0.91</v>
      </c>
      <c r="N1117" s="34">
        <v>0.9</v>
      </c>
      <c r="O1117" s="34">
        <v>0.9</v>
      </c>
      <c r="P1117" s="34">
        <v>0.91</v>
      </c>
      <c r="Q1117" s="34">
        <v>0.91</v>
      </c>
      <c r="R1117" s="34">
        <v>0.92</v>
      </c>
      <c r="S1117" s="34">
        <v>0.93</v>
      </c>
      <c r="T1117" s="34">
        <v>0.98</v>
      </c>
      <c r="U1117" s="34">
        <v>0.98</v>
      </c>
      <c r="V1117" s="34">
        <v>0.99</v>
      </c>
      <c r="W1117" s="34">
        <v>1.01</v>
      </c>
      <c r="X1117" s="34">
        <v>0.99</v>
      </c>
      <c r="Y1117" s="34">
        <v>1.03</v>
      </c>
      <c r="Z1117" s="412">
        <v>1.01</v>
      </c>
      <c r="AA1117" s="412">
        <v>1.01</v>
      </c>
      <c r="AB1117" s="412">
        <v>1.01</v>
      </c>
      <c r="AC1117" s="412">
        <v>1.01</v>
      </c>
      <c r="AD1117" s="412">
        <v>1.01</v>
      </c>
    </row>
    <row r="1118" spans="1:30" s="30" customFormat="1" ht="11.25" x14ac:dyDescent="0.25">
      <c r="A1118" s="31">
        <v>88371</v>
      </c>
      <c r="B1118" s="30" t="str">
        <f t="shared" si="17"/>
        <v/>
      </c>
      <c r="C1118" s="34">
        <v>0.99</v>
      </c>
      <c r="D1118" s="34" t="s">
        <v>1865</v>
      </c>
      <c r="E1118" s="34" t="s">
        <v>1865</v>
      </c>
      <c r="F1118" s="34" t="s">
        <v>1858</v>
      </c>
      <c r="G1118" s="34" t="s">
        <v>1862</v>
      </c>
      <c r="H1118" s="34" t="s">
        <v>1872</v>
      </c>
      <c r="I1118" s="34" t="s">
        <v>1862</v>
      </c>
      <c r="J1118" s="34" t="s">
        <v>1866</v>
      </c>
      <c r="K1118" s="34">
        <v>0.9</v>
      </c>
      <c r="L1118" s="34">
        <v>0.9</v>
      </c>
      <c r="M1118" s="34">
        <v>0.9</v>
      </c>
      <c r="N1118" s="34">
        <v>0.88</v>
      </c>
      <c r="O1118" s="34">
        <v>0.89</v>
      </c>
      <c r="P1118" s="34">
        <v>0.89</v>
      </c>
      <c r="Q1118" s="34">
        <v>0.9</v>
      </c>
      <c r="R1118" s="34">
        <v>0.91</v>
      </c>
      <c r="S1118" s="34">
        <v>0.92</v>
      </c>
      <c r="T1118" s="34">
        <v>0.96</v>
      </c>
      <c r="U1118" s="34">
        <v>0.96</v>
      </c>
      <c r="V1118" s="34">
        <v>0.97</v>
      </c>
      <c r="W1118" s="34">
        <v>0.99</v>
      </c>
      <c r="X1118" s="34">
        <v>0.97</v>
      </c>
      <c r="Y1118" s="34">
        <v>1.01</v>
      </c>
      <c r="Z1118" s="412">
        <v>0.99</v>
      </c>
      <c r="AA1118" s="412">
        <v>0.99</v>
      </c>
      <c r="AB1118" s="412">
        <v>0.99</v>
      </c>
      <c r="AC1118" s="412">
        <v>0.99</v>
      </c>
      <c r="AD1118" s="412">
        <v>0.99</v>
      </c>
    </row>
    <row r="1119" spans="1:30" s="30" customFormat="1" ht="11.25" x14ac:dyDescent="0.25">
      <c r="A1119" s="31">
        <v>88373</v>
      </c>
      <c r="B1119" s="30" t="str">
        <f t="shared" si="17"/>
        <v/>
      </c>
      <c r="C1119" s="34">
        <v>0.99</v>
      </c>
      <c r="D1119" s="34" t="s">
        <v>1865</v>
      </c>
      <c r="E1119" s="34" t="s">
        <v>1858</v>
      </c>
      <c r="F1119" s="34" t="s">
        <v>1858</v>
      </c>
      <c r="G1119" s="34" t="s">
        <v>1862</v>
      </c>
      <c r="H1119" s="34" t="s">
        <v>1872</v>
      </c>
      <c r="I1119" s="34" t="s">
        <v>1866</v>
      </c>
      <c r="J1119" s="34" t="s">
        <v>1866</v>
      </c>
      <c r="K1119" s="34">
        <v>0.9</v>
      </c>
      <c r="L1119" s="34">
        <v>0.9</v>
      </c>
      <c r="M1119" s="34">
        <v>0.89</v>
      </c>
      <c r="N1119" s="34">
        <v>0.88</v>
      </c>
      <c r="O1119" s="34">
        <v>0.88</v>
      </c>
      <c r="P1119" s="34">
        <v>0.89</v>
      </c>
      <c r="Q1119" s="34">
        <v>0.9</v>
      </c>
      <c r="R1119" s="34">
        <v>0.9</v>
      </c>
      <c r="S1119" s="34">
        <v>0.91</v>
      </c>
      <c r="T1119" s="34">
        <v>0.96</v>
      </c>
      <c r="U1119" s="34">
        <v>0.96</v>
      </c>
      <c r="V1119" s="34">
        <v>0.96</v>
      </c>
      <c r="W1119" s="34">
        <v>0.99</v>
      </c>
      <c r="X1119" s="34">
        <v>0.97</v>
      </c>
      <c r="Y1119" s="34">
        <v>1.01</v>
      </c>
      <c r="Z1119" s="412">
        <v>0.99</v>
      </c>
      <c r="AA1119" s="412">
        <v>0.99</v>
      </c>
      <c r="AB1119" s="412">
        <v>0.99</v>
      </c>
      <c r="AC1119" s="412">
        <v>0.99</v>
      </c>
      <c r="AD1119" s="412">
        <v>0.99</v>
      </c>
    </row>
    <row r="1120" spans="1:30" s="30" customFormat="1" ht="11.25" x14ac:dyDescent="0.25">
      <c r="A1120" s="31">
        <v>88374</v>
      </c>
      <c r="B1120" s="30" t="str">
        <f t="shared" si="17"/>
        <v/>
      </c>
      <c r="C1120" s="34">
        <v>0.99</v>
      </c>
      <c r="D1120" s="34" t="s">
        <v>1865</v>
      </c>
      <c r="E1120" s="34" t="s">
        <v>1858</v>
      </c>
      <c r="F1120" s="34" t="s">
        <v>1860</v>
      </c>
      <c r="G1120" s="34" t="s">
        <v>1866</v>
      </c>
      <c r="H1120" s="34" t="s">
        <v>1872</v>
      </c>
      <c r="I1120" s="34" t="s">
        <v>1866</v>
      </c>
      <c r="J1120" s="34" t="s">
        <v>1866</v>
      </c>
      <c r="K1120" s="34">
        <v>0.9</v>
      </c>
      <c r="L1120" s="34">
        <v>0.9</v>
      </c>
      <c r="M1120" s="34">
        <v>0.89</v>
      </c>
      <c r="N1120" s="34">
        <v>0.88</v>
      </c>
      <c r="O1120" s="34">
        <v>0.88</v>
      </c>
      <c r="P1120" s="34">
        <v>0.89</v>
      </c>
      <c r="Q1120" s="34">
        <v>0.89</v>
      </c>
      <c r="R1120" s="34">
        <v>0.9</v>
      </c>
      <c r="S1120" s="34">
        <v>0.91</v>
      </c>
      <c r="T1120" s="34">
        <v>0.96</v>
      </c>
      <c r="U1120" s="34">
        <v>0.96</v>
      </c>
      <c r="V1120" s="34">
        <v>0.96</v>
      </c>
      <c r="W1120" s="34">
        <v>0.99</v>
      </c>
      <c r="X1120" s="34">
        <v>0.97</v>
      </c>
      <c r="Y1120" s="34">
        <v>1.01</v>
      </c>
      <c r="Z1120" s="412">
        <v>0.99</v>
      </c>
      <c r="AA1120" s="412">
        <v>0.99</v>
      </c>
      <c r="AB1120" s="412">
        <v>0.99</v>
      </c>
      <c r="AC1120" s="412">
        <v>0.99</v>
      </c>
      <c r="AD1120" s="412">
        <v>0.99</v>
      </c>
    </row>
    <row r="1121" spans="1:30" s="30" customFormat="1" ht="11.25" x14ac:dyDescent="0.25">
      <c r="A1121" s="31">
        <v>88376</v>
      </c>
      <c r="B1121" s="30" t="str">
        <f t="shared" si="17"/>
        <v/>
      </c>
      <c r="C1121" s="34">
        <v>0.98</v>
      </c>
      <c r="D1121" s="34" t="s">
        <v>1858</v>
      </c>
      <c r="E1121" s="34" t="s">
        <v>1858</v>
      </c>
      <c r="F1121" s="34" t="s">
        <v>1860</v>
      </c>
      <c r="G1121" s="34" t="s">
        <v>1866</v>
      </c>
      <c r="H1121" s="34" t="s">
        <v>1867</v>
      </c>
      <c r="I1121" s="34" t="s">
        <v>1866</v>
      </c>
      <c r="J1121" s="34" t="s">
        <v>1866</v>
      </c>
      <c r="K1121" s="34">
        <v>0.89</v>
      </c>
      <c r="L1121" s="34">
        <v>0.89</v>
      </c>
      <c r="M1121" s="34">
        <v>0.89</v>
      </c>
      <c r="N1121" s="34">
        <v>0.87</v>
      </c>
      <c r="O1121" s="34">
        <v>0.88</v>
      </c>
      <c r="P1121" s="34">
        <v>0.88</v>
      </c>
      <c r="Q1121" s="34">
        <v>0.89</v>
      </c>
      <c r="R1121" s="34">
        <v>0.9</v>
      </c>
      <c r="S1121" s="34">
        <v>0.91</v>
      </c>
      <c r="T1121" s="34">
        <v>0.95</v>
      </c>
      <c r="U1121" s="34">
        <v>0.95</v>
      </c>
      <c r="V1121" s="34">
        <v>0.96</v>
      </c>
      <c r="W1121" s="34">
        <v>0.98</v>
      </c>
      <c r="X1121" s="34">
        <v>0.96</v>
      </c>
      <c r="Y1121" s="34">
        <v>1</v>
      </c>
      <c r="Z1121" s="412">
        <v>0.98</v>
      </c>
      <c r="AA1121" s="412">
        <v>0.98</v>
      </c>
      <c r="AB1121" s="412">
        <v>0.98</v>
      </c>
      <c r="AC1121" s="412">
        <v>0.98</v>
      </c>
      <c r="AD1121" s="412">
        <v>0.98</v>
      </c>
    </row>
    <row r="1122" spans="1:30" s="30" customFormat="1" ht="11.25" x14ac:dyDescent="0.25">
      <c r="A1122" s="31">
        <v>88377</v>
      </c>
      <c r="B1122" s="30" t="str">
        <f t="shared" si="17"/>
        <v/>
      </c>
      <c r="C1122" s="34">
        <v>0.98</v>
      </c>
      <c r="D1122" s="34" t="s">
        <v>1865</v>
      </c>
      <c r="E1122" s="34" t="s">
        <v>1858</v>
      </c>
      <c r="F1122" s="34" t="s">
        <v>1860</v>
      </c>
      <c r="G1122" s="34" t="s">
        <v>1866</v>
      </c>
      <c r="H1122" s="34" t="s">
        <v>1867</v>
      </c>
      <c r="I1122" s="34" t="s">
        <v>1866</v>
      </c>
      <c r="J1122" s="34" t="s">
        <v>1866</v>
      </c>
      <c r="K1122" s="34">
        <v>0.9</v>
      </c>
      <c r="L1122" s="34">
        <v>0.9</v>
      </c>
      <c r="M1122" s="34">
        <v>0.89</v>
      </c>
      <c r="N1122" s="34">
        <v>0.88</v>
      </c>
      <c r="O1122" s="34">
        <v>0.88</v>
      </c>
      <c r="P1122" s="34">
        <v>0.89</v>
      </c>
      <c r="Q1122" s="34">
        <v>0.89</v>
      </c>
      <c r="R1122" s="34">
        <v>0.9</v>
      </c>
      <c r="S1122" s="34">
        <v>0.91</v>
      </c>
      <c r="T1122" s="34">
        <v>0.96</v>
      </c>
      <c r="U1122" s="34">
        <v>0.96</v>
      </c>
      <c r="V1122" s="34">
        <v>0.96</v>
      </c>
      <c r="W1122" s="34">
        <v>0.99</v>
      </c>
      <c r="X1122" s="34">
        <v>0.97</v>
      </c>
      <c r="Y1122" s="34">
        <v>1.01</v>
      </c>
      <c r="Z1122" s="412">
        <v>0.99</v>
      </c>
      <c r="AA1122" s="412">
        <v>0.99</v>
      </c>
      <c r="AB1122" s="412">
        <v>0.99</v>
      </c>
      <c r="AC1122" s="412">
        <v>0.99</v>
      </c>
      <c r="AD1122" s="412">
        <v>0.99</v>
      </c>
    </row>
    <row r="1123" spans="1:30" s="30" customFormat="1" ht="11.25" x14ac:dyDescent="0.25">
      <c r="A1123" s="31">
        <v>88379</v>
      </c>
      <c r="B1123" s="30" t="str">
        <f t="shared" si="17"/>
        <v/>
      </c>
      <c r="C1123" s="34">
        <v>0.99</v>
      </c>
      <c r="D1123" s="34" t="s">
        <v>1865</v>
      </c>
      <c r="E1123" s="34" t="s">
        <v>1858</v>
      </c>
      <c r="F1123" s="34" t="s">
        <v>1860</v>
      </c>
      <c r="G1123" s="34" t="s">
        <v>1866</v>
      </c>
      <c r="H1123" s="34" t="s">
        <v>1872</v>
      </c>
      <c r="I1123" s="34" t="s">
        <v>1866</v>
      </c>
      <c r="J1123" s="34" t="s">
        <v>1866</v>
      </c>
      <c r="K1123" s="34">
        <v>0.9</v>
      </c>
      <c r="L1123" s="34">
        <v>0.9</v>
      </c>
      <c r="M1123" s="34">
        <v>0.89</v>
      </c>
      <c r="N1123" s="34">
        <v>0.88</v>
      </c>
      <c r="O1123" s="34">
        <v>0.88</v>
      </c>
      <c r="P1123" s="34">
        <v>0.89</v>
      </c>
      <c r="Q1123" s="34">
        <v>0.89</v>
      </c>
      <c r="R1123" s="34">
        <v>0.9</v>
      </c>
      <c r="S1123" s="34">
        <v>0.91</v>
      </c>
      <c r="T1123" s="34">
        <v>0.96</v>
      </c>
      <c r="U1123" s="34">
        <v>0.96</v>
      </c>
      <c r="V1123" s="34">
        <v>0.96</v>
      </c>
      <c r="W1123" s="34">
        <v>0.99</v>
      </c>
      <c r="X1123" s="34">
        <v>0.97</v>
      </c>
      <c r="Y1123" s="34">
        <v>1.01</v>
      </c>
      <c r="Z1123" s="412">
        <v>0.99</v>
      </c>
      <c r="AA1123" s="412">
        <v>0.99</v>
      </c>
      <c r="AB1123" s="412">
        <v>0.99</v>
      </c>
      <c r="AC1123" s="412">
        <v>0.99</v>
      </c>
      <c r="AD1123" s="412">
        <v>0.99</v>
      </c>
    </row>
    <row r="1124" spans="1:30" s="30" customFormat="1" ht="11.25" x14ac:dyDescent="0.25">
      <c r="A1124" s="31">
        <v>88400</v>
      </c>
      <c r="B1124" s="30" t="str">
        <f t="shared" si="17"/>
        <v/>
      </c>
      <c r="C1124" s="34">
        <v>1.07</v>
      </c>
      <c r="D1124" s="34" t="s">
        <v>1852</v>
      </c>
      <c r="E1124" s="34" t="s">
        <v>1854</v>
      </c>
      <c r="F1124" s="34" t="s">
        <v>1853</v>
      </c>
      <c r="G1124" s="34" t="s">
        <v>1861</v>
      </c>
      <c r="H1124" s="34" t="s">
        <v>1858</v>
      </c>
      <c r="I1124" s="34" t="s">
        <v>1865</v>
      </c>
      <c r="J1124" s="34" t="s">
        <v>1865</v>
      </c>
      <c r="K1124" s="34">
        <v>0.96</v>
      </c>
      <c r="L1124" s="34">
        <v>0.96</v>
      </c>
      <c r="M1124" s="34">
        <v>0.95</v>
      </c>
      <c r="N1124" s="34">
        <v>0.94</v>
      </c>
      <c r="O1124" s="34">
        <v>0.94</v>
      </c>
      <c r="P1124" s="34">
        <v>0.95</v>
      </c>
      <c r="Q1124" s="34">
        <v>0.96</v>
      </c>
      <c r="R1124" s="34">
        <v>0.97</v>
      </c>
      <c r="S1124" s="34">
        <v>0.98</v>
      </c>
      <c r="T1124" s="34">
        <v>1.03</v>
      </c>
      <c r="U1124" s="34">
        <v>1.04</v>
      </c>
      <c r="V1124" s="34">
        <v>1.04</v>
      </c>
      <c r="W1124" s="34">
        <v>1.06</v>
      </c>
      <c r="X1124" s="34">
        <v>1.04</v>
      </c>
      <c r="Y1124" s="34">
        <v>1.08</v>
      </c>
      <c r="Z1124" s="412">
        <v>1.06</v>
      </c>
      <c r="AA1124" s="412">
        <v>1.06</v>
      </c>
      <c r="AB1124" s="412">
        <v>1.06</v>
      </c>
      <c r="AC1124" s="412">
        <v>1.06</v>
      </c>
      <c r="AD1124" s="412">
        <v>1.06</v>
      </c>
    </row>
    <row r="1125" spans="1:30" s="30" customFormat="1" ht="11.25" x14ac:dyDescent="0.25">
      <c r="A1125" s="31">
        <v>88410</v>
      </c>
      <c r="B1125" s="30" t="str">
        <f t="shared" si="17"/>
        <v/>
      </c>
      <c r="C1125" s="34">
        <v>0.98</v>
      </c>
      <c r="D1125" s="34" t="s">
        <v>1858</v>
      </c>
      <c r="E1125" s="34" t="s">
        <v>1858</v>
      </c>
      <c r="F1125" s="34" t="s">
        <v>1860</v>
      </c>
      <c r="G1125" s="34" t="s">
        <v>1866</v>
      </c>
      <c r="H1125" s="34" t="s">
        <v>1867</v>
      </c>
      <c r="I1125" s="34" t="s">
        <v>1866</v>
      </c>
      <c r="J1125" s="34" t="s">
        <v>1866</v>
      </c>
      <c r="K1125" s="34">
        <v>0.89</v>
      </c>
      <c r="L1125" s="34">
        <v>0.89</v>
      </c>
      <c r="M1125" s="34">
        <v>0.89</v>
      </c>
      <c r="N1125" s="34">
        <v>0.87</v>
      </c>
      <c r="O1125" s="34">
        <v>0.88</v>
      </c>
      <c r="P1125" s="34">
        <v>0.88</v>
      </c>
      <c r="Q1125" s="34">
        <v>0.89</v>
      </c>
      <c r="R1125" s="34">
        <v>0.9</v>
      </c>
      <c r="S1125" s="34">
        <v>0.91</v>
      </c>
      <c r="T1125" s="34">
        <v>0.95</v>
      </c>
      <c r="U1125" s="34">
        <v>0.95</v>
      </c>
      <c r="V1125" s="34">
        <v>0.96</v>
      </c>
      <c r="W1125" s="34">
        <v>0.98</v>
      </c>
      <c r="X1125" s="34">
        <v>0.96</v>
      </c>
      <c r="Y1125" s="34">
        <v>1</v>
      </c>
      <c r="Z1125" s="412">
        <v>0.98</v>
      </c>
      <c r="AA1125" s="412">
        <v>0.98</v>
      </c>
      <c r="AB1125" s="412">
        <v>0.98</v>
      </c>
      <c r="AC1125" s="412">
        <v>0.98</v>
      </c>
      <c r="AD1125" s="412">
        <v>0.98</v>
      </c>
    </row>
    <row r="1126" spans="1:30" s="30" customFormat="1" ht="11.25" x14ac:dyDescent="0.25">
      <c r="A1126" s="31">
        <v>88416</v>
      </c>
      <c r="B1126" s="30" t="str">
        <f t="shared" si="17"/>
        <v/>
      </c>
      <c r="C1126" s="34">
        <v>0.98</v>
      </c>
      <c r="D1126" s="34" t="s">
        <v>1858</v>
      </c>
      <c r="E1126" s="34" t="s">
        <v>1858</v>
      </c>
      <c r="F1126" s="34" t="s">
        <v>1860</v>
      </c>
      <c r="G1126" s="34" t="s">
        <v>1866</v>
      </c>
      <c r="H1126" s="34" t="s">
        <v>1867</v>
      </c>
      <c r="I1126" s="34" t="s">
        <v>1866</v>
      </c>
      <c r="J1126" s="34" t="s">
        <v>1866</v>
      </c>
      <c r="K1126" s="34">
        <v>0.89</v>
      </c>
      <c r="L1126" s="34">
        <v>0.89</v>
      </c>
      <c r="M1126" s="34">
        <v>0.89</v>
      </c>
      <c r="N1126" s="34">
        <v>0.88</v>
      </c>
      <c r="O1126" s="34">
        <v>0.88</v>
      </c>
      <c r="P1126" s="34">
        <v>0.89</v>
      </c>
      <c r="Q1126" s="34">
        <v>0.89</v>
      </c>
      <c r="R1126" s="34">
        <v>0.9</v>
      </c>
      <c r="S1126" s="34">
        <v>0.91</v>
      </c>
      <c r="T1126" s="34">
        <v>0.96</v>
      </c>
      <c r="U1126" s="34">
        <v>0.96</v>
      </c>
      <c r="V1126" s="34">
        <v>0.96</v>
      </c>
      <c r="W1126" s="34">
        <v>0.98</v>
      </c>
      <c r="X1126" s="34">
        <v>0.96</v>
      </c>
      <c r="Y1126" s="34">
        <v>1</v>
      </c>
      <c r="Z1126" s="412">
        <v>0.98</v>
      </c>
      <c r="AA1126" s="412">
        <v>0.98</v>
      </c>
      <c r="AB1126" s="412">
        <v>0.98</v>
      </c>
      <c r="AC1126" s="412">
        <v>0.98</v>
      </c>
      <c r="AD1126" s="412">
        <v>0.98</v>
      </c>
    </row>
    <row r="1127" spans="1:30" s="30" customFormat="1" ht="11.25" x14ac:dyDescent="0.25">
      <c r="A1127" s="31">
        <v>88422</v>
      </c>
      <c r="B1127" s="30" t="str">
        <f t="shared" si="17"/>
        <v/>
      </c>
      <c r="C1127" s="34">
        <v>1</v>
      </c>
      <c r="D1127" s="34" t="s">
        <v>1864</v>
      </c>
      <c r="E1127" s="34" t="s">
        <v>1861</v>
      </c>
      <c r="F1127" s="34" t="s">
        <v>1865</v>
      </c>
      <c r="G1127" s="34" t="s">
        <v>1863</v>
      </c>
      <c r="H1127" s="34" t="s">
        <v>1866</v>
      </c>
      <c r="I1127" s="34" t="s">
        <v>1863</v>
      </c>
      <c r="J1127" s="34" t="s">
        <v>1863</v>
      </c>
      <c r="K1127" s="34">
        <v>0.91</v>
      </c>
      <c r="L1127" s="34">
        <v>0.91</v>
      </c>
      <c r="M1127" s="34">
        <v>0.91</v>
      </c>
      <c r="N1127" s="34">
        <v>0.89</v>
      </c>
      <c r="O1127" s="34">
        <v>0.9</v>
      </c>
      <c r="P1127" s="34">
        <v>0.91</v>
      </c>
      <c r="Q1127" s="34">
        <v>0.91</v>
      </c>
      <c r="R1127" s="34">
        <v>0.92</v>
      </c>
      <c r="S1127" s="34">
        <v>0.93</v>
      </c>
      <c r="T1127" s="34">
        <v>0.98</v>
      </c>
      <c r="U1127" s="34">
        <v>0.98</v>
      </c>
      <c r="V1127" s="34">
        <v>0.98</v>
      </c>
      <c r="W1127" s="34">
        <v>1</v>
      </c>
      <c r="X1127" s="34">
        <v>0.98</v>
      </c>
      <c r="Y1127" s="34">
        <v>1.02</v>
      </c>
      <c r="Z1127" s="412">
        <v>1</v>
      </c>
      <c r="AA1127" s="412">
        <v>1</v>
      </c>
      <c r="AB1127" s="412">
        <v>1</v>
      </c>
      <c r="AC1127" s="412">
        <v>1</v>
      </c>
      <c r="AD1127" s="412">
        <v>1</v>
      </c>
    </row>
    <row r="1128" spans="1:30" s="30" customFormat="1" ht="11.25" x14ac:dyDescent="0.25">
      <c r="A1128" s="31">
        <v>88427</v>
      </c>
      <c r="B1128" s="30" t="str">
        <f t="shared" si="17"/>
        <v/>
      </c>
      <c r="C1128" s="34">
        <v>1.03</v>
      </c>
      <c r="D1128" s="34" t="s">
        <v>1857</v>
      </c>
      <c r="E1128" s="34">
        <v>1</v>
      </c>
      <c r="F1128" s="34">
        <v>1</v>
      </c>
      <c r="G1128" s="34" t="s">
        <v>1860</v>
      </c>
      <c r="H1128" s="34" t="s">
        <v>1863</v>
      </c>
      <c r="I1128" s="34" t="s">
        <v>1860</v>
      </c>
      <c r="J1128" s="34" t="s">
        <v>1859</v>
      </c>
      <c r="K1128" s="34">
        <v>0.93</v>
      </c>
      <c r="L1128" s="34">
        <v>0.93</v>
      </c>
      <c r="M1128" s="34">
        <v>0.93</v>
      </c>
      <c r="N1128" s="34">
        <v>0.91</v>
      </c>
      <c r="O1128" s="34">
        <v>0.91</v>
      </c>
      <c r="P1128" s="34">
        <v>0.92</v>
      </c>
      <c r="Q1128" s="34">
        <v>0.93</v>
      </c>
      <c r="R1128" s="34">
        <v>0.94</v>
      </c>
      <c r="S1128" s="34">
        <v>0.95</v>
      </c>
      <c r="T1128" s="34">
        <v>1</v>
      </c>
      <c r="U1128" s="34">
        <v>1</v>
      </c>
      <c r="V1128" s="34">
        <v>1</v>
      </c>
      <c r="W1128" s="34">
        <v>1.03</v>
      </c>
      <c r="X1128" s="34">
        <v>1.01</v>
      </c>
      <c r="Y1128" s="34">
        <v>1.05</v>
      </c>
      <c r="Z1128" s="412">
        <v>1.03</v>
      </c>
      <c r="AA1128" s="412">
        <v>1.03</v>
      </c>
      <c r="AB1128" s="412">
        <v>1.03</v>
      </c>
      <c r="AC1128" s="412">
        <v>1.03</v>
      </c>
      <c r="AD1128" s="412">
        <v>1.03</v>
      </c>
    </row>
    <row r="1129" spans="1:30" s="30" customFormat="1" ht="11.25" x14ac:dyDescent="0.25">
      <c r="A1129" s="31">
        <v>88430</v>
      </c>
      <c r="B1129" s="30" t="str">
        <f t="shared" si="17"/>
        <v/>
      </c>
      <c r="C1129" s="34">
        <v>0.99</v>
      </c>
      <c r="D1129" s="34" t="s">
        <v>1861</v>
      </c>
      <c r="E1129" s="34" t="s">
        <v>1865</v>
      </c>
      <c r="F1129" s="34" t="s">
        <v>1858</v>
      </c>
      <c r="G1129" s="34" t="s">
        <v>1862</v>
      </c>
      <c r="H1129" s="34" t="s">
        <v>1872</v>
      </c>
      <c r="I1129" s="34" t="s">
        <v>1862</v>
      </c>
      <c r="J1129" s="34" t="s">
        <v>1862</v>
      </c>
      <c r="K1129" s="34">
        <v>0.9</v>
      </c>
      <c r="L1129" s="34">
        <v>0.9</v>
      </c>
      <c r="M1129" s="34">
        <v>0.9</v>
      </c>
      <c r="N1129" s="34">
        <v>0.89</v>
      </c>
      <c r="O1129" s="34">
        <v>0.89</v>
      </c>
      <c r="P1129" s="34">
        <v>0.9</v>
      </c>
      <c r="Q1129" s="34">
        <v>0.9</v>
      </c>
      <c r="R1129" s="34">
        <v>0.91</v>
      </c>
      <c r="S1129" s="34">
        <v>0.92</v>
      </c>
      <c r="T1129" s="34">
        <v>0.97</v>
      </c>
      <c r="U1129" s="34">
        <v>0.97</v>
      </c>
      <c r="V1129" s="34">
        <v>0.97</v>
      </c>
      <c r="W1129" s="34">
        <v>0.99</v>
      </c>
      <c r="X1129" s="34">
        <v>0.97</v>
      </c>
      <c r="Y1129" s="34">
        <v>1.01</v>
      </c>
      <c r="Z1129" s="412">
        <v>0.99</v>
      </c>
      <c r="AA1129" s="412">
        <v>0.99</v>
      </c>
      <c r="AB1129" s="412">
        <v>0.99</v>
      </c>
      <c r="AC1129" s="412">
        <v>0.99</v>
      </c>
      <c r="AD1129" s="412">
        <v>0.99</v>
      </c>
    </row>
    <row r="1130" spans="1:30" s="30" customFormat="1" ht="11.25" x14ac:dyDescent="0.25">
      <c r="A1130" s="31">
        <v>88433</v>
      </c>
      <c r="B1130" s="30" t="str">
        <f t="shared" si="17"/>
        <v/>
      </c>
      <c r="C1130" s="34">
        <v>1.04</v>
      </c>
      <c r="D1130" s="34" t="s">
        <v>1856</v>
      </c>
      <c r="E1130" s="34" t="s">
        <v>1857</v>
      </c>
      <c r="F1130" s="34" t="s">
        <v>1857</v>
      </c>
      <c r="G1130" s="34" t="s">
        <v>1858</v>
      </c>
      <c r="H1130" s="34" t="s">
        <v>1859</v>
      </c>
      <c r="I1130" s="34" t="s">
        <v>1858</v>
      </c>
      <c r="J1130" s="34" t="s">
        <v>1858</v>
      </c>
      <c r="K1130" s="34">
        <v>0.94</v>
      </c>
      <c r="L1130" s="34">
        <v>0.94</v>
      </c>
      <c r="M1130" s="34">
        <v>0.94</v>
      </c>
      <c r="N1130" s="34">
        <v>0.92</v>
      </c>
      <c r="O1130" s="34">
        <v>0.93</v>
      </c>
      <c r="P1130" s="34">
        <v>0.94</v>
      </c>
      <c r="Q1130" s="34">
        <v>0.94</v>
      </c>
      <c r="R1130" s="34">
        <v>0.95</v>
      </c>
      <c r="S1130" s="34">
        <v>0.96</v>
      </c>
      <c r="T1130" s="34">
        <v>1.01</v>
      </c>
      <c r="U1130" s="34">
        <v>1.02</v>
      </c>
      <c r="V1130" s="34">
        <v>1.02</v>
      </c>
      <c r="W1130" s="34">
        <v>1.04</v>
      </c>
      <c r="X1130" s="34">
        <v>1.02</v>
      </c>
      <c r="Y1130" s="34">
        <v>1.06</v>
      </c>
      <c r="Z1130" s="412">
        <v>1.04</v>
      </c>
      <c r="AA1130" s="412">
        <v>1.04</v>
      </c>
      <c r="AB1130" s="412">
        <v>1.04</v>
      </c>
      <c r="AC1130" s="412">
        <v>1.04</v>
      </c>
      <c r="AD1130" s="412">
        <v>1.04</v>
      </c>
    </row>
    <row r="1131" spans="1:30" s="30" customFormat="1" ht="11.25" x14ac:dyDescent="0.25">
      <c r="A1131" s="31">
        <v>88436</v>
      </c>
      <c r="B1131" s="30" t="str">
        <f t="shared" si="17"/>
        <v/>
      </c>
      <c r="C1131" s="34">
        <v>1</v>
      </c>
      <c r="D1131" s="34" t="s">
        <v>1864</v>
      </c>
      <c r="E1131" s="34" t="s">
        <v>1861</v>
      </c>
      <c r="F1131" s="34" t="s">
        <v>1865</v>
      </c>
      <c r="G1131" s="34" t="s">
        <v>1863</v>
      </c>
      <c r="H1131" s="34" t="s">
        <v>1866</v>
      </c>
      <c r="I1131" s="34" t="s">
        <v>1863</v>
      </c>
      <c r="J1131" s="34" t="s">
        <v>1863</v>
      </c>
      <c r="K1131" s="34">
        <v>0.91</v>
      </c>
      <c r="L1131" s="34">
        <v>0.91</v>
      </c>
      <c r="M1131" s="34">
        <v>0.91</v>
      </c>
      <c r="N1131" s="34">
        <v>0.89</v>
      </c>
      <c r="O1131" s="34">
        <v>0.9</v>
      </c>
      <c r="P1131" s="34">
        <v>0.91</v>
      </c>
      <c r="Q1131" s="34">
        <v>0.91</v>
      </c>
      <c r="R1131" s="34">
        <v>0.92</v>
      </c>
      <c r="S1131" s="34">
        <v>0.93</v>
      </c>
      <c r="T1131" s="34">
        <v>0.98</v>
      </c>
      <c r="U1131" s="34">
        <v>0.98</v>
      </c>
      <c r="V1131" s="34">
        <v>0.98</v>
      </c>
      <c r="W1131" s="34">
        <v>1</v>
      </c>
      <c r="X1131" s="34">
        <v>0.98</v>
      </c>
      <c r="Y1131" s="34">
        <v>1.02</v>
      </c>
      <c r="Z1131" s="412">
        <v>1</v>
      </c>
      <c r="AA1131" s="412">
        <v>1</v>
      </c>
      <c r="AB1131" s="412">
        <v>1</v>
      </c>
      <c r="AC1131" s="412">
        <v>1</v>
      </c>
      <c r="AD1131" s="412">
        <v>1</v>
      </c>
    </row>
    <row r="1132" spans="1:30" s="30" customFormat="1" ht="11.25" x14ac:dyDescent="0.25">
      <c r="A1132" s="31">
        <v>88437</v>
      </c>
      <c r="B1132" s="30" t="str">
        <f t="shared" si="17"/>
        <v/>
      </c>
      <c r="C1132" s="34">
        <v>1.03</v>
      </c>
      <c r="D1132" s="34" t="s">
        <v>1857</v>
      </c>
      <c r="E1132" s="34">
        <v>1</v>
      </c>
      <c r="F1132" s="34" t="s">
        <v>1864</v>
      </c>
      <c r="G1132" s="34" t="s">
        <v>1860</v>
      </c>
      <c r="H1132" s="34" t="s">
        <v>1863</v>
      </c>
      <c r="I1132" s="34" t="s">
        <v>1860</v>
      </c>
      <c r="J1132" s="34" t="s">
        <v>1860</v>
      </c>
      <c r="K1132" s="34">
        <v>0.93</v>
      </c>
      <c r="L1132" s="34">
        <v>0.93</v>
      </c>
      <c r="M1132" s="34">
        <v>0.93</v>
      </c>
      <c r="N1132" s="34">
        <v>0.91</v>
      </c>
      <c r="O1132" s="34">
        <v>0.92</v>
      </c>
      <c r="P1132" s="34">
        <v>0.93</v>
      </c>
      <c r="Q1132" s="34">
        <v>0.93</v>
      </c>
      <c r="R1132" s="34">
        <v>0.94</v>
      </c>
      <c r="S1132" s="34">
        <v>0.95</v>
      </c>
      <c r="T1132" s="34">
        <v>1</v>
      </c>
      <c r="U1132" s="34">
        <v>1</v>
      </c>
      <c r="V1132" s="34">
        <v>1</v>
      </c>
      <c r="W1132" s="34">
        <v>1.03</v>
      </c>
      <c r="X1132" s="34">
        <v>1</v>
      </c>
      <c r="Y1132" s="34">
        <v>1.05</v>
      </c>
      <c r="Z1132" s="412">
        <v>1.03</v>
      </c>
      <c r="AA1132" s="412">
        <v>1.03</v>
      </c>
      <c r="AB1132" s="412">
        <v>1.03</v>
      </c>
      <c r="AC1132" s="412">
        <v>1.03</v>
      </c>
      <c r="AD1132" s="412">
        <v>1.03</v>
      </c>
    </row>
    <row r="1133" spans="1:30" s="30" customFormat="1" ht="11.25" x14ac:dyDescent="0.25">
      <c r="A1133" s="31">
        <v>88441</v>
      </c>
      <c r="B1133" s="30" t="str">
        <f t="shared" si="17"/>
        <v/>
      </c>
      <c r="C1133" s="34">
        <v>1.02</v>
      </c>
      <c r="D1133" s="34">
        <v>1</v>
      </c>
      <c r="E1133" s="34">
        <v>1</v>
      </c>
      <c r="F1133" s="34" t="s">
        <v>1864</v>
      </c>
      <c r="G1133" s="34" t="s">
        <v>1860</v>
      </c>
      <c r="H1133" s="34" t="s">
        <v>1863</v>
      </c>
      <c r="I1133" s="34" t="s">
        <v>1859</v>
      </c>
      <c r="J1133" s="34" t="s">
        <v>1859</v>
      </c>
      <c r="K1133" s="34">
        <v>0.93</v>
      </c>
      <c r="L1133" s="34">
        <v>0.93</v>
      </c>
      <c r="M1133" s="34">
        <v>0.92</v>
      </c>
      <c r="N1133" s="34">
        <v>0.91</v>
      </c>
      <c r="O1133" s="34">
        <v>0.91</v>
      </c>
      <c r="P1133" s="34">
        <v>0.92</v>
      </c>
      <c r="Q1133" s="34">
        <v>0.93</v>
      </c>
      <c r="R1133" s="34">
        <v>0.93</v>
      </c>
      <c r="S1133" s="34">
        <v>0.95</v>
      </c>
      <c r="T1133" s="34">
        <v>0.99</v>
      </c>
      <c r="U1133" s="34">
        <v>1</v>
      </c>
      <c r="V1133" s="34">
        <v>1</v>
      </c>
      <c r="W1133" s="34">
        <v>1.02</v>
      </c>
      <c r="X1133" s="34">
        <v>1</v>
      </c>
      <c r="Y1133" s="34">
        <v>1.04</v>
      </c>
      <c r="Z1133" s="412">
        <v>1.02</v>
      </c>
      <c r="AA1133" s="412">
        <v>1.02</v>
      </c>
      <c r="AB1133" s="412">
        <v>1.02</v>
      </c>
      <c r="AC1133" s="412">
        <v>1.02</v>
      </c>
      <c r="AD1133" s="412">
        <v>1.02</v>
      </c>
    </row>
    <row r="1134" spans="1:30" s="30" customFormat="1" ht="11.25" x14ac:dyDescent="0.25">
      <c r="A1134" s="31">
        <v>88444</v>
      </c>
      <c r="B1134" s="30" t="str">
        <f t="shared" si="17"/>
        <v/>
      </c>
      <c r="C1134" s="34">
        <v>1</v>
      </c>
      <c r="D1134" s="34" t="s">
        <v>1864</v>
      </c>
      <c r="E1134" s="34" t="s">
        <v>1861</v>
      </c>
      <c r="F1134" s="34" t="s">
        <v>1865</v>
      </c>
      <c r="G1134" s="34" t="s">
        <v>1863</v>
      </c>
      <c r="H1134" s="34" t="s">
        <v>1866</v>
      </c>
      <c r="I1134" s="34" t="s">
        <v>1863</v>
      </c>
      <c r="J1134" s="34" t="s">
        <v>1863</v>
      </c>
      <c r="K1134" s="34">
        <v>0.91</v>
      </c>
      <c r="L1134" s="34">
        <v>0.91</v>
      </c>
      <c r="M1134" s="34">
        <v>0.91</v>
      </c>
      <c r="N1134" s="34">
        <v>0.89</v>
      </c>
      <c r="O1134" s="34">
        <v>0.9</v>
      </c>
      <c r="P1134" s="34">
        <v>0.91</v>
      </c>
      <c r="Q1134" s="34">
        <v>0.91</v>
      </c>
      <c r="R1134" s="34">
        <v>0.92</v>
      </c>
      <c r="S1134" s="34">
        <v>0.93</v>
      </c>
      <c r="T1134" s="34">
        <v>0.98</v>
      </c>
      <c r="U1134" s="34">
        <v>0.98</v>
      </c>
      <c r="V1134" s="34">
        <v>0.98</v>
      </c>
      <c r="W1134" s="34">
        <v>1</v>
      </c>
      <c r="X1134" s="34">
        <v>0.98</v>
      </c>
      <c r="Y1134" s="34">
        <v>1.02</v>
      </c>
      <c r="Z1134" s="412">
        <v>1</v>
      </c>
      <c r="AA1134" s="412">
        <v>1</v>
      </c>
      <c r="AB1134" s="412">
        <v>1</v>
      </c>
      <c r="AC1134" s="412">
        <v>1</v>
      </c>
      <c r="AD1134" s="412">
        <v>1</v>
      </c>
    </row>
    <row r="1135" spans="1:30" s="30" customFormat="1" ht="11.25" x14ac:dyDescent="0.25">
      <c r="A1135" s="31">
        <v>88447</v>
      </c>
      <c r="B1135" s="30" t="str">
        <f t="shared" si="17"/>
        <v/>
      </c>
      <c r="C1135" s="34">
        <v>1.01</v>
      </c>
      <c r="D1135" s="34" t="s">
        <v>1864</v>
      </c>
      <c r="E1135" s="34" t="s">
        <v>1861</v>
      </c>
      <c r="F1135" s="34" t="s">
        <v>1861</v>
      </c>
      <c r="G1135" s="34" t="s">
        <v>1863</v>
      </c>
      <c r="H1135" s="34" t="s">
        <v>1862</v>
      </c>
      <c r="I1135" s="34" t="s">
        <v>1863</v>
      </c>
      <c r="J1135" s="34" t="s">
        <v>1863</v>
      </c>
      <c r="K1135" s="34">
        <v>0.92</v>
      </c>
      <c r="L1135" s="34">
        <v>0.92</v>
      </c>
      <c r="M1135" s="34">
        <v>0.91</v>
      </c>
      <c r="N1135" s="34">
        <v>0.9</v>
      </c>
      <c r="O1135" s="34">
        <v>0.9</v>
      </c>
      <c r="P1135" s="34">
        <v>0.91</v>
      </c>
      <c r="Q1135" s="34">
        <v>0.92</v>
      </c>
      <c r="R1135" s="34">
        <v>0.92</v>
      </c>
      <c r="S1135" s="34">
        <v>0.94</v>
      </c>
      <c r="T1135" s="34">
        <v>0.98</v>
      </c>
      <c r="U1135" s="34">
        <v>0.98</v>
      </c>
      <c r="V1135" s="34">
        <v>0.99</v>
      </c>
      <c r="W1135" s="34">
        <v>1.01</v>
      </c>
      <c r="X1135" s="34">
        <v>0.99</v>
      </c>
      <c r="Y1135" s="34">
        <v>1.03</v>
      </c>
      <c r="Z1135" s="412">
        <v>1.01</v>
      </c>
      <c r="AA1135" s="412">
        <v>1.01</v>
      </c>
      <c r="AB1135" s="412">
        <v>1.01</v>
      </c>
      <c r="AC1135" s="412">
        <v>1.01</v>
      </c>
      <c r="AD1135" s="412">
        <v>1.01</v>
      </c>
    </row>
    <row r="1136" spans="1:30" s="30" customFormat="1" ht="11.25" x14ac:dyDescent="0.25">
      <c r="A1136" s="31">
        <v>88448</v>
      </c>
      <c r="B1136" s="30" t="str">
        <f t="shared" si="17"/>
        <v/>
      </c>
      <c r="C1136" s="34">
        <v>1</v>
      </c>
      <c r="D1136" s="34" t="s">
        <v>1861</v>
      </c>
      <c r="E1136" s="34" t="s">
        <v>1865</v>
      </c>
      <c r="F1136" s="34" t="s">
        <v>1865</v>
      </c>
      <c r="G1136" s="34" t="s">
        <v>1863</v>
      </c>
      <c r="H1136" s="34" t="s">
        <v>1866</v>
      </c>
      <c r="I1136" s="34" t="s">
        <v>1862</v>
      </c>
      <c r="J1136" s="34" t="s">
        <v>1862</v>
      </c>
      <c r="K1136" s="34">
        <v>0.91</v>
      </c>
      <c r="L1136" s="34">
        <v>0.91</v>
      </c>
      <c r="M1136" s="34">
        <v>0.9</v>
      </c>
      <c r="N1136" s="34">
        <v>0.89</v>
      </c>
      <c r="O1136" s="34">
        <v>0.89</v>
      </c>
      <c r="P1136" s="34">
        <v>0.9</v>
      </c>
      <c r="Q1136" s="34">
        <v>0.91</v>
      </c>
      <c r="R1136" s="34">
        <v>0.91</v>
      </c>
      <c r="S1136" s="34">
        <v>0.93</v>
      </c>
      <c r="T1136" s="34">
        <v>0.97</v>
      </c>
      <c r="U1136" s="34">
        <v>0.97</v>
      </c>
      <c r="V1136" s="34">
        <v>0.97</v>
      </c>
      <c r="W1136" s="34">
        <v>1</v>
      </c>
      <c r="X1136" s="34">
        <v>0.98</v>
      </c>
      <c r="Y1136" s="34">
        <v>1.02</v>
      </c>
      <c r="Z1136" s="412">
        <v>1</v>
      </c>
      <c r="AA1136" s="412">
        <v>1</v>
      </c>
      <c r="AB1136" s="412">
        <v>1</v>
      </c>
      <c r="AC1136" s="412">
        <v>1</v>
      </c>
      <c r="AD1136" s="412">
        <v>1</v>
      </c>
    </row>
    <row r="1137" spans="1:30" s="30" customFormat="1" ht="11.25" x14ac:dyDescent="0.25">
      <c r="A1137" s="31">
        <v>88450</v>
      </c>
      <c r="B1137" s="30" t="str">
        <f t="shared" si="17"/>
        <v/>
      </c>
      <c r="C1137" s="34">
        <v>1.01</v>
      </c>
      <c r="D1137" s="34" t="s">
        <v>1864</v>
      </c>
      <c r="E1137" s="34" t="s">
        <v>1864</v>
      </c>
      <c r="F1137" s="34" t="s">
        <v>1861</v>
      </c>
      <c r="G1137" s="34" t="s">
        <v>1859</v>
      </c>
      <c r="H1137" s="34" t="s">
        <v>1862</v>
      </c>
      <c r="I1137" s="34" t="s">
        <v>1863</v>
      </c>
      <c r="J1137" s="34" t="s">
        <v>1863</v>
      </c>
      <c r="K1137" s="34">
        <v>0.92</v>
      </c>
      <c r="L1137" s="34">
        <v>0.92</v>
      </c>
      <c r="M1137" s="34">
        <v>0.91</v>
      </c>
      <c r="N1137" s="34">
        <v>0.9</v>
      </c>
      <c r="O1137" s="34">
        <v>0.9</v>
      </c>
      <c r="P1137" s="34">
        <v>0.91</v>
      </c>
      <c r="Q1137" s="34">
        <v>0.92</v>
      </c>
      <c r="R1137" s="34">
        <v>0.93</v>
      </c>
      <c r="S1137" s="34">
        <v>0.94</v>
      </c>
      <c r="T1137" s="34">
        <v>0.99</v>
      </c>
      <c r="U1137" s="34">
        <v>0.99</v>
      </c>
      <c r="V1137" s="34">
        <v>0.99</v>
      </c>
      <c r="W1137" s="34">
        <v>1.01</v>
      </c>
      <c r="X1137" s="34">
        <v>0.99</v>
      </c>
      <c r="Y1137" s="34">
        <v>1.03</v>
      </c>
      <c r="Z1137" s="412">
        <v>1.01</v>
      </c>
      <c r="AA1137" s="412">
        <v>1.01</v>
      </c>
      <c r="AB1137" s="412">
        <v>1.01</v>
      </c>
      <c r="AC1137" s="412">
        <v>1.01</v>
      </c>
      <c r="AD1137" s="412">
        <v>1.01</v>
      </c>
    </row>
    <row r="1138" spans="1:30" s="30" customFormat="1" ht="11.25" x14ac:dyDescent="0.25">
      <c r="A1138" s="31">
        <v>88451</v>
      </c>
      <c r="B1138" s="30" t="str">
        <f t="shared" si="17"/>
        <v/>
      </c>
      <c r="C1138" s="34">
        <v>1.03</v>
      </c>
      <c r="D1138" s="34" t="s">
        <v>1857</v>
      </c>
      <c r="E1138" s="34">
        <v>1</v>
      </c>
      <c r="F1138" s="34" t="s">
        <v>1864</v>
      </c>
      <c r="G1138" s="34" t="s">
        <v>1860</v>
      </c>
      <c r="H1138" s="34" t="s">
        <v>1863</v>
      </c>
      <c r="I1138" s="34" t="s">
        <v>1860</v>
      </c>
      <c r="J1138" s="34" t="s">
        <v>1860</v>
      </c>
      <c r="K1138" s="34">
        <v>0.93</v>
      </c>
      <c r="L1138" s="34">
        <v>0.93</v>
      </c>
      <c r="M1138" s="34">
        <v>0.93</v>
      </c>
      <c r="N1138" s="34">
        <v>0.91</v>
      </c>
      <c r="O1138" s="34">
        <v>0.92</v>
      </c>
      <c r="P1138" s="34">
        <v>0.93</v>
      </c>
      <c r="Q1138" s="34">
        <v>0.93</v>
      </c>
      <c r="R1138" s="34">
        <v>0.94</v>
      </c>
      <c r="S1138" s="34">
        <v>0.95</v>
      </c>
      <c r="T1138" s="34">
        <v>1</v>
      </c>
      <c r="U1138" s="34">
        <v>1</v>
      </c>
      <c r="V1138" s="34">
        <v>1</v>
      </c>
      <c r="W1138" s="34">
        <v>1.03</v>
      </c>
      <c r="X1138" s="34">
        <v>1</v>
      </c>
      <c r="Y1138" s="34">
        <v>1.05</v>
      </c>
      <c r="Z1138" s="412">
        <v>1.03</v>
      </c>
      <c r="AA1138" s="412">
        <v>1.03</v>
      </c>
      <c r="AB1138" s="412">
        <v>1.03</v>
      </c>
      <c r="AC1138" s="412">
        <v>1.03</v>
      </c>
      <c r="AD1138" s="412">
        <v>1.03</v>
      </c>
    </row>
    <row r="1139" spans="1:30" s="30" customFormat="1" ht="11.25" x14ac:dyDescent="0.25">
      <c r="A1139" s="31">
        <v>88453</v>
      </c>
      <c r="B1139" s="30" t="str">
        <f t="shared" si="17"/>
        <v/>
      </c>
      <c r="C1139" s="34">
        <v>1.03</v>
      </c>
      <c r="D1139" s="34" t="s">
        <v>1857</v>
      </c>
      <c r="E1139" s="34">
        <v>1</v>
      </c>
      <c r="F1139" s="34" t="s">
        <v>1864</v>
      </c>
      <c r="G1139" s="34" t="s">
        <v>1860</v>
      </c>
      <c r="H1139" s="34" t="s">
        <v>1863</v>
      </c>
      <c r="I1139" s="34" t="s">
        <v>1859</v>
      </c>
      <c r="J1139" s="34" t="s">
        <v>1859</v>
      </c>
      <c r="K1139" s="34">
        <v>0.93</v>
      </c>
      <c r="L1139" s="34">
        <v>0.93</v>
      </c>
      <c r="M1139" s="34">
        <v>0.92</v>
      </c>
      <c r="N1139" s="34">
        <v>0.91</v>
      </c>
      <c r="O1139" s="34">
        <v>0.91</v>
      </c>
      <c r="P1139" s="34">
        <v>0.92</v>
      </c>
      <c r="Q1139" s="34">
        <v>0.93</v>
      </c>
      <c r="R1139" s="34">
        <v>0.94</v>
      </c>
      <c r="S1139" s="34">
        <v>0.95</v>
      </c>
      <c r="T1139" s="34">
        <v>1</v>
      </c>
      <c r="U1139" s="34">
        <v>1</v>
      </c>
      <c r="V1139" s="34">
        <v>1</v>
      </c>
      <c r="W1139" s="34">
        <v>1.02</v>
      </c>
      <c r="X1139" s="34">
        <v>1</v>
      </c>
      <c r="Y1139" s="34">
        <v>1.04</v>
      </c>
      <c r="Z1139" s="412">
        <v>1.02</v>
      </c>
      <c r="AA1139" s="412">
        <v>1.02</v>
      </c>
      <c r="AB1139" s="412">
        <v>1.02</v>
      </c>
      <c r="AC1139" s="412">
        <v>1.02</v>
      </c>
      <c r="AD1139" s="412">
        <v>1.02</v>
      </c>
    </row>
    <row r="1140" spans="1:30" s="30" customFormat="1" ht="11.25" x14ac:dyDescent="0.25">
      <c r="A1140" s="31">
        <v>88454</v>
      </c>
      <c r="B1140" s="30" t="str">
        <f t="shared" si="17"/>
        <v/>
      </c>
      <c r="C1140" s="34">
        <v>1.02</v>
      </c>
      <c r="D1140" s="34">
        <v>1</v>
      </c>
      <c r="E1140" s="34" t="s">
        <v>1864</v>
      </c>
      <c r="F1140" s="34" t="s">
        <v>1864</v>
      </c>
      <c r="G1140" s="34" t="s">
        <v>1859</v>
      </c>
      <c r="H1140" s="34" t="s">
        <v>1862</v>
      </c>
      <c r="I1140" s="34" t="s">
        <v>1859</v>
      </c>
      <c r="J1140" s="34" t="s">
        <v>1859</v>
      </c>
      <c r="K1140" s="34">
        <v>0.93</v>
      </c>
      <c r="L1140" s="34">
        <v>0.93</v>
      </c>
      <c r="M1140" s="34">
        <v>0.92</v>
      </c>
      <c r="N1140" s="34">
        <v>0.91</v>
      </c>
      <c r="O1140" s="34">
        <v>0.91</v>
      </c>
      <c r="P1140" s="34">
        <v>0.92</v>
      </c>
      <c r="Q1140" s="34">
        <v>0.93</v>
      </c>
      <c r="R1140" s="34">
        <v>0.93</v>
      </c>
      <c r="S1140" s="34">
        <v>0.94</v>
      </c>
      <c r="T1140" s="34">
        <v>0.99</v>
      </c>
      <c r="U1140" s="34">
        <v>0.99</v>
      </c>
      <c r="V1140" s="34">
        <v>1</v>
      </c>
      <c r="W1140" s="34">
        <v>1.02</v>
      </c>
      <c r="X1140" s="34">
        <v>1</v>
      </c>
      <c r="Y1140" s="34">
        <v>1.04</v>
      </c>
      <c r="Z1140" s="412">
        <v>1.02</v>
      </c>
      <c r="AA1140" s="412">
        <v>1.02</v>
      </c>
      <c r="AB1140" s="412">
        <v>1.02</v>
      </c>
      <c r="AC1140" s="412">
        <v>1.02</v>
      </c>
      <c r="AD1140" s="412">
        <v>1.02</v>
      </c>
    </row>
    <row r="1141" spans="1:30" s="30" customFormat="1" ht="11.25" x14ac:dyDescent="0.25">
      <c r="A1141" s="31">
        <v>88456</v>
      </c>
      <c r="B1141" s="30" t="str">
        <f t="shared" si="17"/>
        <v/>
      </c>
      <c r="C1141" s="34">
        <v>1.03</v>
      </c>
      <c r="D1141" s="34" t="s">
        <v>1857</v>
      </c>
      <c r="E1141" s="34">
        <v>1</v>
      </c>
      <c r="F1141" s="34" t="s">
        <v>1864</v>
      </c>
      <c r="G1141" s="34" t="s">
        <v>1860</v>
      </c>
      <c r="H1141" s="34" t="s">
        <v>1863</v>
      </c>
      <c r="I1141" s="34" t="s">
        <v>1860</v>
      </c>
      <c r="J1141" s="34" t="s">
        <v>1859</v>
      </c>
      <c r="K1141" s="34">
        <v>0.93</v>
      </c>
      <c r="L1141" s="34">
        <v>0.93</v>
      </c>
      <c r="M1141" s="34">
        <v>0.92</v>
      </c>
      <c r="N1141" s="34">
        <v>0.91</v>
      </c>
      <c r="O1141" s="34">
        <v>0.91</v>
      </c>
      <c r="P1141" s="34">
        <v>0.92</v>
      </c>
      <c r="Q1141" s="34">
        <v>0.93</v>
      </c>
      <c r="R1141" s="34">
        <v>0.94</v>
      </c>
      <c r="S1141" s="34">
        <v>0.95</v>
      </c>
      <c r="T1141" s="34">
        <v>1</v>
      </c>
      <c r="U1141" s="34">
        <v>1</v>
      </c>
      <c r="V1141" s="34">
        <v>1</v>
      </c>
      <c r="W1141" s="34">
        <v>1.02</v>
      </c>
      <c r="X1141" s="34">
        <v>1</v>
      </c>
      <c r="Y1141" s="34">
        <v>1.04</v>
      </c>
      <c r="Z1141" s="412">
        <v>1.02</v>
      </c>
      <c r="AA1141" s="412">
        <v>1.02</v>
      </c>
      <c r="AB1141" s="412">
        <v>1.02</v>
      </c>
      <c r="AC1141" s="412">
        <v>1.02</v>
      </c>
      <c r="AD1141" s="412">
        <v>1.02</v>
      </c>
    </row>
    <row r="1142" spans="1:30" s="30" customFormat="1" ht="11.25" x14ac:dyDescent="0.25">
      <c r="A1142" s="31">
        <v>88457</v>
      </c>
      <c r="B1142" s="30" t="str">
        <f t="shared" si="17"/>
        <v/>
      </c>
      <c r="C1142" s="34">
        <v>1.02</v>
      </c>
      <c r="D1142" s="34">
        <v>1</v>
      </c>
      <c r="E1142" s="34" t="s">
        <v>1864</v>
      </c>
      <c r="F1142" s="34" t="s">
        <v>1861</v>
      </c>
      <c r="G1142" s="34" t="s">
        <v>1859</v>
      </c>
      <c r="H1142" s="34" t="s">
        <v>1862</v>
      </c>
      <c r="I1142" s="34" t="s">
        <v>1859</v>
      </c>
      <c r="J1142" s="34" t="s">
        <v>1859</v>
      </c>
      <c r="K1142" s="34">
        <v>0.92</v>
      </c>
      <c r="L1142" s="34">
        <v>0.92</v>
      </c>
      <c r="M1142" s="34">
        <v>0.92</v>
      </c>
      <c r="N1142" s="34">
        <v>0.9</v>
      </c>
      <c r="O1142" s="34">
        <v>0.91</v>
      </c>
      <c r="P1142" s="34">
        <v>0.92</v>
      </c>
      <c r="Q1142" s="34">
        <v>0.92</v>
      </c>
      <c r="R1142" s="34">
        <v>0.93</v>
      </c>
      <c r="S1142" s="34">
        <v>0.94</v>
      </c>
      <c r="T1142" s="34">
        <v>0.99</v>
      </c>
      <c r="U1142" s="34">
        <v>0.99</v>
      </c>
      <c r="V1142" s="34">
        <v>0.99</v>
      </c>
      <c r="W1142" s="34">
        <v>1.01</v>
      </c>
      <c r="X1142" s="34">
        <v>0.99</v>
      </c>
      <c r="Y1142" s="34">
        <v>1.03</v>
      </c>
      <c r="Z1142" s="412">
        <v>1.01</v>
      </c>
      <c r="AA1142" s="412">
        <v>1.01</v>
      </c>
      <c r="AB1142" s="412">
        <v>1.01</v>
      </c>
      <c r="AC1142" s="412">
        <v>1.01</v>
      </c>
      <c r="AD1142" s="412">
        <v>1.01</v>
      </c>
    </row>
    <row r="1143" spans="1:30" s="30" customFormat="1" ht="11.25" x14ac:dyDescent="0.25">
      <c r="A1143" s="31">
        <v>88459</v>
      </c>
      <c r="B1143" s="30" t="str">
        <f t="shared" si="17"/>
        <v/>
      </c>
      <c r="C1143" s="34">
        <v>1.01</v>
      </c>
      <c r="D1143" s="34" t="s">
        <v>1864</v>
      </c>
      <c r="E1143" s="34" t="s">
        <v>1861</v>
      </c>
      <c r="F1143" s="34" t="s">
        <v>1865</v>
      </c>
      <c r="G1143" s="34" t="s">
        <v>1863</v>
      </c>
      <c r="H1143" s="34" t="s">
        <v>1866</v>
      </c>
      <c r="I1143" s="34" t="s">
        <v>1863</v>
      </c>
      <c r="J1143" s="34" t="s">
        <v>1863</v>
      </c>
      <c r="K1143" s="34">
        <v>0.91</v>
      </c>
      <c r="L1143" s="34">
        <v>0.91</v>
      </c>
      <c r="M1143" s="34">
        <v>0.91</v>
      </c>
      <c r="N1143" s="34">
        <v>0.9</v>
      </c>
      <c r="O1143" s="34">
        <v>0.9</v>
      </c>
      <c r="P1143" s="34">
        <v>0.91</v>
      </c>
      <c r="Q1143" s="34">
        <v>0.91</v>
      </c>
      <c r="R1143" s="34">
        <v>0.92</v>
      </c>
      <c r="S1143" s="34">
        <v>0.93</v>
      </c>
      <c r="T1143" s="34">
        <v>0.98</v>
      </c>
      <c r="U1143" s="34">
        <v>0.98</v>
      </c>
      <c r="V1143" s="34">
        <v>0.98</v>
      </c>
      <c r="W1143" s="34">
        <v>1.01</v>
      </c>
      <c r="X1143" s="34">
        <v>0.99</v>
      </c>
      <c r="Y1143" s="34">
        <v>1.03</v>
      </c>
      <c r="Z1143" s="412">
        <v>1.01</v>
      </c>
      <c r="AA1143" s="412">
        <v>1.01</v>
      </c>
      <c r="AB1143" s="412">
        <v>1.01</v>
      </c>
      <c r="AC1143" s="412">
        <v>1.01</v>
      </c>
      <c r="AD1143" s="412">
        <v>1.01</v>
      </c>
    </row>
    <row r="1144" spans="1:30" s="30" customFormat="1" ht="11.25" x14ac:dyDescent="0.25">
      <c r="A1144" s="31">
        <v>88471</v>
      </c>
      <c r="B1144" s="30" t="str">
        <f t="shared" si="17"/>
        <v/>
      </c>
      <c r="C1144" s="34">
        <v>1.06</v>
      </c>
      <c r="D1144" s="34" t="s">
        <v>1854</v>
      </c>
      <c r="E1144" s="34" t="s">
        <v>1853</v>
      </c>
      <c r="F1144" s="34" t="s">
        <v>1856</v>
      </c>
      <c r="G1144" s="34" t="s">
        <v>1861</v>
      </c>
      <c r="H1144" s="34" t="s">
        <v>1860</v>
      </c>
      <c r="I1144" s="34" t="s">
        <v>1865</v>
      </c>
      <c r="J1144" s="34" t="s">
        <v>1865</v>
      </c>
      <c r="K1144" s="34">
        <v>0.95</v>
      </c>
      <c r="L1144" s="34">
        <v>0.96</v>
      </c>
      <c r="M1144" s="34">
        <v>0.95</v>
      </c>
      <c r="N1144" s="34">
        <v>0.94</v>
      </c>
      <c r="O1144" s="34">
        <v>0.94</v>
      </c>
      <c r="P1144" s="34">
        <v>0.95</v>
      </c>
      <c r="Q1144" s="34">
        <v>0.96</v>
      </c>
      <c r="R1144" s="34">
        <v>0.96</v>
      </c>
      <c r="S1144" s="34">
        <v>0.98</v>
      </c>
      <c r="T1144" s="34">
        <v>1.03</v>
      </c>
      <c r="U1144" s="34">
        <v>1.03</v>
      </c>
      <c r="V1144" s="34">
        <v>1.03</v>
      </c>
      <c r="W1144" s="34">
        <v>1.05</v>
      </c>
      <c r="X1144" s="34">
        <v>1.03</v>
      </c>
      <c r="Y1144" s="34">
        <v>1.08</v>
      </c>
      <c r="Z1144" s="412">
        <v>1.05</v>
      </c>
      <c r="AA1144" s="412">
        <v>1.05</v>
      </c>
      <c r="AB1144" s="412">
        <v>1.05</v>
      </c>
      <c r="AC1144" s="412">
        <v>1.05</v>
      </c>
      <c r="AD1144" s="412">
        <v>1.05</v>
      </c>
    </row>
    <row r="1145" spans="1:30" s="30" customFormat="1" ht="11.25" x14ac:dyDescent="0.25">
      <c r="A1145" s="31">
        <v>88477</v>
      </c>
      <c r="B1145" s="30" t="str">
        <f t="shared" si="17"/>
        <v/>
      </c>
      <c r="C1145" s="34">
        <v>1.04</v>
      </c>
      <c r="D1145" s="34" t="s">
        <v>1856</v>
      </c>
      <c r="E1145" s="34" t="s">
        <v>1857</v>
      </c>
      <c r="F1145" s="34">
        <v>1</v>
      </c>
      <c r="G1145" s="34" t="s">
        <v>1858</v>
      </c>
      <c r="H1145" s="34" t="s">
        <v>1859</v>
      </c>
      <c r="I1145" s="34" t="s">
        <v>1860</v>
      </c>
      <c r="J1145" s="34" t="s">
        <v>1860</v>
      </c>
      <c r="K1145" s="34">
        <v>0.94</v>
      </c>
      <c r="L1145" s="34">
        <v>0.94</v>
      </c>
      <c r="M1145" s="34">
        <v>0.93</v>
      </c>
      <c r="N1145" s="34">
        <v>0.92</v>
      </c>
      <c r="O1145" s="34">
        <v>0.92</v>
      </c>
      <c r="P1145" s="34">
        <v>0.93</v>
      </c>
      <c r="Q1145" s="34">
        <v>0.94</v>
      </c>
      <c r="R1145" s="34">
        <v>0.94</v>
      </c>
      <c r="S1145" s="34">
        <v>0.96</v>
      </c>
      <c r="T1145" s="34">
        <v>1.01</v>
      </c>
      <c r="U1145" s="34">
        <v>1.01</v>
      </c>
      <c r="V1145" s="34">
        <v>1.01</v>
      </c>
      <c r="W1145" s="34">
        <v>1.03</v>
      </c>
      <c r="X1145" s="34">
        <v>1.01</v>
      </c>
      <c r="Y1145" s="34">
        <v>1.05</v>
      </c>
      <c r="Z1145" s="412">
        <v>1.03</v>
      </c>
      <c r="AA1145" s="412">
        <v>1.03</v>
      </c>
      <c r="AB1145" s="412">
        <v>1.03</v>
      </c>
      <c r="AC1145" s="412">
        <v>1.03</v>
      </c>
      <c r="AD1145" s="412">
        <v>1.03</v>
      </c>
    </row>
    <row r="1146" spans="1:30" s="30" customFormat="1" ht="11.25" x14ac:dyDescent="0.25">
      <c r="A1146" s="31">
        <v>88480</v>
      </c>
      <c r="B1146" s="30" t="str">
        <f t="shared" si="17"/>
        <v/>
      </c>
      <c r="C1146" s="34">
        <v>1.06</v>
      </c>
      <c r="D1146" s="34" t="s">
        <v>1854</v>
      </c>
      <c r="E1146" s="34" t="s">
        <v>1853</v>
      </c>
      <c r="F1146" s="34" t="s">
        <v>1856</v>
      </c>
      <c r="G1146" s="34" t="s">
        <v>1861</v>
      </c>
      <c r="H1146" s="34" t="s">
        <v>1860</v>
      </c>
      <c r="I1146" s="34" t="s">
        <v>1865</v>
      </c>
      <c r="J1146" s="34" t="s">
        <v>1865</v>
      </c>
      <c r="K1146" s="34">
        <v>0.96</v>
      </c>
      <c r="L1146" s="34">
        <v>0.96</v>
      </c>
      <c r="M1146" s="34">
        <v>0.95</v>
      </c>
      <c r="N1146" s="34">
        <v>0.94</v>
      </c>
      <c r="O1146" s="34">
        <v>0.94</v>
      </c>
      <c r="P1146" s="34">
        <v>0.95</v>
      </c>
      <c r="Q1146" s="34">
        <v>0.96</v>
      </c>
      <c r="R1146" s="34">
        <v>0.96</v>
      </c>
      <c r="S1146" s="34">
        <v>0.98</v>
      </c>
      <c r="T1146" s="34">
        <v>1.03</v>
      </c>
      <c r="U1146" s="34">
        <v>1.03</v>
      </c>
      <c r="V1146" s="34">
        <v>1.03</v>
      </c>
      <c r="W1146" s="34">
        <v>1.05</v>
      </c>
      <c r="X1146" s="34">
        <v>1.03</v>
      </c>
      <c r="Y1146" s="34">
        <v>1.07</v>
      </c>
      <c r="Z1146" s="412">
        <v>1.05</v>
      </c>
      <c r="AA1146" s="412">
        <v>1.05</v>
      </c>
      <c r="AB1146" s="412">
        <v>1.05</v>
      </c>
      <c r="AC1146" s="412">
        <v>1.05</v>
      </c>
      <c r="AD1146" s="412">
        <v>1.05</v>
      </c>
    </row>
    <row r="1147" spans="1:30" s="30" customFormat="1" ht="11.25" x14ac:dyDescent="0.25">
      <c r="A1147" s="31">
        <v>88481</v>
      </c>
      <c r="B1147" s="30" t="str">
        <f t="shared" si="17"/>
        <v/>
      </c>
      <c r="C1147" s="34">
        <v>0.99</v>
      </c>
      <c r="D1147" s="34" t="s">
        <v>1865</v>
      </c>
      <c r="E1147" s="34" t="s">
        <v>1858</v>
      </c>
      <c r="F1147" s="34" t="s">
        <v>1858</v>
      </c>
      <c r="G1147" s="34" t="s">
        <v>1862</v>
      </c>
      <c r="H1147" s="34" t="s">
        <v>1872</v>
      </c>
      <c r="I1147" s="34" t="s">
        <v>1862</v>
      </c>
      <c r="J1147" s="34" t="s">
        <v>1862</v>
      </c>
      <c r="K1147" s="34">
        <v>0.9</v>
      </c>
      <c r="L1147" s="34">
        <v>0.9</v>
      </c>
      <c r="M1147" s="34">
        <v>0.9</v>
      </c>
      <c r="N1147" s="34">
        <v>0.89</v>
      </c>
      <c r="O1147" s="34">
        <v>0.89</v>
      </c>
      <c r="P1147" s="34">
        <v>0.9</v>
      </c>
      <c r="Q1147" s="34">
        <v>0.9</v>
      </c>
      <c r="R1147" s="34">
        <v>0.91</v>
      </c>
      <c r="S1147" s="34">
        <v>0.92</v>
      </c>
      <c r="T1147" s="34">
        <v>0.97</v>
      </c>
      <c r="U1147" s="34">
        <v>0.97</v>
      </c>
      <c r="V1147" s="34">
        <v>0.97</v>
      </c>
      <c r="W1147" s="34">
        <v>0.99</v>
      </c>
      <c r="X1147" s="34">
        <v>0.97</v>
      </c>
      <c r="Y1147" s="34">
        <v>1.01</v>
      </c>
      <c r="Z1147" s="412">
        <v>0.99</v>
      </c>
      <c r="AA1147" s="412">
        <v>0.99</v>
      </c>
      <c r="AB1147" s="412">
        <v>0.99</v>
      </c>
      <c r="AC1147" s="412">
        <v>0.99</v>
      </c>
      <c r="AD1147" s="412">
        <v>0.99</v>
      </c>
    </row>
    <row r="1148" spans="1:30" s="30" customFormat="1" ht="11.25" x14ac:dyDescent="0.25">
      <c r="A1148" s="31">
        <v>88483</v>
      </c>
      <c r="B1148" s="30" t="str">
        <f t="shared" si="17"/>
        <v/>
      </c>
      <c r="C1148" s="34">
        <v>1.04</v>
      </c>
      <c r="D1148" s="34" t="s">
        <v>1856</v>
      </c>
      <c r="E1148" s="34" t="s">
        <v>1857</v>
      </c>
      <c r="F1148" s="34">
        <v>1</v>
      </c>
      <c r="G1148" s="34" t="s">
        <v>1858</v>
      </c>
      <c r="H1148" s="34" t="s">
        <v>1859</v>
      </c>
      <c r="I1148" s="34" t="s">
        <v>1860</v>
      </c>
      <c r="J1148" s="34" t="s">
        <v>1860</v>
      </c>
      <c r="K1148" s="34">
        <v>0.94</v>
      </c>
      <c r="L1148" s="34">
        <v>0.94</v>
      </c>
      <c r="M1148" s="34">
        <v>0.93</v>
      </c>
      <c r="N1148" s="34">
        <v>0.92</v>
      </c>
      <c r="O1148" s="34">
        <v>0.92</v>
      </c>
      <c r="P1148" s="34">
        <v>0.93</v>
      </c>
      <c r="Q1148" s="34">
        <v>0.94</v>
      </c>
      <c r="R1148" s="34">
        <v>0.95</v>
      </c>
      <c r="S1148" s="34">
        <v>0.96</v>
      </c>
      <c r="T1148" s="34">
        <v>1.01</v>
      </c>
      <c r="U1148" s="34">
        <v>1.01</v>
      </c>
      <c r="V1148" s="34">
        <v>1.01</v>
      </c>
      <c r="W1148" s="34">
        <v>1.03</v>
      </c>
      <c r="X1148" s="34">
        <v>1.01</v>
      </c>
      <c r="Y1148" s="34">
        <v>1.05</v>
      </c>
      <c r="Z1148" s="412">
        <v>1.03</v>
      </c>
      <c r="AA1148" s="412">
        <v>1.03</v>
      </c>
      <c r="AB1148" s="412">
        <v>1.03</v>
      </c>
      <c r="AC1148" s="412">
        <v>1.03</v>
      </c>
      <c r="AD1148" s="412">
        <v>1.03</v>
      </c>
    </row>
    <row r="1149" spans="1:30" s="30" customFormat="1" ht="11.25" x14ac:dyDescent="0.25">
      <c r="A1149" s="31">
        <v>88484</v>
      </c>
      <c r="B1149" s="30" t="str">
        <f t="shared" si="17"/>
        <v/>
      </c>
      <c r="C1149" s="34">
        <v>1.02</v>
      </c>
      <c r="D1149" s="34">
        <v>1</v>
      </c>
      <c r="E1149" s="34" t="s">
        <v>1864</v>
      </c>
      <c r="F1149" s="34" t="s">
        <v>1861</v>
      </c>
      <c r="G1149" s="34" t="s">
        <v>1859</v>
      </c>
      <c r="H1149" s="34" t="s">
        <v>1862</v>
      </c>
      <c r="I1149" s="34" t="s">
        <v>1859</v>
      </c>
      <c r="J1149" s="34" t="s">
        <v>1859</v>
      </c>
      <c r="K1149" s="34">
        <v>0.92</v>
      </c>
      <c r="L1149" s="34">
        <v>0.93</v>
      </c>
      <c r="M1149" s="34">
        <v>0.92</v>
      </c>
      <c r="N1149" s="34">
        <v>0.91</v>
      </c>
      <c r="O1149" s="34">
        <v>0.91</v>
      </c>
      <c r="P1149" s="34">
        <v>0.92</v>
      </c>
      <c r="Q1149" s="34">
        <v>0.93</v>
      </c>
      <c r="R1149" s="34">
        <v>0.93</v>
      </c>
      <c r="S1149" s="34">
        <v>0.95</v>
      </c>
      <c r="T1149" s="34">
        <v>0.99</v>
      </c>
      <c r="U1149" s="34">
        <v>0.99</v>
      </c>
      <c r="V1149" s="34">
        <v>1</v>
      </c>
      <c r="W1149" s="34">
        <v>1.02</v>
      </c>
      <c r="X1149" s="34">
        <v>1</v>
      </c>
      <c r="Y1149" s="34">
        <v>1.04</v>
      </c>
      <c r="Z1149" s="412">
        <v>1.02</v>
      </c>
      <c r="AA1149" s="412">
        <v>1.02</v>
      </c>
      <c r="AB1149" s="412">
        <v>1.02</v>
      </c>
      <c r="AC1149" s="412">
        <v>1.02</v>
      </c>
      <c r="AD1149" s="412">
        <v>1.02</v>
      </c>
    </row>
    <row r="1150" spans="1:30" s="30" customFormat="1" ht="11.25" x14ac:dyDescent="0.25">
      <c r="A1150" s="31">
        <v>88486</v>
      </c>
      <c r="B1150" s="30" t="str">
        <f t="shared" si="17"/>
        <v/>
      </c>
      <c r="C1150" s="34">
        <v>1.03</v>
      </c>
      <c r="D1150" s="34" t="s">
        <v>1857</v>
      </c>
      <c r="E1150" s="34">
        <v>1</v>
      </c>
      <c r="F1150" s="34" t="s">
        <v>1864</v>
      </c>
      <c r="G1150" s="34" t="s">
        <v>1860</v>
      </c>
      <c r="H1150" s="34" t="s">
        <v>1863</v>
      </c>
      <c r="I1150" s="34" t="s">
        <v>1859</v>
      </c>
      <c r="J1150" s="34" t="s">
        <v>1859</v>
      </c>
      <c r="K1150" s="34">
        <v>0.93</v>
      </c>
      <c r="L1150" s="34">
        <v>0.93</v>
      </c>
      <c r="M1150" s="34">
        <v>0.92</v>
      </c>
      <c r="N1150" s="34">
        <v>0.91</v>
      </c>
      <c r="O1150" s="34">
        <v>0.91</v>
      </c>
      <c r="P1150" s="34">
        <v>0.92</v>
      </c>
      <c r="Q1150" s="34">
        <v>0.93</v>
      </c>
      <c r="R1150" s="34">
        <v>0.94</v>
      </c>
      <c r="S1150" s="34">
        <v>0.95</v>
      </c>
      <c r="T1150" s="34">
        <v>1</v>
      </c>
      <c r="U1150" s="34">
        <v>1</v>
      </c>
      <c r="V1150" s="34">
        <v>1</v>
      </c>
      <c r="W1150" s="34">
        <v>1.02</v>
      </c>
      <c r="X1150" s="34">
        <v>1</v>
      </c>
      <c r="Y1150" s="34">
        <v>1.04</v>
      </c>
      <c r="Z1150" s="412">
        <v>1.02</v>
      </c>
      <c r="AA1150" s="412">
        <v>1.02</v>
      </c>
      <c r="AB1150" s="412">
        <v>1.02</v>
      </c>
      <c r="AC1150" s="412">
        <v>1.02</v>
      </c>
      <c r="AD1150" s="412">
        <v>1.02</v>
      </c>
    </row>
    <row r="1151" spans="1:30" s="30" customFormat="1" ht="11.25" x14ac:dyDescent="0.25">
      <c r="A1151" s="31">
        <v>88487</v>
      </c>
      <c r="B1151" s="30" t="str">
        <f t="shared" si="17"/>
        <v/>
      </c>
      <c r="C1151" s="34">
        <v>1.04</v>
      </c>
      <c r="D1151" s="34" t="s">
        <v>1856</v>
      </c>
      <c r="E1151" s="34" t="s">
        <v>1857</v>
      </c>
      <c r="F1151" s="34">
        <v>1</v>
      </c>
      <c r="G1151" s="34" t="s">
        <v>1858</v>
      </c>
      <c r="H1151" s="34" t="s">
        <v>1859</v>
      </c>
      <c r="I1151" s="34" t="s">
        <v>1860</v>
      </c>
      <c r="J1151" s="34" t="s">
        <v>1860</v>
      </c>
      <c r="K1151" s="34">
        <v>0.94</v>
      </c>
      <c r="L1151" s="34">
        <v>0.94</v>
      </c>
      <c r="M1151" s="34">
        <v>0.93</v>
      </c>
      <c r="N1151" s="34">
        <v>0.92</v>
      </c>
      <c r="O1151" s="34">
        <v>0.92</v>
      </c>
      <c r="P1151" s="34">
        <v>0.93</v>
      </c>
      <c r="Q1151" s="34">
        <v>0.94</v>
      </c>
      <c r="R1151" s="34">
        <v>0.95</v>
      </c>
      <c r="S1151" s="34">
        <v>0.96</v>
      </c>
      <c r="T1151" s="34">
        <v>1.01</v>
      </c>
      <c r="U1151" s="34">
        <v>1.01</v>
      </c>
      <c r="V1151" s="34">
        <v>1.01</v>
      </c>
      <c r="W1151" s="34">
        <v>1.03</v>
      </c>
      <c r="X1151" s="34">
        <v>1.01</v>
      </c>
      <c r="Y1151" s="34">
        <v>1.05</v>
      </c>
      <c r="Z1151" s="412">
        <v>1.03</v>
      </c>
      <c r="AA1151" s="412">
        <v>1.03</v>
      </c>
      <c r="AB1151" s="412">
        <v>1.03</v>
      </c>
      <c r="AC1151" s="412">
        <v>1.03</v>
      </c>
      <c r="AD1151" s="412">
        <v>1.03</v>
      </c>
    </row>
    <row r="1152" spans="1:30" s="30" customFormat="1" ht="11.25" x14ac:dyDescent="0.25">
      <c r="A1152" s="31">
        <v>88489</v>
      </c>
      <c r="B1152" s="30" t="str">
        <f t="shared" si="17"/>
        <v/>
      </c>
      <c r="C1152" s="34">
        <v>1.02</v>
      </c>
      <c r="D1152" s="34">
        <v>1</v>
      </c>
      <c r="E1152" s="34" t="s">
        <v>1864</v>
      </c>
      <c r="F1152" s="34" t="s">
        <v>1861</v>
      </c>
      <c r="G1152" s="34" t="s">
        <v>1859</v>
      </c>
      <c r="H1152" s="34" t="s">
        <v>1862</v>
      </c>
      <c r="I1152" s="34" t="s">
        <v>1859</v>
      </c>
      <c r="J1152" s="34" t="s">
        <v>1859</v>
      </c>
      <c r="K1152" s="34">
        <v>0.92</v>
      </c>
      <c r="L1152" s="34">
        <v>0.92</v>
      </c>
      <c r="M1152" s="34">
        <v>0.92</v>
      </c>
      <c r="N1152" s="34">
        <v>0.9</v>
      </c>
      <c r="O1152" s="34">
        <v>0.91</v>
      </c>
      <c r="P1152" s="34">
        <v>0.92</v>
      </c>
      <c r="Q1152" s="34">
        <v>0.93</v>
      </c>
      <c r="R1152" s="34">
        <v>0.93</v>
      </c>
      <c r="S1152" s="34">
        <v>0.94</v>
      </c>
      <c r="T1152" s="34">
        <v>0.99</v>
      </c>
      <c r="U1152" s="34">
        <v>0.99</v>
      </c>
      <c r="V1152" s="34">
        <v>0.99</v>
      </c>
      <c r="W1152" s="34">
        <v>1.02</v>
      </c>
      <c r="X1152" s="34">
        <v>1</v>
      </c>
      <c r="Y1152" s="34">
        <v>1.04</v>
      </c>
      <c r="Z1152" s="412">
        <v>1.02</v>
      </c>
      <c r="AA1152" s="412">
        <v>1.02</v>
      </c>
      <c r="AB1152" s="412">
        <v>1.02</v>
      </c>
      <c r="AC1152" s="412">
        <v>1.02</v>
      </c>
      <c r="AD1152" s="412">
        <v>1.02</v>
      </c>
    </row>
    <row r="1153" spans="1:30" s="30" customFormat="1" ht="11.25" x14ac:dyDescent="0.25">
      <c r="A1153" s="31">
        <v>88499</v>
      </c>
      <c r="B1153" s="30" t="str">
        <f t="shared" si="17"/>
        <v/>
      </c>
      <c r="C1153" s="34">
        <v>1.03</v>
      </c>
      <c r="D1153" s="34" t="s">
        <v>1857</v>
      </c>
      <c r="E1153" s="34">
        <v>1</v>
      </c>
      <c r="F1153" s="34" t="s">
        <v>1864</v>
      </c>
      <c r="G1153" s="34" t="s">
        <v>1860</v>
      </c>
      <c r="H1153" s="34" t="s">
        <v>1863</v>
      </c>
      <c r="I1153" s="34" t="s">
        <v>1860</v>
      </c>
      <c r="J1153" s="34" t="s">
        <v>1859</v>
      </c>
      <c r="K1153" s="34">
        <v>0.93</v>
      </c>
      <c r="L1153" s="34">
        <v>0.93</v>
      </c>
      <c r="M1153" s="34">
        <v>0.93</v>
      </c>
      <c r="N1153" s="34">
        <v>0.91</v>
      </c>
      <c r="O1153" s="34">
        <v>0.92</v>
      </c>
      <c r="P1153" s="34">
        <v>0.92</v>
      </c>
      <c r="Q1153" s="34">
        <v>0.93</v>
      </c>
      <c r="R1153" s="34">
        <v>0.94</v>
      </c>
      <c r="S1153" s="34">
        <v>0.95</v>
      </c>
      <c r="T1153" s="34">
        <v>1</v>
      </c>
      <c r="U1153" s="34">
        <v>1</v>
      </c>
      <c r="V1153" s="34">
        <v>1</v>
      </c>
      <c r="W1153" s="34">
        <v>1.03</v>
      </c>
      <c r="X1153" s="34">
        <v>1</v>
      </c>
      <c r="Y1153" s="34">
        <v>1.05</v>
      </c>
      <c r="Z1153" s="412">
        <v>1.03</v>
      </c>
      <c r="AA1153" s="412">
        <v>1.03</v>
      </c>
      <c r="AB1153" s="412">
        <v>1.03</v>
      </c>
      <c r="AC1153" s="412">
        <v>1.03</v>
      </c>
      <c r="AD1153" s="412">
        <v>1.03</v>
      </c>
    </row>
    <row r="1154" spans="1:30" s="30" customFormat="1" ht="11.25" x14ac:dyDescent="0.25">
      <c r="A1154" s="31">
        <v>88512</v>
      </c>
      <c r="B1154" s="30" t="str">
        <f t="shared" si="17"/>
        <v/>
      </c>
      <c r="C1154" s="34">
        <v>1.04</v>
      </c>
      <c r="D1154" s="34" t="s">
        <v>1856</v>
      </c>
      <c r="E1154" s="34" t="s">
        <v>1857</v>
      </c>
      <c r="F1154" s="34">
        <v>1</v>
      </c>
      <c r="G1154" s="34" t="s">
        <v>1858</v>
      </c>
      <c r="H1154" s="34" t="s">
        <v>1863</v>
      </c>
      <c r="I1154" s="34" t="s">
        <v>1860</v>
      </c>
      <c r="J1154" s="34" t="s">
        <v>1860</v>
      </c>
      <c r="K1154" s="34">
        <v>0.94</v>
      </c>
      <c r="L1154" s="34">
        <v>0.94</v>
      </c>
      <c r="M1154" s="34">
        <v>0.93</v>
      </c>
      <c r="N1154" s="34">
        <v>0.92</v>
      </c>
      <c r="O1154" s="34">
        <v>0.92</v>
      </c>
      <c r="P1154" s="34">
        <v>0.93</v>
      </c>
      <c r="Q1154" s="34">
        <v>0.93</v>
      </c>
      <c r="R1154" s="34">
        <v>0.94</v>
      </c>
      <c r="S1154" s="34">
        <v>0.95</v>
      </c>
      <c r="T1154" s="34">
        <v>1.01</v>
      </c>
      <c r="U1154" s="34">
        <v>1.01</v>
      </c>
      <c r="V1154" s="34">
        <v>1.01</v>
      </c>
      <c r="W1154" s="34">
        <v>1.03</v>
      </c>
      <c r="X1154" s="34">
        <v>1.01</v>
      </c>
      <c r="Y1154" s="34">
        <v>1.05</v>
      </c>
      <c r="Z1154" s="412">
        <v>1.03</v>
      </c>
      <c r="AA1154" s="412">
        <v>1.03</v>
      </c>
      <c r="AB1154" s="412">
        <v>1.03</v>
      </c>
      <c r="AC1154" s="412">
        <v>1.03</v>
      </c>
      <c r="AD1154" s="412">
        <v>1.03</v>
      </c>
    </row>
    <row r="1155" spans="1:30" s="30" customFormat="1" ht="11.25" x14ac:dyDescent="0.25">
      <c r="A1155" s="31">
        <v>88515</v>
      </c>
      <c r="B1155" s="30" t="str">
        <f t="shared" si="17"/>
        <v/>
      </c>
      <c r="C1155" s="34">
        <v>1.02</v>
      </c>
      <c r="D1155" s="34">
        <v>1</v>
      </c>
      <c r="E1155" s="34" t="s">
        <v>1864</v>
      </c>
      <c r="F1155" s="34" t="s">
        <v>1861</v>
      </c>
      <c r="G1155" s="34" t="s">
        <v>1859</v>
      </c>
      <c r="H1155" s="34" t="s">
        <v>1862</v>
      </c>
      <c r="I1155" s="34" t="s">
        <v>1863</v>
      </c>
      <c r="J1155" s="34" t="s">
        <v>1863</v>
      </c>
      <c r="K1155" s="34">
        <v>0.92</v>
      </c>
      <c r="L1155" s="34">
        <v>0.92</v>
      </c>
      <c r="M1155" s="34">
        <v>0.92</v>
      </c>
      <c r="N1155" s="34">
        <v>0.9</v>
      </c>
      <c r="O1155" s="34">
        <v>0.9</v>
      </c>
      <c r="P1155" s="34">
        <v>0.91</v>
      </c>
      <c r="Q1155" s="34">
        <v>0.92</v>
      </c>
      <c r="R1155" s="34">
        <v>0.93</v>
      </c>
      <c r="S1155" s="34">
        <v>0.94</v>
      </c>
      <c r="T1155" s="34">
        <v>0.99</v>
      </c>
      <c r="U1155" s="34">
        <v>0.99</v>
      </c>
      <c r="V1155" s="34">
        <v>0.99</v>
      </c>
      <c r="W1155" s="34">
        <v>1.01</v>
      </c>
      <c r="X1155" s="34">
        <v>0.99</v>
      </c>
      <c r="Y1155" s="34">
        <v>1.03</v>
      </c>
      <c r="Z1155" s="412">
        <v>1.01</v>
      </c>
      <c r="AA1155" s="412">
        <v>1.01</v>
      </c>
      <c r="AB1155" s="412">
        <v>1.01</v>
      </c>
      <c r="AC1155" s="412">
        <v>1.01</v>
      </c>
      <c r="AD1155" s="412">
        <v>1.01</v>
      </c>
    </row>
    <row r="1156" spans="1:30" s="30" customFormat="1" ht="11.25" x14ac:dyDescent="0.25">
      <c r="A1156" s="31">
        <v>88518</v>
      </c>
      <c r="B1156" s="30" t="str">
        <f t="shared" si="17"/>
        <v/>
      </c>
      <c r="C1156" s="34">
        <v>1.03</v>
      </c>
      <c r="D1156" s="34" t="s">
        <v>1857</v>
      </c>
      <c r="E1156" s="34">
        <v>1</v>
      </c>
      <c r="F1156" s="34" t="s">
        <v>1864</v>
      </c>
      <c r="G1156" s="34" t="s">
        <v>1860</v>
      </c>
      <c r="H1156" s="34" t="s">
        <v>1863</v>
      </c>
      <c r="I1156" s="34" t="s">
        <v>1860</v>
      </c>
      <c r="J1156" s="34" t="s">
        <v>1859</v>
      </c>
      <c r="K1156" s="34">
        <v>0.93</v>
      </c>
      <c r="L1156" s="34">
        <v>0.93</v>
      </c>
      <c r="M1156" s="34">
        <v>0.93</v>
      </c>
      <c r="N1156" s="34">
        <v>0.91</v>
      </c>
      <c r="O1156" s="34">
        <v>0.91</v>
      </c>
      <c r="P1156" s="34">
        <v>0.92</v>
      </c>
      <c r="Q1156" s="34">
        <v>0.93</v>
      </c>
      <c r="R1156" s="34">
        <v>0.94</v>
      </c>
      <c r="S1156" s="34">
        <v>0.95</v>
      </c>
      <c r="T1156" s="34">
        <v>1</v>
      </c>
      <c r="U1156" s="34">
        <v>1</v>
      </c>
      <c r="V1156" s="34">
        <v>1</v>
      </c>
      <c r="W1156" s="34">
        <v>1.03</v>
      </c>
      <c r="X1156" s="34">
        <v>1</v>
      </c>
      <c r="Y1156" s="34">
        <v>1.05</v>
      </c>
      <c r="Z1156" s="412">
        <v>1.03</v>
      </c>
      <c r="AA1156" s="412">
        <v>1.03</v>
      </c>
      <c r="AB1156" s="412">
        <v>1.03</v>
      </c>
      <c r="AC1156" s="412">
        <v>1.03</v>
      </c>
      <c r="AD1156" s="412">
        <v>1.03</v>
      </c>
    </row>
    <row r="1157" spans="1:30" s="30" customFormat="1" ht="11.25" x14ac:dyDescent="0.25">
      <c r="A1157" s="31">
        <v>88521</v>
      </c>
      <c r="B1157" s="30" t="str">
        <f t="shared" ref="B1157:B1220" si="18">IF($B$3="","",ABS($B$3-$A1157))</f>
        <v/>
      </c>
      <c r="C1157" s="34">
        <v>1.03</v>
      </c>
      <c r="D1157" s="34" t="s">
        <v>1857</v>
      </c>
      <c r="E1157" s="34" t="s">
        <v>1857</v>
      </c>
      <c r="F1157" s="34">
        <v>1</v>
      </c>
      <c r="G1157" s="34" t="s">
        <v>1860</v>
      </c>
      <c r="H1157" s="34" t="s">
        <v>1863</v>
      </c>
      <c r="I1157" s="34" t="s">
        <v>1860</v>
      </c>
      <c r="J1157" s="34" t="s">
        <v>1860</v>
      </c>
      <c r="K1157" s="34">
        <v>0.93</v>
      </c>
      <c r="L1157" s="34">
        <v>0.94</v>
      </c>
      <c r="M1157" s="34">
        <v>0.93</v>
      </c>
      <c r="N1157" s="34">
        <v>0.92</v>
      </c>
      <c r="O1157" s="34">
        <v>0.92</v>
      </c>
      <c r="P1157" s="34">
        <v>0.93</v>
      </c>
      <c r="Q1157" s="34">
        <v>0.93</v>
      </c>
      <c r="R1157" s="34">
        <v>0.94</v>
      </c>
      <c r="S1157" s="34">
        <v>0.95</v>
      </c>
      <c r="T1157" s="34">
        <v>1</v>
      </c>
      <c r="U1157" s="34">
        <v>1.01</v>
      </c>
      <c r="V1157" s="34">
        <v>1.01</v>
      </c>
      <c r="W1157" s="34">
        <v>1.03</v>
      </c>
      <c r="X1157" s="34">
        <v>1.01</v>
      </c>
      <c r="Y1157" s="34">
        <v>1.05</v>
      </c>
      <c r="Z1157" s="412">
        <v>1.03</v>
      </c>
      <c r="AA1157" s="412">
        <v>1.03</v>
      </c>
      <c r="AB1157" s="412">
        <v>1.03</v>
      </c>
      <c r="AC1157" s="412">
        <v>1.03</v>
      </c>
      <c r="AD1157" s="412">
        <v>1.03</v>
      </c>
    </row>
    <row r="1158" spans="1:30" s="30" customFormat="1" ht="11.25" x14ac:dyDescent="0.25">
      <c r="A1158" s="31">
        <v>88524</v>
      </c>
      <c r="B1158" s="30" t="str">
        <f t="shared" si="18"/>
        <v/>
      </c>
      <c r="C1158" s="34">
        <v>1.01</v>
      </c>
      <c r="D1158" s="34" t="s">
        <v>1864</v>
      </c>
      <c r="E1158" s="34" t="s">
        <v>1864</v>
      </c>
      <c r="F1158" s="34" t="s">
        <v>1861</v>
      </c>
      <c r="G1158" s="34" t="s">
        <v>1859</v>
      </c>
      <c r="H1158" s="34" t="s">
        <v>1862</v>
      </c>
      <c r="I1158" s="34" t="s">
        <v>1863</v>
      </c>
      <c r="J1158" s="34" t="s">
        <v>1863</v>
      </c>
      <c r="K1158" s="34">
        <v>0.92</v>
      </c>
      <c r="L1158" s="34">
        <v>0.92</v>
      </c>
      <c r="M1158" s="34">
        <v>0.91</v>
      </c>
      <c r="N1158" s="34">
        <v>0.9</v>
      </c>
      <c r="O1158" s="34">
        <v>0.9</v>
      </c>
      <c r="P1158" s="34">
        <v>0.91</v>
      </c>
      <c r="Q1158" s="34">
        <v>0.92</v>
      </c>
      <c r="R1158" s="34">
        <v>0.93</v>
      </c>
      <c r="S1158" s="34">
        <v>0.94</v>
      </c>
      <c r="T1158" s="34">
        <v>0.99</v>
      </c>
      <c r="U1158" s="34">
        <v>0.99</v>
      </c>
      <c r="V1158" s="34">
        <v>0.99</v>
      </c>
      <c r="W1158" s="34">
        <v>1.01</v>
      </c>
      <c r="X1158" s="34">
        <v>0.99</v>
      </c>
      <c r="Y1158" s="34">
        <v>1.03</v>
      </c>
      <c r="Z1158" s="412">
        <v>1.01</v>
      </c>
      <c r="AA1158" s="412">
        <v>1.01</v>
      </c>
      <c r="AB1158" s="412">
        <v>1.01</v>
      </c>
      <c r="AC1158" s="412">
        <v>1.01</v>
      </c>
      <c r="AD1158" s="412">
        <v>1.01</v>
      </c>
    </row>
    <row r="1159" spans="1:30" s="30" customFormat="1" ht="11.25" x14ac:dyDescent="0.25">
      <c r="A1159" s="31">
        <v>88525</v>
      </c>
      <c r="B1159" s="30" t="str">
        <f t="shared" si="18"/>
        <v/>
      </c>
      <c r="C1159" s="34">
        <v>1.02</v>
      </c>
      <c r="D1159" s="34">
        <v>1</v>
      </c>
      <c r="E1159" s="34">
        <v>1</v>
      </c>
      <c r="F1159" s="34" t="s">
        <v>1864</v>
      </c>
      <c r="G1159" s="34" t="s">
        <v>1860</v>
      </c>
      <c r="H1159" s="34" t="s">
        <v>1863</v>
      </c>
      <c r="I1159" s="34" t="s">
        <v>1859</v>
      </c>
      <c r="J1159" s="34" t="s">
        <v>1859</v>
      </c>
      <c r="K1159" s="34">
        <v>0.93</v>
      </c>
      <c r="L1159" s="34">
        <v>0.93</v>
      </c>
      <c r="M1159" s="34">
        <v>0.92</v>
      </c>
      <c r="N1159" s="34">
        <v>0.91</v>
      </c>
      <c r="O1159" s="34">
        <v>0.91</v>
      </c>
      <c r="P1159" s="34">
        <v>0.92</v>
      </c>
      <c r="Q1159" s="34">
        <v>0.93</v>
      </c>
      <c r="R1159" s="34">
        <v>0.93</v>
      </c>
      <c r="S1159" s="34">
        <v>0.95</v>
      </c>
      <c r="T1159" s="34">
        <v>0.99</v>
      </c>
      <c r="U1159" s="34">
        <v>1</v>
      </c>
      <c r="V1159" s="34">
        <v>1</v>
      </c>
      <c r="W1159" s="34">
        <v>1.02</v>
      </c>
      <c r="X1159" s="34">
        <v>1</v>
      </c>
      <c r="Y1159" s="34">
        <v>1.04</v>
      </c>
      <c r="Z1159" s="412">
        <v>1.02</v>
      </c>
      <c r="AA1159" s="412">
        <v>1.02</v>
      </c>
      <c r="AB1159" s="412">
        <v>1.02</v>
      </c>
      <c r="AC1159" s="412">
        <v>1.02</v>
      </c>
      <c r="AD1159" s="412">
        <v>1.02</v>
      </c>
    </row>
    <row r="1160" spans="1:30" s="30" customFormat="1" ht="11.25" x14ac:dyDescent="0.25">
      <c r="A1160" s="31">
        <v>88527</v>
      </c>
      <c r="B1160" s="30" t="str">
        <f t="shared" si="18"/>
        <v/>
      </c>
      <c r="C1160" s="34">
        <v>1.04</v>
      </c>
      <c r="D1160" s="34" t="s">
        <v>1856</v>
      </c>
      <c r="E1160" s="34" t="s">
        <v>1857</v>
      </c>
      <c r="F1160" s="34">
        <v>1</v>
      </c>
      <c r="G1160" s="34" t="s">
        <v>1858</v>
      </c>
      <c r="H1160" s="34" t="s">
        <v>1859</v>
      </c>
      <c r="I1160" s="34" t="s">
        <v>1860</v>
      </c>
      <c r="J1160" s="34" t="s">
        <v>1860</v>
      </c>
      <c r="K1160" s="34">
        <v>0.94</v>
      </c>
      <c r="L1160" s="34">
        <v>0.94</v>
      </c>
      <c r="M1160" s="34">
        <v>0.93</v>
      </c>
      <c r="N1160" s="34">
        <v>0.92</v>
      </c>
      <c r="O1160" s="34">
        <v>0.92</v>
      </c>
      <c r="P1160" s="34">
        <v>0.93</v>
      </c>
      <c r="Q1160" s="34">
        <v>0.94</v>
      </c>
      <c r="R1160" s="34">
        <v>0.94</v>
      </c>
      <c r="S1160" s="34">
        <v>0.96</v>
      </c>
      <c r="T1160" s="34">
        <v>1.01</v>
      </c>
      <c r="U1160" s="34">
        <v>1.01</v>
      </c>
      <c r="V1160" s="34">
        <v>1.01</v>
      </c>
      <c r="W1160" s="34">
        <v>1.03</v>
      </c>
      <c r="X1160" s="34">
        <v>1.01</v>
      </c>
      <c r="Y1160" s="34">
        <v>1.05</v>
      </c>
      <c r="Z1160" s="412">
        <v>1.03</v>
      </c>
      <c r="AA1160" s="412">
        <v>1.03</v>
      </c>
      <c r="AB1160" s="412">
        <v>1.03</v>
      </c>
      <c r="AC1160" s="412">
        <v>1.03</v>
      </c>
      <c r="AD1160" s="412">
        <v>1.03</v>
      </c>
    </row>
    <row r="1161" spans="1:30" s="30" customFormat="1" ht="11.25" x14ac:dyDescent="0.25">
      <c r="A1161" s="31">
        <v>88529</v>
      </c>
      <c r="B1161" s="30" t="str">
        <f t="shared" si="18"/>
        <v/>
      </c>
      <c r="C1161" s="34">
        <v>1.03</v>
      </c>
      <c r="D1161" s="34" t="s">
        <v>1857</v>
      </c>
      <c r="E1161" s="34">
        <v>1</v>
      </c>
      <c r="F1161" s="34" t="s">
        <v>1864</v>
      </c>
      <c r="G1161" s="34" t="s">
        <v>1860</v>
      </c>
      <c r="H1161" s="34" t="s">
        <v>1863</v>
      </c>
      <c r="I1161" s="34" t="s">
        <v>1859</v>
      </c>
      <c r="J1161" s="34" t="s">
        <v>1859</v>
      </c>
      <c r="K1161" s="34">
        <v>0.93</v>
      </c>
      <c r="L1161" s="34">
        <v>0.93</v>
      </c>
      <c r="M1161" s="34">
        <v>0.93</v>
      </c>
      <c r="N1161" s="34">
        <v>0.91</v>
      </c>
      <c r="O1161" s="34">
        <v>0.91</v>
      </c>
      <c r="P1161" s="34">
        <v>0.92</v>
      </c>
      <c r="Q1161" s="34">
        <v>0.93</v>
      </c>
      <c r="R1161" s="34">
        <v>0.94</v>
      </c>
      <c r="S1161" s="34">
        <v>0.95</v>
      </c>
      <c r="T1161" s="34">
        <v>1</v>
      </c>
      <c r="U1161" s="34">
        <v>1</v>
      </c>
      <c r="V1161" s="34">
        <v>1</v>
      </c>
      <c r="W1161" s="34">
        <v>1.02</v>
      </c>
      <c r="X1161" s="34">
        <v>1</v>
      </c>
      <c r="Y1161" s="34">
        <v>1.05</v>
      </c>
      <c r="Z1161" s="412">
        <v>1.02</v>
      </c>
      <c r="AA1161" s="412">
        <v>1.02</v>
      </c>
      <c r="AB1161" s="412">
        <v>1.02</v>
      </c>
      <c r="AC1161" s="412">
        <v>1.02</v>
      </c>
      <c r="AD1161" s="412">
        <v>1.02</v>
      </c>
    </row>
    <row r="1162" spans="1:30" s="30" customFormat="1" ht="11.25" x14ac:dyDescent="0.25">
      <c r="A1162" s="31">
        <v>88605</v>
      </c>
      <c r="B1162" s="30" t="str">
        <f t="shared" si="18"/>
        <v/>
      </c>
      <c r="C1162" s="34">
        <v>1</v>
      </c>
      <c r="D1162" s="34" t="s">
        <v>1861</v>
      </c>
      <c r="E1162" s="34" t="s">
        <v>1865</v>
      </c>
      <c r="F1162" s="34" t="s">
        <v>1865</v>
      </c>
      <c r="G1162" s="34" t="s">
        <v>1863</v>
      </c>
      <c r="H1162" s="34" t="s">
        <v>1866</v>
      </c>
      <c r="I1162" s="34" t="s">
        <v>1862</v>
      </c>
      <c r="J1162" s="34" t="s">
        <v>1862</v>
      </c>
      <c r="K1162" s="34">
        <v>0.91</v>
      </c>
      <c r="L1162" s="34">
        <v>0.91</v>
      </c>
      <c r="M1162" s="34">
        <v>0.9</v>
      </c>
      <c r="N1162" s="34">
        <v>0.89</v>
      </c>
      <c r="O1162" s="34">
        <v>0.89</v>
      </c>
      <c r="P1162" s="34">
        <v>0.9</v>
      </c>
      <c r="Q1162" s="34">
        <v>0.9</v>
      </c>
      <c r="R1162" s="34">
        <v>0.91</v>
      </c>
      <c r="S1162" s="34">
        <v>0.92</v>
      </c>
      <c r="T1162" s="34">
        <v>0.97</v>
      </c>
      <c r="U1162" s="34">
        <v>0.97</v>
      </c>
      <c r="V1162" s="34">
        <v>0.97</v>
      </c>
      <c r="W1162" s="34">
        <v>1</v>
      </c>
      <c r="X1162" s="34">
        <v>0.98</v>
      </c>
      <c r="Y1162" s="34">
        <v>1.02</v>
      </c>
      <c r="Z1162" s="412">
        <v>1</v>
      </c>
      <c r="AA1162" s="412">
        <v>1</v>
      </c>
      <c r="AB1162" s="412">
        <v>1</v>
      </c>
      <c r="AC1162" s="412">
        <v>1</v>
      </c>
      <c r="AD1162" s="412">
        <v>1</v>
      </c>
    </row>
    <row r="1163" spans="1:30" s="30" customFormat="1" ht="11.25" x14ac:dyDescent="0.25">
      <c r="A1163" s="31">
        <v>88630</v>
      </c>
      <c r="B1163" s="30" t="str">
        <f t="shared" si="18"/>
        <v/>
      </c>
      <c r="C1163" s="34">
        <v>0.99</v>
      </c>
      <c r="D1163" s="34" t="s">
        <v>1865</v>
      </c>
      <c r="E1163" s="34" t="s">
        <v>1865</v>
      </c>
      <c r="F1163" s="34" t="s">
        <v>1858</v>
      </c>
      <c r="G1163" s="34" t="s">
        <v>1862</v>
      </c>
      <c r="H1163" s="34" t="s">
        <v>1872</v>
      </c>
      <c r="I1163" s="34" t="s">
        <v>1866</v>
      </c>
      <c r="J1163" s="34" t="s">
        <v>1866</v>
      </c>
      <c r="K1163" s="34">
        <v>0.9</v>
      </c>
      <c r="L1163" s="34">
        <v>0.9</v>
      </c>
      <c r="M1163" s="34">
        <v>0.89</v>
      </c>
      <c r="N1163" s="34">
        <v>0.88</v>
      </c>
      <c r="O1163" s="34">
        <v>0.88</v>
      </c>
      <c r="P1163" s="34">
        <v>0.89</v>
      </c>
      <c r="Q1163" s="34">
        <v>0.89</v>
      </c>
      <c r="R1163" s="34">
        <v>0.9</v>
      </c>
      <c r="S1163" s="34">
        <v>0.91</v>
      </c>
      <c r="T1163" s="34">
        <v>0.96</v>
      </c>
      <c r="U1163" s="34">
        <v>0.96</v>
      </c>
      <c r="V1163" s="34">
        <v>0.96</v>
      </c>
      <c r="W1163" s="34">
        <v>0.99</v>
      </c>
      <c r="X1163" s="34">
        <v>0.97</v>
      </c>
      <c r="Y1163" s="34">
        <v>1.01</v>
      </c>
      <c r="Z1163" s="412">
        <v>0.99</v>
      </c>
      <c r="AA1163" s="412">
        <v>0.99</v>
      </c>
      <c r="AB1163" s="412">
        <v>0.99</v>
      </c>
      <c r="AC1163" s="412">
        <v>0.99</v>
      </c>
      <c r="AD1163" s="412">
        <v>0.99</v>
      </c>
    </row>
    <row r="1164" spans="1:30" s="30" customFormat="1" ht="11.25" x14ac:dyDescent="0.25">
      <c r="A1164" s="31">
        <v>88631</v>
      </c>
      <c r="B1164" s="30" t="str">
        <f t="shared" si="18"/>
        <v/>
      </c>
      <c r="C1164" s="34">
        <v>1</v>
      </c>
      <c r="D1164" s="34" t="s">
        <v>1864</v>
      </c>
      <c r="E1164" s="34" t="s">
        <v>1861</v>
      </c>
      <c r="F1164" s="34" t="s">
        <v>1865</v>
      </c>
      <c r="G1164" s="34" t="s">
        <v>1863</v>
      </c>
      <c r="H1164" s="34" t="s">
        <v>1866</v>
      </c>
      <c r="I1164" s="34" t="s">
        <v>1863</v>
      </c>
      <c r="J1164" s="34" t="s">
        <v>1863</v>
      </c>
      <c r="K1164" s="34">
        <v>0.91</v>
      </c>
      <c r="L1164" s="34">
        <v>0.91</v>
      </c>
      <c r="M1164" s="34">
        <v>0.91</v>
      </c>
      <c r="N1164" s="34">
        <v>0.89</v>
      </c>
      <c r="O1164" s="34">
        <v>0.9</v>
      </c>
      <c r="P1164" s="34">
        <v>0.9</v>
      </c>
      <c r="Q1164" s="34">
        <v>0.91</v>
      </c>
      <c r="R1164" s="34">
        <v>0.92</v>
      </c>
      <c r="S1164" s="34">
        <v>0.93</v>
      </c>
      <c r="T1164" s="34">
        <v>0.98</v>
      </c>
      <c r="U1164" s="34">
        <v>0.98</v>
      </c>
      <c r="V1164" s="34">
        <v>0.98</v>
      </c>
      <c r="W1164" s="34">
        <v>1</v>
      </c>
      <c r="X1164" s="34">
        <v>0.98</v>
      </c>
      <c r="Y1164" s="34">
        <v>1.02</v>
      </c>
      <c r="Z1164" s="412">
        <v>1</v>
      </c>
      <c r="AA1164" s="412">
        <v>1</v>
      </c>
      <c r="AB1164" s="412">
        <v>1</v>
      </c>
      <c r="AC1164" s="412">
        <v>1</v>
      </c>
      <c r="AD1164" s="412">
        <v>1</v>
      </c>
    </row>
    <row r="1165" spans="1:30" s="30" customFormat="1" ht="11.25" x14ac:dyDescent="0.25">
      <c r="A1165" s="31">
        <v>88633</v>
      </c>
      <c r="B1165" s="30" t="str">
        <f t="shared" si="18"/>
        <v/>
      </c>
      <c r="C1165" s="34">
        <v>0.94</v>
      </c>
      <c r="D1165" s="34" t="s">
        <v>1862</v>
      </c>
      <c r="E1165" s="34" t="s">
        <v>1862</v>
      </c>
      <c r="F1165" s="34" t="s">
        <v>1862</v>
      </c>
      <c r="G1165" s="34" t="s">
        <v>1870</v>
      </c>
      <c r="H1165" s="34" t="s">
        <v>1871</v>
      </c>
      <c r="I1165" s="34" t="s">
        <v>1870</v>
      </c>
      <c r="J1165" s="34" t="s">
        <v>1868</v>
      </c>
      <c r="K1165" s="34">
        <v>0.86</v>
      </c>
      <c r="L1165" s="34">
        <v>0.86</v>
      </c>
      <c r="M1165" s="34">
        <v>0.86</v>
      </c>
      <c r="N1165" s="34">
        <v>0.84</v>
      </c>
      <c r="O1165" s="34">
        <v>0.85</v>
      </c>
      <c r="P1165" s="34">
        <v>0.85</v>
      </c>
      <c r="Q1165" s="34">
        <v>0.85</v>
      </c>
      <c r="R1165" s="34">
        <v>0.86</v>
      </c>
      <c r="S1165" s="34">
        <v>0.87</v>
      </c>
      <c r="T1165" s="34">
        <v>0.92</v>
      </c>
      <c r="U1165" s="34">
        <v>0.92</v>
      </c>
      <c r="V1165" s="34">
        <v>0.92</v>
      </c>
      <c r="W1165" s="34">
        <v>0.94</v>
      </c>
      <c r="X1165" s="34">
        <v>0.93</v>
      </c>
      <c r="Y1165" s="34">
        <v>0.96</v>
      </c>
      <c r="Z1165" s="412">
        <v>0.94</v>
      </c>
      <c r="AA1165" s="412">
        <v>0.94</v>
      </c>
      <c r="AB1165" s="412">
        <v>0.94</v>
      </c>
      <c r="AC1165" s="412">
        <v>0.94</v>
      </c>
      <c r="AD1165" s="412">
        <v>0.94</v>
      </c>
    </row>
    <row r="1166" spans="1:30" s="30" customFormat="1" ht="11.25" x14ac:dyDescent="0.25">
      <c r="A1166" s="31">
        <v>88634</v>
      </c>
      <c r="B1166" s="30" t="str">
        <f t="shared" si="18"/>
        <v/>
      </c>
      <c r="C1166" s="34">
        <v>0.99</v>
      </c>
      <c r="D1166" s="34" t="s">
        <v>1865</v>
      </c>
      <c r="E1166" s="34" t="s">
        <v>1865</v>
      </c>
      <c r="F1166" s="34" t="s">
        <v>1858</v>
      </c>
      <c r="G1166" s="34" t="s">
        <v>1862</v>
      </c>
      <c r="H1166" s="34" t="s">
        <v>1872</v>
      </c>
      <c r="I1166" s="34" t="s">
        <v>1866</v>
      </c>
      <c r="J1166" s="34" t="s">
        <v>1866</v>
      </c>
      <c r="K1166" s="34">
        <v>0.9</v>
      </c>
      <c r="L1166" s="34">
        <v>0.9</v>
      </c>
      <c r="M1166" s="34">
        <v>0.89</v>
      </c>
      <c r="N1166" s="34">
        <v>0.88</v>
      </c>
      <c r="O1166" s="34">
        <v>0.88</v>
      </c>
      <c r="P1166" s="34">
        <v>0.89</v>
      </c>
      <c r="Q1166" s="34">
        <v>0.9</v>
      </c>
      <c r="R1166" s="34">
        <v>0.9</v>
      </c>
      <c r="S1166" s="34">
        <v>0.91</v>
      </c>
      <c r="T1166" s="34">
        <v>0.96</v>
      </c>
      <c r="U1166" s="34">
        <v>0.96</v>
      </c>
      <c r="V1166" s="34">
        <v>0.97</v>
      </c>
      <c r="W1166" s="34">
        <v>0.99</v>
      </c>
      <c r="X1166" s="34">
        <v>0.97</v>
      </c>
      <c r="Y1166" s="34">
        <v>1.01</v>
      </c>
      <c r="Z1166" s="412">
        <v>0.99</v>
      </c>
      <c r="AA1166" s="412">
        <v>0.99</v>
      </c>
      <c r="AB1166" s="412">
        <v>0.99</v>
      </c>
      <c r="AC1166" s="412">
        <v>0.99</v>
      </c>
      <c r="AD1166" s="412">
        <v>0.99</v>
      </c>
    </row>
    <row r="1167" spans="1:30" s="30" customFormat="1" ht="11.25" x14ac:dyDescent="0.25">
      <c r="A1167" s="31">
        <v>88636</v>
      </c>
      <c r="B1167" s="30" t="str">
        <f t="shared" si="18"/>
        <v/>
      </c>
      <c r="C1167" s="34">
        <v>0.96</v>
      </c>
      <c r="D1167" s="34" t="s">
        <v>1859</v>
      </c>
      <c r="E1167" s="34" t="s">
        <v>1859</v>
      </c>
      <c r="F1167" s="34" t="s">
        <v>1863</v>
      </c>
      <c r="G1167" s="34" t="s">
        <v>1867</v>
      </c>
      <c r="H1167" s="34" t="s">
        <v>1868</v>
      </c>
      <c r="I1167" s="34" t="s">
        <v>1867</v>
      </c>
      <c r="J1167" s="34" t="s">
        <v>1867</v>
      </c>
      <c r="K1167" s="34">
        <v>0.87</v>
      </c>
      <c r="L1167" s="34">
        <v>0.87</v>
      </c>
      <c r="M1167" s="34">
        <v>0.87</v>
      </c>
      <c r="N1167" s="34">
        <v>0.86</v>
      </c>
      <c r="O1167" s="34">
        <v>0.86</v>
      </c>
      <c r="P1167" s="34">
        <v>0.87</v>
      </c>
      <c r="Q1167" s="34">
        <v>0.87</v>
      </c>
      <c r="R1167" s="34">
        <v>0.88</v>
      </c>
      <c r="S1167" s="34">
        <v>0.89</v>
      </c>
      <c r="T1167" s="34">
        <v>0.93</v>
      </c>
      <c r="U1167" s="34">
        <v>0.93</v>
      </c>
      <c r="V1167" s="34">
        <v>0.94</v>
      </c>
      <c r="W1167" s="34">
        <v>0.96</v>
      </c>
      <c r="X1167" s="34">
        <v>0.94</v>
      </c>
      <c r="Y1167" s="34">
        <v>0.98</v>
      </c>
      <c r="Z1167" s="412">
        <v>0.96</v>
      </c>
      <c r="AA1167" s="412">
        <v>0.96</v>
      </c>
      <c r="AB1167" s="412">
        <v>0.96</v>
      </c>
      <c r="AC1167" s="412">
        <v>0.96</v>
      </c>
      <c r="AD1167" s="412">
        <v>0.96</v>
      </c>
    </row>
    <row r="1168" spans="1:30" s="30" customFormat="1" ht="11.25" x14ac:dyDescent="0.25">
      <c r="A1168" s="31">
        <v>88637</v>
      </c>
      <c r="B1168" s="30" t="str">
        <f t="shared" si="18"/>
        <v/>
      </c>
      <c r="C1168" s="34">
        <v>0.91</v>
      </c>
      <c r="D1168" s="34" t="s">
        <v>1867</v>
      </c>
      <c r="E1168" s="34" t="s">
        <v>1867</v>
      </c>
      <c r="F1168" s="34" t="s">
        <v>1867</v>
      </c>
      <c r="G1168" s="34" t="s">
        <v>1869</v>
      </c>
      <c r="H1168" s="34" t="s">
        <v>1874</v>
      </c>
      <c r="I1168" s="34" t="s">
        <v>1869</v>
      </c>
      <c r="J1168" s="34" t="s">
        <v>1869</v>
      </c>
      <c r="K1168" s="34">
        <v>0.83</v>
      </c>
      <c r="L1168" s="34">
        <v>0.83</v>
      </c>
      <c r="M1168" s="34">
        <v>0.83</v>
      </c>
      <c r="N1168" s="34">
        <v>0.82</v>
      </c>
      <c r="O1168" s="34">
        <v>0.82</v>
      </c>
      <c r="P1168" s="34">
        <v>0.83</v>
      </c>
      <c r="Q1168" s="34">
        <v>0.83</v>
      </c>
      <c r="R1168" s="34">
        <v>0.84</v>
      </c>
      <c r="S1168" s="34">
        <v>0.85</v>
      </c>
      <c r="T1168" s="34">
        <v>0.89</v>
      </c>
      <c r="U1168" s="34">
        <v>0.89</v>
      </c>
      <c r="V1168" s="34">
        <v>0.89</v>
      </c>
      <c r="W1168" s="34">
        <v>0.91</v>
      </c>
      <c r="X1168" s="34">
        <v>0.9</v>
      </c>
      <c r="Y1168" s="34">
        <v>0.93</v>
      </c>
      <c r="Z1168" s="412">
        <v>0.91</v>
      </c>
      <c r="AA1168" s="412">
        <v>0.91</v>
      </c>
      <c r="AB1168" s="412">
        <v>0.91</v>
      </c>
      <c r="AC1168" s="412">
        <v>0.91</v>
      </c>
      <c r="AD1168" s="412">
        <v>0.91</v>
      </c>
    </row>
    <row r="1169" spans="1:30" s="30" customFormat="1" ht="11.25" x14ac:dyDescent="0.25">
      <c r="A1169" s="31">
        <v>88639</v>
      </c>
      <c r="B1169" s="30" t="str">
        <f t="shared" si="18"/>
        <v/>
      </c>
      <c r="C1169" s="34">
        <v>0.98</v>
      </c>
      <c r="D1169" s="34" t="s">
        <v>1858</v>
      </c>
      <c r="E1169" s="34" t="s">
        <v>1860</v>
      </c>
      <c r="F1169" s="34" t="s">
        <v>1860</v>
      </c>
      <c r="G1169" s="34" t="s">
        <v>1866</v>
      </c>
      <c r="H1169" s="34" t="s">
        <v>1867</v>
      </c>
      <c r="I1169" s="34" t="s">
        <v>1872</v>
      </c>
      <c r="J1169" s="34" t="s">
        <v>1872</v>
      </c>
      <c r="K1169" s="34">
        <v>0.89</v>
      </c>
      <c r="L1169" s="34">
        <v>0.89</v>
      </c>
      <c r="M1169" s="34">
        <v>0.89</v>
      </c>
      <c r="N1169" s="34">
        <v>0.87</v>
      </c>
      <c r="O1169" s="34">
        <v>0.87</v>
      </c>
      <c r="P1169" s="34">
        <v>0.88</v>
      </c>
      <c r="Q1169" s="34">
        <v>0.89</v>
      </c>
      <c r="R1169" s="34">
        <v>0.89</v>
      </c>
      <c r="S1169" s="34">
        <v>0.91</v>
      </c>
      <c r="T1169" s="34">
        <v>0.95</v>
      </c>
      <c r="U1169" s="34">
        <v>0.95</v>
      </c>
      <c r="V1169" s="34">
        <v>0.95</v>
      </c>
      <c r="W1169" s="34">
        <v>0.98</v>
      </c>
      <c r="X1169" s="34">
        <v>0.96</v>
      </c>
      <c r="Y1169" s="34">
        <v>1</v>
      </c>
      <c r="Z1169" s="412">
        <v>0.98</v>
      </c>
      <c r="AA1169" s="412">
        <v>0.98</v>
      </c>
      <c r="AB1169" s="412">
        <v>0.98</v>
      </c>
      <c r="AC1169" s="412">
        <v>0.98</v>
      </c>
      <c r="AD1169" s="412">
        <v>0.98</v>
      </c>
    </row>
    <row r="1170" spans="1:30" s="30" customFormat="1" ht="11.25" x14ac:dyDescent="0.25">
      <c r="A1170" s="31">
        <v>88662</v>
      </c>
      <c r="B1170" s="30" t="str">
        <f t="shared" si="18"/>
        <v/>
      </c>
      <c r="C1170" s="34">
        <v>1.1399999999999999</v>
      </c>
      <c r="D1170" s="34" t="s">
        <v>1845</v>
      </c>
      <c r="E1170" s="34" t="s">
        <v>1850</v>
      </c>
      <c r="F1170" s="34" t="s">
        <v>1846</v>
      </c>
      <c r="G1170" s="34" t="s">
        <v>1854</v>
      </c>
      <c r="H1170" s="34" t="s">
        <v>1856</v>
      </c>
      <c r="I1170" s="34" t="s">
        <v>1853</v>
      </c>
      <c r="J1170" s="34" t="s">
        <v>1853</v>
      </c>
      <c r="K1170" s="34">
        <v>1.02</v>
      </c>
      <c r="L1170" s="34">
        <v>1.02</v>
      </c>
      <c r="M1170" s="34">
        <v>1.01</v>
      </c>
      <c r="N1170" s="34">
        <v>0.99</v>
      </c>
      <c r="O1170" s="34">
        <v>1</v>
      </c>
      <c r="P1170" s="34">
        <v>1.01</v>
      </c>
      <c r="Q1170" s="34">
        <v>1.02</v>
      </c>
      <c r="R1170" s="34">
        <v>1.02</v>
      </c>
      <c r="S1170" s="34">
        <v>1.04</v>
      </c>
      <c r="T1170" s="34">
        <v>1.1000000000000001</v>
      </c>
      <c r="U1170" s="34">
        <v>1.1000000000000001</v>
      </c>
      <c r="V1170" s="34">
        <v>1.1100000000000001</v>
      </c>
      <c r="W1170" s="34">
        <v>1.1299999999999999</v>
      </c>
      <c r="X1170" s="34">
        <v>1.1000000000000001</v>
      </c>
      <c r="Y1170" s="34">
        <v>1.1499999999999999</v>
      </c>
      <c r="Z1170" s="412">
        <v>1.1299999999999999</v>
      </c>
      <c r="AA1170" s="412">
        <v>1.1299999999999999</v>
      </c>
      <c r="AB1170" s="412">
        <v>1.1299999999999999</v>
      </c>
      <c r="AC1170" s="412">
        <v>1.1299999999999999</v>
      </c>
      <c r="AD1170" s="412">
        <v>1.1299999999999999</v>
      </c>
    </row>
    <row r="1171" spans="1:30" s="30" customFormat="1" ht="11.25" x14ac:dyDescent="0.25">
      <c r="A1171" s="31">
        <v>88677</v>
      </c>
      <c r="B1171" s="30" t="str">
        <f t="shared" si="18"/>
        <v/>
      </c>
      <c r="C1171" s="34">
        <v>1.1100000000000001</v>
      </c>
      <c r="D1171" s="34" t="s">
        <v>1851</v>
      </c>
      <c r="E1171" s="34" t="s">
        <v>1848</v>
      </c>
      <c r="F1171" s="34" t="s">
        <v>1847</v>
      </c>
      <c r="G1171" s="34" t="s">
        <v>1856</v>
      </c>
      <c r="H1171" s="34">
        <v>1</v>
      </c>
      <c r="I1171" s="34" t="s">
        <v>1857</v>
      </c>
      <c r="J1171" s="34" t="s">
        <v>1857</v>
      </c>
      <c r="K1171" s="34">
        <v>1</v>
      </c>
      <c r="L1171" s="34">
        <v>1</v>
      </c>
      <c r="M1171" s="34">
        <v>0.99</v>
      </c>
      <c r="N1171" s="34">
        <v>0.98</v>
      </c>
      <c r="O1171" s="34">
        <v>0.98</v>
      </c>
      <c r="P1171" s="34">
        <v>0.99</v>
      </c>
      <c r="Q1171" s="34">
        <v>1</v>
      </c>
      <c r="R1171" s="34">
        <v>1.01</v>
      </c>
      <c r="S1171" s="34">
        <v>1.02</v>
      </c>
      <c r="T1171" s="34">
        <v>1.08</v>
      </c>
      <c r="U1171" s="34">
        <v>1.08</v>
      </c>
      <c r="V1171" s="34">
        <v>1.08</v>
      </c>
      <c r="W1171" s="34">
        <v>1.1100000000000001</v>
      </c>
      <c r="X1171" s="34">
        <v>1.08</v>
      </c>
      <c r="Y1171" s="34">
        <v>1.1299999999999999</v>
      </c>
      <c r="Z1171" s="412">
        <v>1.1100000000000001</v>
      </c>
      <c r="AA1171" s="412">
        <v>1.1100000000000001</v>
      </c>
      <c r="AB1171" s="412">
        <v>1.1100000000000001</v>
      </c>
      <c r="AC1171" s="412">
        <v>1.1100000000000001</v>
      </c>
      <c r="AD1171" s="412">
        <v>1.1100000000000001</v>
      </c>
    </row>
    <row r="1172" spans="1:30" s="30" customFormat="1" ht="11.25" x14ac:dyDescent="0.25">
      <c r="A1172" s="31">
        <v>88682</v>
      </c>
      <c r="B1172" s="30" t="str">
        <f t="shared" si="18"/>
        <v/>
      </c>
      <c r="C1172" s="34">
        <v>1.1100000000000001</v>
      </c>
      <c r="D1172" s="34" t="s">
        <v>1851</v>
      </c>
      <c r="E1172" s="34" t="s">
        <v>1848</v>
      </c>
      <c r="F1172" s="34" t="s">
        <v>1847</v>
      </c>
      <c r="G1172" s="34" t="s">
        <v>1856</v>
      </c>
      <c r="H1172" s="34">
        <v>1</v>
      </c>
      <c r="I1172" s="34" t="s">
        <v>1857</v>
      </c>
      <c r="J1172" s="34" t="s">
        <v>1857</v>
      </c>
      <c r="K1172" s="34">
        <v>1</v>
      </c>
      <c r="L1172" s="34">
        <v>1</v>
      </c>
      <c r="M1172" s="34">
        <v>0.99</v>
      </c>
      <c r="N1172" s="34">
        <v>0.97</v>
      </c>
      <c r="O1172" s="34">
        <v>0.98</v>
      </c>
      <c r="P1172" s="34">
        <v>0.99</v>
      </c>
      <c r="Q1172" s="34">
        <v>1</v>
      </c>
      <c r="R1172" s="34">
        <v>1</v>
      </c>
      <c r="S1172" s="34">
        <v>1.02</v>
      </c>
      <c r="T1172" s="34">
        <v>1.08</v>
      </c>
      <c r="U1172" s="34">
        <v>1.08</v>
      </c>
      <c r="V1172" s="34">
        <v>1.08</v>
      </c>
      <c r="W1172" s="34">
        <v>1.1000000000000001</v>
      </c>
      <c r="X1172" s="34">
        <v>1.08</v>
      </c>
      <c r="Y1172" s="34">
        <v>1.1299999999999999</v>
      </c>
      <c r="Z1172" s="412">
        <v>1.1000000000000001</v>
      </c>
      <c r="AA1172" s="412">
        <v>1.1000000000000001</v>
      </c>
      <c r="AB1172" s="412">
        <v>1.1000000000000001</v>
      </c>
      <c r="AC1172" s="412">
        <v>1.1000000000000001</v>
      </c>
      <c r="AD1172" s="412">
        <v>1.1000000000000001</v>
      </c>
    </row>
    <row r="1173" spans="1:30" s="30" customFormat="1" ht="11.25" x14ac:dyDescent="0.25">
      <c r="A1173" s="31">
        <v>88690</v>
      </c>
      <c r="B1173" s="30" t="str">
        <f t="shared" si="18"/>
        <v/>
      </c>
      <c r="C1173" s="34">
        <v>1.1200000000000001</v>
      </c>
      <c r="D1173" s="34" t="s">
        <v>1846</v>
      </c>
      <c r="E1173" s="34" t="s">
        <v>1851</v>
      </c>
      <c r="F1173" s="34" t="s">
        <v>1848</v>
      </c>
      <c r="G1173" s="34" t="s">
        <v>1853</v>
      </c>
      <c r="H1173" s="34">
        <v>1</v>
      </c>
      <c r="I1173" s="34" t="s">
        <v>1856</v>
      </c>
      <c r="J1173" s="34" t="s">
        <v>1856</v>
      </c>
      <c r="K1173" s="34">
        <v>1</v>
      </c>
      <c r="L1173" s="34">
        <v>1</v>
      </c>
      <c r="M1173" s="34">
        <v>1</v>
      </c>
      <c r="N1173" s="34">
        <v>0.98</v>
      </c>
      <c r="O1173" s="34">
        <v>0.99</v>
      </c>
      <c r="P1173" s="34">
        <v>0.99</v>
      </c>
      <c r="Q1173" s="34">
        <v>1</v>
      </c>
      <c r="R1173" s="34">
        <v>1.01</v>
      </c>
      <c r="S1173" s="34">
        <v>1.03</v>
      </c>
      <c r="T1173" s="34">
        <v>1.08</v>
      </c>
      <c r="U1173" s="34">
        <v>1.0900000000000001</v>
      </c>
      <c r="V1173" s="34">
        <v>1.0900000000000001</v>
      </c>
      <c r="W1173" s="34">
        <v>1.1100000000000001</v>
      </c>
      <c r="X1173" s="34">
        <v>1.08</v>
      </c>
      <c r="Y1173" s="34">
        <v>1.1299999999999999</v>
      </c>
      <c r="Z1173" s="412">
        <v>1.1100000000000001</v>
      </c>
      <c r="AA1173" s="412">
        <v>1.1100000000000001</v>
      </c>
      <c r="AB1173" s="412">
        <v>1.1100000000000001</v>
      </c>
      <c r="AC1173" s="412">
        <v>1.1100000000000001</v>
      </c>
      <c r="AD1173" s="412">
        <v>1.1100000000000001</v>
      </c>
    </row>
    <row r="1174" spans="1:30" s="30" customFormat="1" ht="11.25" x14ac:dyDescent="0.25">
      <c r="A1174" s="31">
        <v>88693</v>
      </c>
      <c r="B1174" s="30" t="str">
        <f t="shared" si="18"/>
        <v/>
      </c>
      <c r="C1174" s="34">
        <v>1.04</v>
      </c>
      <c r="D1174" s="34" t="s">
        <v>1856</v>
      </c>
      <c r="E1174" s="34" t="s">
        <v>1857</v>
      </c>
      <c r="F1174" s="34">
        <v>1</v>
      </c>
      <c r="G1174" s="34" t="s">
        <v>1858</v>
      </c>
      <c r="H1174" s="34" t="s">
        <v>1859</v>
      </c>
      <c r="I1174" s="34" t="s">
        <v>1858</v>
      </c>
      <c r="J1174" s="34" t="s">
        <v>1860</v>
      </c>
      <c r="K1174" s="34">
        <v>0.94</v>
      </c>
      <c r="L1174" s="34">
        <v>0.94</v>
      </c>
      <c r="M1174" s="34">
        <v>0.93</v>
      </c>
      <c r="N1174" s="34">
        <v>0.92</v>
      </c>
      <c r="O1174" s="34">
        <v>0.92</v>
      </c>
      <c r="P1174" s="34">
        <v>0.93</v>
      </c>
      <c r="Q1174" s="34">
        <v>0.94</v>
      </c>
      <c r="R1174" s="34">
        <v>0.95</v>
      </c>
      <c r="S1174" s="34">
        <v>0.96</v>
      </c>
      <c r="T1174" s="34">
        <v>1.01</v>
      </c>
      <c r="U1174" s="34">
        <v>1.01</v>
      </c>
      <c r="V1174" s="34">
        <v>1.01</v>
      </c>
      <c r="W1174" s="34">
        <v>1.04</v>
      </c>
      <c r="X1174" s="34">
        <v>1.01</v>
      </c>
      <c r="Y1174" s="34">
        <v>1.06</v>
      </c>
      <c r="Z1174" s="412">
        <v>1.04</v>
      </c>
      <c r="AA1174" s="412">
        <v>1.04</v>
      </c>
      <c r="AB1174" s="412">
        <v>1.04</v>
      </c>
      <c r="AC1174" s="412">
        <v>1.04</v>
      </c>
      <c r="AD1174" s="412">
        <v>1.04</v>
      </c>
    </row>
    <row r="1175" spans="1:30" s="30" customFormat="1" ht="11.25" x14ac:dyDescent="0.25">
      <c r="A1175" s="31">
        <v>88696</v>
      </c>
      <c r="B1175" s="30" t="str">
        <f t="shared" si="18"/>
        <v/>
      </c>
      <c r="C1175" s="34">
        <v>1.05</v>
      </c>
      <c r="D1175" s="34" t="s">
        <v>1854</v>
      </c>
      <c r="E1175" s="34" t="s">
        <v>1853</v>
      </c>
      <c r="F1175" s="34" t="s">
        <v>1856</v>
      </c>
      <c r="G1175" s="34" t="s">
        <v>1865</v>
      </c>
      <c r="H1175" s="34" t="s">
        <v>1860</v>
      </c>
      <c r="I1175" s="34" t="s">
        <v>1865</v>
      </c>
      <c r="J1175" s="34" t="s">
        <v>1865</v>
      </c>
      <c r="K1175" s="34">
        <v>0.95</v>
      </c>
      <c r="L1175" s="34">
        <v>0.95</v>
      </c>
      <c r="M1175" s="34">
        <v>0.95</v>
      </c>
      <c r="N1175" s="34">
        <v>0.93</v>
      </c>
      <c r="O1175" s="34">
        <v>0.94</v>
      </c>
      <c r="P1175" s="34">
        <v>0.94</v>
      </c>
      <c r="Q1175" s="34">
        <v>0.95</v>
      </c>
      <c r="R1175" s="34">
        <v>0.96</v>
      </c>
      <c r="S1175" s="34">
        <v>0.97</v>
      </c>
      <c r="T1175" s="34">
        <v>1.02</v>
      </c>
      <c r="U1175" s="34">
        <v>1.03</v>
      </c>
      <c r="V1175" s="34">
        <v>1.03</v>
      </c>
      <c r="W1175" s="34">
        <v>1.05</v>
      </c>
      <c r="X1175" s="34">
        <v>1.03</v>
      </c>
      <c r="Y1175" s="34">
        <v>1.07</v>
      </c>
      <c r="Z1175" s="412">
        <v>1.05</v>
      </c>
      <c r="AA1175" s="412">
        <v>1.05</v>
      </c>
      <c r="AB1175" s="412">
        <v>1.05</v>
      </c>
      <c r="AC1175" s="412">
        <v>1.05</v>
      </c>
      <c r="AD1175" s="412">
        <v>1.05</v>
      </c>
    </row>
    <row r="1176" spans="1:30" s="30" customFormat="1" ht="11.25" x14ac:dyDescent="0.25">
      <c r="A1176" s="31">
        <v>88697</v>
      </c>
      <c r="B1176" s="30" t="str">
        <f t="shared" si="18"/>
        <v/>
      </c>
      <c r="C1176" s="34">
        <v>1.1100000000000001</v>
      </c>
      <c r="D1176" s="34" t="s">
        <v>1851</v>
      </c>
      <c r="E1176" s="34" t="s">
        <v>1848</v>
      </c>
      <c r="F1176" s="34" t="s">
        <v>1847</v>
      </c>
      <c r="G1176" s="34" t="s">
        <v>1856</v>
      </c>
      <c r="H1176" s="34">
        <v>1</v>
      </c>
      <c r="I1176" s="34" t="s">
        <v>1857</v>
      </c>
      <c r="J1176" s="34" t="s">
        <v>1857</v>
      </c>
      <c r="K1176" s="34">
        <v>1</v>
      </c>
      <c r="L1176" s="34">
        <v>1</v>
      </c>
      <c r="M1176" s="34">
        <v>0.99</v>
      </c>
      <c r="N1176" s="34">
        <v>0.97</v>
      </c>
      <c r="O1176" s="34">
        <v>0.98</v>
      </c>
      <c r="P1176" s="34">
        <v>0.99</v>
      </c>
      <c r="Q1176" s="34">
        <v>1</v>
      </c>
      <c r="R1176" s="34">
        <v>1</v>
      </c>
      <c r="S1176" s="34">
        <v>1.02</v>
      </c>
      <c r="T1176" s="34">
        <v>1.08</v>
      </c>
      <c r="U1176" s="34">
        <v>1.08</v>
      </c>
      <c r="V1176" s="34">
        <v>1.08</v>
      </c>
      <c r="W1176" s="34">
        <v>1.1000000000000001</v>
      </c>
      <c r="X1176" s="34">
        <v>1.08</v>
      </c>
      <c r="Y1176" s="34">
        <v>1.1299999999999999</v>
      </c>
      <c r="Z1176" s="412">
        <v>1.1000000000000001</v>
      </c>
      <c r="AA1176" s="412">
        <v>1.1000000000000001</v>
      </c>
      <c r="AB1176" s="412">
        <v>1.1000000000000001</v>
      </c>
      <c r="AC1176" s="412">
        <v>1.1000000000000001</v>
      </c>
      <c r="AD1176" s="412">
        <v>1.1000000000000001</v>
      </c>
    </row>
    <row r="1177" spans="1:30" s="30" customFormat="1" ht="11.25" x14ac:dyDescent="0.25">
      <c r="A1177" s="31">
        <v>88699</v>
      </c>
      <c r="B1177" s="30" t="str">
        <f t="shared" si="18"/>
        <v/>
      </c>
      <c r="C1177" s="34">
        <v>1.08</v>
      </c>
      <c r="D1177" s="34" t="s">
        <v>1847</v>
      </c>
      <c r="E1177" s="34" t="s">
        <v>1855</v>
      </c>
      <c r="F1177" s="34" t="s">
        <v>1852</v>
      </c>
      <c r="G1177" s="34">
        <v>1</v>
      </c>
      <c r="H1177" s="34" t="s">
        <v>1861</v>
      </c>
      <c r="I1177" s="34" t="s">
        <v>1864</v>
      </c>
      <c r="J1177" s="34" t="s">
        <v>1864</v>
      </c>
      <c r="K1177" s="34">
        <v>0.98</v>
      </c>
      <c r="L1177" s="34">
        <v>0.98</v>
      </c>
      <c r="M1177" s="34">
        <v>0.97</v>
      </c>
      <c r="N1177" s="34">
        <v>0.96</v>
      </c>
      <c r="O1177" s="34">
        <v>0.96</v>
      </c>
      <c r="P1177" s="34">
        <v>0.97</v>
      </c>
      <c r="Q1177" s="34">
        <v>0.98</v>
      </c>
      <c r="R1177" s="34">
        <v>0.98</v>
      </c>
      <c r="S1177" s="34">
        <v>1</v>
      </c>
      <c r="T1177" s="34">
        <v>1.05</v>
      </c>
      <c r="U1177" s="34">
        <v>1.05</v>
      </c>
      <c r="V1177" s="34">
        <v>1.06</v>
      </c>
      <c r="W1177" s="34">
        <v>1.08</v>
      </c>
      <c r="X1177" s="34">
        <v>1.05</v>
      </c>
      <c r="Y1177" s="34">
        <v>1.1000000000000001</v>
      </c>
      <c r="Z1177" s="412">
        <v>1.08</v>
      </c>
      <c r="AA1177" s="412">
        <v>1.08</v>
      </c>
      <c r="AB1177" s="412">
        <v>1.08</v>
      </c>
      <c r="AC1177" s="412">
        <v>1.08</v>
      </c>
      <c r="AD1177" s="412">
        <v>1.08</v>
      </c>
    </row>
    <row r="1178" spans="1:30" s="30" customFormat="1" ht="11.25" x14ac:dyDescent="0.25">
      <c r="A1178" s="31">
        <v>88709</v>
      </c>
      <c r="B1178" s="30" t="str">
        <f t="shared" si="18"/>
        <v/>
      </c>
      <c r="C1178" s="34">
        <v>1.1200000000000001</v>
      </c>
      <c r="D1178" s="34" t="s">
        <v>1846</v>
      </c>
      <c r="E1178" s="34" t="s">
        <v>1851</v>
      </c>
      <c r="F1178" s="34" t="s">
        <v>1848</v>
      </c>
      <c r="G1178" s="34" t="s">
        <v>1853</v>
      </c>
      <c r="H1178" s="34">
        <v>1</v>
      </c>
      <c r="I1178" s="34" t="s">
        <v>1856</v>
      </c>
      <c r="J1178" s="34" t="s">
        <v>1856</v>
      </c>
      <c r="K1178" s="34">
        <v>1.01</v>
      </c>
      <c r="L1178" s="34">
        <v>1.01</v>
      </c>
      <c r="M1178" s="34">
        <v>1</v>
      </c>
      <c r="N1178" s="34">
        <v>0.98</v>
      </c>
      <c r="O1178" s="34">
        <v>0.99</v>
      </c>
      <c r="P1178" s="34">
        <v>1</v>
      </c>
      <c r="Q1178" s="34">
        <v>1.01</v>
      </c>
      <c r="R1178" s="34">
        <v>1.01</v>
      </c>
      <c r="S1178" s="34">
        <v>1.03</v>
      </c>
      <c r="T1178" s="34">
        <v>1.0900000000000001</v>
      </c>
      <c r="U1178" s="34">
        <v>1.0900000000000001</v>
      </c>
      <c r="V1178" s="34">
        <v>1.0900000000000001</v>
      </c>
      <c r="W1178" s="34">
        <v>1.1100000000000001</v>
      </c>
      <c r="X1178" s="34">
        <v>1.08</v>
      </c>
      <c r="Y1178" s="34">
        <v>1.1399999999999999</v>
      </c>
      <c r="Z1178" s="412">
        <v>1.1100000000000001</v>
      </c>
      <c r="AA1178" s="412">
        <v>1.1100000000000001</v>
      </c>
      <c r="AB1178" s="412">
        <v>1.1100000000000001</v>
      </c>
      <c r="AC1178" s="412">
        <v>1.1100000000000001</v>
      </c>
      <c r="AD1178" s="412">
        <v>1.1100000000000001</v>
      </c>
    </row>
    <row r="1179" spans="1:30" s="30" customFormat="1" ht="11.25" x14ac:dyDescent="0.25">
      <c r="A1179" s="31">
        <v>88718</v>
      </c>
      <c r="B1179" s="30" t="str">
        <f t="shared" si="18"/>
        <v/>
      </c>
      <c r="C1179" s="34">
        <v>1.07</v>
      </c>
      <c r="D1179" s="34" t="s">
        <v>1852</v>
      </c>
      <c r="E1179" s="34" t="s">
        <v>1852</v>
      </c>
      <c r="F1179" s="34" t="s">
        <v>1854</v>
      </c>
      <c r="G1179" s="34" t="s">
        <v>1864</v>
      </c>
      <c r="H1179" s="34" t="s">
        <v>1865</v>
      </c>
      <c r="I1179" s="34" t="s">
        <v>1861</v>
      </c>
      <c r="J1179" s="34" t="s">
        <v>1861</v>
      </c>
      <c r="K1179" s="34">
        <v>0.97</v>
      </c>
      <c r="L1179" s="34">
        <v>0.97</v>
      </c>
      <c r="M1179" s="34">
        <v>0.96</v>
      </c>
      <c r="N1179" s="34">
        <v>0.94</v>
      </c>
      <c r="O1179" s="34">
        <v>0.95</v>
      </c>
      <c r="P1179" s="34">
        <v>0.96</v>
      </c>
      <c r="Q1179" s="34">
        <v>0.96</v>
      </c>
      <c r="R1179" s="34">
        <v>0.97</v>
      </c>
      <c r="S1179" s="34">
        <v>0.99</v>
      </c>
      <c r="T1179" s="34">
        <v>1.04</v>
      </c>
      <c r="U1179" s="34">
        <v>1.04</v>
      </c>
      <c r="V1179" s="34">
        <v>1.05</v>
      </c>
      <c r="W1179" s="34">
        <v>1.07</v>
      </c>
      <c r="X1179" s="34">
        <v>1.04</v>
      </c>
      <c r="Y1179" s="34">
        <v>1.0900000000000001</v>
      </c>
      <c r="Z1179" s="412">
        <v>1.07</v>
      </c>
      <c r="AA1179" s="412">
        <v>1.07</v>
      </c>
      <c r="AB1179" s="412">
        <v>1.07</v>
      </c>
      <c r="AC1179" s="412">
        <v>1.07</v>
      </c>
      <c r="AD1179" s="412">
        <v>1.07</v>
      </c>
    </row>
    <row r="1180" spans="1:30" s="30" customFormat="1" ht="11.25" x14ac:dyDescent="0.25">
      <c r="A1180" s="31">
        <v>88719</v>
      </c>
      <c r="B1180" s="30" t="str">
        <f t="shared" si="18"/>
        <v/>
      </c>
      <c r="C1180" s="34">
        <v>1.0900000000000001</v>
      </c>
      <c r="D1180" s="34" t="s">
        <v>1848</v>
      </c>
      <c r="E1180" s="34" t="s">
        <v>1847</v>
      </c>
      <c r="F1180" s="34" t="s">
        <v>1855</v>
      </c>
      <c r="G1180" s="34" t="s">
        <v>1857</v>
      </c>
      <c r="H1180" s="34" t="s">
        <v>1861</v>
      </c>
      <c r="I1180" s="34">
        <v>1</v>
      </c>
      <c r="J1180" s="34">
        <v>1</v>
      </c>
      <c r="K1180" s="34">
        <v>0.99</v>
      </c>
      <c r="L1180" s="34">
        <v>0.99</v>
      </c>
      <c r="M1180" s="34">
        <v>0.98</v>
      </c>
      <c r="N1180" s="34">
        <v>0.96</v>
      </c>
      <c r="O1180" s="34">
        <v>0.97</v>
      </c>
      <c r="P1180" s="34">
        <v>0.98</v>
      </c>
      <c r="Q1180" s="34">
        <v>0.98</v>
      </c>
      <c r="R1180" s="34">
        <v>0.99</v>
      </c>
      <c r="S1180" s="34">
        <v>1.01</v>
      </c>
      <c r="T1180" s="34">
        <v>1.06</v>
      </c>
      <c r="U1180" s="34">
        <v>1.06</v>
      </c>
      <c r="V1180" s="34">
        <v>1.07</v>
      </c>
      <c r="W1180" s="34">
        <v>1.0900000000000001</v>
      </c>
      <c r="X1180" s="34">
        <v>1.06</v>
      </c>
      <c r="Y1180" s="34">
        <v>1.1100000000000001</v>
      </c>
      <c r="Z1180" s="412">
        <v>1.0900000000000001</v>
      </c>
      <c r="AA1180" s="412">
        <v>1.0900000000000001</v>
      </c>
      <c r="AB1180" s="412">
        <v>1.0900000000000001</v>
      </c>
      <c r="AC1180" s="412">
        <v>1.0900000000000001</v>
      </c>
      <c r="AD1180" s="412">
        <v>1.0900000000000001</v>
      </c>
    </row>
    <row r="1181" spans="1:30" s="30" customFormat="1" ht="11.25" x14ac:dyDescent="0.25">
      <c r="A1181" s="31">
        <v>89073</v>
      </c>
      <c r="B1181" s="30" t="str">
        <f t="shared" si="18"/>
        <v/>
      </c>
      <c r="C1181" s="34">
        <v>1.1100000000000001</v>
      </c>
      <c r="D1181" s="34" t="s">
        <v>1851</v>
      </c>
      <c r="E1181" s="34" t="s">
        <v>1847</v>
      </c>
      <c r="F1181" s="34" t="s">
        <v>1855</v>
      </c>
      <c r="G1181" s="34" t="s">
        <v>1857</v>
      </c>
      <c r="H1181" s="34" t="s">
        <v>1864</v>
      </c>
      <c r="I1181" s="34">
        <v>1</v>
      </c>
      <c r="J1181" s="34">
        <v>1</v>
      </c>
      <c r="K1181" s="34">
        <v>0.99</v>
      </c>
      <c r="L1181" s="34">
        <v>0.99</v>
      </c>
      <c r="M1181" s="34">
        <v>0.98</v>
      </c>
      <c r="N1181" s="34">
        <v>0.97</v>
      </c>
      <c r="O1181" s="34">
        <v>0.97</v>
      </c>
      <c r="P1181" s="34">
        <v>0.98</v>
      </c>
      <c r="Q1181" s="34">
        <v>0.99</v>
      </c>
      <c r="R1181" s="34">
        <v>1</v>
      </c>
      <c r="S1181" s="34">
        <v>1.01</v>
      </c>
      <c r="T1181" s="34">
        <v>1.07</v>
      </c>
      <c r="U1181" s="34">
        <v>1.07</v>
      </c>
      <c r="V1181" s="34">
        <v>1.08</v>
      </c>
      <c r="W1181" s="34">
        <v>1.0900000000000001</v>
      </c>
      <c r="X1181" s="34">
        <v>1.07</v>
      </c>
      <c r="Y1181" s="34">
        <v>1.1200000000000001</v>
      </c>
      <c r="Z1181" s="412">
        <v>1.0900000000000001</v>
      </c>
      <c r="AA1181" s="412">
        <v>1.0900000000000001</v>
      </c>
      <c r="AB1181" s="412">
        <v>1.0900000000000001</v>
      </c>
      <c r="AC1181" s="412">
        <v>1.0900000000000001</v>
      </c>
      <c r="AD1181" s="412">
        <v>1.0900000000000001</v>
      </c>
    </row>
    <row r="1182" spans="1:30" s="30" customFormat="1" ht="11.25" x14ac:dyDescent="0.25">
      <c r="A1182" s="31">
        <v>89075</v>
      </c>
      <c r="B1182" s="30" t="str">
        <f t="shared" si="18"/>
        <v/>
      </c>
      <c r="C1182" s="34">
        <v>1.06</v>
      </c>
      <c r="D1182" s="34" t="s">
        <v>1854</v>
      </c>
      <c r="E1182" s="34" t="s">
        <v>1853</v>
      </c>
      <c r="F1182" s="34" t="s">
        <v>1856</v>
      </c>
      <c r="G1182" s="34" t="s">
        <v>1865</v>
      </c>
      <c r="H1182" s="34" t="s">
        <v>1860</v>
      </c>
      <c r="I1182" s="34" t="s">
        <v>1858</v>
      </c>
      <c r="J1182" s="34" t="s">
        <v>1858</v>
      </c>
      <c r="K1182" s="34">
        <v>0.95</v>
      </c>
      <c r="L1182" s="34">
        <v>0.95</v>
      </c>
      <c r="M1182" s="34">
        <v>0.95</v>
      </c>
      <c r="N1182" s="34">
        <v>0.93</v>
      </c>
      <c r="O1182" s="34">
        <v>0.93</v>
      </c>
      <c r="P1182" s="34">
        <v>0.94</v>
      </c>
      <c r="Q1182" s="34">
        <v>0.95</v>
      </c>
      <c r="R1182" s="34">
        <v>0.96</v>
      </c>
      <c r="S1182" s="34">
        <v>0.97</v>
      </c>
      <c r="T1182" s="34">
        <v>1.03</v>
      </c>
      <c r="U1182" s="34">
        <v>1.03</v>
      </c>
      <c r="V1182" s="34">
        <v>1.03</v>
      </c>
      <c r="W1182" s="34">
        <v>1.05</v>
      </c>
      <c r="X1182" s="34">
        <v>1.03</v>
      </c>
      <c r="Y1182" s="34">
        <v>1.07</v>
      </c>
      <c r="Z1182" s="412">
        <v>1.05</v>
      </c>
      <c r="AA1182" s="412">
        <v>1.05</v>
      </c>
      <c r="AB1182" s="412">
        <v>1.05</v>
      </c>
      <c r="AC1182" s="412">
        <v>1.05</v>
      </c>
      <c r="AD1182" s="412">
        <v>1.05</v>
      </c>
    </row>
    <row r="1183" spans="1:30" s="30" customFormat="1" ht="11.25" x14ac:dyDescent="0.25">
      <c r="A1183" s="31">
        <v>89077</v>
      </c>
      <c r="B1183" s="30" t="str">
        <f t="shared" si="18"/>
        <v/>
      </c>
      <c r="C1183" s="34">
        <v>1.08</v>
      </c>
      <c r="D1183" s="34" t="s">
        <v>1855</v>
      </c>
      <c r="E1183" s="34" t="s">
        <v>1854</v>
      </c>
      <c r="F1183" s="34" t="s">
        <v>1854</v>
      </c>
      <c r="G1183" s="34" t="s">
        <v>1864</v>
      </c>
      <c r="H1183" s="34" t="s">
        <v>1865</v>
      </c>
      <c r="I1183" s="34" t="s">
        <v>1861</v>
      </c>
      <c r="J1183" s="34" t="s">
        <v>1861</v>
      </c>
      <c r="K1183" s="34">
        <v>0.97</v>
      </c>
      <c r="L1183" s="34">
        <v>0.97</v>
      </c>
      <c r="M1183" s="34">
        <v>0.96</v>
      </c>
      <c r="N1183" s="34">
        <v>0.95</v>
      </c>
      <c r="O1183" s="34">
        <v>0.95</v>
      </c>
      <c r="P1183" s="34">
        <v>0.96</v>
      </c>
      <c r="Q1183" s="34">
        <v>0.97</v>
      </c>
      <c r="R1183" s="34">
        <v>0.98</v>
      </c>
      <c r="S1183" s="34">
        <v>0.99</v>
      </c>
      <c r="T1183" s="34">
        <v>1.04</v>
      </c>
      <c r="U1183" s="34">
        <v>1.05</v>
      </c>
      <c r="V1183" s="34">
        <v>1.05</v>
      </c>
      <c r="W1183" s="34">
        <v>1.07</v>
      </c>
      <c r="X1183" s="34">
        <v>1.05</v>
      </c>
      <c r="Y1183" s="34">
        <v>1.0900000000000001</v>
      </c>
      <c r="Z1183" s="412">
        <v>1.07</v>
      </c>
      <c r="AA1183" s="412">
        <v>1.07</v>
      </c>
      <c r="AB1183" s="412">
        <v>1.07</v>
      </c>
      <c r="AC1183" s="412">
        <v>1.07</v>
      </c>
      <c r="AD1183" s="412">
        <v>1.07</v>
      </c>
    </row>
    <row r="1184" spans="1:30" s="30" customFormat="1" ht="11.25" x14ac:dyDescent="0.25">
      <c r="A1184" s="31">
        <v>89079</v>
      </c>
      <c r="B1184" s="30" t="str">
        <f t="shared" si="18"/>
        <v/>
      </c>
      <c r="C1184" s="34">
        <v>1.07</v>
      </c>
      <c r="D1184" s="34" t="s">
        <v>1852</v>
      </c>
      <c r="E1184" s="34" t="s">
        <v>1854</v>
      </c>
      <c r="F1184" s="34" t="s">
        <v>1853</v>
      </c>
      <c r="G1184" s="34" t="s">
        <v>1864</v>
      </c>
      <c r="H1184" s="34" t="s">
        <v>1858</v>
      </c>
      <c r="I1184" s="34" t="s">
        <v>1861</v>
      </c>
      <c r="J1184" s="34" t="s">
        <v>1861</v>
      </c>
      <c r="K1184" s="34">
        <v>0.97</v>
      </c>
      <c r="L1184" s="34">
        <v>0.97</v>
      </c>
      <c r="M1184" s="34">
        <v>0.96</v>
      </c>
      <c r="N1184" s="34">
        <v>0.95</v>
      </c>
      <c r="O1184" s="34">
        <v>0.95</v>
      </c>
      <c r="P1184" s="34">
        <v>0.96</v>
      </c>
      <c r="Q1184" s="34">
        <v>0.97</v>
      </c>
      <c r="R1184" s="34">
        <v>0.98</v>
      </c>
      <c r="S1184" s="34">
        <v>0.99</v>
      </c>
      <c r="T1184" s="34">
        <v>1.04</v>
      </c>
      <c r="U1184" s="34">
        <v>1.04</v>
      </c>
      <c r="V1184" s="34">
        <v>1.05</v>
      </c>
      <c r="W1184" s="34">
        <v>1.07</v>
      </c>
      <c r="X1184" s="34">
        <v>1.04</v>
      </c>
      <c r="Y1184" s="34">
        <v>1.0900000000000001</v>
      </c>
      <c r="Z1184" s="412">
        <v>1.07</v>
      </c>
      <c r="AA1184" s="412">
        <v>1.07</v>
      </c>
      <c r="AB1184" s="412">
        <v>1.07</v>
      </c>
      <c r="AC1184" s="412">
        <v>1.07</v>
      </c>
      <c r="AD1184" s="412">
        <v>1.07</v>
      </c>
    </row>
    <row r="1185" spans="1:30" s="30" customFormat="1" ht="11.25" x14ac:dyDescent="0.25">
      <c r="A1185" s="31">
        <v>89081</v>
      </c>
      <c r="B1185" s="30" t="str">
        <f t="shared" si="18"/>
        <v/>
      </c>
      <c r="C1185" s="34">
        <v>1</v>
      </c>
      <c r="D1185" s="34" t="s">
        <v>1861</v>
      </c>
      <c r="E1185" s="34" t="s">
        <v>1865</v>
      </c>
      <c r="F1185" s="34" t="s">
        <v>1858</v>
      </c>
      <c r="G1185" s="34" t="s">
        <v>1862</v>
      </c>
      <c r="H1185" s="34" t="s">
        <v>1872</v>
      </c>
      <c r="I1185" s="34" t="s">
        <v>1862</v>
      </c>
      <c r="J1185" s="34" t="s">
        <v>1862</v>
      </c>
      <c r="K1185" s="34">
        <v>0.9</v>
      </c>
      <c r="L1185" s="34">
        <v>0.9</v>
      </c>
      <c r="M1185" s="34">
        <v>0.9</v>
      </c>
      <c r="N1185" s="34">
        <v>0.89</v>
      </c>
      <c r="O1185" s="34">
        <v>0.89</v>
      </c>
      <c r="P1185" s="34">
        <v>0.9</v>
      </c>
      <c r="Q1185" s="34">
        <v>0.91</v>
      </c>
      <c r="R1185" s="34">
        <v>0.91</v>
      </c>
      <c r="S1185" s="34">
        <v>0.92</v>
      </c>
      <c r="T1185" s="34">
        <v>0.97</v>
      </c>
      <c r="U1185" s="34">
        <v>0.97</v>
      </c>
      <c r="V1185" s="34">
        <v>0.97</v>
      </c>
      <c r="W1185" s="34">
        <v>0.99</v>
      </c>
      <c r="X1185" s="34">
        <v>0.98</v>
      </c>
      <c r="Y1185" s="34">
        <v>1.01</v>
      </c>
      <c r="Z1185" s="412">
        <v>0.99</v>
      </c>
      <c r="AA1185" s="412">
        <v>0.99</v>
      </c>
      <c r="AB1185" s="412">
        <v>0.99</v>
      </c>
      <c r="AC1185" s="412">
        <v>0.99</v>
      </c>
      <c r="AD1185" s="412">
        <v>0.99</v>
      </c>
    </row>
    <row r="1186" spans="1:30" s="30" customFormat="1" ht="11.25" x14ac:dyDescent="0.25">
      <c r="A1186" s="31">
        <v>89129</v>
      </c>
      <c r="B1186" s="30" t="str">
        <f t="shared" si="18"/>
        <v/>
      </c>
      <c r="C1186" s="34">
        <v>1.04</v>
      </c>
      <c r="D1186" s="34" t="s">
        <v>1856</v>
      </c>
      <c r="E1186" s="34">
        <v>1</v>
      </c>
      <c r="F1186" s="34">
        <v>1</v>
      </c>
      <c r="G1186" s="34" t="s">
        <v>1858</v>
      </c>
      <c r="H1186" s="34" t="s">
        <v>1859</v>
      </c>
      <c r="I1186" s="34" t="s">
        <v>1860</v>
      </c>
      <c r="J1186" s="34" t="s">
        <v>1860</v>
      </c>
      <c r="K1186" s="34">
        <v>0.94</v>
      </c>
      <c r="L1186" s="34">
        <v>0.94</v>
      </c>
      <c r="M1186" s="34">
        <v>0.93</v>
      </c>
      <c r="N1186" s="34">
        <v>0.92</v>
      </c>
      <c r="O1186" s="34">
        <v>0.92</v>
      </c>
      <c r="P1186" s="34">
        <v>0.93</v>
      </c>
      <c r="Q1186" s="34">
        <v>0.94</v>
      </c>
      <c r="R1186" s="34">
        <v>0.95</v>
      </c>
      <c r="S1186" s="34">
        <v>0.96</v>
      </c>
      <c r="T1186" s="34">
        <v>1.01</v>
      </c>
      <c r="U1186" s="34">
        <v>1.01</v>
      </c>
      <c r="V1186" s="34">
        <v>1.01</v>
      </c>
      <c r="W1186" s="34">
        <v>1.03</v>
      </c>
      <c r="X1186" s="34">
        <v>1.01</v>
      </c>
      <c r="Y1186" s="34">
        <v>1.05</v>
      </c>
      <c r="Z1186" s="412">
        <v>1.03</v>
      </c>
      <c r="AA1186" s="412">
        <v>1.03</v>
      </c>
      <c r="AB1186" s="412">
        <v>1.03</v>
      </c>
      <c r="AC1186" s="412">
        <v>1.03</v>
      </c>
      <c r="AD1186" s="412">
        <v>1.03</v>
      </c>
    </row>
    <row r="1187" spans="1:30" s="30" customFormat="1" ht="11.25" x14ac:dyDescent="0.25">
      <c r="A1187" s="31">
        <v>89134</v>
      </c>
      <c r="B1187" s="30" t="str">
        <f t="shared" si="18"/>
        <v/>
      </c>
      <c r="C1187" s="34">
        <v>1.05</v>
      </c>
      <c r="D1187" s="34" t="s">
        <v>1853</v>
      </c>
      <c r="E1187" s="34" t="s">
        <v>1856</v>
      </c>
      <c r="F1187" s="34" t="s">
        <v>1857</v>
      </c>
      <c r="G1187" s="34" t="s">
        <v>1865</v>
      </c>
      <c r="H1187" s="34" t="s">
        <v>1860</v>
      </c>
      <c r="I1187" s="34" t="s">
        <v>1858</v>
      </c>
      <c r="J1187" s="34" t="s">
        <v>1858</v>
      </c>
      <c r="K1187" s="34">
        <v>0.95</v>
      </c>
      <c r="L1187" s="34">
        <v>0.95</v>
      </c>
      <c r="M1187" s="34">
        <v>0.95</v>
      </c>
      <c r="N1187" s="34">
        <v>0.93</v>
      </c>
      <c r="O1187" s="34">
        <v>0.94</v>
      </c>
      <c r="P1187" s="34">
        <v>0.95</v>
      </c>
      <c r="Q1187" s="34">
        <v>0.95</v>
      </c>
      <c r="R1187" s="34">
        <v>0.96</v>
      </c>
      <c r="S1187" s="34">
        <v>0.97</v>
      </c>
      <c r="T1187" s="34">
        <v>1.02</v>
      </c>
      <c r="U1187" s="34">
        <v>1.03</v>
      </c>
      <c r="V1187" s="34">
        <v>1.03</v>
      </c>
      <c r="W1187" s="34">
        <v>1.05</v>
      </c>
      <c r="X1187" s="34">
        <v>1.03</v>
      </c>
      <c r="Y1187" s="34">
        <v>1.07</v>
      </c>
      <c r="Z1187" s="412">
        <v>1.05</v>
      </c>
      <c r="AA1187" s="412">
        <v>1.05</v>
      </c>
      <c r="AB1187" s="412">
        <v>1.05</v>
      </c>
      <c r="AC1187" s="412">
        <v>1.05</v>
      </c>
      <c r="AD1187" s="412">
        <v>1.05</v>
      </c>
    </row>
    <row r="1188" spans="1:30" s="30" customFormat="1" ht="11.25" x14ac:dyDescent="0.25">
      <c r="A1188" s="31">
        <v>89143</v>
      </c>
      <c r="B1188" s="30" t="str">
        <f t="shared" si="18"/>
        <v/>
      </c>
      <c r="C1188" s="34">
        <v>1.04</v>
      </c>
      <c r="D1188" s="34" t="s">
        <v>1856</v>
      </c>
      <c r="E1188" s="34" t="s">
        <v>1857</v>
      </c>
      <c r="F1188" s="34">
        <v>1</v>
      </c>
      <c r="G1188" s="34" t="s">
        <v>1858</v>
      </c>
      <c r="H1188" s="34" t="s">
        <v>1859</v>
      </c>
      <c r="I1188" s="34" t="s">
        <v>1860</v>
      </c>
      <c r="J1188" s="34" t="s">
        <v>1860</v>
      </c>
      <c r="K1188" s="34">
        <v>0.94</v>
      </c>
      <c r="L1188" s="34">
        <v>0.94</v>
      </c>
      <c r="M1188" s="34">
        <v>0.94</v>
      </c>
      <c r="N1188" s="34">
        <v>0.92</v>
      </c>
      <c r="O1188" s="34">
        <v>0.92</v>
      </c>
      <c r="P1188" s="34">
        <v>0.93</v>
      </c>
      <c r="Q1188" s="34">
        <v>0.94</v>
      </c>
      <c r="R1188" s="34">
        <v>0.95</v>
      </c>
      <c r="S1188" s="34">
        <v>0.96</v>
      </c>
      <c r="T1188" s="34">
        <v>1.01</v>
      </c>
      <c r="U1188" s="34">
        <v>1.01</v>
      </c>
      <c r="V1188" s="34">
        <v>1.01</v>
      </c>
      <c r="W1188" s="34">
        <v>1.04</v>
      </c>
      <c r="X1188" s="34">
        <v>1.01</v>
      </c>
      <c r="Y1188" s="34">
        <v>1.06</v>
      </c>
      <c r="Z1188" s="412">
        <v>1.04</v>
      </c>
      <c r="AA1188" s="412">
        <v>1.04</v>
      </c>
      <c r="AB1188" s="412">
        <v>1.04</v>
      </c>
      <c r="AC1188" s="412">
        <v>1.04</v>
      </c>
      <c r="AD1188" s="412">
        <v>1.04</v>
      </c>
    </row>
    <row r="1189" spans="1:30" s="30" customFormat="1" ht="11.25" x14ac:dyDescent="0.25">
      <c r="A1189" s="31">
        <v>89150</v>
      </c>
      <c r="B1189" s="30" t="str">
        <f t="shared" si="18"/>
        <v/>
      </c>
      <c r="C1189" s="34">
        <v>0.92</v>
      </c>
      <c r="D1189" s="34" t="s">
        <v>1872</v>
      </c>
      <c r="E1189" s="34" t="s">
        <v>1867</v>
      </c>
      <c r="F1189" s="34" t="s">
        <v>1867</v>
      </c>
      <c r="G1189" s="34" t="s">
        <v>1869</v>
      </c>
      <c r="H1189" s="34" t="s">
        <v>1873</v>
      </c>
      <c r="I1189" s="34" t="s">
        <v>1869</v>
      </c>
      <c r="J1189" s="34" t="s">
        <v>1869</v>
      </c>
      <c r="K1189" s="34">
        <v>0.84</v>
      </c>
      <c r="L1189" s="34">
        <v>0.84</v>
      </c>
      <c r="M1189" s="34">
        <v>0.84</v>
      </c>
      <c r="N1189" s="34">
        <v>0.82</v>
      </c>
      <c r="O1189" s="34">
        <v>0.82</v>
      </c>
      <c r="P1189" s="34">
        <v>0.83</v>
      </c>
      <c r="Q1189" s="34">
        <v>0.84</v>
      </c>
      <c r="R1189" s="34">
        <v>0.84</v>
      </c>
      <c r="S1189" s="34">
        <v>0.85</v>
      </c>
      <c r="T1189" s="34">
        <v>0.89</v>
      </c>
      <c r="U1189" s="34">
        <v>0.89</v>
      </c>
      <c r="V1189" s="34">
        <v>0.89</v>
      </c>
      <c r="W1189" s="34">
        <v>0.92</v>
      </c>
      <c r="X1189" s="34">
        <v>0.9</v>
      </c>
      <c r="Y1189" s="34">
        <v>0.94</v>
      </c>
      <c r="Z1189" s="412">
        <v>0.92</v>
      </c>
      <c r="AA1189" s="412">
        <v>0.92</v>
      </c>
      <c r="AB1189" s="412">
        <v>0.92</v>
      </c>
      <c r="AC1189" s="412">
        <v>0.92</v>
      </c>
      <c r="AD1189" s="412">
        <v>0.92</v>
      </c>
    </row>
    <row r="1190" spans="1:30" s="30" customFormat="1" ht="11.25" x14ac:dyDescent="0.25">
      <c r="A1190" s="31">
        <v>89155</v>
      </c>
      <c r="B1190" s="30" t="str">
        <f t="shared" si="18"/>
        <v/>
      </c>
      <c r="C1190" s="34">
        <v>1.06</v>
      </c>
      <c r="D1190" s="34" t="s">
        <v>1854</v>
      </c>
      <c r="E1190" s="34" t="s">
        <v>1853</v>
      </c>
      <c r="F1190" s="34" t="s">
        <v>1856</v>
      </c>
      <c r="G1190" s="34" t="s">
        <v>1865</v>
      </c>
      <c r="H1190" s="34" t="s">
        <v>1860</v>
      </c>
      <c r="I1190" s="34" t="s">
        <v>1865</v>
      </c>
      <c r="J1190" s="34" t="s">
        <v>1865</v>
      </c>
      <c r="K1190" s="34">
        <v>0.96</v>
      </c>
      <c r="L1190" s="34">
        <v>0.96</v>
      </c>
      <c r="M1190" s="34">
        <v>0.95</v>
      </c>
      <c r="N1190" s="34">
        <v>0.94</v>
      </c>
      <c r="O1190" s="34">
        <v>0.94</v>
      </c>
      <c r="P1190" s="34">
        <v>0.95</v>
      </c>
      <c r="Q1190" s="34">
        <v>0.96</v>
      </c>
      <c r="R1190" s="34">
        <v>0.97</v>
      </c>
      <c r="S1190" s="34">
        <v>0.98</v>
      </c>
      <c r="T1190" s="34">
        <v>1.03</v>
      </c>
      <c r="U1190" s="34">
        <v>1.03</v>
      </c>
      <c r="V1190" s="34">
        <v>1.03</v>
      </c>
      <c r="W1190" s="34">
        <v>1.05</v>
      </c>
      <c r="X1190" s="34">
        <v>1.03</v>
      </c>
      <c r="Y1190" s="34">
        <v>1.07</v>
      </c>
      <c r="Z1190" s="412">
        <v>1.05</v>
      </c>
      <c r="AA1190" s="412">
        <v>1.05</v>
      </c>
      <c r="AB1190" s="412">
        <v>1.05</v>
      </c>
      <c r="AC1190" s="412">
        <v>1.05</v>
      </c>
      <c r="AD1190" s="412">
        <v>1.05</v>
      </c>
    </row>
    <row r="1191" spans="1:30" s="30" customFormat="1" ht="11.25" x14ac:dyDescent="0.25">
      <c r="A1191" s="31">
        <v>89160</v>
      </c>
      <c r="B1191" s="30" t="str">
        <f t="shared" si="18"/>
        <v/>
      </c>
      <c r="C1191" s="34">
        <v>1</v>
      </c>
      <c r="D1191" s="34" t="s">
        <v>1861</v>
      </c>
      <c r="E1191" s="34" t="s">
        <v>1865</v>
      </c>
      <c r="F1191" s="34" t="s">
        <v>1858</v>
      </c>
      <c r="G1191" s="34" t="s">
        <v>1862</v>
      </c>
      <c r="H1191" s="34" t="s">
        <v>1872</v>
      </c>
      <c r="I1191" s="34" t="s">
        <v>1862</v>
      </c>
      <c r="J1191" s="34" t="s">
        <v>1862</v>
      </c>
      <c r="K1191" s="34">
        <v>0.91</v>
      </c>
      <c r="L1191" s="34">
        <v>0.91</v>
      </c>
      <c r="M1191" s="34">
        <v>0.9</v>
      </c>
      <c r="N1191" s="34">
        <v>0.89</v>
      </c>
      <c r="O1191" s="34">
        <v>0.89</v>
      </c>
      <c r="P1191" s="34">
        <v>0.9</v>
      </c>
      <c r="Q1191" s="34">
        <v>0.91</v>
      </c>
      <c r="R1191" s="34">
        <v>0.91</v>
      </c>
      <c r="S1191" s="34">
        <v>0.93</v>
      </c>
      <c r="T1191" s="34">
        <v>0.97</v>
      </c>
      <c r="U1191" s="34">
        <v>0.97</v>
      </c>
      <c r="V1191" s="34">
        <v>0.97</v>
      </c>
      <c r="W1191" s="34">
        <v>1</v>
      </c>
      <c r="X1191" s="34">
        <v>0.98</v>
      </c>
      <c r="Y1191" s="34">
        <v>1.02</v>
      </c>
      <c r="Z1191" s="412">
        <v>1</v>
      </c>
      <c r="AA1191" s="412">
        <v>1</v>
      </c>
      <c r="AB1191" s="412">
        <v>1</v>
      </c>
      <c r="AC1191" s="412">
        <v>1</v>
      </c>
      <c r="AD1191" s="412">
        <v>1</v>
      </c>
    </row>
    <row r="1192" spans="1:30" s="30" customFormat="1" ht="11.25" x14ac:dyDescent="0.25">
      <c r="A1192" s="31">
        <v>89165</v>
      </c>
      <c r="B1192" s="30" t="str">
        <f t="shared" si="18"/>
        <v/>
      </c>
      <c r="C1192" s="34">
        <v>1.04</v>
      </c>
      <c r="D1192" s="34" t="s">
        <v>1856</v>
      </c>
      <c r="E1192" s="34" t="s">
        <v>1857</v>
      </c>
      <c r="F1192" s="34">
        <v>1</v>
      </c>
      <c r="G1192" s="34" t="s">
        <v>1858</v>
      </c>
      <c r="H1192" s="34" t="s">
        <v>1859</v>
      </c>
      <c r="I1192" s="34" t="s">
        <v>1858</v>
      </c>
      <c r="J1192" s="34" t="s">
        <v>1860</v>
      </c>
      <c r="K1192" s="34">
        <v>0.94</v>
      </c>
      <c r="L1192" s="34">
        <v>0.94</v>
      </c>
      <c r="M1192" s="34">
        <v>0.94</v>
      </c>
      <c r="N1192" s="34">
        <v>0.92</v>
      </c>
      <c r="O1192" s="34">
        <v>0.93</v>
      </c>
      <c r="P1192" s="34">
        <v>0.94</v>
      </c>
      <c r="Q1192" s="34">
        <v>0.94</v>
      </c>
      <c r="R1192" s="34">
        <v>0.95</v>
      </c>
      <c r="S1192" s="34">
        <v>0.96</v>
      </c>
      <c r="T1192" s="34">
        <v>1.01</v>
      </c>
      <c r="U1192" s="34">
        <v>1.01</v>
      </c>
      <c r="V1192" s="34">
        <v>1.02</v>
      </c>
      <c r="W1192" s="34">
        <v>1.04</v>
      </c>
      <c r="X1192" s="34">
        <v>1.01</v>
      </c>
      <c r="Y1192" s="34">
        <v>1.06</v>
      </c>
      <c r="Z1192" s="412">
        <v>1.04</v>
      </c>
      <c r="AA1192" s="412">
        <v>1.04</v>
      </c>
      <c r="AB1192" s="412">
        <v>1.04</v>
      </c>
      <c r="AC1192" s="412">
        <v>1.04</v>
      </c>
      <c r="AD1192" s="412">
        <v>1.04</v>
      </c>
    </row>
    <row r="1193" spans="1:30" s="30" customFormat="1" ht="11.25" x14ac:dyDescent="0.25">
      <c r="A1193" s="31">
        <v>89168</v>
      </c>
      <c r="B1193" s="30" t="str">
        <f t="shared" si="18"/>
        <v/>
      </c>
      <c r="C1193" s="34">
        <v>1.06</v>
      </c>
      <c r="D1193" s="34" t="s">
        <v>1854</v>
      </c>
      <c r="E1193" s="34" t="s">
        <v>1856</v>
      </c>
      <c r="F1193" s="34" t="s">
        <v>1856</v>
      </c>
      <c r="G1193" s="34" t="s">
        <v>1865</v>
      </c>
      <c r="H1193" s="34" t="s">
        <v>1860</v>
      </c>
      <c r="I1193" s="34" t="s">
        <v>1865</v>
      </c>
      <c r="J1193" s="34" t="s">
        <v>1865</v>
      </c>
      <c r="K1193" s="34">
        <v>0.96</v>
      </c>
      <c r="L1193" s="34">
        <v>0.96</v>
      </c>
      <c r="M1193" s="34">
        <v>0.95</v>
      </c>
      <c r="N1193" s="34">
        <v>0.94</v>
      </c>
      <c r="O1193" s="34">
        <v>0.94</v>
      </c>
      <c r="P1193" s="34">
        <v>0.95</v>
      </c>
      <c r="Q1193" s="34">
        <v>0.96</v>
      </c>
      <c r="R1193" s="34">
        <v>0.97</v>
      </c>
      <c r="S1193" s="34">
        <v>0.98</v>
      </c>
      <c r="T1193" s="34">
        <v>1.03</v>
      </c>
      <c r="U1193" s="34">
        <v>1.03</v>
      </c>
      <c r="V1193" s="34">
        <v>1.03</v>
      </c>
      <c r="W1193" s="34">
        <v>1.05</v>
      </c>
      <c r="X1193" s="34">
        <v>1.03</v>
      </c>
      <c r="Y1193" s="34">
        <v>1.07</v>
      </c>
      <c r="Z1193" s="412">
        <v>1.05</v>
      </c>
      <c r="AA1193" s="412">
        <v>1.05</v>
      </c>
      <c r="AB1193" s="412">
        <v>1.05</v>
      </c>
      <c r="AC1193" s="412">
        <v>1.05</v>
      </c>
      <c r="AD1193" s="412">
        <v>1.05</v>
      </c>
    </row>
    <row r="1194" spans="1:30" s="30" customFormat="1" ht="11.25" x14ac:dyDescent="0.25">
      <c r="A1194" s="31">
        <v>89171</v>
      </c>
      <c r="B1194" s="30" t="str">
        <f t="shared" si="18"/>
        <v/>
      </c>
      <c r="C1194" s="34">
        <v>1.06</v>
      </c>
      <c r="D1194" s="34" t="s">
        <v>1854</v>
      </c>
      <c r="E1194" s="34" t="s">
        <v>1853</v>
      </c>
      <c r="F1194" s="34" t="s">
        <v>1856</v>
      </c>
      <c r="G1194" s="34" t="s">
        <v>1861</v>
      </c>
      <c r="H1194" s="34" t="s">
        <v>1858</v>
      </c>
      <c r="I1194" s="34" t="s">
        <v>1865</v>
      </c>
      <c r="J1194" s="34" t="s">
        <v>1865</v>
      </c>
      <c r="K1194" s="34">
        <v>0.96</v>
      </c>
      <c r="L1194" s="34">
        <v>0.96</v>
      </c>
      <c r="M1194" s="34">
        <v>0.95</v>
      </c>
      <c r="N1194" s="34">
        <v>0.94</v>
      </c>
      <c r="O1194" s="34">
        <v>0.94</v>
      </c>
      <c r="P1194" s="34">
        <v>0.95</v>
      </c>
      <c r="Q1194" s="34">
        <v>0.96</v>
      </c>
      <c r="R1194" s="34">
        <v>0.97</v>
      </c>
      <c r="S1194" s="34">
        <v>0.98</v>
      </c>
      <c r="T1194" s="34">
        <v>1.03</v>
      </c>
      <c r="U1194" s="34">
        <v>1.03</v>
      </c>
      <c r="V1194" s="34">
        <v>1.03</v>
      </c>
      <c r="W1194" s="34">
        <v>1.06</v>
      </c>
      <c r="X1194" s="34">
        <v>1.03</v>
      </c>
      <c r="Y1194" s="34">
        <v>1.08</v>
      </c>
      <c r="Z1194" s="412">
        <v>1.06</v>
      </c>
      <c r="AA1194" s="412">
        <v>1.06</v>
      </c>
      <c r="AB1194" s="412">
        <v>1.06</v>
      </c>
      <c r="AC1194" s="412">
        <v>1.06</v>
      </c>
      <c r="AD1194" s="412">
        <v>1.06</v>
      </c>
    </row>
    <row r="1195" spans="1:30" s="30" customFormat="1" ht="11.25" x14ac:dyDescent="0.25">
      <c r="A1195" s="31">
        <v>89173</v>
      </c>
      <c r="B1195" s="30" t="str">
        <f t="shared" si="18"/>
        <v/>
      </c>
      <c r="C1195" s="34">
        <v>1</v>
      </c>
      <c r="D1195" s="34" t="s">
        <v>1861</v>
      </c>
      <c r="E1195" s="34" t="s">
        <v>1865</v>
      </c>
      <c r="F1195" s="34" t="s">
        <v>1858</v>
      </c>
      <c r="G1195" s="34" t="s">
        <v>1862</v>
      </c>
      <c r="H1195" s="34" t="s">
        <v>1866</v>
      </c>
      <c r="I1195" s="34" t="s">
        <v>1862</v>
      </c>
      <c r="J1195" s="34" t="s">
        <v>1862</v>
      </c>
      <c r="K1195" s="34">
        <v>0.91</v>
      </c>
      <c r="L1195" s="34">
        <v>0.91</v>
      </c>
      <c r="M1195" s="34">
        <v>0.9</v>
      </c>
      <c r="N1195" s="34">
        <v>0.89</v>
      </c>
      <c r="O1195" s="34">
        <v>0.89</v>
      </c>
      <c r="P1195" s="34">
        <v>0.9</v>
      </c>
      <c r="Q1195" s="34">
        <v>0.91</v>
      </c>
      <c r="R1195" s="34">
        <v>0.92</v>
      </c>
      <c r="S1195" s="34">
        <v>0.93</v>
      </c>
      <c r="T1195" s="34">
        <v>0.97</v>
      </c>
      <c r="U1195" s="34">
        <v>0.97</v>
      </c>
      <c r="V1195" s="34">
        <v>0.98</v>
      </c>
      <c r="W1195" s="34">
        <v>1</v>
      </c>
      <c r="X1195" s="34">
        <v>0.98</v>
      </c>
      <c r="Y1195" s="34">
        <v>1.02</v>
      </c>
      <c r="Z1195" s="412">
        <v>1</v>
      </c>
      <c r="AA1195" s="412">
        <v>1</v>
      </c>
      <c r="AB1195" s="412">
        <v>1</v>
      </c>
      <c r="AC1195" s="412">
        <v>1</v>
      </c>
      <c r="AD1195" s="412">
        <v>1</v>
      </c>
    </row>
    <row r="1196" spans="1:30" s="30" customFormat="1" ht="11.25" x14ac:dyDescent="0.25">
      <c r="A1196" s="31">
        <v>89174</v>
      </c>
      <c r="B1196" s="30" t="str">
        <f t="shared" si="18"/>
        <v/>
      </c>
      <c r="C1196" s="34">
        <v>0.98</v>
      </c>
      <c r="D1196" s="34" t="s">
        <v>1858</v>
      </c>
      <c r="E1196" s="34" t="s">
        <v>1860</v>
      </c>
      <c r="F1196" s="34" t="s">
        <v>1860</v>
      </c>
      <c r="G1196" s="34" t="s">
        <v>1866</v>
      </c>
      <c r="H1196" s="34" t="s">
        <v>1867</v>
      </c>
      <c r="I1196" s="34" t="s">
        <v>1866</v>
      </c>
      <c r="J1196" s="34" t="s">
        <v>1866</v>
      </c>
      <c r="K1196" s="34">
        <v>0.89</v>
      </c>
      <c r="L1196" s="34">
        <v>0.89</v>
      </c>
      <c r="M1196" s="34">
        <v>0.89</v>
      </c>
      <c r="N1196" s="34">
        <v>0.88</v>
      </c>
      <c r="O1196" s="34">
        <v>0.88</v>
      </c>
      <c r="P1196" s="34">
        <v>0.89</v>
      </c>
      <c r="Q1196" s="34">
        <v>0.9</v>
      </c>
      <c r="R1196" s="34">
        <v>0.9</v>
      </c>
      <c r="S1196" s="34">
        <v>0.91</v>
      </c>
      <c r="T1196" s="34">
        <v>0.96</v>
      </c>
      <c r="U1196" s="34">
        <v>0.96</v>
      </c>
      <c r="V1196" s="34">
        <v>0.96</v>
      </c>
      <c r="W1196" s="34">
        <v>0.98</v>
      </c>
      <c r="X1196" s="34">
        <v>0.96</v>
      </c>
      <c r="Y1196" s="34">
        <v>1</v>
      </c>
      <c r="Z1196" s="412">
        <v>0.98</v>
      </c>
      <c r="AA1196" s="412">
        <v>0.98</v>
      </c>
      <c r="AB1196" s="412">
        <v>0.98</v>
      </c>
      <c r="AC1196" s="412">
        <v>0.98</v>
      </c>
      <c r="AD1196" s="412">
        <v>0.98</v>
      </c>
    </row>
    <row r="1197" spans="1:30" s="30" customFormat="1" ht="11.25" x14ac:dyDescent="0.25">
      <c r="A1197" s="31">
        <v>89176</v>
      </c>
      <c r="B1197" s="30" t="str">
        <f t="shared" si="18"/>
        <v/>
      </c>
      <c r="C1197" s="34">
        <v>1.03</v>
      </c>
      <c r="D1197" s="34" t="s">
        <v>1857</v>
      </c>
      <c r="E1197" s="34">
        <v>1</v>
      </c>
      <c r="F1197" s="34" t="s">
        <v>1864</v>
      </c>
      <c r="G1197" s="34" t="s">
        <v>1860</v>
      </c>
      <c r="H1197" s="34" t="s">
        <v>1863</v>
      </c>
      <c r="I1197" s="34" t="s">
        <v>1860</v>
      </c>
      <c r="J1197" s="34" t="s">
        <v>1860</v>
      </c>
      <c r="K1197" s="34">
        <v>0.94</v>
      </c>
      <c r="L1197" s="34">
        <v>0.94</v>
      </c>
      <c r="M1197" s="34">
        <v>0.93</v>
      </c>
      <c r="N1197" s="34">
        <v>0.92</v>
      </c>
      <c r="O1197" s="34">
        <v>0.92</v>
      </c>
      <c r="P1197" s="34">
        <v>0.93</v>
      </c>
      <c r="Q1197" s="34">
        <v>0.94</v>
      </c>
      <c r="R1197" s="34">
        <v>0.95</v>
      </c>
      <c r="S1197" s="34">
        <v>0.96</v>
      </c>
      <c r="T1197" s="34">
        <v>1.01</v>
      </c>
      <c r="U1197" s="34">
        <v>1.01</v>
      </c>
      <c r="V1197" s="34">
        <v>1.01</v>
      </c>
      <c r="W1197" s="34">
        <v>1.03</v>
      </c>
      <c r="X1197" s="34">
        <v>1.01</v>
      </c>
      <c r="Y1197" s="34">
        <v>1.05</v>
      </c>
      <c r="Z1197" s="412">
        <v>1.03</v>
      </c>
      <c r="AA1197" s="412">
        <v>1.03</v>
      </c>
      <c r="AB1197" s="412">
        <v>1.03</v>
      </c>
      <c r="AC1197" s="412">
        <v>1.03</v>
      </c>
      <c r="AD1197" s="412">
        <v>1.03</v>
      </c>
    </row>
    <row r="1198" spans="1:30" s="30" customFormat="1" ht="11.25" x14ac:dyDescent="0.25">
      <c r="A1198" s="31">
        <v>89177</v>
      </c>
      <c r="B1198" s="30" t="str">
        <f t="shared" si="18"/>
        <v/>
      </c>
      <c r="C1198" s="34">
        <v>1</v>
      </c>
      <c r="D1198" s="34" t="s">
        <v>1861</v>
      </c>
      <c r="E1198" s="34" t="s">
        <v>1865</v>
      </c>
      <c r="F1198" s="34" t="s">
        <v>1865</v>
      </c>
      <c r="G1198" s="34" t="s">
        <v>1863</v>
      </c>
      <c r="H1198" s="34" t="s">
        <v>1866</v>
      </c>
      <c r="I1198" s="34" t="s">
        <v>1862</v>
      </c>
      <c r="J1198" s="34" t="s">
        <v>1862</v>
      </c>
      <c r="K1198" s="34">
        <v>0.91</v>
      </c>
      <c r="L1198" s="34">
        <v>0.91</v>
      </c>
      <c r="M1198" s="34">
        <v>0.91</v>
      </c>
      <c r="N1198" s="34">
        <v>0.89</v>
      </c>
      <c r="O1198" s="34">
        <v>0.9</v>
      </c>
      <c r="P1198" s="34">
        <v>0.91</v>
      </c>
      <c r="Q1198" s="34">
        <v>0.91</v>
      </c>
      <c r="R1198" s="34">
        <v>0.92</v>
      </c>
      <c r="S1198" s="34">
        <v>0.93</v>
      </c>
      <c r="T1198" s="34">
        <v>0.98</v>
      </c>
      <c r="U1198" s="34">
        <v>0.98</v>
      </c>
      <c r="V1198" s="34">
        <v>0.98</v>
      </c>
      <c r="W1198" s="34">
        <v>1</v>
      </c>
      <c r="X1198" s="34">
        <v>0.98</v>
      </c>
      <c r="Y1198" s="34">
        <v>1.02</v>
      </c>
      <c r="Z1198" s="412">
        <v>1</v>
      </c>
      <c r="AA1198" s="412">
        <v>1</v>
      </c>
      <c r="AB1198" s="412">
        <v>1</v>
      </c>
      <c r="AC1198" s="412">
        <v>1</v>
      </c>
      <c r="AD1198" s="412">
        <v>1</v>
      </c>
    </row>
    <row r="1199" spans="1:30" s="30" customFormat="1" ht="11.25" x14ac:dyDescent="0.25">
      <c r="A1199" s="31">
        <v>89179</v>
      </c>
      <c r="B1199" s="30" t="str">
        <f t="shared" si="18"/>
        <v/>
      </c>
      <c r="C1199" s="34">
        <v>0.99</v>
      </c>
      <c r="D1199" s="34" t="s">
        <v>1865</v>
      </c>
      <c r="E1199" s="34" t="s">
        <v>1858</v>
      </c>
      <c r="F1199" s="34" t="s">
        <v>1858</v>
      </c>
      <c r="G1199" s="34" t="s">
        <v>1862</v>
      </c>
      <c r="H1199" s="34" t="s">
        <v>1872</v>
      </c>
      <c r="I1199" s="34" t="s">
        <v>1866</v>
      </c>
      <c r="J1199" s="34" t="s">
        <v>1866</v>
      </c>
      <c r="K1199" s="34">
        <v>0.9</v>
      </c>
      <c r="L1199" s="34">
        <v>0.9</v>
      </c>
      <c r="M1199" s="34">
        <v>0.9</v>
      </c>
      <c r="N1199" s="34">
        <v>0.88</v>
      </c>
      <c r="O1199" s="34">
        <v>0.89</v>
      </c>
      <c r="P1199" s="34">
        <v>0.9</v>
      </c>
      <c r="Q1199" s="34">
        <v>0.9</v>
      </c>
      <c r="R1199" s="34">
        <v>0.91</v>
      </c>
      <c r="S1199" s="34">
        <v>0.92</v>
      </c>
      <c r="T1199" s="34">
        <v>0.96</v>
      </c>
      <c r="U1199" s="34">
        <v>0.97</v>
      </c>
      <c r="V1199" s="34">
        <v>0.97</v>
      </c>
      <c r="W1199" s="34">
        <v>0.99</v>
      </c>
      <c r="X1199" s="34">
        <v>0.97</v>
      </c>
      <c r="Y1199" s="34">
        <v>1.01</v>
      </c>
      <c r="Z1199" s="412">
        <v>0.99</v>
      </c>
      <c r="AA1199" s="412">
        <v>0.99</v>
      </c>
      <c r="AB1199" s="412">
        <v>0.99</v>
      </c>
      <c r="AC1199" s="412">
        <v>0.99</v>
      </c>
      <c r="AD1199" s="412">
        <v>0.99</v>
      </c>
    </row>
    <row r="1200" spans="1:30" s="30" customFormat="1" ht="11.25" x14ac:dyDescent="0.25">
      <c r="A1200" s="31">
        <v>89180</v>
      </c>
      <c r="B1200" s="30" t="str">
        <f t="shared" si="18"/>
        <v/>
      </c>
      <c r="C1200" s="34">
        <v>0.95</v>
      </c>
      <c r="D1200" s="34" t="s">
        <v>1863</v>
      </c>
      <c r="E1200" s="34" t="s">
        <v>1863</v>
      </c>
      <c r="F1200" s="34" t="s">
        <v>1862</v>
      </c>
      <c r="G1200" s="34" t="s">
        <v>1870</v>
      </c>
      <c r="H1200" s="34" t="s">
        <v>1868</v>
      </c>
      <c r="I1200" s="34" t="s">
        <v>1870</v>
      </c>
      <c r="J1200" s="34" t="s">
        <v>1870</v>
      </c>
      <c r="K1200" s="34">
        <v>0.87</v>
      </c>
      <c r="L1200" s="34">
        <v>0.87</v>
      </c>
      <c r="M1200" s="34">
        <v>0.87</v>
      </c>
      <c r="N1200" s="34">
        <v>0.85</v>
      </c>
      <c r="O1200" s="34">
        <v>0.86</v>
      </c>
      <c r="P1200" s="34">
        <v>0.86</v>
      </c>
      <c r="Q1200" s="34">
        <v>0.87</v>
      </c>
      <c r="R1200" s="34">
        <v>0.88</v>
      </c>
      <c r="S1200" s="34">
        <v>0.89</v>
      </c>
      <c r="T1200" s="34">
        <v>0.93</v>
      </c>
      <c r="U1200" s="34">
        <v>0.93</v>
      </c>
      <c r="V1200" s="34">
        <v>0.93</v>
      </c>
      <c r="W1200" s="34">
        <v>0.95</v>
      </c>
      <c r="X1200" s="34">
        <v>0.94</v>
      </c>
      <c r="Y1200" s="34">
        <v>0.97</v>
      </c>
      <c r="Z1200" s="412">
        <v>0.95</v>
      </c>
      <c r="AA1200" s="412">
        <v>0.95</v>
      </c>
      <c r="AB1200" s="412">
        <v>0.95</v>
      </c>
      <c r="AC1200" s="412">
        <v>0.95</v>
      </c>
      <c r="AD1200" s="412">
        <v>0.95</v>
      </c>
    </row>
    <row r="1201" spans="1:30" s="30" customFormat="1" ht="11.25" x14ac:dyDescent="0.25">
      <c r="A1201" s="31">
        <v>89182</v>
      </c>
      <c r="B1201" s="30" t="str">
        <f t="shared" si="18"/>
        <v/>
      </c>
      <c r="C1201" s="34">
        <v>1.01</v>
      </c>
      <c r="D1201" s="34" t="s">
        <v>1864</v>
      </c>
      <c r="E1201" s="34" t="s">
        <v>1865</v>
      </c>
      <c r="F1201" s="34" t="s">
        <v>1865</v>
      </c>
      <c r="G1201" s="34" t="s">
        <v>1863</v>
      </c>
      <c r="H1201" s="34" t="s">
        <v>1866</v>
      </c>
      <c r="I1201" s="34" t="s">
        <v>1863</v>
      </c>
      <c r="J1201" s="34" t="s">
        <v>1863</v>
      </c>
      <c r="K1201" s="34">
        <v>0.91</v>
      </c>
      <c r="L1201" s="34">
        <v>0.91</v>
      </c>
      <c r="M1201" s="34">
        <v>0.91</v>
      </c>
      <c r="N1201" s="34">
        <v>0.9</v>
      </c>
      <c r="O1201" s="34">
        <v>0.9</v>
      </c>
      <c r="P1201" s="34">
        <v>0.91</v>
      </c>
      <c r="Q1201" s="34">
        <v>0.92</v>
      </c>
      <c r="R1201" s="34">
        <v>0.92</v>
      </c>
      <c r="S1201" s="34">
        <v>0.93</v>
      </c>
      <c r="T1201" s="34">
        <v>0.98</v>
      </c>
      <c r="U1201" s="34">
        <v>0.98</v>
      </c>
      <c r="V1201" s="34">
        <v>0.98</v>
      </c>
      <c r="W1201" s="34">
        <v>1</v>
      </c>
      <c r="X1201" s="34">
        <v>0.98</v>
      </c>
      <c r="Y1201" s="34">
        <v>1.02</v>
      </c>
      <c r="Z1201" s="412">
        <v>1</v>
      </c>
      <c r="AA1201" s="412">
        <v>1</v>
      </c>
      <c r="AB1201" s="412">
        <v>1</v>
      </c>
      <c r="AC1201" s="412">
        <v>1</v>
      </c>
      <c r="AD1201" s="412">
        <v>1</v>
      </c>
    </row>
    <row r="1202" spans="1:30" s="30" customFormat="1" ht="11.25" x14ac:dyDescent="0.25">
      <c r="A1202" s="31">
        <v>89183</v>
      </c>
      <c r="B1202" s="30" t="str">
        <f t="shared" si="18"/>
        <v/>
      </c>
      <c r="C1202" s="34">
        <v>1</v>
      </c>
      <c r="D1202" s="34" t="s">
        <v>1861</v>
      </c>
      <c r="E1202" s="34" t="s">
        <v>1865</v>
      </c>
      <c r="F1202" s="34" t="s">
        <v>1858</v>
      </c>
      <c r="G1202" s="34" t="s">
        <v>1862</v>
      </c>
      <c r="H1202" s="34" t="s">
        <v>1866</v>
      </c>
      <c r="I1202" s="34" t="s">
        <v>1862</v>
      </c>
      <c r="J1202" s="34" t="s">
        <v>1862</v>
      </c>
      <c r="K1202" s="34">
        <v>0.91</v>
      </c>
      <c r="L1202" s="34">
        <v>0.91</v>
      </c>
      <c r="M1202" s="34">
        <v>0.9</v>
      </c>
      <c r="N1202" s="34">
        <v>0.89</v>
      </c>
      <c r="O1202" s="34">
        <v>0.89</v>
      </c>
      <c r="P1202" s="34">
        <v>0.9</v>
      </c>
      <c r="Q1202" s="34">
        <v>0.91</v>
      </c>
      <c r="R1202" s="34">
        <v>0.92</v>
      </c>
      <c r="S1202" s="34">
        <v>0.93</v>
      </c>
      <c r="T1202" s="34">
        <v>0.97</v>
      </c>
      <c r="U1202" s="34">
        <v>0.97</v>
      </c>
      <c r="V1202" s="34">
        <v>0.98</v>
      </c>
      <c r="W1202" s="34">
        <v>1</v>
      </c>
      <c r="X1202" s="34">
        <v>0.98</v>
      </c>
      <c r="Y1202" s="34">
        <v>1.02</v>
      </c>
      <c r="Z1202" s="412">
        <v>1</v>
      </c>
      <c r="AA1202" s="412">
        <v>1</v>
      </c>
      <c r="AB1202" s="412">
        <v>1</v>
      </c>
      <c r="AC1202" s="412">
        <v>1</v>
      </c>
      <c r="AD1202" s="412">
        <v>1</v>
      </c>
    </row>
    <row r="1203" spans="1:30" s="30" customFormat="1" ht="11.25" x14ac:dyDescent="0.25">
      <c r="A1203" s="31">
        <v>89185</v>
      </c>
      <c r="B1203" s="30" t="str">
        <f t="shared" si="18"/>
        <v/>
      </c>
      <c r="C1203" s="34">
        <v>1.04</v>
      </c>
      <c r="D1203" s="34" t="s">
        <v>1856</v>
      </c>
      <c r="E1203" s="34" t="s">
        <v>1857</v>
      </c>
      <c r="F1203" s="34" t="s">
        <v>1857</v>
      </c>
      <c r="G1203" s="34" t="s">
        <v>1858</v>
      </c>
      <c r="H1203" s="34" t="s">
        <v>1859</v>
      </c>
      <c r="I1203" s="34" t="s">
        <v>1858</v>
      </c>
      <c r="J1203" s="34" t="s">
        <v>1858</v>
      </c>
      <c r="K1203" s="34">
        <v>0.94</v>
      </c>
      <c r="L1203" s="34">
        <v>0.94</v>
      </c>
      <c r="M1203" s="34">
        <v>0.94</v>
      </c>
      <c r="N1203" s="34">
        <v>0.92</v>
      </c>
      <c r="O1203" s="34">
        <v>0.93</v>
      </c>
      <c r="P1203" s="34">
        <v>0.94</v>
      </c>
      <c r="Q1203" s="34">
        <v>0.95</v>
      </c>
      <c r="R1203" s="34">
        <v>0.95</v>
      </c>
      <c r="S1203" s="34">
        <v>0.97</v>
      </c>
      <c r="T1203" s="34">
        <v>1.02</v>
      </c>
      <c r="U1203" s="34">
        <v>1.02</v>
      </c>
      <c r="V1203" s="34">
        <v>1.02</v>
      </c>
      <c r="W1203" s="34">
        <v>1.04</v>
      </c>
      <c r="X1203" s="34">
        <v>1.02</v>
      </c>
      <c r="Y1203" s="34">
        <v>1.06</v>
      </c>
      <c r="Z1203" s="412">
        <v>1.04</v>
      </c>
      <c r="AA1203" s="412">
        <v>1.04</v>
      </c>
      <c r="AB1203" s="412">
        <v>1.04</v>
      </c>
      <c r="AC1203" s="412">
        <v>1.04</v>
      </c>
      <c r="AD1203" s="412">
        <v>1.04</v>
      </c>
    </row>
    <row r="1204" spans="1:30" s="30" customFormat="1" ht="11.25" x14ac:dyDescent="0.25">
      <c r="A1204" s="31">
        <v>89186</v>
      </c>
      <c r="B1204" s="30" t="str">
        <f t="shared" si="18"/>
        <v/>
      </c>
      <c r="C1204" s="34">
        <v>1.04</v>
      </c>
      <c r="D1204" s="34" t="s">
        <v>1856</v>
      </c>
      <c r="E1204" s="34" t="s">
        <v>1857</v>
      </c>
      <c r="F1204" s="34">
        <v>1</v>
      </c>
      <c r="G1204" s="34" t="s">
        <v>1858</v>
      </c>
      <c r="H1204" s="34" t="s">
        <v>1859</v>
      </c>
      <c r="I1204" s="34" t="s">
        <v>1858</v>
      </c>
      <c r="J1204" s="34" t="s">
        <v>1858</v>
      </c>
      <c r="K1204" s="34">
        <v>0.94</v>
      </c>
      <c r="L1204" s="34">
        <v>0.94</v>
      </c>
      <c r="M1204" s="34">
        <v>0.94</v>
      </c>
      <c r="N1204" s="34">
        <v>0.92</v>
      </c>
      <c r="O1204" s="34">
        <v>0.93</v>
      </c>
      <c r="P1204" s="34">
        <v>0.94</v>
      </c>
      <c r="Q1204" s="34">
        <v>0.95</v>
      </c>
      <c r="R1204" s="34">
        <v>0.95</v>
      </c>
      <c r="S1204" s="34">
        <v>0.96</v>
      </c>
      <c r="T1204" s="34">
        <v>1.01</v>
      </c>
      <c r="U1204" s="34">
        <v>1.01</v>
      </c>
      <c r="V1204" s="34">
        <v>1.02</v>
      </c>
      <c r="W1204" s="34">
        <v>1.04</v>
      </c>
      <c r="X1204" s="34">
        <v>1.02</v>
      </c>
      <c r="Y1204" s="34">
        <v>1.06</v>
      </c>
      <c r="Z1204" s="412">
        <v>1.04</v>
      </c>
      <c r="AA1204" s="412">
        <v>1.04</v>
      </c>
      <c r="AB1204" s="412">
        <v>1.04</v>
      </c>
      <c r="AC1204" s="412">
        <v>1.04</v>
      </c>
      <c r="AD1204" s="412">
        <v>1.04</v>
      </c>
    </row>
    <row r="1205" spans="1:30" s="30" customFormat="1" ht="11.25" x14ac:dyDescent="0.25">
      <c r="A1205" s="31">
        <v>89188</v>
      </c>
      <c r="B1205" s="30" t="str">
        <f t="shared" si="18"/>
        <v/>
      </c>
      <c r="C1205" s="34">
        <v>0.93</v>
      </c>
      <c r="D1205" s="34" t="s">
        <v>1862</v>
      </c>
      <c r="E1205" s="34" t="s">
        <v>1866</v>
      </c>
      <c r="F1205" s="34" t="s">
        <v>1872</v>
      </c>
      <c r="G1205" s="34" t="s">
        <v>1868</v>
      </c>
      <c r="H1205" s="34" t="s">
        <v>1869</v>
      </c>
      <c r="I1205" s="34" t="s">
        <v>1868</v>
      </c>
      <c r="J1205" s="34" t="s">
        <v>1868</v>
      </c>
      <c r="K1205" s="34">
        <v>0.85</v>
      </c>
      <c r="L1205" s="34">
        <v>0.85</v>
      </c>
      <c r="M1205" s="34">
        <v>0.85</v>
      </c>
      <c r="N1205" s="34">
        <v>0.84</v>
      </c>
      <c r="O1205" s="34">
        <v>0.84</v>
      </c>
      <c r="P1205" s="34">
        <v>0.85</v>
      </c>
      <c r="Q1205" s="34">
        <v>0.85</v>
      </c>
      <c r="R1205" s="34">
        <v>0.86</v>
      </c>
      <c r="S1205" s="34">
        <v>0.87</v>
      </c>
      <c r="T1205" s="34">
        <v>0.91</v>
      </c>
      <c r="U1205" s="34">
        <v>0.91</v>
      </c>
      <c r="V1205" s="34">
        <v>0.91</v>
      </c>
      <c r="W1205" s="34">
        <v>0.94</v>
      </c>
      <c r="X1205" s="34">
        <v>0.92</v>
      </c>
      <c r="Y1205" s="34">
        <v>0.96</v>
      </c>
      <c r="Z1205" s="412">
        <v>0.94</v>
      </c>
      <c r="AA1205" s="412">
        <v>0.94</v>
      </c>
      <c r="AB1205" s="412">
        <v>0.94</v>
      </c>
      <c r="AC1205" s="412">
        <v>0.94</v>
      </c>
      <c r="AD1205" s="412">
        <v>0.94</v>
      </c>
    </row>
    <row r="1206" spans="1:30" s="30" customFormat="1" ht="11.25" x14ac:dyDescent="0.25">
      <c r="A1206" s="31">
        <v>89189</v>
      </c>
      <c r="B1206" s="30" t="str">
        <f t="shared" si="18"/>
        <v/>
      </c>
      <c r="C1206" s="34">
        <v>0.99</v>
      </c>
      <c r="D1206" s="34" t="s">
        <v>1865</v>
      </c>
      <c r="E1206" s="34" t="s">
        <v>1858</v>
      </c>
      <c r="F1206" s="34" t="s">
        <v>1860</v>
      </c>
      <c r="G1206" s="34" t="s">
        <v>1866</v>
      </c>
      <c r="H1206" s="34" t="s">
        <v>1872</v>
      </c>
      <c r="I1206" s="34" t="s">
        <v>1866</v>
      </c>
      <c r="J1206" s="34" t="s">
        <v>1866</v>
      </c>
      <c r="K1206" s="34">
        <v>0.9</v>
      </c>
      <c r="L1206" s="34">
        <v>0.9</v>
      </c>
      <c r="M1206" s="34">
        <v>0.9</v>
      </c>
      <c r="N1206" s="34">
        <v>0.88</v>
      </c>
      <c r="O1206" s="34">
        <v>0.88</v>
      </c>
      <c r="P1206" s="34">
        <v>0.89</v>
      </c>
      <c r="Q1206" s="34">
        <v>0.9</v>
      </c>
      <c r="R1206" s="34">
        <v>0.91</v>
      </c>
      <c r="S1206" s="34">
        <v>0.92</v>
      </c>
      <c r="T1206" s="34">
        <v>0.96</v>
      </c>
      <c r="U1206" s="34">
        <v>0.96</v>
      </c>
      <c r="V1206" s="34">
        <v>0.96</v>
      </c>
      <c r="W1206" s="34">
        <v>0.99</v>
      </c>
      <c r="X1206" s="34">
        <v>0.97</v>
      </c>
      <c r="Y1206" s="34">
        <v>1.01</v>
      </c>
      <c r="Z1206" s="412">
        <v>0.99</v>
      </c>
      <c r="AA1206" s="412">
        <v>0.99</v>
      </c>
      <c r="AB1206" s="412">
        <v>0.99</v>
      </c>
      <c r="AC1206" s="412">
        <v>0.99</v>
      </c>
      <c r="AD1206" s="412">
        <v>0.99</v>
      </c>
    </row>
    <row r="1207" spans="1:30" s="30" customFormat="1" ht="11.25" x14ac:dyDescent="0.25">
      <c r="A1207" s="31">
        <v>89191</v>
      </c>
      <c r="B1207" s="30" t="str">
        <f t="shared" si="18"/>
        <v/>
      </c>
      <c r="C1207" s="34">
        <v>0.94</v>
      </c>
      <c r="D1207" s="34" t="s">
        <v>1862</v>
      </c>
      <c r="E1207" s="34" t="s">
        <v>1866</v>
      </c>
      <c r="F1207" s="34" t="s">
        <v>1866</v>
      </c>
      <c r="G1207" s="34" t="s">
        <v>1868</v>
      </c>
      <c r="H1207" s="34" t="s">
        <v>1871</v>
      </c>
      <c r="I1207" s="34" t="s">
        <v>1868</v>
      </c>
      <c r="J1207" s="34" t="s">
        <v>1868</v>
      </c>
      <c r="K1207" s="34">
        <v>0.86</v>
      </c>
      <c r="L1207" s="34">
        <v>0.86</v>
      </c>
      <c r="M1207" s="34">
        <v>0.85</v>
      </c>
      <c r="N1207" s="34">
        <v>0.84</v>
      </c>
      <c r="O1207" s="34">
        <v>0.84</v>
      </c>
      <c r="P1207" s="34">
        <v>0.85</v>
      </c>
      <c r="Q1207" s="34">
        <v>0.86</v>
      </c>
      <c r="R1207" s="34">
        <v>0.86</v>
      </c>
      <c r="S1207" s="34">
        <v>0.88</v>
      </c>
      <c r="T1207" s="34">
        <v>0.91</v>
      </c>
      <c r="U1207" s="34">
        <v>0.91</v>
      </c>
      <c r="V1207" s="34">
        <v>0.92</v>
      </c>
      <c r="W1207" s="34">
        <v>0.94</v>
      </c>
      <c r="X1207" s="34">
        <v>0.93</v>
      </c>
      <c r="Y1207" s="34">
        <v>0.96</v>
      </c>
      <c r="Z1207" s="412">
        <v>0.94</v>
      </c>
      <c r="AA1207" s="412">
        <v>0.94</v>
      </c>
      <c r="AB1207" s="412">
        <v>0.94</v>
      </c>
      <c r="AC1207" s="412">
        <v>0.94</v>
      </c>
      <c r="AD1207" s="412">
        <v>0.94</v>
      </c>
    </row>
    <row r="1208" spans="1:30" s="30" customFormat="1" ht="11.25" x14ac:dyDescent="0.25">
      <c r="A1208" s="31">
        <v>89192</v>
      </c>
      <c r="B1208" s="30" t="str">
        <f t="shared" si="18"/>
        <v/>
      </c>
      <c r="C1208" s="34">
        <v>1.03</v>
      </c>
      <c r="D1208" s="34" t="s">
        <v>1857</v>
      </c>
      <c r="E1208" s="34">
        <v>1</v>
      </c>
      <c r="F1208" s="34" t="s">
        <v>1864</v>
      </c>
      <c r="G1208" s="34" t="s">
        <v>1860</v>
      </c>
      <c r="H1208" s="34" t="s">
        <v>1863</v>
      </c>
      <c r="I1208" s="34" t="s">
        <v>1860</v>
      </c>
      <c r="J1208" s="34" t="s">
        <v>1860</v>
      </c>
      <c r="K1208" s="34">
        <v>0.93</v>
      </c>
      <c r="L1208" s="34">
        <v>0.93</v>
      </c>
      <c r="M1208" s="34">
        <v>0.93</v>
      </c>
      <c r="N1208" s="34">
        <v>0.91</v>
      </c>
      <c r="O1208" s="34">
        <v>0.92</v>
      </c>
      <c r="P1208" s="34">
        <v>0.93</v>
      </c>
      <c r="Q1208" s="34">
        <v>0.94</v>
      </c>
      <c r="R1208" s="34">
        <v>0.94</v>
      </c>
      <c r="S1208" s="34">
        <v>0.95</v>
      </c>
      <c r="T1208" s="34">
        <v>1</v>
      </c>
      <c r="U1208" s="34">
        <v>1</v>
      </c>
      <c r="V1208" s="34">
        <v>1</v>
      </c>
      <c r="W1208" s="34">
        <v>1.03</v>
      </c>
      <c r="X1208" s="34">
        <v>1</v>
      </c>
      <c r="Y1208" s="34">
        <v>1.04</v>
      </c>
      <c r="Z1208" s="412">
        <v>1.03</v>
      </c>
      <c r="AA1208" s="412">
        <v>1.03</v>
      </c>
      <c r="AB1208" s="412">
        <v>1.03</v>
      </c>
      <c r="AC1208" s="412">
        <v>1.03</v>
      </c>
      <c r="AD1208" s="412">
        <v>1.03</v>
      </c>
    </row>
    <row r="1209" spans="1:30" s="30" customFormat="1" ht="11.25" x14ac:dyDescent="0.25">
      <c r="A1209" s="31">
        <v>89194</v>
      </c>
      <c r="B1209" s="30" t="str">
        <f t="shared" si="18"/>
        <v/>
      </c>
      <c r="C1209" s="34">
        <v>1.04</v>
      </c>
      <c r="D1209" s="34" t="s">
        <v>1856</v>
      </c>
      <c r="E1209" s="34" t="s">
        <v>1857</v>
      </c>
      <c r="F1209" s="34">
        <v>1</v>
      </c>
      <c r="G1209" s="34" t="s">
        <v>1858</v>
      </c>
      <c r="H1209" s="34" t="s">
        <v>1859</v>
      </c>
      <c r="I1209" s="34" t="s">
        <v>1860</v>
      </c>
      <c r="J1209" s="34" t="s">
        <v>1860</v>
      </c>
      <c r="K1209" s="34">
        <v>0.94</v>
      </c>
      <c r="L1209" s="34">
        <v>0.94</v>
      </c>
      <c r="M1209" s="34">
        <v>0.93</v>
      </c>
      <c r="N1209" s="34">
        <v>0.92</v>
      </c>
      <c r="O1209" s="34">
        <v>0.92</v>
      </c>
      <c r="P1209" s="34">
        <v>0.93</v>
      </c>
      <c r="Q1209" s="34">
        <v>0.94</v>
      </c>
      <c r="R1209" s="34">
        <v>0.95</v>
      </c>
      <c r="S1209" s="34">
        <v>0.96</v>
      </c>
      <c r="T1209" s="34">
        <v>1.01</v>
      </c>
      <c r="U1209" s="34">
        <v>1.01</v>
      </c>
      <c r="V1209" s="34">
        <v>1.01</v>
      </c>
      <c r="W1209" s="34">
        <v>1.03</v>
      </c>
      <c r="X1209" s="34">
        <v>1.01</v>
      </c>
      <c r="Y1209" s="34">
        <v>1.05</v>
      </c>
      <c r="Z1209" s="412">
        <v>1.03</v>
      </c>
      <c r="AA1209" s="412">
        <v>1.03</v>
      </c>
      <c r="AB1209" s="412">
        <v>1.03</v>
      </c>
      <c r="AC1209" s="412">
        <v>1.03</v>
      </c>
      <c r="AD1209" s="412">
        <v>1.03</v>
      </c>
    </row>
    <row r="1210" spans="1:30" s="30" customFormat="1" ht="11.25" x14ac:dyDescent="0.25">
      <c r="A1210" s="31">
        <v>89195</v>
      </c>
      <c r="B1210" s="30" t="str">
        <f t="shared" si="18"/>
        <v/>
      </c>
      <c r="C1210" s="34">
        <v>1.05</v>
      </c>
      <c r="D1210" s="34" t="s">
        <v>1853</v>
      </c>
      <c r="E1210" s="34" t="s">
        <v>1856</v>
      </c>
      <c r="F1210" s="34" t="s">
        <v>1857</v>
      </c>
      <c r="G1210" s="34" t="s">
        <v>1865</v>
      </c>
      <c r="H1210" s="34" t="s">
        <v>1860</v>
      </c>
      <c r="I1210" s="34" t="s">
        <v>1858</v>
      </c>
      <c r="J1210" s="34" t="s">
        <v>1858</v>
      </c>
      <c r="K1210" s="34">
        <v>0.95</v>
      </c>
      <c r="L1210" s="34">
        <v>0.95</v>
      </c>
      <c r="M1210" s="34">
        <v>0.94</v>
      </c>
      <c r="N1210" s="34">
        <v>0.93</v>
      </c>
      <c r="O1210" s="34">
        <v>0.93</v>
      </c>
      <c r="P1210" s="34">
        <v>0.94</v>
      </c>
      <c r="Q1210" s="34">
        <v>0.95</v>
      </c>
      <c r="R1210" s="34">
        <v>0.96</v>
      </c>
      <c r="S1210" s="34">
        <v>0.97</v>
      </c>
      <c r="T1210" s="34">
        <v>1.02</v>
      </c>
      <c r="U1210" s="34">
        <v>1.02</v>
      </c>
      <c r="V1210" s="34">
        <v>1.02</v>
      </c>
      <c r="W1210" s="34">
        <v>1.04</v>
      </c>
      <c r="X1210" s="34">
        <v>1.02</v>
      </c>
      <c r="Y1210" s="34">
        <v>1.06</v>
      </c>
      <c r="Z1210" s="412">
        <v>1.04</v>
      </c>
      <c r="AA1210" s="412">
        <v>1.04</v>
      </c>
      <c r="AB1210" s="412">
        <v>1.04</v>
      </c>
      <c r="AC1210" s="412">
        <v>1.04</v>
      </c>
      <c r="AD1210" s="412">
        <v>1.04</v>
      </c>
    </row>
    <row r="1211" spans="1:30" s="30" customFormat="1" ht="11.25" x14ac:dyDescent="0.25">
      <c r="A1211" s="31">
        <v>89197</v>
      </c>
      <c r="B1211" s="30" t="str">
        <f t="shared" si="18"/>
        <v/>
      </c>
      <c r="C1211" s="34">
        <v>0.99</v>
      </c>
      <c r="D1211" s="34" t="s">
        <v>1865</v>
      </c>
      <c r="E1211" s="34" t="s">
        <v>1858</v>
      </c>
      <c r="F1211" s="34" t="s">
        <v>1860</v>
      </c>
      <c r="G1211" s="34" t="s">
        <v>1866</v>
      </c>
      <c r="H1211" s="34" t="s">
        <v>1867</v>
      </c>
      <c r="I1211" s="34" t="s">
        <v>1866</v>
      </c>
      <c r="J1211" s="34" t="s">
        <v>1866</v>
      </c>
      <c r="K1211" s="34">
        <v>0.9</v>
      </c>
      <c r="L1211" s="34">
        <v>0.9</v>
      </c>
      <c r="M1211" s="34">
        <v>0.89</v>
      </c>
      <c r="N1211" s="34">
        <v>0.88</v>
      </c>
      <c r="O1211" s="34">
        <v>0.88</v>
      </c>
      <c r="P1211" s="34">
        <v>0.89</v>
      </c>
      <c r="Q1211" s="34">
        <v>0.9</v>
      </c>
      <c r="R1211" s="34">
        <v>0.91</v>
      </c>
      <c r="S1211" s="34">
        <v>0.92</v>
      </c>
      <c r="T1211" s="34">
        <v>0.96</v>
      </c>
      <c r="U1211" s="34">
        <v>0.96</v>
      </c>
      <c r="V1211" s="34">
        <v>0.96</v>
      </c>
      <c r="W1211" s="34">
        <v>0.98</v>
      </c>
      <c r="X1211" s="34">
        <v>0.97</v>
      </c>
      <c r="Y1211" s="34">
        <v>1</v>
      </c>
      <c r="Z1211" s="412">
        <v>0.98</v>
      </c>
      <c r="AA1211" s="412">
        <v>0.98</v>
      </c>
      <c r="AB1211" s="412">
        <v>0.98</v>
      </c>
      <c r="AC1211" s="412">
        <v>0.98</v>
      </c>
      <c r="AD1211" s="412">
        <v>0.98</v>
      </c>
    </row>
    <row r="1212" spans="1:30" s="30" customFormat="1" ht="11.25" x14ac:dyDescent="0.25">
      <c r="A1212" s="31">
        <v>89198</v>
      </c>
      <c r="B1212" s="30" t="str">
        <f t="shared" si="18"/>
        <v/>
      </c>
      <c r="C1212" s="34">
        <v>1.01</v>
      </c>
      <c r="D1212" s="34" t="s">
        <v>1864</v>
      </c>
      <c r="E1212" s="34" t="s">
        <v>1861</v>
      </c>
      <c r="F1212" s="34" t="s">
        <v>1865</v>
      </c>
      <c r="G1212" s="34" t="s">
        <v>1863</v>
      </c>
      <c r="H1212" s="34" t="s">
        <v>1862</v>
      </c>
      <c r="I1212" s="34" t="s">
        <v>1863</v>
      </c>
      <c r="J1212" s="34" t="s">
        <v>1863</v>
      </c>
      <c r="K1212" s="34">
        <v>0.92</v>
      </c>
      <c r="L1212" s="34">
        <v>0.92</v>
      </c>
      <c r="M1212" s="34">
        <v>0.91</v>
      </c>
      <c r="N1212" s="34">
        <v>0.9</v>
      </c>
      <c r="O1212" s="34">
        <v>0.9</v>
      </c>
      <c r="P1212" s="34">
        <v>0.91</v>
      </c>
      <c r="Q1212" s="34">
        <v>0.92</v>
      </c>
      <c r="R1212" s="34">
        <v>0.93</v>
      </c>
      <c r="S1212" s="34">
        <v>0.94</v>
      </c>
      <c r="T1212" s="34">
        <v>0.98</v>
      </c>
      <c r="U1212" s="34">
        <v>0.98</v>
      </c>
      <c r="V1212" s="34">
        <v>0.99</v>
      </c>
      <c r="W1212" s="34">
        <v>1.01</v>
      </c>
      <c r="X1212" s="34">
        <v>0.99</v>
      </c>
      <c r="Y1212" s="34">
        <v>1.03</v>
      </c>
      <c r="Z1212" s="412">
        <v>1.01</v>
      </c>
      <c r="AA1212" s="412">
        <v>1.01</v>
      </c>
      <c r="AB1212" s="412">
        <v>1.01</v>
      </c>
      <c r="AC1212" s="412">
        <v>1.01</v>
      </c>
      <c r="AD1212" s="412">
        <v>1.01</v>
      </c>
    </row>
    <row r="1213" spans="1:30" s="30" customFormat="1" ht="11.25" x14ac:dyDescent="0.25">
      <c r="A1213" s="31">
        <v>89231</v>
      </c>
      <c r="B1213" s="30" t="str">
        <f t="shared" si="18"/>
        <v/>
      </c>
      <c r="C1213" s="34">
        <v>1.07</v>
      </c>
      <c r="D1213" s="34" t="s">
        <v>1852</v>
      </c>
      <c r="E1213" s="34" t="s">
        <v>1854</v>
      </c>
      <c r="F1213" s="34" t="s">
        <v>1853</v>
      </c>
      <c r="G1213" s="34" t="s">
        <v>1861</v>
      </c>
      <c r="H1213" s="34" t="s">
        <v>1858</v>
      </c>
      <c r="I1213" s="34" t="s">
        <v>1861</v>
      </c>
      <c r="J1213" s="34" t="s">
        <v>1861</v>
      </c>
      <c r="K1213" s="34">
        <v>0.96</v>
      </c>
      <c r="L1213" s="34">
        <v>0.96</v>
      </c>
      <c r="M1213" s="34">
        <v>0.96</v>
      </c>
      <c r="N1213" s="34">
        <v>0.94</v>
      </c>
      <c r="O1213" s="34">
        <v>0.95</v>
      </c>
      <c r="P1213" s="34">
        <v>0.96</v>
      </c>
      <c r="Q1213" s="34">
        <v>0.97</v>
      </c>
      <c r="R1213" s="34">
        <v>0.97</v>
      </c>
      <c r="S1213" s="34">
        <v>0.99</v>
      </c>
      <c r="T1213" s="34">
        <v>1.04</v>
      </c>
      <c r="U1213" s="34">
        <v>1.04</v>
      </c>
      <c r="V1213" s="34">
        <v>1.04</v>
      </c>
      <c r="W1213" s="34">
        <v>1.06</v>
      </c>
      <c r="X1213" s="34">
        <v>1.04</v>
      </c>
      <c r="Y1213" s="34">
        <v>1.08</v>
      </c>
      <c r="Z1213" s="412">
        <v>1.06</v>
      </c>
      <c r="AA1213" s="412">
        <v>1.06</v>
      </c>
      <c r="AB1213" s="412">
        <v>1.06</v>
      </c>
      <c r="AC1213" s="412">
        <v>1.06</v>
      </c>
      <c r="AD1213" s="412">
        <v>1.06</v>
      </c>
    </row>
    <row r="1214" spans="1:30" s="30" customFormat="1" ht="11.25" x14ac:dyDescent="0.25">
      <c r="A1214" s="31">
        <v>89233</v>
      </c>
      <c r="B1214" s="30" t="str">
        <f t="shared" si="18"/>
        <v/>
      </c>
      <c r="C1214" s="34">
        <v>1.06</v>
      </c>
      <c r="D1214" s="34" t="s">
        <v>1854</v>
      </c>
      <c r="E1214" s="34" t="s">
        <v>1856</v>
      </c>
      <c r="F1214" s="34" t="s">
        <v>1857</v>
      </c>
      <c r="G1214" s="34" t="s">
        <v>1865</v>
      </c>
      <c r="H1214" s="34" t="s">
        <v>1860</v>
      </c>
      <c r="I1214" s="34" t="s">
        <v>1865</v>
      </c>
      <c r="J1214" s="34" t="s">
        <v>1865</v>
      </c>
      <c r="K1214" s="34">
        <v>0.95</v>
      </c>
      <c r="L1214" s="34">
        <v>0.95</v>
      </c>
      <c r="M1214" s="34">
        <v>0.95</v>
      </c>
      <c r="N1214" s="34">
        <v>0.93</v>
      </c>
      <c r="O1214" s="34">
        <v>0.94</v>
      </c>
      <c r="P1214" s="34">
        <v>0.95</v>
      </c>
      <c r="Q1214" s="34">
        <v>0.96</v>
      </c>
      <c r="R1214" s="34">
        <v>0.96</v>
      </c>
      <c r="S1214" s="34">
        <v>0.98</v>
      </c>
      <c r="T1214" s="34">
        <v>1.03</v>
      </c>
      <c r="U1214" s="34">
        <v>1.03</v>
      </c>
      <c r="V1214" s="34">
        <v>1.03</v>
      </c>
      <c r="W1214" s="34">
        <v>1.05</v>
      </c>
      <c r="X1214" s="34">
        <v>1.03</v>
      </c>
      <c r="Y1214" s="34">
        <v>1.07</v>
      </c>
      <c r="Z1214" s="412">
        <v>1.05</v>
      </c>
      <c r="AA1214" s="412">
        <v>1.05</v>
      </c>
      <c r="AB1214" s="412">
        <v>1.05</v>
      </c>
      <c r="AC1214" s="412">
        <v>1.05</v>
      </c>
      <c r="AD1214" s="412">
        <v>1.05</v>
      </c>
    </row>
    <row r="1215" spans="1:30" s="30" customFormat="1" ht="11.25" x14ac:dyDescent="0.25">
      <c r="A1215" s="31">
        <v>89250</v>
      </c>
      <c r="B1215" s="30" t="str">
        <f t="shared" si="18"/>
        <v/>
      </c>
      <c r="C1215" s="34">
        <v>1.07</v>
      </c>
      <c r="D1215" s="34" t="s">
        <v>1852</v>
      </c>
      <c r="E1215" s="34" t="s">
        <v>1853</v>
      </c>
      <c r="F1215" s="34" t="s">
        <v>1856</v>
      </c>
      <c r="G1215" s="34" t="s">
        <v>1861</v>
      </c>
      <c r="H1215" s="34" t="s">
        <v>1858</v>
      </c>
      <c r="I1215" s="34" t="s">
        <v>1865</v>
      </c>
      <c r="J1215" s="34" t="s">
        <v>1865</v>
      </c>
      <c r="K1215" s="34">
        <v>0.96</v>
      </c>
      <c r="L1215" s="34">
        <v>0.96</v>
      </c>
      <c r="M1215" s="34">
        <v>0.95</v>
      </c>
      <c r="N1215" s="34">
        <v>0.94</v>
      </c>
      <c r="O1215" s="34">
        <v>0.94</v>
      </c>
      <c r="P1215" s="34">
        <v>0.95</v>
      </c>
      <c r="Q1215" s="34">
        <v>0.96</v>
      </c>
      <c r="R1215" s="34">
        <v>0.97</v>
      </c>
      <c r="S1215" s="34">
        <v>0.98</v>
      </c>
      <c r="T1215" s="34">
        <v>1.03</v>
      </c>
      <c r="U1215" s="34">
        <v>1.04</v>
      </c>
      <c r="V1215" s="34">
        <v>1.04</v>
      </c>
      <c r="W1215" s="34">
        <v>1.06</v>
      </c>
      <c r="X1215" s="34">
        <v>1.04</v>
      </c>
      <c r="Y1215" s="34">
        <v>1.08</v>
      </c>
      <c r="Z1215" s="412">
        <v>1.06</v>
      </c>
      <c r="AA1215" s="412">
        <v>1.06</v>
      </c>
      <c r="AB1215" s="412">
        <v>1.06</v>
      </c>
      <c r="AC1215" s="412">
        <v>1.06</v>
      </c>
      <c r="AD1215" s="412">
        <v>1.06</v>
      </c>
    </row>
    <row r="1216" spans="1:30" s="30" customFormat="1" ht="11.25" x14ac:dyDescent="0.25">
      <c r="A1216" s="31">
        <v>89257</v>
      </c>
      <c r="B1216" s="30" t="str">
        <f t="shared" si="18"/>
        <v/>
      </c>
      <c r="C1216" s="34">
        <v>1.05</v>
      </c>
      <c r="D1216" s="34" t="s">
        <v>1854</v>
      </c>
      <c r="E1216" s="34" t="s">
        <v>1856</v>
      </c>
      <c r="F1216" s="34" t="s">
        <v>1856</v>
      </c>
      <c r="G1216" s="34" t="s">
        <v>1865</v>
      </c>
      <c r="H1216" s="34" t="s">
        <v>1860</v>
      </c>
      <c r="I1216" s="34" t="s">
        <v>1858</v>
      </c>
      <c r="J1216" s="34" t="s">
        <v>1858</v>
      </c>
      <c r="K1216" s="34">
        <v>0.95</v>
      </c>
      <c r="L1216" s="34">
        <v>0.95</v>
      </c>
      <c r="M1216" s="34">
        <v>0.94</v>
      </c>
      <c r="N1216" s="34">
        <v>0.93</v>
      </c>
      <c r="O1216" s="34">
        <v>0.93</v>
      </c>
      <c r="P1216" s="34">
        <v>0.94</v>
      </c>
      <c r="Q1216" s="34">
        <v>0.95</v>
      </c>
      <c r="R1216" s="34">
        <v>0.96</v>
      </c>
      <c r="S1216" s="34">
        <v>0.97</v>
      </c>
      <c r="T1216" s="34">
        <v>1.02</v>
      </c>
      <c r="U1216" s="34">
        <v>1.03</v>
      </c>
      <c r="V1216" s="34">
        <v>1.03</v>
      </c>
      <c r="W1216" s="34">
        <v>1.05</v>
      </c>
      <c r="X1216" s="34">
        <v>1.03</v>
      </c>
      <c r="Y1216" s="34">
        <v>1.07</v>
      </c>
      <c r="Z1216" s="412">
        <v>1.05</v>
      </c>
      <c r="AA1216" s="412">
        <v>1.05</v>
      </c>
      <c r="AB1216" s="412">
        <v>1.05</v>
      </c>
      <c r="AC1216" s="412">
        <v>1.05</v>
      </c>
      <c r="AD1216" s="412">
        <v>1.05</v>
      </c>
    </row>
    <row r="1217" spans="1:30" s="30" customFormat="1" ht="11.25" x14ac:dyDescent="0.25">
      <c r="A1217" s="31">
        <v>89264</v>
      </c>
      <c r="B1217" s="30" t="str">
        <f t="shared" si="18"/>
        <v/>
      </c>
      <c r="C1217" s="34">
        <v>1.06</v>
      </c>
      <c r="D1217" s="34" t="s">
        <v>1854</v>
      </c>
      <c r="E1217" s="34" t="s">
        <v>1853</v>
      </c>
      <c r="F1217" s="34" t="s">
        <v>1856</v>
      </c>
      <c r="G1217" s="34" t="s">
        <v>1865</v>
      </c>
      <c r="H1217" s="34" t="s">
        <v>1860</v>
      </c>
      <c r="I1217" s="34" t="s">
        <v>1865</v>
      </c>
      <c r="J1217" s="34" t="s">
        <v>1865</v>
      </c>
      <c r="K1217" s="34">
        <v>0.95</v>
      </c>
      <c r="L1217" s="34">
        <v>0.95</v>
      </c>
      <c r="M1217" s="34">
        <v>0.95</v>
      </c>
      <c r="N1217" s="34">
        <v>0.93</v>
      </c>
      <c r="O1217" s="34">
        <v>0.94</v>
      </c>
      <c r="P1217" s="34">
        <v>0.95</v>
      </c>
      <c r="Q1217" s="34">
        <v>0.96</v>
      </c>
      <c r="R1217" s="34">
        <v>0.96</v>
      </c>
      <c r="S1217" s="34">
        <v>0.98</v>
      </c>
      <c r="T1217" s="34">
        <v>1.03</v>
      </c>
      <c r="U1217" s="34">
        <v>1.03</v>
      </c>
      <c r="V1217" s="34">
        <v>1.03</v>
      </c>
      <c r="W1217" s="34">
        <v>1.05</v>
      </c>
      <c r="X1217" s="34">
        <v>1.03</v>
      </c>
      <c r="Y1217" s="34">
        <v>1.07</v>
      </c>
      <c r="Z1217" s="412">
        <v>1.05</v>
      </c>
      <c r="AA1217" s="412">
        <v>1.05</v>
      </c>
      <c r="AB1217" s="412">
        <v>1.05</v>
      </c>
      <c r="AC1217" s="412">
        <v>1.05</v>
      </c>
      <c r="AD1217" s="412">
        <v>1.05</v>
      </c>
    </row>
    <row r="1218" spans="1:30" s="30" customFormat="1" ht="11.25" x14ac:dyDescent="0.25">
      <c r="A1218" s="31">
        <v>89269</v>
      </c>
      <c r="B1218" s="30" t="str">
        <f t="shared" si="18"/>
        <v/>
      </c>
      <c r="C1218" s="34">
        <v>1.06</v>
      </c>
      <c r="D1218" s="34" t="s">
        <v>1854</v>
      </c>
      <c r="E1218" s="34" t="s">
        <v>1853</v>
      </c>
      <c r="F1218" s="34" t="s">
        <v>1856</v>
      </c>
      <c r="G1218" s="34" t="s">
        <v>1861</v>
      </c>
      <c r="H1218" s="34" t="s">
        <v>1858</v>
      </c>
      <c r="I1218" s="34" t="s">
        <v>1865</v>
      </c>
      <c r="J1218" s="34" t="s">
        <v>1865</v>
      </c>
      <c r="K1218" s="34">
        <v>0.96</v>
      </c>
      <c r="L1218" s="34">
        <v>0.96</v>
      </c>
      <c r="M1218" s="34">
        <v>0.95</v>
      </c>
      <c r="N1218" s="34">
        <v>0.94</v>
      </c>
      <c r="O1218" s="34">
        <v>0.94</v>
      </c>
      <c r="P1218" s="34">
        <v>0.95</v>
      </c>
      <c r="Q1218" s="34">
        <v>0.96</v>
      </c>
      <c r="R1218" s="34">
        <v>0.97</v>
      </c>
      <c r="S1218" s="34">
        <v>0.98</v>
      </c>
      <c r="T1218" s="34">
        <v>1.03</v>
      </c>
      <c r="U1218" s="34">
        <v>1.03</v>
      </c>
      <c r="V1218" s="34">
        <v>1.03</v>
      </c>
      <c r="W1218" s="34">
        <v>1.06</v>
      </c>
      <c r="X1218" s="34">
        <v>1.03</v>
      </c>
      <c r="Y1218" s="34">
        <v>1.08</v>
      </c>
      <c r="Z1218" s="412">
        <v>1.06</v>
      </c>
      <c r="AA1218" s="412">
        <v>1.06</v>
      </c>
      <c r="AB1218" s="412">
        <v>1.06</v>
      </c>
      <c r="AC1218" s="412">
        <v>1.06</v>
      </c>
      <c r="AD1218" s="412">
        <v>1.06</v>
      </c>
    </row>
    <row r="1219" spans="1:30" s="30" customFormat="1" ht="11.25" x14ac:dyDescent="0.25">
      <c r="A1219" s="31">
        <v>89275</v>
      </c>
      <c r="B1219" s="30" t="str">
        <f t="shared" si="18"/>
        <v/>
      </c>
      <c r="C1219" s="34">
        <v>1.04</v>
      </c>
      <c r="D1219" s="34" t="s">
        <v>1856</v>
      </c>
      <c r="E1219" s="34" t="s">
        <v>1857</v>
      </c>
      <c r="F1219" s="34">
        <v>1</v>
      </c>
      <c r="G1219" s="34" t="s">
        <v>1858</v>
      </c>
      <c r="H1219" s="34" t="s">
        <v>1859</v>
      </c>
      <c r="I1219" s="34" t="s">
        <v>1858</v>
      </c>
      <c r="J1219" s="34" t="s">
        <v>1860</v>
      </c>
      <c r="K1219" s="34">
        <v>0.94</v>
      </c>
      <c r="L1219" s="34">
        <v>0.94</v>
      </c>
      <c r="M1219" s="34">
        <v>0.94</v>
      </c>
      <c r="N1219" s="34">
        <v>0.92</v>
      </c>
      <c r="O1219" s="34">
        <v>0.93</v>
      </c>
      <c r="P1219" s="34">
        <v>0.94</v>
      </c>
      <c r="Q1219" s="34">
        <v>0.95</v>
      </c>
      <c r="R1219" s="34">
        <v>0.95</v>
      </c>
      <c r="S1219" s="34">
        <v>0.96</v>
      </c>
      <c r="T1219" s="34">
        <v>1.01</v>
      </c>
      <c r="U1219" s="34">
        <v>1.01</v>
      </c>
      <c r="V1219" s="34">
        <v>1.02</v>
      </c>
      <c r="W1219" s="34">
        <v>1.04</v>
      </c>
      <c r="X1219" s="34">
        <v>1.02</v>
      </c>
      <c r="Y1219" s="34">
        <v>1.06</v>
      </c>
      <c r="Z1219" s="412">
        <v>1.04</v>
      </c>
      <c r="AA1219" s="412">
        <v>1.04</v>
      </c>
      <c r="AB1219" s="412">
        <v>1.04</v>
      </c>
      <c r="AC1219" s="412">
        <v>1.04</v>
      </c>
      <c r="AD1219" s="412">
        <v>1.04</v>
      </c>
    </row>
    <row r="1220" spans="1:30" s="30" customFormat="1" ht="11.25" x14ac:dyDescent="0.25">
      <c r="A1220" s="31">
        <v>89278</v>
      </c>
      <c r="B1220" s="30" t="str">
        <f t="shared" si="18"/>
        <v/>
      </c>
      <c r="C1220" s="34">
        <v>1.07</v>
      </c>
      <c r="D1220" s="34" t="s">
        <v>1852</v>
      </c>
      <c r="E1220" s="34" t="s">
        <v>1854</v>
      </c>
      <c r="F1220" s="34" t="s">
        <v>1853</v>
      </c>
      <c r="G1220" s="34" t="s">
        <v>1861</v>
      </c>
      <c r="H1220" s="34" t="s">
        <v>1858</v>
      </c>
      <c r="I1220" s="34" t="s">
        <v>1861</v>
      </c>
      <c r="J1220" s="34" t="s">
        <v>1861</v>
      </c>
      <c r="K1220" s="34">
        <v>0.96</v>
      </c>
      <c r="L1220" s="34">
        <v>0.97</v>
      </c>
      <c r="M1220" s="34">
        <v>0.96</v>
      </c>
      <c r="N1220" s="34">
        <v>0.95</v>
      </c>
      <c r="O1220" s="34">
        <v>0.95</v>
      </c>
      <c r="P1220" s="34">
        <v>0.96</v>
      </c>
      <c r="Q1220" s="34">
        <v>0.97</v>
      </c>
      <c r="R1220" s="34">
        <v>0.98</v>
      </c>
      <c r="S1220" s="34">
        <v>0.99</v>
      </c>
      <c r="T1220" s="34">
        <v>1.04</v>
      </c>
      <c r="U1220" s="34">
        <v>1.04</v>
      </c>
      <c r="V1220" s="34">
        <v>1.04</v>
      </c>
      <c r="W1220" s="34">
        <v>1.06</v>
      </c>
      <c r="X1220" s="34">
        <v>1.04</v>
      </c>
      <c r="Y1220" s="34">
        <v>1.08</v>
      </c>
      <c r="Z1220" s="412">
        <v>1.06</v>
      </c>
      <c r="AA1220" s="412">
        <v>1.06</v>
      </c>
      <c r="AB1220" s="412">
        <v>1.06</v>
      </c>
      <c r="AC1220" s="412">
        <v>1.06</v>
      </c>
      <c r="AD1220" s="412">
        <v>1.06</v>
      </c>
    </row>
    <row r="1221" spans="1:30" s="30" customFormat="1" ht="11.25" x14ac:dyDescent="0.25">
      <c r="A1221" s="31">
        <v>89281</v>
      </c>
      <c r="B1221" s="30" t="str">
        <f t="shared" ref="B1221:B1284" si="19">IF($B$3="","",ABS($B$3-$A1221))</f>
        <v/>
      </c>
      <c r="C1221" s="34">
        <v>1.03</v>
      </c>
      <c r="D1221" s="34" t="s">
        <v>1857</v>
      </c>
      <c r="E1221" s="34">
        <v>1</v>
      </c>
      <c r="F1221" s="34" t="s">
        <v>1864</v>
      </c>
      <c r="G1221" s="34" t="s">
        <v>1860</v>
      </c>
      <c r="H1221" s="34" t="s">
        <v>1863</v>
      </c>
      <c r="I1221" s="34" t="s">
        <v>1859</v>
      </c>
      <c r="J1221" s="34" t="s">
        <v>1859</v>
      </c>
      <c r="K1221" s="34">
        <v>0.93</v>
      </c>
      <c r="L1221" s="34">
        <v>0.93</v>
      </c>
      <c r="M1221" s="34">
        <v>0.92</v>
      </c>
      <c r="N1221" s="34">
        <v>0.91</v>
      </c>
      <c r="O1221" s="34">
        <v>0.91</v>
      </c>
      <c r="P1221" s="34">
        <v>0.92</v>
      </c>
      <c r="Q1221" s="34">
        <v>0.93</v>
      </c>
      <c r="R1221" s="34">
        <v>0.94</v>
      </c>
      <c r="S1221" s="34">
        <v>0.95</v>
      </c>
      <c r="T1221" s="34">
        <v>1</v>
      </c>
      <c r="U1221" s="34">
        <v>1</v>
      </c>
      <c r="V1221" s="34">
        <v>1</v>
      </c>
      <c r="W1221" s="34">
        <v>1.03</v>
      </c>
      <c r="X1221" s="34">
        <v>1</v>
      </c>
      <c r="Y1221" s="34">
        <v>1.05</v>
      </c>
      <c r="Z1221" s="412">
        <v>1.03</v>
      </c>
      <c r="AA1221" s="412">
        <v>1.03</v>
      </c>
      <c r="AB1221" s="412">
        <v>1.03</v>
      </c>
      <c r="AC1221" s="412">
        <v>1.03</v>
      </c>
      <c r="AD1221" s="412">
        <v>1.03</v>
      </c>
    </row>
    <row r="1222" spans="1:30" s="30" customFormat="1" ht="11.25" x14ac:dyDescent="0.25">
      <c r="A1222" s="31">
        <v>89284</v>
      </c>
      <c r="B1222" s="30" t="str">
        <f t="shared" si="19"/>
        <v/>
      </c>
      <c r="C1222" s="34">
        <v>1.05</v>
      </c>
      <c r="D1222" s="34" t="s">
        <v>1853</v>
      </c>
      <c r="E1222" s="34" t="s">
        <v>1856</v>
      </c>
      <c r="F1222" s="34" t="s">
        <v>1857</v>
      </c>
      <c r="G1222" s="34" t="s">
        <v>1865</v>
      </c>
      <c r="H1222" s="34" t="s">
        <v>1860</v>
      </c>
      <c r="I1222" s="34" t="s">
        <v>1858</v>
      </c>
      <c r="J1222" s="34" t="s">
        <v>1858</v>
      </c>
      <c r="K1222" s="34">
        <v>0.95</v>
      </c>
      <c r="L1222" s="34">
        <v>0.95</v>
      </c>
      <c r="M1222" s="34">
        <v>0.94</v>
      </c>
      <c r="N1222" s="34">
        <v>0.93</v>
      </c>
      <c r="O1222" s="34">
        <v>0.93</v>
      </c>
      <c r="P1222" s="34">
        <v>0.94</v>
      </c>
      <c r="Q1222" s="34">
        <v>0.95</v>
      </c>
      <c r="R1222" s="34">
        <v>0.96</v>
      </c>
      <c r="S1222" s="34">
        <v>0.97</v>
      </c>
      <c r="T1222" s="34">
        <v>1.02</v>
      </c>
      <c r="U1222" s="34">
        <v>1.02</v>
      </c>
      <c r="V1222" s="34">
        <v>1.03</v>
      </c>
      <c r="W1222" s="34">
        <v>1.05</v>
      </c>
      <c r="X1222" s="34">
        <v>1.02</v>
      </c>
      <c r="Y1222" s="34">
        <v>1.07</v>
      </c>
      <c r="Z1222" s="412">
        <v>1.05</v>
      </c>
      <c r="AA1222" s="412">
        <v>1.05</v>
      </c>
      <c r="AB1222" s="412">
        <v>1.05</v>
      </c>
      <c r="AC1222" s="412">
        <v>1.05</v>
      </c>
      <c r="AD1222" s="412">
        <v>1.05</v>
      </c>
    </row>
    <row r="1223" spans="1:30" s="30" customFormat="1" ht="11.25" x14ac:dyDescent="0.25">
      <c r="A1223" s="31">
        <v>89287</v>
      </c>
      <c r="B1223" s="30" t="str">
        <f t="shared" si="19"/>
        <v/>
      </c>
      <c r="C1223" s="34">
        <v>1.06</v>
      </c>
      <c r="D1223" s="34" t="s">
        <v>1854</v>
      </c>
      <c r="E1223" s="34" t="s">
        <v>1856</v>
      </c>
      <c r="F1223" s="34" t="s">
        <v>1856</v>
      </c>
      <c r="G1223" s="34" t="s">
        <v>1865</v>
      </c>
      <c r="H1223" s="34" t="s">
        <v>1860</v>
      </c>
      <c r="I1223" s="34" t="s">
        <v>1865</v>
      </c>
      <c r="J1223" s="34" t="s">
        <v>1858</v>
      </c>
      <c r="K1223" s="34">
        <v>0.95</v>
      </c>
      <c r="L1223" s="34">
        <v>0.95</v>
      </c>
      <c r="M1223" s="34">
        <v>0.95</v>
      </c>
      <c r="N1223" s="34">
        <v>0.93</v>
      </c>
      <c r="O1223" s="34">
        <v>0.94</v>
      </c>
      <c r="P1223" s="34">
        <v>0.95</v>
      </c>
      <c r="Q1223" s="34">
        <v>0.95</v>
      </c>
      <c r="R1223" s="34">
        <v>0.96</v>
      </c>
      <c r="S1223" s="34">
        <v>0.97</v>
      </c>
      <c r="T1223" s="34">
        <v>1.03</v>
      </c>
      <c r="U1223" s="34">
        <v>1.03</v>
      </c>
      <c r="V1223" s="34">
        <v>1.03</v>
      </c>
      <c r="W1223" s="34">
        <v>1.05</v>
      </c>
      <c r="X1223" s="34">
        <v>1.03</v>
      </c>
      <c r="Y1223" s="34">
        <v>1.07</v>
      </c>
      <c r="Z1223" s="412">
        <v>1.05</v>
      </c>
      <c r="AA1223" s="412">
        <v>1.05</v>
      </c>
      <c r="AB1223" s="412">
        <v>1.05</v>
      </c>
      <c r="AC1223" s="412">
        <v>1.05</v>
      </c>
      <c r="AD1223" s="412">
        <v>1.05</v>
      </c>
    </row>
    <row r="1224" spans="1:30" s="30" customFormat="1" ht="11.25" x14ac:dyDescent="0.25">
      <c r="A1224" s="31">
        <v>89290</v>
      </c>
      <c r="B1224" s="30" t="str">
        <f t="shared" si="19"/>
        <v/>
      </c>
      <c r="C1224" s="34">
        <v>1.01</v>
      </c>
      <c r="D1224" s="34" t="s">
        <v>1864</v>
      </c>
      <c r="E1224" s="34" t="s">
        <v>1861</v>
      </c>
      <c r="F1224" s="34" t="s">
        <v>1861</v>
      </c>
      <c r="G1224" s="34" t="s">
        <v>1859</v>
      </c>
      <c r="H1224" s="34" t="s">
        <v>1862</v>
      </c>
      <c r="I1224" s="34" t="s">
        <v>1863</v>
      </c>
      <c r="J1224" s="34" t="s">
        <v>1863</v>
      </c>
      <c r="K1224" s="34">
        <v>0.92</v>
      </c>
      <c r="L1224" s="34">
        <v>0.92</v>
      </c>
      <c r="M1224" s="34">
        <v>0.91</v>
      </c>
      <c r="N1224" s="34">
        <v>0.9</v>
      </c>
      <c r="O1224" s="34">
        <v>0.9</v>
      </c>
      <c r="P1224" s="34">
        <v>0.91</v>
      </c>
      <c r="Q1224" s="34">
        <v>0.92</v>
      </c>
      <c r="R1224" s="34">
        <v>0.93</v>
      </c>
      <c r="S1224" s="34">
        <v>0.94</v>
      </c>
      <c r="T1224" s="34">
        <v>0.99</v>
      </c>
      <c r="U1224" s="34">
        <v>0.99</v>
      </c>
      <c r="V1224" s="34">
        <v>0.99</v>
      </c>
      <c r="W1224" s="34">
        <v>1.01</v>
      </c>
      <c r="X1224" s="34">
        <v>0.99</v>
      </c>
      <c r="Y1224" s="34">
        <v>1.03</v>
      </c>
      <c r="Z1224" s="412">
        <v>1.01</v>
      </c>
      <c r="AA1224" s="412">
        <v>1.01</v>
      </c>
      <c r="AB1224" s="412">
        <v>1.01</v>
      </c>
      <c r="AC1224" s="412">
        <v>1.01</v>
      </c>
      <c r="AD1224" s="412">
        <v>1.01</v>
      </c>
    </row>
    <row r="1225" spans="1:30" s="30" customFormat="1" ht="11.25" x14ac:dyDescent="0.25">
      <c r="A1225" s="31">
        <v>89291</v>
      </c>
      <c r="B1225" s="30" t="str">
        <f t="shared" si="19"/>
        <v/>
      </c>
      <c r="C1225" s="34">
        <v>1.05</v>
      </c>
      <c r="D1225" s="34" t="s">
        <v>1853</v>
      </c>
      <c r="E1225" s="34" t="s">
        <v>1856</v>
      </c>
      <c r="F1225" s="34" t="s">
        <v>1857</v>
      </c>
      <c r="G1225" s="34" t="s">
        <v>1865</v>
      </c>
      <c r="H1225" s="34" t="s">
        <v>1860</v>
      </c>
      <c r="I1225" s="34" t="s">
        <v>1865</v>
      </c>
      <c r="J1225" s="34" t="s">
        <v>1865</v>
      </c>
      <c r="K1225" s="34">
        <v>0.95</v>
      </c>
      <c r="L1225" s="34">
        <v>0.95</v>
      </c>
      <c r="M1225" s="34">
        <v>0.95</v>
      </c>
      <c r="N1225" s="34">
        <v>0.93</v>
      </c>
      <c r="O1225" s="34">
        <v>0.94</v>
      </c>
      <c r="P1225" s="34">
        <v>0.95</v>
      </c>
      <c r="Q1225" s="34">
        <v>0.96</v>
      </c>
      <c r="R1225" s="34">
        <v>0.96</v>
      </c>
      <c r="S1225" s="34">
        <v>0.98</v>
      </c>
      <c r="T1225" s="34">
        <v>1.03</v>
      </c>
      <c r="U1225" s="34">
        <v>1.03</v>
      </c>
      <c r="V1225" s="34">
        <v>1.03</v>
      </c>
      <c r="W1225" s="34">
        <v>1.05</v>
      </c>
      <c r="X1225" s="34">
        <v>1.03</v>
      </c>
      <c r="Y1225" s="34">
        <v>1.07</v>
      </c>
      <c r="Z1225" s="412">
        <v>1.05</v>
      </c>
      <c r="AA1225" s="412">
        <v>1.05</v>
      </c>
      <c r="AB1225" s="412">
        <v>1.05</v>
      </c>
      <c r="AC1225" s="412">
        <v>1.05</v>
      </c>
      <c r="AD1225" s="412">
        <v>1.05</v>
      </c>
    </row>
    <row r="1226" spans="1:30" s="30" customFormat="1" ht="11.25" x14ac:dyDescent="0.25">
      <c r="A1226" s="31">
        <v>89293</v>
      </c>
      <c r="B1226" s="30" t="str">
        <f t="shared" si="19"/>
        <v/>
      </c>
      <c r="C1226" s="34">
        <v>1.01</v>
      </c>
      <c r="D1226" s="34" t="s">
        <v>1864</v>
      </c>
      <c r="E1226" s="34" t="s">
        <v>1861</v>
      </c>
      <c r="F1226" s="34" t="s">
        <v>1861</v>
      </c>
      <c r="G1226" s="34" t="s">
        <v>1859</v>
      </c>
      <c r="H1226" s="34" t="s">
        <v>1862</v>
      </c>
      <c r="I1226" s="34" t="s">
        <v>1863</v>
      </c>
      <c r="J1226" s="34" t="s">
        <v>1863</v>
      </c>
      <c r="K1226" s="34">
        <v>0.92</v>
      </c>
      <c r="L1226" s="34">
        <v>0.92</v>
      </c>
      <c r="M1226" s="34">
        <v>0.91</v>
      </c>
      <c r="N1226" s="34">
        <v>0.9</v>
      </c>
      <c r="O1226" s="34">
        <v>0.9</v>
      </c>
      <c r="P1226" s="34">
        <v>0.91</v>
      </c>
      <c r="Q1226" s="34">
        <v>0.92</v>
      </c>
      <c r="R1226" s="34">
        <v>0.92</v>
      </c>
      <c r="S1226" s="34">
        <v>0.94</v>
      </c>
      <c r="T1226" s="34">
        <v>0.98</v>
      </c>
      <c r="U1226" s="34">
        <v>0.99</v>
      </c>
      <c r="V1226" s="34">
        <v>0.99</v>
      </c>
      <c r="W1226" s="34">
        <v>1.01</v>
      </c>
      <c r="X1226" s="34">
        <v>0.99</v>
      </c>
      <c r="Y1226" s="34">
        <v>1.03</v>
      </c>
      <c r="Z1226" s="412">
        <v>1.01</v>
      </c>
      <c r="AA1226" s="412">
        <v>1.01</v>
      </c>
      <c r="AB1226" s="412">
        <v>1.01</v>
      </c>
      <c r="AC1226" s="412">
        <v>1.01</v>
      </c>
      <c r="AD1226" s="412">
        <v>1.01</v>
      </c>
    </row>
    <row r="1227" spans="1:30" s="30" customFormat="1" ht="11.25" x14ac:dyDescent="0.25">
      <c r="A1227" s="31">
        <v>89294</v>
      </c>
      <c r="B1227" s="30" t="str">
        <f t="shared" si="19"/>
        <v/>
      </c>
      <c r="C1227" s="34">
        <v>1.02</v>
      </c>
      <c r="D1227" s="34">
        <v>1</v>
      </c>
      <c r="E1227" s="34" t="s">
        <v>1864</v>
      </c>
      <c r="F1227" s="34" t="s">
        <v>1861</v>
      </c>
      <c r="G1227" s="34" t="s">
        <v>1859</v>
      </c>
      <c r="H1227" s="34" t="s">
        <v>1862</v>
      </c>
      <c r="I1227" s="34" t="s">
        <v>1859</v>
      </c>
      <c r="J1227" s="34" t="s">
        <v>1859</v>
      </c>
      <c r="K1227" s="34">
        <v>0.92</v>
      </c>
      <c r="L1227" s="34">
        <v>0.93</v>
      </c>
      <c r="M1227" s="34">
        <v>0.92</v>
      </c>
      <c r="N1227" s="34">
        <v>0.91</v>
      </c>
      <c r="O1227" s="34">
        <v>0.91</v>
      </c>
      <c r="P1227" s="34">
        <v>0.92</v>
      </c>
      <c r="Q1227" s="34">
        <v>0.93</v>
      </c>
      <c r="R1227" s="34">
        <v>0.93</v>
      </c>
      <c r="S1227" s="34">
        <v>0.95</v>
      </c>
      <c r="T1227" s="34">
        <v>0.99</v>
      </c>
      <c r="U1227" s="34">
        <v>0.99</v>
      </c>
      <c r="V1227" s="34">
        <v>1</v>
      </c>
      <c r="W1227" s="34">
        <v>1.02</v>
      </c>
      <c r="X1227" s="34">
        <v>1</v>
      </c>
      <c r="Y1227" s="34">
        <v>1.04</v>
      </c>
      <c r="Z1227" s="412">
        <v>1.02</v>
      </c>
      <c r="AA1227" s="412">
        <v>1.02</v>
      </c>
      <c r="AB1227" s="412">
        <v>1.02</v>
      </c>
      <c r="AC1227" s="412">
        <v>1.02</v>
      </c>
      <c r="AD1227" s="412">
        <v>1.02</v>
      </c>
    </row>
    <row r="1228" spans="1:30" s="30" customFormat="1" ht="11.25" x14ac:dyDescent="0.25">
      <c r="A1228" s="31">
        <v>89296</v>
      </c>
      <c r="B1228" s="30" t="str">
        <f t="shared" si="19"/>
        <v/>
      </c>
      <c r="C1228" s="34">
        <v>1.01</v>
      </c>
      <c r="D1228" s="34" t="s">
        <v>1864</v>
      </c>
      <c r="E1228" s="34" t="s">
        <v>1861</v>
      </c>
      <c r="F1228" s="34" t="s">
        <v>1861</v>
      </c>
      <c r="G1228" s="34" t="s">
        <v>1859</v>
      </c>
      <c r="H1228" s="34" t="s">
        <v>1862</v>
      </c>
      <c r="I1228" s="34" t="s">
        <v>1863</v>
      </c>
      <c r="J1228" s="34" t="s">
        <v>1863</v>
      </c>
      <c r="K1228" s="34">
        <v>0.92</v>
      </c>
      <c r="L1228" s="34">
        <v>0.92</v>
      </c>
      <c r="M1228" s="34">
        <v>0.91</v>
      </c>
      <c r="N1228" s="34">
        <v>0.9</v>
      </c>
      <c r="O1228" s="34">
        <v>0.9</v>
      </c>
      <c r="P1228" s="34">
        <v>0.91</v>
      </c>
      <c r="Q1228" s="34">
        <v>0.92</v>
      </c>
      <c r="R1228" s="34">
        <v>0.93</v>
      </c>
      <c r="S1228" s="34">
        <v>0.94</v>
      </c>
      <c r="T1228" s="34">
        <v>0.99</v>
      </c>
      <c r="U1228" s="34">
        <v>0.99</v>
      </c>
      <c r="V1228" s="34">
        <v>0.99</v>
      </c>
      <c r="W1228" s="34">
        <v>1.01</v>
      </c>
      <c r="X1228" s="34">
        <v>0.99</v>
      </c>
      <c r="Y1228" s="34">
        <v>1.03</v>
      </c>
      <c r="Z1228" s="412">
        <v>1.01</v>
      </c>
      <c r="AA1228" s="412">
        <v>1.01</v>
      </c>
      <c r="AB1228" s="412">
        <v>1.01</v>
      </c>
      <c r="AC1228" s="412">
        <v>1.01</v>
      </c>
      <c r="AD1228" s="412">
        <v>1.01</v>
      </c>
    </row>
    <row r="1229" spans="1:30" s="30" customFormat="1" ht="11.25" x14ac:dyDescent="0.25">
      <c r="A1229" s="31">
        <v>89297</v>
      </c>
      <c r="B1229" s="30" t="str">
        <f t="shared" si="19"/>
        <v/>
      </c>
      <c r="C1229" s="34">
        <v>1.02</v>
      </c>
      <c r="D1229" s="34">
        <v>1</v>
      </c>
      <c r="E1229" s="34" t="s">
        <v>1864</v>
      </c>
      <c r="F1229" s="34" t="s">
        <v>1861</v>
      </c>
      <c r="G1229" s="34" t="s">
        <v>1859</v>
      </c>
      <c r="H1229" s="34" t="s">
        <v>1862</v>
      </c>
      <c r="I1229" s="34" t="s">
        <v>1859</v>
      </c>
      <c r="J1229" s="34" t="s">
        <v>1859</v>
      </c>
      <c r="K1229" s="34">
        <v>0.92</v>
      </c>
      <c r="L1229" s="34">
        <v>0.92</v>
      </c>
      <c r="M1229" s="34">
        <v>0.92</v>
      </c>
      <c r="N1229" s="34">
        <v>0.9</v>
      </c>
      <c r="O1229" s="34">
        <v>0.91</v>
      </c>
      <c r="P1229" s="34">
        <v>0.92</v>
      </c>
      <c r="Q1229" s="34">
        <v>0.93</v>
      </c>
      <c r="R1229" s="34">
        <v>0.93</v>
      </c>
      <c r="S1229" s="34">
        <v>0.94</v>
      </c>
      <c r="T1229" s="34">
        <v>0.99</v>
      </c>
      <c r="U1229" s="34">
        <v>0.99</v>
      </c>
      <c r="V1229" s="34">
        <v>0.99</v>
      </c>
      <c r="W1229" s="34">
        <v>1.02</v>
      </c>
      <c r="X1229" s="34">
        <v>0.99</v>
      </c>
      <c r="Y1229" s="34">
        <v>1.03</v>
      </c>
      <c r="Z1229" s="412">
        <v>1.02</v>
      </c>
      <c r="AA1229" s="412">
        <v>1.02</v>
      </c>
      <c r="AB1229" s="412">
        <v>1.02</v>
      </c>
      <c r="AC1229" s="412">
        <v>1.02</v>
      </c>
      <c r="AD1229" s="412">
        <v>1.02</v>
      </c>
    </row>
    <row r="1230" spans="1:30" s="30" customFormat="1" ht="11.25" x14ac:dyDescent="0.25">
      <c r="A1230" s="31">
        <v>89299</v>
      </c>
      <c r="B1230" s="30" t="str">
        <f t="shared" si="19"/>
        <v/>
      </c>
      <c r="C1230" s="34">
        <v>1.03</v>
      </c>
      <c r="D1230" s="34" t="s">
        <v>1857</v>
      </c>
      <c r="E1230" s="34">
        <v>1</v>
      </c>
      <c r="F1230" s="34" t="s">
        <v>1864</v>
      </c>
      <c r="G1230" s="34" t="s">
        <v>1860</v>
      </c>
      <c r="H1230" s="34" t="s">
        <v>1863</v>
      </c>
      <c r="I1230" s="34" t="s">
        <v>1860</v>
      </c>
      <c r="J1230" s="34" t="s">
        <v>1860</v>
      </c>
      <c r="K1230" s="34">
        <v>0.93</v>
      </c>
      <c r="L1230" s="34">
        <v>0.93</v>
      </c>
      <c r="M1230" s="34">
        <v>0.93</v>
      </c>
      <c r="N1230" s="34">
        <v>0.92</v>
      </c>
      <c r="O1230" s="34">
        <v>0.92</v>
      </c>
      <c r="P1230" s="34">
        <v>0.93</v>
      </c>
      <c r="Q1230" s="34">
        <v>0.94</v>
      </c>
      <c r="R1230" s="34">
        <v>0.94</v>
      </c>
      <c r="S1230" s="34">
        <v>0.95</v>
      </c>
      <c r="T1230" s="34">
        <v>1</v>
      </c>
      <c r="U1230" s="34">
        <v>1</v>
      </c>
      <c r="V1230" s="34">
        <v>1.01</v>
      </c>
      <c r="W1230" s="34">
        <v>1.03</v>
      </c>
      <c r="X1230" s="34">
        <v>1.01</v>
      </c>
      <c r="Y1230" s="34">
        <v>1.05</v>
      </c>
      <c r="Z1230" s="412">
        <v>1.03</v>
      </c>
      <c r="AA1230" s="412">
        <v>1.03</v>
      </c>
      <c r="AB1230" s="412">
        <v>1.03</v>
      </c>
      <c r="AC1230" s="412">
        <v>1.03</v>
      </c>
      <c r="AD1230" s="412">
        <v>1.03</v>
      </c>
    </row>
    <row r="1231" spans="1:30" s="30" customFormat="1" ht="11.25" x14ac:dyDescent="0.25">
      <c r="A1231" s="31">
        <v>89312</v>
      </c>
      <c r="B1231" s="30" t="str">
        <f t="shared" si="19"/>
        <v/>
      </c>
      <c r="C1231" s="34">
        <v>1.08</v>
      </c>
      <c r="D1231" s="34" t="s">
        <v>1855</v>
      </c>
      <c r="E1231" s="34" t="s">
        <v>1854</v>
      </c>
      <c r="F1231" s="34" t="s">
        <v>1854</v>
      </c>
      <c r="G1231" s="34" t="s">
        <v>1864</v>
      </c>
      <c r="H1231" s="34" t="s">
        <v>1865</v>
      </c>
      <c r="I1231" s="34" t="s">
        <v>1861</v>
      </c>
      <c r="J1231" s="34" t="s">
        <v>1861</v>
      </c>
      <c r="K1231" s="34">
        <v>0.97</v>
      </c>
      <c r="L1231" s="34">
        <v>0.97</v>
      </c>
      <c r="M1231" s="34">
        <v>0.96</v>
      </c>
      <c r="N1231" s="34">
        <v>0.95</v>
      </c>
      <c r="O1231" s="34">
        <v>0.95</v>
      </c>
      <c r="P1231" s="34">
        <v>0.96</v>
      </c>
      <c r="Q1231" s="34">
        <v>0.97</v>
      </c>
      <c r="R1231" s="34">
        <v>0.98</v>
      </c>
      <c r="S1231" s="34">
        <v>0.99</v>
      </c>
      <c r="T1231" s="34">
        <v>1.05</v>
      </c>
      <c r="U1231" s="34">
        <v>1.05</v>
      </c>
      <c r="V1231" s="34">
        <v>1.05</v>
      </c>
      <c r="W1231" s="34">
        <v>1.07</v>
      </c>
      <c r="X1231" s="34">
        <v>1.05</v>
      </c>
      <c r="Y1231" s="34">
        <v>1.0900000000000001</v>
      </c>
      <c r="Z1231" s="412">
        <v>1.07</v>
      </c>
      <c r="AA1231" s="412">
        <v>1.07</v>
      </c>
      <c r="AB1231" s="412">
        <v>1.07</v>
      </c>
      <c r="AC1231" s="412">
        <v>1.07</v>
      </c>
      <c r="AD1231" s="412">
        <v>1.07</v>
      </c>
    </row>
    <row r="1232" spans="1:30" s="30" customFormat="1" ht="11.25" x14ac:dyDescent="0.25">
      <c r="A1232" s="31">
        <v>89331</v>
      </c>
      <c r="B1232" s="30" t="str">
        <f t="shared" si="19"/>
        <v/>
      </c>
      <c r="C1232" s="34">
        <v>1.08</v>
      </c>
      <c r="D1232" s="34" t="s">
        <v>1855</v>
      </c>
      <c r="E1232" s="34" t="s">
        <v>1854</v>
      </c>
      <c r="F1232" s="34" t="s">
        <v>1853</v>
      </c>
      <c r="G1232" s="34" t="s">
        <v>1864</v>
      </c>
      <c r="H1232" s="34" t="s">
        <v>1865</v>
      </c>
      <c r="I1232" s="34" t="s">
        <v>1861</v>
      </c>
      <c r="J1232" s="34" t="s">
        <v>1861</v>
      </c>
      <c r="K1232" s="34">
        <v>0.97</v>
      </c>
      <c r="L1232" s="34">
        <v>0.97</v>
      </c>
      <c r="M1232" s="34">
        <v>0.96</v>
      </c>
      <c r="N1232" s="34">
        <v>0.95</v>
      </c>
      <c r="O1232" s="34">
        <v>0.95</v>
      </c>
      <c r="P1232" s="34">
        <v>0.96</v>
      </c>
      <c r="Q1232" s="34">
        <v>0.97</v>
      </c>
      <c r="R1232" s="34">
        <v>0.98</v>
      </c>
      <c r="S1232" s="34">
        <v>0.99</v>
      </c>
      <c r="T1232" s="34">
        <v>1.05</v>
      </c>
      <c r="U1232" s="34">
        <v>1.05</v>
      </c>
      <c r="V1232" s="34">
        <v>1.05</v>
      </c>
      <c r="W1232" s="34">
        <v>1.07</v>
      </c>
      <c r="X1232" s="34">
        <v>1.04</v>
      </c>
      <c r="Y1232" s="34">
        <v>1.0900000000000001</v>
      </c>
      <c r="Z1232" s="412">
        <v>1.07</v>
      </c>
      <c r="AA1232" s="412">
        <v>1.07</v>
      </c>
      <c r="AB1232" s="412">
        <v>1.07</v>
      </c>
      <c r="AC1232" s="412">
        <v>1.07</v>
      </c>
      <c r="AD1232" s="412">
        <v>1.07</v>
      </c>
    </row>
    <row r="1233" spans="1:30" s="30" customFormat="1" ht="11.25" x14ac:dyDescent="0.25">
      <c r="A1233" s="31">
        <v>89335</v>
      </c>
      <c r="B1233" s="30" t="str">
        <f t="shared" si="19"/>
        <v/>
      </c>
      <c r="C1233" s="34">
        <v>1.05</v>
      </c>
      <c r="D1233" s="34" t="s">
        <v>1853</v>
      </c>
      <c r="E1233" s="34" t="s">
        <v>1856</v>
      </c>
      <c r="F1233" s="34" t="s">
        <v>1857</v>
      </c>
      <c r="G1233" s="34" t="s">
        <v>1865</v>
      </c>
      <c r="H1233" s="34" t="s">
        <v>1860</v>
      </c>
      <c r="I1233" s="34" t="s">
        <v>1858</v>
      </c>
      <c r="J1233" s="34" t="s">
        <v>1858</v>
      </c>
      <c r="K1233" s="34">
        <v>0.95</v>
      </c>
      <c r="L1233" s="34">
        <v>0.95</v>
      </c>
      <c r="M1233" s="34">
        <v>0.94</v>
      </c>
      <c r="N1233" s="34">
        <v>0.93</v>
      </c>
      <c r="O1233" s="34">
        <v>0.93</v>
      </c>
      <c r="P1233" s="34">
        <v>0.94</v>
      </c>
      <c r="Q1233" s="34">
        <v>0.95</v>
      </c>
      <c r="R1233" s="34">
        <v>0.96</v>
      </c>
      <c r="S1233" s="34">
        <v>0.97</v>
      </c>
      <c r="T1233" s="34">
        <v>1.02</v>
      </c>
      <c r="U1233" s="34">
        <v>1.02</v>
      </c>
      <c r="V1233" s="34">
        <v>1.02</v>
      </c>
      <c r="W1233" s="34">
        <v>1.04</v>
      </c>
      <c r="X1233" s="34">
        <v>1.02</v>
      </c>
      <c r="Y1233" s="34">
        <v>1.06</v>
      </c>
      <c r="Z1233" s="412">
        <v>1.04</v>
      </c>
      <c r="AA1233" s="412">
        <v>1.04</v>
      </c>
      <c r="AB1233" s="412">
        <v>1.04</v>
      </c>
      <c r="AC1233" s="412">
        <v>1.04</v>
      </c>
      <c r="AD1233" s="412">
        <v>1.04</v>
      </c>
    </row>
    <row r="1234" spans="1:30" s="30" customFormat="1" ht="11.25" x14ac:dyDescent="0.25">
      <c r="A1234" s="31">
        <v>89340</v>
      </c>
      <c r="B1234" s="30" t="str">
        <f t="shared" si="19"/>
        <v/>
      </c>
      <c r="C1234" s="34">
        <v>1.06</v>
      </c>
      <c r="D1234" s="34" t="s">
        <v>1854</v>
      </c>
      <c r="E1234" s="34" t="s">
        <v>1856</v>
      </c>
      <c r="F1234" s="34" t="s">
        <v>1856</v>
      </c>
      <c r="G1234" s="34" t="s">
        <v>1865</v>
      </c>
      <c r="H1234" s="34" t="s">
        <v>1860</v>
      </c>
      <c r="I1234" s="34" t="s">
        <v>1865</v>
      </c>
      <c r="J1234" s="34" t="s">
        <v>1865</v>
      </c>
      <c r="K1234" s="34">
        <v>0.95</v>
      </c>
      <c r="L1234" s="34">
        <v>0.96</v>
      </c>
      <c r="M1234" s="34">
        <v>0.95</v>
      </c>
      <c r="N1234" s="34">
        <v>0.94</v>
      </c>
      <c r="O1234" s="34">
        <v>0.94</v>
      </c>
      <c r="P1234" s="34">
        <v>0.95</v>
      </c>
      <c r="Q1234" s="34">
        <v>0.96</v>
      </c>
      <c r="R1234" s="34">
        <v>0.96</v>
      </c>
      <c r="S1234" s="34">
        <v>0.98</v>
      </c>
      <c r="T1234" s="34">
        <v>1.03</v>
      </c>
      <c r="U1234" s="34">
        <v>1.03</v>
      </c>
      <c r="V1234" s="34">
        <v>1.03</v>
      </c>
      <c r="W1234" s="34">
        <v>1.05</v>
      </c>
      <c r="X1234" s="34">
        <v>1.03</v>
      </c>
      <c r="Y1234" s="34">
        <v>1.07</v>
      </c>
      <c r="Z1234" s="412">
        <v>1.05</v>
      </c>
      <c r="AA1234" s="412">
        <v>1.05</v>
      </c>
      <c r="AB1234" s="412">
        <v>1.05</v>
      </c>
      <c r="AC1234" s="412">
        <v>1.05</v>
      </c>
      <c r="AD1234" s="412">
        <v>1.05</v>
      </c>
    </row>
    <row r="1235" spans="1:30" s="30" customFormat="1" ht="11.25" x14ac:dyDescent="0.25">
      <c r="A1235" s="31">
        <v>89343</v>
      </c>
      <c r="B1235" s="30" t="str">
        <f t="shared" si="19"/>
        <v/>
      </c>
      <c r="C1235" s="34">
        <v>1.06</v>
      </c>
      <c r="D1235" s="34" t="s">
        <v>1854</v>
      </c>
      <c r="E1235" s="34" t="s">
        <v>1856</v>
      </c>
      <c r="F1235" s="34" t="s">
        <v>1856</v>
      </c>
      <c r="G1235" s="34" t="s">
        <v>1865</v>
      </c>
      <c r="H1235" s="34" t="s">
        <v>1860</v>
      </c>
      <c r="I1235" s="34" t="s">
        <v>1865</v>
      </c>
      <c r="J1235" s="34" t="s">
        <v>1865</v>
      </c>
      <c r="K1235" s="34">
        <v>0.96</v>
      </c>
      <c r="L1235" s="34">
        <v>0.96</v>
      </c>
      <c r="M1235" s="34">
        <v>0.95</v>
      </c>
      <c r="N1235" s="34">
        <v>0.94</v>
      </c>
      <c r="O1235" s="34">
        <v>0.94</v>
      </c>
      <c r="P1235" s="34">
        <v>0.95</v>
      </c>
      <c r="Q1235" s="34">
        <v>0.96</v>
      </c>
      <c r="R1235" s="34">
        <v>0.97</v>
      </c>
      <c r="S1235" s="34">
        <v>0.98</v>
      </c>
      <c r="T1235" s="34">
        <v>1.03</v>
      </c>
      <c r="U1235" s="34">
        <v>1.03</v>
      </c>
      <c r="V1235" s="34">
        <v>1.03</v>
      </c>
      <c r="W1235" s="34">
        <v>1.05</v>
      </c>
      <c r="X1235" s="34">
        <v>1.03</v>
      </c>
      <c r="Y1235" s="34">
        <v>1.07</v>
      </c>
      <c r="Z1235" s="412">
        <v>1.05</v>
      </c>
      <c r="AA1235" s="412">
        <v>1.05</v>
      </c>
      <c r="AB1235" s="412">
        <v>1.05</v>
      </c>
      <c r="AC1235" s="412">
        <v>1.05</v>
      </c>
      <c r="AD1235" s="412">
        <v>1.05</v>
      </c>
    </row>
    <row r="1236" spans="1:30" s="30" customFormat="1" ht="11.25" x14ac:dyDescent="0.25">
      <c r="A1236" s="31">
        <v>89344</v>
      </c>
      <c r="B1236" s="30" t="str">
        <f t="shared" si="19"/>
        <v/>
      </c>
      <c r="C1236" s="34">
        <v>1.05</v>
      </c>
      <c r="D1236" s="34" t="s">
        <v>1853</v>
      </c>
      <c r="E1236" s="34" t="s">
        <v>1856</v>
      </c>
      <c r="F1236" s="34" t="s">
        <v>1857</v>
      </c>
      <c r="G1236" s="34" t="s">
        <v>1865</v>
      </c>
      <c r="H1236" s="34" t="s">
        <v>1860</v>
      </c>
      <c r="I1236" s="34" t="s">
        <v>1858</v>
      </c>
      <c r="J1236" s="34" t="s">
        <v>1858</v>
      </c>
      <c r="K1236" s="34">
        <v>0.95</v>
      </c>
      <c r="L1236" s="34">
        <v>0.95</v>
      </c>
      <c r="M1236" s="34">
        <v>0.95</v>
      </c>
      <c r="N1236" s="34">
        <v>0.93</v>
      </c>
      <c r="O1236" s="34">
        <v>0.93</v>
      </c>
      <c r="P1236" s="34">
        <v>0.95</v>
      </c>
      <c r="Q1236" s="34">
        <v>0.96</v>
      </c>
      <c r="R1236" s="34">
        <v>0.96</v>
      </c>
      <c r="S1236" s="34">
        <v>0.98</v>
      </c>
      <c r="T1236" s="34">
        <v>1.02</v>
      </c>
      <c r="U1236" s="34">
        <v>1.02</v>
      </c>
      <c r="V1236" s="34">
        <v>1.03</v>
      </c>
      <c r="W1236" s="34">
        <v>1.05</v>
      </c>
      <c r="X1236" s="34">
        <v>1.02</v>
      </c>
      <c r="Y1236" s="34">
        <v>1.07</v>
      </c>
      <c r="Z1236" s="412">
        <v>1.05</v>
      </c>
      <c r="AA1236" s="412">
        <v>1.05</v>
      </c>
      <c r="AB1236" s="412">
        <v>1.05</v>
      </c>
      <c r="AC1236" s="412">
        <v>1.05</v>
      </c>
      <c r="AD1236" s="412">
        <v>1.05</v>
      </c>
    </row>
    <row r="1237" spans="1:30" s="30" customFormat="1" ht="11.25" x14ac:dyDescent="0.25">
      <c r="A1237" s="31">
        <v>89346</v>
      </c>
      <c r="B1237" s="30" t="str">
        <f t="shared" si="19"/>
        <v/>
      </c>
      <c r="C1237" s="34">
        <v>1.04</v>
      </c>
      <c r="D1237" s="34" t="s">
        <v>1853</v>
      </c>
      <c r="E1237" s="34" t="s">
        <v>1857</v>
      </c>
      <c r="F1237" s="34">
        <v>1</v>
      </c>
      <c r="G1237" s="34" t="s">
        <v>1858</v>
      </c>
      <c r="H1237" s="34" t="s">
        <v>1859</v>
      </c>
      <c r="I1237" s="34" t="s">
        <v>1858</v>
      </c>
      <c r="J1237" s="34" t="s">
        <v>1858</v>
      </c>
      <c r="K1237" s="34">
        <v>0.94</v>
      </c>
      <c r="L1237" s="34">
        <v>0.95</v>
      </c>
      <c r="M1237" s="34">
        <v>0.94</v>
      </c>
      <c r="N1237" s="34">
        <v>0.93</v>
      </c>
      <c r="O1237" s="34">
        <v>0.93</v>
      </c>
      <c r="P1237" s="34">
        <v>0.94</v>
      </c>
      <c r="Q1237" s="34">
        <v>0.95</v>
      </c>
      <c r="R1237" s="34">
        <v>0.96</v>
      </c>
      <c r="S1237" s="34">
        <v>0.97</v>
      </c>
      <c r="T1237" s="34">
        <v>1.02</v>
      </c>
      <c r="U1237" s="34">
        <v>1.02</v>
      </c>
      <c r="V1237" s="34">
        <v>1.02</v>
      </c>
      <c r="W1237" s="34">
        <v>1.04</v>
      </c>
      <c r="X1237" s="34">
        <v>1.02</v>
      </c>
      <c r="Y1237" s="34">
        <v>1.06</v>
      </c>
      <c r="Z1237" s="412">
        <v>1.04</v>
      </c>
      <c r="AA1237" s="412">
        <v>1.04</v>
      </c>
      <c r="AB1237" s="412">
        <v>1.04</v>
      </c>
      <c r="AC1237" s="412">
        <v>1.04</v>
      </c>
      <c r="AD1237" s="412">
        <v>1.04</v>
      </c>
    </row>
    <row r="1238" spans="1:30" s="30" customFormat="1" ht="11.25" x14ac:dyDescent="0.25">
      <c r="A1238" s="31">
        <v>89347</v>
      </c>
      <c r="B1238" s="30" t="str">
        <f t="shared" si="19"/>
        <v/>
      </c>
      <c r="C1238" s="34">
        <v>1.05</v>
      </c>
      <c r="D1238" s="34" t="s">
        <v>1853</v>
      </c>
      <c r="E1238" s="34" t="s">
        <v>1856</v>
      </c>
      <c r="F1238" s="34" t="s">
        <v>1857</v>
      </c>
      <c r="G1238" s="34" t="s">
        <v>1865</v>
      </c>
      <c r="H1238" s="34" t="s">
        <v>1860</v>
      </c>
      <c r="I1238" s="34" t="s">
        <v>1858</v>
      </c>
      <c r="J1238" s="34" t="s">
        <v>1858</v>
      </c>
      <c r="K1238" s="34">
        <v>0.95</v>
      </c>
      <c r="L1238" s="34">
        <v>0.95</v>
      </c>
      <c r="M1238" s="34">
        <v>0.95</v>
      </c>
      <c r="N1238" s="34">
        <v>0.93</v>
      </c>
      <c r="O1238" s="34">
        <v>0.94</v>
      </c>
      <c r="P1238" s="34">
        <v>0.95</v>
      </c>
      <c r="Q1238" s="34">
        <v>0.96</v>
      </c>
      <c r="R1238" s="34">
        <v>0.96</v>
      </c>
      <c r="S1238" s="34">
        <v>0.98</v>
      </c>
      <c r="T1238" s="34">
        <v>1.02</v>
      </c>
      <c r="U1238" s="34">
        <v>1.03</v>
      </c>
      <c r="V1238" s="34">
        <v>1.03</v>
      </c>
      <c r="W1238" s="34">
        <v>1.05</v>
      </c>
      <c r="X1238" s="34">
        <v>1.02</v>
      </c>
      <c r="Y1238" s="34">
        <v>1.07</v>
      </c>
      <c r="Z1238" s="412">
        <v>1.05</v>
      </c>
      <c r="AA1238" s="412">
        <v>1.05</v>
      </c>
      <c r="AB1238" s="412">
        <v>1.05</v>
      </c>
      <c r="AC1238" s="412">
        <v>1.05</v>
      </c>
      <c r="AD1238" s="412">
        <v>1.05</v>
      </c>
    </row>
    <row r="1239" spans="1:30" s="30" customFormat="1" ht="11.25" x14ac:dyDescent="0.25">
      <c r="A1239" s="31">
        <v>89349</v>
      </c>
      <c r="B1239" s="30" t="str">
        <f t="shared" si="19"/>
        <v/>
      </c>
      <c r="C1239" s="34">
        <v>1.05</v>
      </c>
      <c r="D1239" s="34" t="s">
        <v>1853</v>
      </c>
      <c r="E1239" s="34" t="s">
        <v>1857</v>
      </c>
      <c r="F1239" s="34" t="s">
        <v>1857</v>
      </c>
      <c r="G1239" s="34" t="s">
        <v>1865</v>
      </c>
      <c r="H1239" s="34" t="s">
        <v>1860</v>
      </c>
      <c r="I1239" s="34" t="s">
        <v>1858</v>
      </c>
      <c r="J1239" s="34" t="s">
        <v>1858</v>
      </c>
      <c r="K1239" s="34">
        <v>0.95</v>
      </c>
      <c r="L1239" s="34">
        <v>0.95</v>
      </c>
      <c r="M1239" s="34">
        <v>0.94</v>
      </c>
      <c r="N1239" s="34">
        <v>0.93</v>
      </c>
      <c r="O1239" s="34">
        <v>0.93</v>
      </c>
      <c r="P1239" s="34">
        <v>0.94</v>
      </c>
      <c r="Q1239" s="34">
        <v>0.95</v>
      </c>
      <c r="R1239" s="34">
        <v>0.96</v>
      </c>
      <c r="S1239" s="34">
        <v>0.97</v>
      </c>
      <c r="T1239" s="34">
        <v>1.02</v>
      </c>
      <c r="U1239" s="34">
        <v>1.02</v>
      </c>
      <c r="V1239" s="34">
        <v>1.02</v>
      </c>
      <c r="W1239" s="34">
        <v>1.04</v>
      </c>
      <c r="X1239" s="34">
        <v>1.02</v>
      </c>
      <c r="Y1239" s="34">
        <v>1.06</v>
      </c>
      <c r="Z1239" s="412">
        <v>1.04</v>
      </c>
      <c r="AA1239" s="412">
        <v>1.04</v>
      </c>
      <c r="AB1239" s="412">
        <v>1.04</v>
      </c>
      <c r="AC1239" s="412">
        <v>1.04</v>
      </c>
      <c r="AD1239" s="412">
        <v>1.04</v>
      </c>
    </row>
    <row r="1240" spans="1:30" s="30" customFormat="1" ht="11.25" x14ac:dyDescent="0.25">
      <c r="A1240" s="31">
        <v>89350</v>
      </c>
      <c r="B1240" s="30" t="str">
        <f t="shared" si="19"/>
        <v/>
      </c>
      <c r="C1240" s="34">
        <v>1.04</v>
      </c>
      <c r="D1240" s="34" t="s">
        <v>1856</v>
      </c>
      <c r="E1240" s="34">
        <v>1</v>
      </c>
      <c r="F1240" s="34">
        <v>1</v>
      </c>
      <c r="G1240" s="34" t="s">
        <v>1858</v>
      </c>
      <c r="H1240" s="34" t="s">
        <v>1859</v>
      </c>
      <c r="I1240" s="34" t="s">
        <v>1860</v>
      </c>
      <c r="J1240" s="34" t="s">
        <v>1860</v>
      </c>
      <c r="K1240" s="34">
        <v>0.94</v>
      </c>
      <c r="L1240" s="34">
        <v>0.94</v>
      </c>
      <c r="M1240" s="34">
        <v>0.93</v>
      </c>
      <c r="N1240" s="34">
        <v>0.92</v>
      </c>
      <c r="O1240" s="34">
        <v>0.92</v>
      </c>
      <c r="P1240" s="34">
        <v>0.93</v>
      </c>
      <c r="Q1240" s="34">
        <v>0.94</v>
      </c>
      <c r="R1240" s="34">
        <v>0.95</v>
      </c>
      <c r="S1240" s="34">
        <v>0.96</v>
      </c>
      <c r="T1240" s="34">
        <v>1.01</v>
      </c>
      <c r="U1240" s="34">
        <v>1.01</v>
      </c>
      <c r="V1240" s="34">
        <v>1.01</v>
      </c>
      <c r="W1240" s="34">
        <v>1.03</v>
      </c>
      <c r="X1240" s="34">
        <v>1.01</v>
      </c>
      <c r="Y1240" s="34">
        <v>1.05</v>
      </c>
      <c r="Z1240" s="412">
        <v>1.03</v>
      </c>
      <c r="AA1240" s="412">
        <v>1.03</v>
      </c>
      <c r="AB1240" s="412">
        <v>1.03</v>
      </c>
      <c r="AC1240" s="412">
        <v>1.03</v>
      </c>
      <c r="AD1240" s="412">
        <v>1.03</v>
      </c>
    </row>
    <row r="1241" spans="1:30" s="30" customFormat="1" ht="11.25" x14ac:dyDescent="0.25">
      <c r="A1241" s="31">
        <v>89352</v>
      </c>
      <c r="B1241" s="30" t="str">
        <f t="shared" si="19"/>
        <v/>
      </c>
      <c r="C1241" s="34">
        <v>1.04</v>
      </c>
      <c r="D1241" s="34" t="s">
        <v>1856</v>
      </c>
      <c r="E1241" s="34" t="s">
        <v>1857</v>
      </c>
      <c r="F1241" s="34">
        <v>1</v>
      </c>
      <c r="G1241" s="34" t="s">
        <v>1858</v>
      </c>
      <c r="H1241" s="34" t="s">
        <v>1859</v>
      </c>
      <c r="I1241" s="34" t="s">
        <v>1858</v>
      </c>
      <c r="J1241" s="34" t="s">
        <v>1858</v>
      </c>
      <c r="K1241" s="34">
        <v>0.94</v>
      </c>
      <c r="L1241" s="34">
        <v>0.94</v>
      </c>
      <c r="M1241" s="34">
        <v>0.94</v>
      </c>
      <c r="N1241" s="34">
        <v>0.93</v>
      </c>
      <c r="O1241" s="34">
        <v>0.93</v>
      </c>
      <c r="P1241" s="34">
        <v>0.94</v>
      </c>
      <c r="Q1241" s="34">
        <v>0.95</v>
      </c>
      <c r="R1241" s="34">
        <v>0.95</v>
      </c>
      <c r="S1241" s="34">
        <v>0.97</v>
      </c>
      <c r="T1241" s="34">
        <v>1.02</v>
      </c>
      <c r="U1241" s="34">
        <v>1.02</v>
      </c>
      <c r="V1241" s="34">
        <v>1.02</v>
      </c>
      <c r="W1241" s="34">
        <v>1.04</v>
      </c>
      <c r="X1241" s="34">
        <v>1.02</v>
      </c>
      <c r="Y1241" s="34">
        <v>1.06</v>
      </c>
      <c r="Z1241" s="412">
        <v>1.04</v>
      </c>
      <c r="AA1241" s="412">
        <v>1.04</v>
      </c>
      <c r="AB1241" s="412">
        <v>1.04</v>
      </c>
      <c r="AC1241" s="412">
        <v>1.04</v>
      </c>
      <c r="AD1241" s="412">
        <v>1.04</v>
      </c>
    </row>
    <row r="1242" spans="1:30" s="30" customFormat="1" ht="11.25" x14ac:dyDescent="0.25">
      <c r="A1242" s="31">
        <v>89353</v>
      </c>
      <c r="B1242" s="30" t="str">
        <f t="shared" si="19"/>
        <v/>
      </c>
      <c r="C1242" s="34">
        <v>1.05</v>
      </c>
      <c r="D1242" s="34" t="s">
        <v>1853</v>
      </c>
      <c r="E1242" s="34" t="s">
        <v>1857</v>
      </c>
      <c r="F1242" s="34" t="s">
        <v>1857</v>
      </c>
      <c r="G1242" s="34" t="s">
        <v>1865</v>
      </c>
      <c r="H1242" s="34" t="s">
        <v>1860</v>
      </c>
      <c r="I1242" s="34" t="s">
        <v>1858</v>
      </c>
      <c r="J1242" s="34" t="s">
        <v>1858</v>
      </c>
      <c r="K1242" s="34">
        <v>0.95</v>
      </c>
      <c r="L1242" s="34">
        <v>0.95</v>
      </c>
      <c r="M1242" s="34">
        <v>0.94</v>
      </c>
      <c r="N1242" s="34">
        <v>0.93</v>
      </c>
      <c r="O1242" s="34">
        <v>0.93</v>
      </c>
      <c r="P1242" s="34">
        <v>0.95</v>
      </c>
      <c r="Q1242" s="34">
        <v>0.96</v>
      </c>
      <c r="R1242" s="34">
        <v>0.96</v>
      </c>
      <c r="S1242" s="34">
        <v>0.97</v>
      </c>
      <c r="T1242" s="34">
        <v>1.02</v>
      </c>
      <c r="U1242" s="34">
        <v>1.02</v>
      </c>
      <c r="V1242" s="34">
        <v>1.02</v>
      </c>
      <c r="W1242" s="34">
        <v>1.05</v>
      </c>
      <c r="X1242" s="34">
        <v>1.02</v>
      </c>
      <c r="Y1242" s="34">
        <v>1.06</v>
      </c>
      <c r="Z1242" s="412">
        <v>1.05</v>
      </c>
      <c r="AA1242" s="412">
        <v>1.05</v>
      </c>
      <c r="AB1242" s="412">
        <v>1.05</v>
      </c>
      <c r="AC1242" s="412">
        <v>1.05</v>
      </c>
      <c r="AD1242" s="412">
        <v>1.05</v>
      </c>
    </row>
    <row r="1243" spans="1:30" s="30" customFormat="1" ht="11.25" x14ac:dyDescent="0.25">
      <c r="A1243" s="31">
        <v>89355</v>
      </c>
      <c r="B1243" s="30" t="str">
        <f t="shared" si="19"/>
        <v/>
      </c>
      <c r="C1243" s="34">
        <v>1.07</v>
      </c>
      <c r="D1243" s="34" t="s">
        <v>1852</v>
      </c>
      <c r="E1243" s="34" t="s">
        <v>1853</v>
      </c>
      <c r="F1243" s="34" t="s">
        <v>1856</v>
      </c>
      <c r="G1243" s="34" t="s">
        <v>1861</v>
      </c>
      <c r="H1243" s="34" t="s">
        <v>1858</v>
      </c>
      <c r="I1243" s="34" t="s">
        <v>1861</v>
      </c>
      <c r="J1243" s="34" t="s">
        <v>1865</v>
      </c>
      <c r="K1243" s="34">
        <v>0.96</v>
      </c>
      <c r="L1243" s="34">
        <v>0.96</v>
      </c>
      <c r="M1243" s="34">
        <v>0.96</v>
      </c>
      <c r="N1243" s="34">
        <v>0.94</v>
      </c>
      <c r="O1243" s="34">
        <v>0.95</v>
      </c>
      <c r="P1243" s="34">
        <v>0.96</v>
      </c>
      <c r="Q1243" s="34">
        <v>0.97</v>
      </c>
      <c r="R1243" s="34">
        <v>0.97</v>
      </c>
      <c r="S1243" s="34">
        <v>0.99</v>
      </c>
      <c r="T1243" s="34">
        <v>1.04</v>
      </c>
      <c r="U1243" s="34">
        <v>1.04</v>
      </c>
      <c r="V1243" s="34">
        <v>1.04</v>
      </c>
      <c r="W1243" s="34">
        <v>1.06</v>
      </c>
      <c r="X1243" s="34">
        <v>1.04</v>
      </c>
      <c r="Y1243" s="34">
        <v>1.08</v>
      </c>
      <c r="Z1243" s="412">
        <v>1.06</v>
      </c>
      <c r="AA1243" s="412">
        <v>1.06</v>
      </c>
      <c r="AB1243" s="412">
        <v>1.06</v>
      </c>
      <c r="AC1243" s="412">
        <v>1.06</v>
      </c>
      <c r="AD1243" s="412">
        <v>1.06</v>
      </c>
    </row>
    <row r="1244" spans="1:30" s="30" customFormat="1" ht="11.25" x14ac:dyDescent="0.25">
      <c r="A1244" s="31">
        <v>89356</v>
      </c>
      <c r="B1244" s="30" t="str">
        <f t="shared" si="19"/>
        <v/>
      </c>
      <c r="C1244" s="34">
        <v>1.05</v>
      </c>
      <c r="D1244" s="34" t="s">
        <v>1853</v>
      </c>
      <c r="E1244" s="34" t="s">
        <v>1857</v>
      </c>
      <c r="F1244" s="34" t="s">
        <v>1857</v>
      </c>
      <c r="G1244" s="34" t="s">
        <v>1858</v>
      </c>
      <c r="H1244" s="34" t="s">
        <v>1859</v>
      </c>
      <c r="I1244" s="34" t="s">
        <v>1858</v>
      </c>
      <c r="J1244" s="34" t="s">
        <v>1858</v>
      </c>
      <c r="K1244" s="34">
        <v>0.95</v>
      </c>
      <c r="L1244" s="34">
        <v>0.95</v>
      </c>
      <c r="M1244" s="34">
        <v>0.94</v>
      </c>
      <c r="N1244" s="34">
        <v>0.93</v>
      </c>
      <c r="O1244" s="34">
        <v>0.93</v>
      </c>
      <c r="P1244" s="34">
        <v>0.94</v>
      </c>
      <c r="Q1244" s="34">
        <v>0.95</v>
      </c>
      <c r="R1244" s="34">
        <v>0.96</v>
      </c>
      <c r="S1244" s="34">
        <v>0.97</v>
      </c>
      <c r="T1244" s="34">
        <v>1.02</v>
      </c>
      <c r="U1244" s="34">
        <v>1.02</v>
      </c>
      <c r="V1244" s="34">
        <v>1.02</v>
      </c>
      <c r="W1244" s="34">
        <v>1.04</v>
      </c>
      <c r="X1244" s="34">
        <v>1.02</v>
      </c>
      <c r="Y1244" s="34">
        <v>1.06</v>
      </c>
      <c r="Z1244" s="412">
        <v>1.04</v>
      </c>
      <c r="AA1244" s="412">
        <v>1.04</v>
      </c>
      <c r="AB1244" s="412">
        <v>1.04</v>
      </c>
      <c r="AC1244" s="412">
        <v>1.04</v>
      </c>
      <c r="AD1244" s="412">
        <v>1.04</v>
      </c>
    </row>
    <row r="1245" spans="1:30" s="30" customFormat="1" ht="11.25" x14ac:dyDescent="0.25">
      <c r="A1245" s="31">
        <v>89358</v>
      </c>
      <c r="B1245" s="30" t="str">
        <f t="shared" si="19"/>
        <v/>
      </c>
      <c r="C1245" s="34">
        <v>1.06</v>
      </c>
      <c r="D1245" s="34" t="s">
        <v>1854</v>
      </c>
      <c r="E1245" s="34" t="s">
        <v>1856</v>
      </c>
      <c r="F1245" s="34" t="s">
        <v>1856</v>
      </c>
      <c r="G1245" s="34" t="s">
        <v>1865</v>
      </c>
      <c r="H1245" s="34" t="s">
        <v>1860</v>
      </c>
      <c r="I1245" s="34" t="s">
        <v>1865</v>
      </c>
      <c r="J1245" s="34" t="s">
        <v>1865</v>
      </c>
      <c r="K1245" s="34">
        <v>0.95</v>
      </c>
      <c r="L1245" s="34">
        <v>0.96</v>
      </c>
      <c r="M1245" s="34">
        <v>0.95</v>
      </c>
      <c r="N1245" s="34">
        <v>0.94</v>
      </c>
      <c r="O1245" s="34">
        <v>0.94</v>
      </c>
      <c r="P1245" s="34">
        <v>0.95</v>
      </c>
      <c r="Q1245" s="34">
        <v>0.96</v>
      </c>
      <c r="R1245" s="34">
        <v>0.97</v>
      </c>
      <c r="S1245" s="34">
        <v>0.98</v>
      </c>
      <c r="T1245" s="34">
        <v>1.03</v>
      </c>
      <c r="U1245" s="34">
        <v>1.03</v>
      </c>
      <c r="V1245" s="34">
        <v>1.03</v>
      </c>
      <c r="W1245" s="34">
        <v>1.05</v>
      </c>
      <c r="X1245" s="34">
        <v>1.03</v>
      </c>
      <c r="Y1245" s="34">
        <v>1.07</v>
      </c>
      <c r="Z1245" s="412">
        <v>1.05</v>
      </c>
      <c r="AA1245" s="412">
        <v>1.05</v>
      </c>
      <c r="AB1245" s="412">
        <v>1.05</v>
      </c>
      <c r="AC1245" s="412">
        <v>1.05</v>
      </c>
      <c r="AD1245" s="412">
        <v>1.05</v>
      </c>
    </row>
    <row r="1246" spans="1:30" s="30" customFormat="1" ht="11.25" x14ac:dyDescent="0.25">
      <c r="A1246" s="31">
        <v>89359</v>
      </c>
      <c r="B1246" s="30" t="str">
        <f t="shared" si="19"/>
        <v/>
      </c>
      <c r="C1246" s="34">
        <v>1.06</v>
      </c>
      <c r="D1246" s="34" t="s">
        <v>1854</v>
      </c>
      <c r="E1246" s="34" t="s">
        <v>1856</v>
      </c>
      <c r="F1246" s="34" t="s">
        <v>1857</v>
      </c>
      <c r="G1246" s="34" t="s">
        <v>1865</v>
      </c>
      <c r="H1246" s="34" t="s">
        <v>1860</v>
      </c>
      <c r="I1246" s="34" t="s">
        <v>1865</v>
      </c>
      <c r="J1246" s="34" t="s">
        <v>1865</v>
      </c>
      <c r="K1246" s="34">
        <v>0.95</v>
      </c>
      <c r="L1246" s="34">
        <v>0.95</v>
      </c>
      <c r="M1246" s="34">
        <v>0.95</v>
      </c>
      <c r="N1246" s="34">
        <v>0.93</v>
      </c>
      <c r="O1246" s="34">
        <v>0.94</v>
      </c>
      <c r="P1246" s="34">
        <v>0.95</v>
      </c>
      <c r="Q1246" s="34">
        <v>0.96</v>
      </c>
      <c r="R1246" s="34">
        <v>0.96</v>
      </c>
      <c r="S1246" s="34">
        <v>0.98</v>
      </c>
      <c r="T1246" s="34">
        <v>1.03</v>
      </c>
      <c r="U1246" s="34">
        <v>1.03</v>
      </c>
      <c r="V1246" s="34">
        <v>1.03</v>
      </c>
      <c r="W1246" s="34">
        <v>1.05</v>
      </c>
      <c r="X1246" s="34">
        <v>1.03</v>
      </c>
      <c r="Y1246" s="34">
        <v>1.07</v>
      </c>
      <c r="Z1246" s="412">
        <v>1.05</v>
      </c>
      <c r="AA1246" s="412">
        <v>1.05</v>
      </c>
      <c r="AB1246" s="412">
        <v>1.05</v>
      </c>
      <c r="AC1246" s="412">
        <v>1.05</v>
      </c>
      <c r="AD1246" s="412">
        <v>1.05</v>
      </c>
    </row>
    <row r="1247" spans="1:30" s="30" customFormat="1" ht="11.25" x14ac:dyDescent="0.25">
      <c r="A1247" s="31">
        <v>89361</v>
      </c>
      <c r="B1247" s="30" t="str">
        <f t="shared" si="19"/>
        <v/>
      </c>
      <c r="C1247" s="34">
        <v>1.02</v>
      </c>
      <c r="D1247" s="34">
        <v>1</v>
      </c>
      <c r="E1247" s="34" t="s">
        <v>1864</v>
      </c>
      <c r="F1247" s="34" t="s">
        <v>1861</v>
      </c>
      <c r="G1247" s="34" t="s">
        <v>1859</v>
      </c>
      <c r="H1247" s="34" t="s">
        <v>1863</v>
      </c>
      <c r="I1247" s="34" t="s">
        <v>1859</v>
      </c>
      <c r="J1247" s="34" t="s">
        <v>1859</v>
      </c>
      <c r="K1247" s="34">
        <v>0.93</v>
      </c>
      <c r="L1247" s="34">
        <v>0.93</v>
      </c>
      <c r="M1247" s="34">
        <v>0.92</v>
      </c>
      <c r="N1247" s="34">
        <v>0.91</v>
      </c>
      <c r="O1247" s="34">
        <v>0.91</v>
      </c>
      <c r="P1247" s="34">
        <v>0.92</v>
      </c>
      <c r="Q1247" s="34">
        <v>0.93</v>
      </c>
      <c r="R1247" s="34">
        <v>0.94</v>
      </c>
      <c r="S1247" s="34">
        <v>0.95</v>
      </c>
      <c r="T1247" s="34">
        <v>1</v>
      </c>
      <c r="U1247" s="34">
        <v>1</v>
      </c>
      <c r="V1247" s="34">
        <v>1</v>
      </c>
      <c r="W1247" s="34">
        <v>1.02</v>
      </c>
      <c r="X1247" s="34">
        <v>1</v>
      </c>
      <c r="Y1247" s="34">
        <v>1.04</v>
      </c>
      <c r="Z1247" s="412">
        <v>1.02</v>
      </c>
      <c r="AA1247" s="412">
        <v>1.02</v>
      </c>
      <c r="AB1247" s="412">
        <v>1.02</v>
      </c>
      <c r="AC1247" s="412">
        <v>1.02</v>
      </c>
      <c r="AD1247" s="412">
        <v>1.02</v>
      </c>
    </row>
    <row r="1248" spans="1:30" s="30" customFormat="1" ht="11.25" x14ac:dyDescent="0.25">
      <c r="A1248" s="31">
        <v>89362</v>
      </c>
      <c r="B1248" s="30" t="str">
        <f t="shared" si="19"/>
        <v/>
      </c>
      <c r="C1248" s="34">
        <v>1.08</v>
      </c>
      <c r="D1248" s="34" t="s">
        <v>1855</v>
      </c>
      <c r="E1248" s="34" t="s">
        <v>1854</v>
      </c>
      <c r="F1248" s="34" t="s">
        <v>1853</v>
      </c>
      <c r="G1248" s="34" t="s">
        <v>1864</v>
      </c>
      <c r="H1248" s="34" t="s">
        <v>1865</v>
      </c>
      <c r="I1248" s="34" t="s">
        <v>1861</v>
      </c>
      <c r="J1248" s="34" t="s">
        <v>1861</v>
      </c>
      <c r="K1248" s="34">
        <v>0.97</v>
      </c>
      <c r="L1248" s="34">
        <v>0.97</v>
      </c>
      <c r="M1248" s="34">
        <v>0.96</v>
      </c>
      <c r="N1248" s="34">
        <v>0.95</v>
      </c>
      <c r="O1248" s="34">
        <v>0.95</v>
      </c>
      <c r="P1248" s="34">
        <v>0.96</v>
      </c>
      <c r="Q1248" s="34">
        <v>0.98</v>
      </c>
      <c r="R1248" s="34">
        <v>0.98</v>
      </c>
      <c r="S1248" s="34">
        <v>0.99</v>
      </c>
      <c r="T1248" s="34">
        <v>1.05</v>
      </c>
      <c r="U1248" s="34">
        <v>1.05</v>
      </c>
      <c r="V1248" s="34">
        <v>1.05</v>
      </c>
      <c r="W1248" s="34">
        <v>1.07</v>
      </c>
      <c r="X1248" s="34">
        <v>1.04</v>
      </c>
      <c r="Y1248" s="34">
        <v>1.0900000000000001</v>
      </c>
      <c r="Z1248" s="412">
        <v>1.07</v>
      </c>
      <c r="AA1248" s="412">
        <v>1.07</v>
      </c>
      <c r="AB1248" s="412">
        <v>1.07</v>
      </c>
      <c r="AC1248" s="412">
        <v>1.07</v>
      </c>
      <c r="AD1248" s="412">
        <v>1.07</v>
      </c>
    </row>
    <row r="1249" spans="1:30" s="30" customFormat="1" ht="11.25" x14ac:dyDescent="0.25">
      <c r="A1249" s="31">
        <v>89364</v>
      </c>
      <c r="B1249" s="30" t="str">
        <f t="shared" si="19"/>
        <v/>
      </c>
      <c r="C1249" s="34">
        <v>1.05</v>
      </c>
      <c r="D1249" s="34" t="s">
        <v>1853</v>
      </c>
      <c r="E1249" s="34" t="s">
        <v>1857</v>
      </c>
      <c r="F1249" s="34" t="s">
        <v>1857</v>
      </c>
      <c r="G1249" s="34" t="s">
        <v>1865</v>
      </c>
      <c r="H1249" s="34" t="s">
        <v>1860</v>
      </c>
      <c r="I1249" s="34" t="s">
        <v>1858</v>
      </c>
      <c r="J1249" s="34" t="s">
        <v>1858</v>
      </c>
      <c r="K1249" s="34">
        <v>0.95</v>
      </c>
      <c r="L1249" s="34">
        <v>0.95</v>
      </c>
      <c r="M1249" s="34">
        <v>0.94</v>
      </c>
      <c r="N1249" s="34">
        <v>0.93</v>
      </c>
      <c r="O1249" s="34">
        <v>0.93</v>
      </c>
      <c r="P1249" s="34">
        <v>0.94</v>
      </c>
      <c r="Q1249" s="34">
        <v>0.95</v>
      </c>
      <c r="R1249" s="34">
        <v>0.96</v>
      </c>
      <c r="S1249" s="34">
        <v>0.97</v>
      </c>
      <c r="T1249" s="34">
        <v>1.02</v>
      </c>
      <c r="U1249" s="34">
        <v>1.02</v>
      </c>
      <c r="V1249" s="34">
        <v>1.02</v>
      </c>
      <c r="W1249" s="34">
        <v>1.05</v>
      </c>
      <c r="X1249" s="34">
        <v>1.02</v>
      </c>
      <c r="Y1249" s="34">
        <v>1.06</v>
      </c>
      <c r="Z1249" s="412">
        <v>1.05</v>
      </c>
      <c r="AA1249" s="412">
        <v>1.05</v>
      </c>
      <c r="AB1249" s="412">
        <v>1.05</v>
      </c>
      <c r="AC1249" s="412">
        <v>1.05</v>
      </c>
      <c r="AD1249" s="412">
        <v>1.05</v>
      </c>
    </row>
    <row r="1250" spans="1:30" s="30" customFormat="1" ht="11.25" x14ac:dyDescent="0.25">
      <c r="A1250" s="31">
        <v>89365</v>
      </c>
      <c r="B1250" s="30" t="str">
        <f t="shared" si="19"/>
        <v/>
      </c>
      <c r="C1250" s="34">
        <v>1.05</v>
      </c>
      <c r="D1250" s="34" t="s">
        <v>1853</v>
      </c>
      <c r="E1250" s="34" t="s">
        <v>1856</v>
      </c>
      <c r="F1250" s="34" t="s">
        <v>1857</v>
      </c>
      <c r="G1250" s="34" t="s">
        <v>1865</v>
      </c>
      <c r="H1250" s="34" t="s">
        <v>1860</v>
      </c>
      <c r="I1250" s="34" t="s">
        <v>1858</v>
      </c>
      <c r="J1250" s="34" t="s">
        <v>1858</v>
      </c>
      <c r="K1250" s="34">
        <v>0.95</v>
      </c>
      <c r="L1250" s="34">
        <v>0.95</v>
      </c>
      <c r="M1250" s="34">
        <v>0.94</v>
      </c>
      <c r="N1250" s="34">
        <v>0.93</v>
      </c>
      <c r="O1250" s="34">
        <v>0.93</v>
      </c>
      <c r="P1250" s="34">
        <v>0.94</v>
      </c>
      <c r="Q1250" s="34">
        <v>0.96</v>
      </c>
      <c r="R1250" s="34">
        <v>0.96</v>
      </c>
      <c r="S1250" s="34">
        <v>0.97</v>
      </c>
      <c r="T1250" s="34">
        <v>1.02</v>
      </c>
      <c r="U1250" s="34">
        <v>1.02</v>
      </c>
      <c r="V1250" s="34">
        <v>1.02</v>
      </c>
      <c r="W1250" s="34">
        <v>1.05</v>
      </c>
      <c r="X1250" s="34">
        <v>1.02</v>
      </c>
      <c r="Y1250" s="34">
        <v>1.06</v>
      </c>
      <c r="Z1250" s="412">
        <v>1.05</v>
      </c>
      <c r="AA1250" s="412">
        <v>1.05</v>
      </c>
      <c r="AB1250" s="412">
        <v>1.05</v>
      </c>
      <c r="AC1250" s="412">
        <v>1.05</v>
      </c>
      <c r="AD1250" s="412">
        <v>1.05</v>
      </c>
    </row>
    <row r="1251" spans="1:30" s="30" customFormat="1" ht="11.25" x14ac:dyDescent="0.25">
      <c r="A1251" s="31">
        <v>89367</v>
      </c>
      <c r="B1251" s="30" t="str">
        <f t="shared" si="19"/>
        <v/>
      </c>
      <c r="C1251" s="34">
        <v>1.04</v>
      </c>
      <c r="D1251" s="34" t="s">
        <v>1856</v>
      </c>
      <c r="E1251" s="34" t="s">
        <v>1857</v>
      </c>
      <c r="F1251" s="34">
        <v>1</v>
      </c>
      <c r="G1251" s="34" t="s">
        <v>1858</v>
      </c>
      <c r="H1251" s="34" t="s">
        <v>1859</v>
      </c>
      <c r="I1251" s="34" t="s">
        <v>1858</v>
      </c>
      <c r="J1251" s="34" t="s">
        <v>1860</v>
      </c>
      <c r="K1251" s="34">
        <v>0.94</v>
      </c>
      <c r="L1251" s="34">
        <v>0.94</v>
      </c>
      <c r="M1251" s="34">
        <v>0.94</v>
      </c>
      <c r="N1251" s="34">
        <v>0.92</v>
      </c>
      <c r="O1251" s="34">
        <v>0.93</v>
      </c>
      <c r="P1251" s="34">
        <v>0.94</v>
      </c>
      <c r="Q1251" s="34">
        <v>0.95</v>
      </c>
      <c r="R1251" s="34">
        <v>0.95</v>
      </c>
      <c r="S1251" s="34">
        <v>0.96</v>
      </c>
      <c r="T1251" s="34">
        <v>1.01</v>
      </c>
      <c r="U1251" s="34">
        <v>1.01</v>
      </c>
      <c r="V1251" s="34">
        <v>1.01</v>
      </c>
      <c r="W1251" s="34">
        <v>1.04</v>
      </c>
      <c r="X1251" s="34">
        <v>1.01</v>
      </c>
      <c r="Y1251" s="34">
        <v>1.06</v>
      </c>
      <c r="Z1251" s="412">
        <v>1.04</v>
      </c>
      <c r="AA1251" s="412">
        <v>1.04</v>
      </c>
      <c r="AB1251" s="412">
        <v>1.04</v>
      </c>
      <c r="AC1251" s="412">
        <v>1.04</v>
      </c>
      <c r="AD1251" s="412">
        <v>1.04</v>
      </c>
    </row>
    <row r="1252" spans="1:30" s="30" customFormat="1" ht="11.25" x14ac:dyDescent="0.25">
      <c r="A1252" s="31">
        <v>89368</v>
      </c>
      <c r="B1252" s="30" t="str">
        <f t="shared" si="19"/>
        <v/>
      </c>
      <c r="C1252" s="34">
        <v>1.05</v>
      </c>
      <c r="D1252" s="34" t="s">
        <v>1853</v>
      </c>
      <c r="E1252" s="34" t="s">
        <v>1857</v>
      </c>
      <c r="F1252" s="34" t="s">
        <v>1857</v>
      </c>
      <c r="G1252" s="34" t="s">
        <v>1858</v>
      </c>
      <c r="H1252" s="34" t="s">
        <v>1860</v>
      </c>
      <c r="I1252" s="34" t="s">
        <v>1858</v>
      </c>
      <c r="J1252" s="34" t="s">
        <v>1858</v>
      </c>
      <c r="K1252" s="34">
        <v>0.95</v>
      </c>
      <c r="L1252" s="34">
        <v>0.95</v>
      </c>
      <c r="M1252" s="34">
        <v>0.94</v>
      </c>
      <c r="N1252" s="34">
        <v>0.93</v>
      </c>
      <c r="O1252" s="34">
        <v>0.93</v>
      </c>
      <c r="P1252" s="34">
        <v>0.94</v>
      </c>
      <c r="Q1252" s="34">
        <v>0.95</v>
      </c>
      <c r="R1252" s="34">
        <v>0.96</v>
      </c>
      <c r="S1252" s="34">
        <v>0.97</v>
      </c>
      <c r="T1252" s="34">
        <v>1.02</v>
      </c>
      <c r="U1252" s="34">
        <v>1.02</v>
      </c>
      <c r="V1252" s="34">
        <v>1.02</v>
      </c>
      <c r="W1252" s="34">
        <v>1.04</v>
      </c>
      <c r="X1252" s="34">
        <v>1.02</v>
      </c>
      <c r="Y1252" s="34">
        <v>1.06</v>
      </c>
      <c r="Z1252" s="412">
        <v>1.04</v>
      </c>
      <c r="AA1252" s="412">
        <v>1.04</v>
      </c>
      <c r="AB1252" s="412">
        <v>1.04</v>
      </c>
      <c r="AC1252" s="412">
        <v>1.04</v>
      </c>
      <c r="AD1252" s="412">
        <v>1.04</v>
      </c>
    </row>
    <row r="1253" spans="1:30" s="30" customFormat="1" ht="11.25" x14ac:dyDescent="0.25">
      <c r="A1253" s="31">
        <v>89407</v>
      </c>
      <c r="B1253" s="30" t="str">
        <f t="shared" si="19"/>
        <v/>
      </c>
      <c r="C1253" s="34">
        <v>1.1000000000000001</v>
      </c>
      <c r="D1253" s="34" t="s">
        <v>1848</v>
      </c>
      <c r="E1253" s="34" t="s">
        <v>1855</v>
      </c>
      <c r="F1253" s="34" t="s">
        <v>1852</v>
      </c>
      <c r="G1253" s="34" t="s">
        <v>1857</v>
      </c>
      <c r="H1253" s="34" t="s">
        <v>1861</v>
      </c>
      <c r="I1253" s="34">
        <v>1</v>
      </c>
      <c r="J1253" s="34">
        <v>1</v>
      </c>
      <c r="K1253" s="34">
        <v>0.99</v>
      </c>
      <c r="L1253" s="34">
        <v>0.99</v>
      </c>
      <c r="M1253" s="34">
        <v>0.98</v>
      </c>
      <c r="N1253" s="34">
        <v>0.97</v>
      </c>
      <c r="O1253" s="34">
        <v>0.97</v>
      </c>
      <c r="P1253" s="34">
        <v>0.98</v>
      </c>
      <c r="Q1253" s="34">
        <v>0.99</v>
      </c>
      <c r="R1253" s="34">
        <v>1</v>
      </c>
      <c r="S1253" s="34">
        <v>1.01</v>
      </c>
      <c r="T1253" s="34">
        <v>1.07</v>
      </c>
      <c r="U1253" s="34">
        <v>1.07</v>
      </c>
      <c r="V1253" s="34">
        <v>1.07</v>
      </c>
      <c r="W1253" s="34">
        <v>1.0900000000000001</v>
      </c>
      <c r="X1253" s="34">
        <v>1.06</v>
      </c>
      <c r="Y1253" s="34">
        <v>1.1100000000000001</v>
      </c>
      <c r="Z1253" s="412">
        <v>1.0900000000000001</v>
      </c>
      <c r="AA1253" s="412">
        <v>1.0900000000000001</v>
      </c>
      <c r="AB1253" s="412">
        <v>1.0900000000000001</v>
      </c>
      <c r="AC1253" s="412">
        <v>1.0900000000000001</v>
      </c>
      <c r="AD1253" s="412">
        <v>1.0900000000000001</v>
      </c>
    </row>
    <row r="1254" spans="1:30" s="30" customFormat="1" ht="11.25" x14ac:dyDescent="0.25">
      <c r="A1254" s="31">
        <v>89415</v>
      </c>
      <c r="B1254" s="30" t="str">
        <f t="shared" si="19"/>
        <v/>
      </c>
      <c r="C1254" s="34">
        <v>1.08</v>
      </c>
      <c r="D1254" s="34" t="s">
        <v>1855</v>
      </c>
      <c r="E1254" s="34" t="s">
        <v>1854</v>
      </c>
      <c r="F1254" s="34" t="s">
        <v>1854</v>
      </c>
      <c r="G1254" s="34" t="s">
        <v>1864</v>
      </c>
      <c r="H1254" s="34" t="s">
        <v>1865</v>
      </c>
      <c r="I1254" s="34" t="s">
        <v>1861</v>
      </c>
      <c r="J1254" s="34" t="s">
        <v>1861</v>
      </c>
      <c r="K1254" s="34">
        <v>0.97</v>
      </c>
      <c r="L1254" s="34">
        <v>0.97</v>
      </c>
      <c r="M1254" s="34">
        <v>0.97</v>
      </c>
      <c r="N1254" s="34">
        <v>0.95</v>
      </c>
      <c r="O1254" s="34">
        <v>0.96</v>
      </c>
      <c r="P1254" s="34">
        <v>0.97</v>
      </c>
      <c r="Q1254" s="34">
        <v>0.98</v>
      </c>
      <c r="R1254" s="34">
        <v>0.98</v>
      </c>
      <c r="S1254" s="34">
        <v>1</v>
      </c>
      <c r="T1254" s="34">
        <v>1.05</v>
      </c>
      <c r="U1254" s="34">
        <v>1.05</v>
      </c>
      <c r="V1254" s="34">
        <v>1.05</v>
      </c>
      <c r="W1254" s="34">
        <v>1.07</v>
      </c>
      <c r="X1254" s="34">
        <v>1.05</v>
      </c>
      <c r="Y1254" s="34">
        <v>1.0900000000000001</v>
      </c>
      <c r="Z1254" s="412">
        <v>1.07</v>
      </c>
      <c r="AA1254" s="412">
        <v>1.07</v>
      </c>
      <c r="AB1254" s="412">
        <v>1.07</v>
      </c>
      <c r="AC1254" s="412">
        <v>1.07</v>
      </c>
      <c r="AD1254" s="412">
        <v>1.07</v>
      </c>
    </row>
    <row r="1255" spans="1:30" s="30" customFormat="1" ht="11.25" x14ac:dyDescent="0.25">
      <c r="A1255" s="31">
        <v>89420</v>
      </c>
      <c r="B1255" s="30" t="str">
        <f t="shared" si="19"/>
        <v/>
      </c>
      <c r="C1255" s="34">
        <v>1.0900000000000001</v>
      </c>
      <c r="D1255" s="34" t="s">
        <v>1847</v>
      </c>
      <c r="E1255" s="34" t="s">
        <v>1852</v>
      </c>
      <c r="F1255" s="34" t="s">
        <v>1854</v>
      </c>
      <c r="G1255" s="34">
        <v>1</v>
      </c>
      <c r="H1255" s="34" t="s">
        <v>1861</v>
      </c>
      <c r="I1255" s="34" t="s">
        <v>1864</v>
      </c>
      <c r="J1255" s="34" t="s">
        <v>1864</v>
      </c>
      <c r="K1255" s="34">
        <v>0.98</v>
      </c>
      <c r="L1255" s="34">
        <v>0.98</v>
      </c>
      <c r="M1255" s="34">
        <v>0.97</v>
      </c>
      <c r="N1255" s="34">
        <v>0.96</v>
      </c>
      <c r="O1255" s="34">
        <v>0.96</v>
      </c>
      <c r="P1255" s="34">
        <v>0.97</v>
      </c>
      <c r="Q1255" s="34">
        <v>0.99</v>
      </c>
      <c r="R1255" s="34">
        <v>0.99</v>
      </c>
      <c r="S1255" s="34">
        <v>1.01</v>
      </c>
      <c r="T1255" s="34">
        <v>1.06</v>
      </c>
      <c r="U1255" s="34">
        <v>1.06</v>
      </c>
      <c r="V1255" s="34">
        <v>1.06</v>
      </c>
      <c r="W1255" s="34">
        <v>1.08</v>
      </c>
      <c r="X1255" s="34">
        <v>1.05</v>
      </c>
      <c r="Y1255" s="34">
        <v>1.1000000000000001</v>
      </c>
      <c r="Z1255" s="412">
        <v>1.08</v>
      </c>
      <c r="AA1255" s="412">
        <v>1.08</v>
      </c>
      <c r="AB1255" s="412">
        <v>1.08</v>
      </c>
      <c r="AC1255" s="412">
        <v>1.08</v>
      </c>
      <c r="AD1255" s="412">
        <v>1.08</v>
      </c>
    </row>
    <row r="1256" spans="1:30" s="30" customFormat="1" ht="11.25" x14ac:dyDescent="0.25">
      <c r="A1256" s="31">
        <v>89423</v>
      </c>
      <c r="B1256" s="30" t="str">
        <f t="shared" si="19"/>
        <v/>
      </c>
      <c r="C1256" s="34">
        <v>1.08</v>
      </c>
      <c r="D1256" s="34" t="s">
        <v>1855</v>
      </c>
      <c r="E1256" s="34" t="s">
        <v>1852</v>
      </c>
      <c r="F1256" s="34" t="s">
        <v>1854</v>
      </c>
      <c r="G1256" s="34" t="s">
        <v>1864</v>
      </c>
      <c r="H1256" s="34" t="s">
        <v>1865</v>
      </c>
      <c r="I1256" s="34" t="s">
        <v>1864</v>
      </c>
      <c r="J1256" s="34" t="s">
        <v>1864</v>
      </c>
      <c r="K1256" s="34">
        <v>0.97</v>
      </c>
      <c r="L1256" s="34">
        <v>0.98</v>
      </c>
      <c r="M1256" s="34">
        <v>0.97</v>
      </c>
      <c r="N1256" s="34">
        <v>0.96</v>
      </c>
      <c r="O1256" s="34">
        <v>0.96</v>
      </c>
      <c r="P1256" s="34">
        <v>0.97</v>
      </c>
      <c r="Q1256" s="34">
        <v>0.98</v>
      </c>
      <c r="R1256" s="34">
        <v>0.99</v>
      </c>
      <c r="S1256" s="34">
        <v>1</v>
      </c>
      <c r="T1256" s="34">
        <v>1.05</v>
      </c>
      <c r="U1256" s="34">
        <v>1.05</v>
      </c>
      <c r="V1256" s="34">
        <v>1.06</v>
      </c>
      <c r="W1256" s="34">
        <v>1.08</v>
      </c>
      <c r="X1256" s="34">
        <v>1.05</v>
      </c>
      <c r="Y1256" s="34">
        <v>1.0900000000000001</v>
      </c>
      <c r="Z1256" s="412">
        <v>1.08</v>
      </c>
      <c r="AA1256" s="412">
        <v>1.08</v>
      </c>
      <c r="AB1256" s="412">
        <v>1.08</v>
      </c>
      <c r="AC1256" s="412">
        <v>1.08</v>
      </c>
      <c r="AD1256" s="412">
        <v>1.08</v>
      </c>
    </row>
    <row r="1257" spans="1:30" s="30" customFormat="1" ht="11.25" x14ac:dyDescent="0.25">
      <c r="A1257" s="31">
        <v>89426</v>
      </c>
      <c r="B1257" s="30" t="str">
        <f t="shared" si="19"/>
        <v/>
      </c>
      <c r="C1257" s="34">
        <v>1.06</v>
      </c>
      <c r="D1257" s="34" t="s">
        <v>1854</v>
      </c>
      <c r="E1257" s="34" t="s">
        <v>1856</v>
      </c>
      <c r="F1257" s="34" t="s">
        <v>1856</v>
      </c>
      <c r="G1257" s="34" t="s">
        <v>1865</v>
      </c>
      <c r="H1257" s="34" t="s">
        <v>1860</v>
      </c>
      <c r="I1257" s="34" t="s">
        <v>1865</v>
      </c>
      <c r="J1257" s="34" t="s">
        <v>1865</v>
      </c>
      <c r="K1257" s="34">
        <v>0.96</v>
      </c>
      <c r="L1257" s="34">
        <v>0.96</v>
      </c>
      <c r="M1257" s="34">
        <v>0.95</v>
      </c>
      <c r="N1257" s="34">
        <v>0.94</v>
      </c>
      <c r="O1257" s="34">
        <v>0.94</v>
      </c>
      <c r="P1257" s="34">
        <v>0.95</v>
      </c>
      <c r="Q1257" s="34">
        <v>0.96</v>
      </c>
      <c r="R1257" s="34">
        <v>0.97</v>
      </c>
      <c r="S1257" s="34">
        <v>0.98</v>
      </c>
      <c r="T1257" s="34">
        <v>1.03</v>
      </c>
      <c r="U1257" s="34">
        <v>1.03</v>
      </c>
      <c r="V1257" s="34">
        <v>1.03</v>
      </c>
      <c r="W1257" s="34">
        <v>1.05</v>
      </c>
      <c r="X1257" s="34">
        <v>1.03</v>
      </c>
      <c r="Y1257" s="34">
        <v>1.07</v>
      </c>
      <c r="Z1257" s="412">
        <v>1.05</v>
      </c>
      <c r="AA1257" s="412">
        <v>1.05</v>
      </c>
      <c r="AB1257" s="412">
        <v>1.05</v>
      </c>
      <c r="AC1257" s="412">
        <v>1.05</v>
      </c>
      <c r="AD1257" s="412">
        <v>1.05</v>
      </c>
    </row>
    <row r="1258" spans="1:30" s="30" customFormat="1" ht="11.25" x14ac:dyDescent="0.25">
      <c r="A1258" s="31">
        <v>89428</v>
      </c>
      <c r="B1258" s="30" t="str">
        <f t="shared" si="19"/>
        <v/>
      </c>
      <c r="C1258" s="34">
        <v>1.02</v>
      </c>
      <c r="D1258" s="34">
        <v>1</v>
      </c>
      <c r="E1258" s="34" t="s">
        <v>1864</v>
      </c>
      <c r="F1258" s="34" t="s">
        <v>1861</v>
      </c>
      <c r="G1258" s="34" t="s">
        <v>1859</v>
      </c>
      <c r="H1258" s="34" t="s">
        <v>1862</v>
      </c>
      <c r="I1258" s="34" t="s">
        <v>1859</v>
      </c>
      <c r="J1258" s="34" t="s">
        <v>1859</v>
      </c>
      <c r="K1258" s="34">
        <v>0.93</v>
      </c>
      <c r="L1258" s="34">
        <v>0.93</v>
      </c>
      <c r="M1258" s="34">
        <v>0.92</v>
      </c>
      <c r="N1258" s="34">
        <v>0.91</v>
      </c>
      <c r="O1258" s="34">
        <v>0.91</v>
      </c>
      <c r="P1258" s="34">
        <v>0.92</v>
      </c>
      <c r="Q1258" s="34">
        <v>0.93</v>
      </c>
      <c r="R1258" s="34">
        <v>0.94</v>
      </c>
      <c r="S1258" s="34">
        <v>0.95</v>
      </c>
      <c r="T1258" s="34">
        <v>1</v>
      </c>
      <c r="U1258" s="34">
        <v>1</v>
      </c>
      <c r="V1258" s="34">
        <v>1</v>
      </c>
      <c r="W1258" s="34">
        <v>1.02</v>
      </c>
      <c r="X1258" s="34">
        <v>1</v>
      </c>
      <c r="Y1258" s="34">
        <v>1.04</v>
      </c>
      <c r="Z1258" s="412">
        <v>1.02</v>
      </c>
      <c r="AA1258" s="412">
        <v>1.02</v>
      </c>
      <c r="AB1258" s="412">
        <v>1.02</v>
      </c>
      <c r="AC1258" s="412">
        <v>1.02</v>
      </c>
      <c r="AD1258" s="412">
        <v>1.02</v>
      </c>
    </row>
    <row r="1259" spans="1:30" s="30" customFormat="1" ht="11.25" x14ac:dyDescent="0.25">
      <c r="A1259" s="31">
        <v>89429</v>
      </c>
      <c r="B1259" s="30" t="str">
        <f t="shared" si="19"/>
        <v/>
      </c>
      <c r="C1259" s="34">
        <v>1.05</v>
      </c>
      <c r="D1259" s="34" t="s">
        <v>1853</v>
      </c>
      <c r="E1259" s="34" t="s">
        <v>1857</v>
      </c>
      <c r="F1259" s="34" t="s">
        <v>1857</v>
      </c>
      <c r="G1259" s="34" t="s">
        <v>1865</v>
      </c>
      <c r="H1259" s="34" t="s">
        <v>1860</v>
      </c>
      <c r="I1259" s="34" t="s">
        <v>1858</v>
      </c>
      <c r="J1259" s="34" t="s">
        <v>1858</v>
      </c>
      <c r="K1259" s="34">
        <v>0.95</v>
      </c>
      <c r="L1259" s="34">
        <v>0.95</v>
      </c>
      <c r="M1259" s="34">
        <v>0.94</v>
      </c>
      <c r="N1259" s="34">
        <v>0.93</v>
      </c>
      <c r="O1259" s="34">
        <v>0.93</v>
      </c>
      <c r="P1259" s="34">
        <v>0.94</v>
      </c>
      <c r="Q1259" s="34">
        <v>0.96</v>
      </c>
      <c r="R1259" s="34">
        <v>0.96</v>
      </c>
      <c r="S1259" s="34">
        <v>0.97</v>
      </c>
      <c r="T1259" s="34">
        <v>1.02</v>
      </c>
      <c r="U1259" s="34">
        <v>1.02</v>
      </c>
      <c r="V1259" s="34">
        <v>1.02</v>
      </c>
      <c r="W1259" s="34">
        <v>1.04</v>
      </c>
      <c r="X1259" s="34">
        <v>1.02</v>
      </c>
      <c r="Y1259" s="34">
        <v>1.06</v>
      </c>
      <c r="Z1259" s="412">
        <v>1.04</v>
      </c>
      <c r="AA1259" s="412">
        <v>1.04</v>
      </c>
      <c r="AB1259" s="412">
        <v>1.04</v>
      </c>
      <c r="AC1259" s="412">
        <v>1.04</v>
      </c>
      <c r="AD1259" s="412">
        <v>1.04</v>
      </c>
    </row>
    <row r="1260" spans="1:30" s="30" customFormat="1" ht="11.25" x14ac:dyDescent="0.25">
      <c r="A1260" s="31">
        <v>89431</v>
      </c>
      <c r="B1260" s="30" t="str">
        <f t="shared" si="19"/>
        <v/>
      </c>
      <c r="C1260" s="34">
        <v>1.07</v>
      </c>
      <c r="D1260" s="34" t="s">
        <v>1852</v>
      </c>
      <c r="E1260" s="34" t="s">
        <v>1854</v>
      </c>
      <c r="F1260" s="34" t="s">
        <v>1853</v>
      </c>
      <c r="G1260" s="34" t="s">
        <v>1864</v>
      </c>
      <c r="H1260" s="34" t="s">
        <v>1858</v>
      </c>
      <c r="I1260" s="34" t="s">
        <v>1861</v>
      </c>
      <c r="J1260" s="34" t="s">
        <v>1861</v>
      </c>
      <c r="K1260" s="34">
        <v>0.97</v>
      </c>
      <c r="L1260" s="34">
        <v>0.97</v>
      </c>
      <c r="M1260" s="34">
        <v>0.96</v>
      </c>
      <c r="N1260" s="34">
        <v>0.95</v>
      </c>
      <c r="O1260" s="34">
        <v>0.95</v>
      </c>
      <c r="P1260" s="34">
        <v>0.96</v>
      </c>
      <c r="Q1260" s="34">
        <v>0.97</v>
      </c>
      <c r="R1260" s="34">
        <v>0.98</v>
      </c>
      <c r="S1260" s="34">
        <v>0.99</v>
      </c>
      <c r="T1260" s="34">
        <v>1.04</v>
      </c>
      <c r="U1260" s="34">
        <v>1.04</v>
      </c>
      <c r="V1260" s="34">
        <v>1.05</v>
      </c>
      <c r="W1260" s="34">
        <v>1.07</v>
      </c>
      <c r="X1260" s="34">
        <v>1.04</v>
      </c>
      <c r="Y1260" s="34">
        <v>1.08</v>
      </c>
      <c r="Z1260" s="412">
        <v>1.07</v>
      </c>
      <c r="AA1260" s="412">
        <v>1.07</v>
      </c>
      <c r="AB1260" s="412">
        <v>1.07</v>
      </c>
      <c r="AC1260" s="412">
        <v>1.07</v>
      </c>
      <c r="AD1260" s="412">
        <v>1.07</v>
      </c>
    </row>
    <row r="1261" spans="1:30" s="30" customFormat="1" ht="11.25" x14ac:dyDescent="0.25">
      <c r="A1261" s="31">
        <v>89434</v>
      </c>
      <c r="B1261" s="30" t="str">
        <f t="shared" si="19"/>
        <v/>
      </c>
      <c r="C1261" s="34">
        <v>1.08</v>
      </c>
      <c r="D1261" s="34" t="s">
        <v>1855</v>
      </c>
      <c r="E1261" s="34" t="s">
        <v>1854</v>
      </c>
      <c r="F1261" s="34" t="s">
        <v>1853</v>
      </c>
      <c r="G1261" s="34" t="s">
        <v>1864</v>
      </c>
      <c r="H1261" s="34" t="s">
        <v>1865</v>
      </c>
      <c r="I1261" s="34" t="s">
        <v>1864</v>
      </c>
      <c r="J1261" s="34" t="s">
        <v>1861</v>
      </c>
      <c r="K1261" s="34">
        <v>0.97</v>
      </c>
      <c r="L1261" s="34">
        <v>0.97</v>
      </c>
      <c r="M1261" s="34">
        <v>0.97</v>
      </c>
      <c r="N1261" s="34">
        <v>0.95</v>
      </c>
      <c r="O1261" s="34">
        <v>0.96</v>
      </c>
      <c r="P1261" s="34">
        <v>0.97</v>
      </c>
      <c r="Q1261" s="34">
        <v>0.98</v>
      </c>
      <c r="R1261" s="34">
        <v>0.99</v>
      </c>
      <c r="S1261" s="34">
        <v>1</v>
      </c>
      <c r="T1261" s="34">
        <v>1.05</v>
      </c>
      <c r="U1261" s="34">
        <v>1.05</v>
      </c>
      <c r="V1261" s="34">
        <v>1.05</v>
      </c>
      <c r="W1261" s="34">
        <v>1.07</v>
      </c>
      <c r="X1261" s="34">
        <v>1.05</v>
      </c>
      <c r="Y1261" s="34">
        <v>1.0900000000000001</v>
      </c>
      <c r="Z1261" s="412">
        <v>1.07</v>
      </c>
      <c r="AA1261" s="412">
        <v>1.07</v>
      </c>
      <c r="AB1261" s="412">
        <v>1.07</v>
      </c>
      <c r="AC1261" s="412">
        <v>1.07</v>
      </c>
      <c r="AD1261" s="412">
        <v>1.07</v>
      </c>
    </row>
    <row r="1262" spans="1:30" s="30" customFormat="1" ht="11.25" x14ac:dyDescent="0.25">
      <c r="A1262" s="31">
        <v>89435</v>
      </c>
      <c r="B1262" s="30" t="str">
        <f t="shared" si="19"/>
        <v/>
      </c>
      <c r="C1262" s="34">
        <v>1.05</v>
      </c>
      <c r="D1262" s="34" t="s">
        <v>1853</v>
      </c>
      <c r="E1262" s="34" t="s">
        <v>1857</v>
      </c>
      <c r="F1262" s="34" t="s">
        <v>1857</v>
      </c>
      <c r="G1262" s="34" t="s">
        <v>1865</v>
      </c>
      <c r="H1262" s="34" t="s">
        <v>1860</v>
      </c>
      <c r="I1262" s="34" t="s">
        <v>1858</v>
      </c>
      <c r="J1262" s="34" t="s">
        <v>1858</v>
      </c>
      <c r="K1262" s="34">
        <v>0.95</v>
      </c>
      <c r="L1262" s="34">
        <v>0.95</v>
      </c>
      <c r="M1262" s="34">
        <v>0.95</v>
      </c>
      <c r="N1262" s="34">
        <v>0.93</v>
      </c>
      <c r="O1262" s="34">
        <v>0.94</v>
      </c>
      <c r="P1262" s="34">
        <v>0.95</v>
      </c>
      <c r="Q1262" s="34">
        <v>0.96</v>
      </c>
      <c r="R1262" s="34">
        <v>0.96</v>
      </c>
      <c r="S1262" s="34">
        <v>0.98</v>
      </c>
      <c r="T1262" s="34">
        <v>1.02</v>
      </c>
      <c r="U1262" s="34">
        <v>1.02</v>
      </c>
      <c r="V1262" s="34">
        <v>1.02</v>
      </c>
      <c r="W1262" s="34">
        <v>1.05</v>
      </c>
      <c r="X1262" s="34">
        <v>1.02</v>
      </c>
      <c r="Y1262" s="34">
        <v>1.06</v>
      </c>
      <c r="Z1262" s="412">
        <v>1.05</v>
      </c>
      <c r="AA1262" s="412">
        <v>1.05</v>
      </c>
      <c r="AB1262" s="412">
        <v>1.05</v>
      </c>
      <c r="AC1262" s="412">
        <v>1.05</v>
      </c>
      <c r="AD1262" s="412">
        <v>1.05</v>
      </c>
    </row>
    <row r="1263" spans="1:30" s="30" customFormat="1" ht="11.25" x14ac:dyDescent="0.25">
      <c r="A1263" s="31">
        <v>89437</v>
      </c>
      <c r="B1263" s="30" t="str">
        <f t="shared" si="19"/>
        <v/>
      </c>
      <c r="C1263" s="34">
        <v>1.06</v>
      </c>
      <c r="D1263" s="34" t="s">
        <v>1854</v>
      </c>
      <c r="E1263" s="34" t="s">
        <v>1853</v>
      </c>
      <c r="F1263" s="34" t="s">
        <v>1856</v>
      </c>
      <c r="G1263" s="34" t="s">
        <v>1861</v>
      </c>
      <c r="H1263" s="34" t="s">
        <v>1858</v>
      </c>
      <c r="I1263" s="34" t="s">
        <v>1865</v>
      </c>
      <c r="J1263" s="34" t="s">
        <v>1865</v>
      </c>
      <c r="K1263" s="34">
        <v>0.96</v>
      </c>
      <c r="L1263" s="34">
        <v>0.96</v>
      </c>
      <c r="M1263" s="34">
        <v>0.95</v>
      </c>
      <c r="N1263" s="34">
        <v>0.94</v>
      </c>
      <c r="O1263" s="34">
        <v>0.94</v>
      </c>
      <c r="P1263" s="34">
        <v>0.96</v>
      </c>
      <c r="Q1263" s="34">
        <v>0.97</v>
      </c>
      <c r="R1263" s="34">
        <v>0.97</v>
      </c>
      <c r="S1263" s="34">
        <v>0.99</v>
      </c>
      <c r="T1263" s="34">
        <v>1.04</v>
      </c>
      <c r="U1263" s="34">
        <v>1.04</v>
      </c>
      <c r="V1263" s="34">
        <v>1.04</v>
      </c>
      <c r="W1263" s="34">
        <v>1.06</v>
      </c>
      <c r="X1263" s="34">
        <v>1.03</v>
      </c>
      <c r="Y1263" s="34">
        <v>1.08</v>
      </c>
      <c r="Z1263" s="412">
        <v>1.06</v>
      </c>
      <c r="AA1263" s="412">
        <v>1.06</v>
      </c>
      <c r="AB1263" s="412">
        <v>1.06</v>
      </c>
      <c r="AC1263" s="412">
        <v>1.06</v>
      </c>
      <c r="AD1263" s="412">
        <v>1.06</v>
      </c>
    </row>
    <row r="1264" spans="1:30" s="30" customFormat="1" ht="11.25" x14ac:dyDescent="0.25">
      <c r="A1264" s="31">
        <v>89438</v>
      </c>
      <c r="B1264" s="30" t="str">
        <f t="shared" si="19"/>
        <v/>
      </c>
      <c r="C1264" s="34">
        <v>1.06</v>
      </c>
      <c r="D1264" s="34" t="s">
        <v>1854</v>
      </c>
      <c r="E1264" s="34" t="s">
        <v>1853</v>
      </c>
      <c r="F1264" s="34" t="s">
        <v>1856</v>
      </c>
      <c r="G1264" s="34" t="s">
        <v>1861</v>
      </c>
      <c r="H1264" s="34" t="s">
        <v>1858</v>
      </c>
      <c r="I1264" s="34" t="s">
        <v>1865</v>
      </c>
      <c r="J1264" s="34" t="s">
        <v>1865</v>
      </c>
      <c r="K1264" s="34">
        <v>0.96</v>
      </c>
      <c r="L1264" s="34">
        <v>0.96</v>
      </c>
      <c r="M1264" s="34">
        <v>0.95</v>
      </c>
      <c r="N1264" s="34">
        <v>0.94</v>
      </c>
      <c r="O1264" s="34">
        <v>0.94</v>
      </c>
      <c r="P1264" s="34">
        <v>0.95</v>
      </c>
      <c r="Q1264" s="34">
        <v>0.97</v>
      </c>
      <c r="R1264" s="34">
        <v>0.97</v>
      </c>
      <c r="S1264" s="34">
        <v>0.98</v>
      </c>
      <c r="T1264" s="34">
        <v>1.03</v>
      </c>
      <c r="U1264" s="34">
        <v>1.03</v>
      </c>
      <c r="V1264" s="34">
        <v>1.03</v>
      </c>
      <c r="W1264" s="34">
        <v>1.06</v>
      </c>
      <c r="X1264" s="34">
        <v>1.03</v>
      </c>
      <c r="Y1264" s="34">
        <v>1.07</v>
      </c>
      <c r="Z1264" s="412">
        <v>1.06</v>
      </c>
      <c r="AA1264" s="412">
        <v>1.06</v>
      </c>
      <c r="AB1264" s="412">
        <v>1.06</v>
      </c>
      <c r="AC1264" s="412">
        <v>1.06</v>
      </c>
      <c r="AD1264" s="412">
        <v>1.06</v>
      </c>
    </row>
    <row r="1265" spans="1:30" s="30" customFormat="1" ht="11.25" x14ac:dyDescent="0.25">
      <c r="A1265" s="31">
        <v>89440</v>
      </c>
      <c r="B1265" s="30" t="str">
        <f t="shared" si="19"/>
        <v/>
      </c>
      <c r="C1265" s="34">
        <v>1.06</v>
      </c>
      <c r="D1265" s="34" t="s">
        <v>1854</v>
      </c>
      <c r="E1265" s="34" t="s">
        <v>1853</v>
      </c>
      <c r="F1265" s="34" t="s">
        <v>1856</v>
      </c>
      <c r="G1265" s="34" t="s">
        <v>1861</v>
      </c>
      <c r="H1265" s="34" t="s">
        <v>1858</v>
      </c>
      <c r="I1265" s="34" t="s">
        <v>1865</v>
      </c>
      <c r="J1265" s="34" t="s">
        <v>1865</v>
      </c>
      <c r="K1265" s="34">
        <v>0.96</v>
      </c>
      <c r="L1265" s="34">
        <v>0.96</v>
      </c>
      <c r="M1265" s="34">
        <v>0.96</v>
      </c>
      <c r="N1265" s="34">
        <v>0.94</v>
      </c>
      <c r="O1265" s="34">
        <v>0.94</v>
      </c>
      <c r="P1265" s="34">
        <v>0.96</v>
      </c>
      <c r="Q1265" s="34">
        <v>0.97</v>
      </c>
      <c r="R1265" s="34">
        <v>0.97</v>
      </c>
      <c r="S1265" s="34">
        <v>0.99</v>
      </c>
      <c r="T1265" s="34">
        <v>1.04</v>
      </c>
      <c r="U1265" s="34">
        <v>1.04</v>
      </c>
      <c r="V1265" s="34">
        <v>1.04</v>
      </c>
      <c r="W1265" s="34">
        <v>1.06</v>
      </c>
      <c r="X1265" s="34">
        <v>1.03</v>
      </c>
      <c r="Y1265" s="34">
        <v>1.08</v>
      </c>
      <c r="Z1265" s="412">
        <v>1.06</v>
      </c>
      <c r="AA1265" s="412">
        <v>1.06</v>
      </c>
      <c r="AB1265" s="412">
        <v>1.06</v>
      </c>
      <c r="AC1265" s="412">
        <v>1.06</v>
      </c>
      <c r="AD1265" s="412">
        <v>1.06</v>
      </c>
    </row>
    <row r="1266" spans="1:30" s="30" customFormat="1" ht="11.25" x14ac:dyDescent="0.25">
      <c r="A1266" s="31">
        <v>89441</v>
      </c>
      <c r="B1266" s="30" t="str">
        <f t="shared" si="19"/>
        <v/>
      </c>
      <c r="C1266" s="34">
        <v>1.07</v>
      </c>
      <c r="D1266" s="34" t="s">
        <v>1852</v>
      </c>
      <c r="E1266" s="34" t="s">
        <v>1854</v>
      </c>
      <c r="F1266" s="34" t="s">
        <v>1853</v>
      </c>
      <c r="G1266" s="34" t="s">
        <v>1864</v>
      </c>
      <c r="H1266" s="34" t="s">
        <v>1865</v>
      </c>
      <c r="I1266" s="34" t="s">
        <v>1861</v>
      </c>
      <c r="J1266" s="34" t="s">
        <v>1861</v>
      </c>
      <c r="K1266" s="34">
        <v>0.97</v>
      </c>
      <c r="L1266" s="34">
        <v>0.97</v>
      </c>
      <c r="M1266" s="34">
        <v>0.96</v>
      </c>
      <c r="N1266" s="34">
        <v>0.95</v>
      </c>
      <c r="O1266" s="34">
        <v>0.95</v>
      </c>
      <c r="P1266" s="34">
        <v>0.96</v>
      </c>
      <c r="Q1266" s="34">
        <v>0.97</v>
      </c>
      <c r="R1266" s="34">
        <v>0.98</v>
      </c>
      <c r="S1266" s="34">
        <v>0.99</v>
      </c>
      <c r="T1266" s="34">
        <v>1.04</v>
      </c>
      <c r="U1266" s="34">
        <v>1.05</v>
      </c>
      <c r="V1266" s="34">
        <v>1.05</v>
      </c>
      <c r="W1266" s="34">
        <v>1.07</v>
      </c>
      <c r="X1266" s="34">
        <v>1.04</v>
      </c>
      <c r="Y1266" s="34">
        <v>1.0900000000000001</v>
      </c>
      <c r="Z1266" s="412">
        <v>1.07</v>
      </c>
      <c r="AA1266" s="412">
        <v>1.07</v>
      </c>
      <c r="AB1266" s="412">
        <v>1.07</v>
      </c>
      <c r="AC1266" s="412">
        <v>1.07</v>
      </c>
      <c r="AD1266" s="412">
        <v>1.07</v>
      </c>
    </row>
    <row r="1267" spans="1:30" s="30" customFormat="1" ht="11.25" x14ac:dyDescent="0.25">
      <c r="A1267" s="31">
        <v>89443</v>
      </c>
      <c r="B1267" s="30" t="str">
        <f t="shared" si="19"/>
        <v/>
      </c>
      <c r="C1267" s="34">
        <v>1.08</v>
      </c>
      <c r="D1267" s="34" t="s">
        <v>1855</v>
      </c>
      <c r="E1267" s="34" t="s">
        <v>1854</v>
      </c>
      <c r="F1267" s="34" t="s">
        <v>1853</v>
      </c>
      <c r="G1267" s="34" t="s">
        <v>1864</v>
      </c>
      <c r="H1267" s="34" t="s">
        <v>1865</v>
      </c>
      <c r="I1267" s="34" t="s">
        <v>1864</v>
      </c>
      <c r="J1267" s="34" t="s">
        <v>1864</v>
      </c>
      <c r="K1267" s="34">
        <v>0.97</v>
      </c>
      <c r="L1267" s="34">
        <v>0.98</v>
      </c>
      <c r="M1267" s="34">
        <v>0.97</v>
      </c>
      <c r="N1267" s="34">
        <v>0.96</v>
      </c>
      <c r="O1267" s="34">
        <v>0.96</v>
      </c>
      <c r="P1267" s="34">
        <v>0.97</v>
      </c>
      <c r="Q1267" s="34">
        <v>0.98</v>
      </c>
      <c r="R1267" s="34">
        <v>0.99</v>
      </c>
      <c r="S1267" s="34">
        <v>1</v>
      </c>
      <c r="T1267" s="34">
        <v>1.05</v>
      </c>
      <c r="U1267" s="34">
        <v>1.05</v>
      </c>
      <c r="V1267" s="34">
        <v>1.05</v>
      </c>
      <c r="W1267" s="34">
        <v>1.07</v>
      </c>
      <c r="X1267" s="34">
        <v>1.05</v>
      </c>
      <c r="Y1267" s="34">
        <v>1.0900000000000001</v>
      </c>
      <c r="Z1267" s="412">
        <v>1.07</v>
      </c>
      <c r="AA1267" s="412">
        <v>1.07</v>
      </c>
      <c r="AB1267" s="412">
        <v>1.07</v>
      </c>
      <c r="AC1267" s="412">
        <v>1.07</v>
      </c>
      <c r="AD1267" s="412">
        <v>1.07</v>
      </c>
    </row>
    <row r="1268" spans="1:30" s="30" customFormat="1" ht="11.25" x14ac:dyDescent="0.25">
      <c r="A1268" s="31">
        <v>89446</v>
      </c>
      <c r="B1268" s="30" t="str">
        <f t="shared" si="19"/>
        <v/>
      </c>
      <c r="C1268" s="34">
        <v>1.05</v>
      </c>
      <c r="D1268" s="34" t="s">
        <v>1853</v>
      </c>
      <c r="E1268" s="34" t="s">
        <v>1857</v>
      </c>
      <c r="F1268" s="34" t="s">
        <v>1857</v>
      </c>
      <c r="G1268" s="34" t="s">
        <v>1858</v>
      </c>
      <c r="H1268" s="34" t="s">
        <v>1860</v>
      </c>
      <c r="I1268" s="34" t="s">
        <v>1858</v>
      </c>
      <c r="J1268" s="34" t="s">
        <v>1858</v>
      </c>
      <c r="K1268" s="34">
        <v>0.95</v>
      </c>
      <c r="L1268" s="34">
        <v>0.95</v>
      </c>
      <c r="M1268" s="34">
        <v>0.94</v>
      </c>
      <c r="N1268" s="34">
        <v>0.93</v>
      </c>
      <c r="O1268" s="34">
        <v>0.93</v>
      </c>
      <c r="P1268" s="34">
        <v>0.94</v>
      </c>
      <c r="Q1268" s="34">
        <v>0.96</v>
      </c>
      <c r="R1268" s="34">
        <v>0.96</v>
      </c>
      <c r="S1268" s="34">
        <v>0.97</v>
      </c>
      <c r="T1268" s="34">
        <v>1.02</v>
      </c>
      <c r="U1268" s="34">
        <v>1.02</v>
      </c>
      <c r="V1268" s="34">
        <v>1.02</v>
      </c>
      <c r="W1268" s="34">
        <v>1.04</v>
      </c>
      <c r="X1268" s="34">
        <v>1.02</v>
      </c>
      <c r="Y1268" s="34">
        <v>1.06</v>
      </c>
      <c r="Z1268" s="412">
        <v>1.04</v>
      </c>
      <c r="AA1268" s="412">
        <v>1.04</v>
      </c>
      <c r="AB1268" s="412">
        <v>1.04</v>
      </c>
      <c r="AC1268" s="412">
        <v>1.04</v>
      </c>
      <c r="AD1268" s="412">
        <v>1.04</v>
      </c>
    </row>
    <row r="1269" spans="1:30" s="30" customFormat="1" ht="11.25" x14ac:dyDescent="0.25">
      <c r="A1269" s="31">
        <v>89447</v>
      </c>
      <c r="B1269" s="30" t="str">
        <f t="shared" si="19"/>
        <v/>
      </c>
      <c r="C1269" s="34">
        <v>1.04</v>
      </c>
      <c r="D1269" s="34" t="s">
        <v>1856</v>
      </c>
      <c r="E1269" s="34">
        <v>1</v>
      </c>
      <c r="F1269" s="34">
        <v>1</v>
      </c>
      <c r="G1269" s="34" t="s">
        <v>1860</v>
      </c>
      <c r="H1269" s="34" t="s">
        <v>1859</v>
      </c>
      <c r="I1269" s="34" t="s">
        <v>1860</v>
      </c>
      <c r="J1269" s="34" t="s">
        <v>1860</v>
      </c>
      <c r="K1269" s="34">
        <v>0.94</v>
      </c>
      <c r="L1269" s="34">
        <v>0.94</v>
      </c>
      <c r="M1269" s="34">
        <v>0.93</v>
      </c>
      <c r="N1269" s="34">
        <v>0.92</v>
      </c>
      <c r="O1269" s="34">
        <v>0.92</v>
      </c>
      <c r="P1269" s="34">
        <v>0.93</v>
      </c>
      <c r="Q1269" s="34">
        <v>0.94</v>
      </c>
      <c r="R1269" s="34">
        <v>0.95</v>
      </c>
      <c r="S1269" s="34">
        <v>0.96</v>
      </c>
      <c r="T1269" s="34">
        <v>1.01</v>
      </c>
      <c r="U1269" s="34">
        <v>1.01</v>
      </c>
      <c r="V1269" s="34">
        <v>1.01</v>
      </c>
      <c r="W1269" s="34">
        <v>1.03</v>
      </c>
      <c r="X1269" s="34">
        <v>1.01</v>
      </c>
      <c r="Y1269" s="34">
        <v>1.05</v>
      </c>
      <c r="Z1269" s="412">
        <v>1.03</v>
      </c>
      <c r="AA1269" s="412">
        <v>1.03</v>
      </c>
      <c r="AB1269" s="412">
        <v>1.03</v>
      </c>
      <c r="AC1269" s="412">
        <v>1.03</v>
      </c>
      <c r="AD1269" s="412">
        <v>1.03</v>
      </c>
    </row>
    <row r="1270" spans="1:30" s="30" customFormat="1" ht="11.25" x14ac:dyDescent="0.25">
      <c r="A1270" s="31">
        <v>89518</v>
      </c>
      <c r="B1270" s="30" t="str">
        <f t="shared" si="19"/>
        <v/>
      </c>
      <c r="C1270" s="34">
        <v>1.04</v>
      </c>
      <c r="D1270" s="34" t="s">
        <v>1856</v>
      </c>
      <c r="E1270" s="34">
        <v>1</v>
      </c>
      <c r="F1270" s="34">
        <v>1</v>
      </c>
      <c r="G1270" s="34" t="s">
        <v>1860</v>
      </c>
      <c r="H1270" s="34" t="s">
        <v>1863</v>
      </c>
      <c r="I1270" s="34" t="s">
        <v>1860</v>
      </c>
      <c r="J1270" s="34" t="s">
        <v>1860</v>
      </c>
      <c r="K1270" s="34">
        <v>0.94</v>
      </c>
      <c r="L1270" s="34">
        <v>0.94</v>
      </c>
      <c r="M1270" s="34">
        <v>0.93</v>
      </c>
      <c r="N1270" s="34">
        <v>0.92</v>
      </c>
      <c r="O1270" s="34">
        <v>0.92</v>
      </c>
      <c r="P1270" s="34">
        <v>0.93</v>
      </c>
      <c r="Q1270" s="34">
        <v>0.94</v>
      </c>
      <c r="R1270" s="34">
        <v>0.95</v>
      </c>
      <c r="S1270" s="34">
        <v>0.96</v>
      </c>
      <c r="T1270" s="34">
        <v>1.01</v>
      </c>
      <c r="U1270" s="34">
        <v>1.01</v>
      </c>
      <c r="V1270" s="34">
        <v>1.01</v>
      </c>
      <c r="W1270" s="34">
        <v>1.03</v>
      </c>
      <c r="X1270" s="34">
        <v>1.01</v>
      </c>
      <c r="Y1270" s="34">
        <v>1.05</v>
      </c>
      <c r="Z1270" s="412">
        <v>1.03</v>
      </c>
      <c r="AA1270" s="412">
        <v>1.03</v>
      </c>
      <c r="AB1270" s="412">
        <v>1.03</v>
      </c>
      <c r="AC1270" s="412">
        <v>1.03</v>
      </c>
      <c r="AD1270" s="412">
        <v>1.03</v>
      </c>
    </row>
    <row r="1271" spans="1:30" s="30" customFormat="1" ht="11.25" x14ac:dyDescent="0.25">
      <c r="A1271" s="31">
        <v>89520</v>
      </c>
      <c r="B1271" s="30" t="str">
        <f t="shared" si="19"/>
        <v/>
      </c>
      <c r="C1271" s="34">
        <v>0.95</v>
      </c>
      <c r="D1271" s="34" t="s">
        <v>1863</v>
      </c>
      <c r="E1271" s="34" t="s">
        <v>1862</v>
      </c>
      <c r="F1271" s="34" t="s">
        <v>1862</v>
      </c>
      <c r="G1271" s="34" t="s">
        <v>1870</v>
      </c>
      <c r="H1271" s="34" t="s">
        <v>1871</v>
      </c>
      <c r="I1271" s="34" t="s">
        <v>1870</v>
      </c>
      <c r="J1271" s="34" t="s">
        <v>1870</v>
      </c>
      <c r="K1271" s="34">
        <v>0.87</v>
      </c>
      <c r="L1271" s="34">
        <v>0.87</v>
      </c>
      <c r="M1271" s="34">
        <v>0.86</v>
      </c>
      <c r="N1271" s="34">
        <v>0.85</v>
      </c>
      <c r="O1271" s="34">
        <v>0.85</v>
      </c>
      <c r="P1271" s="34">
        <v>0.86</v>
      </c>
      <c r="Q1271" s="34">
        <v>0.87</v>
      </c>
      <c r="R1271" s="34">
        <v>0.88</v>
      </c>
      <c r="S1271" s="34">
        <v>0.89</v>
      </c>
      <c r="T1271" s="34">
        <v>0.92</v>
      </c>
      <c r="U1271" s="34">
        <v>0.92</v>
      </c>
      <c r="V1271" s="34">
        <v>0.93</v>
      </c>
      <c r="W1271" s="34">
        <v>0.95</v>
      </c>
      <c r="X1271" s="34">
        <v>0.93</v>
      </c>
      <c r="Y1271" s="34">
        <v>0.97</v>
      </c>
      <c r="Z1271" s="412">
        <v>0.95</v>
      </c>
      <c r="AA1271" s="412">
        <v>0.95</v>
      </c>
      <c r="AB1271" s="412">
        <v>0.95</v>
      </c>
      <c r="AC1271" s="412">
        <v>0.95</v>
      </c>
      <c r="AD1271" s="412">
        <v>0.95</v>
      </c>
    </row>
    <row r="1272" spans="1:30" s="30" customFormat="1" ht="11.25" x14ac:dyDescent="0.25">
      <c r="A1272" s="31">
        <v>89522</v>
      </c>
      <c r="B1272" s="30" t="str">
        <f t="shared" si="19"/>
        <v/>
      </c>
      <c r="C1272" s="34">
        <v>1.07</v>
      </c>
      <c r="D1272" s="34" t="s">
        <v>1852</v>
      </c>
      <c r="E1272" s="34" t="s">
        <v>1853</v>
      </c>
      <c r="F1272" s="34" t="s">
        <v>1853</v>
      </c>
      <c r="G1272" s="34" t="s">
        <v>1861</v>
      </c>
      <c r="H1272" s="34" t="s">
        <v>1858</v>
      </c>
      <c r="I1272" s="34" t="s">
        <v>1865</v>
      </c>
      <c r="J1272" s="34" t="s">
        <v>1865</v>
      </c>
      <c r="K1272" s="34">
        <v>0.96</v>
      </c>
      <c r="L1272" s="34">
        <v>0.96</v>
      </c>
      <c r="M1272" s="34">
        <v>0.95</v>
      </c>
      <c r="N1272" s="34">
        <v>0.94</v>
      </c>
      <c r="O1272" s="34">
        <v>0.94</v>
      </c>
      <c r="P1272" s="34">
        <v>0.95</v>
      </c>
      <c r="Q1272" s="34">
        <v>0.96</v>
      </c>
      <c r="R1272" s="34">
        <v>0.97</v>
      </c>
      <c r="S1272" s="34">
        <v>0.98</v>
      </c>
      <c r="T1272" s="34">
        <v>1.04</v>
      </c>
      <c r="U1272" s="34">
        <v>1.04</v>
      </c>
      <c r="V1272" s="34">
        <v>1.04</v>
      </c>
      <c r="W1272" s="34">
        <v>1.06</v>
      </c>
      <c r="X1272" s="34">
        <v>1.04</v>
      </c>
      <c r="Y1272" s="34">
        <v>1.08</v>
      </c>
      <c r="Z1272" s="412">
        <v>1.06</v>
      </c>
      <c r="AA1272" s="412">
        <v>1.06</v>
      </c>
      <c r="AB1272" s="412">
        <v>1.06</v>
      </c>
      <c r="AC1272" s="412">
        <v>1.06</v>
      </c>
      <c r="AD1272" s="412">
        <v>1.06</v>
      </c>
    </row>
    <row r="1273" spans="1:30" s="30" customFormat="1" ht="11.25" x14ac:dyDescent="0.25">
      <c r="A1273" s="31">
        <v>89537</v>
      </c>
      <c r="B1273" s="30" t="str">
        <f t="shared" si="19"/>
        <v/>
      </c>
      <c r="C1273" s="34">
        <v>1.07</v>
      </c>
      <c r="D1273" s="34" t="s">
        <v>1852</v>
      </c>
      <c r="E1273" s="34" t="s">
        <v>1853</v>
      </c>
      <c r="F1273" s="34" t="s">
        <v>1856</v>
      </c>
      <c r="G1273" s="34" t="s">
        <v>1861</v>
      </c>
      <c r="H1273" s="34" t="s">
        <v>1858</v>
      </c>
      <c r="I1273" s="34" t="s">
        <v>1865</v>
      </c>
      <c r="J1273" s="34" t="s">
        <v>1865</v>
      </c>
      <c r="K1273" s="34">
        <v>0.96</v>
      </c>
      <c r="L1273" s="34">
        <v>0.96</v>
      </c>
      <c r="M1273" s="34">
        <v>0.95</v>
      </c>
      <c r="N1273" s="34">
        <v>0.94</v>
      </c>
      <c r="O1273" s="34">
        <v>0.94</v>
      </c>
      <c r="P1273" s="34">
        <v>0.95</v>
      </c>
      <c r="Q1273" s="34">
        <v>0.97</v>
      </c>
      <c r="R1273" s="34">
        <v>0.97</v>
      </c>
      <c r="S1273" s="34">
        <v>0.98</v>
      </c>
      <c r="T1273" s="34">
        <v>1.04</v>
      </c>
      <c r="U1273" s="34">
        <v>1.04</v>
      </c>
      <c r="V1273" s="34">
        <v>1.04</v>
      </c>
      <c r="W1273" s="34">
        <v>1.06</v>
      </c>
      <c r="X1273" s="34">
        <v>1.04</v>
      </c>
      <c r="Y1273" s="34">
        <v>1.08</v>
      </c>
      <c r="Z1273" s="412">
        <v>1.06</v>
      </c>
      <c r="AA1273" s="412">
        <v>1.06</v>
      </c>
      <c r="AB1273" s="412">
        <v>1.06</v>
      </c>
      <c r="AC1273" s="412">
        <v>1.06</v>
      </c>
      <c r="AD1273" s="412">
        <v>1.06</v>
      </c>
    </row>
    <row r="1274" spans="1:30" s="30" customFormat="1" ht="11.25" x14ac:dyDescent="0.25">
      <c r="A1274" s="31">
        <v>89542</v>
      </c>
      <c r="B1274" s="30" t="str">
        <f t="shared" si="19"/>
        <v/>
      </c>
      <c r="C1274" s="34">
        <v>1.05</v>
      </c>
      <c r="D1274" s="34" t="s">
        <v>1853</v>
      </c>
      <c r="E1274" s="34" t="s">
        <v>1857</v>
      </c>
      <c r="F1274" s="34" t="s">
        <v>1857</v>
      </c>
      <c r="G1274" s="34" t="s">
        <v>1858</v>
      </c>
      <c r="H1274" s="34" t="s">
        <v>1860</v>
      </c>
      <c r="I1274" s="34" t="s">
        <v>1858</v>
      </c>
      <c r="J1274" s="34" t="s">
        <v>1858</v>
      </c>
      <c r="K1274" s="34">
        <v>0.95</v>
      </c>
      <c r="L1274" s="34">
        <v>0.95</v>
      </c>
      <c r="M1274" s="34">
        <v>0.94</v>
      </c>
      <c r="N1274" s="34">
        <v>0.93</v>
      </c>
      <c r="O1274" s="34">
        <v>0.93</v>
      </c>
      <c r="P1274" s="34">
        <v>0.94</v>
      </c>
      <c r="Q1274" s="34">
        <v>0.95</v>
      </c>
      <c r="R1274" s="34">
        <v>0.96</v>
      </c>
      <c r="S1274" s="34">
        <v>0.97</v>
      </c>
      <c r="T1274" s="34">
        <v>1.02</v>
      </c>
      <c r="U1274" s="34">
        <v>1.02</v>
      </c>
      <c r="V1274" s="34">
        <v>1.02</v>
      </c>
      <c r="W1274" s="34">
        <v>1.04</v>
      </c>
      <c r="X1274" s="34">
        <v>1.02</v>
      </c>
      <c r="Y1274" s="34">
        <v>1.06</v>
      </c>
      <c r="Z1274" s="412">
        <v>1.04</v>
      </c>
      <c r="AA1274" s="412">
        <v>1.04</v>
      </c>
      <c r="AB1274" s="412">
        <v>1.04</v>
      </c>
      <c r="AC1274" s="412">
        <v>1.04</v>
      </c>
      <c r="AD1274" s="412">
        <v>1.04</v>
      </c>
    </row>
    <row r="1275" spans="1:30" s="30" customFormat="1" ht="11.25" x14ac:dyDescent="0.25">
      <c r="A1275" s="31">
        <v>89547</v>
      </c>
      <c r="B1275" s="30" t="str">
        <f t="shared" si="19"/>
        <v/>
      </c>
      <c r="C1275" s="34">
        <v>0.97</v>
      </c>
      <c r="D1275" s="34" t="s">
        <v>1860</v>
      </c>
      <c r="E1275" s="34" t="s">
        <v>1859</v>
      </c>
      <c r="F1275" s="34" t="s">
        <v>1863</v>
      </c>
      <c r="G1275" s="34" t="s">
        <v>1872</v>
      </c>
      <c r="H1275" s="34" t="s">
        <v>1870</v>
      </c>
      <c r="I1275" s="34" t="s">
        <v>1867</v>
      </c>
      <c r="J1275" s="34" t="s">
        <v>1867</v>
      </c>
      <c r="K1275" s="34">
        <v>0.88</v>
      </c>
      <c r="L1275" s="34">
        <v>0.88</v>
      </c>
      <c r="M1275" s="34">
        <v>0.88</v>
      </c>
      <c r="N1275" s="34">
        <v>0.87</v>
      </c>
      <c r="O1275" s="34">
        <v>0.87</v>
      </c>
      <c r="P1275" s="34">
        <v>0.88</v>
      </c>
      <c r="Q1275" s="34">
        <v>0.88</v>
      </c>
      <c r="R1275" s="34">
        <v>0.89</v>
      </c>
      <c r="S1275" s="34">
        <v>0.9</v>
      </c>
      <c r="T1275" s="34">
        <v>0.94</v>
      </c>
      <c r="U1275" s="34">
        <v>0.94</v>
      </c>
      <c r="V1275" s="34">
        <v>0.94</v>
      </c>
      <c r="W1275" s="34">
        <v>0.97</v>
      </c>
      <c r="X1275" s="34">
        <v>0.95</v>
      </c>
      <c r="Y1275" s="34">
        <v>0.99</v>
      </c>
      <c r="Z1275" s="412">
        <v>0.97</v>
      </c>
      <c r="AA1275" s="412">
        <v>0.97</v>
      </c>
      <c r="AB1275" s="412">
        <v>0.97</v>
      </c>
      <c r="AC1275" s="412">
        <v>0.97</v>
      </c>
      <c r="AD1275" s="412">
        <v>0.97</v>
      </c>
    </row>
    <row r="1276" spans="1:30" s="30" customFormat="1" ht="11.25" x14ac:dyDescent="0.25">
      <c r="A1276" s="31">
        <v>89551</v>
      </c>
      <c r="B1276" s="30" t="str">
        <f t="shared" si="19"/>
        <v/>
      </c>
      <c r="C1276" s="34">
        <v>1.03</v>
      </c>
      <c r="D1276" s="34" t="s">
        <v>1857</v>
      </c>
      <c r="E1276" s="34">
        <v>1</v>
      </c>
      <c r="F1276" s="34" t="s">
        <v>1864</v>
      </c>
      <c r="G1276" s="34" t="s">
        <v>1860</v>
      </c>
      <c r="H1276" s="34" t="s">
        <v>1863</v>
      </c>
      <c r="I1276" s="34" t="s">
        <v>1860</v>
      </c>
      <c r="J1276" s="34" t="s">
        <v>1860</v>
      </c>
      <c r="K1276" s="34">
        <v>0.93</v>
      </c>
      <c r="L1276" s="34">
        <v>0.93</v>
      </c>
      <c r="M1276" s="34">
        <v>0.93</v>
      </c>
      <c r="N1276" s="34">
        <v>0.92</v>
      </c>
      <c r="O1276" s="34">
        <v>0.92</v>
      </c>
      <c r="P1276" s="34">
        <v>0.93</v>
      </c>
      <c r="Q1276" s="34">
        <v>0.94</v>
      </c>
      <c r="R1276" s="34">
        <v>0.95</v>
      </c>
      <c r="S1276" s="34">
        <v>0.96</v>
      </c>
      <c r="T1276" s="34">
        <v>1</v>
      </c>
      <c r="U1276" s="34">
        <v>1</v>
      </c>
      <c r="V1276" s="34">
        <v>1.01</v>
      </c>
      <c r="W1276" s="34">
        <v>1.03</v>
      </c>
      <c r="X1276" s="34">
        <v>1.01</v>
      </c>
      <c r="Y1276" s="34">
        <v>1.05</v>
      </c>
      <c r="Z1276" s="412">
        <v>1.03</v>
      </c>
      <c r="AA1276" s="412">
        <v>1.03</v>
      </c>
      <c r="AB1276" s="412">
        <v>1.03</v>
      </c>
      <c r="AC1276" s="412">
        <v>1.03</v>
      </c>
      <c r="AD1276" s="412">
        <v>1.03</v>
      </c>
    </row>
    <row r="1277" spans="1:30" s="30" customFormat="1" ht="11.25" x14ac:dyDescent="0.25">
      <c r="A1277" s="31">
        <v>89555</v>
      </c>
      <c r="B1277" s="30" t="str">
        <f t="shared" si="19"/>
        <v/>
      </c>
      <c r="C1277" s="34">
        <v>0.96</v>
      </c>
      <c r="D1277" s="34" t="s">
        <v>1859</v>
      </c>
      <c r="E1277" s="34" t="s">
        <v>1863</v>
      </c>
      <c r="F1277" s="34" t="s">
        <v>1863</v>
      </c>
      <c r="G1277" s="34" t="s">
        <v>1867</v>
      </c>
      <c r="H1277" s="34" t="s">
        <v>1870</v>
      </c>
      <c r="I1277" s="34" t="s">
        <v>1867</v>
      </c>
      <c r="J1277" s="34" t="s">
        <v>1867</v>
      </c>
      <c r="K1277" s="34">
        <v>0.88</v>
      </c>
      <c r="L1277" s="34">
        <v>0.88</v>
      </c>
      <c r="M1277" s="34">
        <v>0.87</v>
      </c>
      <c r="N1277" s="34">
        <v>0.86</v>
      </c>
      <c r="O1277" s="34">
        <v>0.86</v>
      </c>
      <c r="P1277" s="34">
        <v>0.87</v>
      </c>
      <c r="Q1277" s="34">
        <v>0.88</v>
      </c>
      <c r="R1277" s="34">
        <v>0.89</v>
      </c>
      <c r="S1277" s="34">
        <v>0.9</v>
      </c>
      <c r="T1277" s="34">
        <v>0.94</v>
      </c>
      <c r="U1277" s="34">
        <v>0.94</v>
      </c>
      <c r="V1277" s="34">
        <v>0.94</v>
      </c>
      <c r="W1277" s="34">
        <v>0.96</v>
      </c>
      <c r="X1277" s="34">
        <v>0.95</v>
      </c>
      <c r="Y1277" s="34">
        <v>0.98</v>
      </c>
      <c r="Z1277" s="412">
        <v>0.96</v>
      </c>
      <c r="AA1277" s="412">
        <v>0.96</v>
      </c>
      <c r="AB1277" s="412">
        <v>0.96</v>
      </c>
      <c r="AC1277" s="412">
        <v>0.96</v>
      </c>
      <c r="AD1277" s="412">
        <v>0.96</v>
      </c>
    </row>
    <row r="1278" spans="1:30" s="30" customFormat="1" ht="11.25" x14ac:dyDescent="0.25">
      <c r="A1278" s="31">
        <v>89558</v>
      </c>
      <c r="B1278" s="30" t="str">
        <f t="shared" si="19"/>
        <v/>
      </c>
      <c r="C1278" s="34">
        <v>0.94</v>
      </c>
      <c r="D1278" s="34" t="s">
        <v>1862</v>
      </c>
      <c r="E1278" s="34" t="s">
        <v>1866</v>
      </c>
      <c r="F1278" s="34" t="s">
        <v>1866</v>
      </c>
      <c r="G1278" s="34" t="s">
        <v>1868</v>
      </c>
      <c r="H1278" s="34" t="s">
        <v>1869</v>
      </c>
      <c r="I1278" s="34" t="s">
        <v>1868</v>
      </c>
      <c r="J1278" s="34" t="s">
        <v>1868</v>
      </c>
      <c r="K1278" s="34">
        <v>0.86</v>
      </c>
      <c r="L1278" s="34">
        <v>0.86</v>
      </c>
      <c r="M1278" s="34">
        <v>0.85</v>
      </c>
      <c r="N1278" s="34">
        <v>0.84</v>
      </c>
      <c r="O1278" s="34">
        <v>0.84</v>
      </c>
      <c r="P1278" s="34">
        <v>0.85</v>
      </c>
      <c r="Q1278" s="34">
        <v>0.86</v>
      </c>
      <c r="R1278" s="34">
        <v>0.86</v>
      </c>
      <c r="S1278" s="34">
        <v>0.87</v>
      </c>
      <c r="T1278" s="34">
        <v>0.91</v>
      </c>
      <c r="U1278" s="34">
        <v>0.91</v>
      </c>
      <c r="V1278" s="34">
        <v>0.91</v>
      </c>
      <c r="W1278" s="34">
        <v>0.94</v>
      </c>
      <c r="X1278" s="34">
        <v>0.92</v>
      </c>
      <c r="Y1278" s="34">
        <v>0.96</v>
      </c>
      <c r="Z1278" s="412">
        <v>0.94</v>
      </c>
      <c r="AA1278" s="412">
        <v>0.94</v>
      </c>
      <c r="AB1278" s="412">
        <v>0.94</v>
      </c>
      <c r="AC1278" s="412">
        <v>0.94</v>
      </c>
      <c r="AD1278" s="412">
        <v>0.94</v>
      </c>
    </row>
    <row r="1279" spans="1:30" s="30" customFormat="1" ht="11.25" x14ac:dyDescent="0.25">
      <c r="A1279" s="31">
        <v>89561</v>
      </c>
      <c r="B1279" s="30" t="str">
        <f t="shared" si="19"/>
        <v/>
      </c>
      <c r="C1279" s="34">
        <v>1.01</v>
      </c>
      <c r="D1279" s="34" t="s">
        <v>1864</v>
      </c>
      <c r="E1279" s="34" t="s">
        <v>1865</v>
      </c>
      <c r="F1279" s="34" t="s">
        <v>1865</v>
      </c>
      <c r="G1279" s="34" t="s">
        <v>1863</v>
      </c>
      <c r="H1279" s="34" t="s">
        <v>1866</v>
      </c>
      <c r="I1279" s="34" t="s">
        <v>1863</v>
      </c>
      <c r="J1279" s="34" t="s">
        <v>1863</v>
      </c>
      <c r="K1279" s="34">
        <v>0.91</v>
      </c>
      <c r="L1279" s="34">
        <v>0.92</v>
      </c>
      <c r="M1279" s="34">
        <v>0.91</v>
      </c>
      <c r="N1279" s="34">
        <v>0.9</v>
      </c>
      <c r="O1279" s="34">
        <v>0.9</v>
      </c>
      <c r="P1279" s="34">
        <v>0.91</v>
      </c>
      <c r="Q1279" s="34">
        <v>0.92</v>
      </c>
      <c r="R1279" s="34">
        <v>0.93</v>
      </c>
      <c r="S1279" s="34">
        <v>0.94</v>
      </c>
      <c r="T1279" s="34">
        <v>0.98</v>
      </c>
      <c r="U1279" s="34">
        <v>0.98</v>
      </c>
      <c r="V1279" s="34">
        <v>0.98</v>
      </c>
      <c r="W1279" s="34">
        <v>1.01</v>
      </c>
      <c r="X1279" s="34">
        <v>0.98</v>
      </c>
      <c r="Y1279" s="34">
        <v>1.02</v>
      </c>
      <c r="Z1279" s="412">
        <v>1.01</v>
      </c>
      <c r="AA1279" s="412">
        <v>1.01</v>
      </c>
      <c r="AB1279" s="412">
        <v>1.01</v>
      </c>
      <c r="AC1279" s="412">
        <v>1.01</v>
      </c>
      <c r="AD1279" s="412">
        <v>1.01</v>
      </c>
    </row>
    <row r="1280" spans="1:30" s="30" customFormat="1" ht="11.25" x14ac:dyDescent="0.25">
      <c r="A1280" s="31">
        <v>89564</v>
      </c>
      <c r="B1280" s="30" t="str">
        <f t="shared" si="19"/>
        <v/>
      </c>
      <c r="C1280" s="34">
        <v>0.99</v>
      </c>
      <c r="D1280" s="34" t="s">
        <v>1865</v>
      </c>
      <c r="E1280" s="34" t="s">
        <v>1858</v>
      </c>
      <c r="F1280" s="34" t="s">
        <v>1858</v>
      </c>
      <c r="G1280" s="34" t="s">
        <v>1862</v>
      </c>
      <c r="H1280" s="34" t="s">
        <v>1872</v>
      </c>
      <c r="I1280" s="34" t="s">
        <v>1862</v>
      </c>
      <c r="J1280" s="34" t="s">
        <v>1862</v>
      </c>
      <c r="K1280" s="34">
        <v>0.9</v>
      </c>
      <c r="L1280" s="34">
        <v>0.9</v>
      </c>
      <c r="M1280" s="34">
        <v>0.9</v>
      </c>
      <c r="N1280" s="34">
        <v>0.89</v>
      </c>
      <c r="O1280" s="34">
        <v>0.89</v>
      </c>
      <c r="P1280" s="34">
        <v>0.9</v>
      </c>
      <c r="Q1280" s="34">
        <v>0.91</v>
      </c>
      <c r="R1280" s="34">
        <v>0.91</v>
      </c>
      <c r="S1280" s="34">
        <v>0.93</v>
      </c>
      <c r="T1280" s="34">
        <v>0.97</v>
      </c>
      <c r="U1280" s="34">
        <v>0.97</v>
      </c>
      <c r="V1280" s="34">
        <v>0.97</v>
      </c>
      <c r="W1280" s="34">
        <v>0.99</v>
      </c>
      <c r="X1280" s="34">
        <v>0.97</v>
      </c>
      <c r="Y1280" s="34">
        <v>1.01</v>
      </c>
      <c r="Z1280" s="412">
        <v>0.99</v>
      </c>
      <c r="AA1280" s="412">
        <v>0.99</v>
      </c>
      <c r="AB1280" s="412">
        <v>0.99</v>
      </c>
      <c r="AC1280" s="412">
        <v>0.99</v>
      </c>
      <c r="AD1280" s="412">
        <v>0.99</v>
      </c>
    </row>
    <row r="1281" spans="1:30" s="30" customFormat="1" ht="11.25" x14ac:dyDescent="0.25">
      <c r="A1281" s="31">
        <v>89567</v>
      </c>
      <c r="B1281" s="30" t="str">
        <f t="shared" si="19"/>
        <v/>
      </c>
      <c r="C1281" s="34">
        <v>1.07</v>
      </c>
      <c r="D1281" s="34" t="s">
        <v>1852</v>
      </c>
      <c r="E1281" s="34" t="s">
        <v>1854</v>
      </c>
      <c r="F1281" s="34" t="s">
        <v>1853</v>
      </c>
      <c r="G1281" s="34" t="s">
        <v>1864</v>
      </c>
      <c r="H1281" s="34" t="s">
        <v>1865</v>
      </c>
      <c r="I1281" s="34" t="s">
        <v>1861</v>
      </c>
      <c r="J1281" s="34" t="s">
        <v>1861</v>
      </c>
      <c r="K1281" s="34">
        <v>0.97</v>
      </c>
      <c r="L1281" s="34">
        <v>0.97</v>
      </c>
      <c r="M1281" s="34">
        <v>0.96</v>
      </c>
      <c r="N1281" s="34">
        <v>0.95</v>
      </c>
      <c r="O1281" s="34">
        <v>0.95</v>
      </c>
      <c r="P1281" s="34">
        <v>0.96</v>
      </c>
      <c r="Q1281" s="34">
        <v>0.97</v>
      </c>
      <c r="R1281" s="34">
        <v>0.98</v>
      </c>
      <c r="S1281" s="34">
        <v>0.99</v>
      </c>
      <c r="T1281" s="34">
        <v>1.04</v>
      </c>
      <c r="U1281" s="34">
        <v>1.05</v>
      </c>
      <c r="V1281" s="34">
        <v>1.05</v>
      </c>
      <c r="W1281" s="34">
        <v>1.07</v>
      </c>
      <c r="X1281" s="34">
        <v>1.04</v>
      </c>
      <c r="Y1281" s="34">
        <v>1.0900000000000001</v>
      </c>
      <c r="Z1281" s="412">
        <v>1.07</v>
      </c>
      <c r="AA1281" s="412">
        <v>1.07</v>
      </c>
      <c r="AB1281" s="412">
        <v>1.07</v>
      </c>
      <c r="AC1281" s="412">
        <v>1.07</v>
      </c>
      <c r="AD1281" s="412">
        <v>1.07</v>
      </c>
    </row>
    <row r="1282" spans="1:30" s="30" customFormat="1" ht="11.25" x14ac:dyDescent="0.25">
      <c r="A1282" s="31">
        <v>89568</v>
      </c>
      <c r="B1282" s="30" t="str">
        <f t="shared" si="19"/>
        <v/>
      </c>
      <c r="C1282" s="34">
        <v>1.06</v>
      </c>
      <c r="D1282" s="34" t="s">
        <v>1854</v>
      </c>
      <c r="E1282" s="34" t="s">
        <v>1853</v>
      </c>
      <c r="F1282" s="34" t="s">
        <v>1856</v>
      </c>
      <c r="G1282" s="34" t="s">
        <v>1861</v>
      </c>
      <c r="H1282" s="34" t="s">
        <v>1858</v>
      </c>
      <c r="I1282" s="34" t="s">
        <v>1865</v>
      </c>
      <c r="J1282" s="34" t="s">
        <v>1865</v>
      </c>
      <c r="K1282" s="34">
        <v>0.96</v>
      </c>
      <c r="L1282" s="34">
        <v>0.96</v>
      </c>
      <c r="M1282" s="34">
        <v>0.95</v>
      </c>
      <c r="N1282" s="34">
        <v>0.94</v>
      </c>
      <c r="O1282" s="34">
        <v>0.94</v>
      </c>
      <c r="P1282" s="34">
        <v>0.95</v>
      </c>
      <c r="Q1282" s="34">
        <v>0.96</v>
      </c>
      <c r="R1282" s="34">
        <v>0.97</v>
      </c>
      <c r="S1282" s="34">
        <v>0.98</v>
      </c>
      <c r="T1282" s="34">
        <v>1.03</v>
      </c>
      <c r="U1282" s="34">
        <v>1.03</v>
      </c>
      <c r="V1282" s="34">
        <v>1.03</v>
      </c>
      <c r="W1282" s="34">
        <v>1.06</v>
      </c>
      <c r="X1282" s="34">
        <v>1.03</v>
      </c>
      <c r="Y1282" s="34">
        <v>1.07</v>
      </c>
      <c r="Z1282" s="412">
        <v>1.06</v>
      </c>
      <c r="AA1282" s="412">
        <v>1.06</v>
      </c>
      <c r="AB1282" s="412">
        <v>1.06</v>
      </c>
      <c r="AC1282" s="412">
        <v>1.06</v>
      </c>
      <c r="AD1282" s="412">
        <v>1.06</v>
      </c>
    </row>
    <row r="1283" spans="1:30" s="30" customFormat="1" ht="11.25" x14ac:dyDescent="0.25">
      <c r="A1283" s="31">
        <v>89584</v>
      </c>
      <c r="B1283" s="30" t="str">
        <f t="shared" si="19"/>
        <v/>
      </c>
      <c r="C1283" s="34">
        <v>1.04</v>
      </c>
      <c r="D1283" s="34" t="s">
        <v>1856</v>
      </c>
      <c r="E1283" s="34" t="s">
        <v>1857</v>
      </c>
      <c r="F1283" s="34" t="s">
        <v>1857</v>
      </c>
      <c r="G1283" s="34" t="s">
        <v>1858</v>
      </c>
      <c r="H1283" s="34" t="s">
        <v>1859</v>
      </c>
      <c r="I1283" s="34" t="s">
        <v>1858</v>
      </c>
      <c r="J1283" s="34" t="s">
        <v>1858</v>
      </c>
      <c r="K1283" s="34">
        <v>0.94</v>
      </c>
      <c r="L1283" s="34">
        <v>0.94</v>
      </c>
      <c r="M1283" s="34">
        <v>0.94</v>
      </c>
      <c r="N1283" s="34">
        <v>0.92</v>
      </c>
      <c r="O1283" s="34">
        <v>0.93</v>
      </c>
      <c r="P1283" s="34">
        <v>0.94</v>
      </c>
      <c r="Q1283" s="34">
        <v>0.94</v>
      </c>
      <c r="R1283" s="34">
        <v>0.95</v>
      </c>
      <c r="S1283" s="34">
        <v>0.96</v>
      </c>
      <c r="T1283" s="34">
        <v>1.01</v>
      </c>
      <c r="U1283" s="34">
        <v>1.01</v>
      </c>
      <c r="V1283" s="34">
        <v>1.02</v>
      </c>
      <c r="W1283" s="34">
        <v>1.04</v>
      </c>
      <c r="X1283" s="34">
        <v>1.02</v>
      </c>
      <c r="Y1283" s="34">
        <v>1.06</v>
      </c>
      <c r="Z1283" s="412">
        <v>1.04</v>
      </c>
      <c r="AA1283" s="412">
        <v>1.04</v>
      </c>
      <c r="AB1283" s="412">
        <v>1.04</v>
      </c>
      <c r="AC1283" s="412">
        <v>1.04</v>
      </c>
      <c r="AD1283" s="412">
        <v>1.04</v>
      </c>
    </row>
    <row r="1284" spans="1:30" s="30" customFormat="1" ht="11.25" x14ac:dyDescent="0.25">
      <c r="A1284" s="31">
        <v>89597</v>
      </c>
      <c r="B1284" s="30" t="str">
        <f t="shared" si="19"/>
        <v/>
      </c>
      <c r="C1284" s="34">
        <v>1.04</v>
      </c>
      <c r="D1284" s="34" t="s">
        <v>1856</v>
      </c>
      <c r="E1284" s="34" t="s">
        <v>1857</v>
      </c>
      <c r="F1284" s="34">
        <v>1</v>
      </c>
      <c r="G1284" s="34" t="s">
        <v>1858</v>
      </c>
      <c r="H1284" s="34" t="s">
        <v>1859</v>
      </c>
      <c r="I1284" s="34" t="s">
        <v>1860</v>
      </c>
      <c r="J1284" s="34" t="s">
        <v>1860</v>
      </c>
      <c r="K1284" s="34">
        <v>0.94</v>
      </c>
      <c r="L1284" s="34">
        <v>0.94</v>
      </c>
      <c r="M1284" s="34">
        <v>0.93</v>
      </c>
      <c r="N1284" s="34">
        <v>0.92</v>
      </c>
      <c r="O1284" s="34">
        <v>0.92</v>
      </c>
      <c r="P1284" s="34">
        <v>0.93</v>
      </c>
      <c r="Q1284" s="34">
        <v>0.94</v>
      </c>
      <c r="R1284" s="34">
        <v>0.95</v>
      </c>
      <c r="S1284" s="34">
        <v>0.96</v>
      </c>
      <c r="T1284" s="34">
        <v>1.01</v>
      </c>
      <c r="U1284" s="34">
        <v>1.01</v>
      </c>
      <c r="V1284" s="34">
        <v>1.01</v>
      </c>
      <c r="W1284" s="34">
        <v>1.03</v>
      </c>
      <c r="X1284" s="34">
        <v>1.01</v>
      </c>
      <c r="Y1284" s="34">
        <v>1.05</v>
      </c>
      <c r="Z1284" s="412">
        <v>1.03</v>
      </c>
      <c r="AA1284" s="412">
        <v>1.03</v>
      </c>
      <c r="AB1284" s="412">
        <v>1.03</v>
      </c>
      <c r="AC1284" s="412">
        <v>1.03</v>
      </c>
      <c r="AD1284" s="412">
        <v>1.03</v>
      </c>
    </row>
    <row r="1285" spans="1:30" s="30" customFormat="1" ht="11.25" x14ac:dyDescent="0.25">
      <c r="A1285" s="31">
        <v>89601</v>
      </c>
      <c r="B1285" s="30" t="str">
        <f t="shared" ref="B1285:B1296" si="20">IF($B$3="","",ABS($B$3-$A1285))</f>
        <v/>
      </c>
      <c r="C1285" s="34">
        <v>1.03</v>
      </c>
      <c r="D1285" s="34" t="s">
        <v>1857</v>
      </c>
      <c r="E1285" s="34">
        <v>1</v>
      </c>
      <c r="F1285" s="34" t="s">
        <v>1864</v>
      </c>
      <c r="G1285" s="34" t="s">
        <v>1860</v>
      </c>
      <c r="H1285" s="34" t="s">
        <v>1863</v>
      </c>
      <c r="I1285" s="34" t="s">
        <v>1859</v>
      </c>
      <c r="J1285" s="34" t="s">
        <v>1859</v>
      </c>
      <c r="K1285" s="34">
        <v>0.93</v>
      </c>
      <c r="L1285" s="34">
        <v>0.93</v>
      </c>
      <c r="M1285" s="34">
        <v>0.93</v>
      </c>
      <c r="N1285" s="34">
        <v>0.91</v>
      </c>
      <c r="O1285" s="34">
        <v>0.91</v>
      </c>
      <c r="P1285" s="34">
        <v>0.92</v>
      </c>
      <c r="Q1285" s="34">
        <v>0.93</v>
      </c>
      <c r="R1285" s="34">
        <v>0.94</v>
      </c>
      <c r="S1285" s="34">
        <v>0.95</v>
      </c>
      <c r="T1285" s="34">
        <v>1</v>
      </c>
      <c r="U1285" s="34">
        <v>1</v>
      </c>
      <c r="V1285" s="34">
        <v>1</v>
      </c>
      <c r="W1285" s="34">
        <v>1.02</v>
      </c>
      <c r="X1285" s="34">
        <v>1</v>
      </c>
      <c r="Y1285" s="34">
        <v>1.04</v>
      </c>
      <c r="Z1285" s="412">
        <v>1.02</v>
      </c>
      <c r="AA1285" s="412">
        <v>1.02</v>
      </c>
      <c r="AB1285" s="412">
        <v>1.02</v>
      </c>
      <c r="AC1285" s="412">
        <v>1.02</v>
      </c>
      <c r="AD1285" s="412">
        <v>1.02</v>
      </c>
    </row>
    <row r="1286" spans="1:30" s="30" customFormat="1" ht="11.25" x14ac:dyDescent="0.25">
      <c r="A1286" s="31">
        <v>89604</v>
      </c>
      <c r="B1286" s="30" t="str">
        <f t="shared" si="20"/>
        <v/>
      </c>
      <c r="C1286" s="34">
        <v>1.04</v>
      </c>
      <c r="D1286" s="34" t="s">
        <v>1856</v>
      </c>
      <c r="E1286" s="34" t="s">
        <v>1857</v>
      </c>
      <c r="F1286" s="34">
        <v>1</v>
      </c>
      <c r="G1286" s="34" t="s">
        <v>1858</v>
      </c>
      <c r="H1286" s="34" t="s">
        <v>1859</v>
      </c>
      <c r="I1286" s="34" t="s">
        <v>1860</v>
      </c>
      <c r="J1286" s="34" t="s">
        <v>1860</v>
      </c>
      <c r="K1286" s="34">
        <v>0.94</v>
      </c>
      <c r="L1286" s="34">
        <v>0.94</v>
      </c>
      <c r="M1286" s="34">
        <v>0.93</v>
      </c>
      <c r="N1286" s="34">
        <v>0.92</v>
      </c>
      <c r="O1286" s="34">
        <v>0.92</v>
      </c>
      <c r="P1286" s="34">
        <v>0.93</v>
      </c>
      <c r="Q1286" s="34">
        <v>0.94</v>
      </c>
      <c r="R1286" s="34">
        <v>0.95</v>
      </c>
      <c r="S1286" s="34">
        <v>0.96</v>
      </c>
      <c r="T1286" s="34">
        <v>1.01</v>
      </c>
      <c r="U1286" s="34">
        <v>1.01</v>
      </c>
      <c r="V1286" s="34">
        <v>1.01</v>
      </c>
      <c r="W1286" s="34">
        <v>1.03</v>
      </c>
      <c r="X1286" s="34">
        <v>1.01</v>
      </c>
      <c r="Y1286" s="34">
        <v>1.05</v>
      </c>
      <c r="Z1286" s="412">
        <v>1.03</v>
      </c>
      <c r="AA1286" s="412">
        <v>1.03</v>
      </c>
      <c r="AB1286" s="412">
        <v>1.03</v>
      </c>
      <c r="AC1286" s="412">
        <v>1.03</v>
      </c>
      <c r="AD1286" s="412">
        <v>1.03</v>
      </c>
    </row>
    <row r="1287" spans="1:30" s="30" customFormat="1" ht="11.25" x14ac:dyDescent="0.25">
      <c r="A1287" s="31">
        <v>89605</v>
      </c>
      <c r="B1287" s="30" t="str">
        <f t="shared" si="20"/>
        <v/>
      </c>
      <c r="C1287" s="34">
        <v>0.99</v>
      </c>
      <c r="D1287" s="34" t="s">
        <v>1865</v>
      </c>
      <c r="E1287" s="34" t="s">
        <v>1858</v>
      </c>
      <c r="F1287" s="34" t="s">
        <v>1858</v>
      </c>
      <c r="G1287" s="34" t="s">
        <v>1862</v>
      </c>
      <c r="H1287" s="34" t="s">
        <v>1872</v>
      </c>
      <c r="I1287" s="34" t="s">
        <v>1862</v>
      </c>
      <c r="J1287" s="34" t="s">
        <v>1862</v>
      </c>
      <c r="K1287" s="34">
        <v>0.9</v>
      </c>
      <c r="L1287" s="34">
        <v>0.9</v>
      </c>
      <c r="M1287" s="34">
        <v>0.9</v>
      </c>
      <c r="N1287" s="34">
        <v>0.88</v>
      </c>
      <c r="O1287" s="34">
        <v>0.89</v>
      </c>
      <c r="P1287" s="34">
        <v>0.9</v>
      </c>
      <c r="Q1287" s="34">
        <v>0.9</v>
      </c>
      <c r="R1287" s="34">
        <v>0.91</v>
      </c>
      <c r="S1287" s="34">
        <v>0.92</v>
      </c>
      <c r="T1287" s="34">
        <v>0.96</v>
      </c>
      <c r="U1287" s="34">
        <v>0.97</v>
      </c>
      <c r="V1287" s="34">
        <v>0.97</v>
      </c>
      <c r="W1287" s="34">
        <v>0.99</v>
      </c>
      <c r="X1287" s="34">
        <v>0.97</v>
      </c>
      <c r="Y1287" s="34">
        <v>1.01</v>
      </c>
      <c r="Z1287" s="412">
        <v>0.99</v>
      </c>
      <c r="AA1287" s="412">
        <v>0.99</v>
      </c>
      <c r="AB1287" s="412">
        <v>0.99</v>
      </c>
      <c r="AC1287" s="412">
        <v>0.99</v>
      </c>
      <c r="AD1287" s="412">
        <v>0.99</v>
      </c>
    </row>
    <row r="1288" spans="1:30" s="30" customFormat="1" ht="11.25" x14ac:dyDescent="0.25">
      <c r="A1288" s="31">
        <v>89607</v>
      </c>
      <c r="B1288" s="30" t="str">
        <f t="shared" si="20"/>
        <v/>
      </c>
      <c r="C1288" s="34">
        <v>1.03</v>
      </c>
      <c r="D1288" s="34" t="s">
        <v>1857</v>
      </c>
      <c r="E1288" s="34">
        <v>1</v>
      </c>
      <c r="F1288" s="34">
        <v>1</v>
      </c>
      <c r="G1288" s="34" t="s">
        <v>1860</v>
      </c>
      <c r="H1288" s="34" t="s">
        <v>1863</v>
      </c>
      <c r="I1288" s="34" t="s">
        <v>1860</v>
      </c>
      <c r="J1288" s="34" t="s">
        <v>1860</v>
      </c>
      <c r="K1288" s="34">
        <v>0.94</v>
      </c>
      <c r="L1288" s="34">
        <v>0.94</v>
      </c>
      <c r="M1288" s="34">
        <v>0.93</v>
      </c>
      <c r="N1288" s="34">
        <v>0.92</v>
      </c>
      <c r="O1288" s="34">
        <v>0.92</v>
      </c>
      <c r="P1288" s="34">
        <v>0.93</v>
      </c>
      <c r="Q1288" s="34">
        <v>0.94</v>
      </c>
      <c r="R1288" s="34">
        <v>0.94</v>
      </c>
      <c r="S1288" s="34">
        <v>0.96</v>
      </c>
      <c r="T1288" s="34">
        <v>1.01</v>
      </c>
      <c r="U1288" s="34">
        <v>1.01</v>
      </c>
      <c r="V1288" s="34">
        <v>1.01</v>
      </c>
      <c r="W1288" s="34">
        <v>1.03</v>
      </c>
      <c r="X1288" s="34">
        <v>1.01</v>
      </c>
      <c r="Y1288" s="34">
        <v>1.05</v>
      </c>
      <c r="Z1288" s="412">
        <v>1.03</v>
      </c>
      <c r="AA1288" s="412">
        <v>1.03</v>
      </c>
      <c r="AB1288" s="412">
        <v>1.03</v>
      </c>
      <c r="AC1288" s="412">
        <v>1.03</v>
      </c>
      <c r="AD1288" s="412">
        <v>1.03</v>
      </c>
    </row>
    <row r="1289" spans="1:30" s="30" customFormat="1" ht="11.25" x14ac:dyDescent="0.25">
      <c r="A1289" s="31">
        <v>89608</v>
      </c>
      <c r="B1289" s="30" t="str">
        <f t="shared" si="20"/>
        <v/>
      </c>
      <c r="C1289" s="34">
        <v>1.04</v>
      </c>
      <c r="D1289" s="34" t="s">
        <v>1856</v>
      </c>
      <c r="E1289" s="34" t="s">
        <v>1857</v>
      </c>
      <c r="F1289" s="34">
        <v>1</v>
      </c>
      <c r="G1289" s="34" t="s">
        <v>1858</v>
      </c>
      <c r="H1289" s="34" t="s">
        <v>1859</v>
      </c>
      <c r="I1289" s="34" t="s">
        <v>1858</v>
      </c>
      <c r="J1289" s="34" t="s">
        <v>1858</v>
      </c>
      <c r="K1289" s="34">
        <v>0.94</v>
      </c>
      <c r="L1289" s="34">
        <v>0.94</v>
      </c>
      <c r="M1289" s="34">
        <v>0.94</v>
      </c>
      <c r="N1289" s="34">
        <v>0.92</v>
      </c>
      <c r="O1289" s="34">
        <v>0.93</v>
      </c>
      <c r="P1289" s="34">
        <v>0.94</v>
      </c>
      <c r="Q1289" s="34">
        <v>0.95</v>
      </c>
      <c r="R1289" s="34">
        <v>0.95</v>
      </c>
      <c r="S1289" s="34">
        <v>0.97</v>
      </c>
      <c r="T1289" s="34">
        <v>1.01</v>
      </c>
      <c r="U1289" s="34">
        <v>1.01</v>
      </c>
      <c r="V1289" s="34">
        <v>1.02</v>
      </c>
      <c r="W1289" s="34">
        <v>1.04</v>
      </c>
      <c r="X1289" s="34">
        <v>1.02</v>
      </c>
      <c r="Y1289" s="34">
        <v>1.06</v>
      </c>
      <c r="Z1289" s="412">
        <v>1.04</v>
      </c>
      <c r="AA1289" s="412">
        <v>1.04</v>
      </c>
      <c r="AB1289" s="412">
        <v>1.04</v>
      </c>
      <c r="AC1289" s="412">
        <v>1.04</v>
      </c>
      <c r="AD1289" s="412">
        <v>1.04</v>
      </c>
    </row>
    <row r="1290" spans="1:30" s="30" customFormat="1" ht="11.25" x14ac:dyDescent="0.25">
      <c r="A1290" s="31">
        <v>89610</v>
      </c>
      <c r="B1290" s="30" t="str">
        <f t="shared" si="20"/>
        <v/>
      </c>
      <c r="C1290" s="34">
        <v>1.05</v>
      </c>
      <c r="D1290" s="34" t="s">
        <v>1853</v>
      </c>
      <c r="E1290" s="34" t="s">
        <v>1856</v>
      </c>
      <c r="F1290" s="34" t="s">
        <v>1857</v>
      </c>
      <c r="G1290" s="34" t="s">
        <v>1865</v>
      </c>
      <c r="H1290" s="34" t="s">
        <v>1860</v>
      </c>
      <c r="I1290" s="34" t="s">
        <v>1858</v>
      </c>
      <c r="J1290" s="34" t="s">
        <v>1858</v>
      </c>
      <c r="K1290" s="34">
        <v>0.95</v>
      </c>
      <c r="L1290" s="34">
        <v>0.95</v>
      </c>
      <c r="M1290" s="34">
        <v>0.95</v>
      </c>
      <c r="N1290" s="34">
        <v>0.93</v>
      </c>
      <c r="O1290" s="34">
        <v>0.93</v>
      </c>
      <c r="P1290" s="34">
        <v>0.95</v>
      </c>
      <c r="Q1290" s="34">
        <v>0.95</v>
      </c>
      <c r="R1290" s="34">
        <v>0.96</v>
      </c>
      <c r="S1290" s="34">
        <v>0.97</v>
      </c>
      <c r="T1290" s="34">
        <v>1.02</v>
      </c>
      <c r="U1290" s="34">
        <v>1.02</v>
      </c>
      <c r="V1290" s="34">
        <v>1.03</v>
      </c>
      <c r="W1290" s="34">
        <v>1.05</v>
      </c>
      <c r="X1290" s="34">
        <v>1.03</v>
      </c>
      <c r="Y1290" s="34">
        <v>1.07</v>
      </c>
      <c r="Z1290" s="412">
        <v>1.05</v>
      </c>
      <c r="AA1290" s="412">
        <v>1.05</v>
      </c>
      <c r="AB1290" s="412">
        <v>1.05</v>
      </c>
      <c r="AC1290" s="412">
        <v>1.05</v>
      </c>
      <c r="AD1290" s="412">
        <v>1.05</v>
      </c>
    </row>
    <row r="1291" spans="1:30" s="30" customFormat="1" ht="11.25" x14ac:dyDescent="0.25">
      <c r="A1291" s="31">
        <v>89611</v>
      </c>
      <c r="B1291" s="30" t="str">
        <f t="shared" si="20"/>
        <v/>
      </c>
      <c r="C1291" s="34">
        <v>1.03</v>
      </c>
      <c r="D1291" s="34" t="s">
        <v>1857</v>
      </c>
      <c r="E1291" s="34">
        <v>1</v>
      </c>
      <c r="F1291" s="34">
        <v>1</v>
      </c>
      <c r="G1291" s="34" t="s">
        <v>1860</v>
      </c>
      <c r="H1291" s="34" t="s">
        <v>1863</v>
      </c>
      <c r="I1291" s="34" t="s">
        <v>1860</v>
      </c>
      <c r="J1291" s="34" t="s">
        <v>1860</v>
      </c>
      <c r="K1291" s="34">
        <v>0.93</v>
      </c>
      <c r="L1291" s="34">
        <v>0.93</v>
      </c>
      <c r="M1291" s="34">
        <v>0.93</v>
      </c>
      <c r="N1291" s="34">
        <v>0.92</v>
      </c>
      <c r="O1291" s="34">
        <v>0.92</v>
      </c>
      <c r="P1291" s="34">
        <v>0.93</v>
      </c>
      <c r="Q1291" s="34">
        <v>0.94</v>
      </c>
      <c r="R1291" s="34">
        <v>0.94</v>
      </c>
      <c r="S1291" s="34">
        <v>0.95</v>
      </c>
      <c r="T1291" s="34">
        <v>1</v>
      </c>
      <c r="U1291" s="34">
        <v>1</v>
      </c>
      <c r="V1291" s="34">
        <v>1.01</v>
      </c>
      <c r="W1291" s="34">
        <v>1.03</v>
      </c>
      <c r="X1291" s="34">
        <v>1.01</v>
      </c>
      <c r="Y1291" s="34">
        <v>1.05</v>
      </c>
      <c r="Z1291" s="412">
        <v>1.03</v>
      </c>
      <c r="AA1291" s="412">
        <v>1.03</v>
      </c>
      <c r="AB1291" s="412">
        <v>1.03</v>
      </c>
      <c r="AC1291" s="412">
        <v>1.03</v>
      </c>
      <c r="AD1291" s="412">
        <v>1.03</v>
      </c>
    </row>
    <row r="1292" spans="1:30" s="30" customFormat="1" ht="11.25" x14ac:dyDescent="0.25">
      <c r="A1292" s="31">
        <v>89613</v>
      </c>
      <c r="B1292" s="30" t="str">
        <f t="shared" si="20"/>
        <v/>
      </c>
      <c r="C1292" s="34">
        <v>1.04</v>
      </c>
      <c r="D1292" s="34" t="s">
        <v>1856</v>
      </c>
      <c r="E1292" s="34" t="s">
        <v>1857</v>
      </c>
      <c r="F1292" s="34">
        <v>1</v>
      </c>
      <c r="G1292" s="34" t="s">
        <v>1858</v>
      </c>
      <c r="H1292" s="34" t="s">
        <v>1859</v>
      </c>
      <c r="I1292" s="34" t="s">
        <v>1860</v>
      </c>
      <c r="J1292" s="34" t="s">
        <v>1860</v>
      </c>
      <c r="K1292" s="34">
        <v>0.94</v>
      </c>
      <c r="L1292" s="34">
        <v>0.94</v>
      </c>
      <c r="M1292" s="34">
        <v>0.93</v>
      </c>
      <c r="N1292" s="34">
        <v>0.92</v>
      </c>
      <c r="O1292" s="34">
        <v>0.92</v>
      </c>
      <c r="P1292" s="34">
        <v>0.93</v>
      </c>
      <c r="Q1292" s="34">
        <v>0.94</v>
      </c>
      <c r="R1292" s="34">
        <v>0.95</v>
      </c>
      <c r="S1292" s="34">
        <v>0.96</v>
      </c>
      <c r="T1292" s="34">
        <v>1.01</v>
      </c>
      <c r="U1292" s="34">
        <v>1.01</v>
      </c>
      <c r="V1292" s="34">
        <v>1.01</v>
      </c>
      <c r="W1292" s="34">
        <v>1.03</v>
      </c>
      <c r="X1292" s="34">
        <v>1.01</v>
      </c>
      <c r="Y1292" s="34">
        <v>1.05</v>
      </c>
      <c r="Z1292" s="412">
        <v>1.03</v>
      </c>
      <c r="AA1292" s="412">
        <v>1.03</v>
      </c>
      <c r="AB1292" s="412">
        <v>1.03</v>
      </c>
      <c r="AC1292" s="412">
        <v>1.03</v>
      </c>
      <c r="AD1292" s="412">
        <v>1.03</v>
      </c>
    </row>
    <row r="1293" spans="1:30" s="30" customFormat="1" ht="11.25" x14ac:dyDescent="0.25">
      <c r="A1293" s="31">
        <v>89614</v>
      </c>
      <c r="B1293" s="30" t="str">
        <f t="shared" si="20"/>
        <v/>
      </c>
      <c r="C1293" s="34">
        <v>1.04</v>
      </c>
      <c r="D1293" s="34" t="s">
        <v>1856</v>
      </c>
      <c r="E1293" s="34" t="s">
        <v>1857</v>
      </c>
      <c r="F1293" s="34">
        <v>1</v>
      </c>
      <c r="G1293" s="34" t="s">
        <v>1858</v>
      </c>
      <c r="H1293" s="34" t="s">
        <v>1859</v>
      </c>
      <c r="I1293" s="34" t="s">
        <v>1860</v>
      </c>
      <c r="J1293" s="34" t="s">
        <v>1860</v>
      </c>
      <c r="K1293" s="34">
        <v>0.94</v>
      </c>
      <c r="L1293" s="34">
        <v>0.94</v>
      </c>
      <c r="M1293" s="34">
        <v>0.94</v>
      </c>
      <c r="N1293" s="34">
        <v>0.92</v>
      </c>
      <c r="O1293" s="34">
        <v>0.92</v>
      </c>
      <c r="P1293" s="34">
        <v>0.93</v>
      </c>
      <c r="Q1293" s="34">
        <v>0.94</v>
      </c>
      <c r="R1293" s="34">
        <v>0.95</v>
      </c>
      <c r="S1293" s="34">
        <v>0.96</v>
      </c>
      <c r="T1293" s="34">
        <v>1.01</v>
      </c>
      <c r="U1293" s="34">
        <v>1.01</v>
      </c>
      <c r="V1293" s="34">
        <v>1.01</v>
      </c>
      <c r="W1293" s="34">
        <v>1.04</v>
      </c>
      <c r="X1293" s="34">
        <v>1.01</v>
      </c>
      <c r="Y1293" s="34">
        <v>1.06</v>
      </c>
      <c r="Z1293" s="412">
        <v>1.04</v>
      </c>
      <c r="AA1293" s="412">
        <v>1.04</v>
      </c>
      <c r="AB1293" s="412">
        <v>1.04</v>
      </c>
      <c r="AC1293" s="412">
        <v>1.04</v>
      </c>
      <c r="AD1293" s="412">
        <v>1.04</v>
      </c>
    </row>
    <row r="1294" spans="1:30" s="30" customFormat="1" ht="11.25" x14ac:dyDescent="0.25">
      <c r="A1294" s="31">
        <v>89616</v>
      </c>
      <c r="B1294" s="30" t="str">
        <f t="shared" si="20"/>
        <v/>
      </c>
      <c r="C1294" s="34">
        <v>1.04</v>
      </c>
      <c r="D1294" s="34" t="s">
        <v>1856</v>
      </c>
      <c r="E1294" s="34" t="s">
        <v>1857</v>
      </c>
      <c r="F1294" s="34">
        <v>1</v>
      </c>
      <c r="G1294" s="34" t="s">
        <v>1858</v>
      </c>
      <c r="H1294" s="34" t="s">
        <v>1859</v>
      </c>
      <c r="I1294" s="34" t="s">
        <v>1860</v>
      </c>
      <c r="J1294" s="34" t="s">
        <v>1860</v>
      </c>
      <c r="K1294" s="34">
        <v>0.94</v>
      </c>
      <c r="L1294" s="34">
        <v>0.94</v>
      </c>
      <c r="M1294" s="34">
        <v>0.93</v>
      </c>
      <c r="N1294" s="34">
        <v>0.92</v>
      </c>
      <c r="O1294" s="34">
        <v>0.92</v>
      </c>
      <c r="P1294" s="34">
        <v>0.93</v>
      </c>
      <c r="Q1294" s="34">
        <v>0.94</v>
      </c>
      <c r="R1294" s="34">
        <v>0.95</v>
      </c>
      <c r="S1294" s="34">
        <v>0.96</v>
      </c>
      <c r="T1294" s="34">
        <v>1.01</v>
      </c>
      <c r="U1294" s="34">
        <v>1.01</v>
      </c>
      <c r="V1294" s="34">
        <v>1.01</v>
      </c>
      <c r="W1294" s="34">
        <v>1.03</v>
      </c>
      <c r="X1294" s="34">
        <v>1.01</v>
      </c>
      <c r="Y1294" s="34">
        <v>1.05</v>
      </c>
      <c r="Z1294" s="412">
        <v>1.03</v>
      </c>
      <c r="AA1294" s="412">
        <v>1.03</v>
      </c>
      <c r="AB1294" s="412">
        <v>1.03</v>
      </c>
      <c r="AC1294" s="412">
        <v>1.03</v>
      </c>
      <c r="AD1294" s="412">
        <v>1.03</v>
      </c>
    </row>
    <row r="1295" spans="1:30" s="30" customFormat="1" ht="11.25" x14ac:dyDescent="0.25">
      <c r="A1295" s="31">
        <v>89617</v>
      </c>
      <c r="B1295" s="30" t="str">
        <f t="shared" si="20"/>
        <v/>
      </c>
      <c r="C1295" s="34">
        <v>1.04</v>
      </c>
      <c r="D1295" s="34" t="s">
        <v>1856</v>
      </c>
      <c r="E1295" s="34" t="s">
        <v>1857</v>
      </c>
      <c r="F1295" s="34">
        <v>1</v>
      </c>
      <c r="G1295" s="34" t="s">
        <v>1858</v>
      </c>
      <c r="H1295" s="34" t="s">
        <v>1859</v>
      </c>
      <c r="I1295" s="34" t="s">
        <v>1860</v>
      </c>
      <c r="J1295" s="34" t="s">
        <v>1860</v>
      </c>
      <c r="K1295" s="34">
        <v>0.94</v>
      </c>
      <c r="L1295" s="34">
        <v>0.94</v>
      </c>
      <c r="M1295" s="34">
        <v>0.93</v>
      </c>
      <c r="N1295" s="34">
        <v>0.92</v>
      </c>
      <c r="O1295" s="34">
        <v>0.92</v>
      </c>
      <c r="P1295" s="34">
        <v>0.93</v>
      </c>
      <c r="Q1295" s="34">
        <v>0.94</v>
      </c>
      <c r="R1295" s="34">
        <v>0.95</v>
      </c>
      <c r="S1295" s="34">
        <v>0.96</v>
      </c>
      <c r="T1295" s="34">
        <v>1.01</v>
      </c>
      <c r="U1295" s="34">
        <v>1.01</v>
      </c>
      <c r="V1295" s="34">
        <v>1.01</v>
      </c>
      <c r="W1295" s="34">
        <v>1.03</v>
      </c>
      <c r="X1295" s="34">
        <v>1.01</v>
      </c>
      <c r="Y1295" s="34">
        <v>1.05</v>
      </c>
      <c r="Z1295" s="412">
        <v>1.03</v>
      </c>
      <c r="AA1295" s="412">
        <v>1.03</v>
      </c>
      <c r="AB1295" s="412">
        <v>1.03</v>
      </c>
      <c r="AC1295" s="412">
        <v>1.03</v>
      </c>
      <c r="AD1295" s="412">
        <v>1.03</v>
      </c>
    </row>
    <row r="1296" spans="1:30" s="30" customFormat="1" ht="11.25" x14ac:dyDescent="0.25">
      <c r="A1296" s="31">
        <v>89619</v>
      </c>
      <c r="B1296" s="30" t="str">
        <f t="shared" si="20"/>
        <v/>
      </c>
      <c r="C1296" s="34">
        <v>1.05</v>
      </c>
      <c r="D1296" s="34" t="s">
        <v>1853</v>
      </c>
      <c r="E1296" s="34" t="s">
        <v>1856</v>
      </c>
      <c r="F1296" s="34" t="s">
        <v>1857</v>
      </c>
      <c r="G1296" s="34" t="s">
        <v>1865</v>
      </c>
      <c r="H1296" s="34" t="s">
        <v>1860</v>
      </c>
      <c r="I1296" s="34" t="s">
        <v>1858</v>
      </c>
      <c r="J1296" s="34" t="s">
        <v>1858</v>
      </c>
      <c r="K1296" s="34">
        <v>0.95</v>
      </c>
      <c r="L1296" s="34">
        <v>0.95</v>
      </c>
      <c r="M1296" s="34">
        <v>0.94</v>
      </c>
      <c r="N1296" s="34">
        <v>0.93</v>
      </c>
      <c r="O1296" s="34">
        <v>0.93</v>
      </c>
      <c r="P1296" s="34">
        <v>0.94</v>
      </c>
      <c r="Q1296" s="34">
        <v>0.95</v>
      </c>
      <c r="R1296" s="34">
        <v>0.96</v>
      </c>
      <c r="S1296" s="34">
        <v>0.97</v>
      </c>
      <c r="T1296" s="34">
        <v>1.02</v>
      </c>
      <c r="U1296" s="34">
        <v>1.02</v>
      </c>
      <c r="V1296" s="34">
        <v>1.02</v>
      </c>
      <c r="W1296" s="34">
        <v>1.05</v>
      </c>
      <c r="X1296" s="34">
        <v>1.02</v>
      </c>
      <c r="Y1296" s="34">
        <v>1.07</v>
      </c>
      <c r="Z1296" s="412">
        <v>1.05</v>
      </c>
      <c r="AA1296" s="412">
        <v>1.05</v>
      </c>
      <c r="AB1296" s="412">
        <v>1.05</v>
      </c>
      <c r="AC1296" s="412">
        <v>1.05</v>
      </c>
      <c r="AD1296" s="412">
        <v>1.05</v>
      </c>
    </row>
    <row r="1297" spans="1:30" s="30" customFormat="1" x14ac:dyDescent="0.25">
      <c r="A1297" s="35" t="s">
        <v>1633</v>
      </c>
      <c r="B1297" s="30" t="str">
        <f>IF(B1296="","",SMALL($B4:$B1296,1))</f>
        <v/>
      </c>
      <c r="C1297" s="33"/>
      <c r="D1297" s="33"/>
      <c r="E1297" s="33"/>
      <c r="F1297" s="33"/>
      <c r="G1297" s="33"/>
      <c r="N1297"/>
      <c r="O1297"/>
      <c r="P1297"/>
      <c r="Q1297"/>
      <c r="R1297"/>
      <c r="S1297"/>
      <c r="T1297"/>
      <c r="U1297"/>
      <c r="V1297"/>
      <c r="W1297"/>
      <c r="X1297" s="410"/>
      <c r="Y1297" s="410"/>
      <c r="Z1297" s="410"/>
      <c r="AA1297" s="410"/>
      <c r="AB1297" s="410"/>
      <c r="AC1297" s="410"/>
      <c r="AD1297" s="410"/>
    </row>
    <row r="1298" spans="1:30" s="30" customFormat="1" x14ac:dyDescent="0.25">
      <c r="A1298" t="s">
        <v>1634</v>
      </c>
      <c r="B1298" s="30" t="str">
        <f>IF(B1297&lt;&gt;"",MATCH(B1297,B1:B1296,0),"")</f>
        <v/>
      </c>
      <c r="C1298" s="33"/>
      <c r="D1298" s="33"/>
      <c r="E1298" s="33"/>
      <c r="F1298" s="33"/>
      <c r="G1298" s="33"/>
      <c r="N1298"/>
      <c r="O1298"/>
      <c r="P1298"/>
      <c r="Q1298"/>
      <c r="R1298"/>
      <c r="S1298"/>
      <c r="T1298"/>
      <c r="U1298"/>
      <c r="V1298"/>
      <c r="W1298"/>
      <c r="X1298" s="410"/>
      <c r="Y1298" s="410"/>
      <c r="Z1298" s="410"/>
      <c r="AA1298" s="410"/>
      <c r="AB1298" s="410"/>
      <c r="AC1298" s="410"/>
      <c r="AD1298" s="410"/>
    </row>
    <row r="1299" spans="1:30" s="30" customFormat="1" x14ac:dyDescent="0.25">
      <c r="A1299"/>
      <c r="B1299"/>
      <c r="C1299" s="33"/>
      <c r="D1299" s="33"/>
      <c r="E1299" s="33"/>
      <c r="F1299" s="33"/>
      <c r="G1299" s="33"/>
      <c r="N1299"/>
      <c r="O1299"/>
      <c r="P1299"/>
      <c r="Q1299"/>
      <c r="R1299"/>
      <c r="S1299"/>
      <c r="T1299"/>
      <c r="U1299"/>
      <c r="V1299"/>
      <c r="W1299"/>
      <c r="X1299" s="410"/>
      <c r="Y1299" s="410"/>
      <c r="Z1299" s="410"/>
      <c r="AA1299" s="410"/>
      <c r="AB1299" s="410"/>
      <c r="AC1299" s="410"/>
      <c r="AD1299" s="410"/>
    </row>
    <row r="1300" spans="1:30" s="30" customFormat="1" x14ac:dyDescent="0.25">
      <c r="A1300"/>
      <c r="B1300"/>
      <c r="C1300" s="33"/>
      <c r="D1300" s="33"/>
      <c r="E1300" s="33"/>
      <c r="F1300" s="33"/>
      <c r="G1300" s="33"/>
      <c r="N1300"/>
      <c r="O1300"/>
      <c r="P1300"/>
      <c r="Q1300"/>
      <c r="R1300"/>
      <c r="S1300"/>
      <c r="T1300"/>
      <c r="U1300"/>
      <c r="V1300"/>
      <c r="W1300"/>
      <c r="X1300" s="410"/>
      <c r="Y1300" s="410"/>
      <c r="Z1300" s="410"/>
      <c r="AA1300" s="410"/>
      <c r="AB1300" s="410"/>
      <c r="AC1300" s="410"/>
      <c r="AD1300" s="410"/>
    </row>
    <row r="1301" spans="1:30" s="30" customFormat="1" x14ac:dyDescent="0.25">
      <c r="A1301"/>
      <c r="B1301"/>
      <c r="C1301" s="33"/>
      <c r="D1301" s="33"/>
      <c r="E1301" s="33"/>
      <c r="F1301" s="33"/>
      <c r="G1301" s="33"/>
      <c r="N1301"/>
      <c r="O1301"/>
      <c r="P1301"/>
      <c r="Q1301"/>
      <c r="R1301"/>
      <c r="S1301"/>
      <c r="T1301"/>
      <c r="U1301"/>
      <c r="V1301"/>
      <c r="W1301"/>
      <c r="X1301" s="410"/>
      <c r="Y1301" s="410"/>
      <c r="Z1301" s="410"/>
      <c r="AA1301" s="410"/>
      <c r="AB1301" s="410"/>
      <c r="AC1301" s="410"/>
      <c r="AD1301" s="410"/>
    </row>
    <row r="1302" spans="1:30" s="30" customFormat="1" x14ac:dyDescent="0.25">
      <c r="A1302"/>
      <c r="B1302"/>
      <c r="C1302" s="33"/>
      <c r="D1302" s="33"/>
      <c r="E1302" s="33"/>
      <c r="F1302" s="33"/>
      <c r="G1302" s="33"/>
      <c r="N1302"/>
      <c r="O1302"/>
      <c r="P1302"/>
      <c r="Q1302"/>
      <c r="R1302"/>
      <c r="S1302"/>
      <c r="T1302"/>
      <c r="U1302"/>
      <c r="V1302"/>
      <c r="W1302"/>
      <c r="X1302" s="410"/>
      <c r="Y1302" s="410"/>
      <c r="Z1302" s="410"/>
      <c r="AA1302" s="410"/>
      <c r="AB1302" s="410"/>
      <c r="AC1302" s="410"/>
      <c r="AD1302" s="410"/>
    </row>
    <row r="1303" spans="1:30" s="30" customFormat="1" x14ac:dyDescent="0.25">
      <c r="A1303"/>
      <c r="B1303"/>
      <c r="C1303" s="33"/>
      <c r="D1303" s="33"/>
      <c r="E1303" s="33"/>
      <c r="F1303" s="33"/>
      <c r="G1303" s="33"/>
      <c r="N1303"/>
      <c r="O1303"/>
      <c r="P1303"/>
      <c r="Q1303"/>
      <c r="R1303"/>
      <c r="S1303"/>
      <c r="T1303"/>
      <c r="U1303"/>
      <c r="V1303"/>
      <c r="W1303"/>
      <c r="X1303" s="410"/>
      <c r="Y1303" s="410"/>
      <c r="Z1303" s="410"/>
      <c r="AA1303" s="410"/>
      <c r="AB1303" s="410"/>
      <c r="AC1303" s="410"/>
      <c r="AD1303" s="410"/>
    </row>
    <row r="1304" spans="1:30" s="30" customFormat="1" x14ac:dyDescent="0.25">
      <c r="A1304"/>
      <c r="B1304"/>
      <c r="C1304" s="33"/>
      <c r="D1304" s="33"/>
      <c r="E1304" s="33"/>
      <c r="F1304" s="33"/>
      <c r="G1304" s="33"/>
      <c r="N1304"/>
      <c r="O1304"/>
      <c r="P1304"/>
      <c r="Q1304"/>
      <c r="R1304"/>
      <c r="S1304"/>
      <c r="T1304"/>
      <c r="U1304"/>
      <c r="V1304"/>
      <c r="W1304"/>
      <c r="X1304" s="410"/>
      <c r="Y1304" s="410"/>
      <c r="Z1304" s="410"/>
      <c r="AA1304" s="410"/>
      <c r="AB1304" s="410"/>
      <c r="AC1304" s="410"/>
      <c r="AD1304" s="410"/>
    </row>
    <row r="1305" spans="1:30" s="30" customFormat="1" x14ac:dyDescent="0.25">
      <c r="A1305"/>
      <c r="B1305"/>
      <c r="C1305" s="33"/>
      <c r="D1305" s="33"/>
      <c r="E1305" s="33"/>
      <c r="F1305" s="33"/>
      <c r="G1305" s="33"/>
      <c r="N1305"/>
      <c r="O1305"/>
      <c r="P1305"/>
      <c r="Q1305"/>
      <c r="R1305"/>
      <c r="S1305"/>
      <c r="T1305"/>
      <c r="U1305"/>
      <c r="V1305"/>
      <c r="W1305"/>
      <c r="X1305" s="410"/>
      <c r="Y1305" s="410"/>
      <c r="Z1305" s="410"/>
      <c r="AA1305" s="410"/>
      <c r="AB1305" s="410"/>
      <c r="AC1305" s="410"/>
      <c r="AD1305" s="410"/>
    </row>
    <row r="1306" spans="1:30" s="30" customFormat="1" x14ac:dyDescent="0.25">
      <c r="A1306"/>
      <c r="B1306"/>
      <c r="C1306" s="33"/>
      <c r="D1306" s="33"/>
      <c r="E1306" s="33"/>
      <c r="F1306" s="33"/>
      <c r="G1306" s="33"/>
      <c r="N1306"/>
      <c r="O1306"/>
      <c r="P1306"/>
      <c r="Q1306"/>
      <c r="R1306"/>
      <c r="S1306"/>
      <c r="T1306"/>
      <c r="U1306"/>
      <c r="V1306"/>
      <c r="W1306"/>
      <c r="X1306" s="410"/>
      <c r="Y1306" s="410"/>
      <c r="Z1306" s="410"/>
      <c r="AA1306" s="410"/>
      <c r="AB1306" s="410"/>
      <c r="AC1306" s="410"/>
      <c r="AD1306" s="410"/>
    </row>
    <row r="1307" spans="1:30" s="30" customFormat="1" x14ac:dyDescent="0.25">
      <c r="A1307"/>
      <c r="B1307"/>
      <c r="C1307" s="33"/>
      <c r="D1307" s="33"/>
      <c r="E1307" s="33"/>
      <c r="F1307" s="33"/>
      <c r="G1307" s="33"/>
      <c r="N1307"/>
      <c r="O1307"/>
      <c r="P1307"/>
      <c r="Q1307"/>
      <c r="R1307"/>
      <c r="S1307"/>
      <c r="T1307"/>
      <c r="U1307"/>
      <c r="V1307"/>
      <c r="W1307"/>
      <c r="X1307" s="410"/>
      <c r="Y1307" s="410"/>
      <c r="Z1307" s="410"/>
      <c r="AA1307" s="410"/>
      <c r="AB1307" s="410"/>
      <c r="AC1307" s="410"/>
      <c r="AD1307" s="410"/>
    </row>
    <row r="1308" spans="1:30" s="30" customFormat="1" x14ac:dyDescent="0.25">
      <c r="A1308"/>
      <c r="B1308"/>
      <c r="C1308" s="33"/>
      <c r="D1308" s="33"/>
      <c r="E1308" s="33"/>
      <c r="F1308" s="33"/>
      <c r="G1308" s="33"/>
      <c r="N1308"/>
      <c r="O1308"/>
      <c r="P1308"/>
      <c r="Q1308"/>
      <c r="R1308"/>
      <c r="S1308"/>
      <c r="T1308"/>
      <c r="U1308"/>
      <c r="V1308"/>
      <c r="W1308"/>
      <c r="X1308" s="410"/>
      <c r="Y1308" s="410"/>
      <c r="Z1308" s="410"/>
      <c r="AA1308" s="410"/>
      <c r="AB1308" s="410"/>
      <c r="AC1308" s="410"/>
      <c r="AD1308" s="410"/>
    </row>
    <row r="1309" spans="1:30" s="30" customFormat="1" x14ac:dyDescent="0.25">
      <c r="A1309"/>
      <c r="B1309"/>
      <c r="C1309" s="33"/>
      <c r="D1309" s="33"/>
      <c r="E1309" s="33"/>
      <c r="F1309" s="33"/>
      <c r="G1309" s="33"/>
      <c r="N1309"/>
      <c r="O1309"/>
      <c r="P1309"/>
      <c r="Q1309"/>
      <c r="R1309"/>
      <c r="S1309"/>
      <c r="T1309"/>
      <c r="U1309"/>
      <c r="V1309"/>
      <c r="W1309"/>
      <c r="X1309" s="410"/>
      <c r="Y1309" s="410"/>
      <c r="Z1309" s="410"/>
      <c r="AA1309" s="410"/>
      <c r="AB1309" s="410"/>
      <c r="AC1309" s="410"/>
      <c r="AD1309" s="410"/>
    </row>
    <row r="1310" spans="1:30" s="30" customFormat="1" x14ac:dyDescent="0.25">
      <c r="A1310"/>
      <c r="B1310"/>
      <c r="C1310" s="33"/>
      <c r="D1310" s="33"/>
      <c r="E1310" s="33"/>
      <c r="F1310" s="33"/>
      <c r="G1310" s="33"/>
      <c r="N1310"/>
      <c r="O1310"/>
      <c r="P1310"/>
      <c r="Q1310"/>
      <c r="R1310"/>
      <c r="S1310"/>
      <c r="T1310"/>
      <c r="U1310"/>
      <c r="V1310"/>
      <c r="W1310"/>
      <c r="X1310" s="410"/>
      <c r="Y1310" s="410"/>
      <c r="Z1310" s="410"/>
      <c r="AA1310" s="410"/>
      <c r="AB1310" s="410"/>
      <c r="AC1310" s="410"/>
      <c r="AD1310" s="410"/>
    </row>
    <row r="1311" spans="1:30" s="30" customFormat="1" x14ac:dyDescent="0.25">
      <c r="A1311"/>
      <c r="B1311"/>
      <c r="C1311" s="33"/>
      <c r="D1311" s="33"/>
      <c r="E1311" s="33"/>
      <c r="F1311" s="33"/>
      <c r="G1311" s="33"/>
      <c r="N1311"/>
      <c r="O1311"/>
      <c r="P1311"/>
      <c r="Q1311"/>
      <c r="R1311"/>
      <c r="S1311"/>
      <c r="T1311"/>
      <c r="U1311"/>
      <c r="V1311"/>
      <c r="W1311"/>
      <c r="X1311" s="410"/>
      <c r="Y1311" s="410"/>
      <c r="Z1311" s="410"/>
      <c r="AA1311" s="410"/>
      <c r="AB1311" s="410"/>
      <c r="AC1311" s="410"/>
      <c r="AD1311" s="410"/>
    </row>
    <row r="1312" spans="1:30" s="30" customFormat="1" x14ac:dyDescent="0.25">
      <c r="A1312"/>
      <c r="B1312"/>
      <c r="C1312" s="33"/>
      <c r="D1312" s="33"/>
      <c r="E1312" s="33"/>
      <c r="F1312" s="33"/>
      <c r="G1312" s="33"/>
      <c r="N1312"/>
      <c r="O1312"/>
      <c r="P1312"/>
      <c r="Q1312"/>
      <c r="R1312"/>
      <c r="S1312"/>
      <c r="T1312"/>
      <c r="U1312"/>
      <c r="V1312"/>
      <c r="W1312"/>
      <c r="X1312" s="410"/>
      <c r="Y1312" s="410"/>
      <c r="Z1312" s="410"/>
      <c r="AA1312" s="410"/>
      <c r="AB1312" s="410"/>
      <c r="AC1312" s="410"/>
      <c r="AD1312" s="410"/>
    </row>
    <row r="1313" spans="1:30" s="30" customFormat="1" x14ac:dyDescent="0.25">
      <c r="A1313"/>
      <c r="B1313"/>
      <c r="C1313" s="33"/>
      <c r="D1313" s="33"/>
      <c r="E1313" s="33"/>
      <c r="F1313" s="33"/>
      <c r="G1313" s="33"/>
      <c r="N1313"/>
      <c r="O1313"/>
      <c r="P1313"/>
      <c r="Q1313"/>
      <c r="R1313"/>
      <c r="S1313"/>
      <c r="T1313"/>
      <c r="U1313"/>
      <c r="V1313"/>
      <c r="W1313"/>
      <c r="X1313" s="410"/>
      <c r="Y1313" s="410"/>
      <c r="Z1313" s="410"/>
      <c r="AA1313" s="410"/>
      <c r="AB1313" s="410"/>
      <c r="AC1313" s="410"/>
      <c r="AD1313" s="410"/>
    </row>
    <row r="1314" spans="1:30" s="30" customFormat="1" x14ac:dyDescent="0.25">
      <c r="A1314"/>
      <c r="B1314"/>
      <c r="C1314" s="33"/>
      <c r="D1314" s="33"/>
      <c r="E1314" s="33"/>
      <c r="F1314" s="33"/>
      <c r="G1314" s="33"/>
      <c r="N1314"/>
      <c r="O1314"/>
      <c r="P1314"/>
      <c r="Q1314"/>
      <c r="R1314"/>
      <c r="S1314"/>
      <c r="T1314"/>
      <c r="U1314"/>
      <c r="V1314"/>
      <c r="W1314"/>
      <c r="X1314" s="410"/>
      <c r="Y1314" s="410"/>
      <c r="Z1314" s="410"/>
      <c r="AA1314" s="410"/>
      <c r="AB1314" s="410"/>
      <c r="AC1314" s="410"/>
      <c r="AD1314" s="410"/>
    </row>
    <row r="1315" spans="1:30" s="30" customFormat="1" x14ac:dyDescent="0.25">
      <c r="A1315"/>
      <c r="B1315"/>
      <c r="C1315" s="33"/>
      <c r="D1315" s="33"/>
      <c r="E1315" s="33"/>
      <c r="F1315" s="33"/>
      <c r="G1315" s="33"/>
      <c r="N1315"/>
      <c r="O1315"/>
      <c r="P1315"/>
      <c r="Q1315"/>
      <c r="R1315"/>
      <c r="S1315"/>
      <c r="T1315"/>
      <c r="U1315"/>
      <c r="V1315"/>
      <c r="W1315"/>
      <c r="X1315" s="410"/>
      <c r="Y1315" s="410"/>
      <c r="Z1315" s="410"/>
      <c r="AA1315" s="410"/>
      <c r="AB1315" s="410"/>
      <c r="AC1315" s="410"/>
      <c r="AD1315" s="410"/>
    </row>
    <row r="1316" spans="1:30" s="30" customFormat="1" x14ac:dyDescent="0.25">
      <c r="A1316"/>
      <c r="B1316"/>
      <c r="C1316" s="33"/>
      <c r="D1316" s="33"/>
      <c r="E1316" s="33"/>
      <c r="F1316" s="33"/>
      <c r="G1316" s="33"/>
      <c r="N1316"/>
      <c r="O1316"/>
      <c r="P1316"/>
      <c r="Q1316"/>
      <c r="R1316"/>
      <c r="S1316"/>
      <c r="T1316"/>
      <c r="U1316"/>
      <c r="V1316"/>
      <c r="W1316"/>
      <c r="X1316" s="410"/>
      <c r="Y1316" s="410"/>
      <c r="Z1316" s="410"/>
      <c r="AA1316" s="410"/>
      <c r="AB1316" s="410"/>
      <c r="AC1316" s="410"/>
      <c r="AD1316" s="410"/>
    </row>
    <row r="1317" spans="1:30" s="30" customFormat="1" x14ac:dyDescent="0.25">
      <c r="A1317"/>
      <c r="B1317"/>
      <c r="C1317" s="33"/>
      <c r="D1317" s="33"/>
      <c r="E1317" s="33"/>
      <c r="F1317" s="33"/>
      <c r="G1317" s="33"/>
      <c r="N1317"/>
      <c r="O1317"/>
      <c r="P1317"/>
      <c r="Q1317"/>
      <c r="R1317"/>
      <c r="S1317"/>
      <c r="T1317"/>
      <c r="U1317"/>
      <c r="V1317"/>
      <c r="W1317"/>
      <c r="X1317" s="410"/>
      <c r="Y1317" s="410"/>
      <c r="Z1317" s="410"/>
      <c r="AA1317" s="410"/>
      <c r="AB1317" s="410"/>
      <c r="AC1317" s="410"/>
      <c r="AD1317" s="410"/>
    </row>
    <row r="1318" spans="1:30" s="30" customFormat="1" x14ac:dyDescent="0.25">
      <c r="A1318"/>
      <c r="B1318"/>
      <c r="C1318" s="33"/>
      <c r="D1318" s="33"/>
      <c r="E1318" s="33"/>
      <c r="F1318" s="33"/>
      <c r="G1318" s="33"/>
      <c r="N1318"/>
      <c r="O1318"/>
      <c r="P1318"/>
      <c r="Q1318"/>
      <c r="R1318"/>
      <c r="S1318"/>
      <c r="T1318"/>
      <c r="U1318"/>
      <c r="V1318"/>
      <c r="W1318"/>
      <c r="X1318" s="410"/>
      <c r="Y1318" s="410"/>
      <c r="Z1318" s="410"/>
      <c r="AA1318" s="410"/>
      <c r="AB1318" s="410"/>
      <c r="AC1318" s="410"/>
      <c r="AD1318" s="410"/>
    </row>
    <row r="1319" spans="1:30" s="30" customFormat="1" x14ac:dyDescent="0.25">
      <c r="A1319"/>
      <c r="B1319"/>
      <c r="C1319" s="33"/>
      <c r="D1319" s="33"/>
      <c r="E1319" s="33"/>
      <c r="F1319" s="33"/>
      <c r="G1319" s="33"/>
      <c r="N1319"/>
      <c r="O1319"/>
      <c r="P1319"/>
      <c r="Q1319"/>
      <c r="R1319"/>
      <c r="S1319"/>
      <c r="T1319"/>
      <c r="U1319"/>
      <c r="V1319"/>
      <c r="W1319"/>
      <c r="X1319" s="410"/>
      <c r="Y1319" s="410"/>
      <c r="Z1319" s="410"/>
      <c r="AA1319" s="410"/>
      <c r="AB1319" s="410"/>
      <c r="AC1319" s="410"/>
      <c r="AD1319" s="410"/>
    </row>
    <row r="1320" spans="1:30" s="30" customFormat="1" x14ac:dyDescent="0.25">
      <c r="A1320"/>
      <c r="B1320"/>
      <c r="C1320" s="33"/>
      <c r="D1320" s="33"/>
      <c r="E1320" s="33"/>
      <c r="F1320" s="33"/>
      <c r="G1320" s="33"/>
      <c r="N1320"/>
      <c r="O1320"/>
      <c r="P1320"/>
      <c r="Q1320"/>
      <c r="R1320"/>
      <c r="S1320"/>
      <c r="T1320"/>
      <c r="U1320"/>
      <c r="V1320"/>
      <c r="W1320"/>
      <c r="X1320" s="410"/>
      <c r="Y1320" s="410"/>
      <c r="Z1320" s="410"/>
      <c r="AA1320" s="410"/>
      <c r="AB1320" s="410"/>
      <c r="AC1320" s="410"/>
      <c r="AD1320" s="410"/>
    </row>
    <row r="1321" spans="1:30" s="30" customFormat="1" x14ac:dyDescent="0.25">
      <c r="A1321"/>
      <c r="B1321"/>
      <c r="C1321" s="33"/>
      <c r="D1321" s="33"/>
      <c r="E1321" s="33"/>
      <c r="F1321" s="33"/>
      <c r="G1321" s="33"/>
      <c r="N1321"/>
      <c r="O1321"/>
      <c r="P1321"/>
      <c r="Q1321"/>
      <c r="R1321"/>
      <c r="S1321"/>
      <c r="T1321"/>
      <c r="U1321"/>
      <c r="V1321"/>
      <c r="W1321"/>
      <c r="X1321" s="410"/>
      <c r="Y1321" s="410"/>
      <c r="Z1321" s="410"/>
      <c r="AA1321" s="410"/>
      <c r="AB1321" s="410"/>
      <c r="AC1321" s="410"/>
      <c r="AD1321" s="410"/>
    </row>
    <row r="1322" spans="1:30" s="30" customFormat="1" x14ac:dyDescent="0.25">
      <c r="A1322"/>
      <c r="B1322"/>
      <c r="C1322" s="33"/>
      <c r="D1322" s="33"/>
      <c r="E1322" s="33"/>
      <c r="F1322" s="33"/>
      <c r="G1322" s="33"/>
      <c r="N1322"/>
      <c r="O1322"/>
      <c r="P1322"/>
      <c r="Q1322"/>
      <c r="R1322"/>
      <c r="S1322"/>
      <c r="T1322"/>
      <c r="U1322"/>
      <c r="V1322"/>
      <c r="W1322"/>
      <c r="X1322" s="410"/>
      <c r="Y1322" s="410"/>
      <c r="Z1322" s="410"/>
      <c r="AA1322" s="410"/>
      <c r="AB1322" s="410"/>
      <c r="AC1322" s="410"/>
      <c r="AD1322" s="410"/>
    </row>
    <row r="1323" spans="1:30" s="30" customFormat="1" x14ac:dyDescent="0.25">
      <c r="A1323"/>
      <c r="B1323"/>
      <c r="C1323" s="33"/>
      <c r="D1323" s="33"/>
      <c r="E1323" s="33"/>
      <c r="F1323" s="33"/>
      <c r="G1323" s="33"/>
      <c r="N1323"/>
      <c r="O1323"/>
      <c r="P1323"/>
      <c r="Q1323"/>
      <c r="R1323"/>
      <c r="S1323"/>
      <c r="T1323"/>
      <c r="U1323"/>
      <c r="V1323"/>
      <c r="W1323"/>
      <c r="X1323" s="410"/>
      <c r="Y1323" s="410"/>
      <c r="Z1323" s="410"/>
      <c r="AA1323" s="410"/>
      <c r="AB1323" s="410"/>
      <c r="AC1323" s="410"/>
      <c r="AD1323" s="410"/>
    </row>
    <row r="1324" spans="1:30" s="30" customFormat="1" x14ac:dyDescent="0.25">
      <c r="A1324"/>
      <c r="B1324"/>
      <c r="C1324" s="33"/>
      <c r="D1324" s="33"/>
      <c r="E1324" s="33"/>
      <c r="F1324" s="33"/>
      <c r="G1324" s="33"/>
      <c r="N1324"/>
      <c r="O1324"/>
      <c r="P1324"/>
      <c r="Q1324"/>
      <c r="R1324"/>
      <c r="S1324"/>
      <c r="T1324"/>
      <c r="U1324"/>
      <c r="V1324"/>
      <c r="W1324"/>
      <c r="X1324" s="410"/>
      <c r="Y1324" s="410"/>
      <c r="Z1324" s="410"/>
      <c r="AA1324" s="410"/>
      <c r="AB1324" s="410"/>
      <c r="AC1324" s="410"/>
      <c r="AD1324" s="410"/>
    </row>
    <row r="1325" spans="1:30" s="30" customFormat="1" x14ac:dyDescent="0.25">
      <c r="A1325"/>
      <c r="B1325"/>
      <c r="C1325" s="33"/>
      <c r="D1325" s="33"/>
      <c r="E1325" s="33"/>
      <c r="F1325" s="33"/>
      <c r="G1325" s="33"/>
      <c r="N1325"/>
      <c r="O1325"/>
      <c r="P1325"/>
      <c r="Q1325"/>
      <c r="R1325"/>
      <c r="S1325"/>
      <c r="T1325"/>
      <c r="U1325"/>
      <c r="V1325"/>
      <c r="W1325"/>
      <c r="X1325" s="410"/>
      <c r="Y1325" s="410"/>
      <c r="Z1325" s="410"/>
      <c r="AA1325" s="410"/>
      <c r="AB1325" s="410"/>
      <c r="AC1325" s="410"/>
      <c r="AD1325" s="410"/>
    </row>
    <row r="1326" spans="1:30" s="30" customFormat="1" x14ac:dyDescent="0.25">
      <c r="A1326"/>
      <c r="B1326"/>
      <c r="C1326" s="33"/>
      <c r="D1326" s="33"/>
      <c r="E1326" s="33"/>
      <c r="F1326" s="33"/>
      <c r="G1326" s="33"/>
      <c r="N1326"/>
      <c r="O1326"/>
      <c r="P1326"/>
      <c r="Q1326"/>
      <c r="R1326"/>
      <c r="S1326"/>
      <c r="T1326"/>
      <c r="U1326"/>
      <c r="V1326"/>
      <c r="W1326"/>
      <c r="X1326" s="410"/>
      <c r="Y1326" s="410"/>
      <c r="Z1326" s="410"/>
      <c r="AA1326" s="410"/>
      <c r="AB1326" s="410"/>
      <c r="AC1326" s="410"/>
      <c r="AD1326" s="410"/>
    </row>
    <row r="1327" spans="1:30" s="30" customFormat="1" x14ac:dyDescent="0.25">
      <c r="A1327"/>
      <c r="B1327"/>
      <c r="C1327" s="33"/>
      <c r="D1327" s="33"/>
      <c r="E1327" s="33"/>
      <c r="F1327" s="33"/>
      <c r="G1327" s="33"/>
      <c r="N1327"/>
      <c r="O1327"/>
      <c r="P1327"/>
      <c r="Q1327"/>
      <c r="R1327"/>
      <c r="S1327"/>
      <c r="T1327"/>
      <c r="U1327"/>
      <c r="V1327"/>
      <c r="W1327"/>
      <c r="X1327" s="410"/>
      <c r="Y1327" s="410"/>
      <c r="Z1327" s="410"/>
      <c r="AA1327" s="410"/>
      <c r="AB1327" s="410"/>
      <c r="AC1327" s="410"/>
      <c r="AD1327" s="410"/>
    </row>
    <row r="1328" spans="1:30" s="30" customFormat="1" x14ac:dyDescent="0.25">
      <c r="A1328"/>
      <c r="B1328"/>
      <c r="C1328" s="33"/>
      <c r="D1328" s="33"/>
      <c r="E1328" s="33"/>
      <c r="F1328" s="33"/>
      <c r="G1328" s="33"/>
      <c r="N1328"/>
      <c r="O1328"/>
      <c r="P1328"/>
      <c r="Q1328"/>
      <c r="R1328"/>
      <c r="S1328"/>
      <c r="T1328"/>
      <c r="U1328"/>
      <c r="V1328"/>
      <c r="W1328"/>
      <c r="X1328" s="410"/>
      <c r="Y1328" s="410"/>
      <c r="Z1328" s="410"/>
      <c r="AA1328" s="410"/>
      <c r="AB1328" s="410"/>
      <c r="AC1328" s="410"/>
      <c r="AD1328" s="410"/>
    </row>
    <row r="1329" spans="1:30" s="30" customFormat="1" x14ac:dyDescent="0.25">
      <c r="A1329"/>
      <c r="B1329"/>
      <c r="C1329" s="33"/>
      <c r="D1329" s="33"/>
      <c r="E1329" s="33"/>
      <c r="F1329" s="33"/>
      <c r="G1329" s="33"/>
      <c r="N1329"/>
      <c r="O1329"/>
      <c r="P1329"/>
      <c r="Q1329"/>
      <c r="R1329"/>
      <c r="S1329"/>
      <c r="T1329"/>
      <c r="U1329"/>
      <c r="V1329"/>
      <c r="W1329"/>
      <c r="X1329" s="410"/>
      <c r="Y1329" s="410"/>
      <c r="Z1329" s="410"/>
      <c r="AA1329" s="410"/>
      <c r="AB1329" s="410"/>
      <c r="AC1329" s="410"/>
      <c r="AD1329" s="410"/>
    </row>
    <row r="1330" spans="1:30" s="30" customFormat="1" x14ac:dyDescent="0.25">
      <c r="A1330"/>
      <c r="B1330"/>
      <c r="C1330" s="33"/>
      <c r="D1330" s="33"/>
      <c r="E1330" s="33"/>
      <c r="F1330" s="33"/>
      <c r="G1330" s="33"/>
      <c r="N1330"/>
      <c r="O1330"/>
      <c r="P1330"/>
      <c r="Q1330"/>
      <c r="R1330"/>
      <c r="S1330"/>
      <c r="T1330"/>
      <c r="U1330"/>
      <c r="V1330"/>
      <c r="W1330"/>
      <c r="X1330" s="410"/>
      <c r="Y1330" s="410"/>
      <c r="Z1330" s="410"/>
      <c r="AA1330" s="410"/>
      <c r="AB1330" s="410"/>
      <c r="AC1330" s="410"/>
      <c r="AD1330" s="410"/>
    </row>
    <row r="1331" spans="1:30" s="30" customFormat="1" x14ac:dyDescent="0.25">
      <c r="A1331"/>
      <c r="B1331"/>
      <c r="C1331" s="33"/>
      <c r="D1331" s="33"/>
      <c r="E1331" s="33"/>
      <c r="F1331" s="33"/>
      <c r="G1331" s="33"/>
      <c r="N1331"/>
      <c r="O1331"/>
      <c r="P1331"/>
      <c r="Q1331"/>
      <c r="R1331"/>
      <c r="S1331"/>
      <c r="T1331"/>
      <c r="U1331"/>
      <c r="V1331"/>
      <c r="W1331"/>
      <c r="X1331" s="410"/>
      <c r="Y1331" s="410"/>
      <c r="Z1331" s="410"/>
      <c r="AA1331" s="410"/>
      <c r="AB1331" s="410"/>
      <c r="AC1331" s="410"/>
      <c r="AD1331" s="410"/>
    </row>
    <row r="1332" spans="1:30" s="30" customFormat="1" x14ac:dyDescent="0.25">
      <c r="A1332"/>
      <c r="B1332"/>
      <c r="C1332" s="33"/>
      <c r="D1332" s="33"/>
      <c r="E1332" s="33"/>
      <c r="F1332" s="33"/>
      <c r="G1332" s="33"/>
      <c r="N1332"/>
      <c r="O1332"/>
      <c r="P1332"/>
      <c r="Q1332"/>
      <c r="R1332"/>
      <c r="S1332"/>
      <c r="T1332"/>
      <c r="U1332"/>
      <c r="V1332"/>
      <c r="W1332"/>
      <c r="X1332" s="410"/>
      <c r="Y1332" s="410"/>
      <c r="Z1332" s="410"/>
      <c r="AA1332" s="410"/>
      <c r="AB1332" s="410"/>
      <c r="AC1332" s="410"/>
      <c r="AD1332" s="410"/>
    </row>
    <row r="1333" spans="1:30" s="30" customFormat="1" x14ac:dyDescent="0.25">
      <c r="A1333"/>
      <c r="B1333"/>
      <c r="C1333" s="33"/>
      <c r="D1333" s="33"/>
      <c r="E1333" s="33"/>
      <c r="F1333" s="33"/>
      <c r="G1333" s="33"/>
      <c r="N1333"/>
      <c r="O1333"/>
      <c r="P1333"/>
      <c r="Q1333"/>
      <c r="R1333"/>
      <c r="S1333"/>
      <c r="T1333"/>
      <c r="U1333"/>
      <c r="V1333"/>
      <c r="W1333"/>
      <c r="X1333" s="410"/>
      <c r="Y1333" s="410"/>
      <c r="Z1333" s="410"/>
      <c r="AA1333" s="410"/>
      <c r="AB1333" s="410"/>
      <c r="AC1333" s="410"/>
      <c r="AD1333" s="410"/>
    </row>
    <row r="1334" spans="1:30" s="30" customFormat="1" x14ac:dyDescent="0.25">
      <c r="A1334"/>
      <c r="B1334"/>
      <c r="C1334" s="33"/>
      <c r="D1334" s="33"/>
      <c r="E1334" s="33"/>
      <c r="F1334" s="33"/>
      <c r="G1334" s="33"/>
      <c r="N1334"/>
      <c r="O1334"/>
      <c r="P1334"/>
      <c r="Q1334"/>
      <c r="R1334"/>
      <c r="S1334"/>
      <c r="T1334"/>
      <c r="U1334"/>
      <c r="V1334"/>
      <c r="W1334"/>
      <c r="X1334" s="410"/>
      <c r="Y1334" s="410"/>
      <c r="Z1334" s="410"/>
      <c r="AA1334" s="410"/>
      <c r="AB1334" s="410"/>
      <c r="AC1334" s="410"/>
      <c r="AD1334" s="410"/>
    </row>
    <row r="1335" spans="1:30" s="30" customFormat="1" x14ac:dyDescent="0.25">
      <c r="A1335"/>
      <c r="B1335"/>
      <c r="C1335" s="33"/>
      <c r="D1335" s="33"/>
      <c r="E1335" s="33"/>
      <c r="F1335" s="33"/>
      <c r="G1335" s="33"/>
      <c r="N1335"/>
      <c r="O1335"/>
      <c r="P1335"/>
      <c r="Q1335"/>
      <c r="R1335"/>
      <c r="S1335"/>
      <c r="T1335"/>
      <c r="U1335"/>
      <c r="V1335"/>
      <c r="W1335"/>
      <c r="X1335" s="410"/>
      <c r="Y1335" s="410"/>
      <c r="Z1335" s="410"/>
      <c r="AA1335" s="410"/>
      <c r="AB1335" s="410"/>
      <c r="AC1335" s="410"/>
      <c r="AD1335" s="410"/>
    </row>
    <row r="1336" spans="1:30" s="30" customFormat="1" x14ac:dyDescent="0.25">
      <c r="A1336"/>
      <c r="B1336"/>
      <c r="C1336" s="33"/>
      <c r="D1336" s="33"/>
      <c r="E1336" s="33"/>
      <c r="F1336" s="33"/>
      <c r="G1336" s="33"/>
      <c r="N1336"/>
      <c r="O1336"/>
      <c r="P1336"/>
      <c r="Q1336"/>
      <c r="R1336"/>
      <c r="S1336"/>
      <c r="T1336"/>
      <c r="U1336"/>
      <c r="V1336"/>
      <c r="W1336"/>
      <c r="X1336" s="410"/>
      <c r="Y1336" s="410"/>
      <c r="Z1336" s="410"/>
      <c r="AA1336" s="410"/>
      <c r="AB1336" s="410"/>
      <c r="AC1336" s="410"/>
      <c r="AD1336" s="410"/>
    </row>
    <row r="1337" spans="1:30" s="30" customFormat="1" x14ac:dyDescent="0.25">
      <c r="A1337"/>
      <c r="B1337"/>
      <c r="C1337" s="33"/>
      <c r="D1337" s="33"/>
      <c r="E1337" s="33"/>
      <c r="F1337" s="33"/>
      <c r="G1337" s="33"/>
      <c r="N1337"/>
      <c r="O1337"/>
      <c r="P1337"/>
      <c r="Q1337"/>
      <c r="R1337"/>
      <c r="S1337"/>
      <c r="T1337"/>
      <c r="U1337"/>
      <c r="V1337"/>
      <c r="W1337"/>
      <c r="X1337" s="410"/>
      <c r="Y1337" s="410"/>
      <c r="Z1337" s="410"/>
      <c r="AA1337" s="410"/>
      <c r="AB1337" s="410"/>
      <c r="AC1337" s="410"/>
      <c r="AD1337" s="410"/>
    </row>
    <row r="1338" spans="1:30" s="30" customFormat="1" x14ac:dyDescent="0.25">
      <c r="A1338"/>
      <c r="B1338"/>
      <c r="C1338" s="33"/>
      <c r="D1338" s="33"/>
      <c r="E1338" s="33"/>
      <c r="F1338" s="33"/>
      <c r="G1338" s="33"/>
      <c r="N1338"/>
      <c r="O1338"/>
      <c r="P1338"/>
      <c r="Q1338"/>
      <c r="R1338"/>
      <c r="S1338"/>
      <c r="T1338"/>
      <c r="U1338"/>
      <c r="V1338"/>
      <c r="W1338"/>
      <c r="X1338" s="410"/>
      <c r="Y1338" s="410"/>
      <c r="Z1338" s="410"/>
      <c r="AA1338" s="410"/>
      <c r="AB1338" s="410"/>
      <c r="AC1338" s="410"/>
      <c r="AD1338" s="410"/>
    </row>
    <row r="1339" spans="1:30" s="30" customFormat="1" x14ac:dyDescent="0.25">
      <c r="A1339"/>
      <c r="B1339"/>
      <c r="C1339" s="33"/>
      <c r="D1339" s="33"/>
      <c r="E1339" s="33"/>
      <c r="F1339" s="33"/>
      <c r="G1339" s="33"/>
      <c r="N1339"/>
      <c r="O1339"/>
      <c r="P1339"/>
      <c r="Q1339"/>
      <c r="R1339"/>
      <c r="S1339"/>
      <c r="T1339"/>
      <c r="U1339"/>
      <c r="V1339"/>
      <c r="W1339"/>
      <c r="X1339" s="410"/>
      <c r="Y1339" s="410"/>
      <c r="Z1339" s="410"/>
      <c r="AA1339" s="410"/>
      <c r="AB1339" s="410"/>
      <c r="AC1339" s="410"/>
      <c r="AD1339" s="410"/>
    </row>
    <row r="1340" spans="1:30" s="30" customFormat="1" x14ac:dyDescent="0.25">
      <c r="A1340"/>
      <c r="B1340"/>
      <c r="C1340" s="33"/>
      <c r="D1340" s="33"/>
      <c r="E1340" s="33"/>
      <c r="F1340" s="33"/>
      <c r="G1340" s="33"/>
      <c r="N1340"/>
      <c r="O1340"/>
      <c r="P1340"/>
      <c r="Q1340"/>
      <c r="R1340"/>
      <c r="S1340"/>
      <c r="T1340"/>
      <c r="U1340"/>
      <c r="V1340"/>
      <c r="W1340"/>
      <c r="X1340" s="410"/>
      <c r="Y1340" s="410"/>
      <c r="Z1340" s="410"/>
      <c r="AA1340" s="410"/>
      <c r="AB1340" s="410"/>
      <c r="AC1340" s="410"/>
      <c r="AD1340" s="410"/>
    </row>
    <row r="1341" spans="1:30" s="30" customFormat="1" x14ac:dyDescent="0.25">
      <c r="A1341"/>
      <c r="B1341"/>
      <c r="C1341" s="33"/>
      <c r="D1341" s="33"/>
      <c r="E1341" s="33"/>
      <c r="F1341" s="33"/>
      <c r="G1341" s="33"/>
      <c r="N1341"/>
      <c r="O1341"/>
      <c r="P1341"/>
      <c r="Q1341"/>
      <c r="R1341"/>
      <c r="S1341"/>
      <c r="T1341"/>
      <c r="U1341"/>
      <c r="V1341"/>
      <c r="W1341"/>
      <c r="X1341" s="410"/>
      <c r="Y1341" s="410"/>
      <c r="Z1341" s="410"/>
      <c r="AA1341" s="410"/>
      <c r="AB1341" s="410"/>
      <c r="AC1341" s="410"/>
      <c r="AD1341" s="410"/>
    </row>
    <row r="1342" spans="1:30" s="30" customFormat="1" x14ac:dyDescent="0.25">
      <c r="A1342"/>
      <c r="B1342"/>
      <c r="C1342" s="33"/>
      <c r="D1342" s="33"/>
      <c r="E1342" s="33"/>
      <c r="F1342" s="33"/>
      <c r="G1342" s="33"/>
      <c r="N1342"/>
      <c r="O1342"/>
      <c r="P1342"/>
      <c r="Q1342"/>
      <c r="R1342"/>
      <c r="S1342"/>
      <c r="T1342"/>
      <c r="U1342"/>
      <c r="V1342"/>
      <c r="W1342"/>
      <c r="X1342" s="410"/>
      <c r="Y1342" s="410"/>
      <c r="Z1342" s="410"/>
      <c r="AA1342" s="410"/>
      <c r="AB1342" s="410"/>
      <c r="AC1342" s="410"/>
      <c r="AD1342" s="410"/>
    </row>
    <row r="1343" spans="1:30" s="30" customFormat="1" x14ac:dyDescent="0.25">
      <c r="A1343"/>
      <c r="B1343"/>
      <c r="C1343" s="33"/>
      <c r="D1343" s="33"/>
      <c r="E1343" s="33"/>
      <c r="F1343" s="33"/>
      <c r="G1343" s="33"/>
      <c r="N1343"/>
      <c r="O1343"/>
      <c r="P1343"/>
      <c r="Q1343"/>
      <c r="R1343"/>
      <c r="S1343"/>
      <c r="T1343"/>
      <c r="U1343"/>
      <c r="V1343"/>
      <c r="W1343"/>
      <c r="X1343" s="410"/>
      <c r="Y1343" s="410"/>
      <c r="Z1343" s="410"/>
      <c r="AA1343" s="410"/>
      <c r="AB1343" s="410"/>
      <c r="AC1343" s="410"/>
      <c r="AD1343" s="410"/>
    </row>
    <row r="1344" spans="1:30" s="30" customFormat="1" x14ac:dyDescent="0.25">
      <c r="A1344"/>
      <c r="B1344"/>
      <c r="C1344" s="33"/>
      <c r="D1344" s="33"/>
      <c r="E1344" s="33"/>
      <c r="F1344" s="33"/>
      <c r="G1344" s="33"/>
      <c r="N1344"/>
      <c r="O1344"/>
      <c r="P1344"/>
      <c r="Q1344"/>
      <c r="R1344"/>
      <c r="S1344"/>
      <c r="T1344"/>
      <c r="U1344"/>
      <c r="V1344"/>
      <c r="W1344"/>
      <c r="X1344" s="410"/>
      <c r="Y1344" s="410"/>
      <c r="Z1344" s="410"/>
      <c r="AA1344" s="410"/>
      <c r="AB1344" s="410"/>
      <c r="AC1344" s="410"/>
      <c r="AD1344" s="410"/>
    </row>
    <row r="1345" spans="1:30" s="30" customFormat="1" x14ac:dyDescent="0.25">
      <c r="A1345"/>
      <c r="B1345"/>
      <c r="C1345" s="33"/>
      <c r="D1345" s="33"/>
      <c r="E1345" s="33"/>
      <c r="F1345" s="33"/>
      <c r="G1345" s="33"/>
      <c r="N1345"/>
      <c r="O1345"/>
      <c r="P1345"/>
      <c r="Q1345"/>
      <c r="R1345"/>
      <c r="S1345"/>
      <c r="T1345"/>
      <c r="U1345"/>
      <c r="V1345"/>
      <c r="W1345"/>
      <c r="X1345" s="410"/>
      <c r="Y1345" s="410"/>
      <c r="Z1345" s="410"/>
      <c r="AA1345" s="410"/>
      <c r="AB1345" s="410"/>
      <c r="AC1345" s="410"/>
      <c r="AD1345" s="410"/>
    </row>
    <row r="1346" spans="1:30" s="30" customFormat="1" x14ac:dyDescent="0.25">
      <c r="A1346"/>
      <c r="B1346"/>
      <c r="C1346" s="33"/>
      <c r="D1346" s="33"/>
      <c r="E1346" s="33"/>
      <c r="F1346" s="33"/>
      <c r="G1346" s="33"/>
      <c r="N1346"/>
      <c r="O1346"/>
      <c r="P1346"/>
      <c r="Q1346"/>
      <c r="R1346"/>
      <c r="S1346"/>
      <c r="T1346"/>
      <c r="U1346"/>
      <c r="V1346"/>
      <c r="W1346"/>
      <c r="X1346" s="410"/>
      <c r="Y1346" s="410"/>
      <c r="Z1346" s="410"/>
      <c r="AA1346" s="410"/>
      <c r="AB1346" s="410"/>
      <c r="AC1346" s="410"/>
      <c r="AD1346" s="410"/>
    </row>
    <row r="1347" spans="1:30" s="30" customFormat="1" x14ac:dyDescent="0.25">
      <c r="A1347"/>
      <c r="B1347"/>
      <c r="C1347" s="33"/>
      <c r="D1347" s="33"/>
      <c r="E1347" s="33"/>
      <c r="F1347" s="33"/>
      <c r="G1347" s="33"/>
      <c r="N1347"/>
      <c r="O1347"/>
      <c r="P1347"/>
      <c r="Q1347"/>
      <c r="R1347"/>
      <c r="S1347"/>
      <c r="T1347"/>
      <c r="U1347"/>
      <c r="V1347"/>
      <c r="W1347"/>
      <c r="X1347" s="410"/>
      <c r="Y1347" s="410"/>
      <c r="Z1347" s="410"/>
      <c r="AA1347" s="410"/>
      <c r="AB1347" s="410"/>
      <c r="AC1347" s="410"/>
      <c r="AD1347" s="410"/>
    </row>
    <row r="1348" spans="1:30" s="30" customFormat="1" x14ac:dyDescent="0.25">
      <c r="A1348"/>
      <c r="B1348"/>
      <c r="C1348" s="33"/>
      <c r="D1348" s="33"/>
      <c r="E1348" s="33"/>
      <c r="F1348" s="33"/>
      <c r="G1348" s="33"/>
      <c r="N1348"/>
      <c r="O1348"/>
      <c r="P1348"/>
      <c r="Q1348"/>
      <c r="R1348"/>
      <c r="S1348"/>
      <c r="T1348"/>
      <c r="U1348"/>
      <c r="V1348"/>
      <c r="W1348"/>
      <c r="X1348" s="410"/>
      <c r="Y1348" s="410"/>
      <c r="Z1348" s="410"/>
      <c r="AA1348" s="410"/>
      <c r="AB1348" s="410"/>
      <c r="AC1348" s="410"/>
      <c r="AD1348" s="410"/>
    </row>
    <row r="1349" spans="1:30" s="30" customFormat="1" x14ac:dyDescent="0.25">
      <c r="A1349"/>
      <c r="B1349"/>
      <c r="C1349" s="33"/>
      <c r="D1349" s="33"/>
      <c r="E1349" s="33"/>
      <c r="F1349" s="33"/>
      <c r="G1349" s="33"/>
      <c r="N1349"/>
      <c r="O1349"/>
      <c r="P1349"/>
      <c r="Q1349"/>
      <c r="R1349"/>
      <c r="S1349"/>
      <c r="T1349"/>
      <c r="U1349"/>
      <c r="V1349"/>
      <c r="W1349"/>
      <c r="X1349" s="410"/>
      <c r="Y1349" s="410"/>
      <c r="Z1349" s="410"/>
      <c r="AA1349" s="410"/>
      <c r="AB1349" s="410"/>
      <c r="AC1349" s="410"/>
      <c r="AD1349" s="410"/>
    </row>
    <row r="1350" spans="1:30" s="30" customFormat="1" x14ac:dyDescent="0.25">
      <c r="A1350"/>
      <c r="B1350"/>
      <c r="C1350" s="33"/>
      <c r="D1350" s="33"/>
      <c r="E1350" s="33"/>
      <c r="F1350" s="33"/>
      <c r="G1350" s="33"/>
      <c r="N1350"/>
      <c r="O1350"/>
      <c r="P1350"/>
      <c r="Q1350"/>
      <c r="R1350"/>
      <c r="S1350"/>
      <c r="T1350"/>
      <c r="U1350"/>
      <c r="V1350"/>
      <c r="W1350"/>
      <c r="X1350" s="410"/>
      <c r="Y1350" s="410"/>
      <c r="Z1350" s="410"/>
      <c r="AA1350" s="410"/>
      <c r="AB1350" s="410"/>
      <c r="AC1350" s="410"/>
      <c r="AD1350" s="410"/>
    </row>
    <row r="1351" spans="1:30" s="30" customFormat="1" x14ac:dyDescent="0.25">
      <c r="A1351"/>
      <c r="B1351"/>
      <c r="C1351" s="33"/>
      <c r="D1351" s="33"/>
      <c r="E1351" s="33"/>
      <c r="F1351" s="33"/>
      <c r="G1351" s="33"/>
      <c r="N1351"/>
      <c r="O1351"/>
      <c r="P1351"/>
      <c r="Q1351"/>
      <c r="R1351"/>
      <c r="S1351"/>
      <c r="T1351"/>
      <c r="U1351"/>
      <c r="V1351"/>
      <c r="W1351"/>
      <c r="X1351" s="410"/>
      <c r="Y1351" s="410"/>
      <c r="Z1351" s="410"/>
      <c r="AA1351" s="410"/>
      <c r="AB1351" s="410"/>
      <c r="AC1351" s="410"/>
      <c r="AD1351" s="410"/>
    </row>
    <row r="1352" spans="1:30" s="30" customFormat="1" x14ac:dyDescent="0.25">
      <c r="A1352"/>
      <c r="B1352"/>
      <c r="C1352" s="33"/>
      <c r="D1352" s="33"/>
      <c r="E1352" s="33"/>
      <c r="F1352" s="33"/>
      <c r="G1352" s="33"/>
      <c r="N1352"/>
      <c r="O1352"/>
      <c r="P1352"/>
      <c r="Q1352"/>
      <c r="R1352"/>
      <c r="S1352"/>
      <c r="T1352"/>
      <c r="U1352"/>
      <c r="V1352"/>
      <c r="W1352"/>
      <c r="X1352" s="410"/>
      <c r="Y1352" s="410"/>
      <c r="Z1352" s="410"/>
      <c r="AA1352" s="410"/>
      <c r="AB1352" s="410"/>
      <c r="AC1352" s="410"/>
      <c r="AD1352" s="410"/>
    </row>
    <row r="1353" spans="1:30" s="30" customFormat="1" x14ac:dyDescent="0.25">
      <c r="A1353"/>
      <c r="B1353"/>
      <c r="C1353" s="33"/>
      <c r="D1353" s="33"/>
      <c r="E1353" s="33"/>
      <c r="F1353" s="33"/>
      <c r="G1353" s="33"/>
      <c r="N1353"/>
      <c r="O1353"/>
      <c r="P1353"/>
      <c r="Q1353"/>
      <c r="R1353"/>
      <c r="S1353"/>
      <c r="T1353"/>
      <c r="U1353"/>
      <c r="V1353"/>
      <c r="W1353"/>
      <c r="X1353" s="410"/>
      <c r="Y1353" s="410"/>
      <c r="Z1353" s="410"/>
      <c r="AA1353" s="410"/>
      <c r="AB1353" s="410"/>
      <c r="AC1353" s="410"/>
      <c r="AD1353" s="410"/>
    </row>
    <row r="1354" spans="1:30" s="30" customFormat="1" x14ac:dyDescent="0.25">
      <c r="A1354"/>
      <c r="B1354"/>
      <c r="C1354" s="33"/>
      <c r="D1354" s="33"/>
      <c r="E1354" s="33"/>
      <c r="F1354" s="33"/>
      <c r="G1354" s="33"/>
      <c r="N1354"/>
      <c r="O1354"/>
      <c r="P1354"/>
      <c r="Q1354"/>
      <c r="R1354"/>
      <c r="S1354"/>
      <c r="T1354"/>
      <c r="U1354"/>
      <c r="V1354"/>
      <c r="W1354"/>
      <c r="X1354" s="410"/>
      <c r="Y1354" s="410"/>
      <c r="Z1354" s="410"/>
      <c r="AA1354" s="410"/>
      <c r="AB1354" s="410"/>
      <c r="AC1354" s="410"/>
      <c r="AD1354" s="410"/>
    </row>
    <row r="1355" spans="1:30" s="30" customFormat="1" x14ac:dyDescent="0.25">
      <c r="A1355"/>
      <c r="B1355"/>
      <c r="C1355" s="33"/>
      <c r="D1355" s="33"/>
      <c r="E1355" s="33"/>
      <c r="F1355" s="33"/>
      <c r="G1355" s="33"/>
      <c r="N1355"/>
      <c r="O1355"/>
      <c r="P1355"/>
      <c r="Q1355"/>
      <c r="R1355"/>
      <c r="S1355"/>
      <c r="T1355"/>
      <c r="U1355"/>
      <c r="V1355"/>
      <c r="W1355"/>
      <c r="X1355" s="410"/>
      <c r="Y1355" s="410"/>
      <c r="Z1355" s="410"/>
      <c r="AA1355" s="410"/>
      <c r="AB1355" s="410"/>
      <c r="AC1355" s="410"/>
      <c r="AD1355" s="410"/>
    </row>
    <row r="1356" spans="1:30" s="30" customFormat="1" x14ac:dyDescent="0.25">
      <c r="A1356"/>
      <c r="B1356"/>
      <c r="C1356" s="33"/>
      <c r="D1356" s="33"/>
      <c r="E1356" s="33"/>
      <c r="F1356" s="33"/>
      <c r="G1356" s="33"/>
      <c r="N1356"/>
      <c r="O1356"/>
      <c r="P1356"/>
      <c r="Q1356"/>
      <c r="R1356"/>
      <c r="S1356"/>
      <c r="T1356"/>
      <c r="U1356"/>
      <c r="V1356"/>
      <c r="W1356"/>
      <c r="X1356" s="410"/>
      <c r="Y1356" s="410"/>
      <c r="Z1356" s="410"/>
      <c r="AA1356" s="410"/>
      <c r="AB1356" s="410"/>
      <c r="AC1356" s="410"/>
      <c r="AD1356" s="410"/>
    </row>
    <row r="1357" spans="1:30" s="30" customFormat="1" x14ac:dyDescent="0.25">
      <c r="A1357"/>
      <c r="B1357"/>
      <c r="C1357" s="33"/>
      <c r="D1357" s="33"/>
      <c r="E1357" s="33"/>
      <c r="F1357" s="33"/>
      <c r="G1357" s="33"/>
      <c r="N1357"/>
      <c r="O1357"/>
      <c r="P1357"/>
      <c r="Q1357"/>
      <c r="R1357"/>
      <c r="S1357"/>
      <c r="T1357"/>
      <c r="U1357"/>
      <c r="V1357"/>
      <c r="W1357"/>
      <c r="X1357" s="410"/>
      <c r="Y1357" s="410"/>
      <c r="Z1357" s="410"/>
      <c r="AA1357" s="410"/>
      <c r="AB1357" s="410"/>
      <c r="AC1357" s="410"/>
      <c r="AD1357" s="410"/>
    </row>
    <row r="1358" spans="1:30" s="30" customFormat="1" x14ac:dyDescent="0.25">
      <c r="A1358"/>
      <c r="B1358"/>
      <c r="C1358" s="33"/>
      <c r="D1358" s="33"/>
      <c r="E1358" s="33"/>
      <c r="F1358" s="33"/>
      <c r="G1358" s="33"/>
      <c r="N1358"/>
      <c r="O1358"/>
      <c r="P1358"/>
      <c r="Q1358"/>
      <c r="R1358"/>
      <c r="S1358"/>
      <c r="T1358"/>
      <c r="U1358"/>
      <c r="V1358"/>
      <c r="W1358"/>
      <c r="X1358" s="410"/>
      <c r="Y1358" s="410"/>
      <c r="Z1358" s="410"/>
      <c r="AA1358" s="410"/>
      <c r="AB1358" s="410"/>
      <c r="AC1358" s="410"/>
      <c r="AD1358" s="410"/>
    </row>
    <row r="1359" spans="1:30" s="30" customFormat="1" x14ac:dyDescent="0.25">
      <c r="A1359"/>
      <c r="B1359"/>
      <c r="C1359" s="33"/>
      <c r="D1359" s="33"/>
      <c r="E1359" s="33"/>
      <c r="F1359" s="33"/>
      <c r="G1359" s="33"/>
      <c r="N1359"/>
      <c r="O1359"/>
      <c r="P1359"/>
      <c r="Q1359"/>
      <c r="R1359"/>
      <c r="S1359"/>
      <c r="T1359"/>
      <c r="U1359"/>
      <c r="V1359"/>
      <c r="W1359"/>
      <c r="X1359" s="410"/>
      <c r="Y1359" s="410"/>
      <c r="Z1359" s="410"/>
      <c r="AA1359" s="410"/>
      <c r="AB1359" s="410"/>
      <c r="AC1359" s="410"/>
      <c r="AD1359" s="410"/>
    </row>
    <row r="1360" spans="1:30" s="30" customFormat="1" x14ac:dyDescent="0.25">
      <c r="A1360"/>
      <c r="B1360"/>
      <c r="C1360" s="33"/>
      <c r="D1360" s="33"/>
      <c r="E1360" s="33"/>
      <c r="F1360" s="33"/>
      <c r="G1360" s="33"/>
      <c r="N1360"/>
      <c r="O1360"/>
      <c r="P1360"/>
      <c r="Q1360"/>
      <c r="R1360"/>
      <c r="S1360"/>
      <c r="T1360"/>
      <c r="U1360"/>
      <c r="V1360"/>
      <c r="W1360"/>
      <c r="X1360" s="410"/>
      <c r="Y1360" s="410"/>
      <c r="Z1360" s="410"/>
      <c r="AA1360" s="410"/>
      <c r="AB1360" s="410"/>
      <c r="AC1360" s="410"/>
      <c r="AD1360" s="410"/>
    </row>
    <row r="1361" spans="1:30" s="30" customFormat="1" x14ac:dyDescent="0.25">
      <c r="A1361"/>
      <c r="B1361"/>
      <c r="C1361" s="33"/>
      <c r="D1361" s="33"/>
      <c r="E1361" s="33"/>
      <c r="F1361" s="33"/>
      <c r="G1361" s="33"/>
      <c r="N1361"/>
      <c r="O1361"/>
      <c r="P1361"/>
      <c r="Q1361"/>
      <c r="R1361"/>
      <c r="S1361"/>
      <c r="T1361"/>
      <c r="U1361"/>
      <c r="V1361"/>
      <c r="W1361"/>
      <c r="X1361" s="410"/>
      <c r="Y1361" s="410"/>
      <c r="Z1361" s="410"/>
      <c r="AA1361" s="410"/>
      <c r="AB1361" s="410"/>
      <c r="AC1361" s="410"/>
      <c r="AD1361" s="410"/>
    </row>
    <row r="1362" spans="1:30" s="30" customFormat="1" x14ac:dyDescent="0.25">
      <c r="A1362"/>
      <c r="B1362"/>
      <c r="C1362" s="33"/>
      <c r="D1362" s="33"/>
      <c r="E1362" s="33"/>
      <c r="F1362" s="33"/>
      <c r="G1362" s="33"/>
      <c r="N1362"/>
      <c r="O1362"/>
      <c r="P1362"/>
      <c r="Q1362"/>
      <c r="R1362"/>
      <c r="S1362"/>
      <c r="T1362"/>
      <c r="U1362"/>
      <c r="V1362"/>
      <c r="W1362"/>
      <c r="X1362" s="410"/>
      <c r="Y1362" s="410"/>
      <c r="Z1362" s="410"/>
      <c r="AA1362" s="410"/>
      <c r="AB1362" s="410"/>
      <c r="AC1362" s="410"/>
      <c r="AD1362" s="410"/>
    </row>
    <row r="1363" spans="1:30" s="30" customFormat="1" x14ac:dyDescent="0.25">
      <c r="A1363"/>
      <c r="B1363"/>
      <c r="C1363" s="33"/>
      <c r="D1363" s="33"/>
      <c r="E1363" s="33"/>
      <c r="F1363" s="33"/>
      <c r="G1363" s="33"/>
      <c r="N1363"/>
      <c r="O1363"/>
      <c r="P1363"/>
      <c r="Q1363"/>
      <c r="R1363"/>
      <c r="S1363"/>
      <c r="T1363"/>
      <c r="U1363"/>
      <c r="V1363"/>
      <c r="W1363"/>
      <c r="X1363" s="410"/>
      <c r="Y1363" s="410"/>
      <c r="Z1363" s="410"/>
      <c r="AA1363" s="410"/>
      <c r="AB1363" s="410"/>
      <c r="AC1363" s="410"/>
      <c r="AD1363" s="410"/>
    </row>
    <row r="1364" spans="1:30" s="30" customFormat="1" x14ac:dyDescent="0.25">
      <c r="A1364"/>
      <c r="B1364"/>
      <c r="C1364" s="33"/>
      <c r="D1364" s="33"/>
      <c r="E1364" s="33"/>
      <c r="F1364" s="33"/>
      <c r="G1364" s="33"/>
      <c r="N1364"/>
      <c r="O1364"/>
      <c r="P1364"/>
      <c r="Q1364"/>
      <c r="R1364"/>
      <c r="S1364"/>
      <c r="T1364"/>
      <c r="U1364"/>
      <c r="V1364"/>
      <c r="W1364"/>
      <c r="X1364" s="410"/>
      <c r="Y1364" s="410"/>
      <c r="Z1364" s="410"/>
      <c r="AA1364" s="410"/>
      <c r="AB1364" s="410"/>
      <c r="AC1364" s="410"/>
      <c r="AD1364" s="410"/>
    </row>
    <row r="1365" spans="1:30" s="30" customFormat="1" x14ac:dyDescent="0.25">
      <c r="A1365"/>
      <c r="B1365"/>
      <c r="C1365" s="33"/>
      <c r="D1365" s="33"/>
      <c r="E1365" s="33"/>
      <c r="F1365" s="33"/>
      <c r="G1365" s="33"/>
      <c r="N1365"/>
      <c r="O1365"/>
      <c r="P1365"/>
      <c r="Q1365"/>
      <c r="R1365"/>
      <c r="S1365"/>
      <c r="T1365"/>
      <c r="U1365"/>
      <c r="V1365"/>
      <c r="W1365"/>
      <c r="X1365" s="410"/>
      <c r="Y1365" s="410"/>
      <c r="Z1365" s="410"/>
      <c r="AA1365" s="410"/>
      <c r="AB1365" s="410"/>
      <c r="AC1365" s="410"/>
      <c r="AD1365" s="410"/>
    </row>
    <row r="1366" spans="1:30" s="30" customFormat="1" x14ac:dyDescent="0.25">
      <c r="A1366"/>
      <c r="B1366"/>
      <c r="C1366" s="33"/>
      <c r="D1366" s="33"/>
      <c r="E1366" s="33"/>
      <c r="F1366" s="33"/>
      <c r="G1366" s="33"/>
      <c r="N1366"/>
      <c r="O1366"/>
      <c r="P1366"/>
      <c r="Q1366"/>
      <c r="R1366"/>
      <c r="S1366"/>
      <c r="T1366"/>
      <c r="U1366"/>
      <c r="V1366"/>
      <c r="W1366"/>
      <c r="X1366" s="410"/>
      <c r="Y1366" s="410"/>
      <c r="Z1366" s="410"/>
      <c r="AA1366" s="410"/>
      <c r="AB1366" s="410"/>
      <c r="AC1366" s="410"/>
      <c r="AD1366" s="410"/>
    </row>
    <row r="1367" spans="1:30" s="30" customFormat="1" x14ac:dyDescent="0.25">
      <c r="A1367"/>
      <c r="B1367"/>
      <c r="C1367" s="33"/>
      <c r="D1367" s="33"/>
      <c r="E1367" s="33"/>
      <c r="F1367" s="33"/>
      <c r="G1367" s="33"/>
      <c r="N1367"/>
      <c r="O1367"/>
      <c r="P1367"/>
      <c r="Q1367"/>
      <c r="R1367"/>
      <c r="S1367"/>
      <c r="T1367"/>
      <c r="U1367"/>
      <c r="V1367"/>
      <c r="W1367"/>
      <c r="X1367" s="410"/>
      <c r="Y1367" s="410"/>
      <c r="Z1367" s="410"/>
      <c r="AA1367" s="410"/>
      <c r="AB1367" s="410"/>
      <c r="AC1367" s="410"/>
      <c r="AD1367" s="410"/>
    </row>
    <row r="1368" spans="1:30" s="30" customFormat="1" x14ac:dyDescent="0.25">
      <c r="A1368"/>
      <c r="B1368"/>
      <c r="C1368" s="33"/>
      <c r="D1368" s="33"/>
      <c r="E1368" s="33"/>
      <c r="F1368" s="33"/>
      <c r="G1368" s="33"/>
      <c r="N1368"/>
      <c r="O1368"/>
      <c r="P1368"/>
      <c r="Q1368"/>
      <c r="R1368"/>
      <c r="S1368"/>
      <c r="T1368"/>
      <c r="U1368"/>
      <c r="V1368"/>
      <c r="W1368"/>
      <c r="X1368" s="410"/>
      <c r="Y1368" s="410"/>
      <c r="Z1368" s="410"/>
      <c r="AA1368" s="410"/>
      <c r="AB1368" s="410"/>
      <c r="AC1368" s="410"/>
      <c r="AD1368" s="410"/>
    </row>
    <row r="1369" spans="1:30" s="30" customFormat="1" x14ac:dyDescent="0.25">
      <c r="A1369"/>
      <c r="B1369"/>
      <c r="C1369" s="33"/>
      <c r="D1369" s="33"/>
      <c r="E1369" s="33"/>
      <c r="F1369" s="33"/>
      <c r="G1369" s="33"/>
      <c r="N1369"/>
      <c r="O1369"/>
      <c r="P1369"/>
      <c r="Q1369"/>
      <c r="R1369"/>
      <c r="S1369"/>
      <c r="T1369"/>
      <c r="U1369"/>
      <c r="V1369"/>
      <c r="W1369"/>
      <c r="X1369" s="410"/>
      <c r="Y1369" s="410"/>
      <c r="Z1369" s="410"/>
      <c r="AA1369" s="410"/>
      <c r="AB1369" s="410"/>
      <c r="AC1369" s="410"/>
      <c r="AD1369" s="410"/>
    </row>
    <row r="1370" spans="1:30" s="30" customFormat="1" x14ac:dyDescent="0.25">
      <c r="A1370"/>
      <c r="B1370"/>
      <c r="C1370" s="33"/>
      <c r="D1370" s="33"/>
      <c r="E1370" s="33"/>
      <c r="F1370" s="33"/>
      <c r="G1370" s="33"/>
      <c r="N1370"/>
      <c r="O1370"/>
      <c r="P1370"/>
      <c r="Q1370"/>
      <c r="R1370"/>
      <c r="S1370"/>
      <c r="T1370"/>
      <c r="U1370"/>
      <c r="V1370"/>
      <c r="W1370"/>
      <c r="X1370" s="410"/>
      <c r="Y1370" s="410"/>
      <c r="Z1370" s="410"/>
      <c r="AA1370" s="410"/>
      <c r="AB1370" s="410"/>
      <c r="AC1370" s="410"/>
      <c r="AD1370" s="410"/>
    </row>
    <row r="1371" spans="1:30" s="30" customFormat="1" x14ac:dyDescent="0.25">
      <c r="A1371"/>
      <c r="B1371"/>
      <c r="C1371" s="33"/>
      <c r="D1371" s="33"/>
      <c r="E1371" s="33"/>
      <c r="F1371" s="33"/>
      <c r="G1371" s="33"/>
      <c r="N1371"/>
      <c r="O1371"/>
      <c r="P1371"/>
      <c r="Q1371"/>
      <c r="R1371"/>
      <c r="S1371"/>
      <c r="T1371"/>
      <c r="U1371"/>
      <c r="V1371"/>
      <c r="W1371"/>
      <c r="X1371" s="410"/>
      <c r="Y1371" s="410"/>
      <c r="Z1371" s="410"/>
      <c r="AA1371" s="410"/>
      <c r="AB1371" s="410"/>
      <c r="AC1371" s="410"/>
      <c r="AD1371" s="410"/>
    </row>
    <row r="1372" spans="1:30" s="30" customFormat="1" x14ac:dyDescent="0.25">
      <c r="A1372"/>
      <c r="B1372"/>
      <c r="C1372" s="33"/>
      <c r="D1372" s="33"/>
      <c r="E1372" s="33"/>
      <c r="F1372" s="33"/>
      <c r="G1372" s="33"/>
      <c r="N1372"/>
      <c r="O1372"/>
      <c r="P1372"/>
      <c r="Q1372"/>
      <c r="R1372"/>
      <c r="S1372"/>
      <c r="T1372"/>
      <c r="U1372"/>
      <c r="V1372"/>
      <c r="W1372"/>
      <c r="X1372" s="410"/>
      <c r="Y1372" s="410"/>
      <c r="Z1372" s="410"/>
      <c r="AA1372" s="410"/>
      <c r="AB1372" s="410"/>
      <c r="AC1372" s="410"/>
      <c r="AD1372" s="410"/>
    </row>
    <row r="1373" spans="1:30" s="30" customFormat="1" x14ac:dyDescent="0.25">
      <c r="A1373"/>
      <c r="B1373"/>
      <c r="C1373" s="33"/>
      <c r="D1373" s="33"/>
      <c r="E1373" s="33"/>
      <c r="F1373" s="33"/>
      <c r="G1373" s="33"/>
      <c r="N1373"/>
      <c r="O1373"/>
      <c r="P1373"/>
      <c r="Q1373"/>
      <c r="R1373"/>
      <c r="S1373"/>
      <c r="T1373"/>
      <c r="U1373"/>
      <c r="V1373"/>
      <c r="W1373"/>
      <c r="X1373" s="410"/>
      <c r="Y1373" s="410"/>
      <c r="Z1373" s="410"/>
      <c r="AA1373" s="410"/>
      <c r="AB1373" s="410"/>
      <c r="AC1373" s="410"/>
      <c r="AD1373" s="410"/>
    </row>
    <row r="1374" spans="1:30" s="30" customFormat="1" x14ac:dyDescent="0.25">
      <c r="A1374"/>
      <c r="B1374"/>
      <c r="C1374" s="33"/>
      <c r="D1374" s="33"/>
      <c r="E1374" s="33"/>
      <c r="F1374" s="33"/>
      <c r="G1374" s="33"/>
      <c r="N1374"/>
      <c r="O1374"/>
      <c r="P1374"/>
      <c r="Q1374"/>
      <c r="R1374"/>
      <c r="S1374"/>
      <c r="T1374"/>
      <c r="U1374"/>
      <c r="V1374"/>
      <c r="W1374"/>
      <c r="X1374" s="410"/>
      <c r="Y1374" s="410"/>
      <c r="Z1374" s="410"/>
      <c r="AA1374" s="410"/>
      <c r="AB1374" s="410"/>
      <c r="AC1374" s="410"/>
      <c r="AD1374" s="410"/>
    </row>
    <row r="1375" spans="1:30" s="30" customFormat="1" x14ac:dyDescent="0.25">
      <c r="A1375"/>
      <c r="B1375"/>
      <c r="C1375" s="33"/>
      <c r="D1375" s="33"/>
      <c r="E1375" s="33"/>
      <c r="F1375" s="33"/>
      <c r="G1375" s="33"/>
      <c r="N1375"/>
      <c r="O1375"/>
      <c r="P1375"/>
      <c r="Q1375"/>
      <c r="R1375"/>
      <c r="S1375"/>
      <c r="T1375"/>
      <c r="U1375"/>
      <c r="V1375"/>
      <c r="W1375"/>
      <c r="X1375" s="410"/>
      <c r="Y1375" s="410"/>
      <c r="Z1375" s="410"/>
      <c r="AA1375" s="410"/>
      <c r="AB1375" s="410"/>
      <c r="AC1375" s="410"/>
      <c r="AD1375" s="410"/>
    </row>
    <row r="1376" spans="1:30" s="30" customFormat="1" x14ac:dyDescent="0.25">
      <c r="A1376"/>
      <c r="B1376"/>
      <c r="C1376" s="33"/>
      <c r="D1376" s="33"/>
      <c r="E1376" s="33"/>
      <c r="F1376" s="33"/>
      <c r="G1376" s="33"/>
      <c r="N1376"/>
      <c r="O1376"/>
      <c r="P1376"/>
      <c r="Q1376"/>
      <c r="R1376"/>
      <c r="S1376"/>
      <c r="T1376"/>
      <c r="U1376"/>
      <c r="V1376"/>
      <c r="W1376"/>
      <c r="X1376" s="410"/>
      <c r="Y1376" s="410"/>
      <c r="Z1376" s="410"/>
      <c r="AA1376" s="410"/>
      <c r="AB1376" s="410"/>
      <c r="AC1376" s="410"/>
      <c r="AD1376" s="410"/>
    </row>
    <row r="1377" spans="1:30" s="30" customFormat="1" x14ac:dyDescent="0.25">
      <c r="A1377"/>
      <c r="B1377"/>
      <c r="C1377" s="33"/>
      <c r="D1377" s="33"/>
      <c r="E1377" s="33"/>
      <c r="F1377" s="33"/>
      <c r="G1377" s="33"/>
      <c r="N1377"/>
      <c r="O1377"/>
      <c r="P1377"/>
      <c r="Q1377"/>
      <c r="R1377"/>
      <c r="S1377"/>
      <c r="T1377"/>
      <c r="U1377"/>
      <c r="V1377"/>
      <c r="W1377"/>
      <c r="X1377" s="410"/>
      <c r="Y1377" s="410"/>
      <c r="Z1377" s="410"/>
      <c r="AA1377" s="410"/>
      <c r="AB1377" s="410"/>
      <c r="AC1377" s="410"/>
      <c r="AD1377" s="410"/>
    </row>
    <row r="1378" spans="1:30" s="30" customFormat="1" x14ac:dyDescent="0.25">
      <c r="A1378"/>
      <c r="B1378"/>
      <c r="C1378" s="33"/>
      <c r="D1378" s="33"/>
      <c r="E1378" s="33"/>
      <c r="F1378" s="33"/>
      <c r="G1378" s="33"/>
      <c r="N1378"/>
      <c r="O1378"/>
      <c r="P1378"/>
      <c r="Q1378"/>
      <c r="R1378"/>
      <c r="S1378"/>
      <c r="T1378"/>
      <c r="U1378"/>
      <c r="V1378"/>
      <c r="W1378"/>
      <c r="X1378" s="410"/>
      <c r="Y1378" s="410"/>
      <c r="Z1378" s="410"/>
      <c r="AA1378" s="410"/>
      <c r="AB1378" s="410"/>
      <c r="AC1378" s="410"/>
      <c r="AD1378" s="410"/>
    </row>
    <row r="1379" spans="1:30" s="30" customFormat="1" x14ac:dyDescent="0.25">
      <c r="A1379"/>
      <c r="B1379"/>
      <c r="C1379" s="33"/>
      <c r="D1379" s="33"/>
      <c r="E1379" s="33"/>
      <c r="F1379" s="33"/>
      <c r="G1379" s="33"/>
      <c r="N1379"/>
      <c r="O1379"/>
      <c r="P1379"/>
      <c r="Q1379"/>
      <c r="R1379"/>
      <c r="S1379"/>
      <c r="T1379"/>
      <c r="U1379"/>
      <c r="V1379"/>
      <c r="W1379"/>
      <c r="X1379" s="410"/>
      <c r="Y1379" s="410"/>
      <c r="Z1379" s="410"/>
      <c r="AA1379" s="410"/>
      <c r="AB1379" s="410"/>
      <c r="AC1379" s="410"/>
      <c r="AD1379" s="410"/>
    </row>
    <row r="1380" spans="1:30" s="30" customFormat="1" x14ac:dyDescent="0.25">
      <c r="A1380"/>
      <c r="B1380"/>
      <c r="C1380" s="33"/>
      <c r="D1380" s="33"/>
      <c r="E1380" s="33"/>
      <c r="F1380" s="33"/>
      <c r="G1380" s="33"/>
      <c r="N1380"/>
      <c r="O1380"/>
      <c r="P1380"/>
      <c r="Q1380"/>
      <c r="R1380"/>
      <c r="S1380"/>
      <c r="T1380"/>
      <c r="U1380"/>
      <c r="V1380"/>
      <c r="W1380"/>
      <c r="X1380" s="410"/>
      <c r="Y1380" s="410"/>
      <c r="Z1380" s="410"/>
      <c r="AA1380" s="410"/>
      <c r="AB1380" s="410"/>
      <c r="AC1380" s="410"/>
      <c r="AD1380" s="410"/>
    </row>
    <row r="1381" spans="1:30" s="30" customFormat="1" x14ac:dyDescent="0.25">
      <c r="A1381"/>
      <c r="B1381"/>
      <c r="C1381" s="33"/>
      <c r="D1381" s="33"/>
      <c r="E1381" s="33"/>
      <c r="F1381" s="33"/>
      <c r="G1381" s="33"/>
      <c r="N1381"/>
      <c r="O1381"/>
      <c r="P1381"/>
      <c r="Q1381"/>
      <c r="R1381"/>
      <c r="S1381"/>
      <c r="T1381"/>
      <c r="U1381"/>
      <c r="V1381"/>
      <c r="W1381"/>
      <c r="X1381" s="410"/>
      <c r="Y1381" s="410"/>
      <c r="Z1381" s="410"/>
      <c r="AA1381" s="410"/>
      <c r="AB1381" s="410"/>
      <c r="AC1381" s="410"/>
      <c r="AD1381" s="410"/>
    </row>
    <row r="1382" spans="1:30" s="30" customFormat="1" x14ac:dyDescent="0.25">
      <c r="A1382"/>
      <c r="B1382"/>
      <c r="C1382" s="33"/>
      <c r="D1382" s="33"/>
      <c r="E1382" s="33"/>
      <c r="F1382" s="33"/>
      <c r="G1382" s="33"/>
      <c r="N1382"/>
      <c r="O1382"/>
      <c r="P1382"/>
      <c r="Q1382"/>
      <c r="R1382"/>
      <c r="S1382"/>
      <c r="T1382"/>
      <c r="U1382"/>
      <c r="V1382"/>
      <c r="W1382"/>
      <c r="X1382" s="410"/>
      <c r="Y1382" s="410"/>
      <c r="Z1382" s="410"/>
      <c r="AA1382" s="410"/>
      <c r="AB1382" s="410"/>
      <c r="AC1382" s="410"/>
      <c r="AD1382" s="410"/>
    </row>
    <row r="1383" spans="1:30" s="30" customFormat="1" x14ac:dyDescent="0.25">
      <c r="A1383"/>
      <c r="B1383"/>
      <c r="C1383" s="33"/>
      <c r="D1383" s="33"/>
      <c r="E1383" s="33"/>
      <c r="F1383" s="33"/>
      <c r="G1383" s="33"/>
      <c r="N1383"/>
      <c r="O1383"/>
      <c r="P1383"/>
      <c r="Q1383"/>
      <c r="R1383"/>
      <c r="S1383"/>
      <c r="T1383"/>
      <c r="U1383"/>
      <c r="V1383"/>
      <c r="W1383"/>
      <c r="X1383" s="410"/>
      <c r="Y1383" s="410"/>
      <c r="Z1383" s="410"/>
      <c r="AA1383" s="410"/>
      <c r="AB1383" s="410"/>
      <c r="AC1383" s="410"/>
      <c r="AD1383" s="410"/>
    </row>
    <row r="1384" spans="1:30" s="30" customFormat="1" x14ac:dyDescent="0.25">
      <c r="A1384"/>
      <c r="B1384"/>
      <c r="C1384" s="33"/>
      <c r="D1384" s="33"/>
      <c r="E1384" s="33"/>
      <c r="F1384" s="33"/>
      <c r="G1384" s="33"/>
      <c r="N1384"/>
      <c r="O1384"/>
      <c r="P1384"/>
      <c r="Q1384"/>
      <c r="R1384"/>
      <c r="S1384"/>
      <c r="T1384"/>
      <c r="U1384"/>
      <c r="V1384"/>
      <c r="W1384"/>
      <c r="X1384" s="410"/>
      <c r="Y1384" s="410"/>
      <c r="Z1384" s="410"/>
      <c r="AA1384" s="410"/>
      <c r="AB1384" s="410"/>
      <c r="AC1384" s="410"/>
      <c r="AD1384" s="410"/>
    </row>
    <row r="1385" spans="1:30" s="30" customFormat="1" x14ac:dyDescent="0.25">
      <c r="A1385"/>
      <c r="B1385"/>
      <c r="C1385" s="33"/>
      <c r="D1385" s="33"/>
      <c r="E1385" s="33"/>
      <c r="F1385" s="33"/>
      <c r="G1385" s="33"/>
      <c r="N1385"/>
      <c r="O1385"/>
      <c r="P1385"/>
      <c r="Q1385"/>
      <c r="R1385"/>
      <c r="S1385"/>
      <c r="T1385"/>
      <c r="U1385"/>
      <c r="V1385"/>
      <c r="W1385"/>
      <c r="X1385" s="410"/>
      <c r="Y1385" s="410"/>
      <c r="Z1385" s="410"/>
      <c r="AA1385" s="410"/>
      <c r="AB1385" s="410"/>
      <c r="AC1385" s="410"/>
      <c r="AD1385" s="410"/>
    </row>
    <row r="1386" spans="1:30" s="30" customFormat="1" x14ac:dyDescent="0.25">
      <c r="A1386"/>
      <c r="B1386"/>
      <c r="C1386" s="33"/>
      <c r="D1386" s="33"/>
      <c r="E1386" s="33"/>
      <c r="F1386" s="33"/>
      <c r="G1386" s="33"/>
      <c r="N1386"/>
      <c r="O1386"/>
      <c r="P1386"/>
      <c r="Q1386"/>
      <c r="R1386"/>
      <c r="S1386"/>
      <c r="T1386"/>
      <c r="U1386"/>
      <c r="V1386"/>
      <c r="W1386"/>
      <c r="X1386" s="410"/>
      <c r="Y1386" s="410"/>
      <c r="Z1386" s="410"/>
      <c r="AA1386" s="410"/>
      <c r="AB1386" s="410"/>
      <c r="AC1386" s="410"/>
      <c r="AD1386" s="410"/>
    </row>
    <row r="1387" spans="1:30" s="30" customFormat="1" x14ac:dyDescent="0.25">
      <c r="A1387"/>
      <c r="B1387"/>
      <c r="C1387" s="33"/>
      <c r="D1387" s="33"/>
      <c r="E1387" s="33"/>
      <c r="F1387" s="33"/>
      <c r="G1387" s="33"/>
      <c r="N1387"/>
      <c r="O1387"/>
      <c r="P1387"/>
      <c r="Q1387"/>
      <c r="R1387"/>
      <c r="S1387"/>
      <c r="T1387"/>
      <c r="U1387"/>
      <c r="V1387"/>
      <c r="W1387"/>
      <c r="X1387" s="410"/>
      <c r="Y1387" s="410"/>
      <c r="Z1387" s="410"/>
      <c r="AA1387" s="410"/>
      <c r="AB1387" s="410"/>
      <c r="AC1387" s="410"/>
      <c r="AD1387" s="410"/>
    </row>
    <row r="1388" spans="1:30" s="30" customFormat="1" x14ac:dyDescent="0.25">
      <c r="A1388"/>
      <c r="B1388"/>
      <c r="C1388" s="33"/>
      <c r="D1388" s="33"/>
      <c r="E1388" s="33"/>
      <c r="F1388" s="33"/>
      <c r="G1388" s="33"/>
      <c r="N1388"/>
      <c r="O1388"/>
      <c r="P1388"/>
      <c r="Q1388"/>
      <c r="R1388"/>
      <c r="S1388"/>
      <c r="T1388"/>
      <c r="U1388"/>
      <c r="V1388"/>
      <c r="W1388"/>
      <c r="X1388" s="410"/>
      <c r="Y1388" s="410"/>
      <c r="Z1388" s="410"/>
      <c r="AA1388" s="410"/>
      <c r="AB1388" s="410"/>
      <c r="AC1388" s="410"/>
      <c r="AD1388" s="410"/>
    </row>
    <row r="1389" spans="1:30" s="30" customFormat="1" x14ac:dyDescent="0.25">
      <c r="A1389"/>
      <c r="B1389"/>
      <c r="C1389" s="33"/>
      <c r="D1389" s="33"/>
      <c r="E1389" s="33"/>
      <c r="F1389" s="33"/>
      <c r="G1389" s="33"/>
      <c r="N1389"/>
      <c r="O1389"/>
      <c r="P1389"/>
      <c r="Q1389"/>
      <c r="R1389"/>
      <c r="S1389"/>
      <c r="T1389"/>
      <c r="U1389"/>
      <c r="V1389"/>
      <c r="W1389"/>
      <c r="X1389" s="410"/>
      <c r="Y1389" s="410"/>
      <c r="Z1389" s="410"/>
      <c r="AA1389" s="410"/>
      <c r="AB1389" s="410"/>
      <c r="AC1389" s="410"/>
      <c r="AD1389" s="410"/>
    </row>
    <row r="1390" spans="1:30" s="30" customFormat="1" x14ac:dyDescent="0.25">
      <c r="A1390"/>
      <c r="B1390"/>
      <c r="C1390" s="33"/>
      <c r="D1390" s="33"/>
      <c r="E1390" s="33"/>
      <c r="F1390" s="33"/>
      <c r="G1390" s="33"/>
      <c r="N1390"/>
      <c r="O1390"/>
      <c r="P1390"/>
      <c r="Q1390"/>
      <c r="R1390"/>
      <c r="S1390"/>
      <c r="T1390"/>
      <c r="U1390"/>
      <c r="V1390"/>
      <c r="W1390"/>
      <c r="X1390" s="410"/>
      <c r="Y1390" s="410"/>
      <c r="Z1390" s="410"/>
      <c r="AA1390" s="410"/>
      <c r="AB1390" s="410"/>
      <c r="AC1390" s="410"/>
      <c r="AD1390" s="410"/>
    </row>
    <row r="1391" spans="1:30" s="30" customFormat="1" x14ac:dyDescent="0.25">
      <c r="A1391"/>
      <c r="B1391"/>
      <c r="C1391" s="33"/>
      <c r="D1391" s="33"/>
      <c r="E1391" s="33"/>
      <c r="F1391" s="33"/>
      <c r="G1391" s="33"/>
      <c r="N1391"/>
      <c r="O1391"/>
      <c r="P1391"/>
      <c r="Q1391"/>
      <c r="R1391"/>
      <c r="S1391"/>
      <c r="T1391"/>
      <c r="U1391"/>
      <c r="V1391"/>
      <c r="W1391"/>
      <c r="X1391" s="410"/>
      <c r="Y1391" s="410"/>
      <c r="Z1391" s="410"/>
      <c r="AA1391" s="410"/>
      <c r="AB1391" s="410"/>
      <c r="AC1391" s="410"/>
      <c r="AD1391" s="410"/>
    </row>
    <row r="1392" spans="1:30" s="30" customFormat="1" x14ac:dyDescent="0.25">
      <c r="A1392"/>
      <c r="B1392"/>
      <c r="C1392" s="33"/>
      <c r="D1392" s="33"/>
      <c r="E1392" s="33"/>
      <c r="F1392" s="33"/>
      <c r="G1392" s="33"/>
      <c r="N1392"/>
      <c r="O1392"/>
      <c r="P1392"/>
      <c r="Q1392"/>
      <c r="R1392"/>
      <c r="S1392"/>
      <c r="T1392"/>
      <c r="U1392"/>
      <c r="V1392"/>
      <c r="W1392"/>
      <c r="X1392" s="410"/>
      <c r="Y1392" s="410"/>
      <c r="Z1392" s="410"/>
      <c r="AA1392" s="410"/>
      <c r="AB1392" s="410"/>
      <c r="AC1392" s="410"/>
      <c r="AD1392" s="410"/>
    </row>
    <row r="1393" spans="1:30" s="30" customFormat="1" x14ac:dyDescent="0.25">
      <c r="A1393"/>
      <c r="B1393"/>
      <c r="C1393" s="33"/>
      <c r="D1393" s="33"/>
      <c r="E1393" s="33"/>
      <c r="F1393" s="33"/>
      <c r="G1393" s="33"/>
      <c r="N1393"/>
      <c r="O1393"/>
      <c r="P1393"/>
      <c r="Q1393"/>
      <c r="R1393"/>
      <c r="S1393"/>
      <c r="T1393"/>
      <c r="U1393"/>
      <c r="V1393"/>
      <c r="W1393"/>
      <c r="X1393" s="410"/>
      <c r="Y1393" s="410"/>
      <c r="Z1393" s="410"/>
      <c r="AA1393" s="410"/>
      <c r="AB1393" s="410"/>
      <c r="AC1393" s="410"/>
      <c r="AD1393" s="410"/>
    </row>
    <row r="1394" spans="1:30" s="30" customFormat="1" x14ac:dyDescent="0.25">
      <c r="A1394"/>
      <c r="B1394"/>
      <c r="C1394" s="33"/>
      <c r="D1394" s="33"/>
      <c r="E1394" s="33"/>
      <c r="F1394" s="33"/>
      <c r="G1394" s="33"/>
      <c r="N1394"/>
      <c r="O1394"/>
      <c r="P1394"/>
      <c r="Q1394"/>
      <c r="R1394"/>
      <c r="S1394"/>
      <c r="T1394"/>
      <c r="U1394"/>
      <c r="V1394"/>
      <c r="W1394"/>
      <c r="X1394" s="410"/>
      <c r="Y1394" s="410"/>
      <c r="Z1394" s="410"/>
      <c r="AA1394" s="410"/>
      <c r="AB1394" s="410"/>
      <c r="AC1394" s="410"/>
      <c r="AD1394" s="410"/>
    </row>
    <row r="1395" spans="1:30" s="30" customFormat="1" x14ac:dyDescent="0.25">
      <c r="A1395"/>
      <c r="B1395"/>
      <c r="C1395" s="33"/>
      <c r="D1395" s="33"/>
      <c r="E1395" s="33"/>
      <c r="F1395" s="33"/>
      <c r="G1395" s="33"/>
      <c r="N1395"/>
      <c r="O1395"/>
      <c r="P1395"/>
      <c r="Q1395"/>
      <c r="R1395"/>
      <c r="S1395"/>
      <c r="T1395"/>
      <c r="U1395"/>
      <c r="V1395"/>
      <c r="W1395"/>
      <c r="X1395" s="410"/>
      <c r="Y1395" s="410"/>
      <c r="Z1395" s="410"/>
      <c r="AA1395" s="410"/>
      <c r="AB1395" s="410"/>
      <c r="AC1395" s="410"/>
      <c r="AD1395" s="410"/>
    </row>
    <row r="1396" spans="1:30" s="30" customFormat="1" x14ac:dyDescent="0.25">
      <c r="A1396"/>
      <c r="B1396"/>
      <c r="C1396" s="33"/>
      <c r="D1396" s="33"/>
      <c r="E1396" s="33"/>
      <c r="F1396" s="33"/>
      <c r="G1396" s="33"/>
      <c r="N1396"/>
      <c r="O1396"/>
      <c r="P1396"/>
      <c r="Q1396"/>
      <c r="R1396"/>
      <c r="S1396"/>
      <c r="T1396"/>
      <c r="U1396"/>
      <c r="V1396"/>
      <c r="W1396"/>
      <c r="X1396" s="410"/>
      <c r="Y1396" s="410"/>
      <c r="Z1396" s="410"/>
      <c r="AA1396" s="410"/>
      <c r="AB1396" s="410"/>
      <c r="AC1396" s="410"/>
      <c r="AD1396" s="410"/>
    </row>
    <row r="1397" spans="1:30" s="30" customFormat="1" x14ac:dyDescent="0.25">
      <c r="A1397"/>
      <c r="B1397"/>
      <c r="C1397" s="33"/>
      <c r="D1397" s="33"/>
      <c r="E1397" s="33"/>
      <c r="F1397" s="33"/>
      <c r="G1397" s="33"/>
      <c r="N1397"/>
      <c r="O1397"/>
      <c r="P1397"/>
      <c r="Q1397"/>
      <c r="R1397"/>
      <c r="S1397"/>
      <c r="T1397"/>
      <c r="U1397"/>
      <c r="V1397"/>
      <c r="W1397"/>
      <c r="X1397" s="410"/>
      <c r="Y1397" s="410"/>
      <c r="Z1397" s="410"/>
      <c r="AA1397" s="410"/>
      <c r="AB1397" s="410"/>
      <c r="AC1397" s="410"/>
      <c r="AD1397" s="410"/>
    </row>
    <row r="1398" spans="1:30" s="30" customFormat="1" x14ac:dyDescent="0.25">
      <c r="A1398"/>
      <c r="B1398"/>
      <c r="C1398" s="33"/>
      <c r="D1398" s="33"/>
      <c r="E1398" s="33"/>
      <c r="F1398" s="33"/>
      <c r="G1398" s="33"/>
      <c r="N1398"/>
      <c r="O1398"/>
      <c r="P1398"/>
      <c r="Q1398"/>
      <c r="R1398"/>
      <c r="S1398"/>
      <c r="T1398"/>
      <c r="U1398"/>
      <c r="V1398"/>
      <c r="W1398"/>
      <c r="X1398" s="410"/>
      <c r="Y1398" s="410"/>
      <c r="Z1398" s="410"/>
      <c r="AA1398" s="410"/>
      <c r="AB1398" s="410"/>
      <c r="AC1398" s="410"/>
      <c r="AD1398" s="410"/>
    </row>
    <row r="1399" spans="1:30" s="30" customFormat="1" x14ac:dyDescent="0.25">
      <c r="A1399"/>
      <c r="B1399"/>
      <c r="C1399" s="33"/>
      <c r="D1399" s="33"/>
      <c r="E1399" s="33"/>
      <c r="F1399" s="33"/>
      <c r="G1399" s="33"/>
      <c r="N1399"/>
      <c r="O1399"/>
      <c r="P1399"/>
      <c r="Q1399"/>
      <c r="R1399"/>
      <c r="S1399"/>
      <c r="T1399"/>
      <c r="U1399"/>
      <c r="V1399"/>
      <c r="W1399"/>
      <c r="X1399" s="410"/>
      <c r="Y1399" s="410"/>
      <c r="Z1399" s="410"/>
      <c r="AA1399" s="410"/>
      <c r="AB1399" s="410"/>
      <c r="AC1399" s="410"/>
      <c r="AD1399" s="410"/>
    </row>
    <row r="1400" spans="1:30" s="30" customFormat="1" x14ac:dyDescent="0.25">
      <c r="A1400"/>
      <c r="B1400"/>
      <c r="C1400" s="33"/>
      <c r="D1400" s="33"/>
      <c r="E1400" s="33"/>
      <c r="F1400" s="33"/>
      <c r="G1400" s="33"/>
      <c r="N1400"/>
      <c r="O1400"/>
      <c r="P1400"/>
      <c r="Q1400"/>
      <c r="R1400"/>
      <c r="S1400"/>
      <c r="T1400"/>
      <c r="U1400"/>
      <c r="V1400"/>
      <c r="W1400"/>
      <c r="X1400" s="410"/>
      <c r="Y1400" s="410"/>
      <c r="Z1400" s="410"/>
      <c r="AA1400" s="410"/>
      <c r="AB1400" s="410"/>
      <c r="AC1400" s="410"/>
      <c r="AD1400" s="410"/>
    </row>
    <row r="1401" spans="1:30" s="30" customFormat="1" x14ac:dyDescent="0.25">
      <c r="A1401"/>
      <c r="B1401"/>
      <c r="C1401" s="33"/>
      <c r="D1401" s="33"/>
      <c r="E1401" s="33"/>
      <c r="F1401" s="33"/>
      <c r="G1401" s="33"/>
      <c r="N1401"/>
      <c r="O1401"/>
      <c r="P1401"/>
      <c r="Q1401"/>
      <c r="R1401"/>
      <c r="S1401"/>
      <c r="T1401"/>
      <c r="U1401"/>
      <c r="V1401"/>
      <c r="W1401"/>
      <c r="X1401" s="410"/>
      <c r="Y1401" s="410"/>
      <c r="Z1401" s="410"/>
      <c r="AA1401" s="410"/>
      <c r="AB1401" s="410"/>
      <c r="AC1401" s="410"/>
      <c r="AD1401" s="410"/>
    </row>
    <row r="1402" spans="1:30" s="30" customFormat="1" x14ac:dyDescent="0.25">
      <c r="A1402"/>
      <c r="B1402"/>
      <c r="C1402" s="33"/>
      <c r="D1402" s="33"/>
      <c r="E1402" s="33"/>
      <c r="F1402" s="33"/>
      <c r="G1402" s="33"/>
      <c r="N1402"/>
      <c r="O1402"/>
      <c r="P1402"/>
      <c r="Q1402"/>
      <c r="R1402"/>
      <c r="S1402"/>
      <c r="T1402"/>
      <c r="U1402"/>
      <c r="V1402"/>
      <c r="W1402"/>
      <c r="X1402" s="410"/>
      <c r="Y1402" s="410"/>
      <c r="Z1402" s="410"/>
      <c r="AA1402" s="410"/>
      <c r="AB1402" s="410"/>
      <c r="AC1402" s="410"/>
      <c r="AD1402" s="410"/>
    </row>
    <row r="1403" spans="1:30" s="30" customFormat="1" x14ac:dyDescent="0.25">
      <c r="A1403"/>
      <c r="B1403"/>
      <c r="C1403" s="33"/>
      <c r="D1403" s="33"/>
      <c r="E1403" s="33"/>
      <c r="F1403" s="33"/>
      <c r="G1403" s="33"/>
      <c r="N1403"/>
      <c r="O1403"/>
      <c r="P1403"/>
      <c r="Q1403"/>
      <c r="R1403"/>
      <c r="S1403"/>
      <c r="T1403"/>
      <c r="U1403"/>
      <c r="V1403"/>
      <c r="W1403"/>
      <c r="X1403" s="410"/>
      <c r="Y1403" s="410"/>
      <c r="Z1403" s="410"/>
      <c r="AA1403" s="410"/>
      <c r="AB1403" s="410"/>
      <c r="AC1403" s="410"/>
      <c r="AD1403" s="410"/>
    </row>
    <row r="1404" spans="1:30" s="30" customFormat="1" x14ac:dyDescent="0.25">
      <c r="A1404"/>
      <c r="B1404"/>
      <c r="C1404" s="33"/>
      <c r="D1404" s="33"/>
      <c r="E1404" s="33"/>
      <c r="F1404" s="33"/>
      <c r="G1404" s="33"/>
      <c r="N1404"/>
      <c r="O1404"/>
      <c r="P1404"/>
      <c r="Q1404"/>
      <c r="R1404"/>
      <c r="S1404"/>
      <c r="T1404"/>
      <c r="U1404"/>
      <c r="V1404"/>
      <c r="W1404"/>
      <c r="X1404" s="410"/>
      <c r="Y1404" s="410"/>
      <c r="Z1404" s="410"/>
      <c r="AA1404" s="410"/>
      <c r="AB1404" s="410"/>
      <c r="AC1404" s="410"/>
      <c r="AD1404" s="410"/>
    </row>
    <row r="1405" spans="1:30" s="30" customFormat="1" x14ac:dyDescent="0.25">
      <c r="A1405"/>
      <c r="B1405"/>
      <c r="C1405" s="33"/>
      <c r="D1405" s="33"/>
      <c r="E1405" s="33"/>
      <c r="F1405" s="33"/>
      <c r="G1405" s="33"/>
      <c r="N1405"/>
      <c r="O1405"/>
      <c r="P1405"/>
      <c r="Q1405"/>
      <c r="R1405"/>
      <c r="S1405"/>
      <c r="T1405"/>
      <c r="U1405"/>
      <c r="V1405"/>
      <c r="W1405"/>
      <c r="X1405" s="410"/>
      <c r="Y1405" s="410"/>
      <c r="Z1405" s="410"/>
      <c r="AA1405" s="410"/>
      <c r="AB1405" s="410"/>
      <c r="AC1405" s="410"/>
      <c r="AD1405" s="410"/>
    </row>
    <row r="1406" spans="1:30" s="30" customFormat="1" x14ac:dyDescent="0.25">
      <c r="A1406"/>
      <c r="B1406"/>
      <c r="C1406" s="33"/>
      <c r="D1406" s="33"/>
      <c r="E1406" s="33"/>
      <c r="F1406" s="33"/>
      <c r="G1406" s="33"/>
      <c r="N1406"/>
      <c r="O1406"/>
      <c r="P1406"/>
      <c r="Q1406"/>
      <c r="R1406"/>
      <c r="S1406"/>
      <c r="T1406"/>
      <c r="U1406"/>
      <c r="V1406"/>
      <c r="W1406"/>
      <c r="X1406" s="410"/>
      <c r="Y1406" s="410"/>
      <c r="Z1406" s="410"/>
      <c r="AA1406" s="410"/>
      <c r="AB1406" s="410"/>
      <c r="AC1406" s="410"/>
      <c r="AD1406" s="410"/>
    </row>
    <row r="1407" spans="1:30" s="30" customFormat="1" x14ac:dyDescent="0.25">
      <c r="A1407"/>
      <c r="B1407"/>
      <c r="C1407" s="33"/>
      <c r="D1407" s="33"/>
      <c r="E1407" s="33"/>
      <c r="F1407" s="33"/>
      <c r="G1407" s="33"/>
      <c r="N1407"/>
      <c r="O1407"/>
      <c r="P1407"/>
      <c r="Q1407"/>
      <c r="R1407"/>
      <c r="S1407"/>
      <c r="T1407"/>
      <c r="U1407"/>
      <c r="V1407"/>
      <c r="W1407"/>
      <c r="X1407" s="410"/>
      <c r="Y1407" s="410"/>
      <c r="Z1407" s="410"/>
      <c r="AA1407" s="410"/>
      <c r="AB1407" s="410"/>
      <c r="AC1407" s="410"/>
      <c r="AD1407" s="410"/>
    </row>
    <row r="1408" spans="1:30" s="30" customFormat="1" x14ac:dyDescent="0.25">
      <c r="A1408"/>
      <c r="B1408"/>
      <c r="C1408" s="33"/>
      <c r="D1408" s="33"/>
      <c r="E1408" s="33"/>
      <c r="F1408" s="33"/>
      <c r="G1408" s="33"/>
      <c r="N1408"/>
      <c r="O1408"/>
      <c r="P1408"/>
      <c r="Q1408"/>
      <c r="R1408"/>
      <c r="S1408"/>
      <c r="T1408"/>
      <c r="U1408"/>
      <c r="V1408"/>
      <c r="W1408"/>
      <c r="X1408" s="410"/>
      <c r="Y1408" s="410"/>
      <c r="Z1408" s="410"/>
      <c r="AA1408" s="410"/>
      <c r="AB1408" s="410"/>
      <c r="AC1408" s="410"/>
      <c r="AD1408" s="410"/>
    </row>
    <row r="1409" spans="1:30" s="30" customFormat="1" x14ac:dyDescent="0.25">
      <c r="A1409"/>
      <c r="B1409"/>
      <c r="C1409" s="33"/>
      <c r="D1409" s="33"/>
      <c r="E1409" s="33"/>
      <c r="F1409" s="33"/>
      <c r="G1409" s="33"/>
      <c r="N1409"/>
      <c r="O1409"/>
      <c r="P1409"/>
      <c r="Q1409"/>
      <c r="R1409"/>
      <c r="S1409"/>
      <c r="T1409"/>
      <c r="U1409"/>
      <c r="V1409"/>
      <c r="W1409"/>
      <c r="X1409" s="410"/>
      <c r="Y1409" s="410"/>
      <c r="Z1409" s="410"/>
      <c r="AA1409" s="410"/>
      <c r="AB1409" s="410"/>
      <c r="AC1409" s="410"/>
      <c r="AD1409" s="410"/>
    </row>
    <row r="1410" spans="1:30" s="30" customFormat="1" x14ac:dyDescent="0.25">
      <c r="A1410"/>
      <c r="B1410"/>
      <c r="C1410" s="33"/>
      <c r="D1410" s="33"/>
      <c r="E1410" s="33"/>
      <c r="F1410" s="33"/>
      <c r="G1410" s="33"/>
      <c r="N1410"/>
      <c r="O1410"/>
      <c r="P1410"/>
      <c r="Q1410"/>
      <c r="R1410"/>
      <c r="S1410"/>
      <c r="T1410"/>
      <c r="U1410"/>
      <c r="V1410"/>
      <c r="W1410"/>
      <c r="X1410" s="410"/>
      <c r="Y1410" s="410"/>
      <c r="Z1410" s="410"/>
      <c r="AA1410" s="410"/>
      <c r="AB1410" s="410"/>
      <c r="AC1410" s="410"/>
      <c r="AD1410" s="410"/>
    </row>
    <row r="1411" spans="1:30" s="30" customFormat="1" x14ac:dyDescent="0.25">
      <c r="A1411"/>
      <c r="B1411"/>
      <c r="C1411" s="33"/>
      <c r="D1411" s="33"/>
      <c r="E1411" s="33"/>
      <c r="F1411" s="33"/>
      <c r="G1411" s="33"/>
      <c r="N1411"/>
      <c r="O1411"/>
      <c r="P1411"/>
      <c r="Q1411"/>
      <c r="R1411"/>
      <c r="S1411"/>
      <c r="T1411"/>
      <c r="U1411"/>
      <c r="V1411"/>
      <c r="W1411"/>
      <c r="X1411" s="410"/>
      <c r="Y1411" s="410"/>
      <c r="Z1411" s="410"/>
      <c r="AA1411" s="410"/>
      <c r="AB1411" s="410"/>
      <c r="AC1411" s="410"/>
      <c r="AD1411" s="410"/>
    </row>
    <row r="1412" spans="1:30" s="30" customFormat="1" x14ac:dyDescent="0.25">
      <c r="A1412"/>
      <c r="B1412"/>
      <c r="C1412" s="33"/>
      <c r="D1412" s="33"/>
      <c r="E1412" s="33"/>
      <c r="F1412" s="33"/>
      <c r="G1412" s="33"/>
      <c r="N1412"/>
      <c r="O1412"/>
      <c r="P1412"/>
      <c r="Q1412"/>
      <c r="R1412"/>
      <c r="S1412"/>
      <c r="T1412"/>
      <c r="U1412"/>
      <c r="V1412"/>
      <c r="W1412"/>
      <c r="X1412" s="410"/>
      <c r="Y1412" s="410"/>
      <c r="Z1412" s="410"/>
      <c r="AA1412" s="410"/>
      <c r="AB1412" s="410"/>
      <c r="AC1412" s="410"/>
      <c r="AD1412" s="410"/>
    </row>
    <row r="1413" spans="1:30" s="30" customFormat="1" x14ac:dyDescent="0.25">
      <c r="A1413"/>
      <c r="B1413"/>
      <c r="C1413" s="33"/>
      <c r="D1413" s="33"/>
      <c r="E1413" s="33"/>
      <c r="F1413" s="33"/>
      <c r="G1413" s="33"/>
      <c r="N1413"/>
      <c r="O1413"/>
      <c r="P1413"/>
      <c r="Q1413"/>
      <c r="R1413"/>
      <c r="S1413"/>
      <c r="T1413"/>
      <c r="U1413"/>
      <c r="V1413"/>
      <c r="W1413"/>
      <c r="X1413" s="410"/>
      <c r="Y1413" s="410"/>
      <c r="Z1413" s="410"/>
      <c r="AA1413" s="410"/>
      <c r="AB1413" s="410"/>
      <c r="AC1413" s="410"/>
      <c r="AD1413" s="410"/>
    </row>
    <row r="1414" spans="1:30" s="30" customFormat="1" x14ac:dyDescent="0.25">
      <c r="A1414"/>
      <c r="B1414"/>
      <c r="C1414" s="33"/>
      <c r="D1414" s="33"/>
      <c r="E1414" s="33"/>
      <c r="F1414" s="33"/>
      <c r="G1414" s="33"/>
      <c r="N1414"/>
      <c r="O1414"/>
      <c r="P1414"/>
      <c r="Q1414"/>
      <c r="R1414"/>
      <c r="S1414"/>
      <c r="T1414"/>
      <c r="U1414"/>
      <c r="V1414"/>
      <c r="W1414"/>
      <c r="X1414" s="410"/>
      <c r="Y1414" s="410"/>
      <c r="Z1414" s="410"/>
      <c r="AA1414" s="410"/>
      <c r="AB1414" s="410"/>
      <c r="AC1414" s="410"/>
      <c r="AD1414" s="410"/>
    </row>
    <row r="1415" spans="1:30" s="30" customFormat="1" x14ac:dyDescent="0.25">
      <c r="A1415"/>
      <c r="B1415"/>
      <c r="C1415" s="33"/>
      <c r="D1415" s="33"/>
      <c r="E1415" s="33"/>
      <c r="F1415" s="33"/>
      <c r="G1415" s="33"/>
      <c r="N1415"/>
      <c r="O1415"/>
      <c r="P1415"/>
      <c r="Q1415"/>
      <c r="R1415"/>
      <c r="S1415"/>
      <c r="T1415"/>
      <c r="U1415"/>
      <c r="V1415"/>
      <c r="W1415"/>
      <c r="X1415" s="410"/>
      <c r="Y1415" s="410"/>
      <c r="Z1415" s="410"/>
      <c r="AA1415" s="410"/>
      <c r="AB1415" s="410"/>
      <c r="AC1415" s="410"/>
      <c r="AD1415" s="410"/>
    </row>
    <row r="1416" spans="1:30" s="30" customFormat="1" x14ac:dyDescent="0.25">
      <c r="A1416"/>
      <c r="B1416"/>
      <c r="C1416" s="33"/>
      <c r="D1416" s="33"/>
      <c r="E1416" s="33"/>
      <c r="F1416" s="33"/>
      <c r="G1416" s="33"/>
      <c r="N1416"/>
      <c r="O1416"/>
      <c r="P1416"/>
      <c r="Q1416"/>
      <c r="R1416"/>
      <c r="S1416"/>
      <c r="T1416"/>
      <c r="U1416"/>
      <c r="V1416"/>
      <c r="W1416"/>
      <c r="X1416" s="410"/>
      <c r="Y1416" s="410"/>
      <c r="Z1416" s="410"/>
      <c r="AA1416" s="410"/>
      <c r="AB1416" s="410"/>
      <c r="AC1416" s="410"/>
      <c r="AD1416" s="410"/>
    </row>
    <row r="1417" spans="1:30" s="30" customFormat="1" x14ac:dyDescent="0.25">
      <c r="A1417"/>
      <c r="B1417"/>
      <c r="C1417" s="33"/>
      <c r="D1417" s="33"/>
      <c r="E1417" s="33"/>
      <c r="F1417" s="33"/>
      <c r="G1417" s="33"/>
      <c r="N1417"/>
      <c r="O1417"/>
      <c r="P1417"/>
      <c r="Q1417"/>
      <c r="R1417"/>
      <c r="S1417"/>
      <c r="T1417"/>
      <c r="U1417"/>
      <c r="V1417"/>
      <c r="W1417"/>
      <c r="X1417" s="410"/>
      <c r="Y1417" s="410"/>
      <c r="Z1417" s="410"/>
      <c r="AA1417" s="410"/>
      <c r="AB1417" s="410"/>
      <c r="AC1417" s="410"/>
      <c r="AD1417" s="410"/>
    </row>
    <row r="1418" spans="1:30" s="30" customFormat="1" x14ac:dyDescent="0.25">
      <c r="A1418"/>
      <c r="B1418"/>
      <c r="C1418" s="33"/>
      <c r="D1418" s="33"/>
      <c r="E1418" s="33"/>
      <c r="F1418" s="33"/>
      <c r="G1418" s="33"/>
      <c r="N1418"/>
      <c r="O1418"/>
      <c r="P1418"/>
      <c r="Q1418"/>
      <c r="R1418"/>
      <c r="S1418"/>
      <c r="T1418"/>
      <c r="U1418"/>
      <c r="V1418"/>
      <c r="W1418"/>
      <c r="X1418" s="410"/>
      <c r="Y1418" s="410"/>
      <c r="Z1418" s="410"/>
      <c r="AA1418" s="410"/>
      <c r="AB1418" s="410"/>
      <c r="AC1418" s="410"/>
      <c r="AD1418" s="410"/>
    </row>
    <row r="1419" spans="1:30" s="30" customFormat="1" x14ac:dyDescent="0.25">
      <c r="A1419"/>
      <c r="B1419"/>
      <c r="C1419" s="33"/>
      <c r="D1419" s="33"/>
      <c r="E1419" s="33"/>
      <c r="F1419" s="33"/>
      <c r="G1419" s="33"/>
      <c r="N1419"/>
      <c r="O1419"/>
      <c r="P1419"/>
      <c r="Q1419"/>
      <c r="R1419"/>
      <c r="S1419"/>
      <c r="T1419"/>
      <c r="U1419"/>
      <c r="V1419"/>
      <c r="W1419"/>
      <c r="X1419" s="410"/>
      <c r="Y1419" s="410"/>
      <c r="Z1419" s="410"/>
      <c r="AA1419" s="410"/>
      <c r="AB1419" s="410"/>
      <c r="AC1419" s="410"/>
      <c r="AD1419" s="410"/>
    </row>
    <row r="1420" spans="1:30" s="30" customFormat="1" x14ac:dyDescent="0.25">
      <c r="A1420"/>
      <c r="B1420"/>
      <c r="C1420" s="33"/>
      <c r="D1420" s="33"/>
      <c r="E1420" s="33"/>
      <c r="F1420" s="33"/>
      <c r="G1420" s="33"/>
      <c r="N1420"/>
      <c r="O1420"/>
      <c r="P1420"/>
      <c r="Q1420"/>
      <c r="R1420"/>
      <c r="S1420"/>
      <c r="T1420"/>
      <c r="U1420"/>
      <c r="V1420"/>
      <c r="W1420"/>
      <c r="X1420" s="410"/>
      <c r="Y1420" s="410"/>
      <c r="Z1420" s="410"/>
      <c r="AA1420" s="410"/>
      <c r="AB1420" s="410"/>
      <c r="AC1420" s="410"/>
      <c r="AD1420" s="410"/>
    </row>
    <row r="1421" spans="1:30" s="30" customFormat="1" x14ac:dyDescent="0.25">
      <c r="A1421"/>
      <c r="B1421"/>
      <c r="C1421" s="33"/>
      <c r="D1421" s="33"/>
      <c r="E1421" s="33"/>
      <c r="F1421" s="33"/>
      <c r="G1421" s="33"/>
      <c r="N1421"/>
      <c r="O1421"/>
      <c r="P1421"/>
      <c r="Q1421"/>
      <c r="R1421"/>
      <c r="S1421"/>
      <c r="T1421"/>
      <c r="U1421"/>
      <c r="V1421"/>
      <c r="W1421"/>
      <c r="X1421" s="410"/>
      <c r="Y1421" s="410"/>
      <c r="Z1421" s="410"/>
      <c r="AA1421" s="410"/>
      <c r="AB1421" s="410"/>
      <c r="AC1421" s="410"/>
      <c r="AD1421" s="410"/>
    </row>
    <row r="1422" spans="1:30" s="30" customFormat="1" x14ac:dyDescent="0.25">
      <c r="A1422"/>
      <c r="B1422"/>
      <c r="C1422" s="33"/>
      <c r="D1422" s="33"/>
      <c r="E1422" s="33"/>
      <c r="F1422" s="33"/>
      <c r="G1422" s="33"/>
      <c r="N1422"/>
      <c r="O1422"/>
      <c r="P1422"/>
      <c r="Q1422"/>
      <c r="R1422"/>
      <c r="S1422"/>
      <c r="T1422"/>
      <c r="U1422"/>
      <c r="V1422"/>
      <c r="W1422"/>
      <c r="X1422" s="410"/>
      <c r="Y1422" s="410"/>
      <c r="Z1422" s="410"/>
      <c r="AA1422" s="410"/>
      <c r="AB1422" s="410"/>
      <c r="AC1422" s="410"/>
      <c r="AD1422" s="410"/>
    </row>
    <row r="1423" spans="1:30" s="30" customFormat="1" x14ac:dyDescent="0.25">
      <c r="A1423"/>
      <c r="B1423"/>
      <c r="C1423" s="33"/>
      <c r="D1423" s="33"/>
      <c r="E1423" s="33"/>
      <c r="F1423" s="33"/>
      <c r="G1423" s="33"/>
      <c r="N1423"/>
      <c r="O1423"/>
      <c r="P1423"/>
      <c r="Q1423"/>
      <c r="R1423"/>
      <c r="S1423"/>
      <c r="T1423"/>
      <c r="U1423"/>
      <c r="V1423"/>
      <c r="W1423"/>
      <c r="X1423" s="410"/>
      <c r="Y1423" s="410"/>
      <c r="Z1423" s="410"/>
      <c r="AA1423" s="410"/>
      <c r="AB1423" s="410"/>
      <c r="AC1423" s="410"/>
      <c r="AD1423" s="410"/>
    </row>
    <row r="1424" spans="1:30" s="30" customFormat="1" x14ac:dyDescent="0.25">
      <c r="A1424"/>
      <c r="B1424"/>
      <c r="C1424" s="33"/>
      <c r="D1424" s="33"/>
      <c r="E1424" s="33"/>
      <c r="F1424" s="33"/>
      <c r="G1424" s="33"/>
      <c r="N1424"/>
      <c r="O1424"/>
      <c r="P1424"/>
      <c r="Q1424"/>
      <c r="R1424"/>
      <c r="S1424"/>
      <c r="T1424"/>
      <c r="U1424"/>
      <c r="V1424"/>
      <c r="W1424"/>
      <c r="X1424" s="410"/>
      <c r="Y1424" s="410"/>
      <c r="Z1424" s="410"/>
      <c r="AA1424" s="410"/>
      <c r="AB1424" s="410"/>
      <c r="AC1424" s="410"/>
      <c r="AD1424" s="410"/>
    </row>
    <row r="1425" spans="1:30" s="30" customFormat="1" x14ac:dyDescent="0.25">
      <c r="A1425"/>
      <c r="B1425"/>
      <c r="C1425" s="33"/>
      <c r="D1425" s="33"/>
      <c r="E1425" s="33"/>
      <c r="F1425" s="33"/>
      <c r="G1425" s="33"/>
      <c r="N1425"/>
      <c r="O1425"/>
      <c r="P1425"/>
      <c r="Q1425"/>
      <c r="R1425"/>
      <c r="S1425"/>
      <c r="T1425"/>
      <c r="U1425"/>
      <c r="V1425"/>
      <c r="W1425"/>
      <c r="X1425" s="410"/>
      <c r="Y1425" s="410"/>
      <c r="Z1425" s="410"/>
      <c r="AA1425" s="410"/>
      <c r="AB1425" s="410"/>
      <c r="AC1425" s="410"/>
      <c r="AD1425" s="410"/>
    </row>
    <row r="1426" spans="1:30" s="30" customFormat="1" x14ac:dyDescent="0.25">
      <c r="A1426"/>
      <c r="B1426"/>
      <c r="C1426" s="33"/>
      <c r="D1426" s="33"/>
      <c r="E1426" s="33"/>
      <c r="F1426" s="33"/>
      <c r="G1426" s="33"/>
      <c r="N1426"/>
      <c r="O1426"/>
      <c r="P1426"/>
      <c r="Q1426"/>
      <c r="R1426"/>
      <c r="S1426"/>
      <c r="T1426"/>
      <c r="U1426"/>
      <c r="V1426"/>
      <c r="W1426"/>
      <c r="X1426" s="410"/>
      <c r="Y1426" s="410"/>
      <c r="Z1426" s="410"/>
      <c r="AA1426" s="410"/>
      <c r="AB1426" s="410"/>
      <c r="AC1426" s="410"/>
      <c r="AD1426" s="410"/>
    </row>
    <row r="1427" spans="1:30" s="30" customFormat="1" x14ac:dyDescent="0.25">
      <c r="A1427"/>
      <c r="B1427"/>
      <c r="C1427" s="33"/>
      <c r="D1427" s="33"/>
      <c r="E1427" s="33"/>
      <c r="F1427" s="33"/>
      <c r="G1427" s="33"/>
      <c r="N1427"/>
      <c r="O1427"/>
      <c r="P1427"/>
      <c r="Q1427"/>
      <c r="R1427"/>
      <c r="S1427"/>
      <c r="T1427"/>
      <c r="U1427"/>
      <c r="V1427"/>
      <c r="W1427"/>
      <c r="X1427" s="410"/>
      <c r="Y1427" s="410"/>
      <c r="Z1427" s="410"/>
      <c r="AA1427" s="410"/>
      <c r="AB1427" s="410"/>
      <c r="AC1427" s="410"/>
      <c r="AD1427" s="410"/>
    </row>
    <row r="1428" spans="1:30" s="30" customFormat="1" x14ac:dyDescent="0.25">
      <c r="A1428"/>
      <c r="B1428"/>
      <c r="C1428" s="33"/>
      <c r="D1428" s="33"/>
      <c r="E1428" s="33"/>
      <c r="F1428" s="33"/>
      <c r="G1428" s="33"/>
      <c r="N1428"/>
      <c r="O1428"/>
      <c r="P1428"/>
      <c r="Q1428"/>
      <c r="R1428"/>
      <c r="S1428"/>
      <c r="T1428"/>
      <c r="U1428"/>
      <c r="V1428"/>
      <c r="W1428"/>
      <c r="X1428" s="410"/>
      <c r="Y1428" s="410"/>
      <c r="Z1428" s="410"/>
      <c r="AA1428" s="410"/>
      <c r="AB1428" s="410"/>
      <c r="AC1428" s="410"/>
      <c r="AD1428" s="410"/>
    </row>
    <row r="1429" spans="1:30" s="30" customFormat="1" x14ac:dyDescent="0.25">
      <c r="A1429"/>
      <c r="B1429"/>
      <c r="C1429" s="33"/>
      <c r="D1429" s="33"/>
      <c r="E1429" s="33"/>
      <c r="F1429" s="33"/>
      <c r="G1429" s="33"/>
      <c r="N1429"/>
      <c r="O1429"/>
      <c r="P1429"/>
      <c r="Q1429"/>
      <c r="R1429"/>
      <c r="S1429"/>
      <c r="T1429"/>
      <c r="U1429"/>
      <c r="V1429"/>
      <c r="W1429"/>
      <c r="X1429" s="410"/>
      <c r="Y1429" s="410"/>
      <c r="Z1429" s="410"/>
      <c r="AA1429" s="410"/>
      <c r="AB1429" s="410"/>
      <c r="AC1429" s="410"/>
      <c r="AD1429" s="410"/>
    </row>
    <row r="1430" spans="1:30" s="30" customFormat="1" x14ac:dyDescent="0.25">
      <c r="A1430"/>
      <c r="B1430"/>
      <c r="C1430" s="33"/>
      <c r="D1430" s="33"/>
      <c r="E1430" s="33"/>
      <c r="F1430" s="33"/>
      <c r="G1430" s="33"/>
      <c r="N1430"/>
      <c r="O1430"/>
      <c r="P1430"/>
      <c r="Q1430"/>
      <c r="R1430"/>
      <c r="S1430"/>
      <c r="T1430"/>
      <c r="U1430"/>
      <c r="V1430"/>
      <c r="W1430"/>
      <c r="X1430" s="410"/>
      <c r="Y1430" s="410"/>
      <c r="Z1430" s="410"/>
      <c r="AA1430" s="410"/>
      <c r="AB1430" s="410"/>
      <c r="AC1430" s="410"/>
      <c r="AD1430" s="410"/>
    </row>
    <row r="1431" spans="1:30" s="30" customFormat="1" x14ac:dyDescent="0.25">
      <c r="A1431"/>
      <c r="B1431"/>
      <c r="C1431" s="33"/>
      <c r="D1431" s="33"/>
      <c r="E1431" s="33"/>
      <c r="F1431" s="33"/>
      <c r="G1431" s="33"/>
      <c r="N1431"/>
      <c r="O1431"/>
      <c r="P1431"/>
      <c r="Q1431"/>
      <c r="R1431"/>
      <c r="S1431"/>
      <c r="T1431"/>
      <c r="U1431"/>
      <c r="V1431"/>
      <c r="W1431"/>
      <c r="X1431" s="410"/>
      <c r="Y1431" s="410"/>
      <c r="Z1431" s="410"/>
      <c r="AA1431" s="410"/>
      <c r="AB1431" s="410"/>
      <c r="AC1431" s="410"/>
      <c r="AD1431" s="410"/>
    </row>
    <row r="1432" spans="1:30" s="30" customFormat="1" x14ac:dyDescent="0.25">
      <c r="A1432"/>
      <c r="B1432"/>
      <c r="C1432" s="33"/>
      <c r="D1432" s="33"/>
      <c r="E1432" s="33"/>
      <c r="F1432" s="33"/>
      <c r="G1432" s="33"/>
      <c r="N1432"/>
      <c r="O1432"/>
      <c r="P1432"/>
      <c r="Q1432"/>
      <c r="R1432"/>
      <c r="S1432"/>
      <c r="T1432"/>
      <c r="U1432"/>
      <c r="V1432"/>
      <c r="W1432"/>
      <c r="X1432" s="410"/>
      <c r="Y1432" s="410"/>
      <c r="Z1432" s="410"/>
      <c r="AA1432" s="410"/>
      <c r="AB1432" s="410"/>
      <c r="AC1432" s="410"/>
      <c r="AD1432" s="410"/>
    </row>
    <row r="1433" spans="1:30" s="30" customFormat="1" x14ac:dyDescent="0.25">
      <c r="A1433"/>
      <c r="B1433"/>
      <c r="C1433" s="33"/>
      <c r="D1433" s="33"/>
      <c r="E1433" s="33"/>
      <c r="F1433" s="33"/>
      <c r="G1433" s="33"/>
      <c r="N1433"/>
      <c r="O1433"/>
      <c r="P1433"/>
      <c r="Q1433"/>
      <c r="R1433"/>
      <c r="S1433"/>
      <c r="T1433"/>
      <c r="U1433"/>
      <c r="V1433"/>
      <c r="W1433"/>
      <c r="X1433" s="410"/>
      <c r="Y1433" s="410"/>
      <c r="Z1433" s="410"/>
      <c r="AA1433" s="410"/>
      <c r="AB1433" s="410"/>
      <c r="AC1433" s="410"/>
      <c r="AD1433" s="410"/>
    </row>
    <row r="1434" spans="1:30" s="30" customFormat="1" x14ac:dyDescent="0.25">
      <c r="A1434"/>
      <c r="B1434"/>
      <c r="C1434" s="33"/>
      <c r="D1434" s="33"/>
      <c r="E1434" s="33"/>
      <c r="F1434" s="33"/>
      <c r="G1434" s="33"/>
      <c r="N1434"/>
      <c r="O1434"/>
      <c r="P1434"/>
      <c r="Q1434"/>
      <c r="R1434"/>
      <c r="S1434"/>
      <c r="T1434"/>
      <c r="U1434"/>
      <c r="V1434"/>
      <c r="W1434"/>
      <c r="X1434" s="410"/>
      <c r="Y1434" s="410"/>
      <c r="Z1434" s="410"/>
      <c r="AA1434" s="410"/>
      <c r="AB1434" s="410"/>
      <c r="AC1434" s="410"/>
      <c r="AD1434" s="410"/>
    </row>
    <row r="1435" spans="1:30" s="30" customFormat="1" x14ac:dyDescent="0.25">
      <c r="A1435"/>
      <c r="B1435"/>
      <c r="C1435" s="33"/>
      <c r="D1435" s="33"/>
      <c r="E1435" s="33"/>
      <c r="F1435" s="33"/>
      <c r="G1435" s="33"/>
      <c r="N1435"/>
      <c r="O1435"/>
      <c r="P1435"/>
      <c r="Q1435"/>
      <c r="R1435"/>
      <c r="S1435"/>
      <c r="T1435"/>
      <c r="U1435"/>
      <c r="V1435"/>
      <c r="W1435"/>
      <c r="X1435" s="410"/>
      <c r="Y1435" s="410"/>
      <c r="Z1435" s="410"/>
      <c r="AA1435" s="410"/>
      <c r="AB1435" s="410"/>
      <c r="AC1435" s="410"/>
      <c r="AD1435" s="410"/>
    </row>
    <row r="1436" spans="1:30" s="30" customFormat="1" x14ac:dyDescent="0.25">
      <c r="A1436"/>
      <c r="B1436"/>
      <c r="C1436" s="33"/>
      <c r="D1436" s="33"/>
      <c r="E1436" s="33"/>
      <c r="F1436" s="33"/>
      <c r="G1436" s="33"/>
      <c r="N1436"/>
      <c r="O1436"/>
      <c r="P1436"/>
      <c r="Q1436"/>
      <c r="R1436"/>
      <c r="S1436"/>
      <c r="T1436"/>
      <c r="U1436"/>
      <c r="V1436"/>
      <c r="W1436"/>
      <c r="X1436" s="410"/>
      <c r="Y1436" s="410"/>
      <c r="Z1436" s="410"/>
      <c r="AA1436" s="410"/>
      <c r="AB1436" s="410"/>
      <c r="AC1436" s="410"/>
      <c r="AD1436" s="410"/>
    </row>
    <row r="1437" spans="1:30" s="30" customFormat="1" x14ac:dyDescent="0.25">
      <c r="A1437"/>
      <c r="B1437"/>
      <c r="C1437" s="33"/>
      <c r="D1437" s="33"/>
      <c r="E1437" s="33"/>
      <c r="F1437" s="33"/>
      <c r="G1437" s="33"/>
      <c r="N1437"/>
      <c r="O1437"/>
      <c r="P1437"/>
      <c r="Q1437"/>
      <c r="R1437"/>
      <c r="S1437"/>
      <c r="T1437"/>
      <c r="U1437"/>
      <c r="V1437"/>
      <c r="W1437"/>
      <c r="X1437" s="410"/>
      <c r="Y1437" s="410"/>
      <c r="Z1437" s="410"/>
      <c r="AA1437" s="410"/>
      <c r="AB1437" s="410"/>
      <c r="AC1437" s="410"/>
      <c r="AD1437" s="410"/>
    </row>
    <row r="1438" spans="1:30" s="30" customFormat="1" x14ac:dyDescent="0.25">
      <c r="A1438"/>
      <c r="B1438"/>
      <c r="C1438" s="33"/>
      <c r="D1438" s="33"/>
      <c r="E1438" s="33"/>
      <c r="F1438" s="33"/>
      <c r="G1438" s="33"/>
      <c r="N1438"/>
      <c r="O1438"/>
      <c r="P1438"/>
      <c r="Q1438"/>
      <c r="R1438"/>
      <c r="S1438"/>
      <c r="T1438"/>
      <c r="U1438"/>
      <c r="V1438"/>
      <c r="W1438"/>
      <c r="X1438" s="410"/>
      <c r="Y1438" s="410"/>
      <c r="Z1438" s="410"/>
      <c r="AA1438" s="410"/>
      <c r="AB1438" s="410"/>
      <c r="AC1438" s="410"/>
      <c r="AD1438" s="410"/>
    </row>
    <row r="1439" spans="1:30" s="30" customFormat="1" x14ac:dyDescent="0.25">
      <c r="A1439"/>
      <c r="B1439"/>
      <c r="C1439" s="33"/>
      <c r="D1439" s="33"/>
      <c r="E1439" s="33"/>
      <c r="F1439" s="33"/>
      <c r="G1439" s="33"/>
      <c r="N1439"/>
      <c r="O1439"/>
      <c r="P1439"/>
      <c r="Q1439"/>
      <c r="R1439"/>
      <c r="S1439"/>
      <c r="T1439"/>
      <c r="U1439"/>
      <c r="V1439"/>
      <c r="W1439"/>
      <c r="X1439" s="410"/>
      <c r="Y1439" s="410"/>
      <c r="Z1439" s="410"/>
      <c r="AA1439" s="410"/>
      <c r="AB1439" s="410"/>
      <c r="AC1439" s="410"/>
      <c r="AD1439" s="410"/>
    </row>
    <row r="1440" spans="1:30" s="30" customFormat="1" x14ac:dyDescent="0.25">
      <c r="A1440"/>
      <c r="B1440"/>
      <c r="C1440" s="33"/>
      <c r="D1440" s="33"/>
      <c r="E1440" s="33"/>
      <c r="F1440" s="33"/>
      <c r="G1440" s="33"/>
      <c r="N1440"/>
      <c r="O1440"/>
      <c r="P1440"/>
      <c r="Q1440"/>
      <c r="R1440"/>
      <c r="S1440"/>
      <c r="T1440"/>
      <c r="U1440"/>
      <c r="V1440"/>
      <c r="W1440"/>
      <c r="X1440" s="410"/>
      <c r="Y1440" s="410"/>
      <c r="Z1440" s="410"/>
      <c r="AA1440" s="410"/>
      <c r="AB1440" s="410"/>
      <c r="AC1440" s="410"/>
      <c r="AD1440" s="410"/>
    </row>
    <row r="1441" spans="1:30" s="30" customFormat="1" x14ac:dyDescent="0.25">
      <c r="A1441"/>
      <c r="B1441"/>
      <c r="C1441" s="33"/>
      <c r="D1441" s="33"/>
      <c r="E1441" s="33"/>
      <c r="F1441" s="33"/>
      <c r="G1441" s="33"/>
      <c r="N1441"/>
      <c r="O1441"/>
      <c r="P1441"/>
      <c r="Q1441"/>
      <c r="R1441"/>
      <c r="S1441"/>
      <c r="T1441"/>
      <c r="U1441"/>
      <c r="V1441"/>
      <c r="W1441"/>
      <c r="X1441" s="410"/>
      <c r="Y1441" s="410"/>
      <c r="Z1441" s="410"/>
      <c r="AA1441" s="410"/>
      <c r="AB1441" s="410"/>
      <c r="AC1441" s="410"/>
      <c r="AD1441" s="410"/>
    </row>
    <row r="1442" spans="1:30" s="30" customFormat="1" x14ac:dyDescent="0.25">
      <c r="A1442"/>
      <c r="B1442"/>
      <c r="C1442" s="33"/>
      <c r="D1442" s="33"/>
      <c r="E1442" s="33"/>
      <c r="F1442" s="33"/>
      <c r="G1442" s="33"/>
      <c r="N1442"/>
      <c r="O1442"/>
      <c r="P1442"/>
      <c r="Q1442"/>
      <c r="R1442"/>
      <c r="S1442"/>
      <c r="T1442"/>
      <c r="U1442"/>
      <c r="V1442"/>
      <c r="W1442"/>
      <c r="X1442" s="410"/>
      <c r="Y1442" s="410"/>
      <c r="Z1442" s="410"/>
      <c r="AA1442" s="410"/>
      <c r="AB1442" s="410"/>
      <c r="AC1442" s="410"/>
      <c r="AD1442" s="410"/>
    </row>
    <row r="1443" spans="1:30" s="30" customFormat="1" x14ac:dyDescent="0.25">
      <c r="A1443"/>
      <c r="B1443"/>
      <c r="C1443" s="33"/>
      <c r="D1443" s="33"/>
      <c r="E1443" s="33"/>
      <c r="F1443" s="33"/>
      <c r="G1443" s="33"/>
      <c r="N1443"/>
      <c r="O1443"/>
      <c r="P1443"/>
      <c r="Q1443"/>
      <c r="R1443"/>
      <c r="S1443"/>
      <c r="T1443"/>
      <c r="U1443"/>
      <c r="V1443"/>
      <c r="W1443"/>
      <c r="X1443" s="410"/>
      <c r="Y1443" s="410"/>
      <c r="Z1443" s="410"/>
      <c r="AA1443" s="410"/>
      <c r="AB1443" s="410"/>
      <c r="AC1443" s="410"/>
      <c r="AD1443" s="410"/>
    </row>
    <row r="1444" spans="1:30" s="30" customFormat="1" x14ac:dyDescent="0.25">
      <c r="A1444"/>
      <c r="B1444"/>
      <c r="C1444" s="33"/>
      <c r="D1444" s="33"/>
      <c r="E1444" s="33"/>
      <c r="F1444" s="33"/>
      <c r="G1444" s="33"/>
      <c r="N1444"/>
      <c r="O1444"/>
      <c r="P1444"/>
      <c r="Q1444"/>
      <c r="R1444"/>
      <c r="S1444"/>
      <c r="T1444"/>
      <c r="U1444"/>
      <c r="V1444"/>
      <c r="W1444"/>
      <c r="X1444" s="410"/>
      <c r="Y1444" s="410"/>
      <c r="Z1444" s="410"/>
      <c r="AA1444" s="410"/>
      <c r="AB1444" s="410"/>
      <c r="AC1444" s="410"/>
      <c r="AD1444" s="410"/>
    </row>
    <row r="1445" spans="1:30" s="30" customFormat="1" x14ac:dyDescent="0.25">
      <c r="A1445"/>
      <c r="B1445"/>
      <c r="C1445" s="33"/>
      <c r="D1445" s="33"/>
      <c r="E1445" s="33"/>
      <c r="F1445" s="33"/>
      <c r="G1445" s="33"/>
      <c r="N1445"/>
      <c r="O1445"/>
      <c r="P1445"/>
      <c r="Q1445"/>
      <c r="R1445"/>
      <c r="S1445"/>
      <c r="T1445"/>
      <c r="U1445"/>
      <c r="V1445"/>
      <c r="W1445"/>
      <c r="X1445" s="410"/>
      <c r="Y1445" s="410"/>
      <c r="Z1445" s="410"/>
      <c r="AA1445" s="410"/>
      <c r="AB1445" s="410"/>
      <c r="AC1445" s="410"/>
      <c r="AD1445" s="410"/>
    </row>
    <row r="1446" spans="1:30" s="30" customFormat="1" x14ac:dyDescent="0.25">
      <c r="A1446"/>
      <c r="B1446"/>
      <c r="C1446" s="33"/>
      <c r="D1446" s="33"/>
      <c r="E1446" s="33"/>
      <c r="F1446" s="33"/>
      <c r="G1446" s="33"/>
      <c r="N1446"/>
      <c r="O1446"/>
      <c r="P1446"/>
      <c r="Q1446"/>
      <c r="R1446"/>
      <c r="S1446"/>
      <c r="T1446"/>
      <c r="U1446"/>
      <c r="V1446"/>
      <c r="W1446"/>
      <c r="X1446" s="410"/>
      <c r="Y1446" s="410"/>
      <c r="Z1446" s="410"/>
      <c r="AA1446" s="410"/>
      <c r="AB1446" s="410"/>
      <c r="AC1446" s="410"/>
      <c r="AD1446" s="410"/>
    </row>
    <row r="1447" spans="1:30" s="30" customFormat="1" x14ac:dyDescent="0.25">
      <c r="A1447"/>
      <c r="B1447"/>
      <c r="C1447" s="33"/>
      <c r="D1447" s="33"/>
      <c r="E1447" s="33"/>
      <c r="F1447" s="33"/>
      <c r="G1447" s="33"/>
      <c r="N1447"/>
      <c r="O1447"/>
      <c r="P1447"/>
      <c r="Q1447"/>
      <c r="R1447"/>
      <c r="S1447"/>
      <c r="T1447"/>
      <c r="U1447"/>
      <c r="V1447"/>
      <c r="W1447"/>
      <c r="X1447" s="410"/>
      <c r="Y1447" s="410"/>
      <c r="Z1447" s="410"/>
      <c r="AA1447" s="410"/>
      <c r="AB1447" s="410"/>
      <c r="AC1447" s="410"/>
      <c r="AD1447" s="410"/>
    </row>
    <row r="1448" spans="1:30" s="30" customFormat="1" x14ac:dyDescent="0.25">
      <c r="A1448"/>
      <c r="B1448"/>
      <c r="C1448" s="33"/>
      <c r="D1448" s="33"/>
      <c r="E1448" s="33"/>
      <c r="F1448" s="33"/>
      <c r="G1448" s="33"/>
      <c r="N1448"/>
      <c r="O1448"/>
      <c r="P1448"/>
      <c r="Q1448"/>
      <c r="R1448"/>
      <c r="S1448"/>
      <c r="T1448"/>
      <c r="U1448"/>
      <c r="V1448"/>
      <c r="W1448"/>
      <c r="X1448" s="410"/>
      <c r="Y1448" s="410"/>
      <c r="Z1448" s="410"/>
      <c r="AA1448" s="410"/>
      <c r="AB1448" s="410"/>
      <c r="AC1448" s="410"/>
      <c r="AD1448" s="410"/>
    </row>
    <row r="1449" spans="1:30" s="30" customFormat="1" x14ac:dyDescent="0.25">
      <c r="A1449"/>
      <c r="B1449"/>
      <c r="C1449" s="33"/>
      <c r="D1449" s="33"/>
      <c r="E1449" s="33"/>
      <c r="F1449" s="33"/>
      <c r="G1449" s="33"/>
      <c r="N1449"/>
      <c r="O1449"/>
      <c r="P1449"/>
      <c r="Q1449"/>
      <c r="R1449"/>
      <c r="S1449"/>
      <c r="T1449"/>
      <c r="U1449"/>
      <c r="V1449"/>
      <c r="W1449"/>
      <c r="X1449" s="410"/>
      <c r="Y1449" s="410"/>
      <c r="Z1449" s="410"/>
      <c r="AA1449" s="410"/>
      <c r="AB1449" s="410"/>
      <c r="AC1449" s="410"/>
      <c r="AD1449" s="410"/>
    </row>
    <row r="1450" spans="1:30" s="30" customFormat="1" x14ac:dyDescent="0.25">
      <c r="A1450"/>
      <c r="B1450"/>
      <c r="C1450" s="33"/>
      <c r="D1450" s="33"/>
      <c r="E1450" s="33"/>
      <c r="F1450" s="33"/>
      <c r="G1450" s="33"/>
      <c r="N1450"/>
      <c r="O1450"/>
      <c r="P1450"/>
      <c r="Q1450"/>
      <c r="R1450"/>
      <c r="S1450"/>
      <c r="T1450"/>
      <c r="U1450"/>
      <c r="V1450"/>
      <c r="W1450"/>
      <c r="X1450" s="410"/>
      <c r="Y1450" s="410"/>
      <c r="Z1450" s="410"/>
      <c r="AA1450" s="410"/>
      <c r="AB1450" s="410"/>
      <c r="AC1450" s="410"/>
      <c r="AD1450" s="410"/>
    </row>
    <row r="1451" spans="1:30" s="30" customFormat="1" x14ac:dyDescent="0.25">
      <c r="A1451"/>
      <c r="B1451"/>
      <c r="C1451" s="33"/>
      <c r="D1451" s="33"/>
      <c r="E1451" s="33"/>
      <c r="F1451" s="33"/>
      <c r="G1451" s="33"/>
      <c r="N1451"/>
      <c r="O1451"/>
      <c r="P1451"/>
      <c r="Q1451"/>
      <c r="R1451"/>
      <c r="S1451"/>
      <c r="T1451"/>
      <c r="U1451"/>
      <c r="V1451"/>
      <c r="W1451"/>
      <c r="X1451" s="410"/>
      <c r="Y1451" s="410"/>
      <c r="Z1451" s="410"/>
      <c r="AA1451" s="410"/>
      <c r="AB1451" s="410"/>
      <c r="AC1451" s="410"/>
      <c r="AD1451" s="410"/>
    </row>
    <row r="1452" spans="1:30" s="30" customFormat="1" x14ac:dyDescent="0.25">
      <c r="A1452"/>
      <c r="B1452"/>
      <c r="C1452" s="33"/>
      <c r="D1452" s="33"/>
      <c r="E1452" s="33"/>
      <c r="F1452" s="33"/>
      <c r="G1452" s="33"/>
      <c r="N1452"/>
      <c r="O1452"/>
      <c r="P1452"/>
      <c r="Q1452"/>
      <c r="R1452"/>
      <c r="S1452"/>
      <c r="T1452"/>
      <c r="U1452"/>
      <c r="V1452"/>
      <c r="W1452"/>
      <c r="X1452" s="410"/>
      <c r="Y1452" s="410"/>
      <c r="Z1452" s="410"/>
      <c r="AA1452" s="410"/>
      <c r="AB1452" s="410"/>
      <c r="AC1452" s="410"/>
      <c r="AD1452" s="410"/>
    </row>
    <row r="1453" spans="1:30" s="30" customFormat="1" x14ac:dyDescent="0.25">
      <c r="A1453"/>
      <c r="B1453"/>
      <c r="C1453" s="33"/>
      <c r="D1453" s="33"/>
      <c r="E1453" s="33"/>
      <c r="F1453" s="33"/>
      <c r="G1453" s="33"/>
      <c r="N1453"/>
      <c r="O1453"/>
      <c r="P1453"/>
      <c r="Q1453"/>
      <c r="R1453"/>
      <c r="S1453"/>
      <c r="T1453"/>
      <c r="U1453"/>
      <c r="V1453"/>
      <c r="W1453"/>
      <c r="X1453" s="410"/>
      <c r="Y1453" s="410"/>
      <c r="Z1453" s="410"/>
      <c r="AA1453" s="410"/>
      <c r="AB1453" s="410"/>
      <c r="AC1453" s="410"/>
      <c r="AD1453" s="410"/>
    </row>
    <row r="1454" spans="1:30" s="30" customFormat="1" x14ac:dyDescent="0.25">
      <c r="A1454"/>
      <c r="B1454"/>
      <c r="C1454" s="33"/>
      <c r="D1454" s="33"/>
      <c r="E1454" s="33"/>
      <c r="F1454" s="33"/>
      <c r="G1454" s="33"/>
      <c r="N1454"/>
      <c r="O1454"/>
      <c r="P1454"/>
      <c r="Q1454"/>
      <c r="R1454"/>
      <c r="S1454"/>
      <c r="T1454"/>
      <c r="U1454"/>
      <c r="V1454"/>
      <c r="W1454"/>
      <c r="X1454" s="410"/>
      <c r="Y1454" s="410"/>
      <c r="Z1454" s="410"/>
      <c r="AA1454" s="410"/>
      <c r="AB1454" s="410"/>
      <c r="AC1454" s="410"/>
      <c r="AD1454" s="410"/>
    </row>
    <row r="1455" spans="1:30" s="30" customFormat="1" x14ac:dyDescent="0.25">
      <c r="A1455"/>
      <c r="B1455"/>
      <c r="C1455" s="33"/>
      <c r="D1455" s="33"/>
      <c r="E1455" s="33"/>
      <c r="F1455" s="33"/>
      <c r="G1455" s="33"/>
      <c r="N1455"/>
      <c r="O1455"/>
      <c r="P1455"/>
      <c r="Q1455"/>
      <c r="R1455"/>
      <c r="S1455"/>
      <c r="T1455"/>
      <c r="U1455"/>
      <c r="V1455"/>
      <c r="W1455"/>
      <c r="X1455" s="410"/>
      <c r="Y1455" s="410"/>
      <c r="Z1455" s="410"/>
      <c r="AA1455" s="410"/>
      <c r="AB1455" s="410"/>
      <c r="AC1455" s="410"/>
      <c r="AD1455" s="410"/>
    </row>
    <row r="1456" spans="1:30" s="30" customFormat="1" x14ac:dyDescent="0.25">
      <c r="A1456"/>
      <c r="B1456"/>
      <c r="C1456" s="33"/>
      <c r="D1456" s="33"/>
      <c r="E1456" s="33"/>
      <c r="F1456" s="33"/>
      <c r="G1456" s="33"/>
      <c r="N1456"/>
      <c r="O1456"/>
      <c r="P1456"/>
      <c r="Q1456"/>
      <c r="R1456"/>
      <c r="S1456"/>
      <c r="T1456"/>
      <c r="U1456"/>
      <c r="V1456"/>
      <c r="W1456"/>
      <c r="X1456" s="410"/>
      <c r="Y1456" s="410"/>
      <c r="Z1456" s="410"/>
      <c r="AA1456" s="410"/>
      <c r="AB1456" s="410"/>
      <c r="AC1456" s="410"/>
      <c r="AD1456" s="410"/>
    </row>
    <row r="1457" spans="1:30" s="30" customFormat="1" x14ac:dyDescent="0.25">
      <c r="A1457"/>
      <c r="B1457"/>
      <c r="C1457" s="33"/>
      <c r="D1457" s="33"/>
      <c r="E1457" s="33"/>
      <c r="F1457" s="33"/>
      <c r="G1457" s="33"/>
      <c r="N1457"/>
      <c r="O1457"/>
      <c r="P1457"/>
      <c r="Q1457"/>
      <c r="R1457"/>
      <c r="S1457"/>
      <c r="T1457"/>
      <c r="U1457"/>
      <c r="V1457"/>
      <c r="W1457"/>
      <c r="X1457" s="410"/>
      <c r="Y1457" s="410"/>
      <c r="Z1457" s="410"/>
      <c r="AA1457" s="410"/>
      <c r="AB1457" s="410"/>
      <c r="AC1457" s="410"/>
      <c r="AD1457" s="410"/>
    </row>
    <row r="1458" spans="1:30" s="30" customFormat="1" x14ac:dyDescent="0.25">
      <c r="A1458"/>
      <c r="B1458"/>
      <c r="C1458" s="33"/>
      <c r="D1458" s="33"/>
      <c r="E1458" s="33"/>
      <c r="F1458" s="33"/>
      <c r="G1458" s="33"/>
      <c r="N1458"/>
      <c r="O1458"/>
      <c r="P1458"/>
      <c r="Q1458"/>
      <c r="R1458"/>
      <c r="S1458"/>
      <c r="T1458"/>
      <c r="U1458"/>
      <c r="V1458"/>
      <c r="W1458"/>
      <c r="X1458" s="410"/>
      <c r="Y1458" s="410"/>
      <c r="Z1458" s="410"/>
      <c r="AA1458" s="410"/>
      <c r="AB1458" s="410"/>
      <c r="AC1458" s="410"/>
      <c r="AD1458" s="410"/>
    </row>
    <row r="1459" spans="1:30" s="30" customFormat="1" x14ac:dyDescent="0.25">
      <c r="A1459"/>
      <c r="B1459"/>
      <c r="C1459" s="33"/>
      <c r="D1459" s="33"/>
      <c r="E1459" s="33"/>
      <c r="F1459" s="33"/>
      <c r="G1459" s="33"/>
      <c r="N1459"/>
      <c r="O1459"/>
      <c r="P1459"/>
      <c r="Q1459"/>
      <c r="R1459"/>
      <c r="S1459"/>
      <c r="T1459"/>
      <c r="U1459"/>
      <c r="V1459"/>
      <c r="W1459"/>
      <c r="X1459" s="410"/>
      <c r="Y1459" s="410"/>
      <c r="Z1459" s="410"/>
      <c r="AA1459" s="410"/>
      <c r="AB1459" s="410"/>
      <c r="AC1459" s="410"/>
      <c r="AD1459" s="410"/>
    </row>
    <row r="1460" spans="1:30" s="30" customFormat="1" x14ac:dyDescent="0.25">
      <c r="A1460"/>
      <c r="B1460"/>
      <c r="C1460" s="33"/>
      <c r="D1460" s="33"/>
      <c r="E1460" s="33"/>
      <c r="F1460" s="33"/>
      <c r="G1460" s="33"/>
      <c r="N1460"/>
      <c r="O1460"/>
      <c r="P1460"/>
      <c r="Q1460"/>
      <c r="R1460"/>
      <c r="S1460"/>
      <c r="T1460"/>
      <c r="U1460"/>
      <c r="V1460"/>
      <c r="W1460"/>
      <c r="X1460" s="410"/>
      <c r="Y1460" s="410"/>
      <c r="Z1460" s="410"/>
      <c r="AA1460" s="410"/>
      <c r="AB1460" s="410"/>
      <c r="AC1460" s="410"/>
      <c r="AD1460" s="410"/>
    </row>
    <row r="1461" spans="1:30" s="30" customFormat="1" x14ac:dyDescent="0.25">
      <c r="A1461"/>
      <c r="B1461"/>
      <c r="C1461" s="33"/>
      <c r="D1461" s="33"/>
      <c r="E1461" s="33"/>
      <c r="F1461" s="33"/>
      <c r="G1461" s="33"/>
      <c r="N1461"/>
      <c r="O1461"/>
      <c r="P1461"/>
      <c r="Q1461"/>
      <c r="R1461"/>
      <c r="S1461"/>
      <c r="T1461"/>
      <c r="U1461"/>
      <c r="V1461"/>
      <c r="W1461"/>
      <c r="X1461" s="410"/>
      <c r="Y1461" s="410"/>
      <c r="Z1461" s="410"/>
      <c r="AA1461" s="410"/>
      <c r="AB1461" s="410"/>
      <c r="AC1461" s="410"/>
      <c r="AD1461" s="410"/>
    </row>
    <row r="1462" spans="1:30" s="30" customFormat="1" x14ac:dyDescent="0.25">
      <c r="A1462"/>
      <c r="B1462"/>
      <c r="C1462" s="33"/>
      <c r="D1462" s="33"/>
      <c r="E1462" s="33"/>
      <c r="F1462" s="33"/>
      <c r="G1462" s="33"/>
      <c r="N1462"/>
      <c r="O1462"/>
      <c r="P1462"/>
      <c r="Q1462"/>
      <c r="R1462"/>
      <c r="S1462"/>
      <c r="T1462"/>
      <c r="U1462"/>
      <c r="V1462"/>
      <c r="W1462"/>
      <c r="X1462" s="410"/>
      <c r="Y1462" s="410"/>
      <c r="Z1462" s="410"/>
      <c r="AA1462" s="410"/>
      <c r="AB1462" s="410"/>
      <c r="AC1462" s="410"/>
      <c r="AD1462" s="410"/>
    </row>
    <row r="1463" spans="1:30" s="30" customFormat="1" x14ac:dyDescent="0.25">
      <c r="A1463"/>
      <c r="B1463"/>
      <c r="C1463" s="33"/>
      <c r="D1463" s="33"/>
      <c r="E1463" s="33"/>
      <c r="F1463" s="33"/>
      <c r="G1463" s="33"/>
      <c r="N1463"/>
      <c r="O1463"/>
      <c r="P1463"/>
      <c r="Q1463"/>
      <c r="R1463"/>
      <c r="S1463"/>
      <c r="T1463"/>
      <c r="U1463"/>
      <c r="V1463"/>
      <c r="W1463"/>
      <c r="X1463" s="410"/>
      <c r="Y1463" s="410"/>
      <c r="Z1463" s="410"/>
      <c r="AA1463" s="410"/>
      <c r="AB1463" s="410"/>
      <c r="AC1463" s="410"/>
      <c r="AD1463" s="410"/>
    </row>
    <row r="1464" spans="1:30" s="30" customFormat="1" x14ac:dyDescent="0.25">
      <c r="A1464"/>
      <c r="B1464"/>
      <c r="C1464" s="33"/>
      <c r="D1464" s="33"/>
      <c r="E1464" s="33"/>
      <c r="F1464" s="33"/>
      <c r="G1464" s="33"/>
      <c r="N1464"/>
      <c r="O1464"/>
      <c r="P1464"/>
      <c r="Q1464"/>
      <c r="R1464"/>
      <c r="S1464"/>
      <c r="T1464"/>
      <c r="U1464"/>
      <c r="V1464"/>
      <c r="W1464"/>
      <c r="X1464" s="410"/>
      <c r="Y1464" s="410"/>
      <c r="Z1464" s="410"/>
      <c r="AA1464" s="410"/>
      <c r="AB1464" s="410"/>
      <c r="AC1464" s="410"/>
      <c r="AD1464" s="410"/>
    </row>
    <row r="1465" spans="1:30" s="30" customFormat="1" x14ac:dyDescent="0.25">
      <c r="A1465"/>
      <c r="B1465"/>
      <c r="C1465" s="33"/>
      <c r="D1465" s="33"/>
      <c r="E1465" s="33"/>
      <c r="F1465" s="33"/>
      <c r="G1465" s="33"/>
      <c r="N1465"/>
      <c r="O1465"/>
      <c r="P1465"/>
      <c r="Q1465"/>
      <c r="R1465"/>
      <c r="S1465"/>
      <c r="T1465"/>
      <c r="U1465"/>
      <c r="V1465"/>
      <c r="W1465"/>
      <c r="X1465" s="410"/>
      <c r="Y1465" s="410"/>
      <c r="Z1465" s="410"/>
      <c r="AA1465" s="410"/>
      <c r="AB1465" s="410"/>
      <c r="AC1465" s="410"/>
      <c r="AD1465" s="410"/>
    </row>
    <row r="1466" spans="1:30" s="30" customFormat="1" x14ac:dyDescent="0.25">
      <c r="A1466"/>
      <c r="B1466"/>
      <c r="C1466" s="33"/>
      <c r="D1466" s="33"/>
      <c r="E1466" s="33"/>
      <c r="F1466" s="33"/>
      <c r="G1466" s="33"/>
      <c r="N1466"/>
      <c r="O1466"/>
      <c r="P1466"/>
      <c r="Q1466"/>
      <c r="R1466"/>
      <c r="S1466"/>
      <c r="T1466"/>
      <c r="U1466"/>
      <c r="V1466"/>
      <c r="W1466"/>
      <c r="X1466" s="410"/>
      <c r="Y1466" s="410"/>
      <c r="Z1466" s="410"/>
      <c r="AA1466" s="410"/>
      <c r="AB1466" s="410"/>
      <c r="AC1466" s="410"/>
      <c r="AD1466" s="410"/>
    </row>
    <row r="1467" spans="1:30" s="30" customFormat="1" x14ac:dyDescent="0.25">
      <c r="A1467"/>
      <c r="B1467"/>
      <c r="C1467" s="33"/>
      <c r="D1467" s="33"/>
      <c r="E1467" s="33"/>
      <c r="F1467" s="33"/>
      <c r="G1467" s="33"/>
      <c r="N1467"/>
      <c r="O1467"/>
      <c r="P1467"/>
      <c r="Q1467"/>
      <c r="R1467"/>
      <c r="S1467"/>
      <c r="T1467"/>
      <c r="U1467"/>
      <c r="V1467"/>
      <c r="W1467"/>
      <c r="X1467" s="410"/>
      <c r="Y1467" s="410"/>
      <c r="Z1467" s="410"/>
      <c r="AA1467" s="410"/>
      <c r="AB1467" s="410"/>
      <c r="AC1467" s="410"/>
      <c r="AD1467" s="410"/>
    </row>
    <row r="1468" spans="1:30" s="30" customFormat="1" x14ac:dyDescent="0.25">
      <c r="A1468"/>
      <c r="B1468"/>
      <c r="C1468" s="33"/>
      <c r="D1468" s="33"/>
      <c r="E1468" s="33"/>
      <c r="F1468" s="33"/>
      <c r="G1468" s="33"/>
      <c r="N1468"/>
      <c r="O1468"/>
      <c r="P1468"/>
      <c r="Q1468"/>
      <c r="R1468"/>
      <c r="S1468"/>
      <c r="T1468"/>
      <c r="U1468"/>
      <c r="V1468"/>
      <c r="W1468"/>
      <c r="X1468" s="410"/>
      <c r="Y1468" s="410"/>
      <c r="Z1468" s="410"/>
      <c r="AA1468" s="410"/>
      <c r="AB1468" s="410"/>
      <c r="AC1468" s="410"/>
      <c r="AD1468" s="410"/>
    </row>
    <row r="1469" spans="1:30" s="30" customFormat="1" x14ac:dyDescent="0.25">
      <c r="A1469"/>
      <c r="B1469"/>
      <c r="C1469" s="33"/>
      <c r="D1469" s="33"/>
      <c r="E1469" s="33"/>
      <c r="F1469" s="33"/>
      <c r="G1469" s="33"/>
      <c r="N1469"/>
      <c r="O1469"/>
      <c r="P1469"/>
      <c r="Q1469"/>
      <c r="R1469"/>
      <c r="S1469"/>
      <c r="T1469"/>
      <c r="U1469"/>
      <c r="V1469"/>
      <c r="W1469"/>
      <c r="X1469" s="410"/>
      <c r="Y1469" s="410"/>
      <c r="Z1469" s="410"/>
      <c r="AA1469" s="410"/>
      <c r="AB1469" s="410"/>
      <c r="AC1469" s="410"/>
      <c r="AD1469" s="410"/>
    </row>
    <row r="1470" spans="1:30" s="30" customFormat="1" x14ac:dyDescent="0.25">
      <c r="A1470"/>
      <c r="B1470"/>
      <c r="C1470" s="33"/>
      <c r="D1470" s="33"/>
      <c r="E1470" s="33"/>
      <c r="F1470" s="33"/>
      <c r="G1470" s="33"/>
      <c r="N1470"/>
      <c r="O1470"/>
      <c r="P1470"/>
      <c r="Q1470"/>
      <c r="R1470"/>
      <c r="S1470"/>
      <c r="T1470"/>
      <c r="U1470"/>
      <c r="V1470"/>
      <c r="W1470"/>
      <c r="X1470" s="410"/>
      <c r="Y1470" s="410"/>
      <c r="Z1470" s="410"/>
      <c r="AA1470" s="410"/>
      <c r="AB1470" s="410"/>
      <c r="AC1470" s="410"/>
      <c r="AD1470" s="410"/>
    </row>
    <row r="1471" spans="1:30" s="30" customFormat="1" x14ac:dyDescent="0.25">
      <c r="A1471"/>
      <c r="B1471"/>
      <c r="C1471" s="33"/>
      <c r="D1471" s="33"/>
      <c r="E1471" s="33"/>
      <c r="F1471" s="33"/>
      <c r="G1471" s="33"/>
      <c r="N1471"/>
      <c r="O1471"/>
      <c r="P1471"/>
      <c r="Q1471"/>
      <c r="R1471"/>
      <c r="S1471"/>
      <c r="T1471"/>
      <c r="U1471"/>
      <c r="V1471"/>
      <c r="W1471"/>
      <c r="X1471" s="410"/>
      <c r="Y1471" s="410"/>
      <c r="Z1471" s="410"/>
      <c r="AA1471" s="410"/>
      <c r="AB1471" s="410"/>
      <c r="AC1471" s="410"/>
      <c r="AD1471" s="410"/>
    </row>
    <row r="1472" spans="1:30" s="30" customFormat="1" x14ac:dyDescent="0.25">
      <c r="A1472"/>
      <c r="B1472"/>
      <c r="C1472" s="33"/>
      <c r="D1472" s="33"/>
      <c r="E1472" s="33"/>
      <c r="F1472" s="33"/>
      <c r="G1472" s="33"/>
      <c r="N1472"/>
      <c r="O1472"/>
      <c r="P1472"/>
      <c r="Q1472"/>
      <c r="R1472"/>
      <c r="S1472"/>
      <c r="T1472"/>
      <c r="U1472"/>
      <c r="V1472"/>
      <c r="W1472"/>
      <c r="X1472" s="410"/>
      <c r="Y1472" s="410"/>
      <c r="Z1472" s="410"/>
      <c r="AA1472" s="410"/>
      <c r="AB1472" s="410"/>
      <c r="AC1472" s="410"/>
      <c r="AD1472" s="410"/>
    </row>
    <row r="1473" spans="1:30" s="30" customFormat="1" x14ac:dyDescent="0.25">
      <c r="A1473"/>
      <c r="B1473"/>
      <c r="C1473" s="33"/>
      <c r="D1473" s="33"/>
      <c r="E1473" s="33"/>
      <c r="F1473" s="33"/>
      <c r="G1473" s="33"/>
      <c r="N1473"/>
      <c r="O1473"/>
      <c r="P1473"/>
      <c r="Q1473"/>
      <c r="R1473"/>
      <c r="S1473"/>
      <c r="T1473"/>
      <c r="U1473"/>
      <c r="V1473"/>
      <c r="W1473"/>
      <c r="X1473" s="410"/>
      <c r="Y1473" s="410"/>
      <c r="Z1473" s="410"/>
      <c r="AA1473" s="410"/>
      <c r="AB1473" s="410"/>
      <c r="AC1473" s="410"/>
      <c r="AD1473" s="410"/>
    </row>
    <row r="1474" spans="1:30" s="30" customFormat="1" x14ac:dyDescent="0.25">
      <c r="A1474"/>
      <c r="B1474"/>
      <c r="C1474" s="33"/>
      <c r="D1474" s="33"/>
      <c r="E1474" s="33"/>
      <c r="F1474" s="33"/>
      <c r="G1474" s="33"/>
      <c r="N1474"/>
      <c r="O1474"/>
      <c r="P1474"/>
      <c r="Q1474"/>
      <c r="R1474"/>
      <c r="S1474"/>
      <c r="T1474"/>
      <c r="U1474"/>
      <c r="V1474"/>
      <c r="W1474"/>
      <c r="X1474" s="410"/>
      <c r="Y1474" s="410"/>
      <c r="Z1474" s="410"/>
      <c r="AA1474" s="410"/>
      <c r="AB1474" s="410"/>
      <c r="AC1474" s="410"/>
      <c r="AD1474" s="410"/>
    </row>
    <row r="1475" spans="1:30" s="30" customFormat="1" x14ac:dyDescent="0.25">
      <c r="A1475"/>
      <c r="B1475"/>
      <c r="C1475" s="33"/>
      <c r="D1475" s="33"/>
      <c r="E1475" s="33"/>
      <c r="F1475" s="33"/>
      <c r="G1475" s="33"/>
      <c r="N1475"/>
      <c r="O1475"/>
      <c r="P1475"/>
      <c r="Q1475"/>
      <c r="R1475"/>
      <c r="S1475"/>
      <c r="T1475"/>
      <c r="U1475"/>
      <c r="V1475"/>
      <c r="W1475"/>
      <c r="X1475" s="410"/>
      <c r="Y1475" s="410"/>
      <c r="Z1475" s="410"/>
      <c r="AA1475" s="410"/>
      <c r="AB1475" s="410"/>
      <c r="AC1475" s="410"/>
      <c r="AD1475" s="410"/>
    </row>
    <row r="1476" spans="1:30" s="30" customFormat="1" x14ac:dyDescent="0.25">
      <c r="A1476"/>
      <c r="B1476"/>
      <c r="C1476" s="33"/>
      <c r="D1476" s="33"/>
      <c r="E1476" s="33"/>
      <c r="F1476" s="33"/>
      <c r="G1476" s="33"/>
      <c r="N1476"/>
      <c r="O1476"/>
      <c r="P1476"/>
      <c r="Q1476"/>
      <c r="R1476"/>
      <c r="S1476"/>
      <c r="T1476"/>
      <c r="U1476"/>
      <c r="V1476"/>
      <c r="W1476"/>
      <c r="X1476" s="410"/>
      <c r="Y1476" s="410"/>
      <c r="Z1476" s="410"/>
      <c r="AA1476" s="410"/>
      <c r="AB1476" s="410"/>
      <c r="AC1476" s="410"/>
      <c r="AD1476" s="410"/>
    </row>
    <row r="1477" spans="1:30" s="30" customFormat="1" x14ac:dyDescent="0.25">
      <c r="A1477"/>
      <c r="B1477"/>
      <c r="C1477" s="33"/>
      <c r="D1477" s="33"/>
      <c r="E1477" s="33"/>
      <c r="F1477" s="33"/>
      <c r="G1477" s="33"/>
      <c r="N1477"/>
      <c r="O1477"/>
      <c r="P1477"/>
      <c r="Q1477"/>
      <c r="R1477"/>
      <c r="S1477"/>
      <c r="T1477"/>
      <c r="U1477"/>
      <c r="V1477"/>
      <c r="W1477"/>
      <c r="X1477" s="410"/>
      <c r="Y1477" s="410"/>
      <c r="Z1477" s="410"/>
      <c r="AA1477" s="410"/>
      <c r="AB1477" s="410"/>
      <c r="AC1477" s="410"/>
      <c r="AD1477" s="410"/>
    </row>
    <row r="1478" spans="1:30" s="30" customFormat="1" x14ac:dyDescent="0.25">
      <c r="A1478"/>
      <c r="B1478"/>
      <c r="C1478" s="33"/>
      <c r="D1478" s="33"/>
      <c r="E1478" s="33"/>
      <c r="F1478" s="33"/>
      <c r="G1478" s="33"/>
      <c r="N1478"/>
      <c r="O1478"/>
      <c r="P1478"/>
      <c r="Q1478"/>
      <c r="R1478"/>
      <c r="S1478"/>
      <c r="T1478"/>
      <c r="U1478"/>
      <c r="V1478"/>
      <c r="W1478"/>
      <c r="X1478" s="410"/>
      <c r="Y1478" s="410"/>
      <c r="Z1478" s="410"/>
      <c r="AA1478" s="410"/>
      <c r="AB1478" s="410"/>
      <c r="AC1478" s="410"/>
      <c r="AD1478" s="410"/>
    </row>
    <row r="1479" spans="1:30" s="30" customFormat="1" x14ac:dyDescent="0.25">
      <c r="A1479"/>
      <c r="B1479"/>
      <c r="C1479" s="33"/>
      <c r="D1479" s="33"/>
      <c r="E1479" s="33"/>
      <c r="F1479" s="33"/>
      <c r="G1479" s="33"/>
      <c r="N1479"/>
      <c r="O1479"/>
      <c r="P1479"/>
      <c r="Q1479"/>
      <c r="R1479"/>
      <c r="S1479"/>
      <c r="T1479"/>
      <c r="U1479"/>
      <c r="V1479"/>
      <c r="W1479"/>
      <c r="X1479" s="410"/>
      <c r="Y1479" s="410"/>
      <c r="Z1479" s="410"/>
      <c r="AA1479" s="410"/>
      <c r="AB1479" s="410"/>
      <c r="AC1479" s="410"/>
      <c r="AD1479" s="410"/>
    </row>
    <row r="1480" spans="1:30" s="30" customFormat="1" x14ac:dyDescent="0.25">
      <c r="A1480"/>
      <c r="B1480"/>
      <c r="C1480" s="33"/>
      <c r="D1480" s="33"/>
      <c r="E1480" s="33"/>
      <c r="F1480" s="33"/>
      <c r="G1480" s="33"/>
      <c r="N1480"/>
      <c r="O1480"/>
      <c r="P1480"/>
      <c r="Q1480"/>
      <c r="R1480"/>
      <c r="S1480"/>
      <c r="T1480"/>
      <c r="U1480"/>
      <c r="V1480"/>
      <c r="W1480"/>
      <c r="X1480" s="410"/>
      <c r="Y1480" s="410"/>
      <c r="Z1480" s="410"/>
      <c r="AA1480" s="410"/>
      <c r="AB1480" s="410"/>
      <c r="AC1480" s="410"/>
      <c r="AD1480" s="410"/>
    </row>
    <row r="1481" spans="1:30" s="30" customFormat="1" x14ac:dyDescent="0.25">
      <c r="A1481"/>
      <c r="B1481"/>
      <c r="C1481" s="33"/>
      <c r="D1481" s="33"/>
      <c r="E1481" s="33"/>
      <c r="F1481" s="33"/>
      <c r="G1481" s="33"/>
      <c r="N1481"/>
      <c r="O1481"/>
      <c r="P1481"/>
      <c r="Q1481"/>
      <c r="R1481"/>
      <c r="S1481"/>
      <c r="T1481"/>
      <c r="U1481"/>
      <c r="V1481"/>
      <c r="W1481"/>
      <c r="X1481" s="410"/>
      <c r="Y1481" s="410"/>
      <c r="Z1481" s="410"/>
      <c r="AA1481" s="410"/>
      <c r="AB1481" s="410"/>
      <c r="AC1481" s="410"/>
      <c r="AD1481" s="410"/>
    </row>
    <row r="1482" spans="1:30" s="30" customFormat="1" x14ac:dyDescent="0.25">
      <c r="A1482"/>
      <c r="B1482"/>
      <c r="C1482" s="33"/>
      <c r="D1482" s="33"/>
      <c r="E1482" s="33"/>
      <c r="F1482" s="33"/>
      <c r="G1482" s="33"/>
      <c r="N1482"/>
      <c r="O1482"/>
      <c r="P1482"/>
      <c r="Q1482"/>
      <c r="R1482"/>
      <c r="S1482"/>
      <c r="T1482"/>
      <c r="U1482"/>
      <c r="V1482"/>
      <c r="W1482"/>
      <c r="X1482" s="410"/>
      <c r="Y1482" s="410"/>
      <c r="Z1482" s="410"/>
      <c r="AA1482" s="410"/>
      <c r="AB1482" s="410"/>
      <c r="AC1482" s="410"/>
      <c r="AD1482" s="410"/>
    </row>
    <row r="1483" spans="1:30" s="30" customFormat="1" x14ac:dyDescent="0.25">
      <c r="A1483"/>
      <c r="B1483"/>
      <c r="C1483" s="33"/>
      <c r="D1483" s="33"/>
      <c r="E1483" s="33"/>
      <c r="F1483" s="33"/>
      <c r="G1483" s="33"/>
      <c r="N1483"/>
      <c r="O1483"/>
      <c r="P1483"/>
      <c r="Q1483"/>
      <c r="R1483"/>
      <c r="S1483"/>
      <c r="T1483"/>
      <c r="U1483"/>
      <c r="V1483"/>
      <c r="W1483"/>
      <c r="X1483" s="410"/>
      <c r="Y1483" s="410"/>
      <c r="Z1483" s="410"/>
      <c r="AA1483" s="410"/>
      <c r="AB1483" s="410"/>
      <c r="AC1483" s="410"/>
      <c r="AD1483" s="410"/>
    </row>
    <row r="1484" spans="1:30" s="30" customFormat="1" x14ac:dyDescent="0.25">
      <c r="A1484"/>
      <c r="B1484"/>
      <c r="C1484" s="33"/>
      <c r="D1484" s="33"/>
      <c r="E1484" s="33"/>
      <c r="F1484" s="33"/>
      <c r="G1484" s="33"/>
      <c r="N1484"/>
      <c r="O1484"/>
      <c r="P1484"/>
      <c r="Q1484"/>
      <c r="R1484"/>
      <c r="S1484"/>
      <c r="T1484"/>
      <c r="U1484"/>
      <c r="V1484"/>
      <c r="W1484"/>
      <c r="X1484" s="410"/>
      <c r="Y1484" s="410"/>
      <c r="Z1484" s="410"/>
      <c r="AA1484" s="410"/>
      <c r="AB1484" s="410"/>
      <c r="AC1484" s="410"/>
      <c r="AD1484" s="410"/>
    </row>
    <row r="1485" spans="1:30" s="30" customFormat="1" x14ac:dyDescent="0.25">
      <c r="A1485"/>
      <c r="B1485"/>
      <c r="C1485" s="33"/>
      <c r="D1485" s="33"/>
      <c r="E1485" s="33"/>
      <c r="F1485" s="33"/>
      <c r="G1485" s="33"/>
      <c r="N1485"/>
      <c r="O1485"/>
      <c r="P1485"/>
      <c r="Q1485"/>
      <c r="R1485"/>
      <c r="S1485"/>
      <c r="T1485"/>
      <c r="U1485"/>
      <c r="V1485"/>
      <c r="W1485"/>
      <c r="X1485" s="410"/>
      <c r="Y1485" s="410"/>
      <c r="Z1485" s="410"/>
      <c r="AA1485" s="410"/>
      <c r="AB1485" s="410"/>
      <c r="AC1485" s="410"/>
      <c r="AD1485" s="410"/>
    </row>
    <row r="1486" spans="1:30" s="30" customFormat="1" x14ac:dyDescent="0.25">
      <c r="A1486"/>
      <c r="B1486"/>
      <c r="C1486" s="33"/>
      <c r="D1486" s="33"/>
      <c r="E1486" s="33"/>
      <c r="F1486" s="33"/>
      <c r="G1486" s="33"/>
      <c r="N1486"/>
      <c r="O1486"/>
      <c r="P1486"/>
      <c r="Q1486"/>
      <c r="R1486"/>
      <c r="S1486"/>
      <c r="T1486"/>
      <c r="U1486"/>
      <c r="V1486"/>
      <c r="W1486"/>
      <c r="X1486" s="410"/>
      <c r="Y1486" s="410"/>
      <c r="Z1486" s="410"/>
      <c r="AA1486" s="410"/>
      <c r="AB1486" s="410"/>
      <c r="AC1486" s="410"/>
      <c r="AD1486" s="410"/>
    </row>
    <row r="1487" spans="1:30" s="30" customFormat="1" x14ac:dyDescent="0.25">
      <c r="A1487"/>
      <c r="B1487"/>
      <c r="C1487" s="33"/>
      <c r="D1487" s="33"/>
      <c r="E1487" s="33"/>
      <c r="F1487" s="33"/>
      <c r="G1487" s="33"/>
      <c r="N1487"/>
      <c r="O1487"/>
      <c r="P1487"/>
      <c r="Q1487"/>
      <c r="R1487"/>
      <c r="S1487"/>
      <c r="T1487"/>
      <c r="U1487"/>
      <c r="V1487"/>
      <c r="W1487"/>
      <c r="X1487" s="410"/>
      <c r="Y1487" s="410"/>
      <c r="Z1487" s="410"/>
      <c r="AA1487" s="410"/>
      <c r="AB1487" s="410"/>
      <c r="AC1487" s="410"/>
      <c r="AD1487" s="410"/>
    </row>
    <row r="1488" spans="1:30" s="30" customFormat="1" x14ac:dyDescent="0.25">
      <c r="A1488"/>
      <c r="B1488"/>
      <c r="C1488" s="33"/>
      <c r="D1488" s="33"/>
      <c r="E1488" s="33"/>
      <c r="F1488" s="33"/>
      <c r="G1488" s="33"/>
      <c r="N1488"/>
      <c r="O1488"/>
      <c r="P1488"/>
      <c r="Q1488"/>
      <c r="R1488"/>
      <c r="S1488"/>
      <c r="T1488"/>
      <c r="U1488"/>
      <c r="V1488"/>
      <c r="W1488"/>
      <c r="X1488" s="410"/>
      <c r="Y1488" s="410"/>
      <c r="Z1488" s="410"/>
      <c r="AA1488" s="410"/>
      <c r="AB1488" s="410"/>
      <c r="AC1488" s="410"/>
      <c r="AD1488" s="410"/>
    </row>
    <row r="1489" spans="1:30" s="30" customFormat="1" x14ac:dyDescent="0.25">
      <c r="A1489"/>
      <c r="B1489"/>
      <c r="C1489" s="33"/>
      <c r="D1489" s="33"/>
      <c r="E1489" s="33"/>
      <c r="F1489" s="33"/>
      <c r="G1489" s="33"/>
      <c r="N1489"/>
      <c r="O1489"/>
      <c r="P1489"/>
      <c r="Q1489"/>
      <c r="R1489"/>
      <c r="S1489"/>
      <c r="T1489"/>
      <c r="U1489"/>
      <c r="V1489"/>
      <c r="W1489"/>
      <c r="X1489" s="410"/>
      <c r="Y1489" s="410"/>
      <c r="Z1489" s="410"/>
      <c r="AA1489" s="410"/>
      <c r="AB1489" s="410"/>
      <c r="AC1489" s="410"/>
      <c r="AD1489" s="410"/>
    </row>
    <row r="1490" spans="1:30" s="30" customFormat="1" x14ac:dyDescent="0.25">
      <c r="A1490"/>
      <c r="B1490"/>
      <c r="C1490" s="33"/>
      <c r="D1490" s="33"/>
      <c r="E1490" s="33"/>
      <c r="F1490" s="33"/>
      <c r="G1490" s="33"/>
      <c r="N1490"/>
      <c r="O1490"/>
      <c r="P1490"/>
      <c r="Q1490"/>
      <c r="R1490"/>
      <c r="S1490"/>
      <c r="T1490"/>
      <c r="U1490"/>
      <c r="V1490"/>
      <c r="W1490"/>
      <c r="X1490" s="410"/>
      <c r="Y1490" s="410"/>
      <c r="Z1490" s="410"/>
      <c r="AA1490" s="410"/>
      <c r="AB1490" s="410"/>
      <c r="AC1490" s="410"/>
      <c r="AD1490" s="410"/>
    </row>
    <row r="1491" spans="1:30" s="30" customFormat="1" x14ac:dyDescent="0.25">
      <c r="A1491"/>
      <c r="B1491"/>
      <c r="C1491" s="33"/>
      <c r="D1491" s="33"/>
      <c r="E1491" s="33"/>
      <c r="F1491" s="33"/>
      <c r="G1491" s="33"/>
      <c r="N1491"/>
      <c r="O1491"/>
      <c r="P1491"/>
      <c r="Q1491"/>
      <c r="R1491"/>
      <c r="S1491"/>
      <c r="T1491"/>
      <c r="U1491"/>
      <c r="V1491"/>
      <c r="W1491"/>
      <c r="X1491" s="410"/>
      <c r="Y1491" s="410"/>
      <c r="Z1491" s="410"/>
      <c r="AA1491" s="410"/>
      <c r="AB1491" s="410"/>
      <c r="AC1491" s="410"/>
      <c r="AD1491" s="410"/>
    </row>
    <row r="1492" spans="1:30" s="30" customFormat="1" x14ac:dyDescent="0.25">
      <c r="A1492"/>
      <c r="B1492"/>
      <c r="C1492" s="33"/>
      <c r="D1492" s="33"/>
      <c r="E1492" s="33"/>
      <c r="F1492" s="33"/>
      <c r="G1492" s="33"/>
      <c r="N1492"/>
      <c r="O1492"/>
      <c r="P1492"/>
      <c r="Q1492"/>
      <c r="R1492"/>
      <c r="S1492"/>
      <c r="T1492"/>
      <c r="U1492"/>
      <c r="V1492"/>
      <c r="W1492"/>
      <c r="X1492" s="410"/>
      <c r="Y1492" s="410"/>
      <c r="Z1492" s="410"/>
      <c r="AA1492" s="410"/>
      <c r="AB1492" s="410"/>
      <c r="AC1492" s="410"/>
      <c r="AD1492" s="410"/>
    </row>
    <row r="1493" spans="1:30" s="30" customFormat="1" x14ac:dyDescent="0.25">
      <c r="A1493"/>
      <c r="B1493"/>
      <c r="C1493" s="33"/>
      <c r="D1493" s="33"/>
      <c r="E1493" s="33"/>
      <c r="F1493" s="33"/>
      <c r="G1493" s="33"/>
      <c r="N1493"/>
      <c r="O1493"/>
      <c r="P1493"/>
      <c r="Q1493"/>
      <c r="R1493"/>
      <c r="S1493"/>
      <c r="T1493"/>
      <c r="U1493"/>
      <c r="V1493"/>
      <c r="W1493"/>
      <c r="X1493" s="410"/>
      <c r="Y1493" s="410"/>
      <c r="Z1493" s="410"/>
      <c r="AA1493" s="410"/>
      <c r="AB1493" s="410"/>
      <c r="AC1493" s="410"/>
      <c r="AD1493" s="410"/>
    </row>
    <row r="1494" spans="1:30" s="30" customFormat="1" x14ac:dyDescent="0.25">
      <c r="A1494"/>
      <c r="B1494"/>
      <c r="C1494" s="33"/>
      <c r="D1494" s="33"/>
      <c r="E1494" s="33"/>
      <c r="F1494" s="33"/>
      <c r="G1494" s="33"/>
      <c r="N1494"/>
      <c r="O1494"/>
      <c r="P1494"/>
      <c r="Q1494"/>
      <c r="R1494"/>
      <c r="S1494"/>
      <c r="T1494"/>
      <c r="U1494"/>
      <c r="V1494"/>
      <c r="W1494"/>
      <c r="X1494" s="410"/>
      <c r="Y1494" s="410"/>
      <c r="Z1494" s="410"/>
      <c r="AA1494" s="410"/>
      <c r="AB1494" s="410"/>
      <c r="AC1494" s="410"/>
      <c r="AD1494" s="410"/>
    </row>
    <row r="1495" spans="1:30" s="30" customFormat="1" x14ac:dyDescent="0.25">
      <c r="A1495"/>
      <c r="B1495"/>
      <c r="C1495" s="33"/>
      <c r="D1495" s="33"/>
      <c r="E1495" s="33"/>
      <c r="F1495" s="33"/>
      <c r="G1495" s="33"/>
      <c r="N1495"/>
      <c r="O1495"/>
      <c r="P1495"/>
      <c r="Q1495"/>
      <c r="R1495"/>
      <c r="S1495"/>
      <c r="T1495"/>
      <c r="U1495"/>
      <c r="V1495"/>
      <c r="W1495"/>
      <c r="X1495" s="410"/>
      <c r="Y1495" s="410"/>
      <c r="Z1495" s="410"/>
      <c r="AA1495" s="410"/>
      <c r="AB1495" s="410"/>
      <c r="AC1495" s="410"/>
      <c r="AD1495" s="410"/>
    </row>
    <row r="1496" spans="1:30" s="30" customFormat="1" x14ac:dyDescent="0.25">
      <c r="A1496"/>
      <c r="B1496"/>
      <c r="C1496" s="33"/>
      <c r="D1496" s="33"/>
      <c r="E1496" s="33"/>
      <c r="F1496" s="33"/>
      <c r="G1496" s="33"/>
      <c r="N1496"/>
      <c r="O1496"/>
      <c r="P1496"/>
      <c r="Q1496"/>
      <c r="R1496"/>
      <c r="S1496"/>
      <c r="T1496"/>
      <c r="U1496"/>
      <c r="V1496"/>
      <c r="W1496"/>
      <c r="X1496" s="410"/>
      <c r="Y1496" s="410"/>
      <c r="Z1496" s="410"/>
      <c r="AA1496" s="410"/>
      <c r="AB1496" s="410"/>
      <c r="AC1496" s="410"/>
      <c r="AD1496" s="410"/>
    </row>
    <row r="1497" spans="1:30" s="30" customFormat="1" x14ac:dyDescent="0.25">
      <c r="A1497"/>
      <c r="B1497"/>
      <c r="C1497" s="33"/>
      <c r="D1497" s="33"/>
      <c r="E1497" s="33"/>
      <c r="F1497" s="33"/>
      <c r="G1497" s="33"/>
      <c r="N1497"/>
      <c r="O1497"/>
      <c r="P1497"/>
      <c r="Q1497"/>
      <c r="R1497"/>
      <c r="S1497"/>
      <c r="T1497"/>
      <c r="U1497"/>
      <c r="V1497"/>
      <c r="W1497"/>
      <c r="X1497" s="410"/>
      <c r="Y1497" s="410"/>
      <c r="Z1497" s="410"/>
      <c r="AA1497" s="410"/>
      <c r="AB1497" s="410"/>
      <c r="AC1497" s="410"/>
      <c r="AD1497" s="410"/>
    </row>
    <row r="1498" spans="1:30" s="30" customFormat="1" x14ac:dyDescent="0.25">
      <c r="A1498"/>
      <c r="B1498"/>
      <c r="C1498" s="33"/>
      <c r="D1498" s="33"/>
      <c r="E1498" s="33"/>
      <c r="F1498" s="33"/>
      <c r="G1498" s="33"/>
      <c r="N1498"/>
      <c r="O1498"/>
      <c r="P1498"/>
      <c r="Q1498"/>
      <c r="R1498"/>
      <c r="S1498"/>
      <c r="T1498"/>
      <c r="U1498"/>
      <c r="V1498"/>
      <c r="W1498"/>
      <c r="X1498" s="410"/>
      <c r="Y1498" s="410"/>
      <c r="Z1498" s="410"/>
      <c r="AA1498" s="410"/>
      <c r="AB1498" s="410"/>
      <c r="AC1498" s="410"/>
      <c r="AD1498" s="410"/>
    </row>
    <row r="1499" spans="1:30" s="30" customFormat="1" x14ac:dyDescent="0.25">
      <c r="A1499"/>
      <c r="B1499"/>
      <c r="C1499" s="33"/>
      <c r="D1499" s="33"/>
      <c r="E1499" s="33"/>
      <c r="F1499" s="33"/>
      <c r="G1499" s="33"/>
      <c r="N1499"/>
      <c r="O1499"/>
      <c r="P1499"/>
      <c r="Q1499"/>
      <c r="R1499"/>
      <c r="S1499"/>
      <c r="T1499"/>
      <c r="U1499"/>
      <c r="V1499"/>
      <c r="W1499"/>
      <c r="X1499" s="410"/>
      <c r="Y1499" s="410"/>
      <c r="Z1499" s="410"/>
      <c r="AA1499" s="410"/>
      <c r="AB1499" s="410"/>
      <c r="AC1499" s="410"/>
      <c r="AD1499" s="410"/>
    </row>
    <row r="1500" spans="1:30" s="30" customFormat="1" x14ac:dyDescent="0.25">
      <c r="A1500"/>
      <c r="B1500"/>
      <c r="C1500" s="33"/>
      <c r="D1500" s="33"/>
      <c r="E1500" s="33"/>
      <c r="F1500" s="33"/>
      <c r="G1500" s="33"/>
      <c r="N1500"/>
      <c r="O1500"/>
      <c r="P1500"/>
      <c r="Q1500"/>
      <c r="R1500"/>
      <c r="S1500"/>
      <c r="T1500"/>
      <c r="U1500"/>
      <c r="V1500"/>
      <c r="W1500"/>
      <c r="X1500" s="410"/>
      <c r="Y1500" s="410"/>
      <c r="Z1500" s="410"/>
      <c r="AA1500" s="410"/>
      <c r="AB1500" s="410"/>
      <c r="AC1500" s="410"/>
      <c r="AD1500" s="410"/>
    </row>
    <row r="1501" spans="1:30" s="30" customFormat="1" x14ac:dyDescent="0.25">
      <c r="A1501"/>
      <c r="B1501"/>
      <c r="C1501" s="33"/>
      <c r="D1501" s="33"/>
      <c r="E1501" s="33"/>
      <c r="F1501" s="33"/>
      <c r="G1501" s="33"/>
      <c r="N1501"/>
      <c r="O1501"/>
      <c r="P1501"/>
      <c r="Q1501"/>
      <c r="R1501"/>
      <c r="S1501"/>
      <c r="T1501"/>
      <c r="U1501"/>
      <c r="V1501"/>
      <c r="W1501"/>
      <c r="X1501" s="410"/>
      <c r="Y1501" s="410"/>
      <c r="Z1501" s="410"/>
      <c r="AA1501" s="410"/>
      <c r="AB1501" s="410"/>
      <c r="AC1501" s="410"/>
      <c r="AD1501" s="410"/>
    </row>
    <row r="1502" spans="1:30" s="30" customFormat="1" x14ac:dyDescent="0.25">
      <c r="A1502"/>
      <c r="B1502"/>
      <c r="C1502" s="33"/>
      <c r="D1502" s="33"/>
      <c r="E1502" s="33"/>
      <c r="F1502" s="33"/>
      <c r="G1502" s="33"/>
      <c r="N1502"/>
      <c r="O1502"/>
      <c r="P1502"/>
      <c r="Q1502"/>
      <c r="R1502"/>
      <c r="S1502"/>
      <c r="T1502"/>
      <c r="U1502"/>
      <c r="V1502"/>
      <c r="W1502"/>
      <c r="X1502" s="410"/>
      <c r="Y1502" s="410"/>
      <c r="Z1502" s="410"/>
      <c r="AA1502" s="410"/>
      <c r="AB1502" s="410"/>
      <c r="AC1502" s="410"/>
      <c r="AD1502" s="410"/>
    </row>
    <row r="1503" spans="1:30" s="30" customFormat="1" x14ac:dyDescent="0.25">
      <c r="A1503"/>
      <c r="B1503"/>
      <c r="C1503" s="33"/>
      <c r="D1503" s="33"/>
      <c r="E1503" s="33"/>
      <c r="F1503" s="33"/>
      <c r="G1503" s="33"/>
      <c r="N1503"/>
      <c r="O1503"/>
      <c r="P1503"/>
      <c r="Q1503"/>
      <c r="R1503"/>
      <c r="S1503"/>
      <c r="T1503"/>
      <c r="U1503"/>
      <c r="V1503"/>
      <c r="W1503"/>
      <c r="X1503" s="410"/>
      <c r="Y1503" s="410"/>
      <c r="Z1503" s="410"/>
      <c r="AA1503" s="410"/>
      <c r="AB1503" s="410"/>
      <c r="AC1503" s="410"/>
      <c r="AD1503" s="410"/>
    </row>
    <row r="1504" spans="1:30" s="30" customFormat="1" x14ac:dyDescent="0.25">
      <c r="A1504"/>
      <c r="B1504"/>
      <c r="C1504" s="33"/>
      <c r="D1504" s="33"/>
      <c r="E1504" s="33"/>
      <c r="F1504" s="33"/>
      <c r="G1504" s="33"/>
      <c r="N1504"/>
      <c r="O1504"/>
      <c r="P1504"/>
      <c r="Q1504"/>
      <c r="R1504"/>
      <c r="S1504"/>
      <c r="T1504"/>
      <c r="U1504"/>
      <c r="V1504"/>
      <c r="W1504"/>
      <c r="X1504" s="410"/>
      <c r="Y1504" s="410"/>
      <c r="Z1504" s="410"/>
      <c r="AA1504" s="410"/>
      <c r="AB1504" s="410"/>
      <c r="AC1504" s="410"/>
      <c r="AD1504" s="410"/>
    </row>
    <row r="1505" spans="1:30" s="30" customFormat="1" x14ac:dyDescent="0.25">
      <c r="A1505"/>
      <c r="B1505"/>
      <c r="C1505" s="33"/>
      <c r="D1505" s="33"/>
      <c r="E1505" s="33"/>
      <c r="F1505" s="33"/>
      <c r="G1505" s="33"/>
      <c r="N1505"/>
      <c r="O1505"/>
      <c r="P1505"/>
      <c r="Q1505"/>
      <c r="R1505"/>
      <c r="S1505"/>
      <c r="T1505"/>
      <c r="U1505"/>
      <c r="V1505"/>
      <c r="W1505"/>
      <c r="X1505" s="410"/>
      <c r="Y1505" s="410"/>
      <c r="Z1505" s="410"/>
      <c r="AA1505" s="410"/>
      <c r="AB1505" s="410"/>
      <c r="AC1505" s="410"/>
      <c r="AD1505" s="410"/>
    </row>
    <row r="1506" spans="1:30" s="30" customFormat="1" x14ac:dyDescent="0.25">
      <c r="A1506"/>
      <c r="B1506"/>
      <c r="C1506" s="33"/>
      <c r="D1506" s="33"/>
      <c r="E1506" s="33"/>
      <c r="F1506" s="33"/>
      <c r="G1506" s="33"/>
      <c r="N1506"/>
      <c r="O1506"/>
      <c r="P1506"/>
      <c r="Q1506"/>
      <c r="R1506"/>
      <c r="S1506"/>
      <c r="T1506"/>
      <c r="U1506"/>
      <c r="V1506"/>
      <c r="W1506"/>
      <c r="X1506" s="410"/>
      <c r="Y1506" s="410"/>
      <c r="Z1506" s="410"/>
      <c r="AA1506" s="410"/>
      <c r="AB1506" s="410"/>
      <c r="AC1506" s="410"/>
      <c r="AD1506" s="410"/>
    </row>
    <row r="1507" spans="1:30" s="30" customFormat="1" x14ac:dyDescent="0.25">
      <c r="A1507"/>
      <c r="B1507"/>
      <c r="C1507" s="33"/>
      <c r="D1507" s="33"/>
      <c r="E1507" s="33"/>
      <c r="F1507" s="33"/>
      <c r="G1507" s="33"/>
      <c r="N1507"/>
      <c r="O1507"/>
      <c r="P1507"/>
      <c r="Q1507"/>
      <c r="R1507"/>
      <c r="S1507"/>
      <c r="T1507"/>
      <c r="U1507"/>
      <c r="V1507"/>
      <c r="W1507"/>
      <c r="X1507" s="410"/>
      <c r="Y1507" s="410"/>
      <c r="Z1507" s="410"/>
      <c r="AA1507" s="410"/>
      <c r="AB1507" s="410"/>
      <c r="AC1507" s="410"/>
      <c r="AD1507" s="410"/>
    </row>
    <row r="1508" spans="1:30" s="30" customFormat="1" x14ac:dyDescent="0.25">
      <c r="A1508"/>
      <c r="B1508"/>
      <c r="C1508" s="33"/>
      <c r="D1508" s="33"/>
      <c r="E1508" s="33"/>
      <c r="F1508" s="33"/>
      <c r="G1508" s="33"/>
      <c r="N1508"/>
      <c r="O1508"/>
      <c r="P1508"/>
      <c r="Q1508"/>
      <c r="R1508"/>
      <c r="S1508"/>
      <c r="T1508"/>
      <c r="U1508"/>
      <c r="V1508"/>
      <c r="W1508"/>
      <c r="X1508" s="410"/>
      <c r="Y1508" s="410"/>
      <c r="Z1508" s="410"/>
      <c r="AA1508" s="410"/>
      <c r="AB1508" s="410"/>
      <c r="AC1508" s="410"/>
      <c r="AD1508" s="410"/>
    </row>
    <row r="1509" spans="1:30" s="30" customFormat="1" x14ac:dyDescent="0.25">
      <c r="A1509"/>
      <c r="B1509"/>
      <c r="C1509" s="33"/>
      <c r="D1509" s="33"/>
      <c r="E1509" s="33"/>
      <c r="F1509" s="33"/>
      <c r="G1509" s="33"/>
      <c r="N1509"/>
      <c r="O1509"/>
      <c r="P1509"/>
      <c r="Q1509"/>
      <c r="R1509"/>
      <c r="S1509"/>
      <c r="T1509"/>
      <c r="U1509"/>
      <c r="V1509"/>
      <c r="W1509"/>
      <c r="X1509" s="410"/>
      <c r="Y1509" s="410"/>
      <c r="Z1509" s="410"/>
      <c r="AA1509" s="410"/>
      <c r="AB1509" s="410"/>
      <c r="AC1509" s="410"/>
      <c r="AD1509" s="410"/>
    </row>
    <row r="1510" spans="1:30" s="30" customFormat="1" x14ac:dyDescent="0.25">
      <c r="A1510"/>
      <c r="B1510"/>
      <c r="C1510" s="33"/>
      <c r="D1510" s="33"/>
      <c r="E1510" s="33"/>
      <c r="F1510" s="33"/>
      <c r="G1510" s="33"/>
      <c r="N1510"/>
      <c r="O1510"/>
      <c r="P1510"/>
      <c r="Q1510"/>
      <c r="R1510"/>
      <c r="S1510"/>
      <c r="T1510"/>
      <c r="U1510"/>
      <c r="V1510"/>
      <c r="W1510"/>
      <c r="X1510" s="410"/>
      <c r="Y1510" s="410"/>
      <c r="Z1510" s="410"/>
      <c r="AA1510" s="410"/>
      <c r="AB1510" s="410"/>
      <c r="AC1510" s="410"/>
      <c r="AD1510" s="410"/>
    </row>
    <row r="1511" spans="1:30" s="30" customFormat="1" x14ac:dyDescent="0.25">
      <c r="A1511"/>
      <c r="B1511"/>
      <c r="C1511" s="33"/>
      <c r="D1511" s="33"/>
      <c r="E1511" s="33"/>
      <c r="F1511" s="33"/>
      <c r="G1511" s="33"/>
      <c r="N1511"/>
      <c r="O1511"/>
      <c r="P1511"/>
      <c r="Q1511"/>
      <c r="R1511"/>
      <c r="S1511"/>
      <c r="T1511"/>
      <c r="U1511"/>
      <c r="V1511"/>
      <c r="W1511"/>
      <c r="X1511" s="410"/>
      <c r="Y1511" s="410"/>
      <c r="Z1511" s="410"/>
      <c r="AA1511" s="410"/>
      <c r="AB1511" s="410"/>
      <c r="AC1511" s="410"/>
      <c r="AD1511" s="410"/>
    </row>
    <row r="1512" spans="1:30" s="30" customFormat="1" x14ac:dyDescent="0.25">
      <c r="A1512"/>
      <c r="B1512"/>
      <c r="C1512" s="33"/>
      <c r="D1512" s="33"/>
      <c r="E1512" s="33"/>
      <c r="F1512" s="33"/>
      <c r="G1512" s="33"/>
      <c r="N1512"/>
      <c r="O1512"/>
      <c r="P1512"/>
      <c r="Q1512"/>
      <c r="R1512"/>
      <c r="S1512"/>
      <c r="T1512"/>
      <c r="U1512"/>
      <c r="V1512"/>
      <c r="W1512"/>
      <c r="X1512" s="410"/>
      <c r="Y1512" s="410"/>
      <c r="Z1512" s="410"/>
      <c r="AA1512" s="410"/>
      <c r="AB1512" s="410"/>
      <c r="AC1512" s="410"/>
      <c r="AD1512" s="410"/>
    </row>
    <row r="1513" spans="1:30" s="30" customFormat="1" x14ac:dyDescent="0.25">
      <c r="A1513"/>
      <c r="B1513"/>
      <c r="C1513" s="33"/>
      <c r="D1513" s="33"/>
      <c r="E1513" s="33"/>
      <c r="F1513" s="33"/>
      <c r="G1513" s="33"/>
      <c r="N1513"/>
      <c r="O1513"/>
      <c r="P1513"/>
      <c r="Q1513"/>
      <c r="R1513"/>
      <c r="S1513"/>
      <c r="T1513"/>
      <c r="U1513"/>
      <c r="V1513"/>
      <c r="W1513"/>
      <c r="X1513" s="410"/>
      <c r="Y1513" s="410"/>
      <c r="Z1513" s="410"/>
      <c r="AA1513" s="410"/>
      <c r="AB1513" s="410"/>
      <c r="AC1513" s="410"/>
      <c r="AD1513" s="410"/>
    </row>
    <row r="1514" spans="1:30" s="30" customFormat="1" x14ac:dyDescent="0.25">
      <c r="A1514"/>
      <c r="B1514"/>
      <c r="C1514" s="33"/>
      <c r="D1514" s="33"/>
      <c r="E1514" s="33"/>
      <c r="F1514" s="33"/>
      <c r="G1514" s="33"/>
      <c r="N1514"/>
      <c r="O1514"/>
      <c r="P1514"/>
      <c r="Q1514"/>
      <c r="R1514"/>
      <c r="S1514"/>
      <c r="T1514"/>
      <c r="U1514"/>
      <c r="V1514"/>
      <c r="W1514"/>
      <c r="X1514" s="410"/>
      <c r="Y1514" s="410"/>
      <c r="Z1514" s="410"/>
      <c r="AA1514" s="410"/>
      <c r="AB1514" s="410"/>
      <c r="AC1514" s="410"/>
      <c r="AD1514" s="410"/>
    </row>
    <row r="1515" spans="1:30" s="30" customFormat="1" x14ac:dyDescent="0.25">
      <c r="A1515"/>
      <c r="B1515"/>
      <c r="C1515" s="33"/>
      <c r="D1515" s="33"/>
      <c r="E1515" s="33"/>
      <c r="F1515" s="33"/>
      <c r="G1515" s="33"/>
      <c r="N1515"/>
      <c r="O1515"/>
      <c r="P1515"/>
      <c r="Q1515"/>
      <c r="R1515"/>
      <c r="S1515"/>
      <c r="T1515"/>
      <c r="U1515"/>
      <c r="V1515"/>
      <c r="W1515"/>
      <c r="X1515" s="410"/>
      <c r="Y1515" s="410"/>
      <c r="Z1515" s="410"/>
      <c r="AA1515" s="410"/>
      <c r="AB1515" s="410"/>
      <c r="AC1515" s="410"/>
      <c r="AD1515" s="410"/>
    </row>
    <row r="1516" spans="1:30" s="30" customFormat="1" x14ac:dyDescent="0.25">
      <c r="A1516"/>
      <c r="B1516"/>
      <c r="C1516" s="33"/>
      <c r="D1516" s="33"/>
      <c r="E1516" s="33"/>
      <c r="F1516" s="33"/>
      <c r="G1516" s="33"/>
      <c r="N1516"/>
      <c r="O1516"/>
      <c r="P1516"/>
      <c r="Q1516"/>
      <c r="R1516"/>
      <c r="S1516"/>
      <c r="T1516"/>
      <c r="U1516"/>
      <c r="V1516"/>
      <c r="W1516"/>
      <c r="X1516" s="410"/>
      <c r="Y1516" s="410"/>
      <c r="Z1516" s="410"/>
      <c r="AA1516" s="410"/>
      <c r="AB1516" s="410"/>
      <c r="AC1516" s="410"/>
      <c r="AD1516" s="410"/>
    </row>
    <row r="1517" spans="1:30" s="30" customFormat="1" x14ac:dyDescent="0.25">
      <c r="A1517"/>
      <c r="B1517"/>
      <c r="C1517" s="33"/>
      <c r="D1517" s="33"/>
      <c r="E1517" s="33"/>
      <c r="F1517" s="33"/>
      <c r="G1517" s="33"/>
      <c r="N1517"/>
      <c r="O1517"/>
      <c r="P1517"/>
      <c r="Q1517"/>
      <c r="R1517"/>
      <c r="S1517"/>
      <c r="T1517"/>
      <c r="U1517"/>
      <c r="V1517"/>
      <c r="W1517"/>
      <c r="X1517" s="410"/>
      <c r="Y1517" s="410"/>
      <c r="Z1517" s="410"/>
      <c r="AA1517" s="410"/>
      <c r="AB1517" s="410"/>
      <c r="AC1517" s="410"/>
      <c r="AD1517" s="410"/>
    </row>
    <row r="1518" spans="1:30" s="30" customFormat="1" x14ac:dyDescent="0.25">
      <c r="A1518"/>
      <c r="B1518"/>
      <c r="C1518" s="33"/>
      <c r="D1518" s="33"/>
      <c r="E1518" s="33"/>
      <c r="F1518" s="33"/>
      <c r="G1518" s="33"/>
      <c r="N1518"/>
      <c r="O1518"/>
      <c r="P1518"/>
      <c r="Q1518"/>
      <c r="R1518"/>
      <c r="S1518"/>
      <c r="T1518"/>
      <c r="U1518"/>
      <c r="V1518"/>
      <c r="W1518"/>
      <c r="X1518" s="410"/>
      <c r="Y1518" s="410"/>
      <c r="Z1518" s="410"/>
      <c r="AA1518" s="410"/>
      <c r="AB1518" s="410"/>
      <c r="AC1518" s="410"/>
      <c r="AD1518" s="410"/>
    </row>
    <row r="1519" spans="1:30" s="30" customFormat="1" x14ac:dyDescent="0.25">
      <c r="A1519"/>
      <c r="B1519"/>
      <c r="C1519" s="33"/>
      <c r="D1519" s="33"/>
      <c r="E1519" s="33"/>
      <c r="F1519" s="33"/>
      <c r="G1519" s="33"/>
      <c r="N1519"/>
      <c r="O1519"/>
      <c r="P1519"/>
      <c r="Q1519"/>
      <c r="R1519"/>
      <c r="S1519"/>
      <c r="T1519"/>
      <c r="U1519"/>
      <c r="V1519"/>
      <c r="W1519"/>
      <c r="X1519" s="410"/>
      <c r="Y1519" s="410"/>
      <c r="Z1519" s="410"/>
      <c r="AA1519" s="410"/>
      <c r="AB1519" s="410"/>
      <c r="AC1519" s="410"/>
      <c r="AD1519" s="410"/>
    </row>
    <row r="1520" spans="1:30" s="30" customFormat="1" x14ac:dyDescent="0.25">
      <c r="A1520"/>
      <c r="B1520"/>
      <c r="C1520" s="33"/>
      <c r="D1520" s="33"/>
      <c r="E1520" s="33"/>
      <c r="F1520" s="33"/>
      <c r="G1520" s="33"/>
      <c r="N1520"/>
      <c r="O1520"/>
      <c r="P1520"/>
      <c r="Q1520"/>
      <c r="R1520"/>
      <c r="S1520"/>
      <c r="T1520"/>
      <c r="U1520"/>
      <c r="V1520"/>
      <c r="W1520"/>
      <c r="X1520" s="410"/>
      <c r="Y1520" s="410"/>
      <c r="Z1520" s="410"/>
      <c r="AA1520" s="410"/>
      <c r="AB1520" s="410"/>
      <c r="AC1520" s="410"/>
      <c r="AD1520" s="410"/>
    </row>
    <row r="1521" spans="1:30" s="30" customFormat="1" x14ac:dyDescent="0.25">
      <c r="A1521"/>
      <c r="B1521"/>
      <c r="C1521" s="33"/>
      <c r="D1521" s="33"/>
      <c r="E1521" s="33"/>
      <c r="F1521" s="33"/>
      <c r="G1521" s="33"/>
      <c r="N1521"/>
      <c r="O1521"/>
      <c r="P1521"/>
      <c r="Q1521"/>
      <c r="R1521"/>
      <c r="S1521"/>
      <c r="T1521"/>
      <c r="U1521"/>
      <c r="V1521"/>
      <c r="W1521"/>
      <c r="X1521" s="410"/>
      <c r="Y1521" s="410"/>
      <c r="Z1521" s="410"/>
      <c r="AA1521" s="410"/>
      <c r="AB1521" s="410"/>
      <c r="AC1521" s="410"/>
      <c r="AD1521" s="410"/>
    </row>
    <row r="1522" spans="1:30" s="30" customFormat="1" x14ac:dyDescent="0.25">
      <c r="A1522"/>
      <c r="B1522"/>
      <c r="C1522" s="33"/>
      <c r="D1522" s="33"/>
      <c r="E1522" s="33"/>
      <c r="F1522" s="33"/>
      <c r="G1522" s="33"/>
      <c r="N1522"/>
      <c r="O1522"/>
      <c r="P1522"/>
      <c r="Q1522"/>
      <c r="R1522"/>
      <c r="S1522"/>
      <c r="T1522"/>
      <c r="U1522"/>
      <c r="V1522"/>
      <c r="W1522"/>
      <c r="X1522" s="410"/>
      <c r="Y1522" s="410"/>
      <c r="Z1522" s="410"/>
      <c r="AA1522" s="410"/>
      <c r="AB1522" s="410"/>
      <c r="AC1522" s="410"/>
      <c r="AD1522" s="410"/>
    </row>
    <row r="1523" spans="1:30" s="30" customFormat="1" x14ac:dyDescent="0.25">
      <c r="A1523"/>
      <c r="B1523"/>
      <c r="C1523" s="33"/>
      <c r="D1523" s="33"/>
      <c r="E1523" s="33"/>
      <c r="F1523" s="33"/>
      <c r="G1523" s="33"/>
      <c r="N1523"/>
      <c r="O1523"/>
      <c r="P1523"/>
      <c r="Q1523"/>
      <c r="R1523"/>
      <c r="S1523"/>
      <c r="T1523"/>
      <c r="U1523"/>
      <c r="V1523"/>
      <c r="W1523"/>
      <c r="X1523" s="410"/>
      <c r="Y1523" s="410"/>
      <c r="Z1523" s="410"/>
      <c r="AA1523" s="410"/>
      <c r="AB1523" s="410"/>
      <c r="AC1523" s="410"/>
      <c r="AD1523" s="410"/>
    </row>
    <row r="1524" spans="1:30" s="30" customFormat="1" x14ac:dyDescent="0.25">
      <c r="A1524"/>
      <c r="B1524"/>
      <c r="C1524" s="33"/>
      <c r="D1524" s="33"/>
      <c r="E1524" s="33"/>
      <c r="F1524" s="33"/>
      <c r="G1524" s="33"/>
      <c r="N1524"/>
      <c r="O1524"/>
      <c r="P1524"/>
      <c r="Q1524"/>
      <c r="R1524"/>
      <c r="S1524"/>
      <c r="T1524"/>
      <c r="U1524"/>
      <c r="V1524"/>
      <c r="W1524"/>
      <c r="X1524" s="410"/>
      <c r="Y1524" s="410"/>
      <c r="Z1524" s="410"/>
      <c r="AA1524" s="410"/>
      <c r="AB1524" s="410"/>
      <c r="AC1524" s="410"/>
      <c r="AD1524" s="410"/>
    </row>
    <row r="1525" spans="1:30" s="30" customFormat="1" x14ac:dyDescent="0.25">
      <c r="A1525"/>
      <c r="B1525"/>
      <c r="C1525" s="33"/>
      <c r="D1525" s="33"/>
      <c r="E1525" s="33"/>
      <c r="F1525" s="33"/>
      <c r="G1525" s="33"/>
      <c r="N1525"/>
      <c r="O1525"/>
      <c r="P1525"/>
      <c r="Q1525"/>
      <c r="R1525"/>
      <c r="S1525"/>
      <c r="T1525"/>
      <c r="U1525"/>
      <c r="V1525"/>
      <c r="W1525"/>
      <c r="X1525" s="410"/>
      <c r="Y1525" s="410"/>
      <c r="Z1525" s="410"/>
      <c r="AA1525" s="410"/>
      <c r="AB1525" s="410"/>
      <c r="AC1525" s="410"/>
      <c r="AD1525" s="410"/>
    </row>
    <row r="1526" spans="1:30" s="30" customFormat="1" x14ac:dyDescent="0.25">
      <c r="A1526"/>
      <c r="B1526"/>
      <c r="C1526" s="33"/>
      <c r="D1526" s="33"/>
      <c r="E1526" s="33"/>
      <c r="F1526" s="33"/>
      <c r="G1526" s="33"/>
      <c r="N1526"/>
      <c r="O1526"/>
      <c r="P1526"/>
      <c r="Q1526"/>
      <c r="R1526"/>
      <c r="S1526"/>
      <c r="T1526"/>
      <c r="U1526"/>
      <c r="V1526"/>
      <c r="W1526"/>
      <c r="X1526" s="410"/>
      <c r="Y1526" s="410"/>
      <c r="Z1526" s="410"/>
      <c r="AA1526" s="410"/>
      <c r="AB1526" s="410"/>
      <c r="AC1526" s="410"/>
      <c r="AD1526" s="410"/>
    </row>
    <row r="1527" spans="1:30" s="30" customFormat="1" x14ac:dyDescent="0.25">
      <c r="A1527"/>
      <c r="B1527"/>
      <c r="C1527" s="33"/>
      <c r="D1527" s="33"/>
      <c r="E1527" s="33"/>
      <c r="F1527" s="33"/>
      <c r="G1527" s="33"/>
      <c r="N1527"/>
      <c r="O1527"/>
      <c r="P1527"/>
      <c r="Q1527"/>
      <c r="R1527"/>
      <c r="S1527"/>
      <c r="T1527"/>
      <c r="U1527"/>
      <c r="V1527"/>
      <c r="W1527"/>
      <c r="X1527" s="410"/>
      <c r="Y1527" s="410"/>
      <c r="Z1527" s="410"/>
      <c r="AA1527" s="410"/>
      <c r="AB1527" s="410"/>
      <c r="AC1527" s="410"/>
      <c r="AD1527" s="410"/>
    </row>
    <row r="1528" spans="1:30" s="30" customFormat="1" x14ac:dyDescent="0.25">
      <c r="A1528"/>
      <c r="B1528"/>
      <c r="C1528" s="33"/>
      <c r="D1528" s="33"/>
      <c r="E1528" s="33"/>
      <c r="F1528" s="33"/>
      <c r="G1528" s="33"/>
      <c r="N1528"/>
      <c r="O1528"/>
      <c r="P1528"/>
      <c r="Q1528"/>
      <c r="R1528"/>
      <c r="S1528"/>
      <c r="T1528"/>
      <c r="U1528"/>
      <c r="V1528"/>
      <c r="W1528"/>
      <c r="X1528" s="410"/>
      <c r="Y1528" s="410"/>
      <c r="Z1528" s="410"/>
      <c r="AA1528" s="410"/>
      <c r="AB1528" s="410"/>
      <c r="AC1528" s="410"/>
      <c r="AD1528" s="410"/>
    </row>
    <row r="1529" spans="1:30" s="30" customFormat="1" x14ac:dyDescent="0.25">
      <c r="A1529"/>
      <c r="B1529"/>
      <c r="C1529" s="33"/>
      <c r="D1529" s="33"/>
      <c r="E1529" s="33"/>
      <c r="F1529" s="33"/>
      <c r="G1529" s="33"/>
      <c r="N1529"/>
      <c r="O1529"/>
      <c r="P1529"/>
      <c r="Q1529"/>
      <c r="R1529"/>
      <c r="S1529"/>
      <c r="T1529"/>
      <c r="U1529"/>
      <c r="V1529"/>
      <c r="W1529"/>
      <c r="X1529" s="410"/>
      <c r="Y1529" s="410"/>
      <c r="Z1529" s="410"/>
      <c r="AA1529" s="410"/>
      <c r="AB1529" s="410"/>
      <c r="AC1529" s="410"/>
      <c r="AD1529" s="410"/>
    </row>
    <row r="1530" spans="1:30" s="30" customFormat="1" x14ac:dyDescent="0.25">
      <c r="A1530"/>
      <c r="B1530"/>
      <c r="C1530" s="33"/>
      <c r="D1530" s="33"/>
      <c r="E1530" s="33"/>
      <c r="F1530" s="33"/>
      <c r="G1530" s="33"/>
      <c r="N1530"/>
      <c r="O1530"/>
      <c r="P1530"/>
      <c r="Q1530"/>
      <c r="R1530"/>
      <c r="S1530"/>
      <c r="T1530"/>
      <c r="U1530"/>
      <c r="V1530"/>
      <c r="W1530"/>
      <c r="X1530" s="410"/>
      <c r="Y1530" s="410"/>
      <c r="Z1530" s="410"/>
      <c r="AA1530" s="410"/>
      <c r="AB1530" s="410"/>
      <c r="AC1530" s="410"/>
      <c r="AD1530" s="410"/>
    </row>
    <row r="1531" spans="1:30" s="30" customFormat="1" x14ac:dyDescent="0.25">
      <c r="A1531"/>
      <c r="B1531"/>
      <c r="C1531" s="33"/>
      <c r="D1531" s="33"/>
      <c r="E1531" s="33"/>
      <c r="F1531" s="33"/>
      <c r="G1531" s="33"/>
      <c r="N1531"/>
      <c r="O1531"/>
      <c r="P1531"/>
      <c r="Q1531"/>
      <c r="R1531"/>
      <c r="S1531"/>
      <c r="T1531"/>
      <c r="U1531"/>
      <c r="V1531"/>
      <c r="W1531"/>
      <c r="X1531" s="410"/>
      <c r="Y1531" s="410"/>
      <c r="Z1531" s="410"/>
      <c r="AA1531" s="410"/>
      <c r="AB1531" s="410"/>
      <c r="AC1531" s="410"/>
      <c r="AD1531" s="410"/>
    </row>
    <row r="1532" spans="1:30" s="30" customFormat="1" x14ac:dyDescent="0.25">
      <c r="A1532"/>
      <c r="B1532"/>
      <c r="C1532" s="33"/>
      <c r="D1532" s="33"/>
      <c r="E1532" s="33"/>
      <c r="F1532" s="33"/>
      <c r="G1532" s="33"/>
      <c r="N1532"/>
      <c r="O1532"/>
      <c r="P1532"/>
      <c r="Q1532"/>
      <c r="R1532"/>
      <c r="S1532"/>
      <c r="T1532"/>
      <c r="U1532"/>
      <c r="V1532"/>
      <c r="W1532"/>
      <c r="X1532" s="410"/>
      <c r="Y1532" s="410"/>
      <c r="Z1532" s="410"/>
      <c r="AA1532" s="410"/>
      <c r="AB1532" s="410"/>
      <c r="AC1532" s="410"/>
      <c r="AD1532" s="410"/>
    </row>
    <row r="1533" spans="1:30" s="30" customFormat="1" x14ac:dyDescent="0.25">
      <c r="A1533"/>
      <c r="B1533"/>
      <c r="C1533" s="33"/>
      <c r="D1533" s="33"/>
      <c r="E1533" s="33"/>
      <c r="F1533" s="33"/>
      <c r="G1533" s="33"/>
      <c r="N1533"/>
      <c r="O1533"/>
      <c r="P1533"/>
      <c r="Q1533"/>
      <c r="R1533"/>
      <c r="S1533"/>
      <c r="T1533"/>
      <c r="U1533"/>
      <c r="V1533"/>
      <c r="W1533"/>
      <c r="X1533" s="410"/>
      <c r="Y1533" s="410"/>
      <c r="Z1533" s="410"/>
      <c r="AA1533" s="410"/>
      <c r="AB1533" s="410"/>
      <c r="AC1533" s="410"/>
      <c r="AD1533" s="410"/>
    </row>
    <row r="1534" spans="1:30" s="30" customFormat="1" x14ac:dyDescent="0.25">
      <c r="A1534"/>
      <c r="B1534"/>
      <c r="C1534" s="33"/>
      <c r="D1534" s="33"/>
      <c r="E1534" s="33"/>
      <c r="F1534" s="33"/>
      <c r="G1534" s="33"/>
      <c r="N1534"/>
      <c r="O1534"/>
      <c r="P1534"/>
      <c r="Q1534"/>
      <c r="R1534"/>
      <c r="S1534"/>
      <c r="T1534"/>
      <c r="U1534"/>
      <c r="V1534"/>
      <c r="W1534"/>
      <c r="X1534" s="410"/>
      <c r="Y1534" s="410"/>
      <c r="Z1534" s="410"/>
      <c r="AA1534" s="410"/>
      <c r="AB1534" s="410"/>
      <c r="AC1534" s="410"/>
      <c r="AD1534" s="410"/>
    </row>
    <row r="1535" spans="1:30" s="30" customFormat="1" x14ac:dyDescent="0.25">
      <c r="A1535"/>
      <c r="B1535"/>
      <c r="C1535" s="33"/>
      <c r="D1535" s="33"/>
      <c r="E1535" s="33"/>
      <c r="F1535" s="33"/>
      <c r="G1535" s="33"/>
      <c r="N1535"/>
      <c r="O1535"/>
      <c r="P1535"/>
      <c r="Q1535"/>
      <c r="R1535"/>
      <c r="S1535"/>
      <c r="T1535"/>
      <c r="U1535"/>
      <c r="V1535"/>
      <c r="W1535"/>
      <c r="X1535" s="410"/>
      <c r="Y1535" s="410"/>
      <c r="Z1535" s="410"/>
      <c r="AA1535" s="410"/>
      <c r="AB1535" s="410"/>
      <c r="AC1535" s="410"/>
      <c r="AD1535" s="410"/>
    </row>
    <row r="1536" spans="1:30" s="30" customFormat="1" x14ac:dyDescent="0.25">
      <c r="A1536"/>
      <c r="B1536"/>
      <c r="C1536" s="33"/>
      <c r="D1536" s="33"/>
      <c r="E1536" s="33"/>
      <c r="F1536" s="33"/>
      <c r="G1536" s="33"/>
      <c r="N1536"/>
      <c r="O1536"/>
      <c r="P1536"/>
      <c r="Q1536"/>
      <c r="R1536"/>
      <c r="S1536"/>
      <c r="T1536"/>
      <c r="U1536"/>
      <c r="V1536"/>
      <c r="W1536"/>
      <c r="X1536" s="410"/>
      <c r="Y1536" s="410"/>
      <c r="Z1536" s="410"/>
      <c r="AA1536" s="410"/>
      <c r="AB1536" s="410"/>
      <c r="AC1536" s="410"/>
      <c r="AD1536" s="410"/>
    </row>
    <row r="1537" spans="1:30" s="30" customFormat="1" x14ac:dyDescent="0.25">
      <c r="A1537"/>
      <c r="B1537"/>
      <c r="C1537" s="33"/>
      <c r="D1537" s="33"/>
      <c r="E1537" s="33"/>
      <c r="F1537" s="33"/>
      <c r="G1537" s="33"/>
      <c r="N1537"/>
      <c r="O1537"/>
      <c r="P1537"/>
      <c r="Q1537"/>
      <c r="R1537"/>
      <c r="S1537"/>
      <c r="T1537"/>
      <c r="U1537"/>
      <c r="V1537"/>
      <c r="W1537"/>
      <c r="X1537" s="410"/>
      <c r="Y1537" s="410"/>
      <c r="Z1537" s="410"/>
      <c r="AA1537" s="410"/>
      <c r="AB1537" s="410"/>
      <c r="AC1537" s="410"/>
      <c r="AD1537" s="410"/>
    </row>
    <row r="1538" spans="1:30" s="30" customFormat="1" x14ac:dyDescent="0.25">
      <c r="A1538"/>
      <c r="B1538"/>
      <c r="C1538" s="33"/>
      <c r="D1538" s="33"/>
      <c r="E1538" s="33"/>
      <c r="F1538" s="33"/>
      <c r="G1538" s="33"/>
      <c r="N1538"/>
      <c r="O1538"/>
      <c r="P1538"/>
      <c r="Q1538"/>
      <c r="R1538"/>
      <c r="S1538"/>
      <c r="T1538"/>
      <c r="U1538"/>
      <c r="V1538"/>
      <c r="W1538"/>
      <c r="X1538" s="410"/>
      <c r="Y1538" s="410"/>
      <c r="Z1538" s="410"/>
      <c r="AA1538" s="410"/>
      <c r="AB1538" s="410"/>
      <c r="AC1538" s="410"/>
      <c r="AD1538" s="410"/>
    </row>
    <row r="1539" spans="1:30" s="30" customFormat="1" x14ac:dyDescent="0.25">
      <c r="A1539"/>
      <c r="B1539"/>
      <c r="C1539" s="33"/>
      <c r="D1539" s="33"/>
      <c r="E1539" s="33"/>
      <c r="F1539" s="33"/>
      <c r="G1539" s="33"/>
      <c r="N1539"/>
      <c r="O1539"/>
      <c r="P1539"/>
      <c r="Q1539"/>
      <c r="R1539"/>
      <c r="S1539"/>
      <c r="T1539"/>
      <c r="U1539"/>
      <c r="V1539"/>
      <c r="W1539"/>
      <c r="X1539" s="410"/>
      <c r="Y1539" s="410"/>
      <c r="Z1539" s="410"/>
      <c r="AA1539" s="410"/>
      <c r="AB1539" s="410"/>
      <c r="AC1539" s="410"/>
      <c r="AD1539" s="410"/>
    </row>
    <row r="1540" spans="1:30" s="30" customFormat="1" x14ac:dyDescent="0.25">
      <c r="A1540"/>
      <c r="B1540"/>
      <c r="C1540" s="33"/>
      <c r="D1540" s="33"/>
      <c r="E1540" s="33"/>
      <c r="F1540" s="33"/>
      <c r="G1540" s="33"/>
      <c r="N1540"/>
      <c r="O1540"/>
      <c r="P1540"/>
      <c r="Q1540"/>
      <c r="R1540"/>
      <c r="S1540"/>
      <c r="T1540"/>
      <c r="U1540"/>
      <c r="V1540"/>
      <c r="W1540"/>
      <c r="X1540" s="410"/>
      <c r="Y1540" s="410"/>
      <c r="Z1540" s="410"/>
      <c r="AA1540" s="410"/>
      <c r="AB1540" s="410"/>
      <c r="AC1540" s="410"/>
      <c r="AD1540" s="410"/>
    </row>
    <row r="1541" spans="1:30" s="30" customFormat="1" x14ac:dyDescent="0.25">
      <c r="A1541"/>
      <c r="B1541"/>
      <c r="C1541" s="33"/>
      <c r="D1541" s="33"/>
      <c r="E1541" s="33"/>
      <c r="F1541" s="33"/>
      <c r="G1541" s="33"/>
      <c r="N1541"/>
      <c r="O1541"/>
      <c r="P1541"/>
      <c r="Q1541"/>
      <c r="R1541"/>
      <c r="S1541"/>
      <c r="T1541"/>
      <c r="U1541"/>
      <c r="V1541"/>
      <c r="W1541"/>
      <c r="X1541" s="410"/>
      <c r="Y1541" s="410"/>
      <c r="Z1541" s="410"/>
      <c r="AA1541" s="410"/>
      <c r="AB1541" s="410"/>
      <c r="AC1541" s="410"/>
      <c r="AD1541" s="410"/>
    </row>
    <row r="1542" spans="1:30" s="30" customFormat="1" x14ac:dyDescent="0.25">
      <c r="A1542"/>
      <c r="B1542"/>
      <c r="C1542" s="33"/>
      <c r="D1542" s="33"/>
      <c r="E1542" s="33"/>
      <c r="F1542" s="33"/>
      <c r="G1542" s="33"/>
      <c r="N1542"/>
      <c r="O1542"/>
      <c r="P1542"/>
      <c r="Q1542"/>
      <c r="R1542"/>
      <c r="S1542"/>
      <c r="T1542"/>
      <c r="U1542"/>
      <c r="V1542"/>
      <c r="W1542"/>
      <c r="X1542" s="410"/>
      <c r="Y1542" s="410"/>
      <c r="Z1542" s="410"/>
      <c r="AA1542" s="410"/>
      <c r="AB1542" s="410"/>
      <c r="AC1542" s="410"/>
      <c r="AD1542" s="410"/>
    </row>
    <row r="1543" spans="1:30" s="30" customFormat="1" x14ac:dyDescent="0.25">
      <c r="A1543"/>
      <c r="B1543"/>
      <c r="C1543" s="33"/>
      <c r="D1543" s="33"/>
      <c r="E1543" s="33"/>
      <c r="F1543" s="33"/>
      <c r="G1543" s="33"/>
      <c r="N1543"/>
      <c r="O1543"/>
      <c r="P1543"/>
      <c r="Q1543"/>
      <c r="R1543"/>
      <c r="S1543"/>
      <c r="T1543"/>
      <c r="U1543"/>
      <c r="V1543"/>
      <c r="W1543"/>
      <c r="X1543" s="410"/>
      <c r="Y1543" s="410"/>
      <c r="Z1543" s="410"/>
      <c r="AA1543" s="410"/>
      <c r="AB1543" s="410"/>
      <c r="AC1543" s="410"/>
      <c r="AD1543" s="410"/>
    </row>
    <row r="1544" spans="1:30" s="30" customFormat="1" x14ac:dyDescent="0.25">
      <c r="A1544"/>
      <c r="B1544"/>
      <c r="C1544" s="33"/>
      <c r="D1544" s="33"/>
      <c r="E1544" s="33"/>
      <c r="F1544" s="33"/>
      <c r="G1544" s="33"/>
      <c r="N1544"/>
      <c r="O1544"/>
      <c r="P1544"/>
      <c r="Q1544"/>
      <c r="R1544"/>
      <c r="S1544"/>
      <c r="T1544"/>
      <c r="U1544"/>
      <c r="V1544"/>
      <c r="W1544"/>
      <c r="X1544" s="410"/>
      <c r="Y1544" s="410"/>
      <c r="Z1544" s="410"/>
      <c r="AA1544" s="410"/>
      <c r="AB1544" s="410"/>
      <c r="AC1544" s="410"/>
      <c r="AD1544" s="410"/>
    </row>
    <row r="1545" spans="1:30" s="30" customFormat="1" x14ac:dyDescent="0.25">
      <c r="A1545"/>
      <c r="B1545"/>
      <c r="C1545" s="33"/>
      <c r="D1545" s="33"/>
      <c r="E1545" s="33"/>
      <c r="F1545" s="33"/>
      <c r="G1545" s="33"/>
      <c r="N1545"/>
      <c r="O1545"/>
      <c r="P1545"/>
      <c r="Q1545"/>
      <c r="R1545"/>
      <c r="S1545"/>
      <c r="T1545"/>
      <c r="U1545"/>
      <c r="V1545"/>
      <c r="W1545"/>
      <c r="X1545" s="410"/>
      <c r="Y1545" s="410"/>
      <c r="Z1545" s="410"/>
      <c r="AA1545" s="410"/>
      <c r="AB1545" s="410"/>
      <c r="AC1545" s="410"/>
      <c r="AD1545" s="410"/>
    </row>
    <row r="1546" spans="1:30" s="30" customFormat="1" x14ac:dyDescent="0.25">
      <c r="A1546"/>
      <c r="B1546"/>
      <c r="C1546" s="33"/>
      <c r="D1546" s="33"/>
      <c r="E1546" s="33"/>
      <c r="F1546" s="33"/>
      <c r="G1546" s="33"/>
      <c r="N1546"/>
      <c r="O1546"/>
      <c r="P1546"/>
      <c r="Q1546"/>
      <c r="R1546"/>
      <c r="S1546"/>
      <c r="T1546"/>
      <c r="U1546"/>
      <c r="V1546"/>
      <c r="W1546"/>
      <c r="X1546" s="410"/>
      <c r="Y1546" s="410"/>
      <c r="Z1546" s="410"/>
      <c r="AA1546" s="410"/>
      <c r="AB1546" s="410"/>
      <c r="AC1546" s="410"/>
      <c r="AD1546" s="410"/>
    </row>
    <row r="1547" spans="1:30" s="30" customFormat="1" x14ac:dyDescent="0.25">
      <c r="A1547"/>
      <c r="B1547"/>
      <c r="C1547" s="33"/>
      <c r="D1547" s="33"/>
      <c r="E1547" s="33"/>
      <c r="F1547" s="33"/>
      <c r="G1547" s="33"/>
      <c r="N1547"/>
      <c r="O1547"/>
      <c r="P1547"/>
      <c r="Q1547"/>
      <c r="R1547"/>
      <c r="S1547"/>
      <c r="T1547"/>
      <c r="U1547"/>
      <c r="V1547"/>
      <c r="W1547"/>
      <c r="X1547" s="410"/>
      <c r="Y1547" s="410"/>
      <c r="Z1547" s="410"/>
      <c r="AA1547" s="410"/>
      <c r="AB1547" s="410"/>
      <c r="AC1547" s="410"/>
      <c r="AD1547" s="410"/>
    </row>
    <row r="1548" spans="1:30" s="30" customFormat="1" x14ac:dyDescent="0.25">
      <c r="A1548"/>
      <c r="B1548"/>
      <c r="C1548" s="33"/>
      <c r="D1548" s="33"/>
      <c r="E1548" s="33"/>
      <c r="F1548" s="33"/>
      <c r="G1548" s="33"/>
      <c r="N1548"/>
      <c r="O1548"/>
      <c r="P1548"/>
      <c r="Q1548"/>
      <c r="R1548"/>
      <c r="S1548"/>
      <c r="T1548"/>
      <c r="U1548"/>
      <c r="V1548"/>
      <c r="W1548"/>
      <c r="X1548" s="410"/>
      <c r="Y1548" s="410"/>
      <c r="Z1548" s="410"/>
      <c r="AA1548" s="410"/>
      <c r="AB1548" s="410"/>
      <c r="AC1548" s="410"/>
      <c r="AD1548" s="410"/>
    </row>
    <row r="1549" spans="1:30" s="30" customFormat="1" x14ac:dyDescent="0.25">
      <c r="A1549"/>
      <c r="B1549"/>
      <c r="C1549" s="33"/>
      <c r="D1549" s="33"/>
      <c r="E1549" s="33"/>
      <c r="F1549" s="33"/>
      <c r="G1549" s="33"/>
      <c r="N1549"/>
      <c r="O1549"/>
      <c r="P1549"/>
      <c r="Q1549"/>
      <c r="R1549"/>
      <c r="S1549"/>
      <c r="T1549"/>
      <c r="U1549"/>
      <c r="V1549"/>
      <c r="W1549"/>
      <c r="X1549" s="410"/>
      <c r="Y1549" s="410"/>
      <c r="Z1549" s="410"/>
      <c r="AA1549" s="410"/>
      <c r="AB1549" s="410"/>
      <c r="AC1549" s="410"/>
      <c r="AD1549" s="410"/>
    </row>
    <row r="1550" spans="1:30" s="30" customFormat="1" x14ac:dyDescent="0.25">
      <c r="A1550"/>
      <c r="B1550"/>
      <c r="C1550" s="33"/>
      <c r="D1550" s="33"/>
      <c r="E1550" s="33"/>
      <c r="F1550" s="33"/>
      <c r="G1550" s="33"/>
      <c r="N1550"/>
      <c r="O1550"/>
      <c r="P1550"/>
      <c r="Q1550"/>
      <c r="R1550"/>
      <c r="S1550"/>
      <c r="T1550"/>
      <c r="U1550"/>
      <c r="V1550"/>
      <c r="W1550"/>
      <c r="X1550" s="410"/>
      <c r="Y1550" s="410"/>
      <c r="Z1550" s="410"/>
      <c r="AA1550" s="410"/>
      <c r="AB1550" s="410"/>
      <c r="AC1550" s="410"/>
      <c r="AD1550" s="410"/>
    </row>
    <row r="1551" spans="1:30" s="30" customFormat="1" x14ac:dyDescent="0.25">
      <c r="A1551"/>
      <c r="B1551"/>
      <c r="C1551" s="33"/>
      <c r="D1551" s="33"/>
      <c r="E1551" s="33"/>
      <c r="F1551" s="33"/>
      <c r="G1551" s="33"/>
      <c r="N1551"/>
      <c r="O1551"/>
      <c r="P1551"/>
      <c r="Q1551"/>
      <c r="R1551"/>
      <c r="S1551"/>
      <c r="T1551"/>
      <c r="U1551"/>
      <c r="V1551"/>
      <c r="W1551"/>
      <c r="X1551" s="410"/>
      <c r="Y1551" s="410"/>
      <c r="Z1551" s="410"/>
      <c r="AA1551" s="410"/>
      <c r="AB1551" s="410"/>
      <c r="AC1551" s="410"/>
      <c r="AD1551" s="410"/>
    </row>
    <row r="1552" spans="1:30" s="30" customFormat="1" x14ac:dyDescent="0.25">
      <c r="A1552"/>
      <c r="B1552"/>
      <c r="C1552" s="33"/>
      <c r="D1552" s="33"/>
      <c r="E1552" s="33"/>
      <c r="F1552" s="33"/>
      <c r="G1552" s="33"/>
      <c r="N1552"/>
      <c r="O1552"/>
      <c r="P1552"/>
      <c r="Q1552"/>
      <c r="R1552"/>
      <c r="S1552"/>
      <c r="T1552"/>
      <c r="U1552"/>
      <c r="V1552"/>
      <c r="W1552"/>
      <c r="X1552" s="410"/>
      <c r="Y1552" s="410"/>
      <c r="Z1552" s="410"/>
      <c r="AA1552" s="410"/>
      <c r="AB1552" s="410"/>
      <c r="AC1552" s="410"/>
      <c r="AD1552" s="410"/>
    </row>
    <row r="1553" spans="1:30" s="30" customFormat="1" x14ac:dyDescent="0.25">
      <c r="A1553"/>
      <c r="B1553"/>
      <c r="C1553" s="33"/>
      <c r="D1553" s="33"/>
      <c r="E1553" s="33"/>
      <c r="F1553" s="33"/>
      <c r="G1553" s="33"/>
      <c r="N1553"/>
      <c r="O1553"/>
      <c r="P1553"/>
      <c r="Q1553"/>
      <c r="R1553"/>
      <c r="S1553"/>
      <c r="T1553"/>
      <c r="U1553"/>
      <c r="V1553"/>
      <c r="W1553"/>
      <c r="X1553" s="410"/>
      <c r="Y1553" s="410"/>
      <c r="Z1553" s="410"/>
      <c r="AA1553" s="410"/>
      <c r="AB1553" s="410"/>
      <c r="AC1553" s="410"/>
      <c r="AD1553" s="410"/>
    </row>
    <row r="1554" spans="1:30" s="30" customFormat="1" x14ac:dyDescent="0.25">
      <c r="A1554"/>
      <c r="B1554"/>
      <c r="C1554" s="33"/>
      <c r="D1554" s="33"/>
      <c r="E1554" s="33"/>
      <c r="F1554" s="33"/>
      <c r="G1554" s="33"/>
      <c r="N1554"/>
      <c r="O1554"/>
      <c r="P1554"/>
      <c r="Q1554"/>
      <c r="R1554"/>
      <c r="S1554"/>
      <c r="T1554"/>
      <c r="U1554"/>
      <c r="V1554"/>
      <c r="W1554"/>
      <c r="X1554" s="410"/>
      <c r="Y1554" s="410"/>
      <c r="Z1554" s="410"/>
      <c r="AA1554" s="410"/>
      <c r="AB1554" s="410"/>
      <c r="AC1554" s="410"/>
      <c r="AD1554" s="410"/>
    </row>
    <row r="1555" spans="1:30" s="30" customFormat="1" x14ac:dyDescent="0.25">
      <c r="A1555"/>
      <c r="B1555"/>
      <c r="C1555" s="33"/>
      <c r="D1555" s="33"/>
      <c r="E1555" s="33"/>
      <c r="F1555" s="33"/>
      <c r="G1555" s="33"/>
      <c r="N1555"/>
      <c r="O1555"/>
      <c r="P1555"/>
      <c r="Q1555"/>
      <c r="R1555"/>
      <c r="S1555"/>
      <c r="T1555"/>
      <c r="U1555"/>
      <c r="V1555"/>
      <c r="W1555"/>
      <c r="X1555" s="410"/>
      <c r="Y1555" s="410"/>
      <c r="Z1555" s="410"/>
      <c r="AA1555" s="410"/>
      <c r="AB1555" s="410"/>
      <c r="AC1555" s="410"/>
      <c r="AD1555" s="410"/>
    </row>
    <row r="1556" spans="1:30" s="30" customFormat="1" x14ac:dyDescent="0.25">
      <c r="A1556"/>
      <c r="B1556"/>
      <c r="C1556" s="33"/>
      <c r="D1556" s="33"/>
      <c r="E1556" s="33"/>
      <c r="F1556" s="33"/>
      <c r="G1556" s="33"/>
      <c r="N1556"/>
      <c r="O1556"/>
      <c r="P1556"/>
      <c r="Q1556"/>
      <c r="R1556"/>
      <c r="S1556"/>
      <c r="T1556"/>
      <c r="U1556"/>
      <c r="V1556"/>
      <c r="W1556"/>
      <c r="X1556" s="410"/>
      <c r="Y1556" s="410"/>
      <c r="Z1556" s="410"/>
      <c r="AA1556" s="410"/>
      <c r="AB1556" s="410"/>
      <c r="AC1556" s="410"/>
      <c r="AD1556" s="410"/>
    </row>
    <row r="1557" spans="1:30" s="30" customFormat="1" x14ac:dyDescent="0.25">
      <c r="A1557"/>
      <c r="B1557"/>
      <c r="C1557" s="33"/>
      <c r="D1557" s="33"/>
      <c r="E1557" s="33"/>
      <c r="F1557" s="33"/>
      <c r="G1557" s="33"/>
      <c r="N1557"/>
      <c r="O1557"/>
      <c r="P1557"/>
      <c r="Q1557"/>
      <c r="R1557"/>
      <c r="S1557"/>
      <c r="T1557"/>
      <c r="U1557"/>
      <c r="V1557"/>
      <c r="W1557"/>
      <c r="X1557" s="410"/>
      <c r="Y1557" s="410"/>
      <c r="Z1557" s="410"/>
      <c r="AA1557" s="410"/>
      <c r="AB1557" s="410"/>
      <c r="AC1557" s="410"/>
      <c r="AD1557" s="410"/>
    </row>
    <row r="1558" spans="1:30" s="30" customFormat="1" x14ac:dyDescent="0.25">
      <c r="A1558"/>
      <c r="B1558"/>
      <c r="C1558" s="33"/>
      <c r="D1558" s="33"/>
      <c r="E1558" s="33"/>
      <c r="F1558" s="33"/>
      <c r="G1558" s="33"/>
      <c r="N1558"/>
      <c r="O1558"/>
      <c r="P1558"/>
      <c r="Q1558"/>
      <c r="R1558"/>
      <c r="S1558"/>
      <c r="T1558"/>
      <c r="U1558"/>
      <c r="V1558"/>
      <c r="W1558"/>
      <c r="X1558" s="410"/>
      <c r="Y1558" s="410"/>
      <c r="Z1558" s="410"/>
      <c r="AA1558" s="410"/>
      <c r="AB1558" s="410"/>
      <c r="AC1558" s="410"/>
      <c r="AD1558" s="410"/>
    </row>
    <row r="1559" spans="1:30" s="30" customFormat="1" x14ac:dyDescent="0.25">
      <c r="A1559"/>
      <c r="B1559"/>
      <c r="C1559" s="33"/>
      <c r="D1559" s="33"/>
      <c r="E1559" s="33"/>
      <c r="F1559" s="33"/>
      <c r="G1559" s="33"/>
      <c r="N1559"/>
      <c r="O1559"/>
      <c r="P1559"/>
      <c r="Q1559"/>
      <c r="R1559"/>
      <c r="S1559"/>
      <c r="T1559"/>
      <c r="U1559"/>
      <c r="V1559"/>
      <c r="W1559"/>
      <c r="X1559" s="410"/>
      <c r="Y1559" s="410"/>
      <c r="Z1559" s="410"/>
      <c r="AA1559" s="410"/>
      <c r="AB1559" s="410"/>
      <c r="AC1559" s="410"/>
      <c r="AD1559" s="410"/>
    </row>
    <row r="1560" spans="1:30" s="30" customFormat="1" x14ac:dyDescent="0.25">
      <c r="A1560"/>
      <c r="B1560"/>
      <c r="C1560" s="33"/>
      <c r="D1560" s="33"/>
      <c r="E1560" s="33"/>
      <c r="F1560" s="33"/>
      <c r="G1560" s="33"/>
      <c r="N1560"/>
      <c r="O1560"/>
      <c r="P1560"/>
      <c r="Q1560"/>
      <c r="R1560"/>
      <c r="S1560"/>
      <c r="T1560"/>
      <c r="U1560"/>
      <c r="V1560"/>
      <c r="W1560"/>
      <c r="X1560" s="410"/>
      <c r="Y1560" s="410"/>
      <c r="Z1560" s="410"/>
      <c r="AA1560" s="410"/>
      <c r="AB1560" s="410"/>
      <c r="AC1560" s="410"/>
      <c r="AD1560" s="410"/>
    </row>
    <row r="1561" spans="1:30" s="30" customFormat="1" x14ac:dyDescent="0.25">
      <c r="A1561"/>
      <c r="B1561"/>
      <c r="C1561" s="33"/>
      <c r="D1561" s="33"/>
      <c r="E1561" s="33"/>
      <c r="F1561" s="33"/>
      <c r="G1561" s="33"/>
      <c r="N1561"/>
      <c r="O1561"/>
      <c r="P1561"/>
      <c r="Q1561"/>
      <c r="R1561"/>
      <c r="S1561"/>
      <c r="T1561"/>
      <c r="U1561"/>
      <c r="V1561"/>
      <c r="W1561"/>
      <c r="X1561" s="410"/>
      <c r="Y1561" s="410"/>
      <c r="Z1561" s="410"/>
      <c r="AA1561" s="410"/>
      <c r="AB1561" s="410"/>
      <c r="AC1561" s="410"/>
      <c r="AD1561" s="410"/>
    </row>
    <row r="1562" spans="1:30" s="30" customFormat="1" x14ac:dyDescent="0.25">
      <c r="A1562"/>
      <c r="B1562"/>
      <c r="C1562" s="33"/>
      <c r="D1562" s="33"/>
      <c r="E1562" s="33"/>
      <c r="F1562" s="33"/>
      <c r="G1562" s="33"/>
      <c r="N1562"/>
      <c r="O1562"/>
      <c r="P1562"/>
      <c r="Q1562"/>
      <c r="R1562"/>
      <c r="S1562"/>
      <c r="T1562"/>
      <c r="U1562"/>
      <c r="V1562"/>
      <c r="W1562"/>
      <c r="X1562" s="410"/>
      <c r="Y1562" s="410"/>
      <c r="Z1562" s="410"/>
      <c r="AA1562" s="410"/>
      <c r="AB1562" s="410"/>
      <c r="AC1562" s="410"/>
      <c r="AD1562" s="410"/>
    </row>
    <row r="1563" spans="1:30" s="30" customFormat="1" x14ac:dyDescent="0.25">
      <c r="A1563"/>
      <c r="B1563"/>
      <c r="C1563" s="33"/>
      <c r="D1563" s="33"/>
      <c r="E1563" s="33"/>
      <c r="F1563" s="33"/>
      <c r="G1563" s="33"/>
      <c r="N1563"/>
      <c r="O1563"/>
      <c r="P1563"/>
      <c r="Q1563"/>
      <c r="R1563"/>
      <c r="S1563"/>
      <c r="T1563"/>
      <c r="U1563"/>
      <c r="V1563"/>
      <c r="W1563"/>
      <c r="X1563" s="410"/>
      <c r="Y1563" s="410"/>
      <c r="Z1563" s="410"/>
      <c r="AA1563" s="410"/>
      <c r="AB1563" s="410"/>
      <c r="AC1563" s="410"/>
      <c r="AD1563" s="410"/>
    </row>
    <row r="1564" spans="1:30" s="30" customFormat="1" x14ac:dyDescent="0.25">
      <c r="A1564"/>
      <c r="B1564"/>
      <c r="C1564" s="33"/>
      <c r="D1564" s="33"/>
      <c r="E1564" s="33"/>
      <c r="F1564" s="33"/>
      <c r="G1564" s="33"/>
      <c r="N1564"/>
      <c r="O1564"/>
      <c r="P1564"/>
      <c r="Q1564"/>
      <c r="R1564"/>
      <c r="S1564"/>
      <c r="T1564"/>
      <c r="U1564"/>
      <c r="V1564"/>
      <c r="W1564"/>
      <c r="X1564" s="410"/>
      <c r="Y1564" s="410"/>
      <c r="Z1564" s="410"/>
      <c r="AA1564" s="410"/>
      <c r="AB1564" s="410"/>
      <c r="AC1564" s="410"/>
      <c r="AD1564" s="410"/>
    </row>
    <row r="1565" spans="1:30" s="30" customFormat="1" x14ac:dyDescent="0.25">
      <c r="A1565"/>
      <c r="B1565"/>
      <c r="C1565" s="33"/>
      <c r="D1565" s="33"/>
      <c r="E1565" s="33"/>
      <c r="F1565" s="33"/>
      <c r="G1565" s="33"/>
      <c r="N1565"/>
      <c r="O1565"/>
      <c r="P1565"/>
      <c r="Q1565"/>
      <c r="R1565"/>
      <c r="S1565"/>
      <c r="T1565"/>
      <c r="U1565"/>
      <c r="V1565"/>
      <c r="W1565"/>
      <c r="X1565" s="410"/>
      <c r="Y1565" s="410"/>
      <c r="Z1565" s="410"/>
      <c r="AA1565" s="410"/>
      <c r="AB1565" s="410"/>
      <c r="AC1565" s="410"/>
      <c r="AD1565" s="410"/>
    </row>
    <row r="1566" spans="1:30" s="30" customFormat="1" x14ac:dyDescent="0.25">
      <c r="A1566"/>
      <c r="B1566"/>
      <c r="C1566" s="33"/>
      <c r="D1566" s="33"/>
      <c r="E1566" s="33"/>
      <c r="F1566" s="33"/>
      <c r="G1566" s="33"/>
      <c r="N1566"/>
      <c r="O1566"/>
      <c r="P1566"/>
      <c r="Q1566"/>
      <c r="R1566"/>
      <c r="S1566"/>
      <c r="T1566"/>
      <c r="U1566"/>
      <c r="V1566"/>
      <c r="W1566"/>
      <c r="X1566" s="410"/>
      <c r="Y1566" s="410"/>
      <c r="Z1566" s="410"/>
      <c r="AA1566" s="410"/>
      <c r="AB1566" s="410"/>
      <c r="AC1566" s="410"/>
      <c r="AD1566" s="410"/>
    </row>
    <row r="1567" spans="1:30" s="30" customFormat="1" x14ac:dyDescent="0.25">
      <c r="A1567"/>
      <c r="B1567"/>
      <c r="C1567" s="33"/>
      <c r="D1567" s="33"/>
      <c r="E1567" s="33"/>
      <c r="F1567" s="33"/>
      <c r="G1567" s="33"/>
      <c r="N1567"/>
      <c r="O1567"/>
      <c r="P1567"/>
      <c r="Q1567"/>
      <c r="R1567"/>
      <c r="S1567"/>
      <c r="T1567"/>
      <c r="U1567"/>
      <c r="V1567"/>
      <c r="W1567"/>
      <c r="X1567" s="410"/>
      <c r="Y1567" s="410"/>
      <c r="Z1567" s="410"/>
      <c r="AA1567" s="410"/>
      <c r="AB1567" s="410"/>
      <c r="AC1567" s="410"/>
      <c r="AD1567" s="410"/>
    </row>
    <row r="1568" spans="1:30" s="30" customFormat="1" x14ac:dyDescent="0.25">
      <c r="A1568"/>
      <c r="B1568"/>
      <c r="C1568" s="33"/>
      <c r="D1568" s="33"/>
      <c r="E1568" s="33"/>
      <c r="F1568" s="33"/>
      <c r="G1568" s="33"/>
      <c r="N1568"/>
      <c r="O1568"/>
      <c r="P1568"/>
      <c r="Q1568"/>
      <c r="R1568"/>
      <c r="S1568"/>
      <c r="T1568"/>
      <c r="U1568"/>
      <c r="V1568"/>
      <c r="W1568"/>
      <c r="X1568" s="410"/>
      <c r="Y1568" s="410"/>
      <c r="Z1568" s="410"/>
      <c r="AA1568" s="410"/>
      <c r="AB1568" s="410"/>
      <c r="AC1568" s="410"/>
      <c r="AD1568" s="410"/>
    </row>
    <row r="1569" spans="1:30" s="30" customFormat="1" x14ac:dyDescent="0.25">
      <c r="A1569"/>
      <c r="B1569"/>
      <c r="C1569" s="33"/>
      <c r="D1569" s="33"/>
      <c r="E1569" s="33"/>
      <c r="F1569" s="33"/>
      <c r="G1569" s="33"/>
      <c r="N1569"/>
      <c r="O1569"/>
      <c r="P1569"/>
      <c r="Q1569"/>
      <c r="R1569"/>
      <c r="S1569"/>
      <c r="T1569"/>
      <c r="U1569"/>
      <c r="V1569"/>
      <c r="W1569"/>
      <c r="X1569" s="410"/>
      <c r="Y1569" s="410"/>
      <c r="Z1569" s="410"/>
      <c r="AA1569" s="410"/>
      <c r="AB1569" s="410"/>
      <c r="AC1569" s="410"/>
      <c r="AD1569" s="410"/>
    </row>
    <row r="1570" spans="1:30" s="30" customFormat="1" x14ac:dyDescent="0.25">
      <c r="A1570"/>
      <c r="B1570"/>
      <c r="C1570" s="33"/>
      <c r="D1570" s="33"/>
      <c r="E1570" s="33"/>
      <c r="F1570" s="33"/>
      <c r="G1570" s="33"/>
      <c r="N1570"/>
      <c r="O1570"/>
      <c r="P1570"/>
      <c r="Q1570"/>
      <c r="R1570"/>
      <c r="S1570"/>
      <c r="T1570"/>
      <c r="U1570"/>
      <c r="V1570"/>
      <c r="W1570"/>
      <c r="X1570" s="410"/>
      <c r="Y1570" s="410"/>
      <c r="Z1570" s="410"/>
      <c r="AA1570" s="410"/>
      <c r="AB1570" s="410"/>
      <c r="AC1570" s="410"/>
      <c r="AD1570" s="410"/>
    </row>
    <row r="1571" spans="1:30" s="30" customFormat="1" x14ac:dyDescent="0.25">
      <c r="A1571"/>
      <c r="B1571"/>
      <c r="C1571" s="33"/>
      <c r="D1571" s="33"/>
      <c r="E1571" s="33"/>
      <c r="F1571" s="33"/>
      <c r="G1571" s="33"/>
      <c r="N1571"/>
      <c r="O1571"/>
      <c r="P1571"/>
      <c r="Q1571"/>
      <c r="R1571"/>
      <c r="S1571"/>
      <c r="T1571"/>
      <c r="U1571"/>
      <c r="V1571"/>
      <c r="W1571"/>
      <c r="X1571" s="410"/>
      <c r="Y1571" s="410"/>
      <c r="Z1571" s="410"/>
      <c r="AA1571" s="410"/>
      <c r="AB1571" s="410"/>
      <c r="AC1571" s="410"/>
      <c r="AD1571" s="410"/>
    </row>
    <row r="1572" spans="1:30" s="30" customFormat="1" x14ac:dyDescent="0.25">
      <c r="A1572"/>
      <c r="B1572"/>
      <c r="C1572" s="33"/>
      <c r="D1572" s="33"/>
      <c r="E1572" s="33"/>
      <c r="F1572" s="33"/>
      <c r="G1572" s="33"/>
      <c r="N1572"/>
      <c r="O1572"/>
      <c r="P1572"/>
      <c r="Q1572"/>
      <c r="R1572"/>
      <c r="S1572"/>
      <c r="T1572"/>
      <c r="U1572"/>
      <c r="V1572"/>
      <c r="W1572"/>
      <c r="X1572" s="410"/>
      <c r="Y1572" s="410"/>
      <c r="Z1572" s="410"/>
      <c r="AA1572" s="410"/>
      <c r="AB1572" s="410"/>
      <c r="AC1572" s="410"/>
      <c r="AD1572" s="410"/>
    </row>
    <row r="1573" spans="1:30" s="30" customFormat="1" x14ac:dyDescent="0.25">
      <c r="A1573"/>
      <c r="B1573"/>
      <c r="C1573" s="33"/>
      <c r="D1573" s="33"/>
      <c r="E1573" s="33"/>
      <c r="F1573" s="33"/>
      <c r="G1573" s="33"/>
      <c r="N1573"/>
      <c r="O1573"/>
      <c r="P1573"/>
      <c r="Q1573"/>
      <c r="R1573"/>
      <c r="S1573"/>
      <c r="T1573"/>
      <c r="U1573"/>
      <c r="V1573"/>
      <c r="W1573"/>
      <c r="X1573" s="410"/>
      <c r="Y1573" s="410"/>
      <c r="Z1573" s="410"/>
      <c r="AA1573" s="410"/>
      <c r="AB1573" s="410"/>
      <c r="AC1573" s="410"/>
      <c r="AD1573" s="410"/>
    </row>
    <row r="1574" spans="1:30" s="30" customFormat="1" x14ac:dyDescent="0.25">
      <c r="A1574"/>
      <c r="B1574"/>
      <c r="C1574" s="33"/>
      <c r="D1574" s="33"/>
      <c r="E1574" s="33"/>
      <c r="F1574" s="33"/>
      <c r="G1574" s="33"/>
      <c r="N1574"/>
      <c r="O1574"/>
      <c r="P1574"/>
      <c r="Q1574"/>
      <c r="R1574"/>
      <c r="S1574"/>
      <c r="T1574"/>
      <c r="U1574"/>
      <c r="V1574"/>
      <c r="W1574"/>
      <c r="X1574" s="410"/>
      <c r="Y1574" s="410"/>
      <c r="Z1574" s="410"/>
      <c r="AA1574" s="410"/>
      <c r="AB1574" s="410"/>
      <c r="AC1574" s="410"/>
      <c r="AD1574" s="410"/>
    </row>
    <row r="1575" spans="1:30" s="30" customFormat="1" x14ac:dyDescent="0.25">
      <c r="A1575"/>
      <c r="B1575"/>
      <c r="C1575" s="33"/>
      <c r="D1575" s="33"/>
      <c r="E1575" s="33"/>
      <c r="F1575" s="33"/>
      <c r="G1575" s="33"/>
      <c r="N1575"/>
      <c r="O1575"/>
      <c r="P1575"/>
      <c r="Q1575"/>
      <c r="R1575"/>
      <c r="S1575"/>
      <c r="T1575"/>
      <c r="U1575"/>
      <c r="V1575"/>
      <c r="W1575"/>
      <c r="X1575" s="410"/>
      <c r="Y1575" s="410"/>
      <c r="Z1575" s="410"/>
      <c r="AA1575" s="410"/>
      <c r="AB1575" s="410"/>
      <c r="AC1575" s="410"/>
      <c r="AD1575" s="410"/>
    </row>
    <row r="1576" spans="1:30" s="30" customFormat="1" x14ac:dyDescent="0.25">
      <c r="A1576"/>
      <c r="B1576"/>
      <c r="C1576" s="33"/>
      <c r="D1576" s="33"/>
      <c r="E1576" s="33"/>
      <c r="F1576" s="33"/>
      <c r="G1576" s="33"/>
      <c r="N1576"/>
      <c r="O1576"/>
      <c r="P1576"/>
      <c r="Q1576"/>
      <c r="R1576"/>
      <c r="S1576"/>
      <c r="T1576"/>
      <c r="U1576"/>
      <c r="V1576"/>
      <c r="W1576"/>
      <c r="X1576" s="410"/>
      <c r="Y1576" s="410"/>
      <c r="Z1576" s="410"/>
      <c r="AA1576" s="410"/>
      <c r="AB1576" s="410"/>
      <c r="AC1576" s="410"/>
      <c r="AD1576" s="410"/>
    </row>
    <row r="1577" spans="1:30" s="30" customFormat="1" x14ac:dyDescent="0.25">
      <c r="A1577"/>
      <c r="B1577"/>
      <c r="C1577" s="33"/>
      <c r="D1577" s="33"/>
      <c r="E1577" s="33"/>
      <c r="F1577" s="33"/>
      <c r="G1577" s="33"/>
      <c r="N1577"/>
      <c r="O1577"/>
      <c r="P1577"/>
      <c r="Q1577"/>
      <c r="R1577"/>
      <c r="S1577"/>
      <c r="T1577"/>
      <c r="U1577"/>
      <c r="V1577"/>
      <c r="W1577"/>
      <c r="X1577" s="410"/>
      <c r="Y1577" s="410"/>
      <c r="Z1577" s="410"/>
      <c r="AA1577" s="410"/>
      <c r="AB1577" s="410"/>
      <c r="AC1577" s="410"/>
      <c r="AD1577" s="410"/>
    </row>
    <row r="1578" spans="1:30" s="30" customFormat="1" x14ac:dyDescent="0.25">
      <c r="A1578"/>
      <c r="B1578"/>
      <c r="C1578" s="33"/>
      <c r="D1578" s="33"/>
      <c r="E1578" s="33"/>
      <c r="F1578" s="33"/>
      <c r="G1578" s="33"/>
      <c r="N1578"/>
      <c r="O1578"/>
      <c r="P1578"/>
      <c r="Q1578"/>
      <c r="R1578"/>
      <c r="S1578"/>
      <c r="T1578"/>
      <c r="U1578"/>
      <c r="V1578"/>
      <c r="W1578"/>
      <c r="X1578" s="410"/>
      <c r="Y1578" s="410"/>
      <c r="Z1578" s="410"/>
      <c r="AA1578" s="410"/>
      <c r="AB1578" s="410"/>
      <c r="AC1578" s="410"/>
      <c r="AD1578" s="410"/>
    </row>
    <row r="1579" spans="1:30" s="30" customFormat="1" x14ac:dyDescent="0.25">
      <c r="A1579"/>
      <c r="B1579"/>
      <c r="C1579" s="33"/>
      <c r="D1579" s="33"/>
      <c r="E1579" s="33"/>
      <c r="F1579" s="33"/>
      <c r="G1579" s="33"/>
      <c r="N1579"/>
      <c r="O1579"/>
      <c r="P1579"/>
      <c r="Q1579"/>
      <c r="R1579"/>
      <c r="S1579"/>
      <c r="T1579"/>
      <c r="U1579"/>
      <c r="V1579"/>
      <c r="W1579"/>
      <c r="X1579" s="410"/>
      <c r="Y1579" s="410"/>
      <c r="Z1579" s="410"/>
      <c r="AA1579" s="410"/>
      <c r="AB1579" s="410"/>
      <c r="AC1579" s="410"/>
      <c r="AD1579" s="410"/>
    </row>
    <row r="1580" spans="1:30" s="30" customFormat="1" x14ac:dyDescent="0.25">
      <c r="A1580"/>
      <c r="B1580"/>
      <c r="C1580" s="33"/>
      <c r="D1580" s="33"/>
      <c r="E1580" s="33"/>
      <c r="F1580" s="33"/>
      <c r="G1580" s="33"/>
      <c r="N1580"/>
      <c r="O1580"/>
      <c r="P1580"/>
      <c r="Q1580"/>
      <c r="R1580"/>
      <c r="S1580"/>
      <c r="T1580"/>
      <c r="U1580"/>
      <c r="V1580"/>
      <c r="W1580"/>
      <c r="X1580" s="410"/>
      <c r="Y1580" s="410"/>
      <c r="Z1580" s="410"/>
      <c r="AA1580" s="410"/>
      <c r="AB1580" s="410"/>
      <c r="AC1580" s="410"/>
      <c r="AD1580" s="410"/>
    </row>
    <row r="1581" spans="1:30" s="30" customFormat="1" x14ac:dyDescent="0.25">
      <c r="A1581"/>
      <c r="B1581"/>
      <c r="C1581" s="33"/>
      <c r="D1581" s="33"/>
      <c r="E1581" s="33"/>
      <c r="F1581" s="33"/>
      <c r="G1581" s="33"/>
      <c r="N1581"/>
      <c r="O1581"/>
      <c r="P1581"/>
      <c r="Q1581"/>
      <c r="R1581"/>
      <c r="S1581"/>
      <c r="T1581"/>
      <c r="U1581"/>
      <c r="V1581"/>
      <c r="W1581"/>
      <c r="X1581" s="410"/>
      <c r="Y1581" s="410"/>
      <c r="Z1581" s="410"/>
      <c r="AA1581" s="410"/>
      <c r="AB1581" s="410"/>
      <c r="AC1581" s="410"/>
      <c r="AD1581" s="410"/>
    </row>
    <row r="1582" spans="1:30" s="30" customFormat="1" x14ac:dyDescent="0.25">
      <c r="A1582"/>
      <c r="B1582"/>
      <c r="C1582" s="33"/>
      <c r="D1582" s="33"/>
      <c r="E1582" s="33"/>
      <c r="F1582" s="33"/>
      <c r="G1582" s="33"/>
      <c r="N1582"/>
      <c r="O1582"/>
      <c r="P1582"/>
      <c r="Q1582"/>
      <c r="R1582"/>
      <c r="S1582"/>
      <c r="T1582"/>
      <c r="U1582"/>
      <c r="V1582"/>
      <c r="W1582"/>
      <c r="X1582" s="410"/>
      <c r="Y1582" s="410"/>
      <c r="Z1582" s="410"/>
      <c r="AA1582" s="410"/>
      <c r="AB1582" s="410"/>
      <c r="AC1582" s="410"/>
      <c r="AD1582" s="410"/>
    </row>
    <row r="1583" spans="1:30" s="30" customFormat="1" x14ac:dyDescent="0.25">
      <c r="A1583"/>
      <c r="B1583"/>
      <c r="C1583" s="33"/>
      <c r="D1583" s="33"/>
      <c r="E1583" s="33"/>
      <c r="F1583" s="33"/>
      <c r="G1583" s="33"/>
      <c r="N1583"/>
      <c r="O1583"/>
      <c r="P1583"/>
      <c r="Q1583"/>
      <c r="R1583"/>
      <c r="S1583"/>
      <c r="T1583"/>
      <c r="U1583"/>
      <c r="V1583"/>
      <c r="W1583"/>
      <c r="X1583" s="410"/>
      <c r="Y1583" s="410"/>
      <c r="Z1583" s="410"/>
      <c r="AA1583" s="410"/>
      <c r="AB1583" s="410"/>
      <c r="AC1583" s="410"/>
      <c r="AD1583" s="410"/>
    </row>
    <row r="1584" spans="1:30" s="30" customFormat="1" x14ac:dyDescent="0.25">
      <c r="A1584"/>
      <c r="B1584"/>
      <c r="C1584" s="33"/>
      <c r="D1584" s="33"/>
      <c r="E1584" s="33"/>
      <c r="F1584" s="33"/>
      <c r="G1584" s="33"/>
      <c r="N1584"/>
      <c r="O1584"/>
      <c r="P1584"/>
      <c r="Q1584"/>
      <c r="R1584"/>
      <c r="S1584"/>
      <c r="T1584"/>
      <c r="U1584"/>
      <c r="V1584"/>
      <c r="W1584"/>
      <c r="X1584" s="410"/>
      <c r="Y1584" s="410"/>
      <c r="Z1584" s="410"/>
      <c r="AA1584" s="410"/>
      <c r="AB1584" s="410"/>
      <c r="AC1584" s="410"/>
      <c r="AD1584" s="410"/>
    </row>
    <row r="1585" spans="1:30" s="30" customFormat="1" x14ac:dyDescent="0.25">
      <c r="A1585"/>
      <c r="B1585"/>
      <c r="C1585" s="33"/>
      <c r="D1585" s="33"/>
      <c r="E1585" s="33"/>
      <c r="F1585" s="33"/>
      <c r="G1585" s="33"/>
      <c r="N1585"/>
      <c r="O1585"/>
      <c r="P1585"/>
      <c r="Q1585"/>
      <c r="R1585"/>
      <c r="S1585"/>
      <c r="T1585"/>
      <c r="U1585"/>
      <c r="V1585"/>
      <c r="W1585"/>
      <c r="X1585" s="410"/>
      <c r="Y1585" s="410"/>
      <c r="Z1585" s="410"/>
      <c r="AA1585" s="410"/>
      <c r="AB1585" s="410"/>
      <c r="AC1585" s="410"/>
      <c r="AD1585" s="410"/>
    </row>
    <row r="1586" spans="1:30" s="30" customFormat="1" x14ac:dyDescent="0.25">
      <c r="A1586"/>
      <c r="B1586"/>
      <c r="C1586" s="33"/>
      <c r="D1586" s="33"/>
      <c r="E1586" s="33"/>
      <c r="F1586" s="33"/>
      <c r="G1586" s="33"/>
      <c r="N1586"/>
      <c r="O1586"/>
      <c r="P1586"/>
      <c r="Q1586"/>
      <c r="R1586"/>
      <c r="S1586"/>
      <c r="T1586"/>
      <c r="U1586"/>
      <c r="V1586"/>
      <c r="W1586"/>
      <c r="X1586" s="410"/>
      <c r="Y1586" s="410"/>
      <c r="Z1586" s="410"/>
      <c r="AA1586" s="410"/>
      <c r="AB1586" s="410"/>
      <c r="AC1586" s="410"/>
      <c r="AD1586" s="410"/>
    </row>
    <row r="1587" spans="1:30" s="30" customFormat="1" x14ac:dyDescent="0.25">
      <c r="A1587"/>
      <c r="B1587"/>
      <c r="C1587" s="33"/>
      <c r="D1587" s="33"/>
      <c r="E1587" s="33"/>
      <c r="F1587" s="33"/>
      <c r="G1587" s="33"/>
      <c r="N1587"/>
      <c r="O1587"/>
      <c r="P1587"/>
      <c r="Q1587"/>
      <c r="R1587"/>
      <c r="S1587"/>
      <c r="T1587"/>
      <c r="U1587"/>
      <c r="V1587"/>
      <c r="W1587"/>
      <c r="X1587" s="410"/>
      <c r="Y1587" s="410"/>
      <c r="Z1587" s="410"/>
      <c r="AA1587" s="410"/>
      <c r="AB1587" s="410"/>
      <c r="AC1587" s="410"/>
      <c r="AD1587" s="410"/>
    </row>
    <row r="1588" spans="1:30" s="30" customFormat="1" x14ac:dyDescent="0.25">
      <c r="A1588"/>
      <c r="B1588"/>
      <c r="C1588" s="33"/>
      <c r="D1588" s="33"/>
      <c r="E1588" s="33"/>
      <c r="F1588" s="33"/>
      <c r="G1588" s="33"/>
      <c r="N1588"/>
      <c r="O1588"/>
      <c r="P1588"/>
      <c r="Q1588"/>
      <c r="R1588"/>
      <c r="S1588"/>
      <c r="T1588"/>
      <c r="U1588"/>
      <c r="V1588"/>
      <c r="W1588"/>
      <c r="X1588" s="410"/>
      <c r="Y1588" s="410"/>
      <c r="Z1588" s="410"/>
      <c r="AA1588" s="410"/>
      <c r="AB1588" s="410"/>
      <c r="AC1588" s="410"/>
      <c r="AD1588" s="410"/>
    </row>
    <row r="1589" spans="1:30" s="30" customFormat="1" x14ac:dyDescent="0.25">
      <c r="A1589"/>
      <c r="B1589"/>
      <c r="C1589" s="33"/>
      <c r="D1589" s="33"/>
      <c r="E1589" s="33"/>
      <c r="F1589" s="33"/>
      <c r="G1589" s="33"/>
      <c r="N1589"/>
      <c r="O1589"/>
      <c r="P1589"/>
      <c r="Q1589"/>
      <c r="R1589"/>
      <c r="S1589"/>
      <c r="T1589"/>
      <c r="U1589"/>
      <c r="V1589"/>
      <c r="W1589"/>
      <c r="X1589" s="410"/>
      <c r="Y1589" s="410"/>
      <c r="Z1589" s="410"/>
      <c r="AA1589" s="410"/>
      <c r="AB1589" s="410"/>
      <c r="AC1589" s="410"/>
      <c r="AD1589" s="410"/>
    </row>
    <row r="1590" spans="1:30" s="30" customFormat="1" x14ac:dyDescent="0.25">
      <c r="A1590"/>
      <c r="B1590"/>
      <c r="C1590" s="33"/>
      <c r="D1590" s="33"/>
      <c r="E1590" s="33"/>
      <c r="F1590" s="33"/>
      <c r="G1590" s="33"/>
      <c r="N1590"/>
      <c r="O1590"/>
      <c r="P1590"/>
      <c r="Q1590"/>
      <c r="R1590"/>
      <c r="S1590"/>
      <c r="T1590"/>
      <c r="U1590"/>
      <c r="V1590"/>
      <c r="W1590"/>
      <c r="X1590" s="410"/>
      <c r="Y1590" s="410"/>
      <c r="Z1590" s="410"/>
      <c r="AA1590" s="410"/>
      <c r="AB1590" s="410"/>
      <c r="AC1590" s="410"/>
      <c r="AD1590" s="410"/>
    </row>
    <row r="1591" spans="1:30" s="30" customFormat="1" x14ac:dyDescent="0.25">
      <c r="A1591"/>
      <c r="B1591"/>
      <c r="C1591" s="33"/>
      <c r="D1591" s="33"/>
      <c r="E1591" s="33"/>
      <c r="F1591" s="33"/>
      <c r="G1591" s="33"/>
      <c r="N1591"/>
      <c r="O1591"/>
      <c r="P1591"/>
      <c r="Q1591"/>
      <c r="R1591"/>
      <c r="S1591"/>
      <c r="T1591"/>
      <c r="U1591"/>
      <c r="V1591"/>
      <c r="W1591"/>
      <c r="X1591" s="410"/>
      <c r="Y1591" s="410"/>
      <c r="Z1591" s="410"/>
      <c r="AA1591" s="410"/>
      <c r="AB1591" s="410"/>
      <c r="AC1591" s="410"/>
      <c r="AD1591" s="410"/>
    </row>
    <row r="1592" spans="1:30" s="30" customFormat="1" x14ac:dyDescent="0.25">
      <c r="A1592"/>
      <c r="B1592"/>
      <c r="C1592" s="33"/>
      <c r="D1592" s="33"/>
      <c r="E1592" s="33"/>
      <c r="F1592" s="33"/>
      <c r="G1592" s="33"/>
      <c r="N1592"/>
      <c r="O1592"/>
      <c r="P1592"/>
      <c r="Q1592"/>
      <c r="R1592"/>
      <c r="S1592"/>
      <c r="T1592"/>
      <c r="U1592"/>
      <c r="V1592"/>
      <c r="W1592"/>
      <c r="X1592" s="410"/>
      <c r="Y1592" s="410"/>
      <c r="Z1592" s="410"/>
      <c r="AA1592" s="410"/>
      <c r="AB1592" s="410"/>
      <c r="AC1592" s="410"/>
      <c r="AD1592" s="410"/>
    </row>
    <row r="1593" spans="1:30" s="30" customFormat="1" x14ac:dyDescent="0.25">
      <c r="A1593"/>
      <c r="B1593"/>
      <c r="C1593" s="33"/>
      <c r="D1593" s="33"/>
      <c r="E1593" s="33"/>
      <c r="F1593" s="33"/>
      <c r="G1593" s="33"/>
      <c r="N1593"/>
      <c r="O1593"/>
      <c r="P1593"/>
      <c r="Q1593"/>
      <c r="R1593"/>
      <c r="S1593"/>
      <c r="T1593"/>
      <c r="U1593"/>
      <c r="V1593"/>
      <c r="W1593"/>
      <c r="X1593" s="410"/>
      <c r="Y1593" s="410"/>
      <c r="Z1593" s="410"/>
      <c r="AA1593" s="410"/>
      <c r="AB1593" s="410"/>
      <c r="AC1593" s="410"/>
      <c r="AD1593" s="410"/>
    </row>
    <row r="1594" spans="1:30" s="30" customFormat="1" x14ac:dyDescent="0.25">
      <c r="A1594"/>
      <c r="B1594"/>
      <c r="C1594" s="33"/>
      <c r="D1594" s="33"/>
      <c r="E1594" s="33"/>
      <c r="F1594" s="33"/>
      <c r="G1594" s="33"/>
      <c r="N1594"/>
      <c r="O1594"/>
      <c r="P1594"/>
      <c r="Q1594"/>
      <c r="R1594"/>
      <c r="S1594"/>
      <c r="T1594"/>
      <c r="U1594"/>
      <c r="V1594"/>
      <c r="W1594"/>
      <c r="X1594" s="410"/>
      <c r="Y1594" s="410"/>
      <c r="Z1594" s="410"/>
      <c r="AA1594" s="410"/>
      <c r="AB1594" s="410"/>
      <c r="AC1594" s="410"/>
      <c r="AD1594" s="410"/>
    </row>
    <row r="1595" spans="1:30" s="30" customFormat="1" x14ac:dyDescent="0.25">
      <c r="A1595"/>
      <c r="B1595"/>
      <c r="C1595" s="33"/>
      <c r="D1595" s="33"/>
      <c r="E1595" s="33"/>
      <c r="F1595" s="33"/>
      <c r="G1595" s="33"/>
      <c r="N1595"/>
      <c r="O1595"/>
      <c r="P1595"/>
      <c r="Q1595"/>
      <c r="R1595"/>
      <c r="S1595"/>
      <c r="T1595"/>
      <c r="U1595"/>
      <c r="V1595"/>
      <c r="W1595"/>
      <c r="X1595" s="410"/>
      <c r="Y1595" s="410"/>
      <c r="Z1595" s="410"/>
      <c r="AA1595" s="410"/>
      <c r="AB1595" s="410"/>
      <c r="AC1595" s="410"/>
      <c r="AD1595" s="410"/>
    </row>
    <row r="1596" spans="1:30" s="30" customFormat="1" x14ac:dyDescent="0.25">
      <c r="A1596"/>
      <c r="B1596"/>
      <c r="C1596" s="33"/>
      <c r="D1596" s="33"/>
      <c r="E1596" s="33"/>
      <c r="F1596" s="33"/>
      <c r="G1596" s="33"/>
      <c r="N1596"/>
      <c r="O1596"/>
      <c r="P1596"/>
      <c r="Q1596"/>
      <c r="R1596"/>
      <c r="S1596"/>
      <c r="T1596"/>
      <c r="U1596"/>
      <c r="V1596"/>
      <c r="W1596"/>
      <c r="X1596" s="410"/>
      <c r="Y1596" s="410"/>
      <c r="Z1596" s="410"/>
      <c r="AA1596" s="410"/>
      <c r="AB1596" s="410"/>
      <c r="AC1596" s="410"/>
      <c r="AD1596" s="410"/>
    </row>
    <row r="1597" spans="1:30" s="30" customFormat="1" x14ac:dyDescent="0.25">
      <c r="A1597"/>
      <c r="B1597"/>
      <c r="C1597" s="33"/>
      <c r="D1597" s="33"/>
      <c r="E1597" s="33"/>
      <c r="F1597" s="33"/>
      <c r="G1597" s="33"/>
      <c r="N1597"/>
      <c r="O1597"/>
      <c r="P1597"/>
      <c r="Q1597"/>
      <c r="R1597"/>
      <c r="S1597"/>
      <c r="T1597"/>
      <c r="U1597"/>
      <c r="V1597"/>
      <c r="W1597"/>
      <c r="X1597" s="410"/>
      <c r="Y1597" s="410"/>
      <c r="Z1597" s="410"/>
      <c r="AA1597" s="410"/>
      <c r="AB1597" s="410"/>
      <c r="AC1597" s="410"/>
      <c r="AD1597" s="410"/>
    </row>
    <row r="1598" spans="1:30" s="30" customFormat="1" x14ac:dyDescent="0.25">
      <c r="A1598"/>
      <c r="B1598"/>
      <c r="C1598" s="33"/>
      <c r="D1598" s="33"/>
      <c r="E1598" s="33"/>
      <c r="F1598" s="33"/>
      <c r="G1598" s="33"/>
      <c r="N1598"/>
      <c r="O1598"/>
      <c r="P1598"/>
      <c r="Q1598"/>
      <c r="R1598"/>
      <c r="S1598"/>
      <c r="T1598"/>
      <c r="U1598"/>
      <c r="V1598"/>
      <c r="W1598"/>
      <c r="X1598" s="410"/>
      <c r="Y1598" s="410"/>
      <c r="Z1598" s="410"/>
      <c r="AA1598" s="410"/>
      <c r="AB1598" s="410"/>
      <c r="AC1598" s="410"/>
      <c r="AD1598" s="410"/>
    </row>
    <row r="1599" spans="1:30" s="30" customFormat="1" x14ac:dyDescent="0.25">
      <c r="A1599"/>
      <c r="B1599"/>
      <c r="C1599" s="33"/>
      <c r="D1599" s="33"/>
      <c r="E1599" s="33"/>
      <c r="F1599" s="33"/>
      <c r="G1599" s="33"/>
      <c r="N1599"/>
      <c r="O1599"/>
      <c r="P1599"/>
      <c r="Q1599"/>
      <c r="R1599"/>
      <c r="S1599"/>
      <c r="T1599"/>
      <c r="U1599"/>
      <c r="V1599"/>
      <c r="W1599"/>
      <c r="X1599" s="410"/>
      <c r="Y1599" s="410"/>
      <c r="Z1599" s="410"/>
      <c r="AA1599" s="410"/>
      <c r="AB1599" s="410"/>
      <c r="AC1599" s="410"/>
      <c r="AD1599" s="410"/>
    </row>
    <row r="1600" spans="1:30" s="30" customFormat="1" x14ac:dyDescent="0.25">
      <c r="A1600"/>
      <c r="B1600"/>
      <c r="C1600" s="33"/>
      <c r="D1600" s="33"/>
      <c r="E1600" s="33"/>
      <c r="F1600" s="33"/>
      <c r="G1600" s="33"/>
      <c r="N1600"/>
      <c r="O1600"/>
      <c r="P1600"/>
      <c r="Q1600"/>
      <c r="R1600"/>
      <c r="S1600"/>
      <c r="T1600"/>
      <c r="U1600"/>
      <c r="V1600"/>
      <c r="W1600"/>
      <c r="X1600" s="410"/>
      <c r="Y1600" s="410"/>
      <c r="Z1600" s="410"/>
      <c r="AA1600" s="410"/>
      <c r="AB1600" s="410"/>
      <c r="AC1600" s="410"/>
      <c r="AD1600" s="410"/>
    </row>
    <row r="1601" spans="1:30" s="30" customFormat="1" x14ac:dyDescent="0.25">
      <c r="A1601"/>
      <c r="B1601"/>
      <c r="C1601" s="33"/>
      <c r="D1601" s="33"/>
      <c r="E1601" s="33"/>
      <c r="F1601" s="33"/>
      <c r="G1601" s="33"/>
      <c r="N1601"/>
      <c r="O1601"/>
      <c r="P1601"/>
      <c r="Q1601"/>
      <c r="R1601"/>
      <c r="S1601"/>
      <c r="T1601"/>
      <c r="U1601"/>
      <c r="V1601"/>
      <c r="W1601"/>
      <c r="X1601" s="410"/>
      <c r="Y1601" s="410"/>
      <c r="Z1601" s="410"/>
      <c r="AA1601" s="410"/>
      <c r="AB1601" s="410"/>
      <c r="AC1601" s="410"/>
      <c r="AD1601" s="410"/>
    </row>
    <row r="1602" spans="1:30" s="30" customFormat="1" x14ac:dyDescent="0.25">
      <c r="A1602"/>
      <c r="B1602"/>
      <c r="C1602" s="33"/>
      <c r="D1602" s="33"/>
      <c r="E1602" s="33"/>
      <c r="F1602" s="33"/>
      <c r="G1602" s="33"/>
      <c r="N1602"/>
      <c r="O1602"/>
      <c r="P1602"/>
      <c r="Q1602"/>
      <c r="R1602"/>
      <c r="S1602"/>
      <c r="T1602"/>
      <c r="U1602"/>
      <c r="V1602"/>
      <c r="W1602"/>
      <c r="X1602" s="410"/>
      <c r="Y1602" s="410"/>
      <c r="Z1602" s="410"/>
      <c r="AA1602" s="410"/>
      <c r="AB1602" s="410"/>
      <c r="AC1602" s="410"/>
      <c r="AD1602" s="410"/>
    </row>
    <row r="1603" spans="1:30" s="30" customFormat="1" x14ac:dyDescent="0.25">
      <c r="A1603"/>
      <c r="B1603"/>
      <c r="C1603" s="33"/>
      <c r="D1603" s="33"/>
      <c r="E1603" s="33"/>
      <c r="F1603" s="33"/>
      <c r="G1603" s="33"/>
      <c r="N1603"/>
      <c r="O1603"/>
      <c r="P1603"/>
      <c r="Q1603"/>
      <c r="R1603"/>
      <c r="S1603"/>
      <c r="T1603"/>
      <c r="U1603"/>
      <c r="V1603"/>
      <c r="W1603"/>
      <c r="X1603" s="410"/>
      <c r="Y1603" s="410"/>
      <c r="Z1603" s="410"/>
      <c r="AA1603" s="410"/>
      <c r="AB1603" s="410"/>
      <c r="AC1603" s="410"/>
      <c r="AD1603" s="410"/>
    </row>
    <row r="1604" spans="1:30" s="30" customFormat="1" x14ac:dyDescent="0.25">
      <c r="A1604"/>
      <c r="B1604"/>
      <c r="C1604" s="33"/>
      <c r="D1604" s="33"/>
      <c r="E1604" s="33"/>
      <c r="F1604" s="33"/>
      <c r="G1604" s="33"/>
      <c r="N1604"/>
      <c r="O1604"/>
      <c r="P1604"/>
      <c r="Q1604"/>
      <c r="R1604"/>
      <c r="S1604"/>
      <c r="T1604"/>
      <c r="U1604"/>
      <c r="V1604"/>
      <c r="W1604"/>
      <c r="X1604" s="410"/>
      <c r="Y1604" s="410"/>
      <c r="Z1604" s="410"/>
      <c r="AA1604" s="410"/>
      <c r="AB1604" s="410"/>
      <c r="AC1604" s="410"/>
      <c r="AD1604" s="410"/>
    </row>
    <row r="1605" spans="1:30" s="30" customFormat="1" x14ac:dyDescent="0.25">
      <c r="A1605"/>
      <c r="B1605"/>
      <c r="C1605" s="33"/>
      <c r="D1605" s="33"/>
      <c r="E1605" s="33"/>
      <c r="F1605" s="33"/>
      <c r="G1605" s="33"/>
      <c r="N1605"/>
      <c r="O1605"/>
      <c r="P1605"/>
      <c r="Q1605"/>
      <c r="R1605"/>
      <c r="S1605"/>
      <c r="T1605"/>
      <c r="U1605"/>
      <c r="V1605"/>
      <c r="W1605"/>
      <c r="X1605" s="410"/>
      <c r="Y1605" s="410"/>
      <c r="Z1605" s="410"/>
      <c r="AA1605" s="410"/>
      <c r="AB1605" s="410"/>
      <c r="AC1605" s="410"/>
      <c r="AD1605" s="410"/>
    </row>
    <row r="1606" spans="1:30" s="30" customFormat="1" x14ac:dyDescent="0.25">
      <c r="A1606"/>
      <c r="B1606"/>
      <c r="C1606" s="33"/>
      <c r="D1606" s="33"/>
      <c r="E1606" s="33"/>
      <c r="F1606" s="33"/>
      <c r="G1606" s="33"/>
      <c r="N1606"/>
      <c r="O1606"/>
      <c r="P1606"/>
      <c r="Q1606"/>
      <c r="R1606"/>
      <c r="S1606"/>
      <c r="T1606"/>
      <c r="U1606"/>
      <c r="V1606"/>
      <c r="W1606"/>
      <c r="X1606" s="410"/>
      <c r="Y1606" s="410"/>
      <c r="Z1606" s="410"/>
      <c r="AA1606" s="410"/>
      <c r="AB1606" s="410"/>
      <c r="AC1606" s="410"/>
      <c r="AD1606" s="410"/>
    </row>
    <row r="1607" spans="1:30" s="30" customFormat="1" x14ac:dyDescent="0.25">
      <c r="A1607"/>
      <c r="B1607"/>
      <c r="C1607" s="33"/>
      <c r="D1607" s="33"/>
      <c r="E1607" s="33"/>
      <c r="F1607" s="33"/>
      <c r="G1607" s="33"/>
      <c r="N1607"/>
      <c r="O1607"/>
      <c r="P1607"/>
      <c r="Q1607"/>
      <c r="R1607"/>
      <c r="S1607"/>
      <c r="T1607"/>
      <c r="U1607"/>
      <c r="V1607"/>
      <c r="W1607"/>
      <c r="X1607" s="410"/>
      <c r="Y1607" s="410"/>
      <c r="Z1607" s="410"/>
      <c r="AA1607" s="410"/>
      <c r="AB1607" s="410"/>
      <c r="AC1607" s="410"/>
      <c r="AD1607" s="410"/>
    </row>
    <row r="1608" spans="1:30" s="30" customFormat="1" x14ac:dyDescent="0.25">
      <c r="A1608"/>
      <c r="B1608"/>
      <c r="C1608" s="33"/>
      <c r="D1608" s="33"/>
      <c r="E1608" s="33"/>
      <c r="F1608" s="33"/>
      <c r="G1608" s="33"/>
      <c r="N1608"/>
      <c r="O1608"/>
      <c r="P1608"/>
      <c r="Q1608"/>
      <c r="R1608"/>
      <c r="S1608"/>
      <c r="T1608"/>
      <c r="U1608"/>
      <c r="V1608"/>
      <c r="W1608"/>
      <c r="X1608" s="410"/>
      <c r="Y1608" s="410"/>
      <c r="Z1608" s="410"/>
      <c r="AA1608" s="410"/>
      <c r="AB1608" s="410"/>
      <c r="AC1608" s="410"/>
      <c r="AD1608" s="410"/>
    </row>
    <row r="1609" spans="1:30" s="30" customFormat="1" x14ac:dyDescent="0.25">
      <c r="A1609"/>
      <c r="B1609"/>
      <c r="C1609" s="33"/>
      <c r="D1609" s="33"/>
      <c r="E1609" s="33"/>
      <c r="F1609" s="33"/>
      <c r="G1609" s="33"/>
      <c r="N1609"/>
      <c r="O1609"/>
      <c r="P1609"/>
      <c r="Q1609"/>
      <c r="R1609"/>
      <c r="S1609"/>
      <c r="T1609"/>
      <c r="U1609"/>
      <c r="V1609"/>
      <c r="W1609"/>
      <c r="X1609" s="410"/>
      <c r="Y1609" s="410"/>
      <c r="Z1609" s="410"/>
      <c r="AA1609" s="410"/>
      <c r="AB1609" s="410"/>
      <c r="AC1609" s="410"/>
      <c r="AD1609" s="410"/>
    </row>
    <row r="1610" spans="1:30" s="30" customFormat="1" x14ac:dyDescent="0.25">
      <c r="A1610"/>
      <c r="B1610"/>
      <c r="C1610" s="33"/>
      <c r="D1610" s="33"/>
      <c r="E1610" s="33"/>
      <c r="F1610" s="33"/>
      <c r="G1610" s="33"/>
      <c r="N1610"/>
      <c r="O1610"/>
      <c r="P1610"/>
      <c r="Q1610"/>
      <c r="R1610"/>
      <c r="S1610"/>
      <c r="T1610"/>
      <c r="U1610"/>
      <c r="V1610"/>
      <c r="W1610"/>
      <c r="X1610" s="410"/>
      <c r="Y1610" s="410"/>
      <c r="Z1610" s="410"/>
      <c r="AA1610" s="410"/>
      <c r="AB1610" s="410"/>
      <c r="AC1610" s="410"/>
      <c r="AD1610" s="410"/>
    </row>
    <row r="1611" spans="1:30" s="30" customFormat="1" x14ac:dyDescent="0.25">
      <c r="A1611"/>
      <c r="B1611"/>
      <c r="C1611" s="33"/>
      <c r="D1611" s="33"/>
      <c r="E1611" s="33"/>
      <c r="F1611" s="33"/>
      <c r="G1611" s="33"/>
      <c r="N1611"/>
      <c r="O1611"/>
      <c r="P1611"/>
      <c r="Q1611"/>
      <c r="R1611"/>
      <c r="S1611"/>
      <c r="T1611"/>
      <c r="U1611"/>
      <c r="V1611"/>
      <c r="W1611"/>
      <c r="X1611" s="410"/>
      <c r="Y1611" s="410"/>
      <c r="Z1611" s="410"/>
      <c r="AA1611" s="410"/>
      <c r="AB1611" s="410"/>
      <c r="AC1611" s="410"/>
      <c r="AD1611" s="410"/>
    </row>
    <row r="1612" spans="1:30" s="30" customFormat="1" x14ac:dyDescent="0.25">
      <c r="A1612"/>
      <c r="B1612"/>
      <c r="C1612" s="33"/>
      <c r="D1612" s="33"/>
      <c r="E1612" s="33"/>
      <c r="F1612" s="33"/>
      <c r="G1612" s="33"/>
      <c r="N1612"/>
      <c r="O1612"/>
      <c r="P1612"/>
      <c r="Q1612"/>
      <c r="R1612"/>
      <c r="S1612"/>
      <c r="T1612"/>
      <c r="U1612"/>
      <c r="V1612"/>
      <c r="W1612"/>
      <c r="X1612" s="410"/>
      <c r="Y1612" s="410"/>
      <c r="Z1612" s="410"/>
      <c r="AA1612" s="410"/>
      <c r="AB1612" s="410"/>
      <c r="AC1612" s="410"/>
      <c r="AD1612" s="410"/>
    </row>
    <row r="1613" spans="1:30" s="30" customFormat="1" x14ac:dyDescent="0.25">
      <c r="A1613"/>
      <c r="B1613"/>
      <c r="C1613" s="33"/>
      <c r="D1613" s="33"/>
      <c r="E1613" s="33"/>
      <c r="F1613" s="33"/>
      <c r="G1613" s="33"/>
      <c r="N1613"/>
      <c r="O1613"/>
      <c r="P1613"/>
      <c r="Q1613"/>
      <c r="R1613"/>
      <c r="S1613"/>
      <c r="T1613"/>
      <c r="U1613"/>
      <c r="V1613"/>
      <c r="W1613"/>
      <c r="X1613" s="410"/>
      <c r="Y1613" s="410"/>
      <c r="Z1613" s="410"/>
      <c r="AA1613" s="410"/>
      <c r="AB1613" s="410"/>
      <c r="AC1613" s="410"/>
      <c r="AD1613" s="410"/>
    </row>
    <row r="1614" spans="1:30" s="30" customFormat="1" x14ac:dyDescent="0.25">
      <c r="A1614"/>
      <c r="B1614"/>
      <c r="C1614" s="33"/>
      <c r="D1614" s="33"/>
      <c r="E1614" s="33"/>
      <c r="F1614" s="33"/>
      <c r="G1614" s="33"/>
      <c r="N1614"/>
      <c r="O1614"/>
      <c r="P1614"/>
      <c r="Q1614"/>
      <c r="R1614"/>
      <c r="S1614"/>
      <c r="T1614"/>
      <c r="U1614"/>
      <c r="V1614"/>
      <c r="W1614"/>
      <c r="X1614" s="410"/>
      <c r="Y1614" s="410"/>
      <c r="Z1614" s="410"/>
      <c r="AA1614" s="410"/>
      <c r="AB1614" s="410"/>
      <c r="AC1614" s="410"/>
      <c r="AD1614" s="410"/>
    </row>
    <row r="1615" spans="1:30" s="30" customFormat="1" x14ac:dyDescent="0.25">
      <c r="A1615"/>
      <c r="B1615"/>
      <c r="C1615" s="33"/>
      <c r="D1615" s="33"/>
      <c r="E1615" s="33"/>
      <c r="F1615" s="33"/>
      <c r="G1615" s="33"/>
      <c r="N1615"/>
      <c r="O1615"/>
      <c r="P1615"/>
      <c r="Q1615"/>
      <c r="R1615"/>
      <c r="S1615"/>
      <c r="T1615"/>
      <c r="U1615"/>
      <c r="V1615"/>
      <c r="W1615"/>
      <c r="X1615" s="410"/>
      <c r="Y1615" s="410"/>
      <c r="Z1615" s="410"/>
      <c r="AA1615" s="410"/>
      <c r="AB1615" s="410"/>
      <c r="AC1615" s="410"/>
      <c r="AD1615" s="410"/>
    </row>
    <row r="1616" spans="1:30" s="30" customFormat="1" x14ac:dyDescent="0.25">
      <c r="A1616"/>
      <c r="B1616"/>
      <c r="C1616" s="33"/>
      <c r="D1616" s="33"/>
      <c r="E1616" s="33"/>
      <c r="F1616" s="33"/>
      <c r="G1616" s="33"/>
      <c r="N1616"/>
      <c r="O1616"/>
      <c r="P1616"/>
      <c r="Q1616"/>
      <c r="R1616"/>
      <c r="S1616"/>
      <c r="T1616"/>
      <c r="U1616"/>
      <c r="V1616"/>
      <c r="W1616"/>
      <c r="X1616" s="410"/>
      <c r="Y1616" s="410"/>
      <c r="Z1616" s="410"/>
      <c r="AA1616" s="410"/>
      <c r="AB1616" s="410"/>
      <c r="AC1616" s="410"/>
      <c r="AD1616" s="410"/>
    </row>
    <row r="1617" spans="1:30" s="30" customFormat="1" x14ac:dyDescent="0.25">
      <c r="A1617"/>
      <c r="B1617"/>
      <c r="C1617" s="33"/>
      <c r="D1617" s="33"/>
      <c r="E1617" s="33"/>
      <c r="F1617" s="33"/>
      <c r="G1617" s="33"/>
      <c r="N1617"/>
      <c r="O1617"/>
      <c r="P1617"/>
      <c r="Q1617"/>
      <c r="R1617"/>
      <c r="S1617"/>
      <c r="T1617"/>
      <c r="U1617"/>
      <c r="V1617"/>
      <c r="W1617"/>
      <c r="X1617" s="410"/>
      <c r="Y1617" s="410"/>
      <c r="Z1617" s="410"/>
      <c r="AA1617" s="410"/>
      <c r="AB1617" s="410"/>
      <c r="AC1617" s="410"/>
      <c r="AD1617" s="410"/>
    </row>
    <row r="1618" spans="1:30" s="30" customFormat="1" x14ac:dyDescent="0.25">
      <c r="A1618"/>
      <c r="B1618"/>
      <c r="C1618" s="33"/>
      <c r="D1618" s="33"/>
      <c r="E1618" s="33"/>
      <c r="F1618" s="33"/>
      <c r="G1618" s="33"/>
      <c r="N1618"/>
      <c r="O1618"/>
      <c r="P1618"/>
      <c r="Q1618"/>
      <c r="R1618"/>
      <c r="S1618"/>
      <c r="T1618"/>
      <c r="U1618"/>
      <c r="V1618"/>
      <c r="W1618"/>
      <c r="X1618" s="410"/>
      <c r="Y1618" s="410"/>
      <c r="Z1618" s="410"/>
      <c r="AA1618" s="410"/>
      <c r="AB1618" s="410"/>
      <c r="AC1618" s="410"/>
      <c r="AD1618" s="410"/>
    </row>
    <row r="1619" spans="1:30" s="30" customFormat="1" x14ac:dyDescent="0.25">
      <c r="A1619"/>
      <c r="B1619"/>
      <c r="C1619" s="33"/>
      <c r="D1619" s="33"/>
      <c r="E1619" s="33"/>
      <c r="F1619" s="33"/>
      <c r="G1619" s="33"/>
      <c r="N1619"/>
      <c r="O1619"/>
      <c r="P1619"/>
      <c r="Q1619"/>
      <c r="R1619"/>
      <c r="S1619"/>
      <c r="T1619"/>
      <c r="U1619"/>
      <c r="V1619"/>
      <c r="W1619"/>
      <c r="X1619" s="410"/>
      <c r="Y1619" s="410"/>
      <c r="Z1619" s="410"/>
      <c r="AA1619" s="410"/>
      <c r="AB1619" s="410"/>
      <c r="AC1619" s="410"/>
      <c r="AD1619" s="410"/>
    </row>
    <row r="1620" spans="1:30" s="30" customFormat="1" x14ac:dyDescent="0.25">
      <c r="A1620"/>
      <c r="B1620"/>
      <c r="C1620" s="33"/>
      <c r="D1620" s="33"/>
      <c r="E1620" s="33"/>
      <c r="F1620" s="33"/>
      <c r="G1620" s="33"/>
      <c r="N1620"/>
      <c r="O1620"/>
      <c r="P1620"/>
      <c r="Q1620"/>
      <c r="R1620"/>
      <c r="S1620"/>
      <c r="T1620"/>
      <c r="U1620"/>
      <c r="V1620"/>
      <c r="W1620"/>
      <c r="X1620" s="410"/>
      <c r="Y1620" s="410"/>
      <c r="Z1620" s="410"/>
      <c r="AA1620" s="410"/>
      <c r="AB1620" s="410"/>
      <c r="AC1620" s="410"/>
      <c r="AD1620" s="410"/>
    </row>
    <row r="1621" spans="1:30" s="30" customFormat="1" x14ac:dyDescent="0.25">
      <c r="A1621"/>
      <c r="B1621"/>
      <c r="C1621" s="33"/>
      <c r="D1621" s="33"/>
      <c r="E1621" s="33"/>
      <c r="F1621" s="33"/>
      <c r="G1621" s="33"/>
      <c r="N1621"/>
      <c r="O1621"/>
      <c r="P1621"/>
      <c r="Q1621"/>
      <c r="R1621"/>
      <c r="S1621"/>
      <c r="T1621"/>
      <c r="U1621"/>
      <c r="V1621"/>
      <c r="W1621"/>
      <c r="X1621" s="410"/>
      <c r="Y1621" s="410"/>
      <c r="Z1621" s="410"/>
      <c r="AA1621" s="410"/>
      <c r="AB1621" s="410"/>
      <c r="AC1621" s="410"/>
      <c r="AD1621" s="410"/>
    </row>
    <row r="1622" spans="1:30" s="30" customFormat="1" x14ac:dyDescent="0.25">
      <c r="A1622"/>
      <c r="B1622"/>
      <c r="C1622" s="33"/>
      <c r="D1622" s="33"/>
      <c r="E1622" s="33"/>
      <c r="F1622" s="33"/>
      <c r="G1622" s="33"/>
      <c r="N1622"/>
      <c r="O1622"/>
      <c r="P1622"/>
      <c r="Q1622"/>
      <c r="R1622"/>
      <c r="S1622"/>
      <c r="T1622"/>
      <c r="U1622"/>
      <c r="V1622"/>
      <c r="W1622"/>
      <c r="X1622" s="410"/>
      <c r="Y1622" s="410"/>
      <c r="Z1622" s="410"/>
      <c r="AA1622" s="410"/>
      <c r="AB1622" s="410"/>
      <c r="AC1622" s="410"/>
      <c r="AD1622" s="410"/>
    </row>
    <row r="1623" spans="1:30" s="30" customFormat="1" x14ac:dyDescent="0.25">
      <c r="A1623"/>
      <c r="B1623"/>
      <c r="C1623" s="33"/>
      <c r="D1623" s="33"/>
      <c r="E1623" s="33"/>
      <c r="F1623" s="33"/>
      <c r="G1623" s="33"/>
      <c r="N1623"/>
      <c r="O1623"/>
      <c r="P1623"/>
      <c r="Q1623"/>
      <c r="R1623"/>
      <c r="S1623"/>
      <c r="T1623"/>
      <c r="U1623"/>
      <c r="V1623"/>
      <c r="W1623"/>
      <c r="X1623" s="410"/>
      <c r="Y1623" s="410"/>
      <c r="Z1623" s="410"/>
      <c r="AA1623" s="410"/>
      <c r="AB1623" s="410"/>
      <c r="AC1623" s="410"/>
      <c r="AD1623" s="410"/>
    </row>
    <row r="1624" spans="1:30" s="30" customFormat="1" x14ac:dyDescent="0.25">
      <c r="A1624"/>
      <c r="B1624"/>
      <c r="C1624" s="33"/>
      <c r="D1624" s="33"/>
      <c r="E1624" s="33"/>
      <c r="F1624" s="33"/>
      <c r="G1624" s="33"/>
      <c r="N1624"/>
      <c r="O1624"/>
      <c r="P1624"/>
      <c r="Q1624"/>
      <c r="R1624"/>
      <c r="S1624"/>
      <c r="T1624"/>
      <c r="U1624"/>
      <c r="V1624"/>
      <c r="W1624"/>
      <c r="X1624" s="410"/>
      <c r="Y1624" s="410"/>
      <c r="Z1624" s="410"/>
      <c r="AA1624" s="410"/>
      <c r="AB1624" s="410"/>
      <c r="AC1624" s="410"/>
      <c r="AD1624" s="410"/>
    </row>
    <row r="1625" spans="1:30" s="30" customFormat="1" x14ac:dyDescent="0.25">
      <c r="A1625"/>
      <c r="B1625"/>
      <c r="C1625" s="33"/>
      <c r="D1625" s="33"/>
      <c r="E1625" s="33"/>
      <c r="F1625" s="33"/>
      <c r="G1625" s="33"/>
      <c r="N1625"/>
      <c r="O1625"/>
      <c r="P1625"/>
      <c r="Q1625"/>
      <c r="R1625"/>
      <c r="S1625"/>
      <c r="T1625"/>
      <c r="U1625"/>
      <c r="V1625"/>
      <c r="W1625"/>
      <c r="X1625" s="410"/>
      <c r="Y1625" s="410"/>
      <c r="Z1625" s="410"/>
      <c r="AA1625" s="410"/>
      <c r="AB1625" s="410"/>
      <c r="AC1625" s="410"/>
      <c r="AD1625" s="410"/>
    </row>
    <row r="1626" spans="1:30" s="30" customFormat="1" x14ac:dyDescent="0.25">
      <c r="A1626"/>
      <c r="B1626"/>
      <c r="C1626" s="33"/>
      <c r="D1626" s="33"/>
      <c r="E1626" s="33"/>
      <c r="F1626" s="33"/>
      <c r="G1626" s="33"/>
      <c r="N1626"/>
      <c r="O1626"/>
      <c r="P1626"/>
      <c r="Q1626"/>
      <c r="R1626"/>
      <c r="S1626"/>
      <c r="T1626"/>
      <c r="U1626"/>
      <c r="V1626"/>
      <c r="W1626"/>
      <c r="X1626" s="410"/>
      <c r="Y1626" s="410"/>
      <c r="Z1626" s="410"/>
      <c r="AA1626" s="410"/>
      <c r="AB1626" s="410"/>
      <c r="AC1626" s="410"/>
      <c r="AD1626" s="410"/>
    </row>
    <row r="1627" spans="1:30" s="30" customFormat="1" x14ac:dyDescent="0.25">
      <c r="A1627"/>
      <c r="B1627"/>
      <c r="C1627" s="33"/>
      <c r="D1627" s="33"/>
      <c r="E1627" s="33"/>
      <c r="F1627" s="33"/>
      <c r="G1627" s="33"/>
      <c r="N1627"/>
      <c r="O1627"/>
      <c r="P1627"/>
      <c r="Q1627"/>
      <c r="R1627"/>
      <c r="S1627"/>
      <c r="T1627"/>
      <c r="U1627"/>
      <c r="V1627"/>
      <c r="W1627"/>
      <c r="X1627" s="410"/>
      <c r="Y1627" s="410"/>
      <c r="Z1627" s="410"/>
      <c r="AA1627" s="410"/>
      <c r="AB1627" s="410"/>
      <c r="AC1627" s="410"/>
      <c r="AD1627" s="410"/>
    </row>
    <row r="1628" spans="1:30" s="30" customFormat="1" x14ac:dyDescent="0.25">
      <c r="A1628"/>
      <c r="B1628"/>
      <c r="C1628" s="33"/>
      <c r="D1628" s="33"/>
      <c r="E1628" s="33"/>
      <c r="F1628" s="33"/>
      <c r="G1628" s="33"/>
      <c r="N1628"/>
      <c r="O1628"/>
      <c r="P1628"/>
      <c r="Q1628"/>
      <c r="R1628"/>
      <c r="S1628"/>
      <c r="T1628"/>
      <c r="U1628"/>
      <c r="V1628"/>
      <c r="W1628"/>
      <c r="X1628" s="410"/>
      <c r="Y1628" s="410"/>
      <c r="Z1628" s="410"/>
      <c r="AA1628" s="410"/>
      <c r="AB1628" s="410"/>
      <c r="AC1628" s="410"/>
      <c r="AD1628" s="410"/>
    </row>
    <row r="1629" spans="1:30" s="30" customFormat="1" x14ac:dyDescent="0.25">
      <c r="A1629"/>
      <c r="B1629"/>
      <c r="C1629" s="33"/>
      <c r="D1629" s="33"/>
      <c r="E1629" s="33"/>
      <c r="F1629" s="33"/>
      <c r="G1629" s="33"/>
      <c r="N1629"/>
      <c r="O1629"/>
      <c r="P1629"/>
      <c r="Q1629"/>
      <c r="R1629"/>
      <c r="S1629"/>
      <c r="T1629"/>
      <c r="U1629"/>
      <c r="V1629"/>
      <c r="W1629"/>
      <c r="X1629" s="410"/>
      <c r="Y1629" s="410"/>
      <c r="Z1629" s="410"/>
      <c r="AA1629" s="410"/>
      <c r="AB1629" s="410"/>
      <c r="AC1629" s="410"/>
      <c r="AD1629" s="410"/>
    </row>
    <row r="1630" spans="1:30" s="30" customFormat="1" x14ac:dyDescent="0.25">
      <c r="A1630"/>
      <c r="B1630"/>
      <c r="C1630" s="33"/>
      <c r="D1630" s="33"/>
      <c r="E1630" s="33"/>
      <c r="F1630" s="33"/>
      <c r="G1630" s="33"/>
      <c r="N1630"/>
      <c r="O1630"/>
      <c r="P1630"/>
      <c r="Q1630"/>
      <c r="R1630"/>
      <c r="S1630"/>
      <c r="T1630"/>
      <c r="U1630"/>
      <c r="V1630"/>
      <c r="W1630"/>
      <c r="X1630" s="410"/>
      <c r="Y1630" s="410"/>
      <c r="Z1630" s="410"/>
      <c r="AA1630" s="410"/>
      <c r="AB1630" s="410"/>
      <c r="AC1630" s="410"/>
      <c r="AD1630" s="410"/>
    </row>
    <row r="1631" spans="1:30" s="30" customFormat="1" x14ac:dyDescent="0.25">
      <c r="A1631"/>
      <c r="B1631"/>
      <c r="C1631" s="33"/>
      <c r="D1631" s="33"/>
      <c r="E1631" s="33"/>
      <c r="F1631" s="33"/>
      <c r="G1631" s="33"/>
      <c r="N1631"/>
      <c r="O1631"/>
      <c r="P1631"/>
      <c r="Q1631"/>
      <c r="R1631"/>
      <c r="S1631"/>
      <c r="T1631"/>
      <c r="U1631"/>
      <c r="V1631"/>
      <c r="W1631"/>
      <c r="X1631" s="410"/>
      <c r="Y1631" s="410"/>
      <c r="Z1631" s="410"/>
      <c r="AA1631" s="410"/>
      <c r="AB1631" s="410"/>
      <c r="AC1631" s="410"/>
      <c r="AD1631" s="410"/>
    </row>
    <row r="1632" spans="1:30" s="30" customFormat="1" x14ac:dyDescent="0.25">
      <c r="A1632"/>
      <c r="B1632"/>
      <c r="C1632" s="33"/>
      <c r="D1632" s="33"/>
      <c r="E1632" s="33"/>
      <c r="F1632" s="33"/>
      <c r="G1632" s="33"/>
      <c r="N1632"/>
      <c r="O1632"/>
      <c r="P1632"/>
      <c r="Q1632"/>
      <c r="R1632"/>
      <c r="S1632"/>
      <c r="T1632"/>
      <c r="U1632"/>
      <c r="V1632"/>
      <c r="W1632"/>
      <c r="X1632" s="410"/>
      <c r="Y1632" s="410"/>
      <c r="Z1632" s="410"/>
      <c r="AA1632" s="410"/>
      <c r="AB1632" s="410"/>
      <c r="AC1632" s="410"/>
      <c r="AD1632" s="410"/>
    </row>
    <row r="1633" spans="1:30" s="30" customFormat="1" x14ac:dyDescent="0.25">
      <c r="A1633"/>
      <c r="B1633"/>
      <c r="C1633" s="33"/>
      <c r="D1633" s="33"/>
      <c r="E1633" s="33"/>
      <c r="F1633" s="33"/>
      <c r="G1633" s="33"/>
      <c r="N1633"/>
      <c r="O1633"/>
      <c r="P1633"/>
      <c r="Q1633"/>
      <c r="R1633"/>
      <c r="S1633"/>
      <c r="T1633"/>
      <c r="U1633"/>
      <c r="V1633"/>
      <c r="W1633"/>
      <c r="X1633" s="410"/>
      <c r="Y1633" s="410"/>
      <c r="Z1633" s="410"/>
      <c r="AA1633" s="410"/>
      <c r="AB1633" s="410"/>
      <c r="AC1633" s="410"/>
      <c r="AD1633" s="410"/>
    </row>
    <row r="1634" spans="1:30" s="30" customFormat="1" x14ac:dyDescent="0.25">
      <c r="A1634"/>
      <c r="B1634"/>
      <c r="C1634" s="33"/>
      <c r="D1634" s="33"/>
      <c r="E1634" s="33"/>
      <c r="F1634" s="33"/>
      <c r="G1634" s="33"/>
      <c r="N1634"/>
      <c r="O1634"/>
      <c r="P1634"/>
      <c r="Q1634"/>
      <c r="R1634"/>
      <c r="S1634"/>
      <c r="T1634"/>
      <c r="U1634"/>
      <c r="V1634"/>
      <c r="W1634"/>
      <c r="X1634" s="410"/>
      <c r="Y1634" s="410"/>
      <c r="Z1634" s="410"/>
      <c r="AA1634" s="410"/>
      <c r="AB1634" s="410"/>
      <c r="AC1634" s="410"/>
      <c r="AD1634" s="410"/>
    </row>
    <row r="1635" spans="1:30" s="30" customFormat="1" x14ac:dyDescent="0.25">
      <c r="A1635"/>
      <c r="B1635"/>
      <c r="C1635" s="33"/>
      <c r="D1635" s="33"/>
      <c r="E1635" s="33"/>
      <c r="F1635" s="33"/>
      <c r="G1635" s="33"/>
      <c r="N1635"/>
      <c r="O1635"/>
      <c r="P1635"/>
      <c r="Q1635"/>
      <c r="R1635"/>
      <c r="S1635"/>
      <c r="T1635"/>
      <c r="U1635"/>
      <c r="V1635"/>
      <c r="W1635"/>
      <c r="X1635" s="410"/>
      <c r="Y1635" s="410"/>
      <c r="Z1635" s="410"/>
      <c r="AA1635" s="410"/>
      <c r="AB1635" s="410"/>
      <c r="AC1635" s="410"/>
      <c r="AD1635" s="410"/>
    </row>
    <row r="1636" spans="1:30" s="30" customFormat="1" x14ac:dyDescent="0.25">
      <c r="A1636"/>
      <c r="B1636"/>
      <c r="C1636" s="33"/>
      <c r="D1636" s="33"/>
      <c r="E1636" s="33"/>
      <c r="F1636" s="33"/>
      <c r="G1636" s="33"/>
      <c r="N1636"/>
      <c r="O1636"/>
      <c r="P1636"/>
      <c r="Q1636"/>
      <c r="R1636"/>
      <c r="S1636"/>
      <c r="T1636"/>
      <c r="U1636"/>
      <c r="V1636"/>
      <c r="W1636"/>
      <c r="X1636" s="410"/>
      <c r="Y1636" s="410"/>
      <c r="Z1636" s="410"/>
      <c r="AA1636" s="410"/>
      <c r="AB1636" s="410"/>
      <c r="AC1636" s="410"/>
      <c r="AD1636" s="410"/>
    </row>
    <row r="1637" spans="1:30" s="30" customFormat="1" x14ac:dyDescent="0.25">
      <c r="A1637"/>
      <c r="B1637"/>
      <c r="C1637" s="33"/>
      <c r="D1637" s="33"/>
      <c r="E1637" s="33"/>
      <c r="F1637" s="33"/>
      <c r="G1637" s="33"/>
      <c r="N1637"/>
      <c r="O1637"/>
      <c r="P1637"/>
      <c r="Q1637"/>
      <c r="R1637"/>
      <c r="S1637"/>
      <c r="T1637"/>
      <c r="U1637"/>
      <c r="V1637"/>
      <c r="W1637"/>
      <c r="X1637" s="410"/>
      <c r="Y1637" s="410"/>
      <c r="Z1637" s="410"/>
      <c r="AA1637" s="410"/>
      <c r="AB1637" s="410"/>
      <c r="AC1637" s="410"/>
      <c r="AD1637" s="410"/>
    </row>
    <row r="1638" spans="1:30" s="30" customFormat="1" x14ac:dyDescent="0.25">
      <c r="A1638"/>
      <c r="B1638"/>
      <c r="C1638" s="33"/>
      <c r="D1638" s="33"/>
      <c r="E1638" s="33"/>
      <c r="F1638" s="33"/>
      <c r="G1638" s="33"/>
      <c r="N1638"/>
      <c r="O1638"/>
      <c r="P1638"/>
      <c r="Q1638"/>
      <c r="R1638"/>
      <c r="S1638"/>
      <c r="T1638"/>
      <c r="U1638"/>
      <c r="V1638"/>
      <c r="W1638"/>
      <c r="X1638" s="410"/>
      <c r="Y1638" s="410"/>
      <c r="Z1638" s="410"/>
      <c r="AA1638" s="410"/>
      <c r="AB1638" s="410"/>
      <c r="AC1638" s="410"/>
      <c r="AD1638" s="410"/>
    </row>
    <row r="1639" spans="1:30" s="30" customFormat="1" x14ac:dyDescent="0.25">
      <c r="A1639"/>
      <c r="B1639"/>
      <c r="C1639" s="33"/>
      <c r="D1639" s="33"/>
      <c r="E1639" s="33"/>
      <c r="F1639" s="33"/>
      <c r="G1639" s="33"/>
      <c r="N1639"/>
      <c r="O1639"/>
      <c r="P1639"/>
      <c r="Q1639"/>
      <c r="R1639"/>
      <c r="S1639"/>
      <c r="T1639"/>
      <c r="U1639"/>
      <c r="V1639"/>
      <c r="W1639"/>
      <c r="X1639" s="410"/>
      <c r="Y1639" s="410"/>
      <c r="Z1639" s="410"/>
      <c r="AA1639" s="410"/>
      <c r="AB1639" s="410"/>
      <c r="AC1639" s="410"/>
      <c r="AD1639" s="410"/>
    </row>
    <row r="1640" spans="1:30" s="30" customFormat="1" x14ac:dyDescent="0.25">
      <c r="A1640"/>
      <c r="B1640"/>
      <c r="C1640" s="33"/>
      <c r="D1640" s="33"/>
      <c r="E1640" s="33"/>
      <c r="F1640" s="33"/>
      <c r="G1640" s="33"/>
      <c r="N1640"/>
      <c r="O1640"/>
      <c r="P1640"/>
      <c r="Q1640"/>
      <c r="R1640"/>
      <c r="S1640"/>
      <c r="T1640"/>
      <c r="U1640"/>
      <c r="V1640"/>
      <c r="W1640"/>
      <c r="X1640" s="410"/>
      <c r="Y1640" s="410"/>
      <c r="Z1640" s="410"/>
      <c r="AA1640" s="410"/>
      <c r="AB1640" s="410"/>
      <c r="AC1640" s="410"/>
      <c r="AD1640" s="410"/>
    </row>
    <row r="1641" spans="1:30" s="30" customFormat="1" x14ac:dyDescent="0.25">
      <c r="A1641"/>
      <c r="B1641"/>
      <c r="C1641" s="33"/>
      <c r="D1641" s="33"/>
      <c r="E1641" s="33"/>
      <c r="F1641" s="33"/>
      <c r="G1641" s="33"/>
      <c r="N1641"/>
      <c r="O1641"/>
      <c r="P1641"/>
      <c r="Q1641"/>
      <c r="R1641"/>
      <c r="S1641"/>
      <c r="T1641"/>
      <c r="U1641"/>
      <c r="V1641"/>
      <c r="W1641"/>
      <c r="X1641" s="410"/>
      <c r="Y1641" s="410"/>
      <c r="Z1641" s="410"/>
      <c r="AA1641" s="410"/>
      <c r="AB1641" s="410"/>
      <c r="AC1641" s="410"/>
      <c r="AD1641" s="410"/>
    </row>
    <row r="1642" spans="1:30" s="30" customFormat="1" x14ac:dyDescent="0.25">
      <c r="A1642"/>
      <c r="B1642"/>
      <c r="C1642" s="33"/>
      <c r="D1642" s="33"/>
      <c r="E1642" s="33"/>
      <c r="F1642" s="33"/>
      <c r="G1642" s="33"/>
      <c r="N1642"/>
      <c r="O1642"/>
      <c r="P1642"/>
      <c r="Q1642"/>
      <c r="R1642"/>
      <c r="S1642"/>
      <c r="T1642"/>
      <c r="U1642"/>
      <c r="V1642"/>
      <c r="W1642"/>
      <c r="X1642" s="410"/>
      <c r="Y1642" s="410"/>
      <c r="Z1642" s="410"/>
      <c r="AA1642" s="410"/>
      <c r="AB1642" s="410"/>
      <c r="AC1642" s="410"/>
      <c r="AD1642" s="410"/>
    </row>
    <row r="1643" spans="1:30" s="30" customFormat="1" x14ac:dyDescent="0.25">
      <c r="A1643"/>
      <c r="B1643"/>
      <c r="C1643" s="33"/>
      <c r="D1643" s="33"/>
      <c r="E1643" s="33"/>
      <c r="F1643" s="33"/>
      <c r="G1643" s="33"/>
      <c r="N1643"/>
      <c r="O1643"/>
      <c r="P1643"/>
      <c r="Q1643"/>
      <c r="R1643"/>
      <c r="S1643"/>
      <c r="T1643"/>
      <c r="U1643"/>
      <c r="V1643"/>
      <c r="W1643"/>
      <c r="X1643" s="410"/>
      <c r="Y1643" s="410"/>
      <c r="Z1643" s="410"/>
      <c r="AA1643" s="410"/>
      <c r="AB1643" s="410"/>
      <c r="AC1643" s="410"/>
      <c r="AD1643" s="410"/>
    </row>
    <row r="1644" spans="1:30" s="30" customFormat="1" x14ac:dyDescent="0.25">
      <c r="A1644"/>
      <c r="B1644"/>
      <c r="C1644" s="33"/>
      <c r="D1644" s="33"/>
      <c r="E1644" s="33"/>
      <c r="F1644" s="33"/>
      <c r="G1644" s="33"/>
      <c r="N1644"/>
      <c r="O1644"/>
      <c r="P1644"/>
      <c r="Q1644"/>
      <c r="R1644"/>
      <c r="S1644"/>
      <c r="T1644"/>
      <c r="U1644"/>
      <c r="V1644"/>
      <c r="W1644"/>
      <c r="X1644" s="410"/>
      <c r="Y1644" s="410"/>
      <c r="Z1644" s="410"/>
      <c r="AA1644" s="410"/>
      <c r="AB1644" s="410"/>
      <c r="AC1644" s="410"/>
      <c r="AD1644" s="410"/>
    </row>
    <row r="1645" spans="1:30" s="30" customFormat="1" x14ac:dyDescent="0.25">
      <c r="A1645"/>
      <c r="B1645"/>
      <c r="C1645" s="33"/>
      <c r="D1645" s="33"/>
      <c r="E1645" s="33"/>
      <c r="F1645" s="33"/>
      <c r="G1645" s="33"/>
      <c r="N1645"/>
      <c r="O1645"/>
      <c r="P1645"/>
      <c r="Q1645"/>
      <c r="R1645"/>
      <c r="S1645"/>
      <c r="T1645"/>
      <c r="U1645"/>
      <c r="V1645"/>
      <c r="W1645"/>
      <c r="X1645" s="410"/>
      <c r="Y1645" s="410"/>
      <c r="Z1645" s="410"/>
      <c r="AA1645" s="410"/>
      <c r="AB1645" s="410"/>
      <c r="AC1645" s="410"/>
      <c r="AD1645" s="410"/>
    </row>
    <row r="1646" spans="1:30" s="30" customFormat="1" x14ac:dyDescent="0.25">
      <c r="A1646"/>
      <c r="B1646"/>
      <c r="C1646" s="33"/>
      <c r="D1646" s="33"/>
      <c r="E1646" s="33"/>
      <c r="F1646" s="33"/>
      <c r="G1646" s="33"/>
      <c r="N1646"/>
      <c r="O1646"/>
      <c r="P1646"/>
      <c r="Q1646"/>
      <c r="R1646"/>
      <c r="S1646"/>
      <c r="T1646"/>
      <c r="U1646"/>
      <c r="V1646"/>
      <c r="W1646"/>
      <c r="X1646" s="410"/>
      <c r="Y1646" s="410"/>
      <c r="Z1646" s="410"/>
      <c r="AA1646" s="410"/>
      <c r="AB1646" s="410"/>
      <c r="AC1646" s="410"/>
      <c r="AD1646" s="410"/>
    </row>
    <row r="1647" spans="1:30" s="30" customFormat="1" x14ac:dyDescent="0.25">
      <c r="A1647"/>
      <c r="B1647"/>
      <c r="C1647" s="33"/>
      <c r="D1647" s="33"/>
      <c r="E1647" s="33"/>
      <c r="F1647" s="33"/>
      <c r="G1647" s="33"/>
      <c r="N1647"/>
      <c r="O1647"/>
      <c r="P1647"/>
      <c r="Q1647"/>
      <c r="R1647"/>
      <c r="S1647"/>
      <c r="T1647"/>
      <c r="U1647"/>
      <c r="V1647"/>
      <c r="W1647"/>
      <c r="X1647" s="410"/>
      <c r="Y1647" s="410"/>
      <c r="Z1647" s="410"/>
      <c r="AA1647" s="410"/>
      <c r="AB1647" s="410"/>
      <c r="AC1647" s="410"/>
      <c r="AD1647" s="410"/>
    </row>
    <row r="1648" spans="1:30" s="30" customFormat="1" x14ac:dyDescent="0.25">
      <c r="A1648"/>
      <c r="B1648"/>
      <c r="C1648" s="33"/>
      <c r="D1648" s="33"/>
      <c r="E1648" s="33"/>
      <c r="F1648" s="33"/>
      <c r="G1648" s="33"/>
      <c r="N1648"/>
      <c r="O1648"/>
      <c r="P1648"/>
      <c r="Q1648"/>
      <c r="R1648"/>
      <c r="S1648"/>
      <c r="T1648"/>
      <c r="U1648"/>
      <c r="V1648"/>
      <c r="W1648"/>
      <c r="X1648" s="410"/>
      <c r="Y1648" s="410"/>
      <c r="Z1648" s="410"/>
      <c r="AA1648" s="410"/>
      <c r="AB1648" s="410"/>
      <c r="AC1648" s="410"/>
      <c r="AD1648" s="410"/>
    </row>
    <row r="1649" spans="1:30" s="30" customFormat="1" x14ac:dyDescent="0.25">
      <c r="A1649"/>
      <c r="B1649"/>
      <c r="C1649" s="33"/>
      <c r="D1649" s="33"/>
      <c r="E1649" s="33"/>
      <c r="F1649" s="33"/>
      <c r="G1649" s="33"/>
      <c r="N1649"/>
      <c r="O1649"/>
      <c r="P1649"/>
      <c r="Q1649"/>
      <c r="R1649"/>
      <c r="S1649"/>
      <c r="T1649"/>
      <c r="U1649"/>
      <c r="V1649"/>
      <c r="W1649"/>
      <c r="X1649" s="410"/>
      <c r="Y1649" s="410"/>
      <c r="Z1649" s="410"/>
      <c r="AA1649" s="410"/>
      <c r="AB1649" s="410"/>
      <c r="AC1649" s="410"/>
      <c r="AD1649" s="410"/>
    </row>
    <row r="1650" spans="1:30" s="30" customFormat="1" x14ac:dyDescent="0.25">
      <c r="A1650"/>
      <c r="B1650"/>
      <c r="C1650" s="33"/>
      <c r="D1650" s="33"/>
      <c r="E1650" s="33"/>
      <c r="F1650" s="33"/>
      <c r="G1650" s="33"/>
      <c r="N1650"/>
      <c r="O1650"/>
      <c r="P1650"/>
      <c r="Q1650"/>
      <c r="R1650"/>
      <c r="S1650"/>
      <c r="T1650"/>
      <c r="U1650"/>
      <c r="V1650"/>
      <c r="W1650"/>
      <c r="X1650" s="410"/>
      <c r="Y1650" s="410"/>
      <c r="Z1650" s="410"/>
      <c r="AA1650" s="410"/>
      <c r="AB1650" s="410"/>
      <c r="AC1650" s="410"/>
      <c r="AD1650" s="410"/>
    </row>
    <row r="1651" spans="1:30" s="30" customFormat="1" x14ac:dyDescent="0.25">
      <c r="A1651"/>
      <c r="B1651"/>
      <c r="C1651" s="33"/>
      <c r="D1651" s="33"/>
      <c r="E1651" s="33"/>
      <c r="F1651" s="33"/>
      <c r="G1651" s="33"/>
      <c r="N1651"/>
      <c r="O1651"/>
      <c r="P1651"/>
      <c r="Q1651"/>
      <c r="R1651"/>
      <c r="S1651"/>
      <c r="T1651"/>
      <c r="U1651"/>
      <c r="V1651"/>
      <c r="W1651"/>
      <c r="X1651" s="410"/>
      <c r="Y1651" s="410"/>
      <c r="Z1651" s="410"/>
      <c r="AA1651" s="410"/>
      <c r="AB1651" s="410"/>
      <c r="AC1651" s="410"/>
      <c r="AD1651" s="410"/>
    </row>
    <row r="1652" spans="1:30" s="30" customFormat="1" x14ac:dyDescent="0.25">
      <c r="A1652"/>
      <c r="B1652"/>
      <c r="C1652" s="33"/>
      <c r="D1652" s="33"/>
      <c r="E1652" s="33"/>
      <c r="F1652" s="33"/>
      <c r="G1652" s="33"/>
      <c r="N1652"/>
      <c r="O1652"/>
      <c r="P1652"/>
      <c r="Q1652"/>
      <c r="R1652"/>
      <c r="S1652"/>
      <c r="T1652"/>
      <c r="U1652"/>
      <c r="V1652"/>
      <c r="W1652"/>
      <c r="X1652" s="410"/>
      <c r="Y1652" s="410"/>
      <c r="Z1652" s="410"/>
      <c r="AA1652" s="410"/>
      <c r="AB1652" s="410"/>
      <c r="AC1652" s="410"/>
      <c r="AD1652" s="410"/>
    </row>
    <row r="1653" spans="1:30" s="30" customFormat="1" x14ac:dyDescent="0.25">
      <c r="A1653"/>
      <c r="B1653"/>
      <c r="C1653" s="33"/>
      <c r="D1653" s="33"/>
      <c r="E1653" s="33"/>
      <c r="F1653" s="33"/>
      <c r="G1653" s="33"/>
      <c r="N1653"/>
      <c r="O1653"/>
      <c r="P1653"/>
      <c r="Q1653"/>
      <c r="R1653"/>
      <c r="S1653"/>
      <c r="T1653"/>
      <c r="U1653"/>
      <c r="V1653"/>
      <c r="W1653"/>
      <c r="X1653" s="410"/>
      <c r="Y1653" s="410"/>
      <c r="Z1653" s="410"/>
      <c r="AA1653" s="410"/>
      <c r="AB1653" s="410"/>
      <c r="AC1653" s="410"/>
      <c r="AD1653" s="410"/>
    </row>
    <row r="1654" spans="1:30" s="30" customFormat="1" x14ac:dyDescent="0.25">
      <c r="A1654"/>
      <c r="B1654"/>
      <c r="C1654" s="33"/>
      <c r="D1654" s="33"/>
      <c r="E1654" s="33"/>
      <c r="F1654" s="33"/>
      <c r="G1654" s="33"/>
      <c r="N1654"/>
      <c r="O1654"/>
      <c r="P1654"/>
      <c r="Q1654"/>
      <c r="R1654"/>
      <c r="S1654"/>
      <c r="T1654"/>
      <c r="U1654"/>
      <c r="V1654"/>
      <c r="W1654"/>
      <c r="X1654" s="410"/>
      <c r="Y1654" s="410"/>
      <c r="Z1654" s="410"/>
      <c r="AA1654" s="410"/>
      <c r="AB1654" s="410"/>
      <c r="AC1654" s="410"/>
      <c r="AD1654" s="410"/>
    </row>
    <row r="1655" spans="1:30" s="30" customFormat="1" x14ac:dyDescent="0.25">
      <c r="A1655"/>
      <c r="B1655"/>
      <c r="C1655" s="33"/>
      <c r="D1655" s="33"/>
      <c r="E1655" s="33"/>
      <c r="F1655" s="33"/>
      <c r="G1655" s="33"/>
      <c r="N1655"/>
      <c r="O1655"/>
      <c r="P1655"/>
      <c r="Q1655"/>
      <c r="R1655"/>
      <c r="S1655"/>
      <c r="T1655"/>
      <c r="U1655"/>
      <c r="V1655"/>
      <c r="W1655"/>
      <c r="X1655" s="410"/>
      <c r="Y1655" s="410"/>
      <c r="Z1655" s="410"/>
      <c r="AA1655" s="410"/>
      <c r="AB1655" s="410"/>
      <c r="AC1655" s="410"/>
      <c r="AD1655" s="410"/>
    </row>
    <row r="1656" spans="1:30" s="30" customFormat="1" x14ac:dyDescent="0.25">
      <c r="A1656"/>
      <c r="B1656"/>
      <c r="C1656" s="33"/>
      <c r="D1656" s="33"/>
      <c r="E1656" s="33"/>
      <c r="F1656" s="33"/>
      <c r="G1656" s="33"/>
      <c r="N1656"/>
      <c r="O1656"/>
      <c r="P1656"/>
      <c r="Q1656"/>
      <c r="R1656"/>
      <c r="S1656"/>
      <c r="T1656"/>
      <c r="U1656"/>
      <c r="V1656"/>
      <c r="W1656"/>
      <c r="X1656" s="410"/>
      <c r="Y1656" s="410"/>
      <c r="Z1656" s="410"/>
      <c r="AA1656" s="410"/>
      <c r="AB1656" s="410"/>
      <c r="AC1656" s="410"/>
      <c r="AD1656" s="410"/>
    </row>
    <row r="1657" spans="1:30" s="30" customFormat="1" x14ac:dyDescent="0.25">
      <c r="A1657"/>
      <c r="B1657"/>
      <c r="C1657" s="33"/>
      <c r="D1657" s="33"/>
      <c r="E1657" s="33"/>
      <c r="F1657" s="33"/>
      <c r="G1657" s="33"/>
      <c r="N1657"/>
      <c r="O1657"/>
      <c r="P1657"/>
      <c r="Q1657"/>
      <c r="R1657"/>
      <c r="S1657"/>
      <c r="T1657"/>
      <c r="U1657"/>
      <c r="V1657"/>
      <c r="W1657"/>
      <c r="X1657" s="410"/>
      <c r="Y1657" s="410"/>
      <c r="Z1657" s="410"/>
      <c r="AA1657" s="410"/>
      <c r="AB1657" s="410"/>
      <c r="AC1657" s="410"/>
      <c r="AD1657" s="410"/>
    </row>
    <row r="1658" spans="1:30" s="30" customFormat="1" x14ac:dyDescent="0.25">
      <c r="A1658"/>
      <c r="B1658"/>
      <c r="C1658" s="33"/>
      <c r="D1658" s="33"/>
      <c r="E1658" s="33"/>
      <c r="F1658" s="33"/>
      <c r="G1658" s="33"/>
      <c r="N1658"/>
      <c r="O1658"/>
      <c r="P1658"/>
      <c r="Q1658"/>
      <c r="R1658"/>
      <c r="S1658"/>
      <c r="T1658"/>
      <c r="U1658"/>
      <c r="V1658"/>
      <c r="W1658"/>
      <c r="X1658" s="410"/>
      <c r="Y1658" s="410"/>
      <c r="Z1658" s="410"/>
      <c r="AA1658" s="410"/>
      <c r="AB1658" s="410"/>
      <c r="AC1658" s="410"/>
      <c r="AD1658" s="410"/>
    </row>
    <row r="1659" spans="1:30" s="30" customFormat="1" x14ac:dyDescent="0.25">
      <c r="A1659"/>
      <c r="B1659"/>
      <c r="C1659" s="33"/>
      <c r="D1659" s="33"/>
      <c r="E1659" s="33"/>
      <c r="F1659" s="33"/>
      <c r="G1659" s="33"/>
      <c r="N1659"/>
      <c r="O1659"/>
      <c r="P1659"/>
      <c r="Q1659"/>
      <c r="R1659"/>
      <c r="S1659"/>
      <c r="T1659"/>
      <c r="U1659"/>
      <c r="V1659"/>
      <c r="W1659"/>
      <c r="X1659" s="410"/>
      <c r="Y1659" s="410"/>
      <c r="Z1659" s="410"/>
      <c r="AA1659" s="410"/>
      <c r="AB1659" s="410"/>
      <c r="AC1659" s="410"/>
      <c r="AD1659" s="410"/>
    </row>
    <row r="1660" spans="1:30" s="30" customFormat="1" x14ac:dyDescent="0.25">
      <c r="A1660"/>
      <c r="B1660"/>
      <c r="C1660" s="33"/>
      <c r="D1660" s="33"/>
      <c r="E1660" s="33"/>
      <c r="F1660" s="33"/>
      <c r="G1660" s="33"/>
      <c r="N1660"/>
      <c r="O1660"/>
      <c r="P1660"/>
      <c r="Q1660"/>
      <c r="R1660"/>
      <c r="S1660"/>
      <c r="T1660"/>
      <c r="U1660"/>
      <c r="V1660"/>
      <c r="W1660"/>
      <c r="X1660" s="410"/>
      <c r="Y1660" s="410"/>
      <c r="Z1660" s="410"/>
      <c r="AA1660" s="410"/>
      <c r="AB1660" s="410"/>
      <c r="AC1660" s="410"/>
      <c r="AD1660" s="410"/>
    </row>
    <row r="1661" spans="1:30" s="30" customFormat="1" x14ac:dyDescent="0.25">
      <c r="A1661"/>
      <c r="B1661"/>
      <c r="C1661" s="33"/>
      <c r="D1661" s="33"/>
      <c r="E1661" s="33"/>
      <c r="F1661" s="33"/>
      <c r="G1661" s="33"/>
      <c r="N1661"/>
      <c r="O1661"/>
      <c r="P1661"/>
      <c r="Q1661"/>
      <c r="R1661"/>
      <c r="S1661"/>
      <c r="T1661"/>
      <c r="U1661"/>
      <c r="V1661"/>
      <c r="W1661"/>
      <c r="X1661" s="410"/>
      <c r="Y1661" s="410"/>
      <c r="Z1661" s="410"/>
      <c r="AA1661" s="410"/>
      <c r="AB1661" s="410"/>
      <c r="AC1661" s="410"/>
      <c r="AD1661" s="410"/>
    </row>
    <row r="1662" spans="1:30" s="30" customFormat="1" x14ac:dyDescent="0.25">
      <c r="A1662"/>
      <c r="B1662"/>
      <c r="C1662" s="33"/>
      <c r="D1662" s="33"/>
      <c r="E1662" s="33"/>
      <c r="F1662" s="33"/>
      <c r="G1662" s="33"/>
      <c r="N1662"/>
      <c r="O1662"/>
      <c r="P1662"/>
      <c r="Q1662"/>
      <c r="R1662"/>
      <c r="S1662"/>
      <c r="T1662"/>
      <c r="U1662"/>
      <c r="V1662"/>
      <c r="W1662"/>
      <c r="X1662" s="410"/>
      <c r="Y1662" s="410"/>
      <c r="Z1662" s="410"/>
      <c r="AA1662" s="410"/>
      <c r="AB1662" s="410"/>
      <c r="AC1662" s="410"/>
      <c r="AD1662" s="410"/>
    </row>
    <row r="1663" spans="1:30" s="30" customFormat="1" x14ac:dyDescent="0.25">
      <c r="A1663"/>
      <c r="B1663"/>
      <c r="C1663" s="33"/>
      <c r="D1663" s="33"/>
      <c r="E1663" s="33"/>
      <c r="F1663" s="33"/>
      <c r="G1663" s="33"/>
      <c r="N1663"/>
      <c r="O1663"/>
      <c r="P1663"/>
      <c r="Q1663"/>
      <c r="R1663"/>
      <c r="S1663"/>
      <c r="T1663"/>
      <c r="U1663"/>
      <c r="V1663"/>
      <c r="W1663"/>
      <c r="X1663" s="410"/>
      <c r="Y1663" s="410"/>
      <c r="Z1663" s="410"/>
      <c r="AA1663" s="410"/>
      <c r="AB1663" s="410"/>
      <c r="AC1663" s="410"/>
      <c r="AD1663" s="410"/>
    </row>
    <row r="1664" spans="1:30" s="30" customFormat="1" x14ac:dyDescent="0.25">
      <c r="A1664"/>
      <c r="B1664"/>
      <c r="C1664" s="33"/>
      <c r="D1664" s="33"/>
      <c r="E1664" s="33"/>
      <c r="F1664" s="33"/>
      <c r="G1664" s="33"/>
      <c r="N1664"/>
      <c r="O1664"/>
      <c r="P1664"/>
      <c r="Q1664"/>
      <c r="R1664"/>
      <c r="S1664"/>
      <c r="T1664"/>
      <c r="U1664"/>
      <c r="V1664"/>
      <c r="W1664"/>
      <c r="X1664" s="410"/>
      <c r="Y1664" s="410"/>
      <c r="Z1664" s="410"/>
      <c r="AA1664" s="410"/>
      <c r="AB1664" s="410"/>
      <c r="AC1664" s="410"/>
      <c r="AD1664" s="410"/>
    </row>
    <row r="1665" spans="1:30" s="30" customFormat="1" x14ac:dyDescent="0.25">
      <c r="A1665"/>
      <c r="B1665"/>
      <c r="C1665" s="33"/>
      <c r="D1665" s="33"/>
      <c r="E1665" s="33"/>
      <c r="F1665" s="33"/>
      <c r="G1665" s="33"/>
      <c r="N1665"/>
      <c r="O1665"/>
      <c r="P1665"/>
      <c r="Q1665"/>
      <c r="R1665"/>
      <c r="S1665"/>
      <c r="T1665"/>
      <c r="U1665"/>
      <c r="V1665"/>
      <c r="W1665"/>
      <c r="X1665" s="410"/>
      <c r="Y1665" s="410"/>
      <c r="Z1665" s="410"/>
      <c r="AA1665" s="410"/>
      <c r="AB1665" s="410"/>
      <c r="AC1665" s="410"/>
      <c r="AD1665" s="410"/>
    </row>
    <row r="1666" spans="1:30" s="30" customFormat="1" x14ac:dyDescent="0.25">
      <c r="A1666"/>
      <c r="B1666"/>
      <c r="C1666" s="33"/>
      <c r="D1666" s="33"/>
      <c r="E1666" s="33"/>
      <c r="F1666" s="33"/>
      <c r="G1666" s="33"/>
      <c r="N1666"/>
      <c r="O1666"/>
      <c r="P1666"/>
      <c r="Q1666"/>
      <c r="R1666"/>
      <c r="S1666"/>
      <c r="T1666"/>
      <c r="U1666"/>
      <c r="V1666"/>
      <c r="W1666"/>
      <c r="X1666" s="410"/>
      <c r="Y1666" s="410"/>
      <c r="Z1666" s="410"/>
      <c r="AA1666" s="410"/>
      <c r="AB1666" s="410"/>
      <c r="AC1666" s="410"/>
      <c r="AD1666" s="410"/>
    </row>
    <row r="1667" spans="1:30" s="30" customFormat="1" x14ac:dyDescent="0.25">
      <c r="A1667"/>
      <c r="B1667"/>
      <c r="C1667" s="33"/>
      <c r="D1667" s="33"/>
      <c r="E1667" s="33"/>
      <c r="F1667" s="33"/>
      <c r="G1667" s="33"/>
      <c r="N1667"/>
      <c r="O1667"/>
      <c r="P1667"/>
      <c r="Q1667"/>
      <c r="R1667"/>
      <c r="S1667"/>
      <c r="T1667"/>
      <c r="U1667"/>
      <c r="V1667"/>
      <c r="W1667"/>
      <c r="X1667" s="410"/>
      <c r="Y1667" s="410"/>
      <c r="Z1667" s="410"/>
      <c r="AA1667" s="410"/>
      <c r="AB1667" s="410"/>
      <c r="AC1667" s="410"/>
      <c r="AD1667" s="410"/>
    </row>
    <row r="1668" spans="1:30" s="30" customFormat="1" x14ac:dyDescent="0.25">
      <c r="A1668"/>
      <c r="B1668"/>
      <c r="C1668" s="33"/>
      <c r="D1668" s="33"/>
      <c r="E1668" s="33"/>
      <c r="F1668" s="33"/>
      <c r="G1668" s="33"/>
      <c r="N1668"/>
      <c r="O1668"/>
      <c r="P1668"/>
      <c r="Q1668"/>
      <c r="R1668"/>
      <c r="S1668"/>
      <c r="T1668"/>
      <c r="U1668"/>
      <c r="V1668"/>
      <c r="W1668"/>
      <c r="X1668" s="410"/>
      <c r="Y1668" s="410"/>
      <c r="Z1668" s="410"/>
      <c r="AA1668" s="410"/>
      <c r="AB1668" s="410"/>
      <c r="AC1668" s="410"/>
      <c r="AD1668" s="410"/>
    </row>
    <row r="1669" spans="1:30" s="30" customFormat="1" x14ac:dyDescent="0.25">
      <c r="A1669"/>
      <c r="B1669"/>
      <c r="C1669" s="33"/>
      <c r="D1669" s="33"/>
      <c r="E1669" s="33"/>
      <c r="F1669" s="33"/>
      <c r="G1669" s="33"/>
      <c r="N1669"/>
      <c r="O1669"/>
      <c r="P1669"/>
      <c r="Q1669"/>
      <c r="R1669"/>
      <c r="S1669"/>
      <c r="T1669"/>
      <c r="U1669"/>
      <c r="V1669"/>
      <c r="W1669"/>
      <c r="X1669" s="410"/>
      <c r="Y1669" s="410"/>
      <c r="Z1669" s="410"/>
      <c r="AA1669" s="410"/>
      <c r="AB1669" s="410"/>
      <c r="AC1669" s="410"/>
      <c r="AD1669" s="410"/>
    </row>
    <row r="1670" spans="1:30" s="30" customFormat="1" x14ac:dyDescent="0.25">
      <c r="A1670"/>
      <c r="B1670"/>
      <c r="C1670" s="33"/>
      <c r="D1670" s="33"/>
      <c r="E1670" s="33"/>
      <c r="F1670" s="33"/>
      <c r="G1670" s="33"/>
      <c r="N1670"/>
      <c r="O1670"/>
      <c r="P1670"/>
      <c r="Q1670"/>
      <c r="R1670"/>
      <c r="S1670"/>
      <c r="T1670"/>
      <c r="U1670"/>
      <c r="V1670"/>
      <c r="W1670"/>
      <c r="X1670" s="410"/>
      <c r="Y1670" s="410"/>
      <c r="Z1670" s="410"/>
      <c r="AA1670" s="410"/>
      <c r="AB1670" s="410"/>
      <c r="AC1670" s="410"/>
      <c r="AD1670" s="410"/>
    </row>
    <row r="1671" spans="1:30" s="30" customFormat="1" x14ac:dyDescent="0.25">
      <c r="A1671"/>
      <c r="B1671"/>
      <c r="C1671" s="33"/>
      <c r="D1671" s="33"/>
      <c r="E1671" s="33"/>
      <c r="F1671" s="33"/>
      <c r="G1671" s="33"/>
      <c r="N1671"/>
      <c r="O1671"/>
      <c r="P1671"/>
      <c r="Q1671"/>
      <c r="R1671"/>
      <c r="S1671"/>
      <c r="T1671"/>
      <c r="U1671"/>
      <c r="V1671"/>
      <c r="W1671"/>
      <c r="X1671" s="410"/>
      <c r="Y1671" s="410"/>
      <c r="Z1671" s="410"/>
      <c r="AA1671" s="410"/>
      <c r="AB1671" s="410"/>
      <c r="AC1671" s="410"/>
      <c r="AD1671" s="410"/>
    </row>
    <row r="1672" spans="1:30" s="30" customFormat="1" x14ac:dyDescent="0.25">
      <c r="A1672"/>
      <c r="B1672"/>
      <c r="C1672" s="33"/>
      <c r="D1672" s="33"/>
      <c r="E1672" s="33"/>
      <c r="F1672" s="33"/>
      <c r="G1672" s="33"/>
      <c r="N1672"/>
      <c r="O1672"/>
      <c r="P1672"/>
      <c r="Q1672"/>
      <c r="R1672"/>
      <c r="S1672"/>
      <c r="T1672"/>
      <c r="U1672"/>
      <c r="V1672"/>
      <c r="W1672"/>
      <c r="X1672" s="410"/>
      <c r="Y1672" s="410"/>
      <c r="Z1672" s="410"/>
      <c r="AA1672" s="410"/>
      <c r="AB1672" s="410"/>
      <c r="AC1672" s="410"/>
      <c r="AD1672" s="410"/>
    </row>
    <row r="1673" spans="1:30" s="30" customFormat="1" x14ac:dyDescent="0.25">
      <c r="A1673"/>
      <c r="B1673"/>
      <c r="C1673" s="33"/>
      <c r="D1673" s="33"/>
      <c r="E1673" s="33"/>
      <c r="F1673" s="33"/>
      <c r="G1673" s="33"/>
      <c r="N1673"/>
      <c r="O1673"/>
      <c r="P1673"/>
      <c r="Q1673"/>
      <c r="R1673"/>
      <c r="S1673"/>
      <c r="T1673"/>
      <c r="U1673"/>
      <c r="V1673"/>
      <c r="W1673"/>
      <c r="X1673" s="410"/>
      <c r="Y1673" s="410"/>
      <c r="Z1673" s="410"/>
      <c r="AA1673" s="410"/>
      <c r="AB1673" s="410"/>
      <c r="AC1673" s="410"/>
      <c r="AD1673" s="410"/>
    </row>
    <row r="1674" spans="1:30" s="30" customFormat="1" x14ac:dyDescent="0.25">
      <c r="A1674"/>
      <c r="B1674"/>
      <c r="C1674" s="33"/>
      <c r="D1674" s="33"/>
      <c r="E1674" s="33"/>
      <c r="F1674" s="33"/>
      <c r="G1674" s="33"/>
      <c r="N1674"/>
      <c r="O1674"/>
      <c r="P1674"/>
      <c r="Q1674"/>
      <c r="R1674"/>
      <c r="S1674"/>
      <c r="T1674"/>
      <c r="U1674"/>
      <c r="V1674"/>
      <c r="W1674"/>
      <c r="X1674" s="410"/>
      <c r="Y1674" s="410"/>
      <c r="Z1674" s="410"/>
      <c r="AA1674" s="410"/>
      <c r="AB1674" s="410"/>
      <c r="AC1674" s="410"/>
      <c r="AD1674" s="410"/>
    </row>
    <row r="1675" spans="1:30" s="30" customFormat="1" x14ac:dyDescent="0.25">
      <c r="A1675"/>
      <c r="B1675"/>
      <c r="C1675" s="33"/>
      <c r="D1675" s="33"/>
      <c r="E1675" s="33"/>
      <c r="F1675" s="33"/>
      <c r="G1675" s="33"/>
      <c r="N1675"/>
      <c r="O1675"/>
      <c r="P1675"/>
      <c r="Q1675"/>
      <c r="R1675"/>
      <c r="S1675"/>
      <c r="T1675"/>
      <c r="U1675"/>
      <c r="V1675"/>
      <c r="W1675"/>
      <c r="X1675" s="410"/>
      <c r="Y1675" s="410"/>
      <c r="Z1675" s="410"/>
      <c r="AA1675" s="410"/>
      <c r="AB1675" s="410"/>
      <c r="AC1675" s="410"/>
      <c r="AD1675" s="410"/>
    </row>
    <row r="1676" spans="1:30" s="30" customFormat="1" x14ac:dyDescent="0.25">
      <c r="A1676"/>
      <c r="B1676"/>
      <c r="C1676" s="33"/>
      <c r="D1676" s="33"/>
      <c r="E1676" s="33"/>
      <c r="F1676" s="33"/>
      <c r="G1676" s="33"/>
      <c r="N1676"/>
      <c r="O1676"/>
      <c r="P1676"/>
      <c r="Q1676"/>
      <c r="R1676"/>
      <c r="S1676"/>
      <c r="T1676"/>
      <c r="U1676"/>
      <c r="V1676"/>
      <c r="W1676"/>
      <c r="X1676" s="410"/>
      <c r="Y1676" s="410"/>
      <c r="Z1676" s="410"/>
      <c r="AA1676" s="410"/>
      <c r="AB1676" s="410"/>
      <c r="AC1676" s="410"/>
      <c r="AD1676" s="410"/>
    </row>
    <row r="1677" spans="1:30" s="30" customFormat="1" x14ac:dyDescent="0.25">
      <c r="A1677"/>
      <c r="B1677"/>
      <c r="C1677" s="33"/>
      <c r="D1677" s="33"/>
      <c r="E1677" s="33"/>
      <c r="F1677" s="33"/>
      <c r="G1677" s="33"/>
      <c r="N1677"/>
      <c r="O1677"/>
      <c r="P1677"/>
      <c r="Q1677"/>
      <c r="R1677"/>
      <c r="S1677"/>
      <c r="T1677"/>
      <c r="U1677"/>
      <c r="V1677"/>
      <c r="W1677"/>
      <c r="X1677" s="410"/>
      <c r="Y1677" s="410"/>
      <c r="Z1677" s="410"/>
      <c r="AA1677" s="410"/>
      <c r="AB1677" s="410"/>
      <c r="AC1677" s="410"/>
      <c r="AD1677" s="410"/>
    </row>
    <row r="1678" spans="1:30" s="30" customFormat="1" x14ac:dyDescent="0.25">
      <c r="A1678"/>
      <c r="B1678"/>
      <c r="C1678" s="33"/>
      <c r="D1678" s="33"/>
      <c r="E1678" s="33"/>
      <c r="F1678" s="33"/>
      <c r="G1678" s="33"/>
      <c r="N1678"/>
      <c r="O1678"/>
      <c r="P1678"/>
      <c r="Q1678"/>
      <c r="R1678"/>
      <c r="S1678"/>
      <c r="T1678"/>
      <c r="U1678"/>
      <c r="V1678"/>
      <c r="W1678"/>
      <c r="X1678" s="410"/>
      <c r="Y1678" s="410"/>
      <c r="Z1678" s="410"/>
      <c r="AA1678" s="410"/>
      <c r="AB1678" s="410"/>
      <c r="AC1678" s="410"/>
      <c r="AD1678" s="410"/>
    </row>
    <row r="1679" spans="1:30" s="30" customFormat="1" x14ac:dyDescent="0.25">
      <c r="A1679"/>
      <c r="B1679"/>
      <c r="C1679" s="33"/>
      <c r="D1679" s="33"/>
      <c r="E1679" s="33"/>
      <c r="F1679" s="33"/>
      <c r="G1679" s="33"/>
      <c r="N1679"/>
      <c r="O1679"/>
      <c r="P1679"/>
      <c r="Q1679"/>
      <c r="R1679"/>
      <c r="S1679"/>
      <c r="T1679"/>
      <c r="U1679"/>
      <c r="V1679"/>
      <c r="W1679"/>
      <c r="X1679" s="410"/>
      <c r="Y1679" s="410"/>
      <c r="Z1679" s="410"/>
      <c r="AA1679" s="410"/>
      <c r="AB1679" s="410"/>
      <c r="AC1679" s="410"/>
      <c r="AD1679" s="410"/>
    </row>
    <row r="1680" spans="1:30" s="30" customFormat="1" x14ac:dyDescent="0.25">
      <c r="A1680"/>
      <c r="B1680"/>
      <c r="C1680" s="33"/>
      <c r="D1680" s="33"/>
      <c r="E1680" s="33"/>
      <c r="F1680" s="33"/>
      <c r="G1680" s="33"/>
      <c r="N1680"/>
      <c r="O1680"/>
      <c r="P1680"/>
      <c r="Q1680"/>
      <c r="R1680"/>
      <c r="S1680"/>
      <c r="T1680"/>
      <c r="U1680"/>
      <c r="V1680"/>
      <c r="W1680"/>
      <c r="X1680" s="410"/>
      <c r="Y1680" s="410"/>
      <c r="Z1680" s="410"/>
      <c r="AA1680" s="410"/>
      <c r="AB1680" s="410"/>
      <c r="AC1680" s="410"/>
      <c r="AD1680" s="410"/>
    </row>
    <row r="1681" spans="1:30" s="30" customFormat="1" x14ac:dyDescent="0.25">
      <c r="A1681"/>
      <c r="B1681"/>
      <c r="C1681" s="33"/>
      <c r="D1681" s="33"/>
      <c r="E1681" s="33"/>
      <c r="F1681" s="33"/>
      <c r="G1681" s="33"/>
      <c r="N1681"/>
      <c r="O1681"/>
      <c r="P1681"/>
      <c r="Q1681"/>
      <c r="R1681"/>
      <c r="S1681"/>
      <c r="T1681"/>
      <c r="U1681"/>
      <c r="V1681"/>
      <c r="W1681"/>
      <c r="X1681" s="410"/>
      <c r="Y1681" s="410"/>
      <c r="Z1681" s="410"/>
      <c r="AA1681" s="410"/>
      <c r="AB1681" s="410"/>
      <c r="AC1681" s="410"/>
      <c r="AD1681" s="410"/>
    </row>
    <row r="1682" spans="1:30" s="30" customFormat="1" x14ac:dyDescent="0.25">
      <c r="A1682"/>
      <c r="B1682"/>
      <c r="C1682" s="33"/>
      <c r="D1682" s="33"/>
      <c r="E1682" s="33"/>
      <c r="F1682" s="33"/>
      <c r="G1682" s="33"/>
      <c r="N1682"/>
      <c r="O1682"/>
      <c r="P1682"/>
      <c r="Q1682"/>
      <c r="R1682"/>
      <c r="S1682"/>
      <c r="T1682"/>
      <c r="U1682"/>
      <c r="V1682"/>
      <c r="W1682"/>
      <c r="X1682" s="410"/>
      <c r="Y1682" s="410"/>
      <c r="Z1682" s="410"/>
      <c r="AA1682" s="410"/>
      <c r="AB1682" s="410"/>
      <c r="AC1682" s="410"/>
      <c r="AD1682" s="410"/>
    </row>
    <row r="1683" spans="1:30" s="30" customFormat="1" x14ac:dyDescent="0.25">
      <c r="A1683"/>
      <c r="B1683"/>
      <c r="C1683" s="33"/>
      <c r="D1683" s="33"/>
      <c r="E1683" s="33"/>
      <c r="F1683" s="33"/>
      <c r="G1683" s="33"/>
      <c r="N1683"/>
      <c r="O1683"/>
      <c r="P1683"/>
      <c r="Q1683"/>
      <c r="R1683"/>
      <c r="S1683"/>
      <c r="T1683"/>
      <c r="U1683"/>
      <c r="V1683"/>
      <c r="W1683"/>
      <c r="X1683" s="410"/>
      <c r="Y1683" s="410"/>
      <c r="Z1683" s="410"/>
      <c r="AA1683" s="410"/>
      <c r="AB1683" s="410"/>
      <c r="AC1683" s="410"/>
      <c r="AD1683" s="410"/>
    </row>
    <row r="1684" spans="1:30" s="30" customFormat="1" x14ac:dyDescent="0.25">
      <c r="A1684"/>
      <c r="B1684"/>
      <c r="C1684" s="33"/>
      <c r="D1684" s="33"/>
      <c r="E1684" s="33"/>
      <c r="F1684" s="33"/>
      <c r="G1684" s="33"/>
      <c r="N1684"/>
      <c r="O1684"/>
      <c r="P1684"/>
      <c r="Q1684"/>
      <c r="R1684"/>
      <c r="S1684"/>
      <c r="T1684"/>
      <c r="U1684"/>
      <c r="V1684"/>
      <c r="W1684"/>
      <c r="X1684" s="410"/>
      <c r="Y1684" s="410"/>
      <c r="Z1684" s="410"/>
      <c r="AA1684" s="410"/>
      <c r="AB1684" s="410"/>
      <c r="AC1684" s="410"/>
      <c r="AD1684" s="410"/>
    </row>
    <row r="1685" spans="1:30" s="30" customFormat="1" x14ac:dyDescent="0.25">
      <c r="A1685"/>
      <c r="B1685"/>
      <c r="C1685" s="33"/>
      <c r="D1685" s="33"/>
      <c r="E1685" s="33"/>
      <c r="F1685" s="33"/>
      <c r="G1685" s="33"/>
      <c r="N1685"/>
      <c r="O1685"/>
      <c r="P1685"/>
      <c r="Q1685"/>
      <c r="R1685"/>
      <c r="S1685"/>
      <c r="T1685"/>
      <c r="U1685"/>
      <c r="V1685"/>
      <c r="W1685"/>
      <c r="X1685" s="410"/>
      <c r="Y1685" s="410"/>
      <c r="Z1685" s="410"/>
      <c r="AA1685" s="410"/>
      <c r="AB1685" s="410"/>
      <c r="AC1685" s="410"/>
      <c r="AD1685" s="410"/>
    </row>
    <row r="1686" spans="1:30" s="30" customFormat="1" x14ac:dyDescent="0.25">
      <c r="A1686"/>
      <c r="B1686"/>
      <c r="C1686" s="33"/>
      <c r="D1686" s="33"/>
      <c r="E1686" s="33"/>
      <c r="F1686" s="33"/>
      <c r="G1686" s="33"/>
      <c r="N1686"/>
      <c r="O1686"/>
      <c r="P1686"/>
      <c r="Q1686"/>
      <c r="R1686"/>
      <c r="S1686"/>
      <c r="T1686"/>
      <c r="U1686"/>
      <c r="V1686"/>
      <c r="W1686"/>
      <c r="X1686" s="410"/>
      <c r="Y1686" s="410"/>
      <c r="Z1686" s="410"/>
      <c r="AA1686" s="410"/>
      <c r="AB1686" s="410"/>
      <c r="AC1686" s="410"/>
      <c r="AD1686" s="410"/>
    </row>
    <row r="1687" spans="1:30" s="30" customFormat="1" x14ac:dyDescent="0.25">
      <c r="A1687"/>
      <c r="B1687"/>
      <c r="C1687" s="33"/>
      <c r="D1687" s="33"/>
      <c r="E1687" s="33"/>
      <c r="F1687" s="33"/>
      <c r="G1687" s="33"/>
      <c r="N1687"/>
      <c r="O1687"/>
      <c r="P1687"/>
      <c r="Q1687"/>
      <c r="R1687"/>
      <c r="S1687"/>
      <c r="T1687"/>
      <c r="U1687"/>
      <c r="V1687"/>
      <c r="W1687"/>
      <c r="X1687" s="410"/>
      <c r="Y1687" s="410"/>
      <c r="Z1687" s="410"/>
      <c r="AA1687" s="410"/>
      <c r="AB1687" s="410"/>
      <c r="AC1687" s="410"/>
      <c r="AD1687" s="410"/>
    </row>
    <row r="1688" spans="1:30" s="30" customFormat="1" x14ac:dyDescent="0.25">
      <c r="A1688"/>
      <c r="B1688"/>
      <c r="C1688" s="33"/>
      <c r="D1688" s="33"/>
      <c r="E1688" s="33"/>
      <c r="F1688" s="33"/>
      <c r="G1688" s="33"/>
      <c r="N1688"/>
      <c r="O1688"/>
      <c r="P1688"/>
      <c r="Q1688"/>
      <c r="R1688"/>
      <c r="S1688"/>
      <c r="T1688"/>
      <c r="U1688"/>
      <c r="V1688"/>
      <c r="W1688"/>
      <c r="X1688" s="410"/>
      <c r="Y1688" s="410"/>
      <c r="Z1688" s="410"/>
      <c r="AA1688" s="410"/>
      <c r="AB1688" s="410"/>
      <c r="AC1688" s="410"/>
      <c r="AD1688" s="410"/>
    </row>
    <row r="1689" spans="1:30" s="30" customFormat="1" x14ac:dyDescent="0.25">
      <c r="A1689"/>
      <c r="B1689"/>
      <c r="C1689" s="33"/>
      <c r="D1689" s="33"/>
      <c r="E1689" s="33"/>
      <c r="F1689" s="33"/>
      <c r="G1689" s="33"/>
      <c r="N1689"/>
      <c r="O1689"/>
      <c r="P1689"/>
      <c r="Q1689"/>
      <c r="R1689"/>
      <c r="S1689"/>
      <c r="T1689"/>
      <c r="U1689"/>
      <c r="V1689"/>
      <c r="W1689"/>
      <c r="X1689" s="410"/>
      <c r="Y1689" s="410"/>
      <c r="Z1689" s="410"/>
      <c r="AA1689" s="410"/>
      <c r="AB1689" s="410"/>
      <c r="AC1689" s="410"/>
      <c r="AD1689" s="410"/>
    </row>
    <row r="1690" spans="1:30" s="30" customFormat="1" x14ac:dyDescent="0.25">
      <c r="A1690"/>
      <c r="B1690"/>
      <c r="C1690" s="33"/>
      <c r="D1690" s="33"/>
      <c r="E1690" s="33"/>
      <c r="F1690" s="33"/>
      <c r="G1690" s="33"/>
      <c r="N1690"/>
      <c r="O1690"/>
      <c r="P1690"/>
      <c r="Q1690"/>
      <c r="R1690"/>
      <c r="S1690"/>
      <c r="T1690"/>
      <c r="U1690"/>
      <c r="V1690"/>
      <c r="W1690"/>
      <c r="X1690" s="410"/>
      <c r="Y1690" s="410"/>
      <c r="Z1690" s="410"/>
      <c r="AA1690" s="410"/>
      <c r="AB1690" s="410"/>
      <c r="AC1690" s="410"/>
      <c r="AD1690" s="410"/>
    </row>
    <row r="1691" spans="1:30" s="30" customFormat="1" x14ac:dyDescent="0.25">
      <c r="A1691"/>
      <c r="B1691"/>
      <c r="C1691" s="33"/>
      <c r="D1691" s="33"/>
      <c r="E1691" s="33"/>
      <c r="F1691" s="33"/>
      <c r="G1691" s="33"/>
      <c r="N1691"/>
      <c r="O1691"/>
      <c r="P1691"/>
      <c r="Q1691"/>
      <c r="R1691"/>
      <c r="S1691"/>
      <c r="T1691"/>
      <c r="U1691"/>
      <c r="V1691"/>
      <c r="W1691"/>
      <c r="X1691" s="410"/>
      <c r="Y1691" s="410"/>
      <c r="Z1691" s="410"/>
      <c r="AA1691" s="410"/>
      <c r="AB1691" s="410"/>
      <c r="AC1691" s="410"/>
      <c r="AD1691" s="410"/>
    </row>
    <row r="1692" spans="1:30" s="30" customFormat="1" x14ac:dyDescent="0.25">
      <c r="A1692"/>
      <c r="B1692"/>
      <c r="C1692" s="33"/>
      <c r="D1692" s="33"/>
      <c r="E1692" s="33"/>
      <c r="F1692" s="33"/>
      <c r="G1692" s="33"/>
      <c r="N1692"/>
      <c r="O1692"/>
      <c r="P1692"/>
      <c r="Q1692"/>
      <c r="R1692"/>
      <c r="S1692"/>
      <c r="T1692"/>
      <c r="U1692"/>
      <c r="V1692"/>
      <c r="W1692"/>
      <c r="X1692" s="410"/>
      <c r="Y1692" s="410"/>
      <c r="Z1692" s="410"/>
      <c r="AA1692" s="410"/>
      <c r="AB1692" s="410"/>
      <c r="AC1692" s="410"/>
      <c r="AD1692" s="410"/>
    </row>
    <row r="1693" spans="1:30" s="30" customFormat="1" x14ac:dyDescent="0.25">
      <c r="A1693"/>
      <c r="B1693"/>
      <c r="C1693" s="33"/>
      <c r="D1693" s="33"/>
      <c r="E1693" s="33"/>
      <c r="F1693" s="33"/>
      <c r="G1693" s="33"/>
      <c r="N1693"/>
      <c r="O1693"/>
      <c r="P1693"/>
      <c r="Q1693"/>
      <c r="R1693"/>
      <c r="S1693"/>
      <c r="T1693"/>
      <c r="U1693"/>
      <c r="V1693"/>
      <c r="W1693"/>
      <c r="X1693" s="410"/>
      <c r="Y1693" s="410"/>
      <c r="Z1693" s="410"/>
      <c r="AA1693" s="410"/>
      <c r="AB1693" s="410"/>
      <c r="AC1693" s="410"/>
      <c r="AD1693" s="410"/>
    </row>
    <row r="1694" spans="1:30" s="30" customFormat="1" x14ac:dyDescent="0.25">
      <c r="A1694"/>
      <c r="B1694"/>
      <c r="C1694" s="33"/>
      <c r="D1694" s="33"/>
      <c r="E1694" s="33"/>
      <c r="F1694" s="33"/>
      <c r="G1694" s="33"/>
      <c r="N1694"/>
      <c r="O1694"/>
      <c r="P1694"/>
      <c r="Q1694"/>
      <c r="R1694"/>
      <c r="S1694"/>
      <c r="T1694"/>
      <c r="U1694"/>
      <c r="V1694"/>
      <c r="W1694"/>
      <c r="X1694" s="410"/>
      <c r="Y1694" s="410"/>
      <c r="Z1694" s="410"/>
      <c r="AA1694" s="410"/>
      <c r="AB1694" s="410"/>
      <c r="AC1694" s="410"/>
      <c r="AD1694" s="410"/>
    </row>
    <row r="1695" spans="1:30" s="30" customFormat="1" x14ac:dyDescent="0.25">
      <c r="A1695"/>
      <c r="B1695"/>
      <c r="C1695" s="33"/>
      <c r="D1695" s="33"/>
      <c r="E1695" s="33"/>
      <c r="F1695" s="33"/>
      <c r="G1695" s="33"/>
      <c r="N1695"/>
      <c r="O1695"/>
      <c r="P1695"/>
      <c r="Q1695"/>
      <c r="R1695"/>
      <c r="S1695"/>
      <c r="T1695"/>
      <c r="U1695"/>
      <c r="V1695"/>
      <c r="W1695"/>
      <c r="X1695" s="410"/>
      <c r="Y1695" s="410"/>
      <c r="Z1695" s="410"/>
      <c r="AA1695" s="410"/>
      <c r="AB1695" s="410"/>
      <c r="AC1695" s="410"/>
      <c r="AD1695" s="410"/>
    </row>
    <row r="1696" spans="1:30" s="30" customFormat="1" x14ac:dyDescent="0.25">
      <c r="A1696"/>
      <c r="B1696"/>
      <c r="C1696" s="33"/>
      <c r="D1696" s="33"/>
      <c r="E1696" s="33"/>
      <c r="F1696" s="33"/>
      <c r="G1696" s="33"/>
      <c r="N1696"/>
      <c r="O1696"/>
      <c r="P1696"/>
      <c r="Q1696"/>
      <c r="R1696"/>
      <c r="S1696"/>
      <c r="T1696"/>
      <c r="U1696"/>
      <c r="V1696"/>
      <c r="W1696"/>
      <c r="X1696" s="410"/>
      <c r="Y1696" s="410"/>
      <c r="Z1696" s="410"/>
      <c r="AA1696" s="410"/>
      <c r="AB1696" s="410"/>
      <c r="AC1696" s="410"/>
      <c r="AD1696" s="410"/>
    </row>
    <row r="1697" spans="1:30" s="30" customFormat="1" x14ac:dyDescent="0.25">
      <c r="A1697"/>
      <c r="B1697"/>
      <c r="C1697" s="33"/>
      <c r="D1697" s="33"/>
      <c r="E1697" s="33"/>
      <c r="F1697" s="33"/>
      <c r="G1697" s="33"/>
      <c r="N1697"/>
      <c r="O1697"/>
      <c r="P1697"/>
      <c r="Q1697"/>
      <c r="R1697"/>
      <c r="S1697"/>
      <c r="T1697"/>
      <c r="U1697"/>
      <c r="V1697"/>
      <c r="W1697"/>
      <c r="X1697" s="410"/>
      <c r="Y1697" s="410"/>
      <c r="Z1697" s="410"/>
      <c r="AA1697" s="410"/>
      <c r="AB1697" s="410"/>
      <c r="AC1697" s="410"/>
      <c r="AD1697" s="410"/>
    </row>
    <row r="1698" spans="1:30" s="30" customFormat="1" x14ac:dyDescent="0.25">
      <c r="A1698"/>
      <c r="B1698"/>
      <c r="C1698" s="33"/>
      <c r="D1698" s="33"/>
      <c r="E1698" s="33"/>
      <c r="F1698" s="33"/>
      <c r="G1698" s="33"/>
      <c r="N1698"/>
      <c r="O1698"/>
      <c r="P1698"/>
      <c r="Q1698"/>
      <c r="R1698"/>
      <c r="S1698"/>
      <c r="T1698"/>
      <c r="U1698"/>
      <c r="V1698"/>
      <c r="W1698"/>
      <c r="X1698" s="410"/>
      <c r="Y1698" s="410"/>
      <c r="Z1698" s="410"/>
      <c r="AA1698" s="410"/>
      <c r="AB1698" s="410"/>
      <c r="AC1698" s="410"/>
      <c r="AD1698" s="410"/>
    </row>
    <row r="1699" spans="1:30" s="30" customFormat="1" x14ac:dyDescent="0.25">
      <c r="A1699"/>
      <c r="B1699"/>
      <c r="C1699" s="33"/>
      <c r="D1699" s="33"/>
      <c r="E1699" s="33"/>
      <c r="F1699" s="33"/>
      <c r="G1699" s="33"/>
      <c r="N1699"/>
      <c r="O1699"/>
      <c r="P1699"/>
      <c r="Q1699"/>
      <c r="R1699"/>
      <c r="S1699"/>
      <c r="T1699"/>
      <c r="U1699"/>
      <c r="V1699"/>
      <c r="W1699"/>
      <c r="X1699" s="410"/>
      <c r="Y1699" s="410"/>
      <c r="Z1699" s="410"/>
      <c r="AA1699" s="410"/>
      <c r="AB1699" s="410"/>
      <c r="AC1699" s="410"/>
      <c r="AD1699" s="410"/>
    </row>
    <row r="1700" spans="1:30" s="30" customFormat="1" x14ac:dyDescent="0.25">
      <c r="A1700"/>
      <c r="B1700"/>
      <c r="C1700" s="33"/>
      <c r="D1700" s="33"/>
      <c r="E1700" s="33"/>
      <c r="F1700" s="33"/>
      <c r="G1700" s="33"/>
      <c r="N1700"/>
      <c r="O1700"/>
      <c r="P1700"/>
      <c r="Q1700"/>
      <c r="R1700"/>
      <c r="S1700"/>
      <c r="T1700"/>
      <c r="U1700"/>
      <c r="V1700"/>
      <c r="W1700"/>
      <c r="X1700" s="410"/>
      <c r="Y1700" s="410"/>
      <c r="Z1700" s="410"/>
      <c r="AA1700" s="410"/>
      <c r="AB1700" s="410"/>
      <c r="AC1700" s="410"/>
      <c r="AD1700" s="410"/>
    </row>
    <row r="1701" spans="1:30" s="30" customFormat="1" x14ac:dyDescent="0.25">
      <c r="A1701"/>
      <c r="B1701"/>
      <c r="C1701" s="33"/>
      <c r="D1701" s="33"/>
      <c r="E1701" s="33"/>
      <c r="F1701" s="33"/>
      <c r="G1701" s="33"/>
      <c r="N1701"/>
      <c r="O1701"/>
      <c r="P1701"/>
      <c r="Q1701"/>
      <c r="R1701"/>
      <c r="S1701"/>
      <c r="T1701"/>
      <c r="U1701"/>
      <c r="V1701"/>
      <c r="W1701"/>
      <c r="X1701" s="410"/>
      <c r="Y1701" s="410"/>
      <c r="Z1701" s="410"/>
      <c r="AA1701" s="410"/>
      <c r="AB1701" s="410"/>
      <c r="AC1701" s="410"/>
      <c r="AD1701" s="410"/>
    </row>
    <row r="1702" spans="1:30" s="30" customFormat="1" x14ac:dyDescent="0.25">
      <c r="A1702"/>
      <c r="B1702"/>
      <c r="C1702" s="33"/>
      <c r="D1702" s="33"/>
      <c r="E1702" s="33"/>
      <c r="F1702" s="33"/>
      <c r="G1702" s="33"/>
      <c r="N1702"/>
      <c r="O1702"/>
      <c r="P1702"/>
      <c r="Q1702"/>
      <c r="R1702"/>
      <c r="S1702"/>
      <c r="T1702"/>
      <c r="U1702"/>
      <c r="V1702"/>
      <c r="W1702"/>
      <c r="X1702" s="410"/>
      <c r="Y1702" s="410"/>
      <c r="Z1702" s="410"/>
      <c r="AA1702" s="410"/>
      <c r="AB1702" s="410"/>
      <c r="AC1702" s="410"/>
      <c r="AD1702" s="410"/>
    </row>
    <row r="1703" spans="1:30" s="30" customFormat="1" x14ac:dyDescent="0.25">
      <c r="A1703"/>
      <c r="B1703"/>
      <c r="C1703" s="33"/>
      <c r="D1703" s="33"/>
      <c r="E1703" s="33"/>
      <c r="F1703" s="33"/>
      <c r="G1703" s="33"/>
      <c r="N1703"/>
      <c r="O1703"/>
      <c r="P1703"/>
      <c r="Q1703"/>
      <c r="R1703"/>
      <c r="S1703"/>
      <c r="T1703"/>
      <c r="U1703"/>
      <c r="V1703"/>
      <c r="W1703"/>
      <c r="X1703" s="410"/>
      <c r="Y1703" s="410"/>
      <c r="Z1703" s="410"/>
      <c r="AA1703" s="410"/>
      <c r="AB1703" s="410"/>
      <c r="AC1703" s="410"/>
      <c r="AD1703" s="410"/>
    </row>
    <row r="1704" spans="1:30" s="30" customFormat="1" x14ac:dyDescent="0.25">
      <c r="A1704"/>
      <c r="B1704"/>
      <c r="C1704" s="33"/>
      <c r="D1704" s="33"/>
      <c r="E1704" s="33"/>
      <c r="F1704" s="33"/>
      <c r="G1704" s="33"/>
      <c r="N1704"/>
      <c r="O1704"/>
      <c r="P1704"/>
      <c r="Q1704"/>
      <c r="R1704"/>
      <c r="S1704"/>
      <c r="T1704"/>
      <c r="U1704"/>
      <c r="V1704"/>
      <c r="W1704"/>
      <c r="X1704" s="410"/>
      <c r="Y1704" s="410"/>
      <c r="Z1704" s="410"/>
      <c r="AA1704" s="410"/>
      <c r="AB1704" s="410"/>
      <c r="AC1704" s="410"/>
      <c r="AD1704" s="410"/>
    </row>
    <row r="1705" spans="1:30" s="30" customFormat="1" x14ac:dyDescent="0.25">
      <c r="A1705"/>
      <c r="B1705"/>
      <c r="C1705" s="33"/>
      <c r="D1705" s="33"/>
      <c r="E1705" s="33"/>
      <c r="F1705" s="33"/>
      <c r="G1705" s="33"/>
      <c r="N1705"/>
      <c r="O1705"/>
      <c r="P1705"/>
      <c r="Q1705"/>
      <c r="R1705"/>
      <c r="S1705"/>
      <c r="T1705"/>
      <c r="U1705"/>
      <c r="V1705"/>
      <c r="W1705"/>
      <c r="X1705" s="410"/>
      <c r="Y1705" s="410"/>
      <c r="Z1705" s="410"/>
      <c r="AA1705" s="410"/>
      <c r="AB1705" s="410"/>
      <c r="AC1705" s="410"/>
      <c r="AD1705" s="410"/>
    </row>
    <row r="1706" spans="1:30" s="30" customFormat="1" x14ac:dyDescent="0.25">
      <c r="A1706"/>
      <c r="B1706"/>
      <c r="C1706" s="33"/>
      <c r="D1706" s="33"/>
      <c r="E1706" s="33"/>
      <c r="F1706" s="33"/>
      <c r="G1706" s="33"/>
      <c r="N1706"/>
      <c r="O1706"/>
      <c r="P1706"/>
      <c r="Q1706"/>
      <c r="R1706"/>
      <c r="S1706"/>
      <c r="T1706"/>
      <c r="U1706"/>
      <c r="V1706"/>
      <c r="W1706"/>
      <c r="X1706" s="410"/>
      <c r="Y1706" s="410"/>
      <c r="Z1706" s="410"/>
      <c r="AA1706" s="410"/>
      <c r="AB1706" s="410"/>
      <c r="AC1706" s="410"/>
      <c r="AD1706" s="410"/>
    </row>
    <row r="1707" spans="1:30" s="30" customFormat="1" x14ac:dyDescent="0.25">
      <c r="A1707"/>
      <c r="B1707"/>
      <c r="C1707" s="33"/>
      <c r="D1707" s="33"/>
      <c r="E1707" s="33"/>
      <c r="F1707" s="33"/>
      <c r="G1707" s="33"/>
      <c r="N1707"/>
      <c r="O1707"/>
      <c r="P1707"/>
      <c r="Q1707"/>
      <c r="R1707"/>
      <c r="S1707"/>
      <c r="T1707"/>
      <c r="U1707"/>
      <c r="V1707"/>
      <c r="W1707"/>
      <c r="X1707" s="410"/>
      <c r="Y1707" s="410"/>
      <c r="Z1707" s="410"/>
      <c r="AA1707" s="410"/>
      <c r="AB1707" s="410"/>
      <c r="AC1707" s="410"/>
      <c r="AD1707" s="410"/>
    </row>
    <row r="1708" spans="1:30" s="30" customFormat="1" x14ac:dyDescent="0.25">
      <c r="A1708"/>
      <c r="B1708"/>
      <c r="C1708" s="33"/>
      <c r="D1708" s="33"/>
      <c r="E1708" s="33"/>
      <c r="F1708" s="33"/>
      <c r="G1708" s="33"/>
      <c r="N1708"/>
      <c r="O1708"/>
      <c r="P1708"/>
      <c r="Q1708"/>
      <c r="R1708"/>
      <c r="S1708"/>
      <c r="T1708"/>
      <c r="U1708"/>
      <c r="V1708"/>
      <c r="W1708"/>
      <c r="X1708" s="410"/>
      <c r="Y1708" s="410"/>
      <c r="Z1708" s="410"/>
      <c r="AA1708" s="410"/>
      <c r="AB1708" s="410"/>
      <c r="AC1708" s="410"/>
      <c r="AD1708" s="410"/>
    </row>
    <row r="1709" spans="1:30" s="30" customFormat="1" x14ac:dyDescent="0.25">
      <c r="A1709"/>
      <c r="B1709"/>
      <c r="C1709" s="33"/>
      <c r="D1709" s="33"/>
      <c r="E1709" s="33"/>
      <c r="F1709" s="33"/>
      <c r="G1709" s="33"/>
      <c r="N1709"/>
      <c r="O1709"/>
      <c r="P1709"/>
      <c r="Q1709"/>
      <c r="R1709"/>
      <c r="S1709"/>
      <c r="T1709"/>
      <c r="U1709"/>
      <c r="V1709"/>
      <c r="W1709"/>
      <c r="X1709" s="410"/>
      <c r="Y1709" s="410"/>
      <c r="Z1709" s="410"/>
      <c r="AA1709" s="410"/>
      <c r="AB1709" s="410"/>
      <c r="AC1709" s="410"/>
      <c r="AD1709" s="410"/>
    </row>
    <row r="1710" spans="1:30" s="30" customFormat="1" x14ac:dyDescent="0.25">
      <c r="A1710"/>
      <c r="B1710"/>
      <c r="C1710" s="33"/>
      <c r="D1710" s="33"/>
      <c r="E1710" s="33"/>
      <c r="F1710" s="33"/>
      <c r="G1710" s="33"/>
      <c r="N1710"/>
      <c r="O1710"/>
      <c r="P1710"/>
      <c r="Q1710"/>
      <c r="R1710"/>
      <c r="S1710"/>
      <c r="T1710"/>
      <c r="U1710"/>
      <c r="V1710"/>
      <c r="W1710"/>
      <c r="X1710" s="410"/>
      <c r="Y1710" s="410"/>
      <c r="Z1710" s="410"/>
      <c r="AA1710" s="410"/>
      <c r="AB1710" s="410"/>
      <c r="AC1710" s="410"/>
      <c r="AD1710" s="410"/>
    </row>
    <row r="1711" spans="1:30" s="30" customFormat="1" x14ac:dyDescent="0.25">
      <c r="A1711"/>
      <c r="B1711"/>
      <c r="C1711" s="33"/>
      <c r="D1711" s="33"/>
      <c r="E1711" s="33"/>
      <c r="F1711" s="33"/>
      <c r="G1711" s="33"/>
      <c r="N1711"/>
      <c r="O1711"/>
      <c r="P1711"/>
      <c r="Q1711"/>
      <c r="R1711"/>
      <c r="S1711"/>
      <c r="T1711"/>
      <c r="U1711"/>
      <c r="V1711"/>
      <c r="W1711"/>
      <c r="X1711" s="410"/>
      <c r="Y1711" s="410"/>
      <c r="Z1711" s="410"/>
      <c r="AA1711" s="410"/>
      <c r="AB1711" s="410"/>
      <c r="AC1711" s="410"/>
      <c r="AD1711" s="410"/>
    </row>
    <row r="1712" spans="1:30" s="30" customFormat="1" x14ac:dyDescent="0.25">
      <c r="A1712"/>
      <c r="B1712"/>
      <c r="C1712" s="33"/>
      <c r="D1712" s="33"/>
      <c r="E1712" s="33"/>
      <c r="F1712" s="33"/>
      <c r="G1712" s="33"/>
      <c r="N1712"/>
      <c r="O1712"/>
      <c r="P1712"/>
      <c r="Q1712"/>
      <c r="R1712"/>
      <c r="S1712"/>
      <c r="T1712"/>
      <c r="U1712"/>
      <c r="V1712"/>
      <c r="W1712"/>
      <c r="X1712" s="410"/>
      <c r="Y1712" s="410"/>
      <c r="Z1712" s="410"/>
      <c r="AA1712" s="410"/>
      <c r="AB1712" s="410"/>
      <c r="AC1712" s="410"/>
      <c r="AD1712" s="410"/>
    </row>
    <row r="1713" spans="1:30" s="30" customFormat="1" x14ac:dyDescent="0.25">
      <c r="A1713"/>
      <c r="B1713"/>
      <c r="C1713" s="33"/>
      <c r="D1713" s="33"/>
      <c r="E1713" s="33"/>
      <c r="F1713" s="33"/>
      <c r="G1713" s="33"/>
      <c r="N1713"/>
      <c r="O1713"/>
      <c r="P1713"/>
      <c r="Q1713"/>
      <c r="R1713"/>
      <c r="S1713"/>
      <c r="T1713"/>
      <c r="U1713"/>
      <c r="V1713"/>
      <c r="W1713"/>
      <c r="X1713" s="410"/>
      <c r="Y1713" s="410"/>
      <c r="Z1713" s="410"/>
      <c r="AA1713" s="410"/>
      <c r="AB1713" s="410"/>
      <c r="AC1713" s="410"/>
      <c r="AD1713" s="410"/>
    </row>
    <row r="1714" spans="1:30" s="30" customFormat="1" x14ac:dyDescent="0.25">
      <c r="A1714"/>
      <c r="B1714"/>
      <c r="C1714" s="33"/>
      <c r="D1714" s="33"/>
      <c r="E1714" s="33"/>
      <c r="F1714" s="33"/>
      <c r="G1714" s="33"/>
      <c r="N1714"/>
      <c r="O1714"/>
      <c r="P1714"/>
      <c r="Q1714"/>
      <c r="R1714"/>
      <c r="S1714"/>
      <c r="T1714"/>
      <c r="U1714"/>
      <c r="V1714"/>
      <c r="W1714"/>
      <c r="X1714" s="410"/>
      <c r="Y1714" s="410"/>
      <c r="Z1714" s="410"/>
      <c r="AA1714" s="410"/>
      <c r="AB1714" s="410"/>
      <c r="AC1714" s="410"/>
      <c r="AD1714" s="410"/>
    </row>
    <row r="1715" spans="1:30" s="30" customFormat="1" x14ac:dyDescent="0.25">
      <c r="A1715"/>
      <c r="B1715"/>
      <c r="C1715" s="33"/>
      <c r="D1715" s="33"/>
      <c r="E1715" s="33"/>
      <c r="F1715" s="33"/>
      <c r="G1715" s="33"/>
      <c r="N1715"/>
      <c r="O1715"/>
      <c r="P1715"/>
      <c r="Q1715"/>
      <c r="R1715"/>
      <c r="S1715"/>
      <c r="T1715"/>
      <c r="U1715"/>
      <c r="V1715"/>
      <c r="W1715"/>
      <c r="X1715" s="410"/>
      <c r="Y1715" s="410"/>
      <c r="Z1715" s="410"/>
      <c r="AA1715" s="410"/>
      <c r="AB1715" s="410"/>
      <c r="AC1715" s="410"/>
      <c r="AD1715" s="410"/>
    </row>
    <row r="1716" spans="1:30" s="30" customFormat="1" x14ac:dyDescent="0.25">
      <c r="A1716"/>
      <c r="B1716"/>
      <c r="C1716" s="33"/>
      <c r="D1716" s="33"/>
      <c r="E1716" s="33"/>
      <c r="F1716" s="33"/>
      <c r="G1716" s="33"/>
      <c r="N1716"/>
      <c r="O1716"/>
      <c r="P1716"/>
      <c r="Q1716"/>
      <c r="R1716"/>
      <c r="S1716"/>
      <c r="T1716"/>
      <c r="U1716"/>
      <c r="V1716"/>
      <c r="W1716"/>
      <c r="X1716" s="410"/>
      <c r="Y1716" s="410"/>
      <c r="Z1716" s="410"/>
      <c r="AA1716" s="410"/>
      <c r="AB1716" s="410"/>
      <c r="AC1716" s="410"/>
      <c r="AD1716" s="410"/>
    </row>
    <row r="1717" spans="1:30" s="30" customFormat="1" x14ac:dyDescent="0.25">
      <c r="A1717"/>
      <c r="B1717"/>
      <c r="C1717" s="33"/>
      <c r="D1717" s="33"/>
      <c r="E1717" s="33"/>
      <c r="F1717" s="33"/>
      <c r="G1717" s="33"/>
      <c r="N1717"/>
      <c r="O1717"/>
      <c r="P1717"/>
      <c r="Q1717"/>
      <c r="R1717"/>
      <c r="S1717"/>
      <c r="T1717"/>
      <c r="U1717"/>
      <c r="V1717"/>
      <c r="W1717"/>
      <c r="X1717" s="410"/>
      <c r="Y1717" s="410"/>
      <c r="Z1717" s="410"/>
      <c r="AA1717" s="410"/>
      <c r="AB1717" s="410"/>
      <c r="AC1717" s="410"/>
      <c r="AD1717" s="410"/>
    </row>
    <row r="1718" spans="1:30" s="30" customFormat="1" x14ac:dyDescent="0.25">
      <c r="A1718"/>
      <c r="B1718"/>
      <c r="C1718" s="33"/>
      <c r="D1718" s="33"/>
      <c r="E1718" s="33"/>
      <c r="F1718" s="33"/>
      <c r="G1718" s="33"/>
      <c r="N1718"/>
      <c r="O1718"/>
      <c r="P1718"/>
      <c r="Q1718"/>
      <c r="R1718"/>
      <c r="S1718"/>
      <c r="T1718"/>
      <c r="U1718"/>
      <c r="V1718"/>
      <c r="W1718"/>
      <c r="X1718" s="410"/>
      <c r="Y1718" s="410"/>
      <c r="Z1718" s="410"/>
      <c r="AA1718" s="410"/>
      <c r="AB1718" s="410"/>
      <c r="AC1718" s="410"/>
      <c r="AD1718" s="410"/>
    </row>
    <row r="1719" spans="1:30" s="30" customFormat="1" x14ac:dyDescent="0.25">
      <c r="A1719"/>
      <c r="B1719"/>
      <c r="C1719" s="33"/>
      <c r="D1719" s="33"/>
      <c r="E1719" s="33"/>
      <c r="F1719" s="33"/>
      <c r="G1719" s="33"/>
      <c r="N1719"/>
      <c r="O1719"/>
      <c r="P1719"/>
      <c r="Q1719"/>
      <c r="R1719"/>
      <c r="S1719"/>
      <c r="T1719"/>
      <c r="U1719"/>
      <c r="V1719"/>
      <c r="W1719"/>
      <c r="X1719" s="410"/>
      <c r="Y1719" s="410"/>
      <c r="Z1719" s="410"/>
      <c r="AA1719" s="410"/>
      <c r="AB1719" s="410"/>
      <c r="AC1719" s="410"/>
      <c r="AD1719" s="410"/>
    </row>
    <row r="1720" spans="1:30" s="30" customFormat="1" x14ac:dyDescent="0.25">
      <c r="A1720"/>
      <c r="B1720"/>
      <c r="C1720" s="33"/>
      <c r="D1720" s="33"/>
      <c r="E1720" s="33"/>
      <c r="F1720" s="33"/>
      <c r="G1720" s="33"/>
      <c r="N1720"/>
      <c r="O1720"/>
      <c r="P1720"/>
      <c r="Q1720"/>
      <c r="R1720"/>
      <c r="S1720"/>
      <c r="T1720"/>
      <c r="U1720"/>
      <c r="V1720"/>
      <c r="W1720"/>
      <c r="X1720" s="410"/>
      <c r="Y1720" s="410"/>
      <c r="Z1720" s="410"/>
      <c r="AA1720" s="410"/>
      <c r="AB1720" s="410"/>
      <c r="AC1720" s="410"/>
      <c r="AD1720" s="410"/>
    </row>
    <row r="1721" spans="1:30" s="30" customFormat="1" x14ac:dyDescent="0.25">
      <c r="A1721"/>
      <c r="B1721"/>
      <c r="C1721" s="33"/>
      <c r="D1721" s="33"/>
      <c r="E1721" s="33"/>
      <c r="F1721" s="33"/>
      <c r="G1721" s="33"/>
      <c r="N1721"/>
      <c r="O1721"/>
      <c r="P1721"/>
      <c r="Q1721"/>
      <c r="R1721"/>
      <c r="S1721"/>
      <c r="T1721"/>
      <c r="U1721"/>
      <c r="V1721"/>
      <c r="W1721"/>
      <c r="X1721" s="410"/>
      <c r="Y1721" s="410"/>
      <c r="Z1721" s="410"/>
      <c r="AA1721" s="410"/>
      <c r="AB1721" s="410"/>
      <c r="AC1721" s="410"/>
      <c r="AD1721" s="410"/>
    </row>
    <row r="1722" spans="1:30" s="30" customFormat="1" x14ac:dyDescent="0.25">
      <c r="A1722"/>
      <c r="B1722"/>
      <c r="C1722" s="33"/>
      <c r="D1722" s="33"/>
      <c r="E1722" s="33"/>
      <c r="F1722" s="33"/>
      <c r="G1722" s="33"/>
      <c r="N1722"/>
      <c r="O1722"/>
      <c r="P1722"/>
      <c r="Q1722"/>
      <c r="R1722"/>
      <c r="S1722"/>
      <c r="T1722"/>
      <c r="U1722"/>
      <c r="V1722"/>
      <c r="W1722"/>
      <c r="X1722" s="410"/>
      <c r="Y1722" s="410"/>
      <c r="Z1722" s="410"/>
      <c r="AA1722" s="410"/>
      <c r="AB1722" s="410"/>
      <c r="AC1722" s="410"/>
      <c r="AD1722" s="410"/>
    </row>
    <row r="1723" spans="1:30" s="30" customFormat="1" x14ac:dyDescent="0.25">
      <c r="A1723"/>
      <c r="B1723"/>
      <c r="C1723" s="33"/>
      <c r="D1723" s="33"/>
      <c r="E1723" s="33"/>
      <c r="F1723" s="33"/>
      <c r="G1723" s="33"/>
      <c r="N1723"/>
      <c r="O1723"/>
      <c r="P1723"/>
      <c r="Q1723"/>
      <c r="R1723"/>
      <c r="S1723"/>
      <c r="T1723"/>
      <c r="U1723"/>
      <c r="V1723"/>
      <c r="W1723"/>
      <c r="X1723" s="410"/>
      <c r="Y1723" s="410"/>
      <c r="Z1723" s="410"/>
      <c r="AA1723" s="410"/>
      <c r="AB1723" s="410"/>
      <c r="AC1723" s="410"/>
      <c r="AD1723" s="410"/>
    </row>
    <row r="1724" spans="1:30" s="30" customFormat="1" x14ac:dyDescent="0.25">
      <c r="A1724"/>
      <c r="B1724"/>
      <c r="C1724" s="33"/>
      <c r="D1724" s="33"/>
      <c r="E1724" s="33"/>
      <c r="F1724" s="33"/>
      <c r="G1724" s="33"/>
      <c r="N1724"/>
      <c r="O1724"/>
      <c r="P1724"/>
      <c r="Q1724"/>
      <c r="R1724"/>
      <c r="S1724"/>
      <c r="T1724"/>
      <c r="U1724"/>
      <c r="V1724"/>
      <c r="W1724"/>
      <c r="X1724" s="410"/>
      <c r="Y1724" s="410"/>
      <c r="Z1724" s="410"/>
      <c r="AA1724" s="410"/>
      <c r="AB1724" s="410"/>
      <c r="AC1724" s="410"/>
      <c r="AD1724" s="410"/>
    </row>
    <row r="1725" spans="1:30" s="30" customFormat="1" x14ac:dyDescent="0.25">
      <c r="A1725"/>
      <c r="B1725"/>
      <c r="C1725" s="33"/>
      <c r="D1725" s="33"/>
      <c r="E1725" s="33"/>
      <c r="F1725" s="33"/>
      <c r="G1725" s="33"/>
      <c r="N1725"/>
      <c r="O1725"/>
      <c r="P1725"/>
      <c r="Q1725"/>
      <c r="R1725"/>
      <c r="S1725"/>
      <c r="T1725"/>
      <c r="U1725"/>
      <c r="V1725"/>
      <c r="W1725"/>
      <c r="X1725" s="410"/>
      <c r="Y1725" s="410"/>
      <c r="Z1725" s="410"/>
      <c r="AA1725" s="410"/>
      <c r="AB1725" s="410"/>
      <c r="AC1725" s="410"/>
      <c r="AD1725" s="410"/>
    </row>
    <row r="1726" spans="1:30" s="30" customFormat="1" x14ac:dyDescent="0.25">
      <c r="A1726"/>
      <c r="B1726"/>
      <c r="C1726" s="33"/>
      <c r="D1726" s="33"/>
      <c r="E1726" s="33"/>
      <c r="F1726" s="33"/>
      <c r="G1726" s="33"/>
      <c r="N1726"/>
      <c r="O1726"/>
      <c r="P1726"/>
      <c r="Q1726"/>
      <c r="R1726"/>
      <c r="S1726"/>
      <c r="T1726"/>
      <c r="U1726"/>
      <c r="V1726"/>
      <c r="W1726"/>
      <c r="X1726" s="410"/>
      <c r="Y1726" s="410"/>
      <c r="Z1726" s="410"/>
      <c r="AA1726" s="410"/>
      <c r="AB1726" s="410"/>
      <c r="AC1726" s="410"/>
      <c r="AD1726" s="410"/>
    </row>
    <row r="1727" spans="1:30" s="30" customFormat="1" x14ac:dyDescent="0.25">
      <c r="A1727"/>
      <c r="B1727"/>
      <c r="C1727" s="33"/>
      <c r="D1727" s="33"/>
      <c r="E1727" s="33"/>
      <c r="F1727" s="33"/>
      <c r="G1727" s="33"/>
      <c r="N1727"/>
      <c r="O1727"/>
      <c r="P1727"/>
      <c r="Q1727"/>
      <c r="R1727"/>
      <c r="S1727"/>
      <c r="T1727"/>
      <c r="U1727"/>
      <c r="V1727"/>
      <c r="W1727"/>
      <c r="X1727" s="410"/>
      <c r="Y1727" s="410"/>
      <c r="Z1727" s="410"/>
      <c r="AA1727" s="410"/>
      <c r="AB1727" s="410"/>
      <c r="AC1727" s="410"/>
      <c r="AD1727" s="410"/>
    </row>
    <row r="1728" spans="1:30" s="30" customFormat="1" x14ac:dyDescent="0.25">
      <c r="A1728"/>
      <c r="B1728"/>
      <c r="C1728" s="33"/>
      <c r="D1728" s="33"/>
      <c r="E1728" s="33"/>
      <c r="F1728" s="33"/>
      <c r="G1728" s="33"/>
      <c r="N1728"/>
      <c r="O1728"/>
      <c r="P1728"/>
      <c r="Q1728"/>
      <c r="R1728"/>
      <c r="S1728"/>
      <c r="T1728"/>
      <c r="U1728"/>
      <c r="V1728"/>
      <c r="W1728"/>
      <c r="X1728" s="410"/>
      <c r="Y1728" s="410"/>
      <c r="Z1728" s="410"/>
      <c r="AA1728" s="410"/>
      <c r="AB1728" s="410"/>
      <c r="AC1728" s="410"/>
      <c r="AD1728" s="410"/>
    </row>
    <row r="1729" spans="1:30" s="30" customFormat="1" x14ac:dyDescent="0.25">
      <c r="A1729"/>
      <c r="B1729"/>
      <c r="C1729" s="33"/>
      <c r="D1729" s="33"/>
      <c r="E1729" s="33"/>
      <c r="F1729" s="33"/>
      <c r="G1729" s="33"/>
      <c r="N1729"/>
      <c r="O1729"/>
      <c r="P1729"/>
      <c r="Q1729"/>
      <c r="R1729"/>
      <c r="S1729"/>
      <c r="T1729"/>
      <c r="U1729"/>
      <c r="V1729"/>
      <c r="W1729"/>
      <c r="X1729" s="410"/>
      <c r="Y1729" s="410"/>
      <c r="Z1729" s="410"/>
      <c r="AA1729" s="410"/>
      <c r="AB1729" s="410"/>
      <c r="AC1729" s="410"/>
      <c r="AD1729" s="410"/>
    </row>
    <row r="1730" spans="1:30" s="30" customFormat="1" x14ac:dyDescent="0.25">
      <c r="A1730"/>
      <c r="B1730"/>
      <c r="C1730" s="33"/>
      <c r="D1730" s="33"/>
      <c r="E1730" s="33"/>
      <c r="F1730" s="33"/>
      <c r="G1730" s="33"/>
      <c r="N1730"/>
      <c r="O1730"/>
      <c r="P1730"/>
      <c r="Q1730"/>
      <c r="R1730"/>
      <c r="S1730"/>
      <c r="T1730"/>
      <c r="U1730"/>
      <c r="V1730"/>
      <c r="W1730"/>
      <c r="X1730" s="410"/>
      <c r="Y1730" s="410"/>
      <c r="Z1730" s="410"/>
      <c r="AA1730" s="410"/>
      <c r="AB1730" s="410"/>
      <c r="AC1730" s="410"/>
      <c r="AD1730" s="410"/>
    </row>
    <row r="1731" spans="1:30" s="30" customFormat="1" x14ac:dyDescent="0.25">
      <c r="A1731"/>
      <c r="B1731"/>
      <c r="C1731" s="33"/>
      <c r="D1731" s="33"/>
      <c r="E1731" s="33"/>
      <c r="F1731" s="33"/>
      <c r="G1731" s="33"/>
      <c r="N1731"/>
      <c r="O1731"/>
      <c r="P1731"/>
      <c r="Q1731"/>
      <c r="R1731"/>
      <c r="S1731"/>
      <c r="T1731"/>
      <c r="U1731"/>
      <c r="V1731"/>
      <c r="W1731"/>
      <c r="X1731" s="410"/>
      <c r="Y1731" s="410"/>
      <c r="Z1731" s="410"/>
      <c r="AA1731" s="410"/>
      <c r="AB1731" s="410"/>
      <c r="AC1731" s="410"/>
      <c r="AD1731" s="410"/>
    </row>
    <row r="1732" spans="1:30" s="30" customFormat="1" x14ac:dyDescent="0.25">
      <c r="A1732"/>
      <c r="B1732"/>
      <c r="C1732" s="33"/>
      <c r="D1732" s="33"/>
      <c r="E1732" s="33"/>
      <c r="F1732" s="33"/>
      <c r="G1732" s="33"/>
      <c r="N1732"/>
      <c r="O1732"/>
      <c r="P1732"/>
      <c r="Q1732"/>
      <c r="R1732"/>
      <c r="S1732"/>
      <c r="T1732"/>
      <c r="U1732"/>
      <c r="V1732"/>
      <c r="W1732"/>
      <c r="X1732" s="410"/>
      <c r="Y1732" s="410"/>
      <c r="Z1732" s="410"/>
      <c r="AA1732" s="410"/>
      <c r="AB1732" s="410"/>
      <c r="AC1732" s="410"/>
      <c r="AD1732" s="410"/>
    </row>
    <row r="1733" spans="1:30" s="30" customFormat="1" x14ac:dyDescent="0.25">
      <c r="A1733"/>
      <c r="B1733"/>
      <c r="C1733" s="33"/>
      <c r="D1733" s="33"/>
      <c r="E1733" s="33"/>
      <c r="F1733" s="33"/>
      <c r="G1733" s="33"/>
      <c r="N1733"/>
      <c r="O1733"/>
      <c r="P1733"/>
      <c r="Q1733"/>
      <c r="R1733"/>
      <c r="S1733"/>
      <c r="T1733"/>
      <c r="U1733"/>
      <c r="V1733"/>
      <c r="W1733"/>
      <c r="X1733" s="410"/>
      <c r="Y1733" s="410"/>
      <c r="Z1733" s="410"/>
      <c r="AA1733" s="410"/>
      <c r="AB1733" s="410"/>
      <c r="AC1733" s="410"/>
      <c r="AD1733" s="410"/>
    </row>
    <row r="1734" spans="1:30" s="30" customFormat="1" x14ac:dyDescent="0.25">
      <c r="A1734"/>
      <c r="B1734"/>
      <c r="C1734" s="33"/>
      <c r="D1734" s="33"/>
      <c r="E1734" s="33"/>
      <c r="F1734" s="33"/>
      <c r="G1734" s="33"/>
      <c r="N1734"/>
      <c r="O1734"/>
      <c r="P1734"/>
      <c r="Q1734"/>
      <c r="R1734"/>
      <c r="S1734"/>
      <c r="T1734"/>
      <c r="U1734"/>
      <c r="V1734"/>
      <c r="W1734"/>
      <c r="X1734" s="410"/>
      <c r="Y1734" s="410"/>
      <c r="Z1734" s="410"/>
      <c r="AA1734" s="410"/>
      <c r="AB1734" s="410"/>
      <c r="AC1734" s="410"/>
      <c r="AD1734" s="410"/>
    </row>
    <row r="1735" spans="1:30" s="30" customFormat="1" x14ac:dyDescent="0.25">
      <c r="A1735"/>
      <c r="B1735"/>
      <c r="C1735" s="33"/>
      <c r="D1735" s="33"/>
      <c r="E1735" s="33"/>
      <c r="F1735" s="33"/>
      <c r="G1735" s="33"/>
      <c r="N1735"/>
      <c r="O1735"/>
      <c r="P1735"/>
      <c r="Q1735"/>
      <c r="R1735"/>
      <c r="S1735"/>
      <c r="T1735"/>
      <c r="U1735"/>
      <c r="V1735"/>
      <c r="W1735"/>
      <c r="X1735" s="410"/>
      <c r="Y1735" s="410"/>
      <c r="Z1735" s="410"/>
      <c r="AA1735" s="410"/>
      <c r="AB1735" s="410"/>
      <c r="AC1735" s="410"/>
      <c r="AD1735" s="410"/>
    </row>
    <row r="1736" spans="1:30" s="30" customFormat="1" x14ac:dyDescent="0.25">
      <c r="A1736"/>
      <c r="B1736"/>
      <c r="C1736" s="33"/>
      <c r="D1736" s="33"/>
      <c r="E1736" s="33"/>
      <c r="F1736" s="33"/>
      <c r="G1736" s="33"/>
      <c r="N1736"/>
      <c r="O1736"/>
      <c r="P1736"/>
      <c r="Q1736"/>
      <c r="R1736"/>
      <c r="S1736"/>
      <c r="T1736"/>
      <c r="U1736"/>
      <c r="V1736"/>
      <c r="W1736"/>
      <c r="X1736" s="410"/>
      <c r="Y1736" s="410"/>
      <c r="Z1736" s="410"/>
      <c r="AA1736" s="410"/>
      <c r="AB1736" s="410"/>
      <c r="AC1736" s="410"/>
      <c r="AD1736" s="410"/>
    </row>
    <row r="1737" spans="1:30" s="30" customFormat="1" x14ac:dyDescent="0.25">
      <c r="A1737"/>
      <c r="B1737"/>
      <c r="C1737" s="33"/>
      <c r="D1737" s="33"/>
      <c r="E1737" s="33"/>
      <c r="F1737" s="33"/>
      <c r="G1737" s="33"/>
      <c r="N1737"/>
      <c r="O1737"/>
      <c r="P1737"/>
      <c r="Q1737"/>
      <c r="R1737"/>
      <c r="S1737"/>
      <c r="T1737"/>
      <c r="U1737"/>
      <c r="V1737"/>
      <c r="W1737"/>
      <c r="X1737" s="410"/>
      <c r="Y1737" s="410"/>
      <c r="Z1737" s="410"/>
      <c r="AA1737" s="410"/>
      <c r="AB1737" s="410"/>
      <c r="AC1737" s="410"/>
      <c r="AD1737" s="410"/>
    </row>
    <row r="1738" spans="1:30" s="30" customFormat="1" x14ac:dyDescent="0.25">
      <c r="A1738"/>
      <c r="B1738"/>
      <c r="C1738" s="33"/>
      <c r="D1738" s="33"/>
      <c r="E1738" s="33"/>
      <c r="F1738" s="33"/>
      <c r="G1738" s="33"/>
      <c r="N1738"/>
      <c r="O1738"/>
      <c r="P1738"/>
      <c r="Q1738"/>
      <c r="R1738"/>
      <c r="S1738"/>
      <c r="T1738"/>
      <c r="U1738"/>
      <c r="V1738"/>
      <c r="W1738"/>
      <c r="X1738" s="410"/>
      <c r="Y1738" s="410"/>
      <c r="Z1738" s="410"/>
      <c r="AA1738" s="410"/>
      <c r="AB1738" s="410"/>
      <c r="AC1738" s="410"/>
      <c r="AD1738" s="410"/>
    </row>
    <row r="1739" spans="1:30" s="30" customFormat="1" x14ac:dyDescent="0.25">
      <c r="A1739"/>
      <c r="B1739"/>
      <c r="C1739" s="33"/>
      <c r="D1739" s="33"/>
      <c r="E1739" s="33"/>
      <c r="F1739" s="33"/>
      <c r="G1739" s="33"/>
      <c r="N1739"/>
      <c r="O1739"/>
      <c r="P1739"/>
      <c r="Q1739"/>
      <c r="R1739"/>
      <c r="S1739"/>
      <c r="T1739"/>
      <c r="U1739"/>
      <c r="V1739"/>
      <c r="W1739"/>
      <c r="X1739" s="410"/>
      <c r="Y1739" s="410"/>
      <c r="Z1739" s="410"/>
      <c r="AA1739" s="410"/>
      <c r="AB1739" s="410"/>
      <c r="AC1739" s="410"/>
      <c r="AD1739" s="410"/>
    </row>
    <row r="1740" spans="1:30" s="30" customFormat="1" x14ac:dyDescent="0.25">
      <c r="A1740"/>
      <c r="B1740"/>
      <c r="C1740" s="33"/>
      <c r="D1740" s="33"/>
      <c r="E1740" s="33"/>
      <c r="F1740" s="33"/>
      <c r="G1740" s="33"/>
      <c r="N1740"/>
      <c r="O1740"/>
      <c r="P1740"/>
      <c r="Q1740"/>
      <c r="R1740"/>
      <c r="S1740"/>
      <c r="T1740"/>
      <c r="U1740"/>
      <c r="V1740"/>
      <c r="W1740"/>
      <c r="X1740" s="410"/>
      <c r="Y1740" s="410"/>
      <c r="Z1740" s="410"/>
      <c r="AA1740" s="410"/>
      <c r="AB1740" s="410"/>
      <c r="AC1740" s="410"/>
      <c r="AD1740" s="410"/>
    </row>
    <row r="1741" spans="1:30" s="30" customFormat="1" x14ac:dyDescent="0.25">
      <c r="A1741"/>
      <c r="B1741"/>
      <c r="C1741" s="33"/>
      <c r="D1741" s="33"/>
      <c r="E1741" s="33"/>
      <c r="F1741" s="33"/>
      <c r="G1741" s="33"/>
      <c r="N1741"/>
      <c r="O1741"/>
      <c r="P1741"/>
      <c r="Q1741"/>
      <c r="R1741"/>
      <c r="S1741"/>
      <c r="T1741"/>
      <c r="U1741"/>
      <c r="V1741"/>
      <c r="W1741"/>
      <c r="X1741" s="410"/>
      <c r="Y1741" s="410"/>
      <c r="Z1741" s="410"/>
      <c r="AA1741" s="410"/>
      <c r="AB1741" s="410"/>
      <c r="AC1741" s="410"/>
      <c r="AD1741" s="410"/>
    </row>
    <row r="1742" spans="1:30" s="30" customFormat="1" x14ac:dyDescent="0.25">
      <c r="A1742"/>
      <c r="B1742"/>
      <c r="C1742" s="33"/>
      <c r="D1742" s="33"/>
      <c r="E1742" s="33"/>
      <c r="F1742" s="33"/>
      <c r="G1742" s="33"/>
      <c r="N1742"/>
      <c r="O1742"/>
      <c r="P1742"/>
      <c r="Q1742"/>
      <c r="R1742"/>
      <c r="S1742"/>
      <c r="T1742"/>
      <c r="U1742"/>
      <c r="V1742"/>
      <c r="W1742"/>
      <c r="X1742" s="410"/>
      <c r="Y1742" s="410"/>
      <c r="Z1742" s="410"/>
      <c r="AA1742" s="410"/>
      <c r="AB1742" s="410"/>
      <c r="AC1742" s="410"/>
      <c r="AD1742" s="410"/>
    </row>
    <row r="1743" spans="1:30" s="30" customFormat="1" x14ac:dyDescent="0.25">
      <c r="A1743"/>
      <c r="B1743"/>
      <c r="C1743" s="33"/>
      <c r="D1743" s="33"/>
      <c r="E1743" s="33"/>
      <c r="F1743" s="33"/>
      <c r="G1743" s="33"/>
      <c r="N1743"/>
      <c r="O1743"/>
      <c r="P1743"/>
      <c r="Q1743"/>
      <c r="R1743"/>
      <c r="S1743"/>
      <c r="T1743"/>
      <c r="U1743"/>
      <c r="V1743"/>
      <c r="W1743"/>
      <c r="X1743" s="410"/>
      <c r="Y1743" s="410"/>
      <c r="Z1743" s="410"/>
      <c r="AA1743" s="410"/>
      <c r="AB1743" s="410"/>
      <c r="AC1743" s="410"/>
      <c r="AD1743" s="410"/>
    </row>
    <row r="1744" spans="1:30" s="30" customFormat="1" x14ac:dyDescent="0.25">
      <c r="A1744"/>
      <c r="B1744"/>
      <c r="C1744" s="33"/>
      <c r="D1744" s="33"/>
      <c r="E1744" s="33"/>
      <c r="F1744" s="33"/>
      <c r="G1744" s="33"/>
      <c r="N1744"/>
      <c r="O1744"/>
      <c r="P1744"/>
      <c r="Q1744"/>
      <c r="R1744"/>
      <c r="S1744"/>
      <c r="T1744"/>
      <c r="U1744"/>
      <c r="V1744"/>
      <c r="W1744"/>
      <c r="X1744" s="410"/>
      <c r="Y1744" s="410"/>
      <c r="Z1744" s="410"/>
      <c r="AA1744" s="410"/>
      <c r="AB1744" s="410"/>
      <c r="AC1744" s="410"/>
      <c r="AD1744" s="410"/>
    </row>
    <row r="1745" spans="1:30" s="30" customFormat="1" x14ac:dyDescent="0.25">
      <c r="A1745"/>
      <c r="B1745"/>
      <c r="C1745" s="33"/>
      <c r="D1745" s="33"/>
      <c r="E1745" s="33"/>
      <c r="F1745" s="33"/>
      <c r="G1745" s="33"/>
      <c r="N1745"/>
      <c r="O1745"/>
      <c r="P1745"/>
      <c r="Q1745"/>
      <c r="R1745"/>
      <c r="S1745"/>
      <c r="T1745"/>
      <c r="U1745"/>
      <c r="V1745"/>
      <c r="W1745"/>
      <c r="X1745" s="410"/>
      <c r="Y1745" s="410"/>
      <c r="Z1745" s="410"/>
      <c r="AA1745" s="410"/>
      <c r="AB1745" s="410"/>
      <c r="AC1745" s="410"/>
      <c r="AD1745" s="410"/>
    </row>
    <row r="1746" spans="1:30" s="30" customFormat="1" x14ac:dyDescent="0.25">
      <c r="A1746"/>
      <c r="B1746"/>
      <c r="C1746" s="33"/>
      <c r="D1746" s="33"/>
      <c r="E1746" s="33"/>
      <c r="F1746" s="33"/>
      <c r="G1746" s="33"/>
      <c r="N1746"/>
      <c r="O1746"/>
      <c r="P1746"/>
      <c r="Q1746"/>
      <c r="R1746"/>
      <c r="S1746"/>
      <c r="T1746"/>
      <c r="U1746"/>
      <c r="V1746"/>
      <c r="W1746"/>
      <c r="X1746" s="410"/>
      <c r="Y1746" s="410"/>
      <c r="Z1746" s="410"/>
      <c r="AA1746" s="410"/>
      <c r="AB1746" s="410"/>
      <c r="AC1746" s="410"/>
      <c r="AD1746" s="410"/>
    </row>
    <row r="1747" spans="1:30" s="30" customFormat="1" x14ac:dyDescent="0.25">
      <c r="A1747"/>
      <c r="B1747"/>
      <c r="C1747" s="33"/>
      <c r="D1747" s="33"/>
      <c r="E1747" s="33"/>
      <c r="F1747" s="33"/>
      <c r="G1747" s="33"/>
      <c r="N1747"/>
      <c r="O1747"/>
      <c r="P1747"/>
      <c r="Q1747"/>
      <c r="R1747"/>
      <c r="S1747"/>
      <c r="T1747"/>
      <c r="U1747"/>
      <c r="V1747"/>
      <c r="W1747"/>
      <c r="X1747" s="410"/>
      <c r="Y1747" s="410"/>
      <c r="Z1747" s="410"/>
      <c r="AA1747" s="410"/>
      <c r="AB1747" s="410"/>
      <c r="AC1747" s="410"/>
      <c r="AD1747" s="410"/>
    </row>
    <row r="1748" spans="1:30" s="30" customFormat="1" x14ac:dyDescent="0.25">
      <c r="A1748"/>
      <c r="B1748"/>
      <c r="C1748" s="33"/>
      <c r="D1748" s="33"/>
      <c r="E1748" s="33"/>
      <c r="F1748" s="33"/>
      <c r="G1748" s="33"/>
      <c r="N1748"/>
      <c r="O1748"/>
      <c r="P1748"/>
      <c r="Q1748"/>
      <c r="R1748"/>
      <c r="S1748"/>
      <c r="T1748"/>
      <c r="U1748"/>
      <c r="V1748"/>
      <c r="W1748"/>
      <c r="X1748" s="410"/>
      <c r="Y1748" s="410"/>
      <c r="Z1748" s="410"/>
      <c r="AA1748" s="410"/>
      <c r="AB1748" s="410"/>
      <c r="AC1748" s="410"/>
      <c r="AD1748" s="410"/>
    </row>
    <row r="1749" spans="1:30" s="30" customFormat="1" x14ac:dyDescent="0.25">
      <c r="A1749"/>
      <c r="B1749"/>
      <c r="C1749" s="33"/>
      <c r="D1749" s="33"/>
      <c r="E1749" s="33"/>
      <c r="F1749" s="33"/>
      <c r="G1749" s="33"/>
      <c r="N1749"/>
      <c r="O1749"/>
      <c r="P1749"/>
      <c r="Q1749"/>
      <c r="R1749"/>
      <c r="S1749"/>
      <c r="T1749"/>
      <c r="U1749"/>
      <c r="V1749"/>
      <c r="W1749"/>
      <c r="X1749" s="410"/>
      <c r="Y1749" s="410"/>
      <c r="Z1749" s="410"/>
      <c r="AA1749" s="410"/>
      <c r="AB1749" s="410"/>
      <c r="AC1749" s="410"/>
      <c r="AD1749" s="410"/>
    </row>
    <row r="1750" spans="1:30" s="30" customFormat="1" x14ac:dyDescent="0.25">
      <c r="A1750"/>
      <c r="B1750"/>
      <c r="C1750" s="33"/>
      <c r="D1750" s="33"/>
      <c r="E1750" s="33"/>
      <c r="F1750" s="33"/>
      <c r="G1750" s="33"/>
      <c r="N1750"/>
      <c r="O1750"/>
      <c r="P1750"/>
      <c r="Q1750"/>
      <c r="R1750"/>
      <c r="S1750"/>
      <c r="T1750"/>
      <c r="U1750"/>
      <c r="V1750"/>
      <c r="W1750"/>
      <c r="X1750" s="410"/>
      <c r="Y1750" s="410"/>
      <c r="Z1750" s="410"/>
      <c r="AA1750" s="410"/>
      <c r="AB1750" s="410"/>
      <c r="AC1750" s="410"/>
      <c r="AD1750" s="410"/>
    </row>
    <row r="1751" spans="1:30" s="30" customFormat="1" x14ac:dyDescent="0.25">
      <c r="A1751"/>
      <c r="B1751"/>
      <c r="C1751" s="33"/>
      <c r="D1751" s="33"/>
      <c r="E1751" s="33"/>
      <c r="F1751" s="33"/>
      <c r="G1751" s="33"/>
      <c r="N1751"/>
      <c r="O1751"/>
      <c r="P1751"/>
      <c r="Q1751"/>
      <c r="R1751"/>
      <c r="S1751"/>
      <c r="T1751"/>
      <c r="U1751"/>
      <c r="V1751"/>
      <c r="W1751"/>
      <c r="X1751" s="410"/>
      <c r="Y1751" s="410"/>
      <c r="Z1751" s="410"/>
      <c r="AA1751" s="410"/>
      <c r="AB1751" s="410"/>
      <c r="AC1751" s="410"/>
      <c r="AD1751" s="410"/>
    </row>
    <row r="1752" spans="1:30" s="30" customFormat="1" x14ac:dyDescent="0.25">
      <c r="A1752"/>
      <c r="B1752"/>
      <c r="C1752" s="33"/>
      <c r="D1752" s="33"/>
      <c r="E1752" s="33"/>
      <c r="F1752" s="33"/>
      <c r="G1752" s="33"/>
      <c r="N1752"/>
      <c r="O1752"/>
      <c r="P1752"/>
      <c r="Q1752"/>
      <c r="R1752"/>
      <c r="S1752"/>
      <c r="T1752"/>
      <c r="U1752"/>
      <c r="V1752"/>
      <c r="W1752"/>
      <c r="X1752" s="410"/>
      <c r="Y1752" s="410"/>
      <c r="Z1752" s="410"/>
      <c r="AA1752" s="410"/>
      <c r="AB1752" s="410"/>
      <c r="AC1752" s="410"/>
      <c r="AD1752" s="410"/>
    </row>
    <row r="1753" spans="1:30" s="30" customFormat="1" x14ac:dyDescent="0.25">
      <c r="A1753"/>
      <c r="B1753"/>
      <c r="C1753" s="33"/>
      <c r="D1753" s="33"/>
      <c r="E1753" s="33"/>
      <c r="F1753" s="33"/>
      <c r="G1753" s="33"/>
      <c r="N1753"/>
      <c r="O1753"/>
      <c r="P1753"/>
      <c r="Q1753"/>
      <c r="R1753"/>
      <c r="S1753"/>
      <c r="T1753"/>
      <c r="U1753"/>
      <c r="V1753"/>
      <c r="W1753"/>
      <c r="X1753" s="410"/>
      <c r="Y1753" s="410"/>
      <c r="Z1753" s="410"/>
      <c r="AA1753" s="410"/>
      <c r="AB1753" s="410"/>
      <c r="AC1753" s="410"/>
      <c r="AD1753" s="410"/>
    </row>
    <row r="1754" spans="1:30" s="30" customFormat="1" x14ac:dyDescent="0.25">
      <c r="A1754"/>
      <c r="B1754"/>
      <c r="C1754" s="33"/>
      <c r="D1754" s="33"/>
      <c r="E1754" s="33"/>
      <c r="F1754" s="33"/>
      <c r="G1754" s="33"/>
      <c r="N1754"/>
      <c r="O1754"/>
      <c r="P1754"/>
      <c r="Q1754"/>
      <c r="R1754"/>
      <c r="S1754"/>
      <c r="T1754"/>
      <c r="U1754"/>
      <c r="V1754"/>
      <c r="W1754"/>
      <c r="X1754" s="410"/>
      <c r="Y1754" s="410"/>
      <c r="Z1754" s="410"/>
      <c r="AA1754" s="410"/>
      <c r="AB1754" s="410"/>
      <c r="AC1754" s="410"/>
      <c r="AD1754" s="410"/>
    </row>
    <row r="1755" spans="1:30" s="30" customFormat="1" x14ac:dyDescent="0.25">
      <c r="A1755"/>
      <c r="B1755"/>
      <c r="C1755" s="33"/>
      <c r="D1755" s="33"/>
      <c r="E1755" s="33"/>
      <c r="F1755" s="33"/>
      <c r="G1755" s="33"/>
      <c r="N1755"/>
      <c r="O1755"/>
      <c r="P1755"/>
      <c r="Q1755"/>
      <c r="R1755"/>
      <c r="S1755"/>
      <c r="T1755"/>
      <c r="U1755"/>
      <c r="V1755"/>
      <c r="W1755"/>
      <c r="X1755" s="410"/>
      <c r="Y1755" s="410"/>
      <c r="Z1755" s="410"/>
      <c r="AA1755" s="410"/>
      <c r="AB1755" s="410"/>
      <c r="AC1755" s="410"/>
      <c r="AD1755" s="410"/>
    </row>
    <row r="1756" spans="1:30" s="30" customFormat="1" x14ac:dyDescent="0.25">
      <c r="A1756"/>
      <c r="B1756"/>
      <c r="C1756" s="33"/>
      <c r="D1756" s="33"/>
      <c r="E1756" s="33"/>
      <c r="F1756" s="33"/>
      <c r="G1756" s="33"/>
      <c r="N1756"/>
      <c r="O1756"/>
      <c r="P1756"/>
      <c r="Q1756"/>
      <c r="R1756"/>
      <c r="S1756"/>
      <c r="T1756"/>
      <c r="U1756"/>
      <c r="V1756"/>
      <c r="W1756"/>
      <c r="X1756" s="410"/>
      <c r="Y1756" s="410"/>
      <c r="Z1756" s="410"/>
      <c r="AA1756" s="410"/>
      <c r="AB1756" s="410"/>
      <c r="AC1756" s="410"/>
      <c r="AD1756" s="410"/>
    </row>
    <row r="1757" spans="1:30" s="30" customFormat="1" x14ac:dyDescent="0.25">
      <c r="A1757"/>
      <c r="B1757"/>
      <c r="C1757" s="33"/>
      <c r="D1757" s="33"/>
      <c r="E1757" s="33"/>
      <c r="F1757" s="33"/>
      <c r="G1757" s="33"/>
      <c r="N1757"/>
      <c r="O1757"/>
      <c r="P1757"/>
      <c r="Q1757"/>
      <c r="R1757"/>
      <c r="S1757"/>
      <c r="T1757"/>
      <c r="U1757"/>
      <c r="V1757"/>
      <c r="W1757"/>
      <c r="X1757" s="410"/>
      <c r="Y1757" s="410"/>
      <c r="Z1757" s="410"/>
      <c r="AA1757" s="410"/>
      <c r="AB1757" s="410"/>
      <c r="AC1757" s="410"/>
      <c r="AD1757" s="410"/>
    </row>
    <row r="1758" spans="1:30" s="30" customFormat="1" x14ac:dyDescent="0.25">
      <c r="A1758"/>
      <c r="B1758"/>
      <c r="C1758" s="33"/>
      <c r="D1758" s="33"/>
      <c r="E1758" s="33"/>
      <c r="F1758" s="33"/>
      <c r="G1758" s="33"/>
      <c r="N1758"/>
      <c r="O1758"/>
      <c r="P1758"/>
      <c r="Q1758"/>
      <c r="R1758"/>
      <c r="S1758"/>
      <c r="T1758"/>
      <c r="U1758"/>
      <c r="V1758"/>
      <c r="W1758"/>
      <c r="X1758" s="410"/>
      <c r="Y1758" s="410"/>
      <c r="Z1758" s="410"/>
      <c r="AA1758" s="410"/>
      <c r="AB1758" s="410"/>
      <c r="AC1758" s="410"/>
      <c r="AD1758" s="410"/>
    </row>
    <row r="1759" spans="1:30" s="30" customFormat="1" x14ac:dyDescent="0.25">
      <c r="A1759"/>
      <c r="B1759"/>
      <c r="C1759" s="33"/>
      <c r="D1759" s="33"/>
      <c r="E1759" s="33"/>
      <c r="F1759" s="33"/>
      <c r="G1759" s="33"/>
      <c r="N1759"/>
      <c r="O1759"/>
      <c r="P1759"/>
      <c r="Q1759"/>
      <c r="R1759"/>
      <c r="S1759"/>
      <c r="T1759"/>
      <c r="U1759"/>
      <c r="V1759"/>
      <c r="W1759"/>
      <c r="X1759" s="410"/>
      <c r="Y1759" s="410"/>
      <c r="Z1759" s="410"/>
      <c r="AA1759" s="410"/>
      <c r="AB1759" s="410"/>
      <c r="AC1759" s="410"/>
      <c r="AD1759" s="410"/>
    </row>
    <row r="1760" spans="1:30" s="30" customFormat="1" x14ac:dyDescent="0.25">
      <c r="A1760"/>
      <c r="B1760"/>
      <c r="C1760" s="33"/>
      <c r="D1760" s="33"/>
      <c r="E1760" s="33"/>
      <c r="F1760" s="33"/>
      <c r="G1760" s="33"/>
      <c r="N1760"/>
      <c r="O1760"/>
      <c r="P1760"/>
      <c r="Q1760"/>
      <c r="R1760"/>
      <c r="S1760"/>
      <c r="T1760"/>
      <c r="U1760"/>
      <c r="V1760"/>
      <c r="W1760"/>
      <c r="X1760" s="410"/>
      <c r="Y1760" s="410"/>
      <c r="Z1760" s="410"/>
      <c r="AA1760" s="410"/>
      <c r="AB1760" s="410"/>
      <c r="AC1760" s="410"/>
      <c r="AD1760" s="410"/>
    </row>
    <row r="1761" spans="1:30" s="30" customFormat="1" x14ac:dyDescent="0.25">
      <c r="A1761"/>
      <c r="B1761"/>
      <c r="C1761" s="33"/>
      <c r="D1761" s="33"/>
      <c r="E1761" s="33"/>
      <c r="F1761" s="33"/>
      <c r="G1761" s="33"/>
      <c r="N1761"/>
      <c r="O1761"/>
      <c r="P1761"/>
      <c r="Q1761"/>
      <c r="R1761"/>
      <c r="S1761"/>
      <c r="T1761"/>
      <c r="U1761"/>
      <c r="V1761"/>
      <c r="W1761"/>
      <c r="X1761" s="410"/>
      <c r="Y1761" s="410"/>
      <c r="Z1761" s="410"/>
      <c r="AA1761" s="410"/>
      <c r="AB1761" s="410"/>
      <c r="AC1761" s="410"/>
      <c r="AD1761" s="410"/>
    </row>
    <row r="1762" spans="1:30" s="30" customFormat="1" x14ac:dyDescent="0.25">
      <c r="A1762"/>
      <c r="B1762"/>
      <c r="C1762" s="33"/>
      <c r="D1762" s="33"/>
      <c r="E1762" s="33"/>
      <c r="F1762" s="33"/>
      <c r="G1762" s="33"/>
      <c r="N1762"/>
      <c r="O1762"/>
      <c r="P1762"/>
      <c r="Q1762"/>
      <c r="R1762"/>
      <c r="S1762"/>
      <c r="T1762"/>
      <c r="U1762"/>
      <c r="V1762"/>
      <c r="W1762"/>
      <c r="X1762" s="410"/>
      <c r="Y1762" s="410"/>
      <c r="Z1762" s="410"/>
      <c r="AA1762" s="410"/>
      <c r="AB1762" s="410"/>
      <c r="AC1762" s="410"/>
      <c r="AD1762" s="410"/>
    </row>
    <row r="1763" spans="1:30" s="30" customFormat="1" x14ac:dyDescent="0.25">
      <c r="A1763"/>
      <c r="B1763"/>
      <c r="C1763" s="33"/>
      <c r="D1763" s="33"/>
      <c r="E1763" s="33"/>
      <c r="F1763" s="33"/>
      <c r="G1763" s="33"/>
      <c r="N1763"/>
      <c r="O1763"/>
      <c r="P1763"/>
      <c r="Q1763"/>
      <c r="R1763"/>
      <c r="S1763"/>
      <c r="T1763"/>
      <c r="U1763"/>
      <c r="V1763"/>
      <c r="W1763"/>
      <c r="X1763" s="410"/>
      <c r="Y1763" s="410"/>
      <c r="Z1763" s="410"/>
      <c r="AA1763" s="410"/>
      <c r="AB1763" s="410"/>
      <c r="AC1763" s="410"/>
      <c r="AD1763" s="410"/>
    </row>
    <row r="1764" spans="1:30" s="30" customFormat="1" x14ac:dyDescent="0.25">
      <c r="A1764"/>
      <c r="B1764"/>
      <c r="C1764" s="33"/>
      <c r="D1764" s="33"/>
      <c r="E1764" s="33"/>
      <c r="F1764" s="33"/>
      <c r="G1764" s="33"/>
      <c r="N1764"/>
      <c r="O1764"/>
      <c r="P1764"/>
      <c r="Q1764"/>
      <c r="R1764"/>
      <c r="S1764"/>
      <c r="T1764"/>
      <c r="U1764"/>
      <c r="V1764"/>
      <c r="W1764"/>
      <c r="X1764" s="410"/>
      <c r="Y1764" s="410"/>
      <c r="Z1764" s="410"/>
      <c r="AA1764" s="410"/>
      <c r="AB1764" s="410"/>
      <c r="AC1764" s="410"/>
      <c r="AD1764" s="410"/>
    </row>
    <row r="1765" spans="1:30" s="30" customFormat="1" x14ac:dyDescent="0.25">
      <c r="A1765"/>
      <c r="B1765"/>
      <c r="C1765" s="33"/>
      <c r="D1765" s="33"/>
      <c r="E1765" s="33"/>
      <c r="F1765" s="33"/>
      <c r="G1765" s="33"/>
      <c r="N1765"/>
      <c r="O1765"/>
      <c r="P1765"/>
      <c r="Q1765"/>
      <c r="R1765"/>
      <c r="S1765"/>
      <c r="T1765"/>
      <c r="U1765"/>
      <c r="V1765"/>
      <c r="W1765"/>
      <c r="X1765" s="410"/>
      <c r="Y1765" s="410"/>
      <c r="Z1765" s="410"/>
      <c r="AA1765" s="410"/>
      <c r="AB1765" s="410"/>
      <c r="AC1765" s="410"/>
      <c r="AD1765" s="410"/>
    </row>
    <row r="1766" spans="1:30" s="30" customFormat="1" x14ac:dyDescent="0.25">
      <c r="A1766"/>
      <c r="B1766"/>
      <c r="C1766" s="33"/>
      <c r="D1766" s="33"/>
      <c r="E1766" s="33"/>
      <c r="F1766" s="33"/>
      <c r="G1766" s="33"/>
      <c r="N1766"/>
      <c r="O1766"/>
      <c r="P1766"/>
      <c r="Q1766"/>
      <c r="R1766"/>
      <c r="S1766"/>
      <c r="T1766"/>
      <c r="U1766"/>
      <c r="V1766"/>
      <c r="W1766"/>
      <c r="X1766" s="410"/>
      <c r="Y1766" s="410"/>
      <c r="Z1766" s="410"/>
      <c r="AA1766" s="410"/>
      <c r="AB1766" s="410"/>
      <c r="AC1766" s="410"/>
      <c r="AD1766" s="410"/>
    </row>
    <row r="1767" spans="1:30" s="30" customFormat="1" x14ac:dyDescent="0.25">
      <c r="A1767"/>
      <c r="B1767"/>
      <c r="C1767" s="33"/>
      <c r="D1767" s="33"/>
      <c r="E1767" s="33"/>
      <c r="F1767" s="33"/>
      <c r="G1767" s="33"/>
      <c r="N1767"/>
      <c r="O1767"/>
      <c r="P1767"/>
      <c r="Q1767"/>
      <c r="R1767"/>
      <c r="S1767"/>
      <c r="T1767"/>
      <c r="U1767"/>
      <c r="V1767"/>
      <c r="W1767"/>
      <c r="X1767" s="410"/>
      <c r="Y1767" s="410"/>
      <c r="Z1767" s="410"/>
      <c r="AA1767" s="410"/>
      <c r="AB1767" s="410"/>
      <c r="AC1767" s="410"/>
      <c r="AD1767" s="410"/>
    </row>
    <row r="1768" spans="1:30" s="30" customFormat="1" x14ac:dyDescent="0.25">
      <c r="A1768"/>
      <c r="B1768"/>
      <c r="C1768" s="33"/>
      <c r="D1768" s="33"/>
      <c r="E1768" s="33"/>
      <c r="F1768" s="33"/>
      <c r="G1768" s="33"/>
      <c r="N1768"/>
      <c r="O1768"/>
      <c r="P1768"/>
      <c r="Q1768"/>
      <c r="R1768"/>
      <c r="S1768"/>
      <c r="T1768"/>
      <c r="U1768"/>
      <c r="V1768"/>
      <c r="W1768"/>
      <c r="X1768" s="410"/>
      <c r="Y1768" s="410"/>
      <c r="Z1768" s="410"/>
      <c r="AA1768" s="410"/>
      <c r="AB1768" s="410"/>
      <c r="AC1768" s="410"/>
      <c r="AD1768" s="410"/>
    </row>
    <row r="1769" spans="1:30" s="30" customFormat="1" x14ac:dyDescent="0.25">
      <c r="A1769"/>
      <c r="B1769"/>
      <c r="C1769" s="33"/>
      <c r="D1769" s="33"/>
      <c r="E1769" s="33"/>
      <c r="F1769" s="33"/>
      <c r="G1769" s="33"/>
      <c r="N1769"/>
      <c r="O1769"/>
      <c r="P1769"/>
      <c r="Q1769"/>
      <c r="R1769"/>
      <c r="S1769"/>
      <c r="T1769"/>
      <c r="U1769"/>
      <c r="V1769"/>
      <c r="W1769"/>
      <c r="X1769" s="410"/>
      <c r="Y1769" s="410"/>
      <c r="Z1769" s="410"/>
      <c r="AA1769" s="410"/>
      <c r="AB1769" s="410"/>
      <c r="AC1769" s="410"/>
      <c r="AD1769" s="410"/>
    </row>
    <row r="1770" spans="1:30" s="30" customFormat="1" x14ac:dyDescent="0.25">
      <c r="A1770"/>
      <c r="B1770"/>
      <c r="C1770" s="33"/>
      <c r="D1770" s="33"/>
      <c r="E1770" s="33"/>
      <c r="F1770" s="33"/>
      <c r="G1770" s="33"/>
      <c r="N1770"/>
      <c r="O1770"/>
      <c r="P1770"/>
      <c r="Q1770"/>
      <c r="R1770"/>
      <c r="S1770"/>
      <c r="T1770"/>
      <c r="U1770"/>
      <c r="V1770"/>
      <c r="W1770"/>
      <c r="X1770" s="410"/>
      <c r="Y1770" s="410"/>
      <c r="Z1770" s="410"/>
      <c r="AA1770" s="410"/>
      <c r="AB1770" s="410"/>
      <c r="AC1770" s="410"/>
      <c r="AD1770" s="410"/>
    </row>
    <row r="1771" spans="1:30" s="30" customFormat="1" x14ac:dyDescent="0.25">
      <c r="A1771"/>
      <c r="B1771"/>
      <c r="C1771" s="33"/>
      <c r="D1771" s="33"/>
      <c r="E1771" s="33"/>
      <c r="F1771" s="33"/>
      <c r="G1771" s="33"/>
      <c r="N1771"/>
      <c r="O1771"/>
      <c r="P1771"/>
      <c r="Q1771"/>
      <c r="R1771"/>
      <c r="S1771"/>
      <c r="T1771"/>
      <c r="U1771"/>
      <c r="V1771"/>
      <c r="W1771"/>
      <c r="X1771" s="410"/>
      <c r="Y1771" s="410"/>
      <c r="Z1771" s="410"/>
      <c r="AA1771" s="410"/>
      <c r="AB1771" s="410"/>
      <c r="AC1771" s="410"/>
      <c r="AD1771" s="410"/>
    </row>
    <row r="1772" spans="1:30" s="30" customFormat="1" x14ac:dyDescent="0.25">
      <c r="A1772"/>
      <c r="B1772"/>
      <c r="C1772" s="33"/>
      <c r="D1772" s="33"/>
      <c r="E1772" s="33"/>
      <c r="F1772" s="33"/>
      <c r="G1772" s="33"/>
      <c r="N1772"/>
      <c r="O1772"/>
      <c r="P1772"/>
      <c r="Q1772"/>
      <c r="R1772"/>
      <c r="S1772"/>
      <c r="T1772"/>
      <c r="U1772"/>
      <c r="V1772"/>
      <c r="W1772"/>
      <c r="X1772" s="410"/>
      <c r="Y1772" s="410"/>
      <c r="Z1772" s="410"/>
      <c r="AA1772" s="410"/>
      <c r="AB1772" s="410"/>
      <c r="AC1772" s="410"/>
      <c r="AD1772" s="410"/>
    </row>
    <row r="1773" spans="1:30" s="30" customFormat="1" x14ac:dyDescent="0.25">
      <c r="A1773"/>
      <c r="B1773"/>
      <c r="C1773" s="33"/>
      <c r="D1773" s="33"/>
      <c r="E1773" s="33"/>
      <c r="F1773" s="33"/>
      <c r="G1773" s="33"/>
      <c r="N1773"/>
      <c r="O1773"/>
      <c r="P1773"/>
      <c r="Q1773"/>
      <c r="R1773"/>
      <c r="S1773"/>
      <c r="T1773"/>
      <c r="U1773"/>
      <c r="V1773"/>
      <c r="W1773"/>
      <c r="X1773" s="410"/>
      <c r="Y1773" s="410"/>
      <c r="Z1773" s="410"/>
      <c r="AA1773" s="410"/>
      <c r="AB1773" s="410"/>
      <c r="AC1773" s="410"/>
      <c r="AD1773" s="410"/>
    </row>
    <row r="1774" spans="1:30" s="30" customFormat="1" x14ac:dyDescent="0.25">
      <c r="A1774"/>
      <c r="B1774"/>
      <c r="C1774" s="33"/>
      <c r="D1774" s="33"/>
      <c r="E1774" s="33"/>
      <c r="F1774" s="33"/>
      <c r="G1774" s="33"/>
      <c r="N1774"/>
      <c r="O1774"/>
      <c r="P1774"/>
      <c r="Q1774"/>
      <c r="R1774"/>
      <c r="S1774"/>
      <c r="T1774"/>
      <c r="U1774"/>
      <c r="V1774"/>
      <c r="W1774"/>
      <c r="X1774" s="410"/>
      <c r="Y1774" s="410"/>
      <c r="Z1774" s="410"/>
      <c r="AA1774" s="410"/>
      <c r="AB1774" s="410"/>
      <c r="AC1774" s="410"/>
      <c r="AD1774" s="410"/>
    </row>
    <row r="1775" spans="1:30" s="30" customFormat="1" x14ac:dyDescent="0.25">
      <c r="A1775"/>
      <c r="B1775"/>
      <c r="C1775" s="33"/>
      <c r="D1775" s="33"/>
      <c r="E1775" s="33"/>
      <c r="F1775" s="33"/>
      <c r="G1775" s="33"/>
      <c r="N1775"/>
      <c r="O1775"/>
      <c r="P1775"/>
      <c r="Q1775"/>
      <c r="R1775"/>
      <c r="S1775"/>
      <c r="T1775"/>
      <c r="U1775"/>
      <c r="V1775"/>
      <c r="W1775"/>
      <c r="X1775" s="410"/>
      <c r="Y1775" s="410"/>
      <c r="Z1775" s="410"/>
      <c r="AA1775" s="410"/>
      <c r="AB1775" s="410"/>
      <c r="AC1775" s="410"/>
      <c r="AD1775" s="410"/>
    </row>
    <row r="1776" spans="1:30" s="30" customFormat="1" x14ac:dyDescent="0.25">
      <c r="A1776"/>
      <c r="B1776"/>
      <c r="C1776" s="33"/>
      <c r="D1776" s="33"/>
      <c r="E1776" s="33"/>
      <c r="F1776" s="33"/>
      <c r="G1776" s="33"/>
      <c r="N1776"/>
      <c r="O1776"/>
      <c r="P1776"/>
      <c r="Q1776"/>
      <c r="R1776"/>
      <c r="S1776"/>
      <c r="T1776"/>
      <c r="U1776"/>
      <c r="V1776"/>
      <c r="W1776"/>
      <c r="X1776" s="410"/>
      <c r="Y1776" s="410"/>
      <c r="Z1776" s="410"/>
      <c r="AA1776" s="410"/>
      <c r="AB1776" s="410"/>
      <c r="AC1776" s="410"/>
      <c r="AD1776" s="410"/>
    </row>
    <row r="1777" spans="1:30" s="30" customFormat="1" x14ac:dyDescent="0.25">
      <c r="A1777"/>
      <c r="B1777"/>
      <c r="C1777" s="33"/>
      <c r="D1777" s="33"/>
      <c r="E1777" s="33"/>
      <c r="F1777" s="33"/>
      <c r="G1777" s="33"/>
      <c r="N1777"/>
      <c r="O1777"/>
      <c r="P1777"/>
      <c r="Q1777"/>
      <c r="R1777"/>
      <c r="S1777"/>
      <c r="T1777"/>
      <c r="U1777"/>
      <c r="V1777"/>
      <c r="W1777"/>
      <c r="X1777" s="410"/>
      <c r="Y1777" s="410"/>
      <c r="Z1777" s="410"/>
      <c r="AA1777" s="410"/>
      <c r="AB1777" s="410"/>
      <c r="AC1777" s="410"/>
      <c r="AD1777" s="410"/>
    </row>
    <row r="1778" spans="1:30" s="30" customFormat="1" x14ac:dyDescent="0.25">
      <c r="A1778"/>
      <c r="B1778"/>
      <c r="C1778" s="33"/>
      <c r="D1778" s="33"/>
      <c r="E1778" s="33"/>
      <c r="F1778" s="33"/>
      <c r="G1778" s="33"/>
      <c r="N1778"/>
      <c r="O1778"/>
      <c r="P1778"/>
      <c r="Q1778"/>
      <c r="R1778"/>
      <c r="S1778"/>
      <c r="T1778"/>
      <c r="U1778"/>
      <c r="V1778"/>
      <c r="W1778"/>
      <c r="X1778" s="410"/>
      <c r="Y1778" s="410"/>
      <c r="Z1778" s="410"/>
      <c r="AA1778" s="410"/>
      <c r="AB1778" s="410"/>
      <c r="AC1778" s="410"/>
      <c r="AD1778" s="410"/>
    </row>
    <row r="1779" spans="1:30" s="30" customFormat="1" x14ac:dyDescent="0.25">
      <c r="A1779"/>
      <c r="B1779"/>
      <c r="C1779" s="33"/>
      <c r="D1779" s="33"/>
      <c r="E1779" s="33"/>
      <c r="F1779" s="33"/>
      <c r="G1779" s="33"/>
      <c r="N1779"/>
      <c r="O1779"/>
      <c r="P1779"/>
      <c r="Q1779"/>
      <c r="R1779"/>
      <c r="S1779"/>
      <c r="T1779"/>
      <c r="U1779"/>
      <c r="V1779"/>
      <c r="W1779"/>
      <c r="X1779" s="410"/>
      <c r="Y1779" s="410"/>
      <c r="Z1779" s="410"/>
      <c r="AA1779" s="410"/>
      <c r="AB1779" s="410"/>
      <c r="AC1779" s="410"/>
      <c r="AD1779" s="410"/>
    </row>
    <row r="1780" spans="1:30" s="30" customFormat="1" x14ac:dyDescent="0.25">
      <c r="A1780"/>
      <c r="B1780"/>
      <c r="C1780" s="33"/>
      <c r="D1780" s="33"/>
      <c r="E1780" s="33"/>
      <c r="F1780" s="33"/>
      <c r="G1780" s="33"/>
      <c r="N1780"/>
      <c r="O1780"/>
      <c r="P1780"/>
      <c r="Q1780"/>
      <c r="R1780"/>
      <c r="S1780"/>
      <c r="T1780"/>
      <c r="U1780"/>
      <c r="V1780"/>
      <c r="W1780"/>
      <c r="X1780" s="410"/>
      <c r="Y1780" s="410"/>
      <c r="Z1780" s="410"/>
      <c r="AA1780" s="410"/>
      <c r="AB1780" s="410"/>
      <c r="AC1780" s="410"/>
      <c r="AD1780" s="410"/>
    </row>
    <row r="1781" spans="1:30" s="30" customFormat="1" x14ac:dyDescent="0.25">
      <c r="A1781"/>
      <c r="B1781"/>
      <c r="C1781" s="33"/>
      <c r="D1781" s="33"/>
      <c r="E1781" s="33"/>
      <c r="F1781" s="33"/>
      <c r="G1781" s="33"/>
      <c r="N1781"/>
      <c r="O1781"/>
      <c r="P1781"/>
      <c r="Q1781"/>
      <c r="R1781"/>
      <c r="S1781"/>
      <c r="T1781"/>
      <c r="U1781"/>
      <c r="V1781"/>
      <c r="W1781"/>
      <c r="X1781" s="410"/>
      <c r="Y1781" s="410"/>
      <c r="Z1781" s="410"/>
      <c r="AA1781" s="410"/>
      <c r="AB1781" s="410"/>
      <c r="AC1781" s="410"/>
      <c r="AD1781" s="410"/>
    </row>
    <row r="1782" spans="1:30" s="30" customFormat="1" x14ac:dyDescent="0.25">
      <c r="A1782"/>
      <c r="B1782"/>
      <c r="C1782" s="33"/>
      <c r="D1782" s="33"/>
      <c r="E1782" s="33"/>
      <c r="F1782" s="33"/>
      <c r="G1782" s="33"/>
      <c r="N1782"/>
      <c r="O1782"/>
      <c r="P1782"/>
      <c r="Q1782"/>
      <c r="R1782"/>
      <c r="S1782"/>
      <c r="T1782"/>
      <c r="U1782"/>
      <c r="V1782"/>
      <c r="W1782"/>
      <c r="X1782" s="410"/>
      <c r="Y1782" s="410"/>
      <c r="Z1782" s="410"/>
      <c r="AA1782" s="410"/>
      <c r="AB1782" s="410"/>
      <c r="AC1782" s="410"/>
      <c r="AD1782" s="410"/>
    </row>
    <row r="1783" spans="1:30" s="30" customFormat="1" x14ac:dyDescent="0.25">
      <c r="A1783"/>
      <c r="B1783"/>
      <c r="C1783" s="33"/>
      <c r="D1783" s="33"/>
      <c r="E1783" s="33"/>
      <c r="F1783" s="33"/>
      <c r="G1783" s="33"/>
      <c r="N1783"/>
      <c r="O1783"/>
      <c r="P1783"/>
      <c r="Q1783"/>
      <c r="R1783"/>
      <c r="S1783"/>
      <c r="T1783"/>
      <c r="U1783"/>
      <c r="V1783"/>
      <c r="W1783"/>
      <c r="X1783" s="410"/>
      <c r="Y1783" s="410"/>
      <c r="Z1783" s="410"/>
      <c r="AA1783" s="410"/>
      <c r="AB1783" s="410"/>
      <c r="AC1783" s="410"/>
      <c r="AD1783" s="410"/>
    </row>
    <row r="1784" spans="1:30" s="30" customFormat="1" x14ac:dyDescent="0.25">
      <c r="A1784"/>
      <c r="B1784"/>
      <c r="C1784" s="33"/>
      <c r="D1784" s="33"/>
      <c r="E1784" s="33"/>
      <c r="F1784" s="33"/>
      <c r="G1784" s="33"/>
      <c r="N1784"/>
      <c r="O1784"/>
      <c r="P1784"/>
      <c r="Q1784"/>
      <c r="R1784"/>
      <c r="S1784"/>
      <c r="T1784"/>
      <c r="U1784"/>
      <c r="V1784"/>
      <c r="W1784"/>
      <c r="X1784" s="410"/>
      <c r="Y1784" s="410"/>
      <c r="Z1784" s="410"/>
      <c r="AA1784" s="410"/>
      <c r="AB1784" s="410"/>
      <c r="AC1784" s="410"/>
      <c r="AD1784" s="410"/>
    </row>
    <row r="1785" spans="1:30" s="30" customFormat="1" x14ac:dyDescent="0.25">
      <c r="A1785"/>
      <c r="B1785"/>
      <c r="C1785" s="33"/>
      <c r="D1785" s="33"/>
      <c r="E1785" s="33"/>
      <c r="F1785" s="33"/>
      <c r="G1785" s="33"/>
      <c r="N1785"/>
      <c r="O1785"/>
      <c r="P1785"/>
      <c r="Q1785"/>
      <c r="R1785"/>
      <c r="S1785"/>
      <c r="T1785"/>
      <c r="U1785"/>
      <c r="V1785"/>
      <c r="W1785"/>
      <c r="X1785" s="410"/>
      <c r="Y1785" s="410"/>
      <c r="Z1785" s="410"/>
      <c r="AA1785" s="410"/>
      <c r="AB1785" s="410"/>
      <c r="AC1785" s="410"/>
      <c r="AD1785" s="410"/>
    </row>
    <row r="1786" spans="1:30" s="30" customFormat="1" x14ac:dyDescent="0.25">
      <c r="A1786"/>
      <c r="B1786"/>
      <c r="C1786" s="33"/>
      <c r="D1786" s="33"/>
      <c r="E1786" s="33"/>
      <c r="F1786" s="33"/>
      <c r="G1786" s="33"/>
      <c r="N1786"/>
      <c r="O1786"/>
      <c r="P1786"/>
      <c r="Q1786"/>
      <c r="R1786"/>
      <c r="S1786"/>
      <c r="T1786"/>
      <c r="U1786"/>
      <c r="V1786"/>
      <c r="W1786"/>
      <c r="X1786" s="410"/>
      <c r="Y1786" s="410"/>
      <c r="Z1786" s="410"/>
      <c r="AA1786" s="410"/>
      <c r="AB1786" s="410"/>
      <c r="AC1786" s="410"/>
      <c r="AD1786" s="410"/>
    </row>
    <row r="1787" spans="1:30" s="30" customFormat="1" x14ac:dyDescent="0.25">
      <c r="A1787"/>
      <c r="B1787"/>
      <c r="C1787" s="33"/>
      <c r="D1787" s="33"/>
      <c r="E1787" s="33"/>
      <c r="F1787" s="33"/>
      <c r="G1787" s="33"/>
      <c r="N1787"/>
      <c r="O1787"/>
      <c r="P1787"/>
      <c r="Q1787"/>
      <c r="R1787"/>
      <c r="S1787"/>
      <c r="T1787"/>
      <c r="U1787"/>
      <c r="V1787"/>
      <c r="W1787"/>
      <c r="X1787" s="410"/>
      <c r="Y1787" s="410"/>
      <c r="Z1787" s="410"/>
      <c r="AA1787" s="410"/>
      <c r="AB1787" s="410"/>
      <c r="AC1787" s="410"/>
      <c r="AD1787" s="410"/>
    </row>
    <row r="1788" spans="1:30" s="30" customFormat="1" x14ac:dyDescent="0.25">
      <c r="A1788"/>
      <c r="B1788"/>
      <c r="C1788" s="33"/>
      <c r="D1788" s="33"/>
      <c r="E1788" s="33"/>
      <c r="F1788" s="33"/>
      <c r="G1788" s="33"/>
      <c r="N1788"/>
      <c r="O1788"/>
      <c r="P1788"/>
      <c r="Q1788"/>
      <c r="R1788"/>
      <c r="S1788"/>
      <c r="T1788"/>
      <c r="U1788"/>
      <c r="V1788"/>
      <c r="W1788"/>
      <c r="X1788" s="410"/>
      <c r="Y1788" s="410"/>
      <c r="Z1788" s="410"/>
      <c r="AA1788" s="410"/>
      <c r="AB1788" s="410"/>
      <c r="AC1788" s="410"/>
      <c r="AD1788" s="410"/>
    </row>
    <row r="1789" spans="1:30" s="30" customFormat="1" x14ac:dyDescent="0.25">
      <c r="A1789"/>
      <c r="B1789"/>
      <c r="C1789" s="33"/>
      <c r="D1789" s="33"/>
      <c r="E1789" s="33"/>
      <c r="F1789" s="33"/>
      <c r="G1789" s="33"/>
      <c r="N1789"/>
      <c r="O1789"/>
      <c r="P1789"/>
      <c r="Q1789"/>
      <c r="R1789"/>
      <c r="S1789"/>
      <c r="T1789"/>
      <c r="U1789"/>
      <c r="V1789"/>
      <c r="W1789"/>
      <c r="X1789" s="410"/>
      <c r="Y1789" s="410"/>
      <c r="Z1789" s="410"/>
      <c r="AA1789" s="410"/>
      <c r="AB1789" s="410"/>
      <c r="AC1789" s="410"/>
      <c r="AD1789" s="410"/>
    </row>
    <row r="1790" spans="1:30" s="30" customFormat="1" x14ac:dyDescent="0.25">
      <c r="A1790"/>
      <c r="B1790"/>
      <c r="C1790" s="33"/>
      <c r="D1790" s="33"/>
      <c r="E1790" s="33"/>
      <c r="F1790" s="33"/>
      <c r="G1790" s="33"/>
      <c r="N1790"/>
      <c r="O1790"/>
      <c r="P1790"/>
      <c r="Q1790"/>
      <c r="R1790"/>
      <c r="S1790"/>
      <c r="T1790"/>
      <c r="U1790"/>
      <c r="V1790"/>
      <c r="W1790"/>
      <c r="X1790" s="410"/>
      <c r="Y1790" s="410"/>
      <c r="Z1790" s="410"/>
      <c r="AA1790" s="410"/>
      <c r="AB1790" s="410"/>
      <c r="AC1790" s="410"/>
      <c r="AD1790" s="410"/>
    </row>
    <row r="1791" spans="1:30" s="30" customFormat="1" x14ac:dyDescent="0.25">
      <c r="A1791"/>
      <c r="B1791"/>
      <c r="C1791" s="33"/>
      <c r="D1791" s="33"/>
      <c r="E1791" s="33"/>
      <c r="F1791" s="33"/>
      <c r="G1791" s="33"/>
      <c r="N1791"/>
      <c r="O1791"/>
      <c r="P1791"/>
      <c r="Q1791"/>
      <c r="R1791"/>
      <c r="S1791"/>
      <c r="T1791"/>
      <c r="U1791"/>
      <c r="V1791"/>
      <c r="W1791"/>
      <c r="X1791" s="410"/>
      <c r="Y1791" s="410"/>
      <c r="Z1791" s="410"/>
      <c r="AA1791" s="410"/>
      <c r="AB1791" s="410"/>
      <c r="AC1791" s="410"/>
      <c r="AD1791" s="410"/>
    </row>
    <row r="1792" spans="1:30" s="30" customFormat="1" x14ac:dyDescent="0.25">
      <c r="A1792"/>
      <c r="B1792"/>
      <c r="C1792" s="33"/>
      <c r="D1792" s="33"/>
      <c r="E1792" s="33"/>
      <c r="F1792" s="33"/>
      <c r="G1792" s="33"/>
      <c r="N1792"/>
      <c r="O1792"/>
      <c r="P1792"/>
      <c r="Q1792"/>
      <c r="R1792"/>
      <c r="S1792"/>
      <c r="T1792"/>
      <c r="U1792"/>
      <c r="V1792"/>
      <c r="W1792"/>
      <c r="X1792" s="410"/>
      <c r="Y1792" s="410"/>
      <c r="Z1792" s="410"/>
      <c r="AA1792" s="410"/>
      <c r="AB1792" s="410"/>
      <c r="AC1792" s="410"/>
      <c r="AD1792" s="410"/>
    </row>
    <row r="1793" spans="1:30" s="30" customFormat="1" x14ac:dyDescent="0.25">
      <c r="A1793"/>
      <c r="B1793"/>
      <c r="C1793" s="33"/>
      <c r="D1793" s="33"/>
      <c r="E1793" s="33"/>
      <c r="F1793" s="33"/>
      <c r="G1793" s="33"/>
      <c r="N1793"/>
      <c r="O1793"/>
      <c r="P1793"/>
      <c r="Q1793"/>
      <c r="R1793"/>
      <c r="S1793"/>
      <c r="T1793"/>
      <c r="U1793"/>
      <c r="V1793"/>
      <c r="W1793"/>
      <c r="X1793" s="410"/>
      <c r="Y1793" s="410"/>
      <c r="Z1793" s="410"/>
      <c r="AA1793" s="410"/>
      <c r="AB1793" s="410"/>
      <c r="AC1793" s="410"/>
      <c r="AD1793" s="410"/>
    </row>
    <row r="1794" spans="1:30" s="30" customFormat="1" x14ac:dyDescent="0.25">
      <c r="A1794"/>
      <c r="B1794"/>
      <c r="C1794" s="33"/>
      <c r="D1794" s="33"/>
      <c r="E1794" s="33"/>
      <c r="F1794" s="33"/>
      <c r="G1794" s="33"/>
      <c r="N1794"/>
      <c r="O1794"/>
      <c r="P1794"/>
      <c r="Q1794"/>
      <c r="R1794"/>
      <c r="S1794"/>
      <c r="T1794"/>
      <c r="U1794"/>
      <c r="V1794"/>
      <c r="W1794"/>
      <c r="X1794" s="410"/>
      <c r="Y1794" s="410"/>
      <c r="Z1794" s="410"/>
      <c r="AA1794" s="410"/>
      <c r="AB1794" s="410"/>
      <c r="AC1794" s="410"/>
      <c r="AD1794" s="410"/>
    </row>
    <row r="1795" spans="1:30" s="30" customFormat="1" x14ac:dyDescent="0.25">
      <c r="A1795"/>
      <c r="B1795"/>
      <c r="C1795" s="33"/>
      <c r="D1795" s="33"/>
      <c r="E1795" s="33"/>
      <c r="F1795" s="33"/>
      <c r="G1795" s="33"/>
      <c r="N1795"/>
      <c r="O1795"/>
      <c r="P1795"/>
      <c r="Q1795"/>
      <c r="R1795"/>
      <c r="S1795"/>
      <c r="T1795"/>
      <c r="U1795"/>
      <c r="V1795"/>
      <c r="W1795"/>
      <c r="X1795" s="410"/>
      <c r="Y1795" s="410"/>
      <c r="Z1795" s="410"/>
      <c r="AA1795" s="410"/>
      <c r="AB1795" s="410"/>
      <c r="AC1795" s="410"/>
      <c r="AD1795" s="410"/>
    </row>
    <row r="1796" spans="1:30" s="30" customFormat="1" x14ac:dyDescent="0.25">
      <c r="A1796"/>
      <c r="B1796"/>
      <c r="C1796" s="33"/>
      <c r="D1796" s="33"/>
      <c r="E1796" s="33"/>
      <c r="F1796" s="33"/>
      <c r="G1796" s="33"/>
      <c r="N1796"/>
      <c r="O1796"/>
      <c r="P1796"/>
      <c r="Q1796"/>
      <c r="R1796"/>
      <c r="S1796"/>
      <c r="T1796"/>
      <c r="U1796"/>
      <c r="V1796"/>
      <c r="W1796"/>
      <c r="X1796" s="410"/>
      <c r="Y1796" s="410"/>
      <c r="Z1796" s="410"/>
      <c r="AA1796" s="410"/>
      <c r="AB1796" s="410"/>
      <c r="AC1796" s="410"/>
      <c r="AD1796" s="410"/>
    </row>
    <row r="1797" spans="1:30" s="30" customFormat="1" x14ac:dyDescent="0.25">
      <c r="A1797"/>
      <c r="B1797"/>
      <c r="C1797" s="33"/>
      <c r="D1797" s="33"/>
      <c r="E1797" s="33"/>
      <c r="F1797" s="33"/>
      <c r="G1797" s="33"/>
      <c r="N1797"/>
      <c r="O1797"/>
      <c r="P1797"/>
      <c r="Q1797"/>
      <c r="R1797"/>
      <c r="S1797"/>
      <c r="T1797"/>
      <c r="U1797"/>
      <c r="V1797"/>
      <c r="W1797"/>
      <c r="X1797" s="410"/>
      <c r="Y1797" s="410"/>
      <c r="Z1797" s="410"/>
      <c r="AA1797" s="410"/>
      <c r="AB1797" s="410"/>
      <c r="AC1797" s="410"/>
      <c r="AD1797" s="410"/>
    </row>
    <row r="1798" spans="1:30" s="30" customFormat="1" x14ac:dyDescent="0.25">
      <c r="A1798"/>
      <c r="B1798"/>
      <c r="C1798" s="33"/>
      <c r="D1798" s="33"/>
      <c r="E1798" s="33"/>
      <c r="F1798" s="33"/>
      <c r="G1798" s="33"/>
      <c r="N1798"/>
      <c r="O1798"/>
      <c r="P1798"/>
      <c r="Q1798"/>
      <c r="R1798"/>
      <c r="S1798"/>
      <c r="T1798"/>
      <c r="U1798"/>
      <c r="V1798"/>
      <c r="W1798"/>
      <c r="X1798" s="410"/>
      <c r="Y1798" s="410"/>
      <c r="Z1798" s="410"/>
      <c r="AA1798" s="410"/>
      <c r="AB1798" s="410"/>
      <c r="AC1798" s="410"/>
      <c r="AD1798" s="410"/>
    </row>
    <row r="1799" spans="1:30" s="30" customFormat="1" x14ac:dyDescent="0.25">
      <c r="A1799"/>
      <c r="B1799"/>
      <c r="C1799" s="33"/>
      <c r="D1799" s="33"/>
      <c r="E1799" s="33"/>
      <c r="F1799" s="33"/>
      <c r="G1799" s="33"/>
      <c r="N1799"/>
      <c r="O1799"/>
      <c r="P1799"/>
      <c r="Q1799"/>
      <c r="R1799"/>
      <c r="S1799"/>
      <c r="T1799"/>
      <c r="U1799"/>
      <c r="V1799"/>
      <c r="W1799"/>
      <c r="X1799" s="410"/>
      <c r="Y1799" s="410"/>
      <c r="Z1799" s="410"/>
      <c r="AA1799" s="410"/>
      <c r="AB1799" s="410"/>
      <c r="AC1799" s="410"/>
      <c r="AD1799" s="410"/>
    </row>
    <row r="1800" spans="1:30" s="30" customFormat="1" x14ac:dyDescent="0.25">
      <c r="A1800"/>
      <c r="B1800"/>
      <c r="C1800" s="33"/>
      <c r="D1800" s="33"/>
      <c r="E1800" s="33"/>
      <c r="F1800" s="33"/>
      <c r="G1800" s="33"/>
      <c r="N1800"/>
      <c r="O1800"/>
      <c r="P1800"/>
      <c r="Q1800"/>
      <c r="R1800"/>
      <c r="S1800"/>
      <c r="T1800"/>
      <c r="U1800"/>
      <c r="V1800"/>
      <c r="W1800"/>
      <c r="X1800" s="410"/>
      <c r="Y1800" s="410"/>
      <c r="Z1800" s="410"/>
      <c r="AA1800" s="410"/>
      <c r="AB1800" s="410"/>
      <c r="AC1800" s="410"/>
      <c r="AD1800" s="410"/>
    </row>
    <row r="1801" spans="1:30" s="30" customFormat="1" x14ac:dyDescent="0.25">
      <c r="A1801"/>
      <c r="B1801"/>
      <c r="C1801" s="33"/>
      <c r="D1801" s="33"/>
      <c r="E1801" s="33"/>
      <c r="F1801" s="33"/>
      <c r="G1801" s="33"/>
      <c r="N1801"/>
      <c r="O1801"/>
      <c r="P1801"/>
      <c r="Q1801"/>
      <c r="R1801"/>
      <c r="S1801"/>
      <c r="T1801"/>
      <c r="U1801"/>
      <c r="V1801"/>
      <c r="W1801"/>
      <c r="X1801" s="410"/>
      <c r="Y1801" s="410"/>
      <c r="Z1801" s="410"/>
      <c r="AA1801" s="410"/>
      <c r="AB1801" s="410"/>
      <c r="AC1801" s="410"/>
      <c r="AD1801" s="410"/>
    </row>
    <row r="1802" spans="1:30" s="30" customFormat="1" x14ac:dyDescent="0.25">
      <c r="A1802"/>
      <c r="B1802"/>
      <c r="C1802" s="33"/>
      <c r="D1802" s="33"/>
      <c r="E1802" s="33"/>
      <c r="F1802" s="33"/>
      <c r="G1802" s="33"/>
      <c r="N1802"/>
      <c r="O1802"/>
      <c r="P1802"/>
      <c r="Q1802"/>
      <c r="R1802"/>
      <c r="S1802"/>
      <c r="T1802"/>
      <c r="U1802"/>
      <c r="V1802"/>
      <c r="W1802"/>
      <c r="X1802" s="410"/>
      <c r="Y1802" s="410"/>
      <c r="Z1802" s="410"/>
      <c r="AA1802" s="410"/>
      <c r="AB1802" s="410"/>
      <c r="AC1802" s="410"/>
      <c r="AD1802" s="410"/>
    </row>
    <row r="1803" spans="1:30" s="30" customFormat="1" x14ac:dyDescent="0.25">
      <c r="A1803"/>
      <c r="B1803"/>
      <c r="C1803" s="33"/>
      <c r="D1803" s="33"/>
      <c r="E1803" s="33"/>
      <c r="F1803" s="33"/>
      <c r="G1803" s="33"/>
      <c r="N1803"/>
      <c r="O1803"/>
      <c r="P1803"/>
      <c r="Q1803"/>
      <c r="R1803"/>
      <c r="S1803"/>
      <c r="T1803"/>
      <c r="U1803"/>
      <c r="V1803"/>
      <c r="W1803"/>
      <c r="X1803" s="410"/>
      <c r="Y1803" s="410"/>
      <c r="Z1803" s="410"/>
      <c r="AA1803" s="410"/>
      <c r="AB1803" s="410"/>
      <c r="AC1803" s="410"/>
      <c r="AD1803" s="410"/>
    </row>
    <row r="1804" spans="1:30" s="30" customFormat="1" x14ac:dyDescent="0.25">
      <c r="A1804"/>
      <c r="B1804"/>
      <c r="C1804" s="33"/>
      <c r="D1804" s="33"/>
      <c r="E1804" s="33"/>
      <c r="F1804" s="33"/>
      <c r="G1804" s="33"/>
      <c r="N1804"/>
      <c r="O1804"/>
      <c r="P1804"/>
      <c r="Q1804"/>
      <c r="R1804"/>
      <c r="S1804"/>
      <c r="T1804"/>
      <c r="U1804"/>
      <c r="V1804"/>
      <c r="W1804"/>
      <c r="X1804" s="410"/>
      <c r="Y1804" s="410"/>
      <c r="Z1804" s="410"/>
      <c r="AA1804" s="410"/>
      <c r="AB1804" s="410"/>
      <c r="AC1804" s="410"/>
      <c r="AD1804" s="410"/>
    </row>
    <row r="1805" spans="1:30" s="30" customFormat="1" x14ac:dyDescent="0.25">
      <c r="A1805"/>
      <c r="B1805"/>
      <c r="C1805" s="33"/>
      <c r="D1805" s="33"/>
      <c r="E1805" s="33"/>
      <c r="F1805" s="33"/>
      <c r="G1805" s="33"/>
      <c r="N1805"/>
      <c r="O1805"/>
      <c r="P1805"/>
      <c r="Q1805"/>
      <c r="R1805"/>
      <c r="S1805"/>
      <c r="T1805"/>
      <c r="U1805"/>
      <c r="V1805"/>
      <c r="W1805"/>
      <c r="X1805" s="410"/>
      <c r="Y1805" s="410"/>
      <c r="Z1805" s="410"/>
      <c r="AA1805" s="410"/>
      <c r="AB1805" s="410"/>
      <c r="AC1805" s="410"/>
      <c r="AD1805" s="410"/>
    </row>
    <row r="1806" spans="1:30" s="30" customFormat="1" x14ac:dyDescent="0.25">
      <c r="A1806"/>
      <c r="B1806"/>
      <c r="C1806" s="33"/>
      <c r="D1806" s="33"/>
      <c r="E1806" s="33"/>
      <c r="F1806" s="33"/>
      <c r="G1806" s="33"/>
      <c r="N1806"/>
      <c r="O1806"/>
      <c r="P1806"/>
      <c r="Q1806"/>
      <c r="R1806"/>
      <c r="S1806"/>
      <c r="T1806"/>
      <c r="U1806"/>
      <c r="V1806"/>
      <c r="W1806"/>
      <c r="X1806" s="410"/>
      <c r="Y1806" s="410"/>
      <c r="Z1806" s="410"/>
      <c r="AA1806" s="410"/>
      <c r="AB1806" s="410"/>
      <c r="AC1806" s="410"/>
      <c r="AD1806" s="410"/>
    </row>
    <row r="1807" spans="1:30" s="30" customFormat="1" x14ac:dyDescent="0.25">
      <c r="A1807"/>
      <c r="B1807"/>
      <c r="C1807" s="33"/>
      <c r="D1807" s="33"/>
      <c r="E1807" s="33"/>
      <c r="F1807" s="33"/>
      <c r="G1807" s="33"/>
      <c r="N1807"/>
      <c r="O1807"/>
      <c r="P1807"/>
      <c r="Q1807"/>
      <c r="R1807"/>
      <c r="S1807"/>
      <c r="T1807"/>
      <c r="U1807"/>
      <c r="V1807"/>
      <c r="W1807"/>
      <c r="X1807" s="410"/>
      <c r="Y1807" s="410"/>
      <c r="Z1807" s="410"/>
      <c r="AA1807" s="410"/>
      <c r="AB1807" s="410"/>
      <c r="AC1807" s="410"/>
      <c r="AD1807" s="410"/>
    </row>
    <row r="1808" spans="1:30" s="30" customFormat="1" x14ac:dyDescent="0.25">
      <c r="A1808"/>
      <c r="B1808"/>
      <c r="C1808" s="33"/>
      <c r="D1808" s="33"/>
      <c r="E1808" s="33"/>
      <c r="F1808" s="33"/>
      <c r="G1808" s="33"/>
      <c r="N1808"/>
      <c r="O1808"/>
      <c r="P1808"/>
      <c r="Q1808"/>
      <c r="R1808"/>
      <c r="S1808"/>
      <c r="T1808"/>
      <c r="U1808"/>
      <c r="V1808"/>
      <c r="W1808"/>
      <c r="X1808" s="410"/>
      <c r="Y1808" s="410"/>
      <c r="Z1808" s="410"/>
      <c r="AA1808" s="410"/>
      <c r="AB1808" s="410"/>
      <c r="AC1808" s="410"/>
      <c r="AD1808" s="410"/>
    </row>
    <row r="1809" spans="1:30" s="30" customFormat="1" x14ac:dyDescent="0.25">
      <c r="A1809"/>
      <c r="B1809"/>
      <c r="C1809" s="33"/>
      <c r="D1809" s="33"/>
      <c r="E1809" s="33"/>
      <c r="F1809" s="33"/>
      <c r="G1809" s="33"/>
      <c r="N1809"/>
      <c r="O1809"/>
      <c r="P1809"/>
      <c r="Q1809"/>
      <c r="R1809"/>
      <c r="S1809"/>
      <c r="T1809"/>
      <c r="U1809"/>
      <c r="V1809"/>
      <c r="W1809"/>
      <c r="X1809" s="410"/>
      <c r="Y1809" s="410"/>
      <c r="Z1809" s="410"/>
      <c r="AA1809" s="410"/>
      <c r="AB1809" s="410"/>
      <c r="AC1809" s="410"/>
      <c r="AD1809" s="410"/>
    </row>
    <row r="1810" spans="1:30" s="30" customFormat="1" x14ac:dyDescent="0.25">
      <c r="A1810"/>
      <c r="B1810"/>
      <c r="C1810" s="33"/>
      <c r="D1810" s="33"/>
      <c r="E1810" s="33"/>
      <c r="F1810" s="33"/>
      <c r="G1810" s="33"/>
      <c r="N1810"/>
      <c r="O1810"/>
      <c r="P1810"/>
      <c r="Q1810"/>
      <c r="R1810"/>
      <c r="S1810"/>
      <c r="T1810"/>
      <c r="U1810"/>
      <c r="V1810"/>
      <c r="W1810"/>
      <c r="X1810" s="410"/>
      <c r="Y1810" s="410"/>
      <c r="Z1810" s="410"/>
      <c r="AA1810" s="410"/>
      <c r="AB1810" s="410"/>
      <c r="AC1810" s="410"/>
      <c r="AD1810" s="410"/>
    </row>
    <row r="1811" spans="1:30" s="30" customFormat="1" x14ac:dyDescent="0.25">
      <c r="A1811"/>
      <c r="B1811"/>
      <c r="C1811" s="33"/>
      <c r="D1811" s="33"/>
      <c r="E1811" s="33"/>
      <c r="F1811" s="33"/>
      <c r="G1811" s="33"/>
      <c r="N1811"/>
      <c r="O1811"/>
      <c r="P1811"/>
      <c r="Q1811"/>
      <c r="R1811"/>
      <c r="S1811"/>
      <c r="T1811"/>
      <c r="U1811"/>
      <c r="V1811"/>
      <c r="W1811"/>
      <c r="X1811" s="410"/>
      <c r="Y1811" s="410"/>
      <c r="Z1811" s="410"/>
      <c r="AA1811" s="410"/>
      <c r="AB1811" s="410"/>
      <c r="AC1811" s="410"/>
      <c r="AD1811" s="410"/>
    </row>
    <row r="1812" spans="1:30" s="30" customFormat="1" x14ac:dyDescent="0.25">
      <c r="A1812"/>
      <c r="B1812"/>
      <c r="C1812" s="33"/>
      <c r="D1812" s="33"/>
      <c r="E1812" s="33"/>
      <c r="F1812" s="33"/>
      <c r="G1812" s="33"/>
      <c r="N1812"/>
      <c r="O1812"/>
      <c r="P1812"/>
      <c r="Q1812"/>
      <c r="R1812"/>
      <c r="S1812"/>
      <c r="T1812"/>
      <c r="U1812"/>
      <c r="V1812"/>
      <c r="W1812"/>
      <c r="X1812" s="410"/>
      <c r="Y1812" s="410"/>
      <c r="Z1812" s="410"/>
      <c r="AA1812" s="410"/>
      <c r="AB1812" s="410"/>
      <c r="AC1812" s="410"/>
      <c r="AD1812" s="410"/>
    </row>
    <row r="1813" spans="1:30" s="30" customFormat="1" x14ac:dyDescent="0.25">
      <c r="A1813"/>
      <c r="B1813"/>
      <c r="C1813" s="33"/>
      <c r="D1813" s="33"/>
      <c r="E1813" s="33"/>
      <c r="F1813" s="33"/>
      <c r="G1813" s="33"/>
      <c r="N1813"/>
      <c r="O1813"/>
      <c r="P1813"/>
      <c r="Q1813"/>
      <c r="R1813"/>
      <c r="S1813"/>
      <c r="T1813"/>
      <c r="U1813"/>
      <c r="V1813"/>
      <c r="W1813"/>
      <c r="X1813" s="410"/>
      <c r="Y1813" s="410"/>
      <c r="Z1813" s="410"/>
      <c r="AA1813" s="410"/>
      <c r="AB1813" s="410"/>
      <c r="AC1813" s="410"/>
      <c r="AD1813" s="410"/>
    </row>
    <row r="1814" spans="1:30" s="30" customFormat="1" x14ac:dyDescent="0.25">
      <c r="A1814"/>
      <c r="B1814"/>
      <c r="C1814" s="33"/>
      <c r="D1814" s="33"/>
      <c r="E1814" s="33"/>
      <c r="F1814" s="33"/>
      <c r="G1814" s="33"/>
      <c r="N1814"/>
      <c r="O1814"/>
      <c r="P1814"/>
      <c r="Q1814"/>
      <c r="R1814"/>
      <c r="S1814"/>
      <c r="T1814"/>
      <c r="U1814"/>
      <c r="V1814"/>
      <c r="W1814"/>
      <c r="X1814" s="410"/>
      <c r="Y1814" s="410"/>
      <c r="Z1814" s="410"/>
      <c r="AA1814" s="410"/>
      <c r="AB1814" s="410"/>
      <c r="AC1814" s="410"/>
      <c r="AD1814" s="410"/>
    </row>
    <row r="1815" spans="1:30" s="30" customFormat="1" x14ac:dyDescent="0.25">
      <c r="A1815"/>
      <c r="B1815"/>
      <c r="C1815" s="33"/>
      <c r="D1815" s="33"/>
      <c r="E1815" s="33"/>
      <c r="F1815" s="33"/>
      <c r="G1815" s="33"/>
      <c r="N1815"/>
      <c r="O1815"/>
      <c r="P1815"/>
      <c r="Q1815"/>
      <c r="R1815"/>
      <c r="S1815"/>
      <c r="T1815"/>
      <c r="U1815"/>
      <c r="V1815"/>
      <c r="W1815"/>
      <c r="X1815" s="410"/>
      <c r="Y1815" s="410"/>
      <c r="Z1815" s="410"/>
      <c r="AA1815" s="410"/>
      <c r="AB1815" s="410"/>
      <c r="AC1815" s="410"/>
      <c r="AD1815" s="410"/>
    </row>
    <row r="1816" spans="1:30" s="30" customFormat="1" x14ac:dyDescent="0.25">
      <c r="A1816"/>
      <c r="B1816"/>
      <c r="C1816" s="33"/>
      <c r="D1816" s="33"/>
      <c r="E1816" s="33"/>
      <c r="F1816" s="33"/>
      <c r="G1816" s="33"/>
      <c r="N1816"/>
      <c r="O1816"/>
      <c r="P1816"/>
      <c r="Q1816"/>
      <c r="R1816"/>
      <c r="S1816"/>
      <c r="T1816"/>
      <c r="U1816"/>
      <c r="V1816"/>
      <c r="W1816"/>
      <c r="X1816" s="410"/>
      <c r="Y1816" s="410"/>
      <c r="Z1816" s="410"/>
      <c r="AA1816" s="410"/>
      <c r="AB1816" s="410"/>
      <c r="AC1816" s="410"/>
      <c r="AD1816" s="410"/>
    </row>
    <row r="1817" spans="1:30" s="30" customFormat="1" x14ac:dyDescent="0.25">
      <c r="A1817"/>
      <c r="B1817"/>
      <c r="C1817" s="33"/>
      <c r="D1817" s="33"/>
      <c r="E1817" s="33"/>
      <c r="F1817" s="33"/>
      <c r="G1817" s="33"/>
      <c r="N1817"/>
      <c r="O1817"/>
      <c r="P1817"/>
      <c r="Q1817"/>
      <c r="R1817"/>
      <c r="S1817"/>
      <c r="T1817"/>
      <c r="U1817"/>
      <c r="V1817"/>
      <c r="W1817"/>
      <c r="X1817" s="410"/>
      <c r="Y1817" s="410"/>
      <c r="Z1817" s="410"/>
      <c r="AA1817" s="410"/>
      <c r="AB1817" s="410"/>
      <c r="AC1817" s="410"/>
      <c r="AD1817" s="410"/>
    </row>
    <row r="1818" spans="1:30" s="30" customFormat="1" x14ac:dyDescent="0.25">
      <c r="A1818"/>
      <c r="B1818"/>
      <c r="C1818" s="33"/>
      <c r="D1818" s="33"/>
      <c r="E1818" s="33"/>
      <c r="F1818" s="33"/>
      <c r="G1818" s="33"/>
      <c r="N1818"/>
      <c r="O1818"/>
      <c r="P1818"/>
      <c r="Q1818"/>
      <c r="R1818"/>
      <c r="S1818"/>
      <c r="T1818"/>
      <c r="U1818"/>
      <c r="V1818"/>
      <c r="W1818"/>
      <c r="X1818" s="410"/>
      <c r="Y1818" s="410"/>
      <c r="Z1818" s="410"/>
      <c r="AA1818" s="410"/>
      <c r="AB1818" s="410"/>
      <c r="AC1818" s="410"/>
      <c r="AD1818" s="410"/>
    </row>
    <row r="1819" spans="1:30" s="30" customFormat="1" x14ac:dyDescent="0.25">
      <c r="A1819"/>
      <c r="B1819"/>
      <c r="C1819" s="33"/>
      <c r="D1819" s="33"/>
      <c r="E1819" s="33"/>
      <c r="F1819" s="33"/>
      <c r="G1819" s="33"/>
      <c r="N1819"/>
      <c r="O1819"/>
      <c r="P1819"/>
      <c r="Q1819"/>
      <c r="R1819"/>
      <c r="S1819"/>
      <c r="T1819"/>
      <c r="U1819"/>
      <c r="V1819"/>
      <c r="W1819"/>
      <c r="X1819" s="410"/>
      <c r="Y1819" s="410"/>
      <c r="Z1819" s="410"/>
      <c r="AA1819" s="410"/>
      <c r="AB1819" s="410"/>
      <c r="AC1819" s="410"/>
      <c r="AD1819" s="410"/>
    </row>
    <row r="1820" spans="1:30" s="30" customFormat="1" x14ac:dyDescent="0.25">
      <c r="A1820"/>
      <c r="B1820"/>
      <c r="C1820" s="33"/>
      <c r="D1820" s="33"/>
      <c r="E1820" s="33"/>
      <c r="F1820" s="33"/>
      <c r="G1820" s="33"/>
      <c r="N1820"/>
      <c r="O1820"/>
      <c r="P1820"/>
      <c r="Q1820"/>
      <c r="R1820"/>
      <c r="S1820"/>
      <c r="T1820"/>
      <c r="U1820"/>
      <c r="V1820"/>
      <c r="W1820"/>
      <c r="X1820" s="410"/>
      <c r="Y1820" s="410"/>
      <c r="Z1820" s="410"/>
      <c r="AA1820" s="410"/>
      <c r="AB1820" s="410"/>
      <c r="AC1820" s="410"/>
      <c r="AD1820" s="410"/>
    </row>
    <row r="1821" spans="1:30" s="30" customFormat="1" x14ac:dyDescent="0.25">
      <c r="A1821"/>
      <c r="B1821"/>
      <c r="C1821" s="33"/>
      <c r="D1821" s="33"/>
      <c r="E1821" s="33"/>
      <c r="F1821" s="33"/>
      <c r="G1821" s="33"/>
      <c r="N1821"/>
      <c r="O1821"/>
      <c r="P1821"/>
      <c r="Q1821"/>
      <c r="R1821"/>
      <c r="S1821"/>
      <c r="T1821"/>
      <c r="U1821"/>
      <c r="V1821"/>
      <c r="W1821"/>
      <c r="X1821" s="410"/>
      <c r="Y1821" s="410"/>
      <c r="Z1821" s="410"/>
      <c r="AA1821" s="410"/>
      <c r="AB1821" s="410"/>
      <c r="AC1821" s="410"/>
      <c r="AD1821" s="410"/>
    </row>
    <row r="1822" spans="1:30" s="30" customFormat="1" x14ac:dyDescent="0.25">
      <c r="A1822"/>
      <c r="B1822"/>
      <c r="C1822" s="33"/>
      <c r="D1822" s="33"/>
      <c r="E1822" s="33"/>
      <c r="F1822" s="33"/>
      <c r="G1822" s="33"/>
      <c r="N1822"/>
      <c r="O1822"/>
      <c r="P1822"/>
      <c r="Q1822"/>
      <c r="R1822"/>
      <c r="S1822"/>
      <c r="T1822"/>
      <c r="U1822"/>
      <c r="V1822"/>
      <c r="W1822"/>
      <c r="X1822" s="410"/>
      <c r="Y1822" s="410"/>
      <c r="Z1822" s="410"/>
      <c r="AA1822" s="410"/>
      <c r="AB1822" s="410"/>
      <c r="AC1822" s="410"/>
      <c r="AD1822" s="410"/>
    </row>
    <row r="1823" spans="1:30" s="30" customFormat="1" x14ac:dyDescent="0.25">
      <c r="A1823"/>
      <c r="B1823"/>
      <c r="C1823" s="33"/>
      <c r="D1823" s="33"/>
      <c r="E1823" s="33"/>
      <c r="F1823" s="33"/>
      <c r="G1823" s="33"/>
      <c r="N1823"/>
      <c r="O1823"/>
      <c r="P1823"/>
      <c r="Q1823"/>
      <c r="R1823"/>
      <c r="S1823"/>
      <c r="T1823"/>
      <c r="U1823"/>
      <c r="V1823"/>
      <c r="W1823"/>
      <c r="X1823" s="410"/>
      <c r="Y1823" s="410"/>
      <c r="Z1823" s="410"/>
      <c r="AA1823" s="410"/>
      <c r="AB1823" s="410"/>
      <c r="AC1823" s="410"/>
      <c r="AD1823" s="410"/>
    </row>
    <row r="1824" spans="1:30" s="30" customFormat="1" x14ac:dyDescent="0.25">
      <c r="A1824"/>
      <c r="B1824"/>
      <c r="C1824" s="33"/>
      <c r="D1824" s="33"/>
      <c r="E1824" s="33"/>
      <c r="F1824" s="33"/>
      <c r="G1824" s="33"/>
      <c r="N1824"/>
      <c r="O1824"/>
      <c r="P1824"/>
      <c r="Q1824"/>
      <c r="R1824"/>
      <c r="S1824"/>
      <c r="T1824"/>
      <c r="U1824"/>
      <c r="V1824"/>
      <c r="W1824"/>
      <c r="X1824" s="410"/>
      <c r="Y1824" s="410"/>
      <c r="Z1824" s="410"/>
      <c r="AA1824" s="410"/>
      <c r="AB1824" s="410"/>
      <c r="AC1824" s="410"/>
      <c r="AD1824" s="410"/>
    </row>
    <row r="1825" spans="1:30" s="30" customFormat="1" x14ac:dyDescent="0.25">
      <c r="A1825"/>
      <c r="B1825"/>
      <c r="C1825" s="33"/>
      <c r="D1825" s="33"/>
      <c r="E1825" s="33"/>
      <c r="F1825" s="33"/>
      <c r="G1825" s="33"/>
      <c r="N1825"/>
      <c r="O1825"/>
      <c r="P1825"/>
      <c r="Q1825"/>
      <c r="R1825"/>
      <c r="S1825"/>
      <c r="T1825"/>
      <c r="U1825"/>
      <c r="V1825"/>
      <c r="W1825"/>
      <c r="X1825" s="410"/>
      <c r="Y1825" s="410"/>
      <c r="Z1825" s="410"/>
      <c r="AA1825" s="410"/>
      <c r="AB1825" s="410"/>
      <c r="AC1825" s="410"/>
      <c r="AD1825" s="410"/>
    </row>
    <row r="1826" spans="1:30" s="30" customFormat="1" x14ac:dyDescent="0.25">
      <c r="A1826"/>
      <c r="B1826"/>
      <c r="C1826" s="33"/>
      <c r="D1826" s="33"/>
      <c r="E1826" s="33"/>
      <c r="F1826" s="33"/>
      <c r="G1826" s="33"/>
      <c r="N1826"/>
      <c r="O1826"/>
      <c r="P1826"/>
      <c r="Q1826"/>
      <c r="R1826"/>
      <c r="S1826"/>
      <c r="T1826"/>
      <c r="U1826"/>
      <c r="V1826"/>
      <c r="W1826"/>
      <c r="X1826" s="410"/>
      <c r="Y1826" s="410"/>
      <c r="Z1826" s="410"/>
      <c r="AA1826" s="410"/>
      <c r="AB1826" s="410"/>
      <c r="AC1826" s="410"/>
      <c r="AD1826" s="410"/>
    </row>
    <row r="1827" spans="1:30" s="30" customFormat="1" x14ac:dyDescent="0.25">
      <c r="A1827"/>
      <c r="B1827"/>
      <c r="C1827" s="33"/>
      <c r="D1827" s="33"/>
      <c r="E1827" s="33"/>
      <c r="F1827" s="33"/>
      <c r="G1827" s="33"/>
      <c r="N1827"/>
      <c r="O1827"/>
      <c r="P1827"/>
      <c r="Q1827"/>
      <c r="R1827"/>
      <c r="S1827"/>
      <c r="T1827"/>
      <c r="U1827"/>
      <c r="V1827"/>
      <c r="W1827"/>
      <c r="X1827" s="410"/>
      <c r="Y1827" s="410"/>
      <c r="Z1827" s="410"/>
      <c r="AA1827" s="410"/>
      <c r="AB1827" s="410"/>
      <c r="AC1827" s="410"/>
      <c r="AD1827" s="410"/>
    </row>
    <row r="1828" spans="1:30" s="30" customFormat="1" x14ac:dyDescent="0.25">
      <c r="A1828"/>
      <c r="B1828"/>
      <c r="C1828" s="33"/>
      <c r="D1828" s="33"/>
      <c r="E1828" s="33"/>
      <c r="F1828" s="33"/>
      <c r="G1828" s="33"/>
      <c r="N1828"/>
      <c r="O1828"/>
      <c r="P1828"/>
      <c r="Q1828"/>
      <c r="R1828"/>
      <c r="S1828"/>
      <c r="T1828"/>
      <c r="U1828"/>
      <c r="V1828"/>
      <c r="W1828"/>
      <c r="X1828" s="410"/>
      <c r="Y1828" s="410"/>
      <c r="Z1828" s="410"/>
      <c r="AA1828" s="410"/>
      <c r="AB1828" s="410"/>
      <c r="AC1828" s="410"/>
      <c r="AD1828" s="410"/>
    </row>
    <row r="1829" spans="1:30" s="30" customFormat="1" x14ac:dyDescent="0.25">
      <c r="A1829"/>
      <c r="B1829"/>
      <c r="C1829" s="33"/>
      <c r="D1829" s="33"/>
      <c r="E1829" s="33"/>
      <c r="F1829" s="33"/>
      <c r="G1829" s="33"/>
      <c r="N1829"/>
      <c r="O1829"/>
      <c r="P1829"/>
      <c r="Q1829"/>
      <c r="R1829"/>
      <c r="S1829"/>
      <c r="T1829"/>
      <c r="U1829"/>
      <c r="V1829"/>
      <c r="W1829"/>
      <c r="X1829" s="410"/>
      <c r="Y1829" s="410"/>
      <c r="Z1829" s="410"/>
      <c r="AA1829" s="410"/>
      <c r="AB1829" s="410"/>
      <c r="AC1829" s="410"/>
      <c r="AD1829" s="410"/>
    </row>
    <row r="1830" spans="1:30" s="30" customFormat="1" x14ac:dyDescent="0.25">
      <c r="A1830"/>
      <c r="B1830"/>
      <c r="C1830" s="33"/>
      <c r="D1830" s="33"/>
      <c r="E1830" s="33"/>
      <c r="F1830" s="33"/>
      <c r="G1830" s="33"/>
      <c r="N1830"/>
      <c r="O1830"/>
      <c r="P1830"/>
      <c r="Q1830"/>
      <c r="R1830"/>
      <c r="S1830"/>
      <c r="T1830"/>
      <c r="U1830"/>
      <c r="V1830"/>
      <c r="W1830"/>
      <c r="X1830" s="410"/>
      <c r="Y1830" s="410"/>
      <c r="Z1830" s="410"/>
      <c r="AA1830" s="410"/>
      <c r="AB1830" s="410"/>
      <c r="AC1830" s="410"/>
      <c r="AD1830" s="410"/>
    </row>
    <row r="1831" spans="1:30" s="30" customFormat="1" x14ac:dyDescent="0.25">
      <c r="A1831"/>
      <c r="B1831"/>
      <c r="C1831" s="33"/>
      <c r="D1831" s="33"/>
      <c r="E1831" s="33"/>
      <c r="F1831" s="33"/>
      <c r="G1831" s="33"/>
      <c r="N1831"/>
      <c r="O1831"/>
      <c r="P1831"/>
      <c r="Q1831"/>
      <c r="R1831"/>
      <c r="S1831"/>
      <c r="T1831"/>
      <c r="U1831"/>
      <c r="V1831"/>
      <c r="W1831"/>
      <c r="X1831" s="410"/>
      <c r="Y1831" s="410"/>
      <c r="Z1831" s="410"/>
      <c r="AA1831" s="410"/>
      <c r="AB1831" s="410"/>
      <c r="AC1831" s="410"/>
      <c r="AD1831" s="410"/>
    </row>
    <row r="1832" spans="1:30" s="30" customFormat="1" x14ac:dyDescent="0.25">
      <c r="A1832"/>
      <c r="B1832"/>
      <c r="C1832" s="33"/>
      <c r="D1832" s="33"/>
      <c r="E1832" s="33"/>
      <c r="F1832" s="33"/>
      <c r="G1832" s="33"/>
      <c r="N1832"/>
      <c r="O1832"/>
      <c r="P1832"/>
      <c r="Q1832"/>
      <c r="R1832"/>
      <c r="S1832"/>
      <c r="T1832"/>
      <c r="U1832"/>
      <c r="V1832"/>
      <c r="W1832"/>
      <c r="X1832" s="410"/>
      <c r="Y1832" s="410"/>
      <c r="Z1832" s="410"/>
      <c r="AA1832" s="410"/>
      <c r="AB1832" s="410"/>
      <c r="AC1832" s="410"/>
      <c r="AD1832" s="410"/>
    </row>
    <row r="1833" spans="1:30" s="30" customFormat="1" x14ac:dyDescent="0.25">
      <c r="A1833"/>
      <c r="B1833"/>
      <c r="C1833" s="33"/>
      <c r="D1833" s="33"/>
      <c r="E1833" s="33"/>
      <c r="F1833" s="33"/>
      <c r="G1833" s="33"/>
      <c r="N1833"/>
      <c r="O1833"/>
      <c r="P1833"/>
      <c r="Q1833"/>
      <c r="R1833"/>
      <c r="S1833"/>
      <c r="T1833"/>
      <c r="U1833"/>
      <c r="V1833"/>
      <c r="W1833"/>
      <c r="X1833" s="410"/>
      <c r="Y1833" s="410"/>
      <c r="Z1833" s="410"/>
      <c r="AA1833" s="410"/>
      <c r="AB1833" s="410"/>
      <c r="AC1833" s="410"/>
      <c r="AD1833" s="410"/>
    </row>
    <row r="1834" spans="1:30" s="30" customFormat="1" x14ac:dyDescent="0.25">
      <c r="A1834"/>
      <c r="B1834"/>
      <c r="C1834" s="33"/>
      <c r="D1834" s="33"/>
      <c r="E1834" s="33"/>
      <c r="F1834" s="33"/>
      <c r="G1834" s="33"/>
      <c r="N1834"/>
      <c r="O1834"/>
      <c r="P1834"/>
      <c r="Q1834"/>
      <c r="R1834"/>
      <c r="S1834"/>
      <c r="T1834"/>
      <c r="U1834"/>
      <c r="V1834"/>
      <c r="W1834"/>
      <c r="X1834" s="410"/>
      <c r="Y1834" s="410"/>
      <c r="Z1834" s="410"/>
      <c r="AA1834" s="410"/>
      <c r="AB1834" s="410"/>
      <c r="AC1834" s="410"/>
      <c r="AD1834" s="410"/>
    </row>
    <row r="1835" spans="1:30" s="30" customFormat="1" x14ac:dyDescent="0.25">
      <c r="A1835"/>
      <c r="B1835"/>
      <c r="C1835" s="33"/>
      <c r="D1835" s="33"/>
      <c r="E1835" s="33"/>
      <c r="F1835" s="33"/>
      <c r="G1835" s="33"/>
      <c r="N1835"/>
      <c r="O1835"/>
      <c r="P1835"/>
      <c r="Q1835"/>
      <c r="R1835"/>
      <c r="S1835"/>
      <c r="T1835"/>
      <c r="U1835"/>
      <c r="V1835"/>
      <c r="W1835"/>
      <c r="X1835" s="410"/>
      <c r="Y1835" s="410"/>
      <c r="Z1835" s="410"/>
      <c r="AA1835" s="410"/>
      <c r="AB1835" s="410"/>
      <c r="AC1835" s="410"/>
      <c r="AD1835" s="410"/>
    </row>
    <row r="1836" spans="1:30" s="30" customFormat="1" x14ac:dyDescent="0.25">
      <c r="A1836"/>
      <c r="B1836"/>
      <c r="C1836" s="33"/>
      <c r="D1836" s="33"/>
      <c r="E1836" s="33"/>
      <c r="F1836" s="33"/>
      <c r="G1836" s="33"/>
      <c r="N1836"/>
      <c r="O1836"/>
      <c r="P1836"/>
      <c r="Q1836"/>
      <c r="R1836"/>
      <c r="S1836"/>
      <c r="T1836"/>
      <c r="U1836"/>
      <c r="V1836"/>
      <c r="W1836"/>
      <c r="X1836" s="410"/>
      <c r="Y1836" s="410"/>
      <c r="Z1836" s="410"/>
      <c r="AA1836" s="410"/>
      <c r="AB1836" s="410"/>
      <c r="AC1836" s="410"/>
      <c r="AD1836" s="410"/>
    </row>
    <row r="1837" spans="1:30" s="30" customFormat="1" x14ac:dyDescent="0.25">
      <c r="A1837"/>
      <c r="B1837"/>
      <c r="C1837" s="33"/>
      <c r="D1837" s="33"/>
      <c r="E1837" s="33"/>
      <c r="F1837" s="33"/>
      <c r="G1837" s="33"/>
      <c r="N1837"/>
      <c r="O1837"/>
      <c r="P1837"/>
      <c r="Q1837"/>
      <c r="R1837"/>
      <c r="S1837"/>
      <c r="T1837"/>
      <c r="U1837"/>
      <c r="V1837"/>
      <c r="W1837"/>
      <c r="X1837" s="410"/>
      <c r="Y1837" s="410"/>
      <c r="Z1837" s="410"/>
      <c r="AA1837" s="410"/>
      <c r="AB1837" s="410"/>
      <c r="AC1837" s="410"/>
      <c r="AD1837" s="410"/>
    </row>
    <row r="1838" spans="1:30" s="30" customFormat="1" x14ac:dyDescent="0.25">
      <c r="A1838"/>
      <c r="B1838"/>
      <c r="C1838" s="33"/>
      <c r="D1838" s="33"/>
      <c r="E1838" s="33"/>
      <c r="F1838" s="33"/>
      <c r="G1838" s="33"/>
      <c r="N1838"/>
      <c r="O1838"/>
      <c r="P1838"/>
      <c r="Q1838"/>
      <c r="R1838"/>
      <c r="S1838"/>
      <c r="T1838"/>
      <c r="U1838"/>
      <c r="V1838"/>
      <c r="W1838"/>
      <c r="X1838" s="410"/>
      <c r="Y1838" s="410"/>
      <c r="Z1838" s="410"/>
      <c r="AA1838" s="410"/>
      <c r="AB1838" s="410"/>
      <c r="AC1838" s="410"/>
      <c r="AD1838" s="410"/>
    </row>
    <row r="1839" spans="1:30" s="30" customFormat="1" x14ac:dyDescent="0.25">
      <c r="A1839"/>
      <c r="B1839"/>
      <c r="C1839" s="33"/>
      <c r="D1839" s="33"/>
      <c r="E1839" s="33"/>
      <c r="F1839" s="33"/>
      <c r="G1839" s="33"/>
      <c r="N1839"/>
      <c r="O1839"/>
      <c r="P1839"/>
      <c r="Q1839"/>
      <c r="R1839"/>
      <c r="S1839"/>
      <c r="T1839"/>
      <c r="U1839"/>
      <c r="V1839"/>
      <c r="W1839"/>
      <c r="X1839" s="410"/>
      <c r="Y1839" s="410"/>
      <c r="Z1839" s="410"/>
      <c r="AA1839" s="410"/>
      <c r="AB1839" s="410"/>
      <c r="AC1839" s="410"/>
      <c r="AD1839" s="410"/>
    </row>
    <row r="1840" spans="1:30" s="30" customFormat="1" x14ac:dyDescent="0.25">
      <c r="A1840"/>
      <c r="B1840"/>
      <c r="C1840" s="33"/>
      <c r="D1840" s="33"/>
      <c r="E1840" s="33"/>
      <c r="F1840" s="33"/>
      <c r="G1840" s="33"/>
      <c r="N1840"/>
      <c r="O1840"/>
      <c r="P1840"/>
      <c r="Q1840"/>
      <c r="R1840"/>
      <c r="S1840"/>
      <c r="T1840"/>
      <c r="U1840"/>
      <c r="V1840"/>
      <c r="W1840"/>
      <c r="X1840" s="410"/>
      <c r="Y1840" s="410"/>
      <c r="Z1840" s="410"/>
      <c r="AA1840" s="410"/>
      <c r="AB1840" s="410"/>
      <c r="AC1840" s="410"/>
      <c r="AD1840" s="410"/>
    </row>
    <row r="1841" spans="1:30" s="30" customFormat="1" x14ac:dyDescent="0.25">
      <c r="A1841"/>
      <c r="B1841"/>
      <c r="C1841" s="33"/>
      <c r="D1841" s="33"/>
      <c r="E1841" s="33"/>
      <c r="F1841" s="33"/>
      <c r="G1841" s="33"/>
      <c r="N1841"/>
      <c r="O1841"/>
      <c r="P1841"/>
      <c r="Q1841"/>
      <c r="R1841"/>
      <c r="S1841"/>
      <c r="T1841"/>
      <c r="U1841"/>
      <c r="V1841"/>
      <c r="W1841"/>
      <c r="X1841" s="410"/>
      <c r="Y1841" s="410"/>
      <c r="Z1841" s="410"/>
      <c r="AA1841" s="410"/>
      <c r="AB1841" s="410"/>
      <c r="AC1841" s="410"/>
      <c r="AD1841" s="410"/>
    </row>
    <row r="1842" spans="1:30" s="30" customFormat="1" x14ac:dyDescent="0.25">
      <c r="A1842"/>
      <c r="B1842"/>
      <c r="C1842" s="33"/>
      <c r="D1842" s="33"/>
      <c r="E1842" s="33"/>
      <c r="F1842" s="33"/>
      <c r="G1842" s="33"/>
      <c r="N1842"/>
      <c r="O1842"/>
      <c r="P1842"/>
      <c r="Q1842"/>
      <c r="R1842"/>
      <c r="S1842"/>
      <c r="T1842"/>
      <c r="U1842"/>
      <c r="V1842"/>
      <c r="W1842"/>
      <c r="X1842" s="410"/>
      <c r="Y1842" s="410"/>
      <c r="Z1842" s="410"/>
      <c r="AA1842" s="410"/>
      <c r="AB1842" s="410"/>
      <c r="AC1842" s="410"/>
      <c r="AD1842" s="410"/>
    </row>
    <row r="1843" spans="1:30" s="30" customFormat="1" x14ac:dyDescent="0.25">
      <c r="A1843"/>
      <c r="B1843"/>
      <c r="C1843" s="33"/>
      <c r="D1843" s="33"/>
      <c r="E1843" s="33"/>
      <c r="F1843" s="33"/>
      <c r="G1843" s="33"/>
      <c r="N1843"/>
      <c r="O1843"/>
      <c r="P1843"/>
      <c r="Q1843"/>
      <c r="R1843"/>
      <c r="S1843"/>
      <c r="T1843"/>
      <c r="U1843"/>
      <c r="V1843"/>
      <c r="W1843"/>
      <c r="X1843" s="410"/>
      <c r="Y1843" s="410"/>
      <c r="Z1843" s="410"/>
      <c r="AA1843" s="410"/>
      <c r="AB1843" s="410"/>
      <c r="AC1843" s="410"/>
      <c r="AD1843" s="410"/>
    </row>
    <row r="1844" spans="1:30" s="30" customFormat="1" x14ac:dyDescent="0.25">
      <c r="A1844"/>
      <c r="B1844"/>
      <c r="C1844" s="33"/>
      <c r="D1844" s="33"/>
      <c r="E1844" s="33"/>
      <c r="F1844" s="33"/>
      <c r="G1844" s="33"/>
      <c r="N1844"/>
      <c r="O1844"/>
      <c r="P1844"/>
      <c r="Q1844"/>
      <c r="R1844"/>
      <c r="S1844"/>
      <c r="T1844"/>
      <c r="U1844"/>
      <c r="V1844"/>
      <c r="W1844"/>
      <c r="X1844" s="410"/>
      <c r="Y1844" s="410"/>
      <c r="Z1844" s="410"/>
      <c r="AA1844" s="410"/>
      <c r="AB1844" s="410"/>
      <c r="AC1844" s="410"/>
      <c r="AD1844" s="410"/>
    </row>
    <row r="1845" spans="1:30" s="30" customFormat="1" x14ac:dyDescent="0.25">
      <c r="A1845"/>
      <c r="B1845"/>
      <c r="C1845" s="33"/>
      <c r="D1845" s="33"/>
      <c r="E1845" s="33"/>
      <c r="F1845" s="33"/>
      <c r="G1845" s="33"/>
      <c r="N1845"/>
      <c r="O1845"/>
      <c r="P1845"/>
      <c r="Q1845"/>
      <c r="R1845"/>
      <c r="S1845"/>
      <c r="T1845"/>
      <c r="U1845"/>
      <c r="V1845"/>
      <c r="W1845"/>
      <c r="X1845" s="410"/>
      <c r="Y1845" s="410"/>
      <c r="Z1845" s="410"/>
      <c r="AA1845" s="410"/>
      <c r="AB1845" s="410"/>
      <c r="AC1845" s="410"/>
      <c r="AD1845" s="410"/>
    </row>
    <row r="1846" spans="1:30" s="30" customFormat="1" x14ac:dyDescent="0.25">
      <c r="A1846"/>
      <c r="B1846"/>
      <c r="C1846" s="33"/>
      <c r="D1846" s="33"/>
      <c r="E1846" s="33"/>
      <c r="F1846" s="33"/>
      <c r="G1846" s="33"/>
      <c r="N1846"/>
      <c r="O1846"/>
      <c r="P1846"/>
      <c r="Q1846"/>
      <c r="R1846"/>
      <c r="S1846"/>
      <c r="T1846"/>
      <c r="U1846"/>
      <c r="V1846"/>
      <c r="W1846"/>
      <c r="X1846" s="410"/>
      <c r="Y1846" s="410"/>
      <c r="Z1846" s="410"/>
      <c r="AA1846" s="410"/>
      <c r="AB1846" s="410"/>
      <c r="AC1846" s="410"/>
      <c r="AD1846" s="410"/>
    </row>
    <row r="1847" spans="1:30" s="30" customFormat="1" x14ac:dyDescent="0.25">
      <c r="A1847"/>
      <c r="B1847"/>
      <c r="C1847" s="33"/>
      <c r="D1847" s="33"/>
      <c r="E1847" s="33"/>
      <c r="F1847" s="33"/>
      <c r="G1847" s="33"/>
      <c r="N1847"/>
      <c r="O1847"/>
      <c r="P1847"/>
      <c r="Q1847"/>
      <c r="R1847"/>
      <c r="S1847"/>
      <c r="T1847"/>
      <c r="U1847"/>
      <c r="V1847"/>
      <c r="W1847"/>
      <c r="X1847" s="410"/>
      <c r="Y1847" s="410"/>
      <c r="Z1847" s="410"/>
      <c r="AA1847" s="410"/>
      <c r="AB1847" s="410"/>
      <c r="AC1847" s="410"/>
      <c r="AD1847" s="410"/>
    </row>
    <row r="1848" spans="1:30" s="30" customFormat="1" x14ac:dyDescent="0.25">
      <c r="A1848"/>
      <c r="B1848"/>
      <c r="C1848" s="33"/>
      <c r="D1848" s="33"/>
      <c r="E1848" s="33"/>
      <c r="F1848" s="33"/>
      <c r="G1848" s="33"/>
      <c r="N1848"/>
      <c r="O1848"/>
      <c r="P1848"/>
      <c r="Q1848"/>
      <c r="R1848"/>
      <c r="S1848"/>
      <c r="T1848"/>
      <c r="U1848"/>
      <c r="V1848"/>
      <c r="W1848"/>
      <c r="X1848" s="410"/>
      <c r="Y1848" s="410"/>
      <c r="Z1848" s="410"/>
      <c r="AA1848" s="410"/>
      <c r="AB1848" s="410"/>
      <c r="AC1848" s="410"/>
      <c r="AD1848" s="410"/>
    </row>
    <row r="1849" spans="1:30" s="30" customFormat="1" x14ac:dyDescent="0.25">
      <c r="A1849"/>
      <c r="B1849"/>
      <c r="C1849" s="33"/>
      <c r="D1849" s="33"/>
      <c r="E1849" s="33"/>
      <c r="F1849" s="33"/>
      <c r="G1849" s="33"/>
      <c r="N1849"/>
      <c r="O1849"/>
      <c r="P1849"/>
      <c r="Q1849"/>
      <c r="R1849"/>
      <c r="S1849"/>
      <c r="T1849"/>
      <c r="U1849"/>
      <c r="V1849"/>
      <c r="W1849"/>
      <c r="X1849" s="410"/>
      <c r="Y1849" s="410"/>
      <c r="Z1849" s="410"/>
      <c r="AA1849" s="410"/>
      <c r="AB1849" s="410"/>
      <c r="AC1849" s="410"/>
      <c r="AD1849" s="410"/>
    </row>
    <row r="1850" spans="1:30" s="30" customFormat="1" x14ac:dyDescent="0.25">
      <c r="A1850"/>
      <c r="B1850"/>
      <c r="C1850" s="33"/>
      <c r="D1850" s="33"/>
      <c r="E1850" s="33"/>
      <c r="F1850" s="33"/>
      <c r="G1850" s="33"/>
      <c r="N1850"/>
      <c r="O1850"/>
      <c r="P1850"/>
      <c r="Q1850"/>
      <c r="R1850"/>
      <c r="S1850"/>
      <c r="T1850"/>
      <c r="U1850"/>
      <c r="V1850"/>
      <c r="W1850"/>
      <c r="X1850" s="410"/>
      <c r="Y1850" s="410"/>
      <c r="Z1850" s="410"/>
      <c r="AA1850" s="410"/>
      <c r="AB1850" s="410"/>
      <c r="AC1850" s="410"/>
      <c r="AD1850" s="410"/>
    </row>
    <row r="1851" spans="1:30" s="30" customFormat="1" x14ac:dyDescent="0.25">
      <c r="A1851"/>
      <c r="B1851"/>
      <c r="C1851" s="33"/>
      <c r="D1851" s="33"/>
      <c r="E1851" s="33"/>
      <c r="F1851" s="33"/>
      <c r="G1851" s="33"/>
      <c r="N1851"/>
      <c r="O1851"/>
      <c r="P1851"/>
      <c r="Q1851"/>
      <c r="R1851"/>
      <c r="S1851"/>
      <c r="T1851"/>
      <c r="U1851"/>
      <c r="V1851"/>
      <c r="W1851"/>
      <c r="X1851" s="410"/>
      <c r="Y1851" s="410"/>
      <c r="Z1851" s="410"/>
      <c r="AA1851" s="410"/>
      <c r="AB1851" s="410"/>
      <c r="AC1851" s="410"/>
      <c r="AD1851" s="410"/>
    </row>
    <row r="1852" spans="1:30" s="30" customFormat="1" x14ac:dyDescent="0.25">
      <c r="A1852"/>
      <c r="B1852"/>
      <c r="C1852" s="33"/>
      <c r="D1852" s="33"/>
      <c r="E1852" s="33"/>
      <c r="F1852" s="33"/>
      <c r="G1852" s="33"/>
      <c r="N1852"/>
      <c r="O1852"/>
      <c r="P1852"/>
      <c r="Q1852"/>
      <c r="R1852"/>
      <c r="S1852"/>
      <c r="T1852"/>
      <c r="U1852"/>
      <c r="V1852"/>
      <c r="W1852"/>
      <c r="X1852" s="410"/>
      <c r="Y1852" s="410"/>
      <c r="Z1852" s="410"/>
      <c r="AA1852" s="410"/>
      <c r="AB1852" s="410"/>
      <c r="AC1852" s="410"/>
      <c r="AD1852" s="410"/>
    </row>
    <row r="1853" spans="1:30" s="30" customFormat="1" x14ac:dyDescent="0.25">
      <c r="A1853"/>
      <c r="B1853"/>
      <c r="C1853" s="33"/>
      <c r="D1853" s="33"/>
      <c r="E1853" s="33"/>
      <c r="F1853" s="33"/>
      <c r="G1853" s="33"/>
      <c r="N1853"/>
      <c r="O1853"/>
      <c r="P1853"/>
      <c r="Q1853"/>
      <c r="R1853"/>
      <c r="S1853"/>
      <c r="T1853"/>
      <c r="U1853"/>
      <c r="V1853"/>
      <c r="W1853"/>
      <c r="X1853" s="410"/>
      <c r="Y1853" s="410"/>
      <c r="Z1853" s="410"/>
      <c r="AA1853" s="410"/>
      <c r="AB1853" s="410"/>
      <c r="AC1853" s="410"/>
      <c r="AD1853" s="410"/>
    </row>
    <row r="1854" spans="1:30" s="30" customFormat="1" x14ac:dyDescent="0.25">
      <c r="A1854"/>
      <c r="B1854"/>
      <c r="C1854" s="33"/>
      <c r="D1854" s="33"/>
      <c r="E1854" s="33"/>
      <c r="F1854" s="33"/>
      <c r="G1854" s="33"/>
      <c r="N1854"/>
      <c r="O1854"/>
      <c r="P1854"/>
      <c r="Q1854"/>
      <c r="R1854"/>
      <c r="S1854"/>
      <c r="T1854"/>
      <c r="U1854"/>
      <c r="V1854"/>
      <c r="W1854"/>
      <c r="X1854" s="410"/>
      <c r="Y1854" s="410"/>
      <c r="Z1854" s="410"/>
      <c r="AA1854" s="410"/>
      <c r="AB1854" s="410"/>
      <c r="AC1854" s="410"/>
      <c r="AD1854" s="410"/>
    </row>
    <row r="1855" spans="1:30" s="30" customFormat="1" x14ac:dyDescent="0.25">
      <c r="A1855"/>
      <c r="B1855"/>
      <c r="C1855" s="33"/>
      <c r="D1855" s="33"/>
      <c r="E1855" s="33"/>
      <c r="F1855" s="33"/>
      <c r="G1855" s="33"/>
      <c r="N1855"/>
      <c r="O1855"/>
      <c r="P1855"/>
      <c r="Q1855"/>
      <c r="R1855"/>
      <c r="S1855"/>
      <c r="T1855"/>
      <c r="U1855"/>
      <c r="V1855"/>
      <c r="W1855"/>
      <c r="X1855" s="410"/>
      <c r="Y1855" s="410"/>
      <c r="Z1855" s="410"/>
      <c r="AA1855" s="410"/>
      <c r="AB1855" s="410"/>
      <c r="AC1855" s="410"/>
      <c r="AD1855" s="410"/>
    </row>
    <row r="1856" spans="1:30" s="30" customFormat="1" x14ac:dyDescent="0.25">
      <c r="A1856"/>
      <c r="B1856"/>
      <c r="C1856" s="33"/>
      <c r="D1856" s="33"/>
      <c r="E1856" s="33"/>
      <c r="F1856" s="33"/>
      <c r="G1856" s="33"/>
      <c r="N1856"/>
      <c r="O1856"/>
      <c r="P1856"/>
      <c r="Q1856"/>
      <c r="R1856"/>
      <c r="S1856"/>
      <c r="T1856"/>
      <c r="U1856"/>
      <c r="V1856"/>
      <c r="W1856"/>
      <c r="X1856" s="410"/>
      <c r="Y1856" s="410"/>
      <c r="Z1856" s="410"/>
      <c r="AA1856" s="410"/>
      <c r="AB1856" s="410"/>
      <c r="AC1856" s="410"/>
      <c r="AD1856" s="410"/>
    </row>
    <row r="1857" spans="1:30" s="30" customFormat="1" x14ac:dyDescent="0.25">
      <c r="A1857"/>
      <c r="B1857"/>
      <c r="C1857" s="33"/>
      <c r="D1857" s="33"/>
      <c r="E1857" s="33"/>
      <c r="F1857" s="33"/>
      <c r="G1857" s="33"/>
      <c r="N1857"/>
      <c r="O1857"/>
      <c r="P1857"/>
      <c r="Q1857"/>
      <c r="R1857"/>
      <c r="S1857"/>
      <c r="T1857"/>
      <c r="U1857"/>
      <c r="V1857"/>
      <c r="W1857"/>
      <c r="X1857" s="410"/>
      <c r="Y1857" s="410"/>
      <c r="Z1857" s="410"/>
      <c r="AA1857" s="410"/>
      <c r="AB1857" s="410"/>
      <c r="AC1857" s="410"/>
      <c r="AD1857" s="410"/>
    </row>
    <row r="1858" spans="1:30" s="30" customFormat="1" x14ac:dyDescent="0.25">
      <c r="A1858"/>
      <c r="B1858"/>
      <c r="C1858" s="33"/>
      <c r="D1858" s="33"/>
      <c r="E1858" s="33"/>
      <c r="F1858" s="33"/>
      <c r="G1858" s="33"/>
      <c r="N1858"/>
      <c r="O1858"/>
      <c r="P1858"/>
      <c r="Q1858"/>
      <c r="R1858"/>
      <c r="S1858"/>
      <c r="T1858"/>
      <c r="U1858"/>
      <c r="V1858"/>
      <c r="W1858"/>
      <c r="X1858" s="410"/>
      <c r="Y1858" s="410"/>
      <c r="Z1858" s="410"/>
      <c r="AA1858" s="410"/>
      <c r="AB1858" s="410"/>
      <c r="AC1858" s="410"/>
      <c r="AD1858" s="410"/>
    </row>
    <row r="1859" spans="1:30" s="30" customFormat="1" x14ac:dyDescent="0.25">
      <c r="A1859"/>
      <c r="B1859"/>
      <c r="C1859" s="33"/>
      <c r="D1859" s="33"/>
      <c r="E1859" s="33"/>
      <c r="F1859" s="33"/>
      <c r="G1859" s="33"/>
      <c r="N1859"/>
      <c r="O1859"/>
      <c r="P1859"/>
      <c r="Q1859"/>
      <c r="R1859"/>
      <c r="S1859"/>
      <c r="T1859"/>
      <c r="U1859"/>
      <c r="V1859"/>
      <c r="W1859"/>
      <c r="X1859" s="410"/>
      <c r="Y1859" s="410"/>
      <c r="Z1859" s="410"/>
      <c r="AA1859" s="410"/>
      <c r="AB1859" s="410"/>
      <c r="AC1859" s="410"/>
      <c r="AD1859" s="410"/>
    </row>
    <row r="1860" spans="1:30" s="30" customFormat="1" x14ac:dyDescent="0.25">
      <c r="A1860"/>
      <c r="B1860"/>
      <c r="C1860" s="33"/>
      <c r="D1860" s="33"/>
      <c r="E1860" s="33"/>
      <c r="F1860" s="33"/>
      <c r="G1860" s="33"/>
      <c r="N1860"/>
      <c r="O1860"/>
      <c r="P1860"/>
      <c r="Q1860"/>
      <c r="R1860"/>
      <c r="S1860"/>
      <c r="T1860"/>
      <c r="U1860"/>
      <c r="V1860"/>
      <c r="W1860"/>
      <c r="X1860" s="410"/>
      <c r="Y1860" s="410"/>
      <c r="Z1860" s="410"/>
      <c r="AA1860" s="410"/>
      <c r="AB1860" s="410"/>
      <c r="AC1860" s="410"/>
      <c r="AD1860" s="410"/>
    </row>
    <row r="1861" spans="1:30" s="30" customFormat="1" x14ac:dyDescent="0.25">
      <c r="A1861"/>
      <c r="B1861"/>
      <c r="C1861" s="33"/>
      <c r="D1861" s="33"/>
      <c r="E1861" s="33"/>
      <c r="F1861" s="33"/>
      <c r="G1861" s="33"/>
      <c r="N1861"/>
      <c r="O1861"/>
      <c r="P1861"/>
      <c r="Q1861"/>
      <c r="R1861"/>
      <c r="S1861"/>
      <c r="T1861"/>
      <c r="U1861"/>
      <c r="V1861"/>
      <c r="W1861"/>
      <c r="X1861" s="410"/>
      <c r="Y1861" s="410"/>
      <c r="Z1861" s="410"/>
      <c r="AA1861" s="410"/>
      <c r="AB1861" s="410"/>
      <c r="AC1861" s="410"/>
      <c r="AD1861" s="410"/>
    </row>
    <row r="1862" spans="1:30" s="30" customFormat="1" x14ac:dyDescent="0.25">
      <c r="A1862"/>
      <c r="B1862"/>
      <c r="C1862" s="33"/>
      <c r="D1862" s="33"/>
      <c r="E1862" s="33"/>
      <c r="F1862" s="33"/>
      <c r="G1862" s="33"/>
      <c r="N1862"/>
      <c r="O1862"/>
      <c r="P1862"/>
      <c r="Q1862"/>
      <c r="R1862"/>
      <c r="S1862"/>
      <c r="T1862"/>
      <c r="U1862"/>
      <c r="V1862"/>
      <c r="W1862"/>
      <c r="X1862" s="410"/>
      <c r="Y1862" s="410"/>
      <c r="Z1862" s="410"/>
      <c r="AA1862" s="410"/>
      <c r="AB1862" s="410"/>
      <c r="AC1862" s="410"/>
      <c r="AD1862" s="410"/>
    </row>
    <row r="1863" spans="1:30" s="30" customFormat="1" x14ac:dyDescent="0.25">
      <c r="A1863"/>
      <c r="B1863"/>
      <c r="C1863" s="33"/>
      <c r="D1863" s="33"/>
      <c r="E1863" s="33"/>
      <c r="F1863" s="33"/>
      <c r="G1863" s="33"/>
      <c r="N1863"/>
      <c r="O1863"/>
      <c r="P1863"/>
      <c r="Q1863"/>
      <c r="R1863"/>
      <c r="S1863"/>
      <c r="T1863"/>
      <c r="U1863"/>
      <c r="V1863"/>
      <c r="W1863"/>
      <c r="X1863" s="410"/>
      <c r="Y1863" s="410"/>
      <c r="Z1863" s="410"/>
      <c r="AA1863" s="410"/>
      <c r="AB1863" s="410"/>
      <c r="AC1863" s="410"/>
      <c r="AD1863" s="410"/>
    </row>
    <row r="1864" spans="1:30" s="30" customFormat="1" x14ac:dyDescent="0.25">
      <c r="A1864"/>
      <c r="B1864"/>
      <c r="C1864" s="33"/>
      <c r="D1864" s="33"/>
      <c r="E1864" s="33"/>
      <c r="F1864" s="33"/>
      <c r="G1864" s="33"/>
      <c r="N1864"/>
      <c r="O1864"/>
      <c r="P1864"/>
      <c r="Q1864"/>
      <c r="R1864"/>
      <c r="S1864"/>
      <c r="T1864"/>
      <c r="U1864"/>
      <c r="V1864"/>
      <c r="W1864"/>
      <c r="X1864" s="410"/>
      <c r="Y1864" s="410"/>
      <c r="Z1864" s="410"/>
      <c r="AA1864" s="410"/>
      <c r="AB1864" s="410"/>
      <c r="AC1864" s="410"/>
      <c r="AD1864" s="410"/>
    </row>
    <row r="1865" spans="1:30" s="30" customFormat="1" x14ac:dyDescent="0.25">
      <c r="A1865"/>
      <c r="B1865"/>
      <c r="C1865" s="33"/>
      <c r="D1865" s="33"/>
      <c r="E1865" s="33"/>
      <c r="F1865" s="33"/>
      <c r="G1865" s="33"/>
      <c r="N1865"/>
      <c r="O1865"/>
      <c r="P1865"/>
      <c r="Q1865"/>
      <c r="R1865"/>
      <c r="S1865"/>
      <c r="T1865"/>
      <c r="U1865"/>
      <c r="V1865"/>
      <c r="W1865"/>
      <c r="X1865" s="410"/>
      <c r="Y1865" s="410"/>
      <c r="Z1865" s="410"/>
      <c r="AA1865" s="410"/>
      <c r="AB1865" s="410"/>
      <c r="AC1865" s="410"/>
      <c r="AD1865" s="410"/>
    </row>
    <row r="1866" spans="1:30" s="30" customFormat="1" x14ac:dyDescent="0.25">
      <c r="A1866"/>
      <c r="B1866"/>
      <c r="C1866" s="33"/>
      <c r="D1866" s="33"/>
      <c r="E1866" s="33"/>
      <c r="F1866" s="33"/>
      <c r="G1866" s="33"/>
      <c r="N1866"/>
      <c r="O1866"/>
      <c r="P1866"/>
      <c r="Q1866"/>
      <c r="R1866"/>
      <c r="S1866"/>
      <c r="T1866"/>
      <c r="U1866"/>
      <c r="V1866"/>
      <c r="W1866"/>
      <c r="X1866" s="410"/>
      <c r="Y1866" s="410"/>
      <c r="Z1866" s="410"/>
      <c r="AA1866" s="410"/>
      <c r="AB1866" s="410"/>
      <c r="AC1866" s="410"/>
      <c r="AD1866" s="410"/>
    </row>
    <row r="1867" spans="1:30" s="30" customFormat="1" x14ac:dyDescent="0.25">
      <c r="A1867"/>
      <c r="B1867"/>
      <c r="C1867" s="33"/>
      <c r="D1867" s="33"/>
      <c r="E1867" s="33"/>
      <c r="F1867" s="33"/>
      <c r="G1867" s="33"/>
      <c r="N1867"/>
      <c r="O1867"/>
      <c r="P1867"/>
      <c r="Q1867"/>
      <c r="R1867"/>
      <c r="S1867"/>
      <c r="T1867"/>
      <c r="U1867"/>
      <c r="V1867"/>
      <c r="W1867"/>
      <c r="X1867" s="410"/>
      <c r="Y1867" s="410"/>
      <c r="Z1867" s="410"/>
      <c r="AA1867" s="410"/>
      <c r="AB1867" s="410"/>
      <c r="AC1867" s="410"/>
      <c r="AD1867" s="410"/>
    </row>
    <row r="1868" spans="1:30" s="30" customFormat="1" x14ac:dyDescent="0.25">
      <c r="A1868"/>
      <c r="B1868"/>
      <c r="C1868" s="33"/>
      <c r="D1868" s="33"/>
      <c r="E1868" s="33"/>
      <c r="F1868" s="33"/>
      <c r="G1868" s="33"/>
      <c r="N1868"/>
      <c r="O1868"/>
      <c r="P1868"/>
      <c r="Q1868"/>
      <c r="R1868"/>
      <c r="S1868"/>
      <c r="T1868"/>
      <c r="U1868"/>
      <c r="V1868"/>
      <c r="W1868"/>
      <c r="X1868" s="410"/>
      <c r="Y1868" s="410"/>
      <c r="Z1868" s="410"/>
      <c r="AA1868" s="410"/>
      <c r="AB1868" s="410"/>
      <c r="AC1868" s="410"/>
      <c r="AD1868" s="410"/>
    </row>
    <row r="1869" spans="1:30" s="30" customFormat="1" x14ac:dyDescent="0.25">
      <c r="A1869"/>
      <c r="B1869"/>
      <c r="C1869" s="33"/>
      <c r="D1869" s="33"/>
      <c r="E1869" s="33"/>
      <c r="F1869" s="33"/>
      <c r="G1869" s="33"/>
      <c r="N1869"/>
      <c r="O1869"/>
      <c r="P1869"/>
      <c r="Q1869"/>
      <c r="R1869"/>
      <c r="S1869"/>
      <c r="T1869"/>
      <c r="U1869"/>
      <c r="V1869"/>
      <c r="W1869"/>
      <c r="X1869" s="410"/>
      <c r="Y1869" s="410"/>
      <c r="Z1869" s="410"/>
      <c r="AA1869" s="410"/>
      <c r="AB1869" s="410"/>
      <c r="AC1869" s="410"/>
      <c r="AD1869" s="410"/>
    </row>
    <row r="1870" spans="1:30" s="30" customFormat="1" x14ac:dyDescent="0.25">
      <c r="A1870"/>
      <c r="B1870"/>
      <c r="C1870" s="33"/>
      <c r="D1870" s="33"/>
      <c r="E1870" s="33"/>
      <c r="F1870" s="33"/>
      <c r="G1870" s="33"/>
      <c r="N1870"/>
      <c r="O1870"/>
      <c r="P1870"/>
      <c r="Q1870"/>
      <c r="R1870"/>
      <c r="S1870"/>
      <c r="T1870"/>
      <c r="U1870"/>
      <c r="V1870"/>
      <c r="W1870"/>
      <c r="X1870" s="410"/>
      <c r="Y1870" s="410"/>
      <c r="Z1870" s="410"/>
      <c r="AA1870" s="410"/>
      <c r="AB1870" s="410"/>
      <c r="AC1870" s="410"/>
      <c r="AD1870" s="410"/>
    </row>
    <row r="1871" spans="1:30" s="30" customFormat="1" x14ac:dyDescent="0.25">
      <c r="A1871"/>
      <c r="B1871"/>
      <c r="C1871" s="33"/>
      <c r="D1871" s="33"/>
      <c r="E1871" s="33"/>
      <c r="F1871" s="33"/>
      <c r="G1871" s="33"/>
      <c r="N1871"/>
      <c r="O1871"/>
      <c r="P1871"/>
      <c r="Q1871"/>
      <c r="R1871"/>
      <c r="S1871"/>
      <c r="T1871"/>
      <c r="U1871"/>
      <c r="V1871"/>
      <c r="W1871"/>
      <c r="X1871" s="410"/>
      <c r="Y1871" s="410"/>
      <c r="Z1871" s="410"/>
      <c r="AA1871" s="410"/>
      <c r="AB1871" s="410"/>
      <c r="AC1871" s="410"/>
      <c r="AD1871" s="410"/>
    </row>
    <row r="1872" spans="1:30" s="30" customFormat="1" x14ac:dyDescent="0.25">
      <c r="A1872"/>
      <c r="B1872"/>
      <c r="C1872" s="33"/>
      <c r="D1872" s="33"/>
      <c r="E1872" s="33"/>
      <c r="F1872" s="33"/>
      <c r="G1872" s="33"/>
      <c r="N1872"/>
      <c r="O1872"/>
      <c r="P1872"/>
      <c r="Q1872"/>
      <c r="R1872"/>
      <c r="S1872"/>
      <c r="T1872"/>
      <c r="U1872"/>
      <c r="V1872"/>
      <c r="W1872"/>
      <c r="X1872" s="410"/>
      <c r="Y1872" s="410"/>
      <c r="Z1872" s="410"/>
      <c r="AA1872" s="410"/>
      <c r="AB1872" s="410"/>
      <c r="AC1872" s="410"/>
      <c r="AD1872" s="410"/>
    </row>
    <row r="1873" spans="1:30" s="30" customFormat="1" x14ac:dyDescent="0.25">
      <c r="A1873"/>
      <c r="B1873"/>
      <c r="C1873" s="33"/>
      <c r="D1873" s="33"/>
      <c r="E1873" s="33"/>
      <c r="F1873" s="33"/>
      <c r="G1873" s="33"/>
      <c r="N1873"/>
      <c r="O1873"/>
      <c r="P1873"/>
      <c r="Q1873"/>
      <c r="R1873"/>
      <c r="S1873"/>
      <c r="T1873"/>
      <c r="U1873"/>
      <c r="V1873"/>
      <c r="W1873"/>
      <c r="X1873" s="410"/>
      <c r="Y1873" s="410"/>
      <c r="Z1873" s="410"/>
      <c r="AA1873" s="410"/>
      <c r="AB1873" s="410"/>
      <c r="AC1873" s="410"/>
      <c r="AD1873" s="410"/>
    </row>
    <row r="1874" spans="1:30" s="30" customFormat="1" x14ac:dyDescent="0.25">
      <c r="A1874"/>
      <c r="B1874"/>
      <c r="C1874" s="33"/>
      <c r="D1874" s="33"/>
      <c r="E1874" s="33"/>
      <c r="F1874" s="33"/>
      <c r="G1874" s="33"/>
      <c r="N1874"/>
      <c r="O1874"/>
      <c r="P1874"/>
      <c r="Q1874"/>
      <c r="R1874"/>
      <c r="S1874"/>
      <c r="T1874"/>
      <c r="U1874"/>
      <c r="V1874"/>
      <c r="W1874"/>
      <c r="X1874" s="410"/>
      <c r="Y1874" s="410"/>
      <c r="Z1874" s="410"/>
      <c r="AA1874" s="410"/>
      <c r="AB1874" s="410"/>
      <c r="AC1874" s="410"/>
      <c r="AD1874" s="410"/>
    </row>
    <row r="1875" spans="1:30" s="30" customFormat="1" x14ac:dyDescent="0.25">
      <c r="A1875"/>
      <c r="B1875"/>
      <c r="C1875" s="33"/>
      <c r="D1875" s="33"/>
      <c r="E1875" s="33"/>
      <c r="F1875" s="33"/>
      <c r="G1875" s="33"/>
      <c r="N1875"/>
      <c r="O1875"/>
      <c r="P1875"/>
      <c r="Q1875"/>
      <c r="R1875"/>
      <c r="S1875"/>
      <c r="T1875"/>
      <c r="U1875"/>
      <c r="V1875"/>
      <c r="W1875"/>
      <c r="X1875" s="410"/>
      <c r="Y1875" s="410"/>
      <c r="Z1875" s="410"/>
      <c r="AA1875" s="410"/>
      <c r="AB1875" s="410"/>
      <c r="AC1875" s="410"/>
      <c r="AD1875" s="410"/>
    </row>
    <row r="1876" spans="1:30" s="30" customFormat="1" x14ac:dyDescent="0.25">
      <c r="A1876"/>
      <c r="B1876"/>
      <c r="C1876" s="33"/>
      <c r="D1876" s="33"/>
      <c r="E1876" s="33"/>
      <c r="F1876" s="33"/>
      <c r="G1876" s="33"/>
      <c r="N1876"/>
      <c r="O1876"/>
      <c r="P1876"/>
      <c r="Q1876"/>
      <c r="R1876"/>
      <c r="S1876"/>
      <c r="T1876"/>
      <c r="U1876"/>
      <c r="V1876"/>
      <c r="W1876"/>
      <c r="X1876" s="410"/>
      <c r="Y1876" s="410"/>
      <c r="Z1876" s="410"/>
      <c r="AA1876" s="410"/>
      <c r="AB1876" s="410"/>
      <c r="AC1876" s="410"/>
      <c r="AD1876" s="410"/>
    </row>
    <row r="1877" spans="1:30" s="30" customFormat="1" x14ac:dyDescent="0.25">
      <c r="A1877"/>
      <c r="B1877"/>
      <c r="C1877" s="33"/>
      <c r="D1877" s="33"/>
      <c r="E1877" s="33"/>
      <c r="F1877" s="33"/>
      <c r="G1877" s="33"/>
      <c r="N1877"/>
      <c r="O1877"/>
      <c r="P1877"/>
      <c r="Q1877"/>
      <c r="R1877"/>
      <c r="S1877"/>
      <c r="T1877"/>
      <c r="U1877"/>
      <c r="V1877"/>
      <c r="W1877"/>
      <c r="X1877" s="410"/>
      <c r="Y1877" s="410"/>
      <c r="Z1877" s="410"/>
      <c r="AA1877" s="410"/>
      <c r="AB1877" s="410"/>
      <c r="AC1877" s="410"/>
      <c r="AD1877" s="410"/>
    </row>
    <row r="1878" spans="1:30" s="30" customFormat="1" x14ac:dyDescent="0.25">
      <c r="A1878"/>
      <c r="B1878"/>
      <c r="C1878" s="33"/>
      <c r="D1878" s="33"/>
      <c r="E1878" s="33"/>
      <c r="F1878" s="33"/>
      <c r="G1878" s="33"/>
      <c r="N1878"/>
      <c r="O1878"/>
      <c r="P1878"/>
      <c r="Q1878"/>
      <c r="R1878"/>
      <c r="S1878"/>
      <c r="T1878"/>
      <c r="U1878"/>
      <c r="V1878"/>
      <c r="W1878"/>
      <c r="X1878" s="410"/>
      <c r="Y1878" s="410"/>
      <c r="Z1878" s="410"/>
      <c r="AA1878" s="410"/>
      <c r="AB1878" s="410"/>
      <c r="AC1878" s="410"/>
      <c r="AD1878" s="410"/>
    </row>
    <row r="1879" spans="1:30" s="30" customFormat="1" x14ac:dyDescent="0.25">
      <c r="A1879"/>
      <c r="B1879"/>
      <c r="C1879" s="33"/>
      <c r="D1879" s="33"/>
      <c r="E1879" s="33"/>
      <c r="F1879" s="33"/>
      <c r="G1879" s="33"/>
      <c r="N1879"/>
      <c r="O1879"/>
      <c r="P1879"/>
      <c r="Q1879"/>
      <c r="R1879"/>
      <c r="S1879"/>
      <c r="T1879"/>
      <c r="U1879"/>
      <c r="V1879"/>
      <c r="W1879"/>
      <c r="X1879" s="410"/>
      <c r="Y1879" s="410"/>
      <c r="Z1879" s="410"/>
      <c r="AA1879" s="410"/>
      <c r="AB1879" s="410"/>
      <c r="AC1879" s="410"/>
      <c r="AD1879" s="410"/>
    </row>
    <row r="1880" spans="1:30" s="30" customFormat="1" x14ac:dyDescent="0.25">
      <c r="A1880"/>
      <c r="B1880"/>
      <c r="C1880" s="33"/>
      <c r="D1880" s="33"/>
      <c r="E1880" s="33"/>
      <c r="F1880" s="33"/>
      <c r="G1880" s="33"/>
      <c r="N1880"/>
      <c r="O1880"/>
      <c r="P1880"/>
      <c r="Q1880"/>
      <c r="R1880"/>
      <c r="S1880"/>
      <c r="T1880"/>
      <c r="U1880"/>
      <c r="V1880"/>
      <c r="W1880"/>
      <c r="X1880" s="410"/>
      <c r="Y1880" s="410"/>
      <c r="Z1880" s="410"/>
      <c r="AA1880" s="410"/>
      <c r="AB1880" s="410"/>
      <c r="AC1880" s="410"/>
      <c r="AD1880" s="410"/>
    </row>
    <row r="1881" spans="1:30" s="30" customFormat="1" x14ac:dyDescent="0.25">
      <c r="A1881"/>
      <c r="B1881"/>
      <c r="C1881" s="33"/>
      <c r="D1881" s="33"/>
      <c r="E1881" s="33"/>
      <c r="F1881" s="33"/>
      <c r="G1881" s="33"/>
      <c r="N1881"/>
      <c r="O1881"/>
      <c r="P1881"/>
      <c r="Q1881"/>
      <c r="R1881"/>
      <c r="S1881"/>
      <c r="T1881"/>
      <c r="U1881"/>
      <c r="V1881"/>
      <c r="W1881"/>
      <c r="X1881" s="410"/>
      <c r="Y1881" s="410"/>
      <c r="Z1881" s="410"/>
      <c r="AA1881" s="410"/>
      <c r="AB1881" s="410"/>
      <c r="AC1881" s="410"/>
      <c r="AD1881" s="410"/>
    </row>
    <row r="1882" spans="1:30" s="30" customFormat="1" x14ac:dyDescent="0.25">
      <c r="A1882"/>
      <c r="B1882"/>
      <c r="C1882" s="33"/>
      <c r="D1882" s="33"/>
      <c r="E1882" s="33"/>
      <c r="F1882" s="33"/>
      <c r="G1882" s="33"/>
      <c r="N1882"/>
      <c r="O1882"/>
      <c r="P1882"/>
      <c r="Q1882"/>
      <c r="R1882"/>
      <c r="S1882"/>
      <c r="T1882"/>
      <c r="U1882"/>
      <c r="V1882"/>
      <c r="W1882"/>
      <c r="X1882" s="410"/>
      <c r="Y1882" s="410"/>
      <c r="Z1882" s="410"/>
      <c r="AA1882" s="410"/>
      <c r="AB1882" s="410"/>
      <c r="AC1882" s="410"/>
      <c r="AD1882" s="410"/>
    </row>
    <row r="1883" spans="1:30" s="30" customFormat="1" x14ac:dyDescent="0.25">
      <c r="A1883"/>
      <c r="B1883"/>
      <c r="C1883" s="33"/>
      <c r="D1883" s="33"/>
      <c r="E1883" s="33"/>
      <c r="F1883" s="33"/>
      <c r="G1883" s="33"/>
      <c r="N1883"/>
      <c r="O1883"/>
      <c r="P1883"/>
      <c r="Q1883"/>
      <c r="R1883"/>
      <c r="S1883"/>
      <c r="T1883"/>
      <c r="U1883"/>
      <c r="V1883"/>
      <c r="W1883"/>
      <c r="X1883" s="410"/>
      <c r="Y1883" s="410"/>
      <c r="Z1883" s="410"/>
      <c r="AA1883" s="410"/>
      <c r="AB1883" s="410"/>
      <c r="AC1883" s="410"/>
      <c r="AD1883" s="410"/>
    </row>
    <row r="1884" spans="1:30" s="30" customFormat="1" x14ac:dyDescent="0.25">
      <c r="A1884"/>
      <c r="B1884"/>
      <c r="C1884" s="33"/>
      <c r="D1884" s="33"/>
      <c r="E1884" s="33"/>
      <c r="F1884" s="33"/>
      <c r="G1884" s="33"/>
      <c r="N1884"/>
      <c r="O1884"/>
      <c r="P1884"/>
      <c r="Q1884"/>
      <c r="R1884"/>
      <c r="S1884"/>
      <c r="T1884"/>
      <c r="U1884"/>
      <c r="V1884"/>
      <c r="W1884"/>
      <c r="X1884" s="410"/>
      <c r="Y1884" s="410"/>
      <c r="Z1884" s="410"/>
      <c r="AA1884" s="410"/>
      <c r="AB1884" s="410"/>
      <c r="AC1884" s="410"/>
      <c r="AD1884" s="410"/>
    </row>
    <row r="1885" spans="1:30" s="30" customFormat="1" x14ac:dyDescent="0.25">
      <c r="A1885"/>
      <c r="B1885"/>
      <c r="C1885" s="33"/>
      <c r="D1885" s="33"/>
      <c r="E1885" s="33"/>
      <c r="F1885" s="33"/>
      <c r="G1885" s="33"/>
      <c r="N1885"/>
      <c r="O1885"/>
      <c r="P1885"/>
      <c r="Q1885"/>
      <c r="R1885"/>
      <c r="S1885"/>
      <c r="T1885"/>
      <c r="U1885"/>
      <c r="V1885"/>
      <c r="W1885"/>
      <c r="X1885" s="410"/>
      <c r="Y1885" s="410"/>
      <c r="Z1885" s="410"/>
      <c r="AA1885" s="410"/>
      <c r="AB1885" s="410"/>
      <c r="AC1885" s="410"/>
      <c r="AD1885" s="410"/>
    </row>
    <row r="1886" spans="1:30" s="30" customFormat="1" x14ac:dyDescent="0.25">
      <c r="A1886"/>
      <c r="B1886"/>
      <c r="C1886" s="33"/>
      <c r="D1886" s="33"/>
      <c r="E1886" s="33"/>
      <c r="F1886" s="33"/>
      <c r="G1886" s="33"/>
      <c r="N1886"/>
      <c r="O1886"/>
      <c r="P1886"/>
      <c r="Q1886"/>
      <c r="R1886"/>
      <c r="S1886"/>
      <c r="T1886"/>
      <c r="U1886"/>
      <c r="V1886"/>
      <c r="W1886"/>
      <c r="X1886" s="410"/>
      <c r="Y1886" s="410"/>
      <c r="Z1886" s="410"/>
      <c r="AA1886" s="410"/>
      <c r="AB1886" s="410"/>
      <c r="AC1886" s="410"/>
      <c r="AD1886" s="410"/>
    </row>
    <row r="1887" spans="1:30" s="30" customFormat="1" x14ac:dyDescent="0.25">
      <c r="A1887"/>
      <c r="B1887"/>
      <c r="C1887" s="33"/>
      <c r="D1887" s="33"/>
      <c r="E1887" s="33"/>
      <c r="F1887" s="33"/>
      <c r="G1887" s="33"/>
      <c r="N1887"/>
      <c r="O1887"/>
      <c r="P1887"/>
      <c r="Q1887"/>
      <c r="R1887"/>
      <c r="S1887"/>
      <c r="T1887"/>
      <c r="U1887"/>
      <c r="V1887"/>
      <c r="W1887"/>
      <c r="X1887" s="410"/>
      <c r="Y1887" s="410"/>
      <c r="Z1887" s="410"/>
      <c r="AA1887" s="410"/>
      <c r="AB1887" s="410"/>
      <c r="AC1887" s="410"/>
      <c r="AD1887" s="410"/>
    </row>
    <row r="1888" spans="1:30" s="30" customFormat="1" x14ac:dyDescent="0.25">
      <c r="A1888"/>
      <c r="B1888"/>
      <c r="C1888" s="33"/>
      <c r="D1888" s="33"/>
      <c r="E1888" s="33"/>
      <c r="F1888" s="33"/>
      <c r="G1888" s="33"/>
      <c r="N1888"/>
      <c r="O1888"/>
      <c r="P1888"/>
      <c r="Q1888"/>
      <c r="R1888"/>
      <c r="S1888"/>
      <c r="T1888"/>
      <c r="U1888"/>
      <c r="V1888"/>
      <c r="W1888"/>
      <c r="X1888" s="410"/>
      <c r="Y1888" s="410"/>
      <c r="Z1888" s="410"/>
      <c r="AA1888" s="410"/>
      <c r="AB1888" s="410"/>
      <c r="AC1888" s="410"/>
      <c r="AD1888" s="410"/>
    </row>
    <row r="1889" spans="1:30" s="30" customFormat="1" x14ac:dyDescent="0.25">
      <c r="A1889"/>
      <c r="B1889"/>
      <c r="C1889" s="33"/>
      <c r="D1889" s="33"/>
      <c r="E1889" s="33"/>
      <c r="F1889" s="33"/>
      <c r="G1889" s="33"/>
      <c r="N1889"/>
      <c r="O1889"/>
      <c r="P1889"/>
      <c r="Q1889"/>
      <c r="R1889"/>
      <c r="S1889"/>
      <c r="T1889"/>
      <c r="U1889"/>
      <c r="V1889"/>
      <c r="W1889"/>
      <c r="X1889" s="410"/>
      <c r="Y1889" s="410"/>
      <c r="Z1889" s="410"/>
      <c r="AA1889" s="410"/>
      <c r="AB1889" s="410"/>
      <c r="AC1889" s="410"/>
      <c r="AD1889" s="410"/>
    </row>
    <row r="1890" spans="1:30" s="30" customFormat="1" x14ac:dyDescent="0.25">
      <c r="A1890"/>
      <c r="B1890"/>
      <c r="C1890" s="33"/>
      <c r="D1890" s="33"/>
      <c r="E1890" s="33"/>
      <c r="F1890" s="33"/>
      <c r="G1890" s="33"/>
      <c r="N1890"/>
      <c r="O1890"/>
      <c r="P1890"/>
      <c r="Q1890"/>
      <c r="R1890"/>
      <c r="S1890"/>
      <c r="T1890"/>
      <c r="U1890"/>
      <c r="V1890"/>
      <c r="W1890"/>
      <c r="X1890" s="410"/>
      <c r="Y1890" s="410"/>
      <c r="Z1890" s="410"/>
      <c r="AA1890" s="410"/>
      <c r="AB1890" s="410"/>
      <c r="AC1890" s="410"/>
      <c r="AD1890" s="410"/>
    </row>
    <row r="1891" spans="1:30" s="30" customFormat="1" x14ac:dyDescent="0.25">
      <c r="A1891"/>
      <c r="B1891"/>
      <c r="C1891" s="33"/>
      <c r="D1891" s="33"/>
      <c r="E1891" s="33"/>
      <c r="F1891" s="33"/>
      <c r="G1891" s="33"/>
      <c r="N1891"/>
      <c r="O1891"/>
      <c r="P1891"/>
      <c r="Q1891"/>
      <c r="R1891"/>
      <c r="S1891"/>
      <c r="T1891"/>
      <c r="U1891"/>
      <c r="V1891"/>
      <c r="W1891"/>
      <c r="X1891" s="410"/>
      <c r="Y1891" s="410"/>
      <c r="Z1891" s="410"/>
      <c r="AA1891" s="410"/>
      <c r="AB1891" s="410"/>
      <c r="AC1891" s="410"/>
      <c r="AD1891" s="410"/>
    </row>
    <row r="1892" spans="1:30" s="30" customFormat="1" x14ac:dyDescent="0.25">
      <c r="A1892"/>
      <c r="B1892"/>
      <c r="C1892" s="33"/>
      <c r="D1892" s="33"/>
      <c r="E1892" s="33"/>
      <c r="F1892" s="33"/>
      <c r="G1892" s="33"/>
      <c r="N1892"/>
      <c r="O1892"/>
      <c r="P1892"/>
      <c r="Q1892"/>
      <c r="R1892"/>
      <c r="S1892"/>
      <c r="T1892"/>
      <c r="U1892"/>
      <c r="V1892"/>
      <c r="W1892"/>
      <c r="X1892" s="410"/>
      <c r="Y1892" s="410"/>
      <c r="Z1892" s="410"/>
      <c r="AA1892" s="410"/>
      <c r="AB1892" s="410"/>
      <c r="AC1892" s="410"/>
      <c r="AD1892" s="410"/>
    </row>
    <row r="1893" spans="1:30" s="30" customFormat="1" x14ac:dyDescent="0.25">
      <c r="A1893"/>
      <c r="B1893"/>
      <c r="C1893" s="33"/>
      <c r="D1893" s="33"/>
      <c r="E1893" s="33"/>
      <c r="F1893" s="33"/>
      <c r="G1893" s="33"/>
      <c r="N1893"/>
      <c r="O1893"/>
      <c r="P1893"/>
      <c r="Q1893"/>
      <c r="R1893"/>
      <c r="S1893"/>
      <c r="T1893"/>
      <c r="U1893"/>
      <c r="V1893"/>
      <c r="W1893"/>
      <c r="X1893" s="410"/>
      <c r="Y1893" s="410"/>
      <c r="Z1893" s="410"/>
      <c r="AA1893" s="410"/>
      <c r="AB1893" s="410"/>
      <c r="AC1893" s="410"/>
      <c r="AD1893" s="410"/>
    </row>
    <row r="1894" spans="1:30" s="30" customFormat="1" x14ac:dyDescent="0.25">
      <c r="A1894"/>
      <c r="B1894"/>
      <c r="C1894" s="33"/>
      <c r="D1894" s="33"/>
      <c r="E1894" s="33"/>
      <c r="F1894" s="33"/>
      <c r="G1894" s="33"/>
      <c r="N1894"/>
      <c r="O1894"/>
      <c r="P1894"/>
      <c r="Q1894"/>
      <c r="R1894"/>
      <c r="S1894"/>
      <c r="T1894"/>
      <c r="U1894"/>
      <c r="V1894"/>
      <c r="W1894"/>
      <c r="X1894" s="410"/>
      <c r="Y1894" s="410"/>
      <c r="Z1894" s="410"/>
      <c r="AA1894" s="410"/>
      <c r="AB1894" s="410"/>
      <c r="AC1894" s="410"/>
      <c r="AD1894" s="410"/>
    </row>
    <row r="1895" spans="1:30" s="30" customFormat="1" x14ac:dyDescent="0.25">
      <c r="A1895"/>
      <c r="B1895"/>
      <c r="C1895" s="33"/>
      <c r="D1895" s="33"/>
      <c r="E1895" s="33"/>
      <c r="F1895" s="33"/>
      <c r="G1895" s="33"/>
      <c r="N1895"/>
      <c r="O1895"/>
      <c r="P1895"/>
      <c r="Q1895"/>
      <c r="R1895"/>
      <c r="S1895"/>
      <c r="T1895"/>
      <c r="U1895"/>
      <c r="V1895"/>
      <c r="W1895"/>
      <c r="X1895" s="410"/>
      <c r="Y1895" s="410"/>
      <c r="Z1895" s="410"/>
      <c r="AA1895" s="410"/>
      <c r="AB1895" s="410"/>
      <c r="AC1895" s="410"/>
      <c r="AD1895" s="410"/>
    </row>
    <row r="1896" spans="1:30" s="30" customFormat="1" x14ac:dyDescent="0.25">
      <c r="A1896"/>
      <c r="B1896"/>
      <c r="C1896" s="33"/>
      <c r="D1896" s="33"/>
      <c r="E1896" s="33"/>
      <c r="F1896" s="33"/>
      <c r="G1896" s="33"/>
      <c r="N1896"/>
      <c r="O1896"/>
      <c r="P1896"/>
      <c r="Q1896"/>
      <c r="R1896"/>
      <c r="S1896"/>
      <c r="T1896"/>
      <c r="U1896"/>
      <c r="V1896"/>
      <c r="W1896"/>
      <c r="X1896" s="410"/>
      <c r="Y1896" s="410"/>
      <c r="Z1896" s="410"/>
      <c r="AA1896" s="410"/>
      <c r="AB1896" s="410"/>
      <c r="AC1896" s="410"/>
      <c r="AD1896" s="410"/>
    </row>
    <row r="1897" spans="1:30" s="30" customFormat="1" x14ac:dyDescent="0.25">
      <c r="A1897"/>
      <c r="B1897"/>
      <c r="C1897" s="33"/>
      <c r="D1897" s="33"/>
      <c r="E1897" s="33"/>
      <c r="F1897" s="33"/>
      <c r="G1897" s="33"/>
      <c r="N1897"/>
      <c r="O1897"/>
      <c r="P1897"/>
      <c r="Q1897"/>
      <c r="R1897"/>
      <c r="S1897"/>
      <c r="T1897"/>
      <c r="U1897"/>
      <c r="V1897"/>
      <c r="W1897"/>
      <c r="X1897" s="410"/>
      <c r="Y1897" s="410"/>
      <c r="Z1897" s="410"/>
      <c r="AA1897" s="410"/>
      <c r="AB1897" s="410"/>
      <c r="AC1897" s="410"/>
      <c r="AD1897" s="410"/>
    </row>
    <row r="1898" spans="1:30" s="30" customFormat="1" x14ac:dyDescent="0.25">
      <c r="A1898"/>
      <c r="B1898"/>
      <c r="C1898" s="33"/>
      <c r="D1898" s="33"/>
      <c r="E1898" s="33"/>
      <c r="F1898" s="33"/>
      <c r="G1898" s="33"/>
      <c r="N1898"/>
      <c r="O1898"/>
      <c r="P1898"/>
      <c r="Q1898"/>
      <c r="R1898"/>
      <c r="S1898"/>
      <c r="T1898"/>
      <c r="U1898"/>
      <c r="V1898"/>
      <c r="W1898"/>
      <c r="X1898" s="410"/>
      <c r="Y1898" s="410"/>
      <c r="Z1898" s="410"/>
      <c r="AA1898" s="410"/>
      <c r="AB1898" s="410"/>
      <c r="AC1898" s="410"/>
      <c r="AD1898" s="410"/>
    </row>
    <row r="1899" spans="1:30" s="30" customFormat="1" x14ac:dyDescent="0.25">
      <c r="A1899"/>
      <c r="B1899"/>
      <c r="C1899" s="33"/>
      <c r="D1899" s="33"/>
      <c r="E1899" s="33"/>
      <c r="F1899" s="33"/>
      <c r="G1899" s="33"/>
      <c r="N1899"/>
      <c r="O1899"/>
      <c r="P1899"/>
      <c r="Q1899"/>
      <c r="R1899"/>
      <c r="S1899"/>
      <c r="T1899"/>
      <c r="U1899"/>
      <c r="V1899"/>
      <c r="W1899"/>
      <c r="X1899" s="410"/>
      <c r="Y1899" s="410"/>
      <c r="Z1899" s="410"/>
      <c r="AA1899" s="410"/>
      <c r="AB1899" s="410"/>
      <c r="AC1899" s="410"/>
      <c r="AD1899" s="410"/>
    </row>
    <row r="1900" spans="1:30" s="30" customFormat="1" x14ac:dyDescent="0.25">
      <c r="A1900"/>
      <c r="B1900"/>
      <c r="C1900" s="33"/>
      <c r="D1900" s="33"/>
      <c r="E1900" s="33"/>
      <c r="F1900" s="33"/>
      <c r="G1900" s="33"/>
      <c r="N1900"/>
      <c r="O1900"/>
      <c r="P1900"/>
      <c r="Q1900"/>
      <c r="R1900"/>
      <c r="S1900"/>
      <c r="T1900"/>
      <c r="U1900"/>
      <c r="V1900"/>
      <c r="W1900"/>
      <c r="X1900" s="410"/>
      <c r="Y1900" s="410"/>
      <c r="Z1900" s="410"/>
      <c r="AA1900" s="410"/>
      <c r="AB1900" s="410"/>
      <c r="AC1900" s="410"/>
      <c r="AD1900" s="410"/>
    </row>
    <row r="1901" spans="1:30" s="30" customFormat="1" x14ac:dyDescent="0.25">
      <c r="A1901"/>
      <c r="B1901"/>
      <c r="C1901" s="33"/>
      <c r="D1901" s="33"/>
      <c r="E1901" s="33"/>
      <c r="F1901" s="33"/>
      <c r="G1901" s="33"/>
      <c r="N1901"/>
      <c r="O1901"/>
      <c r="P1901"/>
      <c r="Q1901"/>
      <c r="R1901"/>
      <c r="S1901"/>
      <c r="T1901"/>
      <c r="U1901"/>
      <c r="V1901"/>
      <c r="W1901"/>
      <c r="X1901" s="410"/>
      <c r="Y1901" s="410"/>
      <c r="Z1901" s="410"/>
      <c r="AA1901" s="410"/>
      <c r="AB1901" s="410"/>
      <c r="AC1901" s="410"/>
      <c r="AD1901" s="410"/>
    </row>
    <row r="1902" spans="1:30" s="30" customFormat="1" x14ac:dyDescent="0.25">
      <c r="A1902"/>
      <c r="B1902"/>
      <c r="C1902" s="33"/>
      <c r="D1902" s="33"/>
      <c r="E1902" s="33"/>
      <c r="F1902" s="33"/>
      <c r="G1902" s="33"/>
      <c r="N1902"/>
      <c r="O1902"/>
      <c r="P1902"/>
      <c r="Q1902"/>
      <c r="R1902"/>
      <c r="S1902"/>
      <c r="T1902"/>
      <c r="U1902"/>
      <c r="V1902"/>
      <c r="W1902"/>
      <c r="X1902" s="410"/>
      <c r="Y1902" s="410"/>
      <c r="Z1902" s="410"/>
      <c r="AA1902" s="410"/>
      <c r="AB1902" s="410"/>
      <c r="AC1902" s="410"/>
      <c r="AD1902" s="410"/>
    </row>
    <row r="1903" spans="1:30" s="30" customFormat="1" x14ac:dyDescent="0.25">
      <c r="A1903"/>
      <c r="B1903"/>
      <c r="C1903" s="33"/>
      <c r="D1903" s="33"/>
      <c r="E1903" s="33"/>
      <c r="F1903" s="33"/>
      <c r="G1903" s="33"/>
      <c r="N1903"/>
      <c r="O1903"/>
      <c r="P1903"/>
      <c r="Q1903"/>
      <c r="R1903"/>
      <c r="S1903"/>
      <c r="T1903"/>
      <c r="U1903"/>
      <c r="V1903"/>
      <c r="W1903"/>
      <c r="X1903" s="410"/>
      <c r="Y1903" s="410"/>
      <c r="Z1903" s="410"/>
      <c r="AA1903" s="410"/>
      <c r="AB1903" s="410"/>
      <c r="AC1903" s="410"/>
      <c r="AD1903" s="410"/>
    </row>
    <row r="1904" spans="1:30" s="30" customFormat="1" x14ac:dyDescent="0.25">
      <c r="A1904"/>
      <c r="B1904"/>
      <c r="C1904" s="33"/>
      <c r="D1904" s="33"/>
      <c r="E1904" s="33"/>
      <c r="F1904" s="33"/>
      <c r="G1904" s="33"/>
      <c r="N1904"/>
      <c r="O1904"/>
      <c r="P1904"/>
      <c r="Q1904"/>
      <c r="R1904"/>
      <c r="S1904"/>
      <c r="T1904"/>
      <c r="U1904"/>
      <c r="V1904"/>
      <c r="W1904"/>
      <c r="X1904" s="410"/>
      <c r="Y1904" s="410"/>
      <c r="Z1904" s="410"/>
      <c r="AA1904" s="410"/>
      <c r="AB1904" s="410"/>
      <c r="AC1904" s="410"/>
      <c r="AD1904" s="410"/>
    </row>
    <row r="1905" spans="1:30" s="30" customFormat="1" x14ac:dyDescent="0.25">
      <c r="A1905"/>
      <c r="B1905"/>
      <c r="C1905" s="33"/>
      <c r="D1905" s="33"/>
      <c r="E1905" s="33"/>
      <c r="F1905" s="33"/>
      <c r="G1905" s="33"/>
      <c r="N1905"/>
      <c r="O1905"/>
      <c r="P1905"/>
      <c r="Q1905"/>
      <c r="R1905"/>
      <c r="S1905"/>
      <c r="T1905"/>
      <c r="U1905"/>
      <c r="V1905"/>
      <c r="W1905"/>
      <c r="X1905" s="410"/>
      <c r="Y1905" s="410"/>
      <c r="Z1905" s="410"/>
      <c r="AA1905" s="410"/>
      <c r="AB1905" s="410"/>
      <c r="AC1905" s="410"/>
      <c r="AD1905" s="410"/>
    </row>
    <row r="1906" spans="1:30" s="30" customFormat="1" x14ac:dyDescent="0.25">
      <c r="A1906"/>
      <c r="B1906"/>
      <c r="C1906" s="33"/>
      <c r="D1906" s="33"/>
      <c r="E1906" s="33"/>
      <c r="F1906" s="33"/>
      <c r="G1906" s="33"/>
      <c r="N1906"/>
      <c r="O1906"/>
      <c r="P1906"/>
      <c r="Q1906"/>
      <c r="R1906"/>
      <c r="S1906"/>
      <c r="T1906"/>
      <c r="U1906"/>
      <c r="V1906"/>
      <c r="W1906"/>
      <c r="X1906" s="410"/>
      <c r="Y1906" s="410"/>
      <c r="Z1906" s="410"/>
      <c r="AA1906" s="410"/>
      <c r="AB1906" s="410"/>
      <c r="AC1906" s="410"/>
      <c r="AD1906" s="410"/>
    </row>
    <row r="1907" spans="1:30" s="30" customFormat="1" x14ac:dyDescent="0.25">
      <c r="A1907"/>
      <c r="B1907"/>
      <c r="C1907" s="33"/>
      <c r="D1907" s="33"/>
      <c r="E1907" s="33"/>
      <c r="F1907" s="33"/>
      <c r="G1907" s="33"/>
      <c r="N1907"/>
      <c r="O1907"/>
      <c r="P1907"/>
      <c r="Q1907"/>
      <c r="R1907"/>
      <c r="S1907"/>
      <c r="T1907"/>
      <c r="U1907"/>
      <c r="V1907"/>
      <c r="W1907"/>
      <c r="X1907" s="410"/>
      <c r="Y1907" s="410"/>
      <c r="Z1907" s="410"/>
      <c r="AA1907" s="410"/>
      <c r="AB1907" s="410"/>
      <c r="AC1907" s="410"/>
      <c r="AD1907" s="410"/>
    </row>
    <row r="1908" spans="1:30" s="30" customFormat="1" x14ac:dyDescent="0.25">
      <c r="A1908"/>
      <c r="B1908"/>
      <c r="C1908" s="33"/>
      <c r="D1908" s="33"/>
      <c r="E1908" s="33"/>
      <c r="F1908" s="33"/>
      <c r="G1908" s="33"/>
      <c r="N1908"/>
      <c r="O1908"/>
      <c r="P1908"/>
      <c r="Q1908"/>
      <c r="R1908"/>
      <c r="S1908"/>
      <c r="T1908"/>
      <c r="U1908"/>
      <c r="V1908"/>
      <c r="W1908"/>
      <c r="X1908" s="410"/>
      <c r="Y1908" s="410"/>
      <c r="Z1908" s="410"/>
      <c r="AA1908" s="410"/>
      <c r="AB1908" s="410"/>
      <c r="AC1908" s="410"/>
      <c r="AD1908" s="410"/>
    </row>
    <row r="1909" spans="1:30" s="30" customFormat="1" x14ac:dyDescent="0.25">
      <c r="A1909"/>
      <c r="B1909"/>
      <c r="C1909" s="33"/>
      <c r="D1909" s="33"/>
      <c r="E1909" s="33"/>
      <c r="F1909" s="33"/>
      <c r="G1909" s="33"/>
      <c r="N1909"/>
      <c r="O1909"/>
      <c r="P1909"/>
      <c r="Q1909"/>
      <c r="R1909"/>
      <c r="S1909"/>
      <c r="T1909"/>
      <c r="U1909"/>
      <c r="V1909"/>
      <c r="W1909"/>
      <c r="X1909" s="410"/>
      <c r="Y1909" s="410"/>
      <c r="Z1909" s="410"/>
      <c r="AA1909" s="410"/>
      <c r="AB1909" s="410"/>
      <c r="AC1909" s="410"/>
      <c r="AD1909" s="410"/>
    </row>
    <row r="1910" spans="1:30" s="30" customFormat="1" x14ac:dyDescent="0.25">
      <c r="A1910"/>
      <c r="B1910"/>
      <c r="C1910" s="33"/>
      <c r="D1910" s="33"/>
      <c r="E1910" s="33"/>
      <c r="F1910" s="33"/>
      <c r="G1910" s="33"/>
      <c r="N1910"/>
      <c r="O1910"/>
      <c r="P1910"/>
      <c r="Q1910"/>
      <c r="R1910"/>
      <c r="S1910"/>
      <c r="T1910"/>
      <c r="U1910"/>
      <c r="V1910"/>
      <c r="W1910"/>
      <c r="X1910" s="410"/>
      <c r="Y1910" s="410"/>
      <c r="Z1910" s="410"/>
      <c r="AA1910" s="410"/>
      <c r="AB1910" s="410"/>
      <c r="AC1910" s="410"/>
      <c r="AD1910" s="410"/>
    </row>
    <row r="1911" spans="1:30" s="30" customFormat="1" x14ac:dyDescent="0.25">
      <c r="A1911"/>
      <c r="B1911"/>
      <c r="C1911" s="33"/>
      <c r="D1911" s="33"/>
      <c r="E1911" s="33"/>
      <c r="F1911" s="33"/>
      <c r="G1911" s="33"/>
      <c r="N1911"/>
      <c r="O1911"/>
      <c r="P1911"/>
      <c r="Q1911"/>
      <c r="R1911"/>
      <c r="S1911"/>
      <c r="T1911"/>
      <c r="U1911"/>
      <c r="V1911"/>
      <c r="W1911"/>
      <c r="X1911" s="410"/>
      <c r="Y1911" s="410"/>
      <c r="Z1911" s="410"/>
      <c r="AA1911" s="410"/>
      <c r="AB1911" s="410"/>
      <c r="AC1911" s="410"/>
      <c r="AD1911" s="410"/>
    </row>
    <row r="1912" spans="1:30" s="30" customFormat="1" x14ac:dyDescent="0.25">
      <c r="A1912"/>
      <c r="B1912"/>
      <c r="C1912" s="33"/>
      <c r="D1912" s="33"/>
      <c r="E1912" s="33"/>
      <c r="F1912" s="33"/>
      <c r="G1912" s="33"/>
      <c r="N1912"/>
      <c r="O1912"/>
      <c r="P1912"/>
      <c r="Q1912"/>
      <c r="R1912"/>
      <c r="S1912"/>
      <c r="T1912"/>
      <c r="U1912"/>
      <c r="V1912"/>
      <c r="W1912"/>
      <c r="X1912" s="410"/>
      <c r="Y1912" s="410"/>
      <c r="Z1912" s="410"/>
      <c r="AA1912" s="410"/>
      <c r="AB1912" s="410"/>
      <c r="AC1912" s="410"/>
      <c r="AD1912" s="410"/>
    </row>
    <row r="1913" spans="1:30" s="30" customFormat="1" x14ac:dyDescent="0.25">
      <c r="A1913"/>
      <c r="B1913"/>
      <c r="C1913" s="33"/>
      <c r="D1913" s="33"/>
      <c r="E1913" s="33"/>
      <c r="F1913" s="33"/>
      <c r="G1913" s="33"/>
      <c r="N1913"/>
      <c r="O1913"/>
      <c r="P1913"/>
      <c r="Q1913"/>
      <c r="R1913"/>
      <c r="S1913"/>
      <c r="T1913"/>
      <c r="U1913"/>
      <c r="V1913"/>
      <c r="W1913"/>
      <c r="X1913" s="410"/>
      <c r="Y1913" s="410"/>
      <c r="Z1913" s="410"/>
      <c r="AA1913" s="410"/>
      <c r="AB1913" s="410"/>
      <c r="AC1913" s="410"/>
      <c r="AD1913" s="410"/>
    </row>
    <row r="1914" spans="1:30" s="30" customFormat="1" x14ac:dyDescent="0.25">
      <c r="A1914"/>
      <c r="B1914"/>
      <c r="C1914" s="33"/>
      <c r="D1914" s="33"/>
      <c r="E1914" s="33"/>
      <c r="F1914" s="33"/>
      <c r="G1914" s="33"/>
      <c r="N1914"/>
      <c r="O1914"/>
      <c r="P1914"/>
      <c r="Q1914"/>
      <c r="R1914"/>
      <c r="S1914"/>
      <c r="T1914"/>
      <c r="U1914"/>
      <c r="V1914"/>
      <c r="W1914"/>
      <c r="X1914" s="410"/>
      <c r="Y1914" s="410"/>
      <c r="Z1914" s="410"/>
      <c r="AA1914" s="410"/>
      <c r="AB1914" s="410"/>
      <c r="AC1914" s="410"/>
      <c r="AD1914" s="410"/>
    </row>
    <row r="1915" spans="1:30" s="30" customFormat="1" x14ac:dyDescent="0.25">
      <c r="A1915"/>
      <c r="B1915"/>
      <c r="C1915" s="33"/>
      <c r="D1915" s="33"/>
      <c r="E1915" s="33"/>
      <c r="F1915" s="33"/>
      <c r="G1915" s="33"/>
      <c r="N1915"/>
      <c r="O1915"/>
      <c r="P1915"/>
      <c r="Q1915"/>
      <c r="R1915"/>
      <c r="S1915"/>
      <c r="T1915"/>
      <c r="U1915"/>
      <c r="V1915"/>
      <c r="W1915"/>
      <c r="X1915" s="410"/>
      <c r="Y1915" s="410"/>
      <c r="Z1915" s="410"/>
      <c r="AA1915" s="410"/>
      <c r="AB1915" s="410"/>
      <c r="AC1915" s="410"/>
      <c r="AD1915" s="410"/>
    </row>
    <row r="1916" spans="1:30" s="30" customFormat="1" x14ac:dyDescent="0.25">
      <c r="A1916"/>
      <c r="B1916"/>
      <c r="C1916" s="33"/>
      <c r="D1916" s="33"/>
      <c r="E1916" s="33"/>
      <c r="F1916" s="33"/>
      <c r="G1916" s="33"/>
      <c r="N1916"/>
      <c r="O1916"/>
      <c r="P1916"/>
      <c r="Q1916"/>
      <c r="R1916"/>
      <c r="S1916"/>
      <c r="T1916"/>
      <c r="U1916"/>
      <c r="V1916"/>
      <c r="W1916"/>
      <c r="X1916" s="410"/>
      <c r="Y1916" s="410"/>
      <c r="Z1916" s="410"/>
      <c r="AA1916" s="410"/>
      <c r="AB1916" s="410"/>
      <c r="AC1916" s="410"/>
      <c r="AD1916" s="410"/>
    </row>
    <row r="1917" spans="1:30" s="30" customFormat="1" x14ac:dyDescent="0.25">
      <c r="A1917"/>
      <c r="B1917"/>
      <c r="C1917" s="33"/>
      <c r="D1917" s="33"/>
      <c r="E1917" s="33"/>
      <c r="F1917" s="33"/>
      <c r="G1917" s="33"/>
      <c r="N1917"/>
      <c r="O1917"/>
      <c r="P1917"/>
      <c r="Q1917"/>
      <c r="R1917"/>
      <c r="S1917"/>
      <c r="T1917"/>
      <c r="U1917"/>
      <c r="V1917"/>
      <c r="W1917"/>
      <c r="X1917" s="410"/>
      <c r="Y1917" s="410"/>
      <c r="Z1917" s="410"/>
      <c r="AA1917" s="410"/>
      <c r="AB1917" s="410"/>
      <c r="AC1917" s="410"/>
      <c r="AD1917" s="410"/>
    </row>
    <row r="1918" spans="1:30" s="30" customFormat="1" x14ac:dyDescent="0.25">
      <c r="A1918"/>
      <c r="B1918"/>
      <c r="C1918" s="33"/>
      <c r="D1918" s="33"/>
      <c r="E1918" s="33"/>
      <c r="F1918" s="33"/>
      <c r="G1918" s="33"/>
      <c r="N1918"/>
      <c r="O1918"/>
      <c r="P1918"/>
      <c r="Q1918"/>
      <c r="R1918"/>
      <c r="S1918"/>
      <c r="T1918"/>
      <c r="U1918"/>
      <c r="V1918"/>
      <c r="W1918"/>
      <c r="X1918" s="410"/>
      <c r="Y1918" s="410"/>
      <c r="Z1918" s="410"/>
      <c r="AA1918" s="410"/>
      <c r="AB1918" s="410"/>
      <c r="AC1918" s="410"/>
      <c r="AD1918" s="410"/>
    </row>
    <row r="1919" spans="1:30" s="30" customFormat="1" x14ac:dyDescent="0.25">
      <c r="A1919"/>
      <c r="B1919"/>
      <c r="C1919" s="33"/>
      <c r="D1919" s="33"/>
      <c r="E1919" s="33"/>
      <c r="F1919" s="33"/>
      <c r="G1919" s="33"/>
      <c r="N1919"/>
      <c r="O1919"/>
      <c r="P1919"/>
      <c r="Q1919"/>
      <c r="R1919"/>
      <c r="S1919"/>
      <c r="T1919"/>
      <c r="U1919"/>
      <c r="V1919"/>
      <c r="W1919"/>
      <c r="X1919" s="410"/>
      <c r="Y1919" s="410"/>
      <c r="Z1919" s="410"/>
      <c r="AA1919" s="410"/>
      <c r="AB1919" s="410"/>
      <c r="AC1919" s="410"/>
      <c r="AD1919" s="410"/>
    </row>
    <row r="1920" spans="1:30" s="30" customFormat="1" x14ac:dyDescent="0.25">
      <c r="A1920"/>
      <c r="B1920"/>
      <c r="C1920" s="33"/>
      <c r="D1920" s="33"/>
      <c r="E1920" s="33"/>
      <c r="F1920" s="33"/>
      <c r="G1920" s="33"/>
      <c r="N1920"/>
      <c r="O1920"/>
      <c r="P1920"/>
      <c r="Q1920"/>
      <c r="R1920"/>
      <c r="S1920"/>
      <c r="T1920"/>
      <c r="U1920"/>
      <c r="V1920"/>
      <c r="W1920"/>
      <c r="X1920" s="410"/>
      <c r="Y1920" s="410"/>
      <c r="Z1920" s="410"/>
      <c r="AA1920" s="410"/>
      <c r="AB1920" s="410"/>
      <c r="AC1920" s="410"/>
      <c r="AD1920" s="410"/>
    </row>
    <row r="1921" spans="1:30" s="30" customFormat="1" x14ac:dyDescent="0.25">
      <c r="A1921"/>
      <c r="B1921"/>
      <c r="C1921" s="33"/>
      <c r="D1921" s="33"/>
      <c r="E1921" s="33"/>
      <c r="F1921" s="33"/>
      <c r="G1921" s="33"/>
      <c r="N1921"/>
      <c r="O1921"/>
      <c r="P1921"/>
      <c r="Q1921"/>
      <c r="R1921"/>
      <c r="S1921"/>
      <c r="T1921"/>
      <c r="U1921"/>
      <c r="V1921"/>
      <c r="W1921"/>
      <c r="X1921" s="410"/>
      <c r="Y1921" s="410"/>
      <c r="Z1921" s="410"/>
      <c r="AA1921" s="410"/>
      <c r="AB1921" s="410"/>
      <c r="AC1921" s="410"/>
      <c r="AD1921" s="410"/>
    </row>
    <row r="1922" spans="1:30" s="30" customFormat="1" x14ac:dyDescent="0.25">
      <c r="A1922"/>
      <c r="B1922"/>
      <c r="C1922" s="33"/>
      <c r="D1922" s="33"/>
      <c r="E1922" s="33"/>
      <c r="F1922" s="33"/>
      <c r="G1922" s="33"/>
      <c r="N1922"/>
      <c r="O1922"/>
      <c r="P1922"/>
      <c r="Q1922"/>
      <c r="R1922"/>
      <c r="S1922"/>
      <c r="T1922"/>
      <c r="U1922"/>
      <c r="V1922"/>
      <c r="W1922"/>
      <c r="X1922" s="410"/>
      <c r="Y1922" s="410"/>
      <c r="Z1922" s="410"/>
      <c r="AA1922" s="410"/>
      <c r="AB1922" s="410"/>
      <c r="AC1922" s="410"/>
      <c r="AD1922" s="410"/>
    </row>
    <row r="1923" spans="1:30" s="30" customFormat="1" x14ac:dyDescent="0.25">
      <c r="A1923"/>
      <c r="B1923"/>
      <c r="C1923" s="33"/>
      <c r="D1923" s="33"/>
      <c r="E1923" s="33"/>
      <c r="F1923" s="33"/>
      <c r="G1923" s="33"/>
      <c r="N1923"/>
      <c r="O1923"/>
      <c r="P1923"/>
      <c r="Q1923"/>
      <c r="R1923"/>
      <c r="S1923"/>
      <c r="T1923"/>
      <c r="U1923"/>
      <c r="V1923"/>
      <c r="W1923"/>
      <c r="X1923" s="410"/>
      <c r="Y1923" s="410"/>
      <c r="Z1923" s="410"/>
      <c r="AA1923" s="410"/>
      <c r="AB1923" s="410"/>
      <c r="AC1923" s="410"/>
      <c r="AD1923" s="410"/>
    </row>
    <row r="1924" spans="1:30" s="30" customFormat="1" x14ac:dyDescent="0.25">
      <c r="A1924"/>
      <c r="B1924"/>
      <c r="C1924" s="33"/>
      <c r="D1924" s="33"/>
      <c r="E1924" s="33"/>
      <c r="F1924" s="33"/>
      <c r="G1924" s="33"/>
      <c r="N1924"/>
      <c r="O1924"/>
      <c r="P1924"/>
      <c r="Q1924"/>
      <c r="R1924"/>
      <c r="S1924"/>
      <c r="T1924"/>
      <c r="U1924"/>
      <c r="V1924"/>
      <c r="W1924"/>
      <c r="X1924" s="410"/>
      <c r="Y1924" s="410"/>
      <c r="Z1924" s="410"/>
      <c r="AA1924" s="410"/>
      <c r="AB1924" s="410"/>
      <c r="AC1924" s="410"/>
      <c r="AD1924" s="410"/>
    </row>
    <row r="1925" spans="1:30" s="30" customFormat="1" x14ac:dyDescent="0.25">
      <c r="A1925"/>
      <c r="B1925"/>
      <c r="C1925" s="33"/>
      <c r="D1925" s="33"/>
      <c r="E1925" s="33"/>
      <c r="F1925" s="33"/>
      <c r="G1925" s="33"/>
      <c r="N1925"/>
      <c r="O1925"/>
      <c r="P1925"/>
      <c r="Q1925"/>
      <c r="R1925"/>
      <c r="S1925"/>
      <c r="T1925"/>
      <c r="U1925"/>
      <c r="V1925"/>
      <c r="W1925"/>
      <c r="X1925" s="410"/>
      <c r="Y1925" s="410"/>
      <c r="Z1925" s="410"/>
      <c r="AA1925" s="410"/>
      <c r="AB1925" s="410"/>
      <c r="AC1925" s="410"/>
      <c r="AD1925" s="410"/>
    </row>
    <row r="1926" spans="1:30" s="30" customFormat="1" x14ac:dyDescent="0.25">
      <c r="A1926"/>
      <c r="B1926"/>
      <c r="C1926" s="33"/>
      <c r="D1926" s="33"/>
      <c r="E1926" s="33"/>
      <c r="F1926" s="33"/>
      <c r="G1926" s="33"/>
      <c r="N1926"/>
      <c r="O1926"/>
      <c r="P1926"/>
      <c r="Q1926"/>
      <c r="R1926"/>
      <c r="S1926"/>
      <c r="T1926"/>
      <c r="U1926"/>
      <c r="V1926"/>
      <c r="W1926"/>
      <c r="X1926" s="410"/>
      <c r="Y1926" s="410"/>
      <c r="Z1926" s="410"/>
      <c r="AA1926" s="410"/>
      <c r="AB1926" s="410"/>
      <c r="AC1926" s="410"/>
      <c r="AD1926" s="410"/>
    </row>
    <row r="1927" spans="1:30" s="30" customFormat="1" x14ac:dyDescent="0.25">
      <c r="A1927"/>
      <c r="B1927"/>
      <c r="C1927" s="33"/>
      <c r="D1927" s="33"/>
      <c r="E1927" s="33"/>
      <c r="F1927" s="33"/>
      <c r="G1927" s="33"/>
      <c r="N1927"/>
      <c r="O1927"/>
      <c r="P1927"/>
      <c r="Q1927"/>
      <c r="R1927"/>
      <c r="S1927"/>
      <c r="T1927"/>
      <c r="U1927"/>
      <c r="V1927"/>
      <c r="W1927"/>
      <c r="X1927" s="410"/>
      <c r="Y1927" s="410"/>
      <c r="Z1927" s="410"/>
      <c r="AA1927" s="410"/>
      <c r="AB1927" s="410"/>
      <c r="AC1927" s="410"/>
      <c r="AD1927" s="410"/>
    </row>
    <row r="1928" spans="1:30" s="30" customFormat="1" x14ac:dyDescent="0.25">
      <c r="A1928"/>
      <c r="B1928"/>
      <c r="C1928" s="33"/>
      <c r="D1928" s="33"/>
      <c r="E1928" s="33"/>
      <c r="F1928" s="33"/>
      <c r="G1928" s="33"/>
      <c r="N1928"/>
      <c r="O1928"/>
      <c r="P1928"/>
      <c r="Q1928"/>
      <c r="R1928"/>
      <c r="S1928"/>
      <c r="T1928"/>
      <c r="U1928"/>
      <c r="V1928"/>
      <c r="W1928"/>
      <c r="X1928" s="410"/>
      <c r="Y1928" s="410"/>
      <c r="Z1928" s="410"/>
      <c r="AA1928" s="410"/>
      <c r="AB1928" s="410"/>
      <c r="AC1928" s="410"/>
      <c r="AD1928" s="410"/>
    </row>
    <row r="1929" spans="1:30" s="30" customFormat="1" x14ac:dyDescent="0.25">
      <c r="A1929"/>
      <c r="B1929"/>
      <c r="C1929" s="33"/>
      <c r="D1929" s="33"/>
      <c r="E1929" s="33"/>
      <c r="F1929" s="33"/>
      <c r="G1929" s="33"/>
      <c r="N1929"/>
      <c r="O1929"/>
      <c r="P1929"/>
      <c r="Q1929"/>
      <c r="R1929"/>
      <c r="S1929"/>
      <c r="T1929"/>
      <c r="U1929"/>
      <c r="V1929"/>
      <c r="W1929"/>
      <c r="X1929" s="410"/>
      <c r="Y1929" s="410"/>
      <c r="Z1929" s="410"/>
      <c r="AA1929" s="410"/>
      <c r="AB1929" s="410"/>
      <c r="AC1929" s="410"/>
      <c r="AD1929" s="410"/>
    </row>
    <row r="1930" spans="1:30" s="30" customFormat="1" x14ac:dyDescent="0.25">
      <c r="A1930"/>
      <c r="B1930"/>
      <c r="C1930" s="33"/>
      <c r="D1930" s="33"/>
      <c r="E1930" s="33"/>
      <c r="F1930" s="33"/>
      <c r="G1930" s="33"/>
      <c r="N1930"/>
      <c r="O1930"/>
      <c r="P1930"/>
      <c r="Q1930"/>
      <c r="R1930"/>
      <c r="S1930"/>
      <c r="T1930"/>
      <c r="U1930"/>
      <c r="V1930"/>
      <c r="W1930"/>
      <c r="X1930" s="410"/>
      <c r="Y1930" s="410"/>
      <c r="Z1930" s="410"/>
      <c r="AA1930" s="410"/>
      <c r="AB1930" s="410"/>
      <c r="AC1930" s="410"/>
      <c r="AD1930" s="410"/>
    </row>
    <row r="1931" spans="1:30" s="30" customFormat="1" x14ac:dyDescent="0.25">
      <c r="A1931"/>
      <c r="B1931"/>
      <c r="C1931" s="33"/>
      <c r="D1931" s="33"/>
      <c r="E1931" s="33"/>
      <c r="F1931" s="33"/>
      <c r="G1931" s="33"/>
      <c r="N1931"/>
      <c r="O1931"/>
      <c r="P1931"/>
      <c r="Q1931"/>
      <c r="R1931"/>
      <c r="S1931"/>
      <c r="T1931"/>
      <c r="U1931"/>
      <c r="V1931"/>
      <c r="W1931"/>
      <c r="X1931" s="410"/>
      <c r="Y1931" s="410"/>
      <c r="Z1931" s="410"/>
      <c r="AA1931" s="410"/>
      <c r="AB1931" s="410"/>
      <c r="AC1931" s="410"/>
      <c r="AD1931" s="410"/>
    </row>
    <row r="1932" spans="1:30" s="30" customFormat="1" x14ac:dyDescent="0.25">
      <c r="A1932"/>
      <c r="B1932"/>
      <c r="C1932" s="33"/>
      <c r="D1932" s="33"/>
      <c r="E1932" s="33"/>
      <c r="F1932" s="33"/>
      <c r="G1932" s="33"/>
      <c r="N1932"/>
      <c r="O1932"/>
      <c r="P1932"/>
      <c r="Q1932"/>
      <c r="R1932"/>
      <c r="S1932"/>
      <c r="T1932"/>
      <c r="U1932"/>
      <c r="V1932"/>
      <c r="W1932"/>
      <c r="X1932" s="410"/>
      <c r="Y1932" s="410"/>
      <c r="Z1932" s="410"/>
      <c r="AA1932" s="410"/>
      <c r="AB1932" s="410"/>
      <c r="AC1932" s="410"/>
      <c r="AD1932" s="410"/>
    </row>
    <row r="1933" spans="1:30" s="30" customFormat="1" x14ac:dyDescent="0.25">
      <c r="A1933"/>
      <c r="B1933"/>
      <c r="C1933" s="33"/>
      <c r="D1933" s="33"/>
      <c r="E1933" s="33"/>
      <c r="F1933" s="33"/>
      <c r="G1933" s="33"/>
      <c r="N1933"/>
      <c r="O1933"/>
      <c r="P1933"/>
      <c r="Q1933"/>
      <c r="R1933"/>
      <c r="S1933"/>
      <c r="T1933"/>
      <c r="U1933"/>
      <c r="V1933"/>
      <c r="W1933"/>
      <c r="X1933" s="410"/>
      <c r="Y1933" s="410"/>
      <c r="Z1933" s="410"/>
      <c r="AA1933" s="410"/>
      <c r="AB1933" s="410"/>
      <c r="AC1933" s="410"/>
      <c r="AD1933" s="410"/>
    </row>
    <row r="1934" spans="1:30" s="30" customFormat="1" x14ac:dyDescent="0.25">
      <c r="A1934"/>
      <c r="B1934"/>
      <c r="C1934" s="33"/>
      <c r="D1934" s="33"/>
      <c r="E1934" s="33"/>
      <c r="F1934" s="33"/>
      <c r="G1934" s="33"/>
      <c r="N1934"/>
      <c r="O1934"/>
      <c r="P1934"/>
      <c r="Q1934"/>
      <c r="R1934"/>
      <c r="S1934"/>
      <c r="T1934"/>
      <c r="U1934"/>
      <c r="V1934"/>
      <c r="W1934"/>
      <c r="X1934" s="410"/>
      <c r="Y1934" s="410"/>
      <c r="Z1934" s="410"/>
      <c r="AA1934" s="410"/>
      <c r="AB1934" s="410"/>
      <c r="AC1934" s="410"/>
      <c r="AD1934" s="410"/>
    </row>
    <row r="1935" spans="1:30" s="30" customFormat="1" x14ac:dyDescent="0.25">
      <c r="A1935"/>
      <c r="B1935"/>
      <c r="C1935" s="33"/>
      <c r="D1935" s="33"/>
      <c r="E1935" s="33"/>
      <c r="F1935" s="33"/>
      <c r="G1935" s="33"/>
      <c r="N1935"/>
      <c r="O1935"/>
      <c r="P1935"/>
      <c r="Q1935"/>
      <c r="R1935"/>
      <c r="S1935"/>
      <c r="T1935"/>
      <c r="U1935"/>
      <c r="V1935"/>
      <c r="W1935"/>
      <c r="X1935" s="410"/>
      <c r="Y1935" s="410"/>
      <c r="Z1935" s="410"/>
      <c r="AA1935" s="410"/>
      <c r="AB1935" s="410"/>
      <c r="AC1935" s="410"/>
      <c r="AD1935" s="410"/>
    </row>
    <row r="1936" spans="1:30" s="30" customFormat="1" x14ac:dyDescent="0.25">
      <c r="A1936"/>
      <c r="B1936"/>
      <c r="C1936" s="33"/>
      <c r="D1936" s="33"/>
      <c r="E1936" s="33"/>
      <c r="F1936" s="33"/>
      <c r="G1936" s="33"/>
      <c r="N1936"/>
      <c r="O1936"/>
      <c r="P1936"/>
      <c r="Q1936"/>
      <c r="R1936"/>
      <c r="S1936"/>
      <c r="T1936"/>
      <c r="U1936"/>
      <c r="V1936"/>
      <c r="W1936"/>
      <c r="X1936" s="410"/>
      <c r="Y1936" s="410"/>
      <c r="Z1936" s="410"/>
      <c r="AA1936" s="410"/>
      <c r="AB1936" s="410"/>
      <c r="AC1936" s="410"/>
      <c r="AD1936" s="410"/>
    </row>
    <row r="1937" spans="1:30" s="30" customFormat="1" x14ac:dyDescent="0.25">
      <c r="A1937"/>
      <c r="B1937"/>
      <c r="C1937" s="33"/>
      <c r="D1937" s="33"/>
      <c r="E1937" s="33"/>
      <c r="F1937" s="33"/>
      <c r="G1937" s="33"/>
      <c r="N1937"/>
      <c r="O1937"/>
      <c r="P1937"/>
      <c r="Q1937"/>
      <c r="R1937"/>
      <c r="S1937"/>
      <c r="T1937"/>
      <c r="U1937"/>
      <c r="V1937"/>
      <c r="W1937"/>
      <c r="X1937" s="410"/>
      <c r="Y1937" s="410"/>
      <c r="Z1937" s="410"/>
      <c r="AA1937" s="410"/>
      <c r="AB1937" s="410"/>
      <c r="AC1937" s="410"/>
      <c r="AD1937" s="410"/>
    </row>
    <row r="1938" spans="1:30" s="30" customFormat="1" x14ac:dyDescent="0.25">
      <c r="A1938"/>
      <c r="B1938"/>
      <c r="C1938" s="33"/>
      <c r="D1938" s="33"/>
      <c r="E1938" s="33"/>
      <c r="F1938" s="33"/>
      <c r="G1938" s="33"/>
      <c r="N1938"/>
      <c r="O1938"/>
      <c r="P1938"/>
      <c r="Q1938"/>
      <c r="R1938"/>
      <c r="S1938"/>
      <c r="T1938"/>
      <c r="U1938"/>
      <c r="V1938"/>
      <c r="W1938"/>
      <c r="X1938" s="410"/>
      <c r="Y1938" s="410"/>
      <c r="Z1938" s="410"/>
      <c r="AA1938" s="410"/>
      <c r="AB1938" s="410"/>
      <c r="AC1938" s="410"/>
      <c r="AD1938" s="410"/>
    </row>
    <row r="1939" spans="1:30" s="30" customFormat="1" x14ac:dyDescent="0.25">
      <c r="A1939"/>
      <c r="B1939"/>
      <c r="C1939" s="33"/>
      <c r="D1939" s="33"/>
      <c r="E1939" s="33"/>
      <c r="F1939" s="33"/>
      <c r="G1939" s="33"/>
      <c r="N1939"/>
      <c r="O1939"/>
      <c r="P1939"/>
      <c r="Q1939"/>
      <c r="R1939"/>
      <c r="S1939"/>
      <c r="T1939"/>
      <c r="U1939"/>
      <c r="V1939"/>
      <c r="W1939"/>
      <c r="X1939" s="410"/>
      <c r="Y1939" s="410"/>
      <c r="Z1939" s="410"/>
      <c r="AA1939" s="410"/>
      <c r="AB1939" s="410"/>
      <c r="AC1939" s="410"/>
      <c r="AD1939" s="410"/>
    </row>
    <row r="1940" spans="1:30" s="30" customFormat="1" x14ac:dyDescent="0.25">
      <c r="A1940"/>
      <c r="B1940"/>
      <c r="C1940" s="33"/>
      <c r="D1940" s="33"/>
      <c r="E1940" s="33"/>
      <c r="F1940" s="33"/>
      <c r="G1940" s="33"/>
      <c r="N1940"/>
      <c r="O1940"/>
      <c r="P1940"/>
      <c r="Q1940"/>
      <c r="R1940"/>
      <c r="S1940"/>
      <c r="T1940"/>
      <c r="U1940"/>
      <c r="V1940"/>
      <c r="W1940"/>
      <c r="X1940" s="410"/>
      <c r="Y1940" s="410"/>
      <c r="Z1940" s="410"/>
      <c r="AA1940" s="410"/>
      <c r="AB1940" s="410"/>
      <c r="AC1940" s="410"/>
      <c r="AD1940" s="410"/>
    </row>
    <row r="1941" spans="1:30" s="30" customFormat="1" x14ac:dyDescent="0.25">
      <c r="A1941"/>
      <c r="B1941"/>
      <c r="C1941" s="33"/>
      <c r="D1941" s="33"/>
      <c r="E1941" s="33"/>
      <c r="F1941" s="33"/>
      <c r="G1941" s="33"/>
      <c r="N1941"/>
      <c r="O1941"/>
      <c r="P1941"/>
      <c r="Q1941"/>
      <c r="R1941"/>
      <c r="S1941"/>
      <c r="T1941"/>
      <c r="U1941"/>
      <c r="V1941"/>
      <c r="W1941"/>
      <c r="X1941" s="410"/>
      <c r="Y1941" s="410"/>
      <c r="Z1941" s="410"/>
      <c r="AA1941" s="410"/>
      <c r="AB1941" s="410"/>
      <c r="AC1941" s="410"/>
      <c r="AD1941" s="410"/>
    </row>
    <row r="1942" spans="1:30" s="30" customFormat="1" x14ac:dyDescent="0.25">
      <c r="A1942"/>
      <c r="B1942"/>
      <c r="C1942" s="33"/>
      <c r="D1942" s="33"/>
      <c r="E1942" s="33"/>
      <c r="F1942" s="33"/>
      <c r="G1942" s="33"/>
      <c r="N1942"/>
      <c r="O1942"/>
      <c r="P1942"/>
      <c r="Q1942"/>
      <c r="R1942"/>
      <c r="S1942"/>
      <c r="T1942"/>
      <c r="U1942"/>
      <c r="V1942"/>
      <c r="W1942"/>
      <c r="X1942" s="410"/>
      <c r="Y1942" s="410"/>
      <c r="Z1942" s="410"/>
      <c r="AA1942" s="410"/>
      <c r="AB1942" s="410"/>
      <c r="AC1942" s="410"/>
      <c r="AD1942" s="410"/>
    </row>
    <row r="1943" spans="1:30" s="30" customFormat="1" x14ac:dyDescent="0.25">
      <c r="A1943"/>
      <c r="B1943"/>
      <c r="C1943" s="33"/>
      <c r="D1943" s="33"/>
      <c r="E1943" s="33"/>
      <c r="F1943" s="33"/>
      <c r="G1943" s="33"/>
      <c r="N1943"/>
      <c r="O1943"/>
      <c r="P1943"/>
      <c r="Q1943"/>
      <c r="R1943"/>
      <c r="S1943"/>
      <c r="T1943"/>
      <c r="U1943"/>
      <c r="V1943"/>
      <c r="W1943"/>
      <c r="X1943" s="410"/>
      <c r="Y1943" s="410"/>
      <c r="Z1943" s="410"/>
      <c r="AA1943" s="410"/>
      <c r="AB1943" s="410"/>
      <c r="AC1943" s="410"/>
      <c r="AD1943" s="410"/>
    </row>
    <row r="1944" spans="1:30" s="30" customFormat="1" x14ac:dyDescent="0.25">
      <c r="A1944"/>
      <c r="B1944"/>
      <c r="C1944" s="33"/>
      <c r="D1944" s="33"/>
      <c r="E1944" s="33"/>
      <c r="F1944" s="33"/>
      <c r="G1944" s="33"/>
      <c r="N1944"/>
      <c r="O1944"/>
      <c r="P1944"/>
      <c r="Q1944"/>
      <c r="R1944"/>
      <c r="S1944"/>
      <c r="T1944"/>
      <c r="U1944"/>
      <c r="V1944"/>
      <c r="W1944"/>
      <c r="X1944" s="410"/>
      <c r="Y1944" s="410"/>
      <c r="Z1944" s="410"/>
      <c r="AA1944" s="410"/>
      <c r="AB1944" s="410"/>
      <c r="AC1944" s="410"/>
      <c r="AD1944" s="410"/>
    </row>
    <row r="1945" spans="1:30" s="30" customFormat="1" x14ac:dyDescent="0.25">
      <c r="A1945"/>
      <c r="B1945"/>
      <c r="C1945" s="33"/>
      <c r="D1945" s="33"/>
      <c r="E1945" s="33"/>
      <c r="F1945" s="33"/>
      <c r="G1945" s="33"/>
      <c r="N1945"/>
      <c r="O1945"/>
      <c r="P1945"/>
      <c r="Q1945"/>
      <c r="R1945"/>
      <c r="S1945"/>
      <c r="T1945"/>
      <c r="U1945"/>
      <c r="V1945"/>
      <c r="W1945"/>
      <c r="X1945" s="410"/>
      <c r="Y1945" s="410"/>
      <c r="Z1945" s="410"/>
      <c r="AA1945" s="410"/>
      <c r="AB1945" s="410"/>
      <c r="AC1945" s="410"/>
      <c r="AD1945" s="410"/>
    </row>
    <row r="1946" spans="1:30" s="30" customFormat="1" x14ac:dyDescent="0.25">
      <c r="A1946"/>
      <c r="B1946"/>
      <c r="C1946" s="33"/>
      <c r="D1946" s="33"/>
      <c r="E1946" s="33"/>
      <c r="F1946" s="33"/>
      <c r="G1946" s="33"/>
      <c r="N1946"/>
      <c r="O1946"/>
      <c r="P1946"/>
      <c r="Q1946"/>
      <c r="R1946"/>
      <c r="S1946"/>
      <c r="T1946"/>
      <c r="U1946"/>
      <c r="V1946"/>
      <c r="W1946"/>
      <c r="X1946" s="410"/>
      <c r="Y1946" s="410"/>
      <c r="Z1946" s="410"/>
      <c r="AA1946" s="410"/>
      <c r="AB1946" s="410"/>
      <c r="AC1946" s="410"/>
      <c r="AD1946" s="410"/>
    </row>
    <row r="1947" spans="1:30" s="30" customFormat="1" x14ac:dyDescent="0.25">
      <c r="A1947"/>
      <c r="B1947"/>
      <c r="C1947" s="33"/>
      <c r="D1947" s="33"/>
      <c r="E1947" s="33"/>
      <c r="F1947" s="33"/>
      <c r="G1947" s="33"/>
      <c r="N1947"/>
      <c r="O1947"/>
      <c r="P1947"/>
      <c r="Q1947"/>
      <c r="R1947"/>
      <c r="S1947"/>
      <c r="T1947"/>
      <c r="U1947"/>
      <c r="V1947"/>
      <c r="W1947"/>
      <c r="X1947" s="410"/>
      <c r="Y1947" s="410"/>
      <c r="Z1947" s="410"/>
      <c r="AA1947" s="410"/>
      <c r="AB1947" s="410"/>
      <c r="AC1947" s="410"/>
      <c r="AD1947" s="410"/>
    </row>
    <row r="1948" spans="1:30" s="30" customFormat="1" x14ac:dyDescent="0.25">
      <c r="A1948"/>
      <c r="B1948"/>
      <c r="C1948" s="33"/>
      <c r="D1948" s="33"/>
      <c r="E1948" s="33"/>
      <c r="F1948" s="33"/>
      <c r="G1948" s="33"/>
      <c r="N1948"/>
      <c r="O1948"/>
      <c r="P1948"/>
      <c r="Q1948"/>
      <c r="R1948"/>
      <c r="S1948"/>
      <c r="T1948"/>
      <c r="U1948"/>
      <c r="V1948"/>
      <c r="W1948"/>
      <c r="X1948" s="410"/>
      <c r="Y1948" s="410"/>
      <c r="Z1948" s="410"/>
      <c r="AA1948" s="410"/>
      <c r="AB1948" s="410"/>
      <c r="AC1948" s="410"/>
      <c r="AD1948" s="410"/>
    </row>
    <row r="1949" spans="1:30" s="30" customFormat="1" x14ac:dyDescent="0.25">
      <c r="A1949"/>
      <c r="B1949"/>
      <c r="C1949" s="33"/>
      <c r="D1949" s="33"/>
      <c r="E1949" s="33"/>
      <c r="F1949" s="33"/>
      <c r="G1949" s="33"/>
      <c r="N1949"/>
      <c r="O1949"/>
      <c r="P1949"/>
      <c r="Q1949"/>
      <c r="R1949"/>
      <c r="S1949"/>
      <c r="T1949"/>
      <c r="U1949"/>
      <c r="V1949"/>
      <c r="W1949"/>
      <c r="X1949" s="410"/>
      <c r="Y1949" s="410"/>
      <c r="Z1949" s="410"/>
      <c r="AA1949" s="410"/>
      <c r="AB1949" s="410"/>
      <c r="AC1949" s="410"/>
      <c r="AD1949" s="410"/>
    </row>
    <row r="1950" spans="1:30" s="30" customFormat="1" x14ac:dyDescent="0.25">
      <c r="A1950"/>
      <c r="B1950"/>
      <c r="C1950" s="33"/>
      <c r="D1950" s="33"/>
      <c r="E1950" s="33"/>
      <c r="F1950" s="33"/>
      <c r="G1950" s="33"/>
      <c r="N1950"/>
      <c r="O1950"/>
      <c r="P1950"/>
      <c r="Q1950"/>
      <c r="R1950"/>
      <c r="S1950"/>
      <c r="T1950"/>
      <c r="U1950"/>
      <c r="V1950"/>
      <c r="W1950"/>
      <c r="X1950" s="410"/>
      <c r="Y1950" s="410"/>
      <c r="Z1950" s="410"/>
      <c r="AA1950" s="410"/>
      <c r="AB1950" s="410"/>
      <c r="AC1950" s="410"/>
      <c r="AD1950" s="410"/>
    </row>
    <row r="1951" spans="1:30" s="30" customFormat="1" x14ac:dyDescent="0.25">
      <c r="A1951"/>
      <c r="B1951"/>
      <c r="C1951" s="33"/>
      <c r="D1951" s="33"/>
      <c r="E1951" s="33"/>
      <c r="F1951" s="33"/>
      <c r="G1951" s="33"/>
      <c r="N1951"/>
      <c r="O1951"/>
      <c r="P1951"/>
      <c r="Q1951"/>
      <c r="R1951"/>
      <c r="S1951"/>
      <c r="T1951"/>
      <c r="U1951"/>
      <c r="V1951"/>
      <c r="W1951"/>
      <c r="X1951" s="410"/>
      <c r="Y1951" s="410"/>
      <c r="Z1951" s="410"/>
      <c r="AA1951" s="410"/>
      <c r="AB1951" s="410"/>
      <c r="AC1951" s="410"/>
      <c r="AD1951" s="410"/>
    </row>
    <row r="1952" spans="1:30" s="30" customFormat="1" x14ac:dyDescent="0.25">
      <c r="A1952"/>
      <c r="B1952"/>
      <c r="C1952" s="33"/>
      <c r="D1952" s="33"/>
      <c r="E1952" s="33"/>
      <c r="F1952" s="33"/>
      <c r="G1952" s="33"/>
      <c r="N1952"/>
      <c r="O1952"/>
      <c r="P1952"/>
      <c r="Q1952"/>
      <c r="R1952"/>
      <c r="S1952"/>
      <c r="T1952"/>
      <c r="U1952"/>
      <c r="V1952"/>
      <c r="W1952"/>
      <c r="X1952" s="410"/>
      <c r="Y1952" s="410"/>
      <c r="Z1952" s="410"/>
      <c r="AA1952" s="410"/>
      <c r="AB1952" s="410"/>
      <c r="AC1952" s="410"/>
      <c r="AD1952" s="410"/>
    </row>
    <row r="1953" spans="1:30" s="30" customFormat="1" x14ac:dyDescent="0.25">
      <c r="A1953"/>
      <c r="B1953"/>
      <c r="C1953" s="33"/>
      <c r="D1953" s="33"/>
      <c r="E1953" s="33"/>
      <c r="F1953" s="33"/>
      <c r="G1953" s="33"/>
      <c r="N1953"/>
      <c r="O1953"/>
      <c r="P1953"/>
      <c r="Q1953"/>
      <c r="R1953"/>
      <c r="S1953"/>
      <c r="T1953"/>
      <c r="U1953"/>
      <c r="V1953"/>
      <c r="W1953"/>
      <c r="X1953" s="410"/>
      <c r="Y1953" s="410"/>
      <c r="Z1953" s="410"/>
      <c r="AA1953" s="410"/>
      <c r="AB1953" s="410"/>
      <c r="AC1953" s="410"/>
      <c r="AD1953" s="410"/>
    </row>
    <row r="1954" spans="1:30" s="30" customFormat="1" x14ac:dyDescent="0.25">
      <c r="A1954"/>
      <c r="B1954"/>
      <c r="C1954" s="33"/>
      <c r="D1954" s="33"/>
      <c r="E1954" s="33"/>
      <c r="F1954" s="33"/>
      <c r="G1954" s="33"/>
      <c r="N1954"/>
      <c r="O1954"/>
      <c r="P1954"/>
      <c r="Q1954"/>
      <c r="R1954"/>
      <c r="S1954"/>
      <c r="T1954"/>
      <c r="U1954"/>
      <c r="V1954"/>
      <c r="W1954"/>
      <c r="X1954" s="410"/>
      <c r="Y1954" s="410"/>
      <c r="Z1954" s="410"/>
      <c r="AA1954" s="410"/>
      <c r="AB1954" s="410"/>
      <c r="AC1954" s="410"/>
      <c r="AD1954" s="410"/>
    </row>
    <row r="1955" spans="1:30" s="30" customFormat="1" x14ac:dyDescent="0.25">
      <c r="A1955"/>
      <c r="B1955"/>
      <c r="C1955" s="33"/>
      <c r="D1955" s="33"/>
      <c r="E1955" s="33"/>
      <c r="F1955" s="33"/>
      <c r="G1955" s="33"/>
      <c r="N1955"/>
      <c r="O1955"/>
      <c r="P1955"/>
      <c r="Q1955"/>
      <c r="R1955"/>
      <c r="S1955"/>
      <c r="T1955"/>
      <c r="U1955"/>
      <c r="V1955"/>
      <c r="W1955"/>
      <c r="X1955" s="410"/>
      <c r="Y1955" s="410"/>
      <c r="Z1955" s="410"/>
      <c r="AA1955" s="410"/>
      <c r="AB1955" s="410"/>
      <c r="AC1955" s="410"/>
      <c r="AD1955" s="410"/>
    </row>
    <row r="1956" spans="1:30" s="30" customFormat="1" x14ac:dyDescent="0.25">
      <c r="A1956"/>
      <c r="B1956"/>
      <c r="C1956" s="33"/>
      <c r="D1956" s="33"/>
      <c r="E1956" s="33"/>
      <c r="F1956" s="33"/>
      <c r="G1956" s="33"/>
      <c r="N1956"/>
      <c r="O1956"/>
      <c r="P1956"/>
      <c r="Q1956"/>
      <c r="R1956"/>
      <c r="S1956"/>
      <c r="T1956"/>
      <c r="U1956"/>
      <c r="V1956"/>
      <c r="W1956"/>
      <c r="X1956" s="410"/>
      <c r="Y1956" s="410"/>
      <c r="Z1956" s="410"/>
      <c r="AA1956" s="410"/>
      <c r="AB1956" s="410"/>
      <c r="AC1956" s="410"/>
      <c r="AD1956" s="410"/>
    </row>
    <row r="1957" spans="1:30" s="30" customFormat="1" x14ac:dyDescent="0.25">
      <c r="A1957"/>
      <c r="B1957"/>
      <c r="C1957" s="33"/>
      <c r="D1957" s="33"/>
      <c r="E1957" s="33"/>
      <c r="F1957" s="33"/>
      <c r="G1957" s="33"/>
      <c r="N1957"/>
      <c r="O1957"/>
      <c r="P1957"/>
      <c r="Q1957"/>
      <c r="R1957"/>
      <c r="S1957"/>
      <c r="T1957"/>
      <c r="U1957"/>
      <c r="V1957"/>
      <c r="W1957"/>
      <c r="X1957" s="410"/>
      <c r="Y1957" s="410"/>
      <c r="Z1957" s="410"/>
      <c r="AA1957" s="410"/>
      <c r="AB1957" s="410"/>
      <c r="AC1957" s="410"/>
      <c r="AD1957" s="410"/>
    </row>
    <row r="1958" spans="1:30" s="30" customFormat="1" x14ac:dyDescent="0.25">
      <c r="A1958"/>
      <c r="B1958"/>
      <c r="C1958" s="33"/>
      <c r="D1958" s="33"/>
      <c r="E1958" s="33"/>
      <c r="F1958" s="33"/>
      <c r="G1958" s="33"/>
      <c r="N1958"/>
      <c r="O1958"/>
      <c r="P1958"/>
      <c r="Q1958"/>
      <c r="R1958"/>
      <c r="S1958"/>
      <c r="T1958"/>
      <c r="U1958"/>
      <c r="V1958"/>
      <c r="W1958"/>
      <c r="X1958" s="410"/>
      <c r="Y1958" s="410"/>
      <c r="Z1958" s="410"/>
      <c r="AA1958" s="410"/>
      <c r="AB1958" s="410"/>
      <c r="AC1958" s="410"/>
      <c r="AD1958" s="410"/>
    </row>
    <row r="1959" spans="1:30" s="30" customFormat="1" x14ac:dyDescent="0.25">
      <c r="A1959"/>
      <c r="B1959"/>
      <c r="C1959" s="33"/>
      <c r="D1959" s="33"/>
      <c r="E1959" s="33"/>
      <c r="F1959" s="33"/>
      <c r="G1959" s="33"/>
      <c r="N1959"/>
      <c r="O1959"/>
      <c r="P1959"/>
      <c r="Q1959"/>
      <c r="R1959"/>
      <c r="S1959"/>
      <c r="T1959"/>
      <c r="U1959"/>
      <c r="V1959"/>
      <c r="W1959"/>
      <c r="X1959" s="410"/>
      <c r="Y1959" s="410"/>
      <c r="Z1959" s="410"/>
      <c r="AA1959" s="410"/>
      <c r="AB1959" s="410"/>
      <c r="AC1959" s="410"/>
      <c r="AD1959" s="410"/>
    </row>
    <row r="1960" spans="1:30" s="30" customFormat="1" x14ac:dyDescent="0.25">
      <c r="A1960"/>
      <c r="B1960"/>
      <c r="C1960" s="33"/>
      <c r="D1960" s="33"/>
      <c r="E1960" s="33"/>
      <c r="F1960" s="33"/>
      <c r="G1960" s="33"/>
      <c r="N1960"/>
      <c r="O1960"/>
      <c r="P1960"/>
      <c r="Q1960"/>
      <c r="R1960"/>
      <c r="S1960"/>
      <c r="T1960"/>
      <c r="U1960"/>
      <c r="V1960"/>
      <c r="W1960"/>
      <c r="X1960" s="410"/>
      <c r="Y1960" s="410"/>
      <c r="Z1960" s="410"/>
      <c r="AA1960" s="410"/>
      <c r="AB1960" s="410"/>
      <c r="AC1960" s="410"/>
      <c r="AD1960" s="410"/>
    </row>
    <row r="1961" spans="1:30" s="30" customFormat="1" x14ac:dyDescent="0.25">
      <c r="A1961"/>
      <c r="B1961"/>
      <c r="C1961" s="33"/>
      <c r="D1961" s="33"/>
      <c r="E1961" s="33"/>
      <c r="F1961" s="33"/>
      <c r="G1961" s="33"/>
      <c r="N1961"/>
      <c r="O1961"/>
      <c r="P1961"/>
      <c r="Q1961"/>
      <c r="R1961"/>
      <c r="S1961"/>
      <c r="T1961"/>
      <c r="U1961"/>
      <c r="V1961"/>
      <c r="W1961"/>
      <c r="X1961" s="410"/>
      <c r="Y1961" s="410"/>
      <c r="Z1961" s="410"/>
      <c r="AA1961" s="410"/>
      <c r="AB1961" s="410"/>
      <c r="AC1961" s="410"/>
      <c r="AD1961" s="410"/>
    </row>
    <row r="1962" spans="1:30" s="30" customFormat="1" x14ac:dyDescent="0.25">
      <c r="A1962"/>
      <c r="B1962"/>
      <c r="C1962" s="33"/>
      <c r="D1962" s="33"/>
      <c r="E1962" s="33"/>
      <c r="F1962" s="33"/>
      <c r="G1962" s="33"/>
      <c r="N1962"/>
      <c r="O1962"/>
      <c r="P1962"/>
      <c r="Q1962"/>
      <c r="R1962"/>
      <c r="S1962"/>
      <c r="T1962"/>
      <c r="U1962"/>
      <c r="V1962"/>
      <c r="W1962"/>
      <c r="X1962" s="410"/>
      <c r="Y1962" s="410"/>
      <c r="Z1962" s="410"/>
      <c r="AA1962" s="410"/>
      <c r="AB1962" s="410"/>
      <c r="AC1962" s="410"/>
      <c r="AD1962" s="410"/>
    </row>
    <row r="1963" spans="1:30" s="30" customFormat="1" x14ac:dyDescent="0.25">
      <c r="A1963"/>
      <c r="B1963"/>
      <c r="C1963" s="33"/>
      <c r="D1963" s="33"/>
      <c r="E1963" s="33"/>
      <c r="F1963" s="33"/>
      <c r="G1963" s="33"/>
      <c r="N1963"/>
      <c r="O1963"/>
      <c r="P1963"/>
      <c r="Q1963"/>
      <c r="R1963"/>
      <c r="S1963"/>
      <c r="T1963"/>
      <c r="U1963"/>
      <c r="V1963"/>
      <c r="W1963"/>
      <c r="X1963" s="410"/>
      <c r="Y1963" s="410"/>
      <c r="Z1963" s="410"/>
      <c r="AA1963" s="410"/>
      <c r="AB1963" s="410"/>
      <c r="AC1963" s="410"/>
      <c r="AD1963" s="410"/>
    </row>
    <row r="1964" spans="1:30" s="30" customFormat="1" x14ac:dyDescent="0.25">
      <c r="A1964"/>
      <c r="B1964"/>
      <c r="C1964" s="33"/>
      <c r="D1964" s="33"/>
      <c r="E1964" s="33"/>
      <c r="F1964" s="33"/>
      <c r="G1964" s="33"/>
      <c r="N1964"/>
      <c r="O1964"/>
      <c r="P1964"/>
      <c r="Q1964"/>
      <c r="R1964"/>
      <c r="S1964"/>
      <c r="T1964"/>
      <c r="U1964"/>
      <c r="V1964"/>
      <c r="W1964"/>
      <c r="X1964" s="410"/>
      <c r="Y1964" s="410"/>
      <c r="Z1964" s="410"/>
      <c r="AA1964" s="410"/>
      <c r="AB1964" s="410"/>
      <c r="AC1964" s="410"/>
      <c r="AD1964" s="410"/>
    </row>
    <row r="1965" spans="1:30" s="30" customFormat="1" x14ac:dyDescent="0.25">
      <c r="A1965"/>
      <c r="B1965"/>
      <c r="C1965" s="33"/>
      <c r="D1965" s="33"/>
      <c r="E1965" s="33"/>
      <c r="F1965" s="33"/>
      <c r="G1965" s="33"/>
      <c r="N1965"/>
      <c r="O1965"/>
      <c r="P1965"/>
      <c r="Q1965"/>
      <c r="R1965"/>
      <c r="S1965"/>
      <c r="T1965"/>
      <c r="U1965"/>
      <c r="V1965"/>
      <c r="W1965"/>
      <c r="X1965" s="410"/>
      <c r="Y1965" s="410"/>
      <c r="Z1965" s="410"/>
      <c r="AA1965" s="410"/>
      <c r="AB1965" s="410"/>
      <c r="AC1965" s="410"/>
      <c r="AD1965" s="410"/>
    </row>
    <row r="1966" spans="1:30" s="30" customFormat="1" x14ac:dyDescent="0.25">
      <c r="A1966"/>
      <c r="B1966"/>
      <c r="C1966" s="33"/>
      <c r="D1966" s="33"/>
      <c r="E1966" s="33"/>
      <c r="F1966" s="33"/>
      <c r="G1966" s="33"/>
      <c r="N1966"/>
      <c r="O1966"/>
      <c r="P1966"/>
      <c r="Q1966"/>
      <c r="R1966"/>
      <c r="S1966"/>
      <c r="T1966"/>
      <c r="U1966"/>
      <c r="V1966"/>
      <c r="W1966"/>
      <c r="X1966" s="410"/>
      <c r="Y1966" s="410"/>
      <c r="Z1966" s="410"/>
      <c r="AA1966" s="410"/>
      <c r="AB1966" s="410"/>
      <c r="AC1966" s="410"/>
      <c r="AD1966" s="410"/>
    </row>
    <row r="1967" spans="1:30" s="30" customFormat="1" x14ac:dyDescent="0.25">
      <c r="A1967"/>
      <c r="B1967"/>
      <c r="C1967" s="33"/>
      <c r="D1967" s="33"/>
      <c r="E1967" s="33"/>
      <c r="F1967" s="33"/>
      <c r="G1967" s="33"/>
      <c r="N1967"/>
      <c r="O1967"/>
      <c r="P1967"/>
      <c r="Q1967"/>
      <c r="R1967"/>
      <c r="S1967"/>
      <c r="T1967"/>
      <c r="U1967"/>
      <c r="V1967"/>
      <c r="W1967"/>
      <c r="X1967" s="410"/>
      <c r="Y1967" s="410"/>
      <c r="Z1967" s="410"/>
      <c r="AA1967" s="410"/>
      <c r="AB1967" s="410"/>
      <c r="AC1967" s="410"/>
      <c r="AD1967" s="410"/>
    </row>
    <row r="1968" spans="1:30" s="30" customFormat="1" x14ac:dyDescent="0.25">
      <c r="A1968"/>
      <c r="B1968"/>
      <c r="C1968" s="33"/>
      <c r="D1968" s="33"/>
      <c r="E1968" s="33"/>
      <c r="F1968" s="33"/>
      <c r="G1968" s="33"/>
      <c r="N1968"/>
      <c r="O1968"/>
      <c r="P1968"/>
      <c r="Q1968"/>
      <c r="R1968"/>
      <c r="S1968"/>
      <c r="T1968"/>
      <c r="U1968"/>
      <c r="V1968"/>
      <c r="W1968"/>
      <c r="X1968" s="410"/>
      <c r="Y1968" s="410"/>
      <c r="Z1968" s="410"/>
      <c r="AA1968" s="410"/>
      <c r="AB1968" s="410"/>
      <c r="AC1968" s="410"/>
      <c r="AD1968" s="410"/>
    </row>
    <row r="1969" spans="1:30" s="30" customFormat="1" x14ac:dyDescent="0.25">
      <c r="A1969"/>
      <c r="B1969"/>
      <c r="C1969" s="33"/>
      <c r="D1969" s="33"/>
      <c r="E1969" s="33"/>
      <c r="F1969" s="33"/>
      <c r="G1969" s="33"/>
      <c r="N1969"/>
      <c r="O1969"/>
      <c r="P1969"/>
      <c r="Q1969"/>
      <c r="R1969"/>
      <c r="S1969"/>
      <c r="T1969"/>
      <c r="U1969"/>
      <c r="V1969"/>
      <c r="W1969"/>
      <c r="X1969" s="410"/>
      <c r="Y1969" s="410"/>
      <c r="Z1969" s="410"/>
      <c r="AA1969" s="410"/>
      <c r="AB1969" s="410"/>
      <c r="AC1969" s="410"/>
      <c r="AD1969" s="410"/>
    </row>
    <row r="1970" spans="1:30" s="30" customFormat="1" x14ac:dyDescent="0.25">
      <c r="A1970"/>
      <c r="B1970"/>
      <c r="C1970" s="33"/>
      <c r="D1970" s="33"/>
      <c r="E1970" s="33"/>
      <c r="F1970" s="33"/>
      <c r="G1970" s="33"/>
      <c r="N1970"/>
      <c r="O1970"/>
      <c r="P1970"/>
      <c r="Q1970"/>
      <c r="R1970"/>
      <c r="S1970"/>
      <c r="T1970"/>
      <c r="U1970"/>
      <c r="V1970"/>
      <c r="W1970"/>
      <c r="X1970" s="410"/>
      <c r="Y1970" s="410"/>
      <c r="Z1970" s="410"/>
      <c r="AA1970" s="410"/>
      <c r="AB1970" s="410"/>
      <c r="AC1970" s="410"/>
      <c r="AD1970" s="410"/>
    </row>
    <row r="1971" spans="1:30" s="30" customFormat="1" x14ac:dyDescent="0.25">
      <c r="A1971"/>
      <c r="B1971"/>
      <c r="C1971" s="33"/>
      <c r="D1971" s="33"/>
      <c r="E1971" s="33"/>
      <c r="F1971" s="33"/>
      <c r="G1971" s="33"/>
      <c r="N1971"/>
      <c r="O1971"/>
      <c r="P1971"/>
      <c r="Q1971"/>
      <c r="R1971"/>
      <c r="S1971"/>
      <c r="T1971"/>
      <c r="U1971"/>
      <c r="V1971"/>
      <c r="W1971"/>
      <c r="X1971" s="410"/>
      <c r="Y1971" s="410"/>
      <c r="Z1971" s="410"/>
      <c r="AA1971" s="410"/>
      <c r="AB1971" s="410"/>
      <c r="AC1971" s="410"/>
      <c r="AD1971" s="410"/>
    </row>
    <row r="1972" spans="1:30" s="30" customFormat="1" x14ac:dyDescent="0.25">
      <c r="A1972"/>
      <c r="B1972"/>
      <c r="C1972" s="33"/>
      <c r="D1972" s="33"/>
      <c r="E1972" s="33"/>
      <c r="F1972" s="33"/>
      <c r="G1972" s="33"/>
      <c r="N1972"/>
      <c r="O1972"/>
      <c r="P1972"/>
      <c r="Q1972"/>
      <c r="R1972"/>
      <c r="S1972"/>
      <c r="T1972"/>
      <c r="U1972"/>
      <c r="V1972"/>
      <c r="W1972"/>
      <c r="X1972" s="410"/>
      <c r="Y1972" s="410"/>
      <c r="Z1972" s="410"/>
      <c r="AA1972" s="410"/>
      <c r="AB1972" s="410"/>
      <c r="AC1972" s="410"/>
      <c r="AD1972" s="410"/>
    </row>
    <row r="1973" spans="1:30" s="30" customFormat="1" x14ac:dyDescent="0.25">
      <c r="A1973"/>
      <c r="B1973"/>
      <c r="C1973" s="33"/>
      <c r="D1973" s="33"/>
      <c r="E1973" s="33"/>
      <c r="F1973" s="33"/>
      <c r="G1973" s="33"/>
      <c r="N1973"/>
      <c r="O1973"/>
      <c r="P1973"/>
      <c r="Q1973"/>
      <c r="R1973"/>
      <c r="S1973"/>
      <c r="T1973"/>
      <c r="U1973"/>
      <c r="V1973"/>
      <c r="W1973"/>
      <c r="X1973" s="410"/>
      <c r="Y1973" s="410"/>
      <c r="Z1973" s="410"/>
      <c r="AA1973" s="410"/>
      <c r="AB1973" s="410"/>
      <c r="AC1973" s="410"/>
      <c r="AD1973" s="410"/>
    </row>
    <row r="1974" spans="1:30" s="30" customFormat="1" x14ac:dyDescent="0.25">
      <c r="A1974"/>
      <c r="B1974"/>
      <c r="C1974" s="33"/>
      <c r="D1974" s="33"/>
      <c r="E1974" s="33"/>
      <c r="F1974" s="33"/>
      <c r="G1974" s="33"/>
      <c r="N1974"/>
      <c r="O1974"/>
      <c r="P1974"/>
      <c r="Q1974"/>
      <c r="R1974"/>
      <c r="S1974"/>
      <c r="T1974"/>
      <c r="U1974"/>
      <c r="V1974"/>
      <c r="W1974"/>
      <c r="X1974" s="410"/>
      <c r="Y1974" s="410"/>
      <c r="Z1974" s="410"/>
      <c r="AA1974" s="410"/>
      <c r="AB1974" s="410"/>
      <c r="AC1974" s="410"/>
      <c r="AD1974" s="410"/>
    </row>
    <row r="1975" spans="1:30" s="30" customFormat="1" x14ac:dyDescent="0.25">
      <c r="A1975"/>
      <c r="B1975"/>
      <c r="C1975" s="33"/>
      <c r="D1975" s="33"/>
      <c r="E1975" s="33"/>
      <c r="F1975" s="33"/>
      <c r="G1975" s="33"/>
      <c r="N1975"/>
      <c r="O1975"/>
      <c r="P1975"/>
      <c r="Q1975"/>
      <c r="R1975"/>
      <c r="S1975"/>
      <c r="T1975"/>
      <c r="U1975"/>
      <c r="V1975"/>
      <c r="W1975"/>
      <c r="X1975" s="410"/>
      <c r="Y1975" s="410"/>
      <c r="Z1975" s="410"/>
      <c r="AA1975" s="410"/>
      <c r="AB1975" s="410"/>
      <c r="AC1975" s="410"/>
      <c r="AD1975" s="410"/>
    </row>
    <row r="1976" spans="1:30" s="30" customFormat="1" x14ac:dyDescent="0.25">
      <c r="A1976"/>
      <c r="B1976"/>
      <c r="C1976" s="33"/>
      <c r="D1976" s="33"/>
      <c r="E1976" s="33"/>
      <c r="F1976" s="33"/>
      <c r="G1976" s="33"/>
      <c r="N1976"/>
      <c r="O1976"/>
      <c r="P1976"/>
      <c r="Q1976"/>
      <c r="R1976"/>
      <c r="S1976"/>
      <c r="T1976"/>
      <c r="U1976"/>
      <c r="V1976"/>
      <c r="W1976"/>
      <c r="X1976" s="410"/>
      <c r="Y1976" s="410"/>
      <c r="Z1976" s="410"/>
      <c r="AA1976" s="410"/>
      <c r="AB1976" s="410"/>
      <c r="AC1976" s="410"/>
      <c r="AD1976" s="410"/>
    </row>
    <row r="1977" spans="1:30" s="30" customFormat="1" x14ac:dyDescent="0.25">
      <c r="A1977"/>
      <c r="B1977"/>
      <c r="C1977" s="33"/>
      <c r="D1977" s="33"/>
      <c r="E1977" s="33"/>
      <c r="F1977" s="33"/>
      <c r="G1977" s="33"/>
      <c r="N1977"/>
      <c r="O1977"/>
      <c r="P1977"/>
      <c r="Q1977"/>
      <c r="R1977"/>
      <c r="S1977"/>
      <c r="T1977"/>
      <c r="U1977"/>
      <c r="V1977"/>
      <c r="W1977"/>
      <c r="X1977" s="410"/>
      <c r="Y1977" s="410"/>
      <c r="Z1977" s="410"/>
      <c r="AA1977" s="410"/>
      <c r="AB1977" s="410"/>
      <c r="AC1977" s="410"/>
      <c r="AD1977" s="410"/>
    </row>
    <row r="1978" spans="1:30" s="30" customFormat="1" x14ac:dyDescent="0.25">
      <c r="A1978"/>
      <c r="B1978"/>
      <c r="C1978" s="33"/>
      <c r="D1978" s="33"/>
      <c r="E1978" s="33"/>
      <c r="F1978" s="33"/>
      <c r="G1978" s="33"/>
      <c r="N1978"/>
      <c r="O1978"/>
      <c r="P1978"/>
      <c r="Q1978"/>
      <c r="R1978"/>
      <c r="S1978"/>
      <c r="T1978"/>
      <c r="U1978"/>
      <c r="V1978"/>
      <c r="W1978"/>
      <c r="X1978" s="410"/>
      <c r="Y1978" s="410"/>
      <c r="Z1978" s="410"/>
      <c r="AA1978" s="410"/>
      <c r="AB1978" s="410"/>
      <c r="AC1978" s="410"/>
      <c r="AD1978" s="410"/>
    </row>
    <row r="1979" spans="1:30" s="30" customFormat="1" x14ac:dyDescent="0.25">
      <c r="A1979"/>
      <c r="B1979"/>
      <c r="C1979" s="33"/>
      <c r="D1979" s="33"/>
      <c r="E1979" s="33"/>
      <c r="F1979" s="33"/>
      <c r="G1979" s="33"/>
      <c r="N1979"/>
      <c r="O1979"/>
      <c r="P1979"/>
      <c r="Q1979"/>
      <c r="R1979"/>
      <c r="S1979"/>
      <c r="T1979"/>
      <c r="U1979"/>
      <c r="V1979"/>
      <c r="W1979"/>
      <c r="X1979" s="410"/>
      <c r="Y1979" s="410"/>
      <c r="Z1979" s="410"/>
      <c r="AA1979" s="410"/>
      <c r="AB1979" s="410"/>
      <c r="AC1979" s="410"/>
      <c r="AD1979" s="410"/>
    </row>
    <row r="1980" spans="1:30" s="30" customFormat="1" x14ac:dyDescent="0.25">
      <c r="A1980"/>
      <c r="B1980"/>
      <c r="C1980" s="33"/>
      <c r="D1980" s="33"/>
      <c r="E1980" s="33"/>
      <c r="F1980" s="33"/>
      <c r="G1980" s="33"/>
      <c r="N1980"/>
      <c r="O1980"/>
      <c r="P1980"/>
      <c r="Q1980"/>
      <c r="R1980"/>
      <c r="S1980"/>
      <c r="T1980"/>
      <c r="U1980"/>
      <c r="V1980"/>
      <c r="W1980"/>
      <c r="X1980" s="410"/>
      <c r="Y1980" s="410"/>
      <c r="Z1980" s="410"/>
      <c r="AA1980" s="410"/>
      <c r="AB1980" s="410"/>
      <c r="AC1980" s="410"/>
      <c r="AD1980" s="410"/>
    </row>
    <row r="1981" spans="1:30" s="30" customFormat="1" x14ac:dyDescent="0.25">
      <c r="A1981"/>
      <c r="B1981"/>
      <c r="C1981" s="33"/>
      <c r="D1981" s="33"/>
      <c r="E1981" s="33"/>
      <c r="F1981" s="33"/>
      <c r="G1981" s="33"/>
      <c r="N1981"/>
      <c r="O1981"/>
      <c r="P1981"/>
      <c r="Q1981"/>
      <c r="R1981"/>
      <c r="S1981"/>
      <c r="T1981"/>
      <c r="U1981"/>
      <c r="V1981"/>
      <c r="W1981"/>
      <c r="X1981" s="410"/>
      <c r="Y1981" s="410"/>
      <c r="Z1981" s="410"/>
      <c r="AA1981" s="410"/>
      <c r="AB1981" s="410"/>
      <c r="AC1981" s="410"/>
      <c r="AD1981" s="410"/>
    </row>
    <row r="1982" spans="1:30" s="30" customFormat="1" x14ac:dyDescent="0.25">
      <c r="A1982"/>
      <c r="B1982"/>
      <c r="C1982" s="33"/>
      <c r="D1982" s="33"/>
      <c r="E1982" s="33"/>
      <c r="F1982" s="33"/>
      <c r="G1982" s="33"/>
      <c r="N1982"/>
      <c r="O1982"/>
      <c r="P1982"/>
      <c r="Q1982"/>
      <c r="R1982"/>
      <c r="S1982"/>
      <c r="T1982"/>
      <c r="U1982"/>
      <c r="V1982"/>
      <c r="W1982"/>
      <c r="X1982" s="410"/>
      <c r="Y1982" s="410"/>
      <c r="Z1982" s="410"/>
      <c r="AA1982" s="410"/>
      <c r="AB1982" s="410"/>
      <c r="AC1982" s="410"/>
      <c r="AD1982" s="410"/>
    </row>
    <row r="1983" spans="1:30" s="30" customFormat="1" x14ac:dyDescent="0.25">
      <c r="A1983"/>
      <c r="B1983"/>
      <c r="C1983" s="33"/>
      <c r="D1983" s="33"/>
      <c r="E1983" s="33"/>
      <c r="F1983" s="33"/>
      <c r="G1983" s="33"/>
      <c r="N1983"/>
      <c r="O1983"/>
      <c r="P1983"/>
      <c r="Q1983"/>
      <c r="R1983"/>
      <c r="S1983"/>
      <c r="T1983"/>
      <c r="U1983"/>
      <c r="V1983"/>
      <c r="W1983"/>
      <c r="X1983" s="410"/>
      <c r="Y1983" s="410"/>
      <c r="Z1983" s="410"/>
      <c r="AA1983" s="410"/>
      <c r="AB1983" s="410"/>
      <c r="AC1983" s="410"/>
      <c r="AD1983" s="410"/>
    </row>
    <row r="1984" spans="1:30" s="30" customFormat="1" x14ac:dyDescent="0.25">
      <c r="A1984"/>
      <c r="B1984"/>
      <c r="C1984" s="33"/>
      <c r="D1984" s="33"/>
      <c r="E1984" s="33"/>
      <c r="F1984" s="33"/>
      <c r="G1984" s="33"/>
      <c r="N1984"/>
      <c r="O1984"/>
      <c r="P1984"/>
      <c r="Q1984"/>
      <c r="R1984"/>
      <c r="S1984"/>
      <c r="T1984"/>
      <c r="U1984"/>
      <c r="V1984"/>
      <c r="W1984"/>
      <c r="X1984" s="410"/>
      <c r="Y1984" s="410"/>
      <c r="Z1984" s="410"/>
      <c r="AA1984" s="410"/>
      <c r="AB1984" s="410"/>
      <c r="AC1984" s="410"/>
      <c r="AD1984" s="410"/>
    </row>
    <row r="1985" spans="1:30" s="30" customFormat="1" x14ac:dyDescent="0.25">
      <c r="A1985"/>
      <c r="B1985"/>
      <c r="C1985" s="33"/>
      <c r="D1985" s="33"/>
      <c r="E1985" s="33"/>
      <c r="F1985" s="33"/>
      <c r="G1985" s="33"/>
      <c r="N1985"/>
      <c r="O1985"/>
      <c r="P1985"/>
      <c r="Q1985"/>
      <c r="R1985"/>
      <c r="S1985"/>
      <c r="T1985"/>
      <c r="U1985"/>
      <c r="V1985"/>
      <c r="W1985"/>
      <c r="X1985" s="410"/>
      <c r="Y1985" s="410"/>
      <c r="Z1985" s="410"/>
      <c r="AA1985" s="410"/>
      <c r="AB1985" s="410"/>
      <c r="AC1985" s="410"/>
      <c r="AD1985" s="410"/>
    </row>
    <row r="1986" spans="1:30" s="30" customFormat="1" x14ac:dyDescent="0.25">
      <c r="A1986"/>
      <c r="B1986"/>
      <c r="C1986" s="33"/>
      <c r="D1986" s="33"/>
      <c r="E1986" s="33"/>
      <c r="F1986" s="33"/>
      <c r="G1986" s="33"/>
      <c r="N1986"/>
      <c r="O1986"/>
      <c r="P1986"/>
      <c r="Q1986"/>
      <c r="R1986"/>
      <c r="S1986"/>
      <c r="T1986"/>
      <c r="U1986"/>
      <c r="V1986"/>
      <c r="W1986"/>
      <c r="X1986" s="410"/>
      <c r="Y1986" s="410"/>
      <c r="Z1986" s="410"/>
      <c r="AA1986" s="410"/>
      <c r="AB1986" s="410"/>
      <c r="AC1986" s="410"/>
      <c r="AD1986" s="410"/>
    </row>
    <row r="1987" spans="1:30" s="30" customFormat="1" x14ac:dyDescent="0.25">
      <c r="A1987"/>
      <c r="B1987"/>
      <c r="C1987" s="33"/>
      <c r="D1987" s="33"/>
      <c r="E1987" s="33"/>
      <c r="F1987" s="33"/>
      <c r="G1987" s="33"/>
      <c r="N1987"/>
      <c r="O1987"/>
      <c r="P1987"/>
      <c r="Q1987"/>
      <c r="R1987"/>
      <c r="S1987"/>
      <c r="T1987"/>
      <c r="U1987"/>
      <c r="V1987"/>
      <c r="W1987"/>
      <c r="X1987" s="410"/>
      <c r="Y1987" s="410"/>
      <c r="Z1987" s="410"/>
      <c r="AA1987" s="410"/>
      <c r="AB1987" s="410"/>
      <c r="AC1987" s="410"/>
      <c r="AD1987" s="410"/>
    </row>
    <row r="1988" spans="1:30" s="30" customFormat="1" x14ac:dyDescent="0.25">
      <c r="A1988"/>
      <c r="B1988"/>
      <c r="C1988" s="33"/>
      <c r="D1988" s="33"/>
      <c r="E1988" s="33"/>
      <c r="F1988" s="33"/>
      <c r="G1988" s="33"/>
      <c r="N1988"/>
      <c r="O1988"/>
      <c r="P1988"/>
      <c r="Q1988"/>
      <c r="R1988"/>
      <c r="S1988"/>
      <c r="T1988"/>
      <c r="U1988"/>
      <c r="V1988"/>
      <c r="W1988"/>
      <c r="X1988" s="410"/>
      <c r="Y1988" s="410"/>
      <c r="Z1988" s="410"/>
      <c r="AA1988" s="410"/>
      <c r="AB1988" s="410"/>
      <c r="AC1988" s="410"/>
      <c r="AD1988" s="410"/>
    </row>
    <row r="1989" spans="1:30" s="30" customFormat="1" x14ac:dyDescent="0.25">
      <c r="A1989"/>
      <c r="B1989"/>
      <c r="C1989" s="33"/>
      <c r="D1989" s="33"/>
      <c r="E1989" s="33"/>
      <c r="F1989" s="33"/>
      <c r="G1989" s="33"/>
      <c r="N1989"/>
      <c r="O1989"/>
      <c r="P1989"/>
      <c r="Q1989"/>
      <c r="R1989"/>
      <c r="S1989"/>
      <c r="T1989"/>
      <c r="U1989"/>
      <c r="V1989"/>
      <c r="W1989"/>
      <c r="X1989" s="410"/>
      <c r="Y1989" s="410"/>
      <c r="Z1989" s="410"/>
      <c r="AA1989" s="410"/>
      <c r="AB1989" s="410"/>
      <c r="AC1989" s="410"/>
      <c r="AD1989" s="410"/>
    </row>
    <row r="1990" spans="1:30" s="30" customFormat="1" x14ac:dyDescent="0.25">
      <c r="A1990"/>
      <c r="B1990"/>
      <c r="C1990" s="33"/>
      <c r="D1990" s="33"/>
      <c r="E1990" s="33"/>
      <c r="F1990" s="33"/>
      <c r="G1990" s="33"/>
      <c r="N1990"/>
      <c r="O1990"/>
      <c r="P1990"/>
      <c r="Q1990"/>
      <c r="R1990"/>
      <c r="S1990"/>
      <c r="T1990"/>
      <c r="U1990"/>
      <c r="V1990"/>
      <c r="W1990"/>
      <c r="X1990" s="410"/>
      <c r="Y1990" s="410"/>
      <c r="Z1990" s="410"/>
      <c r="AA1990" s="410"/>
      <c r="AB1990" s="410"/>
      <c r="AC1990" s="410"/>
      <c r="AD1990" s="410"/>
    </row>
    <row r="1991" spans="1:30" s="30" customFormat="1" x14ac:dyDescent="0.25">
      <c r="A1991"/>
      <c r="B1991"/>
      <c r="C1991" s="33"/>
      <c r="D1991" s="33"/>
      <c r="E1991" s="33"/>
      <c r="F1991" s="33"/>
      <c r="G1991" s="33"/>
      <c r="N1991"/>
      <c r="O1991"/>
      <c r="P1991"/>
      <c r="Q1991"/>
      <c r="R1991"/>
      <c r="S1991"/>
      <c r="T1991"/>
      <c r="U1991"/>
      <c r="V1991"/>
      <c r="W1991"/>
      <c r="X1991" s="410"/>
      <c r="Y1991" s="410"/>
      <c r="Z1991" s="410"/>
      <c r="AA1991" s="410"/>
      <c r="AB1991" s="410"/>
      <c r="AC1991" s="410"/>
      <c r="AD1991" s="410"/>
    </row>
    <row r="1992" spans="1:30" s="30" customFormat="1" x14ac:dyDescent="0.25">
      <c r="A1992"/>
      <c r="B1992"/>
      <c r="C1992" s="33"/>
      <c r="D1992" s="33"/>
      <c r="E1992" s="33"/>
      <c r="F1992" s="33"/>
      <c r="G1992" s="33"/>
      <c r="N1992"/>
      <c r="O1992"/>
      <c r="P1992"/>
      <c r="Q1992"/>
      <c r="R1992"/>
      <c r="S1992"/>
      <c r="T1992"/>
      <c r="U1992"/>
      <c r="V1992"/>
      <c r="W1992"/>
      <c r="X1992" s="410"/>
      <c r="Y1992" s="410"/>
      <c r="Z1992" s="410"/>
      <c r="AA1992" s="410"/>
      <c r="AB1992" s="410"/>
      <c r="AC1992" s="410"/>
      <c r="AD1992" s="410"/>
    </row>
    <row r="1993" spans="1:30" s="30" customFormat="1" x14ac:dyDescent="0.25">
      <c r="A1993"/>
      <c r="B1993"/>
      <c r="C1993" s="33"/>
      <c r="D1993" s="33"/>
      <c r="E1993" s="33"/>
      <c r="F1993" s="33"/>
      <c r="G1993" s="33"/>
      <c r="N1993"/>
      <c r="O1993"/>
      <c r="P1993"/>
      <c r="Q1993"/>
      <c r="R1993"/>
      <c r="S1993"/>
      <c r="T1993"/>
      <c r="U1993"/>
      <c r="V1993"/>
      <c r="W1993"/>
      <c r="X1993" s="410"/>
      <c r="Y1993" s="410"/>
      <c r="Z1993" s="410"/>
      <c r="AA1993" s="410"/>
      <c r="AB1993" s="410"/>
      <c r="AC1993" s="410"/>
      <c r="AD1993" s="410"/>
    </row>
    <row r="1994" spans="1:30" s="30" customFormat="1" x14ac:dyDescent="0.25">
      <c r="A1994"/>
      <c r="B1994"/>
      <c r="C1994" s="33"/>
      <c r="D1994" s="33"/>
      <c r="E1994" s="33"/>
      <c r="F1994" s="33"/>
      <c r="G1994" s="33"/>
      <c r="N1994"/>
      <c r="O1994"/>
      <c r="P1994"/>
      <c r="Q1994"/>
      <c r="R1994"/>
      <c r="S1994"/>
      <c r="T1994"/>
      <c r="U1994"/>
      <c r="V1994"/>
      <c r="W1994"/>
      <c r="X1994" s="410"/>
      <c r="Y1994" s="410"/>
      <c r="Z1994" s="410"/>
      <c r="AA1994" s="410"/>
      <c r="AB1994" s="410"/>
      <c r="AC1994" s="410"/>
      <c r="AD1994" s="410"/>
    </row>
    <row r="1995" spans="1:30" s="30" customFormat="1" x14ac:dyDescent="0.25">
      <c r="A1995"/>
      <c r="B1995"/>
      <c r="C1995" s="33"/>
      <c r="D1995" s="33"/>
      <c r="E1995" s="33"/>
      <c r="F1995" s="33"/>
      <c r="G1995" s="33"/>
      <c r="N1995"/>
      <c r="O1995"/>
      <c r="P1995"/>
      <c r="Q1995"/>
      <c r="R1995"/>
      <c r="S1995"/>
      <c r="T1995"/>
      <c r="U1995"/>
      <c r="V1995"/>
      <c r="W1995"/>
      <c r="X1995" s="410"/>
      <c r="Y1995" s="410"/>
      <c r="Z1995" s="410"/>
      <c r="AA1995" s="410"/>
      <c r="AB1995" s="410"/>
      <c r="AC1995" s="410"/>
      <c r="AD1995" s="410"/>
    </row>
    <row r="1996" spans="1:30" s="30" customFormat="1" x14ac:dyDescent="0.25">
      <c r="A1996"/>
      <c r="B1996"/>
      <c r="C1996" s="33"/>
      <c r="D1996" s="33"/>
      <c r="E1996" s="33"/>
      <c r="F1996" s="33"/>
      <c r="G1996" s="33"/>
      <c r="N1996"/>
      <c r="O1996"/>
      <c r="P1996"/>
      <c r="Q1996"/>
      <c r="R1996"/>
      <c r="S1996"/>
      <c r="T1996"/>
      <c r="U1996"/>
      <c r="V1996"/>
      <c r="W1996"/>
      <c r="X1996" s="410"/>
      <c r="Y1996" s="410"/>
      <c r="Z1996" s="410"/>
      <c r="AA1996" s="410"/>
      <c r="AB1996" s="410"/>
      <c r="AC1996" s="410"/>
      <c r="AD1996" s="410"/>
    </row>
    <row r="1997" spans="1:30" s="30" customFormat="1" x14ac:dyDescent="0.25">
      <c r="A1997"/>
      <c r="B1997"/>
      <c r="C1997" s="33"/>
      <c r="D1997" s="33"/>
      <c r="E1997" s="33"/>
      <c r="F1997" s="33"/>
      <c r="G1997" s="33"/>
      <c r="N1997"/>
      <c r="O1997"/>
      <c r="P1997"/>
      <c r="Q1997"/>
      <c r="R1997"/>
      <c r="S1997"/>
      <c r="T1997"/>
      <c r="U1997"/>
      <c r="V1997"/>
      <c r="W1997"/>
      <c r="X1997" s="410"/>
      <c r="Y1997" s="410"/>
      <c r="Z1997" s="410"/>
      <c r="AA1997" s="410"/>
      <c r="AB1997" s="410"/>
      <c r="AC1997" s="410"/>
      <c r="AD1997" s="410"/>
    </row>
    <row r="1998" spans="1:30" s="30" customFormat="1" x14ac:dyDescent="0.25">
      <c r="A1998"/>
      <c r="B1998"/>
      <c r="C1998" s="33"/>
      <c r="D1998" s="33"/>
      <c r="E1998" s="33"/>
      <c r="F1998" s="33"/>
      <c r="G1998" s="33"/>
      <c r="N1998"/>
      <c r="O1998"/>
      <c r="P1998"/>
      <c r="Q1998"/>
      <c r="R1998"/>
      <c r="S1998"/>
      <c r="T1998"/>
      <c r="U1998"/>
      <c r="V1998"/>
      <c r="W1998"/>
      <c r="X1998" s="410"/>
      <c r="Y1998" s="410"/>
      <c r="Z1998" s="410"/>
      <c r="AA1998" s="410"/>
      <c r="AB1998" s="410"/>
      <c r="AC1998" s="410"/>
      <c r="AD1998" s="410"/>
    </row>
    <row r="1999" spans="1:30" s="30" customFormat="1" x14ac:dyDescent="0.25">
      <c r="A1999"/>
      <c r="B1999"/>
      <c r="C1999" s="33"/>
      <c r="D1999" s="33"/>
      <c r="E1999" s="33"/>
      <c r="F1999" s="33"/>
      <c r="G1999" s="33"/>
      <c r="N1999"/>
      <c r="O1999"/>
      <c r="P1999"/>
      <c r="Q1999"/>
      <c r="R1999"/>
      <c r="S1999"/>
      <c r="T1999"/>
      <c r="U1999"/>
      <c r="V1999"/>
      <c r="W1999"/>
      <c r="X1999" s="410"/>
      <c r="Y1999" s="410"/>
      <c r="Z1999" s="410"/>
      <c r="AA1999" s="410"/>
      <c r="AB1999" s="410"/>
      <c r="AC1999" s="410"/>
      <c r="AD1999" s="410"/>
    </row>
    <row r="2000" spans="1:30" s="30" customFormat="1" x14ac:dyDescent="0.25">
      <c r="A2000"/>
      <c r="B2000"/>
      <c r="C2000" s="33"/>
      <c r="D2000" s="33"/>
      <c r="E2000" s="33"/>
      <c r="F2000" s="33"/>
      <c r="G2000" s="33"/>
      <c r="N2000"/>
      <c r="O2000"/>
      <c r="P2000"/>
      <c r="Q2000"/>
      <c r="R2000"/>
      <c r="S2000"/>
      <c r="T2000"/>
      <c r="U2000"/>
      <c r="V2000"/>
      <c r="W2000"/>
      <c r="X2000" s="410"/>
      <c r="Y2000" s="410"/>
      <c r="Z2000" s="410"/>
      <c r="AA2000" s="410"/>
      <c r="AB2000" s="410"/>
      <c r="AC2000" s="410"/>
      <c r="AD2000" s="410"/>
    </row>
    <row r="2001" spans="1:30" s="30" customFormat="1" x14ac:dyDescent="0.25">
      <c r="A2001"/>
      <c r="B2001"/>
      <c r="C2001" s="33"/>
      <c r="D2001" s="33"/>
      <c r="E2001" s="33"/>
      <c r="F2001" s="33"/>
      <c r="G2001" s="33"/>
      <c r="N2001"/>
      <c r="O2001"/>
      <c r="P2001"/>
      <c r="Q2001"/>
      <c r="R2001"/>
      <c r="S2001"/>
      <c r="T2001"/>
      <c r="U2001"/>
      <c r="V2001"/>
      <c r="W2001"/>
      <c r="X2001" s="410"/>
      <c r="Y2001" s="410"/>
      <c r="Z2001" s="410"/>
      <c r="AA2001" s="410"/>
      <c r="AB2001" s="410"/>
      <c r="AC2001" s="410"/>
      <c r="AD2001" s="410"/>
    </row>
    <row r="2002" spans="1:30" s="30" customFormat="1" x14ac:dyDescent="0.25">
      <c r="A2002"/>
      <c r="B2002"/>
      <c r="C2002" s="33"/>
      <c r="D2002" s="33"/>
      <c r="E2002" s="33"/>
      <c r="F2002" s="33"/>
      <c r="G2002" s="33"/>
      <c r="N2002"/>
      <c r="O2002"/>
      <c r="P2002"/>
      <c r="Q2002"/>
      <c r="R2002"/>
      <c r="S2002"/>
      <c r="T2002"/>
      <c r="U2002"/>
      <c r="V2002"/>
      <c r="W2002"/>
      <c r="X2002" s="410"/>
      <c r="Y2002" s="410"/>
      <c r="Z2002" s="410"/>
      <c r="AA2002" s="410"/>
      <c r="AB2002" s="410"/>
      <c r="AC2002" s="410"/>
      <c r="AD2002" s="410"/>
    </row>
    <row r="2003" spans="1:30" s="30" customFormat="1" x14ac:dyDescent="0.25">
      <c r="A2003"/>
      <c r="B2003"/>
      <c r="C2003" s="33"/>
      <c r="D2003" s="33"/>
      <c r="E2003" s="33"/>
      <c r="F2003" s="33"/>
      <c r="G2003" s="33"/>
      <c r="N2003"/>
      <c r="O2003"/>
      <c r="P2003"/>
      <c r="Q2003"/>
      <c r="R2003"/>
      <c r="S2003"/>
      <c r="T2003"/>
      <c r="U2003"/>
      <c r="V2003"/>
      <c r="W2003"/>
      <c r="X2003" s="410"/>
      <c r="Y2003" s="410"/>
      <c r="Z2003" s="410"/>
      <c r="AA2003" s="410"/>
      <c r="AB2003" s="410"/>
      <c r="AC2003" s="410"/>
      <c r="AD2003" s="410"/>
    </row>
    <row r="2004" spans="1:30" s="30" customFormat="1" x14ac:dyDescent="0.25">
      <c r="A2004"/>
      <c r="B2004"/>
      <c r="C2004" s="33"/>
      <c r="D2004" s="33"/>
      <c r="E2004" s="33"/>
      <c r="F2004" s="33"/>
      <c r="G2004" s="33"/>
      <c r="N2004"/>
      <c r="O2004"/>
      <c r="P2004"/>
      <c r="Q2004"/>
      <c r="R2004"/>
      <c r="S2004"/>
      <c r="T2004"/>
      <c r="U2004"/>
      <c r="V2004"/>
      <c r="W2004"/>
      <c r="X2004" s="410"/>
      <c r="Y2004" s="410"/>
      <c r="Z2004" s="410"/>
      <c r="AA2004" s="410"/>
      <c r="AB2004" s="410"/>
      <c r="AC2004" s="410"/>
      <c r="AD2004" s="410"/>
    </row>
    <row r="2005" spans="1:30" s="30" customFormat="1" x14ac:dyDescent="0.25">
      <c r="A2005"/>
      <c r="B2005"/>
      <c r="C2005" s="33"/>
      <c r="D2005" s="33"/>
      <c r="E2005" s="33"/>
      <c r="F2005" s="33"/>
      <c r="G2005" s="33"/>
      <c r="N2005"/>
      <c r="O2005"/>
      <c r="P2005"/>
      <c r="Q2005"/>
      <c r="R2005"/>
      <c r="S2005"/>
      <c r="T2005"/>
      <c r="U2005"/>
      <c r="V2005"/>
      <c r="W2005"/>
      <c r="X2005" s="410"/>
      <c r="Y2005" s="410"/>
      <c r="Z2005" s="410"/>
      <c r="AA2005" s="410"/>
      <c r="AB2005" s="410"/>
      <c r="AC2005" s="410"/>
      <c r="AD2005" s="410"/>
    </row>
    <row r="2006" spans="1:30" s="30" customFormat="1" x14ac:dyDescent="0.25">
      <c r="A2006"/>
      <c r="B2006"/>
      <c r="C2006" s="33"/>
      <c r="D2006" s="33"/>
      <c r="E2006" s="33"/>
      <c r="F2006" s="33"/>
      <c r="G2006" s="33"/>
      <c r="N2006"/>
      <c r="O2006"/>
      <c r="P2006"/>
      <c r="Q2006"/>
      <c r="R2006"/>
      <c r="S2006"/>
      <c r="T2006"/>
      <c r="U2006"/>
      <c r="V2006"/>
      <c r="W2006"/>
      <c r="X2006" s="410"/>
      <c r="Y2006" s="410"/>
      <c r="Z2006" s="410"/>
      <c r="AA2006" s="410"/>
      <c r="AB2006" s="410"/>
      <c r="AC2006" s="410"/>
      <c r="AD2006" s="410"/>
    </row>
    <row r="2007" spans="1:30" s="30" customFormat="1" x14ac:dyDescent="0.25">
      <c r="A2007"/>
      <c r="B2007"/>
      <c r="C2007" s="33"/>
      <c r="D2007" s="33"/>
      <c r="E2007" s="33"/>
      <c r="F2007" s="33"/>
      <c r="G2007" s="33"/>
      <c r="N2007"/>
      <c r="O2007"/>
      <c r="P2007"/>
      <c r="Q2007"/>
      <c r="R2007"/>
      <c r="S2007"/>
      <c r="T2007"/>
      <c r="U2007"/>
      <c r="V2007"/>
      <c r="W2007"/>
      <c r="X2007" s="410"/>
      <c r="Y2007" s="410"/>
      <c r="Z2007" s="410"/>
      <c r="AA2007" s="410"/>
      <c r="AB2007" s="410"/>
      <c r="AC2007" s="410"/>
      <c r="AD2007" s="410"/>
    </row>
    <row r="2008" spans="1:30" s="30" customFormat="1" x14ac:dyDescent="0.25">
      <c r="A2008"/>
      <c r="B2008"/>
      <c r="C2008" s="33"/>
      <c r="D2008" s="33"/>
      <c r="E2008" s="33"/>
      <c r="F2008" s="33"/>
      <c r="G2008" s="33"/>
      <c r="N2008"/>
      <c r="O2008"/>
      <c r="P2008"/>
      <c r="Q2008"/>
      <c r="R2008"/>
      <c r="S2008"/>
      <c r="T2008"/>
      <c r="U2008"/>
      <c r="V2008"/>
      <c r="W2008"/>
      <c r="X2008" s="410"/>
      <c r="Y2008" s="410"/>
      <c r="Z2008" s="410"/>
      <c r="AA2008" s="410"/>
      <c r="AB2008" s="410"/>
      <c r="AC2008" s="410"/>
      <c r="AD2008" s="410"/>
    </row>
    <row r="2009" spans="1:30" s="30" customFormat="1" x14ac:dyDescent="0.25">
      <c r="A2009"/>
      <c r="B2009"/>
      <c r="C2009" s="33"/>
      <c r="D2009" s="33"/>
      <c r="E2009" s="33"/>
      <c r="F2009" s="33"/>
      <c r="G2009" s="33"/>
      <c r="N2009"/>
      <c r="O2009"/>
      <c r="P2009"/>
      <c r="Q2009"/>
      <c r="R2009"/>
      <c r="S2009"/>
      <c r="T2009"/>
      <c r="U2009"/>
      <c r="V2009"/>
      <c r="W2009"/>
      <c r="X2009" s="410"/>
      <c r="Y2009" s="410"/>
      <c r="Z2009" s="410"/>
      <c r="AA2009" s="410"/>
      <c r="AB2009" s="410"/>
      <c r="AC2009" s="410"/>
      <c r="AD2009" s="410"/>
    </row>
    <row r="2010" spans="1:30" s="30" customFormat="1" x14ac:dyDescent="0.25">
      <c r="A2010"/>
      <c r="B2010"/>
      <c r="C2010" s="33"/>
      <c r="D2010" s="33"/>
      <c r="E2010" s="33"/>
      <c r="F2010" s="33"/>
      <c r="G2010" s="33"/>
      <c r="N2010"/>
      <c r="O2010"/>
      <c r="P2010"/>
      <c r="Q2010"/>
      <c r="R2010"/>
      <c r="S2010"/>
      <c r="T2010"/>
      <c r="U2010"/>
      <c r="V2010"/>
      <c r="W2010"/>
      <c r="X2010" s="410"/>
      <c r="Y2010" s="410"/>
      <c r="Z2010" s="410"/>
      <c r="AA2010" s="410"/>
      <c r="AB2010" s="410"/>
      <c r="AC2010" s="410"/>
      <c r="AD2010" s="410"/>
    </row>
    <row r="2011" spans="1:30" s="30" customFormat="1" x14ac:dyDescent="0.25">
      <c r="A2011"/>
      <c r="B2011"/>
      <c r="C2011" s="33"/>
      <c r="D2011" s="33"/>
      <c r="E2011" s="33"/>
      <c r="F2011" s="33"/>
      <c r="G2011" s="33"/>
      <c r="N2011"/>
      <c r="O2011"/>
      <c r="P2011"/>
      <c r="Q2011"/>
      <c r="R2011"/>
      <c r="S2011"/>
      <c r="T2011"/>
      <c r="U2011"/>
      <c r="V2011"/>
      <c r="W2011"/>
      <c r="X2011" s="410"/>
      <c r="Y2011" s="410"/>
      <c r="Z2011" s="410"/>
      <c r="AA2011" s="410"/>
      <c r="AB2011" s="410"/>
      <c r="AC2011" s="410"/>
      <c r="AD2011" s="410"/>
    </row>
    <row r="2012" spans="1:30" s="30" customFormat="1" x14ac:dyDescent="0.25">
      <c r="A2012"/>
      <c r="B2012"/>
      <c r="C2012" s="33"/>
      <c r="D2012" s="33"/>
      <c r="E2012" s="33"/>
      <c r="F2012" s="33"/>
      <c r="G2012" s="33"/>
      <c r="N2012"/>
      <c r="O2012"/>
      <c r="P2012"/>
      <c r="Q2012"/>
      <c r="R2012"/>
      <c r="S2012"/>
      <c r="T2012"/>
      <c r="U2012"/>
      <c r="V2012"/>
      <c r="W2012"/>
      <c r="X2012" s="410"/>
      <c r="Y2012" s="410"/>
      <c r="Z2012" s="410"/>
      <c r="AA2012" s="410"/>
      <c r="AB2012" s="410"/>
      <c r="AC2012" s="410"/>
      <c r="AD2012" s="410"/>
    </row>
    <row r="2013" spans="1:30" s="30" customFormat="1" x14ac:dyDescent="0.25">
      <c r="A2013"/>
      <c r="B2013"/>
      <c r="C2013" s="33"/>
      <c r="D2013" s="33"/>
      <c r="E2013" s="33"/>
      <c r="F2013" s="33"/>
      <c r="G2013" s="33"/>
      <c r="N2013"/>
      <c r="O2013"/>
      <c r="P2013"/>
      <c r="Q2013"/>
      <c r="R2013"/>
      <c r="S2013"/>
      <c r="T2013"/>
      <c r="U2013"/>
      <c r="V2013"/>
      <c r="W2013"/>
      <c r="X2013" s="410"/>
      <c r="Y2013" s="410"/>
      <c r="Z2013" s="410"/>
      <c r="AA2013" s="410"/>
      <c r="AB2013" s="410"/>
      <c r="AC2013" s="410"/>
      <c r="AD2013" s="410"/>
    </row>
    <row r="2014" spans="1:30" s="30" customFormat="1" x14ac:dyDescent="0.25">
      <c r="A2014"/>
      <c r="B2014"/>
      <c r="C2014" s="33"/>
      <c r="D2014" s="33"/>
      <c r="E2014" s="33"/>
      <c r="F2014" s="33"/>
      <c r="G2014" s="33"/>
      <c r="N2014"/>
      <c r="O2014"/>
      <c r="P2014"/>
      <c r="Q2014"/>
      <c r="R2014"/>
      <c r="S2014"/>
      <c r="T2014"/>
      <c r="U2014"/>
      <c r="V2014"/>
      <c r="W2014"/>
      <c r="X2014" s="410"/>
      <c r="Y2014" s="410"/>
      <c r="Z2014" s="410"/>
      <c r="AA2014" s="410"/>
      <c r="AB2014" s="410"/>
      <c r="AC2014" s="410"/>
      <c r="AD2014" s="410"/>
    </row>
    <row r="2015" spans="1:30" s="30" customFormat="1" x14ac:dyDescent="0.25">
      <c r="A2015"/>
      <c r="B2015"/>
      <c r="C2015" s="33"/>
      <c r="D2015" s="33"/>
      <c r="E2015" s="33"/>
      <c r="F2015" s="33"/>
      <c r="G2015" s="33"/>
      <c r="N2015"/>
      <c r="O2015"/>
      <c r="P2015"/>
      <c r="Q2015"/>
      <c r="R2015"/>
      <c r="S2015"/>
      <c r="T2015"/>
      <c r="U2015"/>
      <c r="V2015"/>
      <c r="W2015"/>
      <c r="X2015" s="410"/>
      <c r="Y2015" s="410"/>
      <c r="Z2015" s="410"/>
      <c r="AA2015" s="410"/>
      <c r="AB2015" s="410"/>
      <c r="AC2015" s="410"/>
      <c r="AD2015" s="410"/>
    </row>
    <row r="2016" spans="1:30" s="30" customFormat="1" x14ac:dyDescent="0.25">
      <c r="A2016"/>
      <c r="B2016"/>
      <c r="C2016" s="33"/>
      <c r="D2016" s="33"/>
      <c r="E2016" s="33"/>
      <c r="F2016" s="33"/>
      <c r="G2016" s="33"/>
      <c r="N2016"/>
      <c r="O2016"/>
      <c r="P2016"/>
      <c r="Q2016"/>
      <c r="R2016"/>
      <c r="S2016"/>
      <c r="T2016"/>
      <c r="U2016"/>
      <c r="V2016"/>
      <c r="W2016"/>
      <c r="X2016" s="410"/>
      <c r="Y2016" s="410"/>
      <c r="Z2016" s="410"/>
      <c r="AA2016" s="410"/>
      <c r="AB2016" s="410"/>
      <c r="AC2016" s="410"/>
      <c r="AD2016" s="410"/>
    </row>
    <row r="2017" spans="1:30" s="30" customFormat="1" x14ac:dyDescent="0.25">
      <c r="A2017"/>
      <c r="B2017"/>
      <c r="C2017" s="33"/>
      <c r="D2017" s="33"/>
      <c r="E2017" s="33"/>
      <c r="F2017" s="33"/>
      <c r="G2017" s="33"/>
      <c r="N2017"/>
      <c r="O2017"/>
      <c r="P2017"/>
      <c r="Q2017"/>
      <c r="R2017"/>
      <c r="S2017"/>
      <c r="T2017"/>
      <c r="U2017"/>
      <c r="V2017"/>
      <c r="W2017"/>
      <c r="X2017" s="410"/>
      <c r="Y2017" s="410"/>
      <c r="Z2017" s="410"/>
      <c r="AA2017" s="410"/>
      <c r="AB2017" s="410"/>
      <c r="AC2017" s="410"/>
      <c r="AD2017" s="410"/>
    </row>
    <row r="2018" spans="1:30" s="30" customFormat="1" x14ac:dyDescent="0.25">
      <c r="A2018"/>
      <c r="B2018"/>
      <c r="C2018" s="33"/>
      <c r="D2018" s="33"/>
      <c r="E2018" s="33"/>
      <c r="F2018" s="33"/>
      <c r="G2018" s="33"/>
      <c r="N2018"/>
      <c r="O2018"/>
      <c r="P2018"/>
      <c r="Q2018"/>
      <c r="R2018"/>
      <c r="S2018"/>
      <c r="T2018"/>
      <c r="U2018"/>
      <c r="V2018"/>
      <c r="W2018"/>
      <c r="X2018" s="410"/>
      <c r="Y2018" s="410"/>
      <c r="Z2018" s="410"/>
      <c r="AA2018" s="410"/>
      <c r="AB2018" s="410"/>
      <c r="AC2018" s="410"/>
      <c r="AD2018" s="410"/>
    </row>
    <row r="2019" spans="1:30" s="30" customFormat="1" x14ac:dyDescent="0.25">
      <c r="A2019"/>
      <c r="B2019"/>
      <c r="C2019" s="33"/>
      <c r="D2019" s="33"/>
      <c r="E2019" s="33"/>
      <c r="F2019" s="33"/>
      <c r="G2019" s="33"/>
      <c r="N2019"/>
      <c r="O2019"/>
      <c r="P2019"/>
      <c r="Q2019"/>
      <c r="R2019"/>
      <c r="S2019"/>
      <c r="T2019"/>
      <c r="U2019"/>
      <c r="V2019"/>
      <c r="W2019"/>
      <c r="X2019" s="410"/>
      <c r="Y2019" s="410"/>
      <c r="Z2019" s="410"/>
      <c r="AA2019" s="410"/>
      <c r="AB2019" s="410"/>
      <c r="AC2019" s="410"/>
      <c r="AD2019" s="410"/>
    </row>
    <row r="2020" spans="1:30" s="30" customFormat="1" x14ac:dyDescent="0.25">
      <c r="A2020"/>
      <c r="B2020"/>
      <c r="C2020" s="33"/>
      <c r="D2020" s="33"/>
      <c r="E2020" s="33"/>
      <c r="F2020" s="33"/>
      <c r="G2020" s="33"/>
      <c r="N2020"/>
      <c r="O2020"/>
      <c r="P2020"/>
      <c r="Q2020"/>
      <c r="R2020"/>
      <c r="S2020"/>
      <c r="T2020"/>
      <c r="U2020"/>
      <c r="V2020"/>
      <c r="W2020"/>
      <c r="X2020" s="410"/>
      <c r="Y2020" s="410"/>
      <c r="Z2020" s="410"/>
      <c r="AA2020" s="410"/>
      <c r="AB2020" s="410"/>
      <c r="AC2020" s="410"/>
      <c r="AD2020" s="410"/>
    </row>
    <row r="2021" spans="1:30" s="30" customFormat="1" x14ac:dyDescent="0.25">
      <c r="A2021"/>
      <c r="B2021"/>
      <c r="C2021" s="33"/>
      <c r="D2021" s="33"/>
      <c r="E2021" s="33"/>
      <c r="F2021" s="33"/>
      <c r="G2021" s="33"/>
      <c r="N2021"/>
      <c r="O2021"/>
      <c r="P2021"/>
      <c r="Q2021"/>
      <c r="R2021"/>
      <c r="S2021"/>
      <c r="T2021"/>
      <c r="U2021"/>
      <c r="V2021"/>
      <c r="W2021"/>
      <c r="X2021" s="410"/>
      <c r="Y2021" s="410"/>
      <c r="Z2021" s="410"/>
      <c r="AA2021" s="410"/>
      <c r="AB2021" s="410"/>
      <c r="AC2021" s="410"/>
      <c r="AD2021" s="410"/>
    </row>
    <row r="2022" spans="1:30" s="30" customFormat="1" x14ac:dyDescent="0.25">
      <c r="A2022"/>
      <c r="B2022"/>
      <c r="C2022" s="33"/>
      <c r="D2022" s="33"/>
      <c r="E2022" s="33"/>
      <c r="F2022" s="33"/>
      <c r="G2022" s="33"/>
      <c r="N2022"/>
      <c r="O2022"/>
      <c r="P2022"/>
      <c r="Q2022"/>
      <c r="R2022"/>
      <c r="S2022"/>
      <c r="T2022"/>
      <c r="U2022"/>
      <c r="V2022"/>
      <c r="W2022"/>
      <c r="X2022" s="410"/>
      <c r="Y2022" s="410"/>
      <c r="Z2022" s="410"/>
      <c r="AA2022" s="410"/>
      <c r="AB2022" s="410"/>
      <c r="AC2022" s="410"/>
      <c r="AD2022" s="410"/>
    </row>
    <row r="2023" spans="1:30" s="30" customFormat="1" x14ac:dyDescent="0.25">
      <c r="A2023"/>
      <c r="B2023"/>
      <c r="C2023" s="33"/>
      <c r="D2023" s="33"/>
      <c r="E2023" s="33"/>
      <c r="F2023" s="33"/>
      <c r="G2023" s="33"/>
      <c r="N2023"/>
      <c r="O2023"/>
      <c r="P2023"/>
      <c r="Q2023"/>
      <c r="R2023"/>
      <c r="S2023"/>
      <c r="T2023"/>
      <c r="U2023"/>
      <c r="V2023"/>
      <c r="W2023"/>
      <c r="X2023" s="410"/>
      <c r="Y2023" s="410"/>
      <c r="Z2023" s="410"/>
      <c r="AA2023" s="410"/>
      <c r="AB2023" s="410"/>
      <c r="AC2023" s="410"/>
      <c r="AD2023" s="410"/>
    </row>
    <row r="2024" spans="1:30" s="30" customFormat="1" x14ac:dyDescent="0.25">
      <c r="A2024"/>
      <c r="B2024"/>
      <c r="C2024" s="33"/>
      <c r="D2024" s="33"/>
      <c r="E2024" s="33"/>
      <c r="F2024" s="33"/>
      <c r="G2024" s="33"/>
      <c r="N2024"/>
      <c r="O2024"/>
      <c r="P2024"/>
      <c r="Q2024"/>
      <c r="R2024"/>
      <c r="S2024"/>
      <c r="T2024"/>
      <c r="U2024"/>
      <c r="V2024"/>
      <c r="W2024"/>
      <c r="X2024" s="410"/>
      <c r="Y2024" s="410"/>
      <c r="Z2024" s="410"/>
      <c r="AA2024" s="410"/>
      <c r="AB2024" s="410"/>
      <c r="AC2024" s="410"/>
      <c r="AD2024" s="410"/>
    </row>
    <row r="2025" spans="1:30" s="30" customFormat="1" x14ac:dyDescent="0.25">
      <c r="A2025"/>
      <c r="B2025"/>
      <c r="C2025" s="33"/>
      <c r="D2025" s="33"/>
      <c r="E2025" s="33"/>
      <c r="F2025" s="33"/>
      <c r="G2025" s="33"/>
      <c r="N2025"/>
      <c r="O2025"/>
      <c r="P2025"/>
      <c r="Q2025"/>
      <c r="R2025"/>
      <c r="S2025"/>
      <c r="T2025"/>
      <c r="U2025"/>
      <c r="V2025"/>
      <c r="W2025"/>
      <c r="X2025" s="410"/>
      <c r="Y2025" s="410"/>
      <c r="Z2025" s="410"/>
      <c r="AA2025" s="410"/>
      <c r="AB2025" s="410"/>
      <c r="AC2025" s="410"/>
      <c r="AD2025" s="410"/>
    </row>
    <row r="2026" spans="1:30" s="30" customFormat="1" x14ac:dyDescent="0.25">
      <c r="A2026"/>
      <c r="B2026"/>
      <c r="C2026" s="33"/>
      <c r="D2026" s="33"/>
      <c r="E2026" s="33"/>
      <c r="F2026" s="33"/>
      <c r="G2026" s="33"/>
      <c r="N2026"/>
      <c r="O2026"/>
      <c r="P2026"/>
      <c r="Q2026"/>
      <c r="R2026"/>
      <c r="S2026"/>
      <c r="T2026"/>
      <c r="U2026"/>
      <c r="V2026"/>
      <c r="W2026"/>
      <c r="X2026" s="410"/>
      <c r="Y2026" s="410"/>
      <c r="Z2026" s="410"/>
      <c r="AA2026" s="410"/>
      <c r="AB2026" s="410"/>
      <c r="AC2026" s="410"/>
      <c r="AD2026" s="410"/>
    </row>
    <row r="2027" spans="1:30" s="30" customFormat="1" x14ac:dyDescent="0.25">
      <c r="A2027"/>
      <c r="B2027"/>
      <c r="C2027" s="33"/>
      <c r="D2027" s="33"/>
      <c r="E2027" s="33"/>
      <c r="F2027" s="33"/>
      <c r="G2027" s="33"/>
      <c r="N2027"/>
      <c r="O2027"/>
      <c r="P2027"/>
      <c r="Q2027"/>
      <c r="R2027"/>
      <c r="S2027"/>
      <c r="T2027"/>
      <c r="U2027"/>
      <c r="V2027"/>
      <c r="W2027"/>
      <c r="X2027" s="410"/>
      <c r="Y2027" s="410"/>
      <c r="Z2027" s="410"/>
      <c r="AA2027" s="410"/>
      <c r="AB2027" s="410"/>
      <c r="AC2027" s="410"/>
      <c r="AD2027" s="410"/>
    </row>
    <row r="2028" spans="1:30" s="30" customFormat="1" x14ac:dyDescent="0.25">
      <c r="A2028"/>
      <c r="B2028"/>
      <c r="C2028" s="33"/>
      <c r="D2028" s="33"/>
      <c r="E2028" s="33"/>
      <c r="F2028" s="33"/>
      <c r="G2028" s="33"/>
      <c r="N2028"/>
      <c r="O2028"/>
      <c r="P2028"/>
      <c r="Q2028"/>
      <c r="R2028"/>
      <c r="S2028"/>
      <c r="T2028"/>
      <c r="U2028"/>
      <c r="V2028"/>
      <c r="W2028"/>
      <c r="X2028" s="410"/>
      <c r="Y2028" s="410"/>
      <c r="Z2028" s="410"/>
      <c r="AA2028" s="410"/>
      <c r="AB2028" s="410"/>
      <c r="AC2028" s="410"/>
      <c r="AD2028" s="410"/>
    </row>
    <row r="2029" spans="1:30" s="30" customFormat="1" x14ac:dyDescent="0.25">
      <c r="A2029"/>
      <c r="B2029"/>
      <c r="C2029" s="33"/>
      <c r="D2029" s="33"/>
      <c r="E2029" s="33"/>
      <c r="F2029" s="33"/>
      <c r="G2029" s="33"/>
      <c r="N2029"/>
      <c r="O2029"/>
      <c r="P2029"/>
      <c r="Q2029"/>
      <c r="R2029"/>
      <c r="S2029"/>
      <c r="T2029"/>
      <c r="U2029"/>
      <c r="V2029"/>
      <c r="W2029"/>
      <c r="X2029" s="410"/>
      <c r="Y2029" s="410"/>
      <c r="Z2029" s="410"/>
      <c r="AA2029" s="410"/>
      <c r="AB2029" s="410"/>
      <c r="AC2029" s="410"/>
      <c r="AD2029" s="410"/>
    </row>
    <row r="2030" spans="1:30" s="30" customFormat="1" x14ac:dyDescent="0.25">
      <c r="A2030"/>
      <c r="B2030"/>
      <c r="C2030" s="33"/>
      <c r="D2030" s="33"/>
      <c r="E2030" s="33"/>
      <c r="F2030" s="33"/>
      <c r="G2030" s="33"/>
      <c r="N2030"/>
      <c r="O2030"/>
      <c r="P2030"/>
      <c r="Q2030"/>
      <c r="R2030"/>
      <c r="S2030"/>
      <c r="T2030"/>
      <c r="U2030"/>
      <c r="V2030"/>
      <c r="W2030"/>
      <c r="X2030" s="410"/>
      <c r="Y2030" s="410"/>
      <c r="Z2030" s="410"/>
      <c r="AA2030" s="410"/>
      <c r="AB2030" s="410"/>
      <c r="AC2030" s="410"/>
      <c r="AD2030" s="410"/>
    </row>
    <row r="2031" spans="1:30" s="30" customFormat="1" x14ac:dyDescent="0.25">
      <c r="A2031"/>
      <c r="B2031"/>
      <c r="C2031" s="33"/>
      <c r="D2031" s="33"/>
      <c r="E2031" s="33"/>
      <c r="F2031" s="33"/>
      <c r="G2031" s="33"/>
      <c r="N2031"/>
      <c r="O2031"/>
      <c r="P2031"/>
      <c r="Q2031"/>
      <c r="R2031"/>
      <c r="S2031"/>
      <c r="T2031"/>
      <c r="U2031"/>
      <c r="V2031"/>
      <c r="W2031"/>
      <c r="X2031" s="410"/>
      <c r="Y2031" s="410"/>
      <c r="Z2031" s="410"/>
      <c r="AA2031" s="410"/>
      <c r="AB2031" s="410"/>
      <c r="AC2031" s="410"/>
      <c r="AD2031" s="410"/>
    </row>
    <row r="2032" spans="1:30" s="30" customFormat="1" x14ac:dyDescent="0.25">
      <c r="A2032"/>
      <c r="B2032"/>
      <c r="C2032" s="33"/>
      <c r="D2032" s="33"/>
      <c r="E2032" s="33"/>
      <c r="F2032" s="33"/>
      <c r="G2032" s="33"/>
      <c r="N2032"/>
      <c r="O2032"/>
      <c r="P2032"/>
      <c r="Q2032"/>
      <c r="R2032"/>
      <c r="S2032"/>
      <c r="T2032"/>
      <c r="U2032"/>
      <c r="V2032"/>
      <c r="W2032"/>
      <c r="X2032" s="410"/>
      <c r="Y2032" s="410"/>
      <c r="Z2032" s="410"/>
      <c r="AA2032" s="410"/>
      <c r="AB2032" s="410"/>
      <c r="AC2032" s="410"/>
      <c r="AD2032" s="410"/>
    </row>
    <row r="2033" spans="1:30" s="30" customFormat="1" x14ac:dyDescent="0.25">
      <c r="A2033"/>
      <c r="B2033"/>
      <c r="C2033" s="33"/>
      <c r="D2033" s="33"/>
      <c r="E2033" s="33"/>
      <c r="F2033" s="33"/>
      <c r="G2033" s="33"/>
      <c r="N2033"/>
      <c r="O2033"/>
      <c r="P2033"/>
      <c r="Q2033"/>
      <c r="R2033"/>
      <c r="S2033"/>
      <c r="T2033"/>
      <c r="U2033"/>
      <c r="V2033"/>
      <c r="W2033"/>
      <c r="X2033" s="410"/>
      <c r="Y2033" s="410"/>
      <c r="Z2033" s="410"/>
      <c r="AA2033" s="410"/>
      <c r="AB2033" s="410"/>
      <c r="AC2033" s="410"/>
      <c r="AD2033" s="410"/>
    </row>
    <row r="2034" spans="1:30" s="30" customFormat="1" x14ac:dyDescent="0.25">
      <c r="A2034"/>
      <c r="B2034"/>
      <c r="C2034" s="33"/>
      <c r="D2034" s="33"/>
      <c r="E2034" s="33"/>
      <c r="F2034" s="33"/>
      <c r="G2034" s="33"/>
      <c r="N2034"/>
      <c r="O2034"/>
      <c r="P2034"/>
      <c r="Q2034"/>
      <c r="R2034"/>
      <c r="S2034"/>
      <c r="T2034"/>
      <c r="U2034"/>
      <c r="V2034"/>
      <c r="W2034"/>
      <c r="X2034" s="410"/>
      <c r="Y2034" s="410"/>
      <c r="Z2034" s="410"/>
      <c r="AA2034" s="410"/>
      <c r="AB2034" s="410"/>
      <c r="AC2034" s="410"/>
      <c r="AD2034" s="410"/>
    </row>
    <row r="2035" spans="1:30" s="30" customFormat="1" x14ac:dyDescent="0.25">
      <c r="A2035"/>
      <c r="B2035"/>
      <c r="C2035" s="33"/>
      <c r="D2035" s="33"/>
      <c r="E2035" s="33"/>
      <c r="F2035" s="33"/>
      <c r="G2035" s="33"/>
      <c r="N2035"/>
      <c r="O2035"/>
      <c r="P2035"/>
      <c r="Q2035"/>
      <c r="R2035"/>
      <c r="S2035"/>
      <c r="T2035"/>
      <c r="U2035"/>
      <c r="V2035"/>
      <c r="W2035"/>
      <c r="X2035" s="410"/>
      <c r="Y2035" s="410"/>
      <c r="Z2035" s="410"/>
      <c r="AA2035" s="410"/>
      <c r="AB2035" s="410"/>
      <c r="AC2035" s="410"/>
      <c r="AD2035" s="410"/>
    </row>
    <row r="2036" spans="1:30" s="30" customFormat="1" x14ac:dyDescent="0.25">
      <c r="A2036"/>
      <c r="B2036"/>
      <c r="C2036" s="33"/>
      <c r="D2036" s="33"/>
      <c r="E2036" s="33"/>
      <c r="F2036" s="33"/>
      <c r="G2036" s="33"/>
      <c r="N2036"/>
      <c r="O2036"/>
      <c r="P2036"/>
      <c r="Q2036"/>
      <c r="R2036"/>
      <c r="S2036"/>
      <c r="T2036"/>
      <c r="U2036"/>
      <c r="V2036"/>
      <c r="W2036"/>
      <c r="X2036" s="410"/>
      <c r="Y2036" s="410"/>
      <c r="Z2036" s="410"/>
      <c r="AA2036" s="410"/>
      <c r="AB2036" s="410"/>
      <c r="AC2036" s="410"/>
      <c r="AD2036" s="410"/>
    </row>
    <row r="2037" spans="1:30" s="30" customFormat="1" x14ac:dyDescent="0.25">
      <c r="A2037"/>
      <c r="B2037"/>
      <c r="C2037" s="33"/>
      <c r="D2037" s="33"/>
      <c r="E2037" s="33"/>
      <c r="F2037" s="33"/>
      <c r="G2037" s="33"/>
      <c r="N2037"/>
      <c r="O2037"/>
      <c r="P2037"/>
      <c r="Q2037"/>
      <c r="R2037"/>
      <c r="S2037"/>
      <c r="T2037"/>
      <c r="U2037"/>
      <c r="V2037"/>
      <c r="W2037"/>
      <c r="X2037" s="410"/>
      <c r="Y2037" s="410"/>
      <c r="Z2037" s="410"/>
      <c r="AA2037" s="410"/>
      <c r="AB2037" s="410"/>
      <c r="AC2037" s="410"/>
      <c r="AD2037" s="410"/>
    </row>
    <row r="2038" spans="1:30" s="30" customFormat="1" x14ac:dyDescent="0.25">
      <c r="A2038"/>
      <c r="B2038"/>
      <c r="C2038" s="33"/>
      <c r="D2038" s="33"/>
      <c r="E2038" s="33"/>
      <c r="F2038" s="33"/>
      <c r="G2038" s="33"/>
      <c r="N2038"/>
      <c r="O2038"/>
      <c r="P2038"/>
      <c r="Q2038"/>
      <c r="R2038"/>
      <c r="S2038"/>
      <c r="T2038"/>
      <c r="U2038"/>
      <c r="V2038"/>
      <c r="W2038"/>
      <c r="X2038" s="410"/>
      <c r="Y2038" s="410"/>
      <c r="Z2038" s="410"/>
      <c r="AA2038" s="410"/>
      <c r="AB2038" s="410"/>
      <c r="AC2038" s="410"/>
      <c r="AD2038" s="410"/>
    </row>
    <row r="2039" spans="1:30" s="30" customFormat="1" x14ac:dyDescent="0.25">
      <c r="A2039"/>
      <c r="B2039"/>
      <c r="C2039" s="33"/>
      <c r="D2039" s="33"/>
      <c r="E2039" s="33"/>
      <c r="F2039" s="33"/>
      <c r="G2039" s="33"/>
      <c r="N2039"/>
      <c r="O2039"/>
      <c r="P2039"/>
      <c r="Q2039"/>
      <c r="R2039"/>
      <c r="S2039"/>
      <c r="T2039"/>
      <c r="U2039"/>
      <c r="V2039"/>
      <c r="W2039"/>
      <c r="X2039" s="410"/>
      <c r="Y2039" s="410"/>
      <c r="Z2039" s="410"/>
      <c r="AA2039" s="410"/>
      <c r="AB2039" s="410"/>
      <c r="AC2039" s="410"/>
      <c r="AD2039" s="410"/>
    </row>
    <row r="2040" spans="1:30" s="30" customFormat="1" x14ac:dyDescent="0.25">
      <c r="A2040"/>
      <c r="B2040"/>
      <c r="C2040" s="33"/>
      <c r="D2040" s="33"/>
      <c r="E2040" s="33"/>
      <c r="F2040" s="33"/>
      <c r="G2040" s="33"/>
      <c r="N2040"/>
      <c r="O2040"/>
      <c r="P2040"/>
      <c r="Q2040"/>
      <c r="R2040"/>
      <c r="S2040"/>
      <c r="T2040"/>
      <c r="U2040"/>
      <c r="V2040"/>
      <c r="W2040"/>
      <c r="X2040" s="410"/>
      <c r="Y2040" s="410"/>
      <c r="Z2040" s="410"/>
      <c r="AA2040" s="410"/>
      <c r="AB2040" s="410"/>
      <c r="AC2040" s="410"/>
      <c r="AD2040" s="410"/>
    </row>
    <row r="2041" spans="1:30" s="30" customFormat="1" x14ac:dyDescent="0.25">
      <c r="A2041"/>
      <c r="B2041"/>
      <c r="C2041" s="33"/>
      <c r="D2041" s="33"/>
      <c r="E2041" s="33"/>
      <c r="F2041" s="33"/>
      <c r="G2041" s="33"/>
      <c r="N2041"/>
      <c r="O2041"/>
      <c r="P2041"/>
      <c r="Q2041"/>
      <c r="R2041"/>
      <c r="S2041"/>
      <c r="T2041"/>
      <c r="U2041"/>
      <c r="V2041"/>
      <c r="W2041"/>
      <c r="X2041" s="410"/>
      <c r="Y2041" s="410"/>
      <c r="Z2041" s="410"/>
      <c r="AA2041" s="410"/>
      <c r="AB2041" s="410"/>
      <c r="AC2041" s="410"/>
      <c r="AD2041" s="410"/>
    </row>
    <row r="2042" spans="1:30" s="30" customFormat="1" x14ac:dyDescent="0.25">
      <c r="A2042"/>
      <c r="B2042"/>
      <c r="C2042" s="33"/>
      <c r="D2042" s="33"/>
      <c r="E2042" s="33"/>
      <c r="F2042" s="33"/>
      <c r="G2042" s="33"/>
      <c r="N2042"/>
      <c r="O2042"/>
      <c r="P2042"/>
      <c r="Q2042"/>
      <c r="R2042"/>
      <c r="S2042"/>
      <c r="T2042"/>
      <c r="U2042"/>
      <c r="V2042"/>
      <c r="W2042"/>
      <c r="X2042" s="410"/>
      <c r="Y2042" s="410"/>
      <c r="Z2042" s="410"/>
      <c r="AA2042" s="410"/>
      <c r="AB2042" s="410"/>
      <c r="AC2042" s="410"/>
      <c r="AD2042" s="410"/>
    </row>
    <row r="2043" spans="1:30" s="30" customFormat="1" x14ac:dyDescent="0.25">
      <c r="A2043"/>
      <c r="B2043"/>
      <c r="C2043" s="33"/>
      <c r="D2043" s="33"/>
      <c r="E2043" s="33"/>
      <c r="F2043" s="33"/>
      <c r="G2043" s="33"/>
      <c r="N2043"/>
      <c r="O2043"/>
      <c r="P2043"/>
      <c r="Q2043"/>
      <c r="R2043"/>
      <c r="S2043"/>
      <c r="T2043"/>
      <c r="U2043"/>
      <c r="V2043"/>
      <c r="W2043"/>
      <c r="X2043" s="410"/>
      <c r="Y2043" s="410"/>
      <c r="Z2043" s="410"/>
      <c r="AA2043" s="410"/>
      <c r="AB2043" s="410"/>
      <c r="AC2043" s="410"/>
      <c r="AD2043" s="410"/>
    </row>
    <row r="2044" spans="1:30" s="30" customFormat="1" x14ac:dyDescent="0.25">
      <c r="A2044"/>
      <c r="B2044"/>
      <c r="C2044" s="33"/>
      <c r="D2044" s="33"/>
      <c r="E2044" s="33"/>
      <c r="F2044" s="33"/>
      <c r="G2044" s="33"/>
      <c r="N2044"/>
      <c r="O2044"/>
      <c r="P2044"/>
      <c r="Q2044"/>
      <c r="R2044"/>
      <c r="S2044"/>
      <c r="T2044"/>
      <c r="U2044"/>
      <c r="V2044"/>
      <c r="W2044"/>
      <c r="X2044" s="410"/>
      <c r="Y2044" s="410"/>
      <c r="Z2044" s="410"/>
      <c r="AA2044" s="410"/>
      <c r="AB2044" s="410"/>
      <c r="AC2044" s="410"/>
      <c r="AD2044" s="410"/>
    </row>
    <row r="2045" spans="1:30" s="30" customFormat="1" x14ac:dyDescent="0.25">
      <c r="A2045"/>
      <c r="B2045"/>
      <c r="C2045" s="33"/>
      <c r="D2045" s="33"/>
      <c r="E2045" s="33"/>
      <c r="F2045" s="33"/>
      <c r="G2045" s="33"/>
      <c r="N2045"/>
      <c r="O2045"/>
      <c r="P2045"/>
      <c r="Q2045"/>
      <c r="R2045"/>
      <c r="S2045"/>
      <c r="T2045"/>
      <c r="U2045"/>
      <c r="V2045"/>
      <c r="W2045"/>
      <c r="X2045" s="410"/>
      <c r="Y2045" s="410"/>
      <c r="Z2045" s="410"/>
      <c r="AA2045" s="410"/>
      <c r="AB2045" s="410"/>
      <c r="AC2045" s="410"/>
      <c r="AD2045" s="410"/>
    </row>
    <row r="2046" spans="1:30" s="30" customFormat="1" x14ac:dyDescent="0.25">
      <c r="A2046"/>
      <c r="B2046"/>
      <c r="C2046" s="33"/>
      <c r="D2046" s="33"/>
      <c r="E2046" s="33"/>
      <c r="F2046" s="33"/>
      <c r="G2046" s="33"/>
      <c r="N2046"/>
      <c r="O2046"/>
      <c r="P2046"/>
      <c r="Q2046"/>
      <c r="R2046"/>
      <c r="S2046"/>
      <c r="T2046"/>
      <c r="U2046"/>
      <c r="V2046"/>
      <c r="W2046"/>
      <c r="X2046" s="410"/>
      <c r="Y2046" s="410"/>
      <c r="Z2046" s="410"/>
      <c r="AA2046" s="410"/>
      <c r="AB2046" s="410"/>
      <c r="AC2046" s="410"/>
      <c r="AD2046" s="410"/>
    </row>
    <row r="2047" spans="1:30" s="30" customFormat="1" x14ac:dyDescent="0.25">
      <c r="A2047"/>
      <c r="B2047"/>
      <c r="C2047" s="33"/>
      <c r="D2047" s="33"/>
      <c r="E2047" s="33"/>
      <c r="F2047" s="33"/>
      <c r="G2047" s="33"/>
      <c r="N2047"/>
      <c r="O2047"/>
      <c r="P2047"/>
      <c r="Q2047"/>
      <c r="R2047"/>
      <c r="S2047"/>
      <c r="T2047"/>
      <c r="U2047"/>
      <c r="V2047"/>
      <c r="W2047"/>
      <c r="X2047" s="410"/>
      <c r="Y2047" s="410"/>
      <c r="Z2047" s="410"/>
      <c r="AA2047" s="410"/>
      <c r="AB2047" s="410"/>
      <c r="AC2047" s="410"/>
      <c r="AD2047" s="410"/>
    </row>
    <row r="2048" spans="1:30" s="30" customFormat="1" x14ac:dyDescent="0.25">
      <c r="A2048"/>
      <c r="B2048"/>
      <c r="C2048" s="33"/>
      <c r="D2048" s="33"/>
      <c r="E2048" s="33"/>
      <c r="F2048" s="33"/>
      <c r="G2048" s="33"/>
      <c r="N2048"/>
      <c r="O2048"/>
      <c r="P2048"/>
      <c r="Q2048"/>
      <c r="R2048"/>
      <c r="S2048"/>
      <c r="T2048"/>
      <c r="U2048"/>
      <c r="V2048"/>
      <c r="W2048"/>
      <c r="X2048" s="410"/>
      <c r="Y2048" s="410"/>
      <c r="Z2048" s="410"/>
      <c r="AA2048" s="410"/>
      <c r="AB2048" s="410"/>
      <c r="AC2048" s="410"/>
      <c r="AD2048" s="410"/>
    </row>
    <row r="2049" spans="1:30" s="30" customFormat="1" x14ac:dyDescent="0.25">
      <c r="A2049"/>
      <c r="B2049"/>
      <c r="C2049" s="33"/>
      <c r="D2049" s="33"/>
      <c r="E2049" s="33"/>
      <c r="F2049" s="33"/>
      <c r="G2049" s="33"/>
      <c r="N2049"/>
      <c r="O2049"/>
      <c r="P2049"/>
      <c r="Q2049"/>
      <c r="R2049"/>
      <c r="S2049"/>
      <c r="T2049"/>
      <c r="U2049"/>
      <c r="V2049"/>
      <c r="W2049"/>
      <c r="X2049" s="410"/>
      <c r="Y2049" s="410"/>
      <c r="Z2049" s="410"/>
      <c r="AA2049" s="410"/>
      <c r="AB2049" s="410"/>
      <c r="AC2049" s="410"/>
      <c r="AD2049" s="410"/>
    </row>
    <row r="2050" spans="1:30" s="30" customFormat="1" x14ac:dyDescent="0.25">
      <c r="A2050"/>
      <c r="B2050"/>
      <c r="C2050" s="33"/>
      <c r="D2050" s="33"/>
      <c r="E2050" s="33"/>
      <c r="F2050" s="33"/>
      <c r="G2050" s="33"/>
      <c r="N2050"/>
      <c r="O2050"/>
      <c r="P2050"/>
      <c r="Q2050"/>
      <c r="R2050"/>
      <c r="S2050"/>
      <c r="T2050"/>
      <c r="U2050"/>
      <c r="V2050"/>
      <c r="W2050"/>
      <c r="X2050" s="410"/>
      <c r="Y2050" s="410"/>
      <c r="Z2050" s="410"/>
      <c r="AA2050" s="410"/>
      <c r="AB2050" s="410"/>
      <c r="AC2050" s="410"/>
      <c r="AD2050" s="410"/>
    </row>
    <row r="2051" spans="1:30" s="30" customFormat="1" x14ac:dyDescent="0.25">
      <c r="A2051"/>
      <c r="B2051"/>
      <c r="C2051" s="33"/>
      <c r="D2051" s="33"/>
      <c r="E2051" s="33"/>
      <c r="F2051" s="33"/>
      <c r="G2051" s="33"/>
      <c r="N2051"/>
      <c r="O2051"/>
      <c r="P2051"/>
      <c r="Q2051"/>
      <c r="R2051"/>
      <c r="S2051"/>
      <c r="T2051"/>
      <c r="U2051"/>
      <c r="V2051"/>
      <c r="W2051"/>
      <c r="X2051" s="410"/>
      <c r="Y2051" s="410"/>
      <c r="Z2051" s="410"/>
      <c r="AA2051" s="410"/>
      <c r="AB2051" s="410"/>
      <c r="AC2051" s="410"/>
      <c r="AD2051" s="410"/>
    </row>
    <row r="2052" spans="1:30" s="30" customFormat="1" x14ac:dyDescent="0.25">
      <c r="A2052"/>
      <c r="B2052"/>
      <c r="C2052" s="33"/>
      <c r="D2052" s="33"/>
      <c r="E2052" s="33"/>
      <c r="F2052" s="33"/>
      <c r="G2052" s="33"/>
      <c r="N2052"/>
      <c r="O2052"/>
      <c r="P2052"/>
      <c r="Q2052"/>
      <c r="R2052"/>
      <c r="S2052"/>
      <c r="T2052"/>
      <c r="U2052"/>
      <c r="V2052"/>
      <c r="W2052"/>
      <c r="X2052" s="410"/>
      <c r="Y2052" s="410"/>
      <c r="Z2052" s="410"/>
      <c r="AA2052" s="410"/>
      <c r="AB2052" s="410"/>
      <c r="AC2052" s="410"/>
      <c r="AD2052" s="410"/>
    </row>
    <row r="2053" spans="1:30" s="30" customFormat="1" x14ac:dyDescent="0.25">
      <c r="A2053"/>
      <c r="B2053"/>
      <c r="C2053" s="33"/>
      <c r="D2053" s="33"/>
      <c r="E2053" s="33"/>
      <c r="F2053" s="33"/>
      <c r="G2053" s="33"/>
      <c r="N2053"/>
      <c r="O2053"/>
      <c r="P2053"/>
      <c r="Q2053"/>
      <c r="R2053"/>
      <c r="S2053"/>
      <c r="T2053"/>
      <c r="U2053"/>
      <c r="V2053"/>
      <c r="W2053"/>
      <c r="X2053" s="410"/>
      <c r="Y2053" s="410"/>
      <c r="Z2053" s="410"/>
      <c r="AA2053" s="410"/>
      <c r="AB2053" s="410"/>
      <c r="AC2053" s="410"/>
      <c r="AD2053" s="410"/>
    </row>
    <row r="2054" spans="1:30" s="30" customFormat="1" x14ac:dyDescent="0.25">
      <c r="A2054"/>
      <c r="B2054"/>
      <c r="C2054" s="33"/>
      <c r="D2054" s="33"/>
      <c r="E2054" s="33"/>
      <c r="F2054" s="33"/>
      <c r="G2054" s="33"/>
      <c r="N2054"/>
      <c r="O2054"/>
      <c r="P2054"/>
      <c r="Q2054"/>
      <c r="R2054"/>
      <c r="S2054"/>
      <c r="T2054"/>
      <c r="U2054"/>
      <c r="V2054"/>
      <c r="W2054"/>
      <c r="X2054" s="410"/>
      <c r="Y2054" s="410"/>
      <c r="Z2054" s="410"/>
      <c r="AA2054" s="410"/>
      <c r="AB2054" s="410"/>
      <c r="AC2054" s="410"/>
      <c r="AD2054" s="410"/>
    </row>
    <row r="2055" spans="1:30" s="30" customFormat="1" x14ac:dyDescent="0.25">
      <c r="A2055"/>
      <c r="B2055"/>
      <c r="C2055" s="33"/>
      <c r="D2055" s="33"/>
      <c r="E2055" s="33"/>
      <c r="F2055" s="33"/>
      <c r="G2055" s="33"/>
      <c r="N2055"/>
      <c r="O2055"/>
      <c r="P2055"/>
      <c r="Q2055"/>
      <c r="R2055"/>
      <c r="S2055"/>
      <c r="T2055"/>
      <c r="U2055"/>
      <c r="V2055"/>
      <c r="W2055"/>
      <c r="X2055" s="410"/>
      <c r="Y2055" s="410"/>
      <c r="Z2055" s="410"/>
      <c r="AA2055" s="410"/>
      <c r="AB2055" s="410"/>
      <c r="AC2055" s="410"/>
      <c r="AD2055" s="410"/>
    </row>
    <row r="2056" spans="1:30" s="30" customFormat="1" x14ac:dyDescent="0.25">
      <c r="A2056"/>
      <c r="B2056"/>
      <c r="C2056" s="33"/>
      <c r="D2056" s="33"/>
      <c r="E2056" s="33"/>
      <c r="F2056" s="33"/>
      <c r="G2056" s="33"/>
      <c r="N2056"/>
      <c r="O2056"/>
      <c r="P2056"/>
      <c r="Q2056"/>
      <c r="R2056"/>
      <c r="S2056"/>
      <c r="T2056"/>
      <c r="U2056"/>
      <c r="V2056"/>
      <c r="W2056"/>
      <c r="X2056" s="410"/>
      <c r="Y2056" s="410"/>
      <c r="Z2056" s="410"/>
      <c r="AA2056" s="410"/>
      <c r="AB2056" s="410"/>
      <c r="AC2056" s="410"/>
      <c r="AD2056" s="410"/>
    </row>
    <row r="2057" spans="1:30" s="30" customFormat="1" x14ac:dyDescent="0.25">
      <c r="A2057"/>
      <c r="B2057"/>
      <c r="C2057" s="33"/>
      <c r="D2057" s="33"/>
      <c r="E2057" s="33"/>
      <c r="F2057" s="33"/>
      <c r="G2057" s="33"/>
      <c r="N2057"/>
      <c r="O2057"/>
      <c r="P2057"/>
      <c r="Q2057"/>
      <c r="R2057"/>
      <c r="S2057"/>
      <c r="T2057"/>
      <c r="U2057"/>
      <c r="V2057"/>
      <c r="W2057"/>
      <c r="X2057" s="410"/>
      <c r="Y2057" s="410"/>
      <c r="Z2057" s="410"/>
      <c r="AA2057" s="410"/>
      <c r="AB2057" s="410"/>
      <c r="AC2057" s="410"/>
      <c r="AD2057" s="410"/>
    </row>
    <row r="2058" spans="1:30" s="30" customFormat="1" x14ac:dyDescent="0.25">
      <c r="A2058"/>
      <c r="B2058"/>
      <c r="C2058" s="33"/>
      <c r="D2058" s="33"/>
      <c r="E2058" s="33"/>
      <c r="F2058" s="33"/>
      <c r="G2058" s="33"/>
      <c r="N2058"/>
      <c r="O2058"/>
      <c r="P2058"/>
      <c r="Q2058"/>
      <c r="R2058"/>
      <c r="S2058"/>
      <c r="T2058"/>
      <c r="U2058"/>
      <c r="V2058"/>
      <c r="W2058"/>
      <c r="X2058" s="410"/>
      <c r="Y2058" s="410"/>
      <c r="Z2058" s="410"/>
      <c r="AA2058" s="410"/>
      <c r="AB2058" s="410"/>
      <c r="AC2058" s="410"/>
      <c r="AD2058" s="410"/>
    </row>
    <row r="2059" spans="1:30" s="30" customFormat="1" x14ac:dyDescent="0.25">
      <c r="A2059"/>
      <c r="B2059"/>
      <c r="C2059" s="33"/>
      <c r="D2059" s="33"/>
      <c r="E2059" s="33"/>
      <c r="F2059" s="33"/>
      <c r="G2059" s="33"/>
      <c r="N2059"/>
      <c r="O2059"/>
      <c r="P2059"/>
      <c r="Q2059"/>
      <c r="R2059"/>
      <c r="S2059"/>
      <c r="T2059"/>
      <c r="U2059"/>
      <c r="V2059"/>
      <c r="W2059"/>
      <c r="X2059" s="410"/>
      <c r="Y2059" s="410"/>
      <c r="Z2059" s="410"/>
      <c r="AA2059" s="410"/>
      <c r="AB2059" s="410"/>
      <c r="AC2059" s="410"/>
      <c r="AD2059" s="410"/>
    </row>
    <row r="2060" spans="1:30" s="30" customFormat="1" x14ac:dyDescent="0.25">
      <c r="A2060"/>
      <c r="B2060"/>
      <c r="C2060" s="33"/>
      <c r="D2060" s="33"/>
      <c r="E2060" s="33"/>
      <c r="F2060" s="33"/>
      <c r="G2060" s="33"/>
      <c r="N2060"/>
      <c r="O2060"/>
      <c r="P2060"/>
      <c r="Q2060"/>
      <c r="R2060"/>
      <c r="S2060"/>
      <c r="T2060"/>
      <c r="U2060"/>
      <c r="V2060"/>
      <c r="W2060"/>
      <c r="X2060" s="410"/>
      <c r="Y2060" s="410"/>
      <c r="Z2060" s="410"/>
      <c r="AA2060" s="410"/>
      <c r="AB2060" s="410"/>
      <c r="AC2060" s="410"/>
      <c r="AD2060" s="410"/>
    </row>
    <row r="2061" spans="1:30" s="30" customFormat="1" x14ac:dyDescent="0.25">
      <c r="A2061"/>
      <c r="B2061"/>
      <c r="C2061" s="33"/>
      <c r="D2061" s="33"/>
      <c r="E2061" s="33"/>
      <c r="F2061" s="33"/>
      <c r="G2061" s="33"/>
      <c r="N2061"/>
      <c r="O2061"/>
      <c r="P2061"/>
      <c r="Q2061"/>
      <c r="R2061"/>
      <c r="S2061"/>
      <c r="T2061"/>
      <c r="U2061"/>
      <c r="V2061"/>
      <c r="W2061"/>
      <c r="X2061" s="410"/>
      <c r="Y2061" s="410"/>
      <c r="Z2061" s="410"/>
      <c r="AA2061" s="410"/>
      <c r="AB2061" s="410"/>
      <c r="AC2061" s="410"/>
      <c r="AD2061" s="410"/>
    </row>
    <row r="2062" spans="1:30" s="30" customFormat="1" x14ac:dyDescent="0.25">
      <c r="A2062"/>
      <c r="B2062"/>
      <c r="C2062" s="33"/>
      <c r="D2062" s="33"/>
      <c r="E2062" s="33"/>
      <c r="F2062" s="33"/>
      <c r="G2062" s="33"/>
      <c r="N2062"/>
      <c r="O2062"/>
      <c r="P2062"/>
      <c r="Q2062"/>
      <c r="R2062"/>
      <c r="S2062"/>
      <c r="T2062"/>
      <c r="U2062"/>
      <c r="V2062"/>
      <c r="W2062"/>
      <c r="X2062" s="410"/>
      <c r="Y2062" s="410"/>
      <c r="Z2062" s="410"/>
      <c r="AA2062" s="410"/>
      <c r="AB2062" s="410"/>
      <c r="AC2062" s="410"/>
      <c r="AD2062" s="410"/>
    </row>
    <row r="2063" spans="1:30" s="30" customFormat="1" x14ac:dyDescent="0.25">
      <c r="A2063"/>
      <c r="B2063"/>
      <c r="C2063" s="33"/>
      <c r="D2063" s="33"/>
      <c r="E2063" s="33"/>
      <c r="F2063" s="33"/>
      <c r="G2063" s="33"/>
      <c r="N2063"/>
      <c r="O2063"/>
      <c r="P2063"/>
      <c r="Q2063"/>
      <c r="R2063"/>
      <c r="S2063"/>
      <c r="T2063"/>
      <c r="U2063"/>
      <c r="V2063"/>
      <c r="W2063"/>
      <c r="X2063" s="410"/>
      <c r="Y2063" s="410"/>
      <c r="Z2063" s="410"/>
      <c r="AA2063" s="410"/>
      <c r="AB2063" s="410"/>
      <c r="AC2063" s="410"/>
      <c r="AD2063" s="410"/>
    </row>
    <row r="2064" spans="1:30" s="30" customFormat="1" x14ac:dyDescent="0.25">
      <c r="A2064"/>
      <c r="B2064"/>
      <c r="C2064" s="33"/>
      <c r="D2064" s="33"/>
      <c r="E2064" s="33"/>
      <c r="F2064" s="33"/>
      <c r="G2064" s="33"/>
      <c r="N2064"/>
      <c r="O2064"/>
      <c r="P2064"/>
      <c r="Q2064"/>
      <c r="R2064"/>
      <c r="S2064"/>
      <c r="T2064"/>
      <c r="U2064"/>
      <c r="V2064"/>
      <c r="W2064"/>
      <c r="X2064" s="410"/>
      <c r="Y2064" s="410"/>
      <c r="Z2064" s="410"/>
      <c r="AA2064" s="410"/>
      <c r="AB2064" s="410"/>
      <c r="AC2064" s="410"/>
      <c r="AD2064" s="410"/>
    </row>
    <row r="2065" spans="1:30" s="30" customFormat="1" x14ac:dyDescent="0.25">
      <c r="A2065"/>
      <c r="B2065"/>
      <c r="C2065" s="33"/>
      <c r="D2065" s="33"/>
      <c r="E2065" s="33"/>
      <c r="F2065" s="33"/>
      <c r="G2065" s="33"/>
      <c r="N2065"/>
      <c r="O2065"/>
      <c r="P2065"/>
      <c r="Q2065"/>
      <c r="R2065"/>
      <c r="S2065"/>
      <c r="T2065"/>
      <c r="U2065"/>
      <c r="V2065"/>
      <c r="W2065"/>
      <c r="X2065" s="410"/>
      <c r="Y2065" s="410"/>
      <c r="Z2065" s="410"/>
      <c r="AA2065" s="410"/>
      <c r="AB2065" s="410"/>
      <c r="AC2065" s="410"/>
      <c r="AD2065" s="410"/>
    </row>
    <row r="2066" spans="1:30" s="30" customFormat="1" x14ac:dyDescent="0.25">
      <c r="A2066"/>
      <c r="B2066"/>
      <c r="C2066" s="33"/>
      <c r="D2066" s="33"/>
      <c r="E2066" s="33"/>
      <c r="F2066" s="33"/>
      <c r="G2066" s="33"/>
      <c r="N2066"/>
      <c r="O2066"/>
      <c r="P2066"/>
      <c r="Q2066"/>
      <c r="R2066"/>
      <c r="S2066"/>
      <c r="T2066"/>
      <c r="U2066"/>
      <c r="V2066"/>
      <c r="W2066"/>
      <c r="X2066" s="410"/>
      <c r="Y2066" s="410"/>
      <c r="Z2066" s="410"/>
      <c r="AA2066" s="410"/>
      <c r="AB2066" s="410"/>
      <c r="AC2066" s="410"/>
      <c r="AD2066" s="410"/>
    </row>
    <row r="2067" spans="1:30" s="30" customFormat="1" x14ac:dyDescent="0.25">
      <c r="A2067"/>
      <c r="B2067"/>
      <c r="C2067" s="33"/>
      <c r="D2067" s="33"/>
      <c r="E2067" s="33"/>
      <c r="F2067" s="33"/>
      <c r="G2067" s="33"/>
      <c r="N2067"/>
      <c r="O2067"/>
      <c r="P2067"/>
      <c r="Q2067"/>
      <c r="R2067"/>
      <c r="S2067"/>
      <c r="T2067"/>
      <c r="U2067"/>
      <c r="V2067"/>
      <c r="W2067"/>
      <c r="X2067" s="410"/>
      <c r="Y2067" s="410"/>
      <c r="Z2067" s="410"/>
      <c r="AA2067" s="410"/>
      <c r="AB2067" s="410"/>
      <c r="AC2067" s="410"/>
      <c r="AD2067" s="410"/>
    </row>
    <row r="2068" spans="1:30" s="30" customFormat="1" x14ac:dyDescent="0.25">
      <c r="A2068"/>
      <c r="B2068"/>
      <c r="C2068" s="33"/>
      <c r="D2068" s="33"/>
      <c r="E2068" s="33"/>
      <c r="F2068" s="33"/>
      <c r="G2068" s="33"/>
      <c r="N2068"/>
      <c r="O2068"/>
      <c r="P2068"/>
      <c r="Q2068"/>
      <c r="R2068"/>
      <c r="S2068"/>
      <c r="T2068"/>
      <c r="U2068"/>
      <c r="V2068"/>
      <c r="W2068"/>
      <c r="X2068" s="410"/>
      <c r="Y2068" s="410"/>
      <c r="Z2068" s="410"/>
      <c r="AA2068" s="410"/>
      <c r="AB2068" s="410"/>
      <c r="AC2068" s="410"/>
      <c r="AD2068" s="410"/>
    </row>
    <row r="2069" spans="1:30" s="30" customFormat="1" x14ac:dyDescent="0.25">
      <c r="A2069"/>
      <c r="B2069"/>
      <c r="C2069" s="33"/>
      <c r="D2069" s="33"/>
      <c r="E2069" s="33"/>
      <c r="F2069" s="33"/>
      <c r="G2069" s="33"/>
      <c r="N2069"/>
      <c r="O2069"/>
      <c r="P2069"/>
      <c r="Q2069"/>
      <c r="R2069"/>
      <c r="S2069"/>
      <c r="T2069"/>
      <c r="U2069"/>
      <c r="V2069"/>
      <c r="W2069"/>
      <c r="X2069" s="410"/>
      <c r="Y2069" s="410"/>
      <c r="Z2069" s="410"/>
      <c r="AA2069" s="410"/>
      <c r="AB2069" s="410"/>
      <c r="AC2069" s="410"/>
      <c r="AD2069" s="410"/>
    </row>
    <row r="2070" spans="1:30" s="30" customFormat="1" x14ac:dyDescent="0.25">
      <c r="A2070"/>
      <c r="B2070"/>
      <c r="C2070" s="33"/>
      <c r="D2070" s="33"/>
      <c r="E2070" s="33"/>
      <c r="F2070" s="33"/>
      <c r="G2070" s="33"/>
      <c r="N2070"/>
      <c r="O2070"/>
      <c r="P2070"/>
      <c r="Q2070"/>
      <c r="R2070"/>
      <c r="S2070"/>
      <c r="T2070"/>
      <c r="U2070"/>
      <c r="V2070"/>
      <c r="W2070"/>
      <c r="X2070" s="410"/>
      <c r="Y2070" s="410"/>
      <c r="Z2070" s="410"/>
      <c r="AA2070" s="410"/>
      <c r="AB2070" s="410"/>
      <c r="AC2070" s="410"/>
      <c r="AD2070" s="410"/>
    </row>
    <row r="2071" spans="1:30" s="30" customFormat="1" x14ac:dyDescent="0.25">
      <c r="A2071"/>
      <c r="B2071"/>
      <c r="C2071" s="33"/>
      <c r="D2071" s="33"/>
      <c r="E2071" s="33"/>
      <c r="F2071" s="33"/>
      <c r="G2071" s="33"/>
      <c r="N2071"/>
      <c r="O2071"/>
      <c r="P2071"/>
      <c r="Q2071"/>
      <c r="R2071"/>
      <c r="S2071"/>
      <c r="T2071"/>
      <c r="U2071"/>
      <c r="V2071"/>
      <c r="W2071"/>
      <c r="X2071" s="410"/>
      <c r="Y2071" s="410"/>
      <c r="Z2071" s="410"/>
      <c r="AA2071" s="410"/>
      <c r="AB2071" s="410"/>
      <c r="AC2071" s="410"/>
      <c r="AD2071" s="410"/>
    </row>
    <row r="2072" spans="1:30" s="30" customFormat="1" x14ac:dyDescent="0.25">
      <c r="A2072"/>
      <c r="B2072"/>
      <c r="C2072" s="33"/>
      <c r="D2072" s="33"/>
      <c r="E2072" s="33"/>
      <c r="F2072" s="33"/>
      <c r="G2072" s="33"/>
      <c r="N2072"/>
      <c r="O2072"/>
      <c r="P2072"/>
      <c r="Q2072"/>
      <c r="R2072"/>
      <c r="S2072"/>
      <c r="T2072"/>
      <c r="U2072"/>
      <c r="V2072"/>
      <c r="W2072"/>
      <c r="X2072" s="410"/>
      <c r="Y2072" s="410"/>
      <c r="Z2072" s="410"/>
      <c r="AA2072" s="410"/>
      <c r="AB2072" s="410"/>
      <c r="AC2072" s="410"/>
      <c r="AD2072" s="410"/>
    </row>
    <row r="2073" spans="1:30" s="30" customFormat="1" x14ac:dyDescent="0.25">
      <c r="A2073"/>
      <c r="B2073"/>
      <c r="C2073" s="33"/>
      <c r="D2073" s="33"/>
      <c r="E2073" s="33"/>
      <c r="F2073" s="33"/>
      <c r="G2073" s="33"/>
      <c r="N2073"/>
      <c r="O2073"/>
      <c r="P2073"/>
      <c r="Q2073"/>
      <c r="R2073"/>
      <c r="S2073"/>
      <c r="T2073"/>
      <c r="U2073"/>
      <c r="V2073"/>
      <c r="W2073"/>
      <c r="X2073" s="410"/>
      <c r="Y2073" s="410"/>
      <c r="Z2073" s="410"/>
      <c r="AA2073" s="410"/>
      <c r="AB2073" s="410"/>
      <c r="AC2073" s="410"/>
      <c r="AD2073" s="410"/>
    </row>
    <row r="2074" spans="1:30" s="30" customFormat="1" x14ac:dyDescent="0.25">
      <c r="A2074"/>
      <c r="B2074"/>
      <c r="C2074" s="33"/>
      <c r="D2074" s="33"/>
      <c r="E2074" s="33"/>
      <c r="F2074" s="33"/>
      <c r="G2074" s="33"/>
      <c r="N2074"/>
      <c r="O2074"/>
      <c r="P2074"/>
      <c r="Q2074"/>
      <c r="R2074"/>
      <c r="S2074"/>
      <c r="T2074"/>
      <c r="U2074"/>
      <c r="V2074"/>
      <c r="W2074"/>
      <c r="X2074" s="410"/>
      <c r="Y2074" s="410"/>
      <c r="Z2074" s="410"/>
      <c r="AA2074" s="410"/>
      <c r="AB2074" s="410"/>
      <c r="AC2074" s="410"/>
      <c r="AD2074" s="410"/>
    </row>
    <row r="2075" spans="1:30" s="30" customFormat="1" x14ac:dyDescent="0.25">
      <c r="A2075"/>
      <c r="B2075"/>
      <c r="C2075" s="33"/>
      <c r="D2075" s="33"/>
      <c r="E2075" s="33"/>
      <c r="F2075" s="33"/>
      <c r="G2075" s="33"/>
      <c r="N2075"/>
      <c r="O2075"/>
      <c r="P2075"/>
      <c r="Q2075"/>
      <c r="R2075"/>
      <c r="S2075"/>
      <c r="T2075"/>
      <c r="U2075"/>
      <c r="V2075"/>
      <c r="W2075"/>
      <c r="X2075" s="410"/>
      <c r="Y2075" s="410"/>
      <c r="Z2075" s="410"/>
      <c r="AA2075" s="410"/>
      <c r="AB2075" s="410"/>
      <c r="AC2075" s="410"/>
      <c r="AD2075" s="410"/>
    </row>
    <row r="2076" spans="1:30" s="30" customFormat="1" x14ac:dyDescent="0.25">
      <c r="A2076"/>
      <c r="B2076"/>
      <c r="C2076" s="33"/>
      <c r="D2076" s="33"/>
      <c r="E2076" s="33"/>
      <c r="F2076" s="33"/>
      <c r="G2076" s="33"/>
      <c r="N2076"/>
      <c r="O2076"/>
      <c r="P2076"/>
      <c r="Q2076"/>
      <c r="R2076"/>
      <c r="S2076"/>
      <c r="T2076"/>
      <c r="U2076"/>
      <c r="V2076"/>
      <c r="W2076"/>
      <c r="X2076" s="410"/>
      <c r="Y2076" s="410"/>
      <c r="Z2076" s="410"/>
      <c r="AA2076" s="410"/>
      <c r="AB2076" s="410"/>
      <c r="AC2076" s="410"/>
      <c r="AD2076" s="410"/>
    </row>
    <row r="2077" spans="1:30" s="30" customFormat="1" x14ac:dyDescent="0.25">
      <c r="A2077"/>
      <c r="B2077"/>
      <c r="C2077" s="33"/>
      <c r="D2077" s="33"/>
      <c r="E2077" s="33"/>
      <c r="F2077" s="33"/>
      <c r="G2077" s="33"/>
      <c r="N2077"/>
      <c r="O2077"/>
      <c r="P2077"/>
      <c r="Q2077"/>
      <c r="R2077"/>
      <c r="S2077"/>
      <c r="T2077"/>
      <c r="U2077"/>
      <c r="V2077"/>
      <c r="W2077"/>
      <c r="X2077" s="410"/>
      <c r="Y2077" s="410"/>
      <c r="Z2077" s="410"/>
      <c r="AA2077" s="410"/>
      <c r="AB2077" s="410"/>
      <c r="AC2077" s="410"/>
      <c r="AD2077" s="410"/>
    </row>
    <row r="2078" spans="1:30" s="30" customFormat="1" x14ac:dyDescent="0.25">
      <c r="A2078"/>
      <c r="B2078"/>
      <c r="C2078" s="33"/>
      <c r="D2078" s="33"/>
      <c r="E2078" s="33"/>
      <c r="F2078" s="33"/>
      <c r="G2078" s="33"/>
      <c r="N2078"/>
      <c r="O2078"/>
      <c r="P2078"/>
      <c r="Q2078"/>
      <c r="R2078"/>
      <c r="S2078"/>
      <c r="T2078"/>
      <c r="U2078"/>
      <c r="V2078"/>
      <c r="W2078"/>
      <c r="X2078" s="410"/>
      <c r="Y2078" s="410"/>
      <c r="Z2078" s="410"/>
      <c r="AA2078" s="410"/>
      <c r="AB2078" s="410"/>
      <c r="AC2078" s="410"/>
      <c r="AD2078" s="410"/>
    </row>
    <row r="2079" spans="1:30" s="30" customFormat="1" x14ac:dyDescent="0.25">
      <c r="A2079"/>
      <c r="B2079"/>
      <c r="C2079" s="33"/>
      <c r="D2079" s="33"/>
      <c r="E2079" s="33"/>
      <c r="F2079" s="33"/>
      <c r="G2079" s="33"/>
      <c r="N2079"/>
      <c r="O2079"/>
      <c r="P2079"/>
      <c r="Q2079"/>
      <c r="R2079"/>
      <c r="S2079"/>
      <c r="T2079"/>
      <c r="U2079"/>
      <c r="V2079"/>
      <c r="W2079"/>
      <c r="X2079" s="410"/>
      <c r="Y2079" s="410"/>
      <c r="Z2079" s="410"/>
      <c r="AA2079" s="410"/>
      <c r="AB2079" s="410"/>
      <c r="AC2079" s="410"/>
      <c r="AD2079" s="410"/>
    </row>
    <row r="2080" spans="1:30" s="30" customFormat="1" x14ac:dyDescent="0.25">
      <c r="A2080"/>
      <c r="B2080"/>
      <c r="C2080" s="33"/>
      <c r="D2080" s="33"/>
      <c r="E2080" s="33"/>
      <c r="F2080" s="33"/>
      <c r="G2080" s="33"/>
      <c r="N2080"/>
      <c r="O2080"/>
      <c r="P2080"/>
      <c r="Q2080"/>
      <c r="R2080"/>
      <c r="S2080"/>
      <c r="T2080"/>
      <c r="U2080"/>
      <c r="V2080"/>
      <c r="W2080"/>
      <c r="X2080" s="410"/>
      <c r="Y2080" s="410"/>
      <c r="Z2080" s="410"/>
      <c r="AA2080" s="410"/>
      <c r="AB2080" s="410"/>
      <c r="AC2080" s="410"/>
      <c r="AD2080" s="410"/>
    </row>
    <row r="2081" spans="1:30" s="30" customFormat="1" x14ac:dyDescent="0.25">
      <c r="A2081"/>
      <c r="B2081"/>
      <c r="C2081" s="33"/>
      <c r="D2081" s="33"/>
      <c r="E2081" s="33"/>
      <c r="F2081" s="33"/>
      <c r="G2081" s="33"/>
      <c r="N2081"/>
      <c r="O2081"/>
      <c r="P2081"/>
      <c r="Q2081"/>
      <c r="R2081"/>
      <c r="S2081"/>
      <c r="T2081"/>
      <c r="U2081"/>
      <c r="V2081"/>
      <c r="W2081"/>
      <c r="X2081" s="410"/>
      <c r="Y2081" s="410"/>
      <c r="Z2081" s="410"/>
      <c r="AA2081" s="410"/>
      <c r="AB2081" s="410"/>
      <c r="AC2081" s="410"/>
      <c r="AD2081" s="410"/>
    </row>
    <row r="2082" spans="1:30" s="30" customFormat="1" x14ac:dyDescent="0.25">
      <c r="A2082"/>
      <c r="B2082"/>
      <c r="C2082" s="33"/>
      <c r="D2082" s="33"/>
      <c r="E2082" s="33"/>
      <c r="F2082" s="33"/>
      <c r="G2082" s="33"/>
      <c r="N2082"/>
      <c r="O2082"/>
      <c r="P2082"/>
      <c r="Q2082"/>
      <c r="R2082"/>
      <c r="S2082"/>
      <c r="T2082"/>
      <c r="U2082"/>
      <c r="V2082"/>
      <c r="W2082"/>
      <c r="X2082" s="410"/>
      <c r="Y2082" s="410"/>
      <c r="Z2082" s="410"/>
      <c r="AA2082" s="410"/>
      <c r="AB2082" s="410"/>
      <c r="AC2082" s="410"/>
      <c r="AD2082" s="410"/>
    </row>
    <row r="2083" spans="1:30" s="30" customFormat="1" x14ac:dyDescent="0.25">
      <c r="A2083"/>
      <c r="B2083"/>
      <c r="C2083" s="33"/>
      <c r="D2083" s="33"/>
      <c r="E2083" s="33"/>
      <c r="F2083" s="33"/>
      <c r="G2083" s="33"/>
      <c r="N2083"/>
      <c r="O2083"/>
      <c r="P2083"/>
      <c r="Q2083"/>
      <c r="R2083"/>
      <c r="S2083"/>
      <c r="T2083"/>
      <c r="U2083"/>
      <c r="V2083"/>
      <c r="W2083"/>
      <c r="X2083" s="410"/>
      <c r="Y2083" s="410"/>
      <c r="Z2083" s="410"/>
      <c r="AA2083" s="410"/>
      <c r="AB2083" s="410"/>
      <c r="AC2083" s="410"/>
      <c r="AD2083" s="410"/>
    </row>
    <row r="2084" spans="1:30" s="30" customFormat="1" x14ac:dyDescent="0.25">
      <c r="A2084"/>
      <c r="B2084"/>
      <c r="C2084" s="33"/>
      <c r="D2084" s="33"/>
      <c r="E2084" s="33"/>
      <c r="F2084" s="33"/>
      <c r="G2084" s="33"/>
      <c r="N2084"/>
      <c r="O2084"/>
      <c r="P2084"/>
      <c r="Q2084"/>
      <c r="R2084"/>
      <c r="S2084"/>
      <c r="T2084"/>
      <c r="U2084"/>
      <c r="V2084"/>
      <c r="W2084"/>
      <c r="X2084" s="410"/>
      <c r="Y2084" s="410"/>
      <c r="Z2084" s="410"/>
      <c r="AA2084" s="410"/>
      <c r="AB2084" s="410"/>
      <c r="AC2084" s="410"/>
      <c r="AD2084" s="410"/>
    </row>
    <row r="2085" spans="1:30" s="30" customFormat="1" x14ac:dyDescent="0.25">
      <c r="A2085"/>
      <c r="B2085"/>
      <c r="C2085" s="33"/>
      <c r="D2085" s="33"/>
      <c r="E2085" s="33"/>
      <c r="F2085" s="33"/>
      <c r="G2085" s="33"/>
      <c r="N2085"/>
      <c r="O2085"/>
      <c r="P2085"/>
      <c r="Q2085"/>
      <c r="R2085"/>
      <c r="S2085"/>
      <c r="T2085"/>
      <c r="U2085"/>
      <c r="V2085"/>
      <c r="W2085"/>
      <c r="X2085" s="410"/>
      <c r="Y2085" s="410"/>
      <c r="Z2085" s="410"/>
      <c r="AA2085" s="410"/>
      <c r="AB2085" s="410"/>
      <c r="AC2085" s="410"/>
      <c r="AD2085" s="410"/>
    </row>
    <row r="2086" spans="1:30" s="30" customFormat="1" x14ac:dyDescent="0.25">
      <c r="A2086"/>
      <c r="B2086"/>
      <c r="C2086" s="33"/>
      <c r="D2086" s="33"/>
      <c r="E2086" s="33"/>
      <c r="F2086" s="33"/>
      <c r="G2086" s="33"/>
      <c r="N2086"/>
      <c r="O2086"/>
      <c r="P2086"/>
      <c r="Q2086"/>
      <c r="R2086"/>
      <c r="S2086"/>
      <c r="T2086"/>
      <c r="U2086"/>
      <c r="V2086"/>
      <c r="W2086"/>
      <c r="X2086" s="410"/>
      <c r="Y2086" s="410"/>
      <c r="Z2086" s="410"/>
      <c r="AA2086" s="410"/>
      <c r="AB2086" s="410"/>
      <c r="AC2086" s="410"/>
      <c r="AD2086" s="410"/>
    </row>
    <row r="2087" spans="1:30" s="30" customFormat="1" x14ac:dyDescent="0.25">
      <c r="A2087"/>
      <c r="B2087"/>
      <c r="C2087" s="33"/>
      <c r="D2087" s="33"/>
      <c r="E2087" s="33"/>
      <c r="F2087" s="33"/>
      <c r="G2087" s="33"/>
      <c r="N2087"/>
      <c r="O2087"/>
      <c r="P2087"/>
      <c r="Q2087"/>
      <c r="R2087"/>
      <c r="S2087"/>
      <c r="T2087"/>
      <c r="U2087"/>
      <c r="V2087"/>
      <c r="W2087"/>
      <c r="X2087" s="410"/>
      <c r="Y2087" s="410"/>
      <c r="Z2087" s="410"/>
      <c r="AA2087" s="410"/>
      <c r="AB2087" s="410"/>
      <c r="AC2087" s="410"/>
      <c r="AD2087" s="410"/>
    </row>
    <row r="2088" spans="1:30" s="30" customFormat="1" x14ac:dyDescent="0.25">
      <c r="A2088"/>
      <c r="B2088"/>
      <c r="C2088" s="33"/>
      <c r="D2088" s="33"/>
      <c r="E2088" s="33"/>
      <c r="F2088" s="33"/>
      <c r="G2088" s="33"/>
      <c r="N2088"/>
      <c r="O2088"/>
      <c r="P2088"/>
      <c r="Q2088"/>
      <c r="R2088"/>
      <c r="S2088"/>
      <c r="T2088"/>
      <c r="U2088"/>
      <c r="V2088"/>
      <c r="W2088"/>
      <c r="X2088" s="410"/>
      <c r="Y2088" s="410"/>
      <c r="Z2088" s="410"/>
      <c r="AA2088" s="410"/>
      <c r="AB2088" s="410"/>
      <c r="AC2088" s="410"/>
      <c r="AD2088" s="410"/>
    </row>
    <row r="2089" spans="1:30" s="30" customFormat="1" x14ac:dyDescent="0.25">
      <c r="A2089"/>
      <c r="B2089"/>
      <c r="C2089" s="33"/>
      <c r="D2089" s="33"/>
      <c r="E2089" s="33"/>
      <c r="F2089" s="33"/>
      <c r="G2089" s="33"/>
      <c r="N2089"/>
      <c r="O2089"/>
      <c r="P2089"/>
      <c r="Q2089"/>
      <c r="R2089"/>
      <c r="S2089"/>
      <c r="T2089"/>
      <c r="U2089"/>
      <c r="V2089"/>
      <c r="W2089"/>
      <c r="X2089" s="410"/>
      <c r="Y2089" s="410"/>
      <c r="Z2089" s="410"/>
      <c r="AA2089" s="410"/>
      <c r="AB2089" s="410"/>
      <c r="AC2089" s="410"/>
      <c r="AD2089" s="410"/>
    </row>
    <row r="2090" spans="1:30" s="30" customFormat="1" x14ac:dyDescent="0.25">
      <c r="A2090"/>
      <c r="B2090"/>
      <c r="C2090" s="33"/>
      <c r="D2090" s="33"/>
      <c r="E2090" s="33"/>
      <c r="F2090" s="33"/>
      <c r="G2090" s="33"/>
      <c r="N2090"/>
      <c r="O2090"/>
      <c r="P2090"/>
      <c r="Q2090"/>
      <c r="R2090"/>
      <c r="S2090"/>
      <c r="T2090"/>
      <c r="U2090"/>
      <c r="V2090"/>
      <c r="W2090"/>
      <c r="X2090" s="410"/>
      <c r="Y2090" s="410"/>
      <c r="Z2090" s="410"/>
      <c r="AA2090" s="410"/>
      <c r="AB2090" s="410"/>
      <c r="AC2090" s="410"/>
      <c r="AD2090" s="410"/>
    </row>
    <row r="2091" spans="1:30" s="30" customFormat="1" x14ac:dyDescent="0.25">
      <c r="A2091"/>
      <c r="B2091"/>
      <c r="C2091" s="33"/>
      <c r="D2091" s="33"/>
      <c r="E2091" s="33"/>
      <c r="F2091" s="33"/>
      <c r="G2091" s="33"/>
      <c r="N2091"/>
      <c r="O2091"/>
      <c r="P2091"/>
      <c r="Q2091"/>
      <c r="R2091"/>
      <c r="S2091"/>
      <c r="T2091"/>
      <c r="U2091"/>
      <c r="V2091"/>
      <c r="W2091"/>
      <c r="X2091" s="410"/>
      <c r="Y2091" s="410"/>
      <c r="Z2091" s="410"/>
      <c r="AA2091" s="410"/>
      <c r="AB2091" s="410"/>
      <c r="AC2091" s="410"/>
      <c r="AD2091" s="410"/>
    </row>
    <row r="2092" spans="1:30" s="30" customFormat="1" x14ac:dyDescent="0.25">
      <c r="A2092"/>
      <c r="B2092"/>
      <c r="C2092" s="33"/>
      <c r="D2092" s="33"/>
      <c r="E2092" s="33"/>
      <c r="F2092" s="33"/>
      <c r="G2092" s="33"/>
      <c r="N2092"/>
      <c r="O2092"/>
      <c r="P2092"/>
      <c r="Q2092"/>
      <c r="R2092"/>
      <c r="S2092"/>
      <c r="T2092"/>
      <c r="U2092"/>
      <c r="V2092"/>
      <c r="W2092"/>
      <c r="X2092" s="410"/>
      <c r="Y2092" s="410"/>
      <c r="Z2092" s="410"/>
      <c r="AA2092" s="410"/>
      <c r="AB2092" s="410"/>
      <c r="AC2092" s="410"/>
      <c r="AD2092" s="410"/>
    </row>
    <row r="2093" spans="1:30" s="30" customFormat="1" x14ac:dyDescent="0.25">
      <c r="A2093"/>
      <c r="B2093"/>
      <c r="C2093" s="33"/>
      <c r="D2093" s="33"/>
      <c r="E2093" s="33"/>
      <c r="F2093" s="33"/>
      <c r="G2093" s="33"/>
      <c r="N2093"/>
      <c r="O2093"/>
      <c r="P2093"/>
      <c r="Q2093"/>
      <c r="R2093"/>
      <c r="S2093"/>
      <c r="T2093"/>
      <c r="U2093"/>
      <c r="V2093"/>
      <c r="W2093"/>
      <c r="X2093" s="410"/>
      <c r="Y2093" s="410"/>
      <c r="Z2093" s="410"/>
      <c r="AA2093" s="410"/>
      <c r="AB2093" s="410"/>
      <c r="AC2093" s="410"/>
      <c r="AD2093" s="410"/>
    </row>
    <row r="2094" spans="1:30" s="30" customFormat="1" x14ac:dyDescent="0.25">
      <c r="A2094"/>
      <c r="B2094"/>
      <c r="C2094" s="33"/>
      <c r="D2094" s="33"/>
      <c r="E2094" s="33"/>
      <c r="F2094" s="33"/>
      <c r="G2094" s="33"/>
      <c r="N2094"/>
      <c r="O2094"/>
      <c r="P2094"/>
      <c r="Q2094"/>
      <c r="R2094"/>
      <c r="S2094"/>
      <c r="T2094"/>
      <c r="U2094"/>
      <c r="V2094"/>
      <c r="W2094"/>
      <c r="X2094" s="410"/>
      <c r="Y2094" s="410"/>
      <c r="Z2094" s="410"/>
      <c r="AA2094" s="410"/>
      <c r="AB2094" s="410"/>
      <c r="AC2094" s="410"/>
      <c r="AD2094" s="410"/>
    </row>
    <row r="2095" spans="1:30" s="30" customFormat="1" x14ac:dyDescent="0.25">
      <c r="A2095"/>
      <c r="B2095"/>
      <c r="C2095" s="33"/>
      <c r="D2095" s="33"/>
      <c r="E2095" s="33"/>
      <c r="F2095" s="33"/>
      <c r="G2095" s="33"/>
      <c r="N2095"/>
      <c r="O2095"/>
      <c r="P2095"/>
      <c r="Q2095"/>
      <c r="R2095"/>
      <c r="S2095"/>
      <c r="T2095"/>
      <c r="U2095"/>
      <c r="V2095"/>
      <c r="W2095"/>
      <c r="X2095" s="410"/>
      <c r="Y2095" s="410"/>
      <c r="Z2095" s="410"/>
      <c r="AA2095" s="410"/>
      <c r="AB2095" s="410"/>
      <c r="AC2095" s="410"/>
      <c r="AD2095" s="410"/>
    </row>
    <row r="2096" spans="1:30" s="30" customFormat="1" x14ac:dyDescent="0.25">
      <c r="A2096"/>
      <c r="B2096"/>
      <c r="C2096" s="33"/>
      <c r="D2096" s="33"/>
      <c r="E2096" s="33"/>
      <c r="F2096" s="33"/>
      <c r="G2096" s="33"/>
      <c r="N2096"/>
      <c r="O2096"/>
      <c r="P2096"/>
      <c r="Q2096"/>
      <c r="R2096"/>
      <c r="S2096"/>
      <c r="T2096"/>
      <c r="U2096"/>
      <c r="V2096"/>
      <c r="W2096"/>
      <c r="X2096" s="410"/>
      <c r="Y2096" s="410"/>
      <c r="Z2096" s="410"/>
      <c r="AA2096" s="410"/>
      <c r="AB2096" s="410"/>
      <c r="AC2096" s="410"/>
      <c r="AD2096" s="410"/>
    </row>
    <row r="2097" spans="1:30" s="30" customFormat="1" x14ac:dyDescent="0.25">
      <c r="A2097"/>
      <c r="B2097"/>
      <c r="C2097" s="33"/>
      <c r="D2097" s="33"/>
      <c r="E2097" s="33"/>
      <c r="F2097" s="33"/>
      <c r="G2097" s="33"/>
      <c r="N2097"/>
      <c r="O2097"/>
      <c r="P2097"/>
      <c r="Q2097"/>
      <c r="R2097"/>
      <c r="S2097"/>
      <c r="T2097"/>
      <c r="U2097"/>
      <c r="V2097"/>
      <c r="W2097"/>
      <c r="X2097" s="410"/>
      <c r="Y2097" s="410"/>
      <c r="Z2097" s="410"/>
      <c r="AA2097" s="410"/>
      <c r="AB2097" s="410"/>
      <c r="AC2097" s="410"/>
      <c r="AD2097" s="410"/>
    </row>
    <row r="2098" spans="1:30" s="30" customFormat="1" x14ac:dyDescent="0.25">
      <c r="A2098"/>
      <c r="B2098"/>
      <c r="C2098" s="33"/>
      <c r="D2098" s="33"/>
      <c r="E2098" s="33"/>
      <c r="F2098" s="33"/>
      <c r="G2098" s="33"/>
      <c r="N2098"/>
      <c r="O2098"/>
      <c r="P2098"/>
      <c r="Q2098"/>
      <c r="R2098"/>
      <c r="S2098"/>
      <c r="T2098"/>
      <c r="U2098"/>
      <c r="V2098"/>
      <c r="W2098"/>
      <c r="X2098" s="410"/>
      <c r="Y2098" s="410"/>
      <c r="Z2098" s="410"/>
      <c r="AA2098" s="410"/>
      <c r="AB2098" s="410"/>
      <c r="AC2098" s="410"/>
      <c r="AD2098" s="410"/>
    </row>
    <row r="2099" spans="1:30" s="30" customFormat="1" x14ac:dyDescent="0.25">
      <c r="A2099"/>
      <c r="B2099"/>
      <c r="C2099" s="33"/>
      <c r="D2099" s="33"/>
      <c r="E2099" s="33"/>
      <c r="F2099" s="33"/>
      <c r="G2099" s="33"/>
      <c r="N2099"/>
      <c r="O2099"/>
      <c r="P2099"/>
      <c r="Q2099"/>
      <c r="R2099"/>
      <c r="S2099"/>
      <c r="T2099"/>
      <c r="U2099"/>
      <c r="V2099"/>
      <c r="W2099"/>
      <c r="X2099" s="410"/>
      <c r="Y2099" s="410"/>
      <c r="Z2099" s="410"/>
      <c r="AA2099" s="410"/>
      <c r="AB2099" s="410"/>
      <c r="AC2099" s="410"/>
      <c r="AD2099" s="410"/>
    </row>
    <row r="2100" spans="1:30" s="30" customFormat="1" x14ac:dyDescent="0.25">
      <c r="A2100"/>
      <c r="B2100"/>
      <c r="C2100" s="33"/>
      <c r="D2100" s="33"/>
      <c r="E2100" s="33"/>
      <c r="F2100" s="33"/>
      <c r="G2100" s="33"/>
      <c r="N2100"/>
      <c r="O2100"/>
      <c r="P2100"/>
      <c r="Q2100"/>
      <c r="R2100"/>
      <c r="S2100"/>
      <c r="T2100"/>
      <c r="U2100"/>
      <c r="V2100"/>
      <c r="W2100"/>
      <c r="X2100" s="410"/>
      <c r="Y2100" s="410"/>
      <c r="Z2100" s="410"/>
      <c r="AA2100" s="410"/>
      <c r="AB2100" s="410"/>
      <c r="AC2100" s="410"/>
      <c r="AD2100" s="410"/>
    </row>
    <row r="2101" spans="1:30" s="30" customFormat="1" x14ac:dyDescent="0.25">
      <c r="A2101"/>
      <c r="B2101"/>
      <c r="C2101" s="33"/>
      <c r="D2101" s="33"/>
      <c r="E2101" s="33"/>
      <c r="F2101" s="33"/>
      <c r="G2101" s="33"/>
      <c r="N2101"/>
      <c r="O2101"/>
      <c r="P2101"/>
      <c r="Q2101"/>
      <c r="R2101"/>
      <c r="S2101"/>
      <c r="T2101"/>
      <c r="U2101"/>
      <c r="V2101"/>
      <c r="W2101"/>
      <c r="X2101" s="410"/>
      <c r="Y2101" s="410"/>
      <c r="Z2101" s="410"/>
      <c r="AA2101" s="410"/>
      <c r="AB2101" s="410"/>
      <c r="AC2101" s="410"/>
      <c r="AD2101" s="410"/>
    </row>
    <row r="2102" spans="1:30" s="30" customFormat="1" x14ac:dyDescent="0.25">
      <c r="A2102"/>
      <c r="B2102"/>
      <c r="C2102" s="33"/>
      <c r="D2102" s="33"/>
      <c r="E2102" s="33"/>
      <c r="F2102" s="33"/>
      <c r="G2102" s="33"/>
      <c r="N2102"/>
      <c r="O2102"/>
      <c r="P2102"/>
      <c r="Q2102"/>
      <c r="R2102"/>
      <c r="S2102"/>
      <c r="T2102"/>
      <c r="U2102"/>
      <c r="V2102"/>
      <c r="W2102"/>
      <c r="X2102" s="410"/>
      <c r="Y2102" s="410"/>
      <c r="Z2102" s="410"/>
      <c r="AA2102" s="410"/>
      <c r="AB2102" s="410"/>
      <c r="AC2102" s="410"/>
      <c r="AD2102" s="410"/>
    </row>
    <row r="2103" spans="1:30" s="30" customFormat="1" x14ac:dyDescent="0.25">
      <c r="A2103"/>
      <c r="B2103"/>
      <c r="C2103" s="33"/>
      <c r="D2103" s="33"/>
      <c r="E2103" s="33"/>
      <c r="F2103" s="33"/>
      <c r="G2103" s="33"/>
      <c r="N2103"/>
      <c r="O2103"/>
      <c r="P2103"/>
      <c r="Q2103"/>
      <c r="R2103"/>
      <c r="S2103"/>
      <c r="T2103"/>
      <c r="U2103"/>
      <c r="V2103"/>
      <c r="W2103"/>
      <c r="X2103" s="410"/>
      <c r="Y2103" s="410"/>
      <c r="Z2103" s="410"/>
      <c r="AA2103" s="410"/>
      <c r="AB2103" s="410"/>
      <c r="AC2103" s="410"/>
      <c r="AD2103" s="410"/>
    </row>
    <row r="2104" spans="1:30" s="30" customFormat="1" x14ac:dyDescent="0.25">
      <c r="A2104"/>
      <c r="B2104"/>
      <c r="C2104" s="33"/>
      <c r="D2104" s="33"/>
      <c r="E2104" s="33"/>
      <c r="F2104" s="33"/>
      <c r="G2104" s="33"/>
      <c r="N2104"/>
      <c r="O2104"/>
      <c r="P2104"/>
      <c r="Q2104"/>
      <c r="R2104"/>
      <c r="S2104"/>
      <c r="T2104"/>
      <c r="U2104"/>
      <c r="V2104"/>
      <c r="W2104"/>
      <c r="X2104" s="410"/>
      <c r="Y2104" s="410"/>
      <c r="Z2104" s="410"/>
      <c r="AA2104" s="410"/>
      <c r="AB2104" s="410"/>
      <c r="AC2104" s="410"/>
      <c r="AD2104" s="410"/>
    </row>
    <row r="2105" spans="1:30" s="30" customFormat="1" x14ac:dyDescent="0.25">
      <c r="A2105"/>
      <c r="B2105"/>
      <c r="C2105" s="33"/>
      <c r="D2105" s="33"/>
      <c r="E2105" s="33"/>
      <c r="F2105" s="33"/>
      <c r="G2105" s="33"/>
      <c r="N2105"/>
      <c r="O2105"/>
      <c r="P2105"/>
      <c r="Q2105"/>
      <c r="R2105"/>
      <c r="S2105"/>
      <c r="T2105"/>
      <c r="U2105"/>
      <c r="V2105"/>
      <c r="W2105"/>
      <c r="X2105" s="410"/>
      <c r="Y2105" s="410"/>
      <c r="Z2105" s="410"/>
      <c r="AA2105" s="410"/>
      <c r="AB2105" s="410"/>
      <c r="AC2105" s="410"/>
      <c r="AD2105" s="410"/>
    </row>
    <row r="2106" spans="1:30" s="30" customFormat="1" x14ac:dyDescent="0.25">
      <c r="A2106"/>
      <c r="B2106"/>
      <c r="C2106" s="33"/>
      <c r="D2106" s="33"/>
      <c r="E2106" s="33"/>
      <c r="F2106" s="33"/>
      <c r="G2106" s="33"/>
      <c r="N2106"/>
      <c r="O2106"/>
      <c r="P2106"/>
      <c r="Q2106"/>
      <c r="R2106"/>
      <c r="S2106"/>
      <c r="T2106"/>
      <c r="U2106"/>
      <c r="V2106"/>
      <c r="W2106"/>
      <c r="X2106" s="410"/>
      <c r="Y2106" s="410"/>
      <c r="Z2106" s="410"/>
      <c r="AA2106" s="410"/>
      <c r="AB2106" s="410"/>
      <c r="AC2106" s="410"/>
      <c r="AD2106" s="410"/>
    </row>
    <row r="2107" spans="1:30" s="30" customFormat="1" x14ac:dyDescent="0.25">
      <c r="A2107"/>
      <c r="B2107"/>
      <c r="C2107" s="33"/>
      <c r="D2107" s="33"/>
      <c r="E2107" s="33"/>
      <c r="F2107" s="33"/>
      <c r="G2107" s="33"/>
      <c r="N2107"/>
      <c r="O2107"/>
      <c r="P2107"/>
      <c r="Q2107"/>
      <c r="R2107"/>
      <c r="S2107"/>
      <c r="T2107"/>
      <c r="U2107"/>
      <c r="V2107"/>
      <c r="W2107"/>
      <c r="X2107" s="410"/>
      <c r="Y2107" s="410"/>
      <c r="Z2107" s="410"/>
      <c r="AA2107" s="410"/>
      <c r="AB2107" s="410"/>
      <c r="AC2107" s="410"/>
      <c r="AD2107" s="410"/>
    </row>
    <row r="2108" spans="1:30" s="30" customFormat="1" x14ac:dyDescent="0.25">
      <c r="A2108"/>
      <c r="B2108"/>
      <c r="C2108" s="33"/>
      <c r="D2108" s="33"/>
      <c r="E2108" s="33"/>
      <c r="F2108" s="33"/>
      <c r="G2108" s="33"/>
      <c r="N2108"/>
      <c r="O2108"/>
      <c r="P2108"/>
      <c r="Q2108"/>
      <c r="R2108"/>
      <c r="S2108"/>
      <c r="T2108"/>
      <c r="U2108"/>
      <c r="V2108"/>
      <c r="W2108"/>
      <c r="X2108" s="410"/>
      <c r="Y2108" s="410"/>
      <c r="Z2108" s="410"/>
      <c r="AA2108" s="410"/>
      <c r="AB2108" s="410"/>
      <c r="AC2108" s="410"/>
      <c r="AD2108" s="410"/>
    </row>
    <row r="2109" spans="1:30" s="30" customFormat="1" x14ac:dyDescent="0.25">
      <c r="A2109"/>
      <c r="B2109"/>
      <c r="C2109" s="33"/>
      <c r="D2109" s="33"/>
      <c r="E2109" s="33"/>
      <c r="F2109" s="33"/>
      <c r="G2109" s="33"/>
      <c r="N2109"/>
      <c r="O2109"/>
      <c r="P2109"/>
      <c r="Q2109"/>
      <c r="R2109"/>
      <c r="S2109"/>
      <c r="T2109"/>
      <c r="U2109"/>
      <c r="V2109"/>
      <c r="W2109"/>
      <c r="X2109" s="410"/>
      <c r="Y2109" s="410"/>
      <c r="Z2109" s="410"/>
      <c r="AA2109" s="410"/>
      <c r="AB2109" s="410"/>
      <c r="AC2109" s="410"/>
      <c r="AD2109" s="410"/>
    </row>
    <row r="2110" spans="1:30" s="30" customFormat="1" x14ac:dyDescent="0.25">
      <c r="A2110"/>
      <c r="B2110"/>
      <c r="C2110" s="33"/>
      <c r="D2110" s="33"/>
      <c r="E2110" s="33"/>
      <c r="F2110" s="33"/>
      <c r="G2110" s="33"/>
      <c r="N2110"/>
      <c r="O2110"/>
      <c r="P2110"/>
      <c r="Q2110"/>
      <c r="R2110"/>
      <c r="S2110"/>
      <c r="T2110"/>
      <c r="U2110"/>
      <c r="V2110"/>
      <c r="W2110"/>
      <c r="X2110" s="410"/>
      <c r="Y2110" s="410"/>
      <c r="Z2110" s="410"/>
      <c r="AA2110" s="410"/>
      <c r="AB2110" s="410"/>
      <c r="AC2110" s="410"/>
      <c r="AD2110" s="410"/>
    </row>
    <row r="2111" spans="1:30" s="30" customFormat="1" x14ac:dyDescent="0.25">
      <c r="A2111"/>
      <c r="B2111"/>
      <c r="C2111" s="33"/>
      <c r="D2111" s="33"/>
      <c r="E2111" s="33"/>
      <c r="F2111" s="33"/>
      <c r="G2111" s="33"/>
      <c r="N2111"/>
      <c r="O2111"/>
      <c r="P2111"/>
      <c r="Q2111"/>
      <c r="R2111"/>
      <c r="S2111"/>
      <c r="T2111"/>
      <c r="U2111"/>
      <c r="V2111"/>
      <c r="W2111"/>
      <c r="X2111" s="410"/>
      <c r="Y2111" s="410"/>
      <c r="Z2111" s="410"/>
      <c r="AA2111" s="410"/>
      <c r="AB2111" s="410"/>
      <c r="AC2111" s="410"/>
      <c r="AD2111" s="410"/>
    </row>
    <row r="2112" spans="1:30" s="30" customFormat="1" x14ac:dyDescent="0.25">
      <c r="A2112"/>
      <c r="B2112"/>
      <c r="C2112" s="33"/>
      <c r="D2112" s="33"/>
      <c r="E2112" s="33"/>
      <c r="F2112" s="33"/>
      <c r="G2112" s="33"/>
      <c r="N2112"/>
      <c r="O2112"/>
      <c r="P2112"/>
      <c r="Q2112"/>
      <c r="R2112"/>
      <c r="S2112"/>
      <c r="T2112"/>
      <c r="U2112"/>
      <c r="V2112"/>
      <c r="W2112"/>
      <c r="X2112" s="410"/>
      <c r="Y2112" s="410"/>
      <c r="Z2112" s="410"/>
      <c r="AA2112" s="410"/>
      <c r="AB2112" s="410"/>
      <c r="AC2112" s="410"/>
      <c r="AD2112" s="410"/>
    </row>
    <row r="2113" spans="1:30" s="30" customFormat="1" x14ac:dyDescent="0.25">
      <c r="A2113"/>
      <c r="B2113"/>
      <c r="C2113" s="33"/>
      <c r="D2113" s="33"/>
      <c r="E2113" s="33"/>
      <c r="F2113" s="33"/>
      <c r="G2113" s="33"/>
      <c r="N2113"/>
      <c r="O2113"/>
      <c r="P2113"/>
      <c r="Q2113"/>
      <c r="R2113"/>
      <c r="S2113"/>
      <c r="T2113"/>
      <c r="U2113"/>
      <c r="V2113"/>
      <c r="W2113"/>
      <c r="X2113" s="410"/>
      <c r="Y2113" s="410"/>
      <c r="Z2113" s="410"/>
      <c r="AA2113" s="410"/>
      <c r="AB2113" s="410"/>
      <c r="AC2113" s="410"/>
      <c r="AD2113" s="410"/>
    </row>
    <row r="2114" spans="1:30" s="30" customFormat="1" x14ac:dyDescent="0.25">
      <c r="A2114"/>
      <c r="B2114"/>
      <c r="C2114" s="33"/>
      <c r="D2114" s="33"/>
      <c r="E2114" s="33"/>
      <c r="F2114" s="33"/>
      <c r="G2114" s="33"/>
      <c r="N2114"/>
      <c r="O2114"/>
      <c r="P2114"/>
      <c r="Q2114"/>
      <c r="R2114"/>
      <c r="S2114"/>
      <c r="T2114"/>
      <c r="U2114"/>
      <c r="V2114"/>
      <c r="W2114"/>
      <c r="X2114" s="410"/>
      <c r="Y2114" s="410"/>
      <c r="Z2114" s="410"/>
      <c r="AA2114" s="410"/>
      <c r="AB2114" s="410"/>
      <c r="AC2114" s="410"/>
      <c r="AD2114" s="410"/>
    </row>
    <row r="2115" spans="1:30" s="30" customFormat="1" x14ac:dyDescent="0.25">
      <c r="A2115"/>
      <c r="B2115"/>
      <c r="C2115" s="33"/>
      <c r="D2115" s="33"/>
      <c r="E2115" s="33"/>
      <c r="F2115" s="33"/>
      <c r="G2115" s="33"/>
      <c r="N2115"/>
      <c r="O2115"/>
      <c r="P2115"/>
      <c r="Q2115"/>
      <c r="R2115"/>
      <c r="S2115"/>
      <c r="T2115"/>
      <c r="U2115"/>
      <c r="V2115"/>
      <c r="W2115"/>
      <c r="X2115" s="410"/>
      <c r="Y2115" s="410"/>
      <c r="Z2115" s="410"/>
      <c r="AA2115" s="410"/>
      <c r="AB2115" s="410"/>
      <c r="AC2115" s="410"/>
      <c r="AD2115" s="410"/>
    </row>
    <row r="2116" spans="1:30" s="30" customFormat="1" x14ac:dyDescent="0.25">
      <c r="A2116"/>
      <c r="B2116"/>
      <c r="C2116" s="33"/>
      <c r="D2116" s="33"/>
      <c r="E2116" s="33"/>
      <c r="F2116" s="33"/>
      <c r="G2116" s="33"/>
      <c r="N2116"/>
      <c r="O2116"/>
      <c r="P2116"/>
      <c r="Q2116"/>
      <c r="R2116"/>
      <c r="S2116"/>
      <c r="T2116"/>
      <c r="U2116"/>
      <c r="V2116"/>
      <c r="W2116"/>
      <c r="X2116" s="410"/>
      <c r="Y2116" s="410"/>
      <c r="Z2116" s="410"/>
      <c r="AA2116" s="410"/>
      <c r="AB2116" s="410"/>
      <c r="AC2116" s="410"/>
      <c r="AD2116" s="410"/>
    </row>
    <row r="2117" spans="1:30" s="30" customFormat="1" x14ac:dyDescent="0.25">
      <c r="A2117"/>
      <c r="B2117"/>
      <c r="C2117" s="33"/>
      <c r="D2117" s="33"/>
      <c r="E2117" s="33"/>
      <c r="F2117" s="33"/>
      <c r="G2117" s="33"/>
      <c r="N2117"/>
      <c r="O2117"/>
      <c r="P2117"/>
      <c r="Q2117"/>
      <c r="R2117"/>
      <c r="S2117"/>
      <c r="T2117"/>
      <c r="U2117"/>
      <c r="V2117"/>
      <c r="W2117"/>
      <c r="X2117" s="410"/>
      <c r="Y2117" s="410"/>
      <c r="Z2117" s="410"/>
      <c r="AA2117" s="410"/>
      <c r="AB2117" s="410"/>
      <c r="AC2117" s="410"/>
      <c r="AD2117" s="410"/>
    </row>
    <row r="2118" spans="1:30" s="30" customFormat="1" x14ac:dyDescent="0.25">
      <c r="A2118"/>
      <c r="B2118"/>
      <c r="C2118" s="33"/>
      <c r="D2118" s="33"/>
      <c r="E2118" s="33"/>
      <c r="F2118" s="33"/>
      <c r="G2118" s="33"/>
      <c r="N2118"/>
      <c r="O2118"/>
      <c r="P2118"/>
      <c r="Q2118"/>
      <c r="R2118"/>
      <c r="S2118"/>
      <c r="T2118"/>
      <c r="U2118"/>
      <c r="V2118"/>
      <c r="W2118"/>
      <c r="X2118" s="410"/>
      <c r="Y2118" s="410"/>
      <c r="Z2118" s="410"/>
      <c r="AA2118" s="410"/>
      <c r="AB2118" s="410"/>
      <c r="AC2118" s="410"/>
      <c r="AD2118" s="410"/>
    </row>
    <row r="2119" spans="1:30" s="30" customFormat="1" x14ac:dyDescent="0.25">
      <c r="A2119"/>
      <c r="B2119"/>
      <c r="C2119" s="33"/>
      <c r="D2119" s="33"/>
      <c r="E2119" s="33"/>
      <c r="F2119" s="33"/>
      <c r="G2119" s="33"/>
      <c r="N2119"/>
      <c r="O2119"/>
      <c r="P2119"/>
      <c r="Q2119"/>
      <c r="R2119"/>
      <c r="S2119"/>
      <c r="T2119"/>
      <c r="U2119"/>
      <c r="V2119"/>
      <c r="W2119"/>
      <c r="X2119" s="410"/>
      <c r="Y2119" s="410"/>
      <c r="Z2119" s="410"/>
      <c r="AA2119" s="410"/>
      <c r="AB2119" s="410"/>
      <c r="AC2119" s="410"/>
      <c r="AD2119" s="410"/>
    </row>
    <row r="2120" spans="1:30" s="30" customFormat="1" x14ac:dyDescent="0.25">
      <c r="A2120"/>
      <c r="B2120"/>
      <c r="C2120" s="33"/>
      <c r="D2120" s="33"/>
      <c r="E2120" s="33"/>
      <c r="F2120" s="33"/>
      <c r="G2120" s="33"/>
      <c r="N2120"/>
      <c r="O2120"/>
      <c r="P2120"/>
      <c r="Q2120"/>
      <c r="R2120"/>
      <c r="S2120"/>
      <c r="T2120"/>
      <c r="U2120"/>
      <c r="V2120"/>
      <c r="W2120"/>
      <c r="X2120" s="410"/>
      <c r="Y2120" s="410"/>
      <c r="Z2120" s="410"/>
      <c r="AA2120" s="410"/>
      <c r="AB2120" s="410"/>
      <c r="AC2120" s="410"/>
      <c r="AD2120" s="410"/>
    </row>
    <row r="2121" spans="1:30" s="30" customFormat="1" x14ac:dyDescent="0.25">
      <c r="A2121"/>
      <c r="B2121"/>
      <c r="C2121" s="33"/>
      <c r="D2121" s="33"/>
      <c r="E2121" s="33"/>
      <c r="F2121" s="33"/>
      <c r="G2121" s="33"/>
      <c r="N2121"/>
      <c r="O2121"/>
      <c r="P2121"/>
      <c r="Q2121"/>
      <c r="R2121"/>
      <c r="S2121"/>
      <c r="T2121"/>
      <c r="U2121"/>
      <c r="V2121"/>
      <c r="W2121"/>
      <c r="X2121" s="410"/>
      <c r="Y2121" s="410"/>
      <c r="Z2121" s="410"/>
      <c r="AA2121" s="410"/>
      <c r="AB2121" s="410"/>
      <c r="AC2121" s="410"/>
      <c r="AD2121" s="410"/>
    </row>
    <row r="2122" spans="1:30" s="30" customFormat="1" x14ac:dyDescent="0.25">
      <c r="A2122"/>
      <c r="B2122"/>
      <c r="C2122" s="33"/>
      <c r="D2122" s="33"/>
      <c r="E2122" s="33"/>
      <c r="F2122" s="33"/>
      <c r="G2122" s="33"/>
      <c r="N2122"/>
      <c r="O2122"/>
      <c r="P2122"/>
      <c r="Q2122"/>
      <c r="R2122"/>
      <c r="S2122"/>
      <c r="T2122"/>
      <c r="U2122"/>
      <c r="V2122"/>
      <c r="W2122"/>
      <c r="X2122" s="410"/>
      <c r="Y2122" s="410"/>
      <c r="Z2122" s="410"/>
      <c r="AA2122" s="410"/>
      <c r="AB2122" s="410"/>
      <c r="AC2122" s="410"/>
      <c r="AD2122" s="410"/>
    </row>
    <row r="2123" spans="1:30" s="30" customFormat="1" x14ac:dyDescent="0.25">
      <c r="A2123"/>
      <c r="B2123"/>
      <c r="C2123" s="33"/>
      <c r="D2123" s="33"/>
      <c r="E2123" s="33"/>
      <c r="F2123" s="33"/>
      <c r="G2123" s="33"/>
      <c r="N2123"/>
      <c r="O2123"/>
      <c r="P2123"/>
      <c r="Q2123"/>
      <c r="R2123"/>
      <c r="S2123"/>
      <c r="T2123"/>
      <c r="U2123"/>
      <c r="V2123"/>
      <c r="W2123"/>
      <c r="X2123" s="410"/>
      <c r="Y2123" s="410"/>
      <c r="Z2123" s="410"/>
      <c r="AA2123" s="410"/>
      <c r="AB2123" s="410"/>
      <c r="AC2123" s="410"/>
      <c r="AD2123" s="410"/>
    </row>
    <row r="2124" spans="1:30" s="30" customFormat="1" x14ac:dyDescent="0.25">
      <c r="A2124"/>
      <c r="B2124"/>
      <c r="C2124" s="33"/>
      <c r="D2124" s="33"/>
      <c r="E2124" s="33"/>
      <c r="F2124" s="33"/>
      <c r="G2124" s="33"/>
      <c r="N2124"/>
      <c r="O2124"/>
      <c r="P2124"/>
      <c r="Q2124"/>
      <c r="R2124"/>
      <c r="S2124"/>
      <c r="T2124"/>
      <c r="U2124"/>
      <c r="V2124"/>
      <c r="W2124"/>
      <c r="X2124" s="410"/>
      <c r="Y2124" s="410"/>
      <c r="Z2124" s="410"/>
      <c r="AA2124" s="410"/>
      <c r="AB2124" s="410"/>
      <c r="AC2124" s="410"/>
      <c r="AD2124" s="410"/>
    </row>
    <row r="2125" spans="1:30" s="30" customFormat="1" x14ac:dyDescent="0.25">
      <c r="A2125"/>
      <c r="B2125"/>
      <c r="C2125" s="33"/>
      <c r="D2125" s="33"/>
      <c r="E2125" s="33"/>
      <c r="F2125" s="33"/>
      <c r="G2125" s="33"/>
      <c r="N2125"/>
      <c r="O2125"/>
      <c r="P2125"/>
      <c r="Q2125"/>
      <c r="R2125"/>
      <c r="S2125"/>
      <c r="T2125"/>
      <c r="U2125"/>
      <c r="V2125"/>
      <c r="W2125"/>
      <c r="X2125" s="410"/>
      <c r="Y2125" s="410"/>
      <c r="Z2125" s="410"/>
      <c r="AA2125" s="410"/>
      <c r="AB2125" s="410"/>
      <c r="AC2125" s="410"/>
      <c r="AD2125" s="410"/>
    </row>
    <row r="2126" spans="1:30" s="30" customFormat="1" x14ac:dyDescent="0.25">
      <c r="A2126"/>
      <c r="B2126"/>
      <c r="C2126" s="33"/>
      <c r="D2126" s="33"/>
      <c r="E2126" s="33"/>
      <c r="F2126" s="33"/>
      <c r="G2126" s="33"/>
      <c r="N2126"/>
      <c r="O2126"/>
      <c r="P2126"/>
      <c r="Q2126"/>
      <c r="R2126"/>
      <c r="S2126"/>
      <c r="T2126"/>
      <c r="U2126"/>
      <c r="V2126"/>
      <c r="W2126"/>
      <c r="X2126" s="410"/>
      <c r="Y2126" s="410"/>
      <c r="Z2126" s="410"/>
      <c r="AA2126" s="410"/>
      <c r="AB2126" s="410"/>
      <c r="AC2126" s="410"/>
      <c r="AD2126" s="410"/>
    </row>
    <row r="2127" spans="1:30" s="30" customFormat="1" x14ac:dyDescent="0.25">
      <c r="A2127"/>
      <c r="B2127"/>
      <c r="C2127" s="33"/>
      <c r="D2127" s="33"/>
      <c r="E2127" s="33"/>
      <c r="F2127" s="33"/>
      <c r="G2127" s="33"/>
      <c r="N2127"/>
      <c r="O2127"/>
      <c r="P2127"/>
      <c r="Q2127"/>
      <c r="R2127"/>
      <c r="S2127"/>
      <c r="T2127"/>
      <c r="U2127"/>
      <c r="V2127"/>
      <c r="W2127"/>
      <c r="X2127" s="410"/>
      <c r="Y2127" s="410"/>
      <c r="Z2127" s="410"/>
      <c r="AA2127" s="410"/>
      <c r="AB2127" s="410"/>
      <c r="AC2127" s="410"/>
      <c r="AD2127" s="410"/>
    </row>
    <row r="2128" spans="1:30" s="30" customFormat="1" x14ac:dyDescent="0.25">
      <c r="A2128"/>
      <c r="B2128"/>
      <c r="C2128" s="33"/>
      <c r="D2128" s="33"/>
      <c r="E2128" s="33"/>
      <c r="F2128" s="33"/>
      <c r="G2128" s="33"/>
      <c r="N2128"/>
      <c r="O2128"/>
      <c r="P2128"/>
      <c r="Q2128"/>
      <c r="R2128"/>
      <c r="S2128"/>
      <c r="T2128"/>
      <c r="U2128"/>
      <c r="V2128"/>
      <c r="W2128"/>
      <c r="X2128" s="410"/>
      <c r="Y2128" s="410"/>
      <c r="Z2128" s="410"/>
      <c r="AA2128" s="410"/>
      <c r="AB2128" s="410"/>
      <c r="AC2128" s="410"/>
      <c r="AD2128" s="410"/>
    </row>
    <row r="2129" spans="1:30" s="30" customFormat="1" x14ac:dyDescent="0.25">
      <c r="A2129"/>
      <c r="B2129"/>
      <c r="C2129" s="33"/>
      <c r="D2129" s="33"/>
      <c r="E2129" s="33"/>
      <c r="F2129" s="33"/>
      <c r="G2129" s="33"/>
      <c r="N2129"/>
      <c r="O2129"/>
      <c r="P2129"/>
      <c r="Q2129"/>
      <c r="R2129"/>
      <c r="S2129"/>
      <c r="T2129"/>
      <c r="U2129"/>
      <c r="V2129"/>
      <c r="W2129"/>
      <c r="X2129" s="410"/>
      <c r="Y2129" s="410"/>
      <c r="Z2129" s="410"/>
      <c r="AA2129" s="410"/>
      <c r="AB2129" s="410"/>
      <c r="AC2129" s="410"/>
      <c r="AD2129" s="410"/>
    </row>
    <row r="2130" spans="1:30" s="30" customFormat="1" x14ac:dyDescent="0.25">
      <c r="A2130"/>
      <c r="B2130"/>
      <c r="C2130" s="33"/>
      <c r="D2130" s="33"/>
      <c r="E2130" s="33"/>
      <c r="F2130" s="33"/>
      <c r="G2130" s="33"/>
      <c r="N2130"/>
      <c r="O2130"/>
      <c r="P2130"/>
      <c r="Q2130"/>
      <c r="R2130"/>
      <c r="S2130"/>
      <c r="T2130"/>
      <c r="U2130"/>
      <c r="V2130"/>
      <c r="W2130"/>
      <c r="X2130" s="410"/>
      <c r="Y2130" s="410"/>
      <c r="Z2130" s="410"/>
      <c r="AA2130" s="410"/>
      <c r="AB2130" s="410"/>
      <c r="AC2130" s="410"/>
      <c r="AD2130" s="410"/>
    </row>
    <row r="2131" spans="1:30" s="30" customFormat="1" x14ac:dyDescent="0.25">
      <c r="A2131"/>
      <c r="B2131"/>
      <c r="C2131" s="33"/>
      <c r="D2131" s="33"/>
      <c r="E2131" s="33"/>
      <c r="F2131" s="33"/>
      <c r="G2131" s="33"/>
      <c r="N2131"/>
      <c r="O2131"/>
      <c r="P2131"/>
      <c r="Q2131"/>
      <c r="R2131"/>
      <c r="S2131"/>
      <c r="T2131"/>
      <c r="U2131"/>
      <c r="V2131"/>
      <c r="W2131"/>
      <c r="X2131" s="410"/>
      <c r="Y2131" s="410"/>
      <c r="Z2131" s="410"/>
      <c r="AA2131" s="410"/>
      <c r="AB2131" s="410"/>
      <c r="AC2131" s="410"/>
      <c r="AD2131" s="410"/>
    </row>
    <row r="2132" spans="1:30" s="30" customFormat="1" x14ac:dyDescent="0.25">
      <c r="A2132"/>
      <c r="B2132"/>
      <c r="C2132" s="33"/>
      <c r="D2132" s="33"/>
      <c r="E2132" s="33"/>
      <c r="F2132" s="33"/>
      <c r="G2132" s="33"/>
      <c r="N2132"/>
      <c r="O2132"/>
      <c r="P2132"/>
      <c r="Q2132"/>
      <c r="R2132"/>
      <c r="S2132"/>
      <c r="T2132"/>
      <c r="U2132"/>
      <c r="V2132"/>
      <c r="W2132"/>
      <c r="X2132" s="410"/>
      <c r="Y2132" s="410"/>
      <c r="Z2132" s="410"/>
      <c r="AA2132" s="410"/>
      <c r="AB2132" s="410"/>
      <c r="AC2132" s="410"/>
      <c r="AD2132" s="410"/>
    </row>
    <row r="2133" spans="1:30" s="30" customFormat="1" x14ac:dyDescent="0.25">
      <c r="A2133"/>
      <c r="B2133"/>
      <c r="C2133" s="33"/>
      <c r="D2133" s="33"/>
      <c r="E2133" s="33"/>
      <c r="F2133" s="33"/>
      <c r="G2133" s="33"/>
      <c r="N2133"/>
      <c r="O2133"/>
      <c r="P2133"/>
      <c r="Q2133"/>
      <c r="R2133"/>
      <c r="S2133"/>
      <c r="T2133"/>
      <c r="U2133"/>
      <c r="V2133"/>
      <c r="W2133"/>
      <c r="X2133" s="410"/>
      <c r="Y2133" s="410"/>
      <c r="Z2133" s="410"/>
      <c r="AA2133" s="410"/>
      <c r="AB2133" s="410"/>
      <c r="AC2133" s="410"/>
      <c r="AD2133" s="410"/>
    </row>
    <row r="2134" spans="1:30" s="30" customFormat="1" x14ac:dyDescent="0.25">
      <c r="A2134"/>
      <c r="B2134"/>
      <c r="C2134" s="33"/>
      <c r="D2134" s="33"/>
      <c r="E2134" s="33"/>
      <c r="F2134" s="33"/>
      <c r="G2134" s="33"/>
      <c r="N2134"/>
      <c r="O2134"/>
      <c r="P2134"/>
      <c r="Q2134"/>
      <c r="R2134"/>
      <c r="S2134"/>
      <c r="T2134"/>
      <c r="U2134"/>
      <c r="V2134"/>
      <c r="W2134"/>
      <c r="X2134" s="410"/>
      <c r="Y2134" s="410"/>
      <c r="Z2134" s="410"/>
      <c r="AA2134" s="410"/>
      <c r="AB2134" s="410"/>
      <c r="AC2134" s="410"/>
      <c r="AD2134" s="410"/>
    </row>
    <row r="2135" spans="1:30" s="30" customFormat="1" x14ac:dyDescent="0.25">
      <c r="A2135"/>
      <c r="B2135"/>
      <c r="C2135" s="33"/>
      <c r="D2135" s="33"/>
      <c r="E2135" s="33"/>
      <c r="F2135" s="33"/>
      <c r="G2135" s="33"/>
      <c r="N2135"/>
      <c r="O2135"/>
      <c r="P2135"/>
      <c r="Q2135"/>
      <c r="R2135"/>
      <c r="S2135"/>
      <c r="T2135"/>
      <c r="U2135"/>
      <c r="V2135"/>
      <c r="W2135"/>
      <c r="X2135" s="410"/>
      <c r="Y2135" s="410"/>
      <c r="Z2135" s="410"/>
      <c r="AA2135" s="410"/>
      <c r="AB2135" s="410"/>
      <c r="AC2135" s="410"/>
      <c r="AD2135" s="410"/>
    </row>
    <row r="2136" spans="1:30" s="30" customFormat="1" x14ac:dyDescent="0.25">
      <c r="A2136"/>
      <c r="B2136"/>
      <c r="C2136" s="33"/>
      <c r="D2136" s="33"/>
      <c r="E2136" s="33"/>
      <c r="F2136" s="33"/>
      <c r="G2136" s="33"/>
      <c r="N2136"/>
      <c r="O2136"/>
      <c r="P2136"/>
      <c r="Q2136"/>
      <c r="R2136"/>
      <c r="S2136"/>
      <c r="T2136"/>
      <c r="U2136"/>
      <c r="V2136"/>
      <c r="W2136"/>
      <c r="X2136" s="410"/>
      <c r="Y2136" s="410"/>
      <c r="Z2136" s="410"/>
      <c r="AA2136" s="410"/>
      <c r="AB2136" s="410"/>
      <c r="AC2136" s="410"/>
      <c r="AD2136" s="410"/>
    </row>
    <row r="2137" spans="1:30" s="30" customFormat="1" x14ac:dyDescent="0.25">
      <c r="A2137"/>
      <c r="B2137"/>
      <c r="C2137" s="33"/>
      <c r="D2137" s="33"/>
      <c r="E2137" s="33"/>
      <c r="F2137" s="33"/>
      <c r="G2137" s="33"/>
      <c r="N2137"/>
      <c r="O2137"/>
      <c r="P2137"/>
      <c r="Q2137"/>
      <c r="R2137"/>
      <c r="S2137"/>
      <c r="T2137"/>
      <c r="U2137"/>
      <c r="V2137"/>
      <c r="W2137"/>
      <c r="X2137" s="410"/>
      <c r="Y2137" s="410"/>
      <c r="Z2137" s="410"/>
      <c r="AA2137" s="410"/>
      <c r="AB2137" s="410"/>
      <c r="AC2137" s="410"/>
      <c r="AD2137" s="410"/>
    </row>
    <row r="2138" spans="1:30" s="30" customFormat="1" x14ac:dyDescent="0.25">
      <c r="A2138"/>
      <c r="B2138"/>
      <c r="C2138" s="33"/>
      <c r="D2138" s="33"/>
      <c r="E2138" s="33"/>
      <c r="F2138" s="33"/>
      <c r="G2138" s="33"/>
      <c r="N2138"/>
      <c r="O2138"/>
      <c r="P2138"/>
      <c r="Q2138"/>
      <c r="R2138"/>
      <c r="S2138"/>
      <c r="T2138"/>
      <c r="U2138"/>
      <c r="V2138"/>
      <c r="W2138"/>
      <c r="X2138" s="410"/>
      <c r="Y2138" s="410"/>
      <c r="Z2138" s="410"/>
      <c r="AA2138" s="410"/>
      <c r="AB2138" s="410"/>
      <c r="AC2138" s="410"/>
      <c r="AD2138" s="410"/>
    </row>
    <row r="2139" spans="1:30" s="30" customFormat="1" x14ac:dyDescent="0.25">
      <c r="A2139"/>
      <c r="B2139"/>
      <c r="C2139" s="33"/>
      <c r="D2139" s="33"/>
      <c r="E2139" s="33"/>
      <c r="F2139" s="33"/>
      <c r="G2139" s="33"/>
      <c r="N2139"/>
      <c r="O2139"/>
      <c r="P2139"/>
      <c r="Q2139"/>
      <c r="R2139"/>
      <c r="S2139"/>
      <c r="T2139"/>
      <c r="U2139"/>
      <c r="V2139"/>
      <c r="W2139"/>
      <c r="X2139" s="410"/>
      <c r="Y2139" s="410"/>
      <c r="Z2139" s="410"/>
      <c r="AA2139" s="410"/>
      <c r="AB2139" s="410"/>
      <c r="AC2139" s="410"/>
      <c r="AD2139" s="410"/>
    </row>
    <row r="2140" spans="1:30" s="30" customFormat="1" x14ac:dyDescent="0.25">
      <c r="A2140"/>
      <c r="B2140"/>
      <c r="C2140" s="33"/>
      <c r="D2140" s="33"/>
      <c r="E2140" s="33"/>
      <c r="F2140" s="33"/>
      <c r="G2140" s="33"/>
      <c r="N2140"/>
      <c r="O2140"/>
      <c r="P2140"/>
      <c r="Q2140"/>
      <c r="R2140"/>
      <c r="S2140"/>
      <c r="T2140"/>
      <c r="U2140"/>
      <c r="V2140"/>
      <c r="W2140"/>
      <c r="X2140" s="410"/>
      <c r="Y2140" s="410"/>
      <c r="Z2140" s="410"/>
      <c r="AA2140" s="410"/>
      <c r="AB2140" s="410"/>
      <c r="AC2140" s="410"/>
      <c r="AD2140" s="410"/>
    </row>
    <row r="2141" spans="1:30" s="30" customFormat="1" x14ac:dyDescent="0.25">
      <c r="A2141"/>
      <c r="B2141"/>
      <c r="C2141" s="33"/>
      <c r="D2141" s="33"/>
      <c r="E2141" s="33"/>
      <c r="F2141" s="33"/>
      <c r="G2141" s="33"/>
      <c r="N2141"/>
      <c r="O2141"/>
      <c r="P2141"/>
      <c r="Q2141"/>
      <c r="R2141"/>
      <c r="S2141"/>
      <c r="T2141"/>
      <c r="U2141"/>
      <c r="V2141"/>
      <c r="W2141"/>
      <c r="X2141" s="410"/>
      <c r="Y2141" s="410"/>
      <c r="Z2141" s="410"/>
      <c r="AA2141" s="410"/>
      <c r="AB2141" s="410"/>
      <c r="AC2141" s="410"/>
      <c r="AD2141" s="410"/>
    </row>
    <row r="2142" spans="1:30" s="30" customFormat="1" x14ac:dyDescent="0.25">
      <c r="A2142"/>
      <c r="B2142"/>
      <c r="C2142" s="33"/>
      <c r="D2142" s="33"/>
      <c r="E2142" s="33"/>
      <c r="F2142" s="33"/>
      <c r="G2142" s="33"/>
      <c r="N2142"/>
      <c r="O2142"/>
      <c r="P2142"/>
      <c r="Q2142"/>
      <c r="R2142"/>
      <c r="S2142"/>
      <c r="T2142"/>
      <c r="U2142"/>
      <c r="V2142"/>
      <c r="W2142"/>
      <c r="X2142" s="410"/>
      <c r="Y2142" s="410"/>
      <c r="Z2142" s="410"/>
      <c r="AA2142" s="410"/>
      <c r="AB2142" s="410"/>
      <c r="AC2142" s="410"/>
      <c r="AD2142" s="410"/>
    </row>
    <row r="2143" spans="1:30" s="30" customFormat="1" x14ac:dyDescent="0.25">
      <c r="A2143"/>
      <c r="B2143"/>
      <c r="C2143" s="33"/>
      <c r="D2143" s="33"/>
      <c r="E2143" s="33"/>
      <c r="F2143" s="33"/>
      <c r="G2143" s="33"/>
      <c r="N2143"/>
      <c r="O2143"/>
      <c r="P2143"/>
      <c r="Q2143"/>
      <c r="R2143"/>
      <c r="S2143"/>
      <c r="T2143"/>
      <c r="U2143"/>
      <c r="V2143"/>
      <c r="W2143"/>
      <c r="X2143" s="410"/>
      <c r="Y2143" s="410"/>
      <c r="Z2143" s="410"/>
      <c r="AA2143" s="410"/>
      <c r="AB2143" s="410"/>
      <c r="AC2143" s="410"/>
      <c r="AD2143" s="410"/>
    </row>
    <row r="2144" spans="1:30" s="30" customFormat="1" x14ac:dyDescent="0.25">
      <c r="A2144"/>
      <c r="B2144"/>
      <c r="C2144" s="33"/>
      <c r="D2144" s="33"/>
      <c r="E2144" s="33"/>
      <c r="F2144" s="33"/>
      <c r="G2144" s="33"/>
      <c r="N2144"/>
      <c r="O2144"/>
      <c r="P2144"/>
      <c r="Q2144"/>
      <c r="R2144"/>
      <c r="S2144"/>
      <c r="T2144"/>
      <c r="U2144"/>
      <c r="V2144"/>
      <c r="W2144"/>
      <c r="X2144" s="410"/>
      <c r="Y2144" s="410"/>
      <c r="Z2144" s="410"/>
      <c r="AA2144" s="410"/>
      <c r="AB2144" s="410"/>
      <c r="AC2144" s="410"/>
      <c r="AD2144" s="410"/>
    </row>
    <row r="2145" spans="1:30" s="30" customFormat="1" x14ac:dyDescent="0.25">
      <c r="A2145"/>
      <c r="B2145"/>
      <c r="C2145" s="33"/>
      <c r="D2145" s="33"/>
      <c r="E2145" s="33"/>
      <c r="F2145" s="33"/>
      <c r="G2145" s="33"/>
      <c r="N2145"/>
      <c r="O2145"/>
      <c r="P2145"/>
      <c r="Q2145"/>
      <c r="R2145"/>
      <c r="S2145"/>
      <c r="T2145"/>
      <c r="U2145"/>
      <c r="V2145"/>
      <c r="W2145"/>
      <c r="X2145" s="410"/>
      <c r="Y2145" s="410"/>
      <c r="Z2145" s="410"/>
      <c r="AA2145" s="410"/>
      <c r="AB2145" s="410"/>
      <c r="AC2145" s="410"/>
      <c r="AD2145" s="410"/>
    </row>
    <row r="2146" spans="1:30" s="30" customFormat="1" x14ac:dyDescent="0.25">
      <c r="A2146"/>
      <c r="B2146"/>
      <c r="C2146" s="33"/>
      <c r="D2146" s="33"/>
      <c r="E2146" s="33"/>
      <c r="F2146" s="33"/>
      <c r="G2146" s="33"/>
      <c r="N2146"/>
      <c r="O2146"/>
      <c r="P2146"/>
      <c r="Q2146"/>
      <c r="R2146"/>
      <c r="S2146"/>
      <c r="T2146"/>
      <c r="U2146"/>
      <c r="V2146"/>
      <c r="W2146"/>
      <c r="X2146" s="410"/>
      <c r="Y2146" s="410"/>
      <c r="Z2146" s="410"/>
      <c r="AA2146" s="410"/>
      <c r="AB2146" s="410"/>
      <c r="AC2146" s="410"/>
      <c r="AD2146" s="410"/>
    </row>
    <row r="2147" spans="1:30" s="30" customFormat="1" x14ac:dyDescent="0.25">
      <c r="A2147"/>
      <c r="B2147"/>
      <c r="C2147" s="33"/>
      <c r="D2147" s="33"/>
      <c r="E2147" s="33"/>
      <c r="F2147" s="33"/>
      <c r="G2147" s="33"/>
      <c r="N2147"/>
      <c r="O2147"/>
      <c r="P2147"/>
      <c r="Q2147"/>
      <c r="R2147"/>
      <c r="S2147"/>
      <c r="T2147"/>
      <c r="U2147"/>
      <c r="V2147"/>
      <c r="W2147"/>
      <c r="X2147" s="410"/>
      <c r="Y2147" s="410"/>
      <c r="Z2147" s="410"/>
      <c r="AA2147" s="410"/>
      <c r="AB2147" s="410"/>
      <c r="AC2147" s="410"/>
      <c r="AD2147" s="410"/>
    </row>
    <row r="2148" spans="1:30" s="30" customFormat="1" x14ac:dyDescent="0.25">
      <c r="A2148"/>
      <c r="B2148"/>
      <c r="C2148" s="33"/>
      <c r="D2148" s="33"/>
      <c r="E2148" s="33"/>
      <c r="F2148" s="33"/>
      <c r="G2148" s="33"/>
      <c r="N2148"/>
      <c r="O2148"/>
      <c r="P2148"/>
      <c r="Q2148"/>
      <c r="R2148"/>
      <c r="S2148"/>
      <c r="T2148"/>
      <c r="U2148"/>
      <c r="V2148"/>
      <c r="W2148"/>
      <c r="X2148" s="410"/>
      <c r="Y2148" s="410"/>
      <c r="Z2148" s="410"/>
      <c r="AA2148" s="410"/>
      <c r="AB2148" s="410"/>
      <c r="AC2148" s="410"/>
      <c r="AD2148" s="410"/>
    </row>
    <row r="2149" spans="1:30" s="30" customFormat="1" x14ac:dyDescent="0.25">
      <c r="A2149"/>
      <c r="B2149"/>
      <c r="C2149" s="33"/>
      <c r="D2149" s="33"/>
      <c r="E2149" s="33"/>
      <c r="F2149" s="33"/>
      <c r="G2149" s="33"/>
      <c r="N2149"/>
      <c r="O2149"/>
      <c r="P2149"/>
      <c r="Q2149"/>
      <c r="R2149"/>
      <c r="S2149"/>
      <c r="T2149"/>
      <c r="U2149"/>
      <c r="V2149"/>
      <c r="W2149"/>
      <c r="X2149" s="410"/>
      <c r="Y2149" s="410"/>
      <c r="Z2149" s="410"/>
      <c r="AA2149" s="410"/>
      <c r="AB2149" s="410"/>
      <c r="AC2149" s="410"/>
      <c r="AD2149" s="410"/>
    </row>
    <row r="2150" spans="1:30" s="30" customFormat="1" x14ac:dyDescent="0.25">
      <c r="A2150"/>
      <c r="B2150"/>
      <c r="C2150" s="33"/>
      <c r="D2150" s="33"/>
      <c r="E2150" s="33"/>
      <c r="F2150" s="33"/>
      <c r="G2150" s="33"/>
      <c r="N2150"/>
      <c r="O2150"/>
      <c r="P2150"/>
      <c r="Q2150"/>
      <c r="R2150"/>
      <c r="S2150"/>
      <c r="T2150"/>
      <c r="U2150"/>
      <c r="V2150"/>
      <c r="W2150"/>
      <c r="X2150" s="410"/>
      <c r="Y2150" s="410"/>
      <c r="Z2150" s="410"/>
      <c r="AA2150" s="410"/>
      <c r="AB2150" s="410"/>
      <c r="AC2150" s="410"/>
      <c r="AD2150" s="410"/>
    </row>
    <row r="2151" spans="1:30" s="30" customFormat="1" x14ac:dyDescent="0.25">
      <c r="A2151"/>
      <c r="B2151"/>
      <c r="C2151" s="33"/>
      <c r="D2151" s="33"/>
      <c r="E2151" s="33"/>
      <c r="F2151" s="33"/>
      <c r="G2151" s="33"/>
      <c r="N2151"/>
      <c r="O2151"/>
      <c r="P2151"/>
      <c r="Q2151"/>
      <c r="R2151"/>
      <c r="S2151"/>
      <c r="T2151"/>
      <c r="U2151"/>
      <c r="V2151"/>
      <c r="W2151"/>
      <c r="X2151" s="410"/>
      <c r="Y2151" s="410"/>
      <c r="Z2151" s="410"/>
      <c r="AA2151" s="410"/>
      <c r="AB2151" s="410"/>
      <c r="AC2151" s="410"/>
      <c r="AD2151" s="410"/>
    </row>
    <row r="2152" spans="1:30" s="30" customFormat="1" x14ac:dyDescent="0.25">
      <c r="A2152"/>
      <c r="B2152"/>
      <c r="C2152" s="33"/>
      <c r="D2152" s="33"/>
      <c r="E2152" s="33"/>
      <c r="F2152" s="33"/>
      <c r="G2152" s="33"/>
      <c r="N2152"/>
      <c r="O2152"/>
      <c r="P2152"/>
      <c r="Q2152"/>
      <c r="R2152"/>
      <c r="S2152"/>
      <c r="T2152"/>
      <c r="U2152"/>
      <c r="V2152"/>
      <c r="W2152"/>
      <c r="X2152" s="410"/>
      <c r="Y2152" s="410"/>
      <c r="Z2152" s="410"/>
      <c r="AA2152" s="410"/>
      <c r="AB2152" s="410"/>
      <c r="AC2152" s="410"/>
      <c r="AD2152" s="410"/>
    </row>
    <row r="2153" spans="1:30" s="30" customFormat="1" x14ac:dyDescent="0.25">
      <c r="A2153"/>
      <c r="B2153"/>
      <c r="C2153" s="33"/>
      <c r="D2153" s="33"/>
      <c r="E2153" s="33"/>
      <c r="F2153" s="33"/>
      <c r="G2153" s="33"/>
      <c r="N2153"/>
      <c r="O2153"/>
      <c r="P2153"/>
      <c r="Q2153"/>
      <c r="R2153"/>
      <c r="S2153"/>
      <c r="T2153"/>
      <c r="U2153"/>
      <c r="V2153"/>
      <c r="W2153"/>
      <c r="X2153" s="410"/>
      <c r="Y2153" s="410"/>
      <c r="Z2153" s="410"/>
      <c r="AA2153" s="410"/>
      <c r="AB2153" s="410"/>
      <c r="AC2153" s="410"/>
      <c r="AD2153" s="410"/>
    </row>
    <row r="2154" spans="1:30" s="30" customFormat="1" x14ac:dyDescent="0.25">
      <c r="A2154"/>
      <c r="B2154"/>
      <c r="C2154" s="33"/>
      <c r="D2154" s="33"/>
      <c r="E2154" s="33"/>
      <c r="F2154" s="33"/>
      <c r="G2154" s="33"/>
      <c r="N2154"/>
      <c r="O2154"/>
      <c r="P2154"/>
      <c r="Q2154"/>
      <c r="R2154"/>
      <c r="S2154"/>
      <c r="T2154"/>
      <c r="U2154"/>
      <c r="V2154"/>
      <c r="W2154"/>
      <c r="X2154" s="410"/>
      <c r="Y2154" s="410"/>
      <c r="Z2154" s="410"/>
      <c r="AA2154" s="410"/>
      <c r="AB2154" s="410"/>
      <c r="AC2154" s="410"/>
      <c r="AD2154" s="410"/>
    </row>
    <row r="2155" spans="1:30" s="30" customFormat="1" x14ac:dyDescent="0.25">
      <c r="A2155"/>
      <c r="B2155"/>
      <c r="C2155" s="33"/>
      <c r="D2155" s="33"/>
      <c r="E2155" s="33"/>
      <c r="F2155" s="33"/>
      <c r="G2155" s="33"/>
      <c r="N2155"/>
      <c r="O2155"/>
      <c r="P2155"/>
      <c r="Q2155"/>
      <c r="R2155"/>
      <c r="S2155"/>
      <c r="T2155"/>
      <c r="U2155"/>
      <c r="V2155"/>
      <c r="W2155"/>
      <c r="X2155" s="410"/>
      <c r="Y2155" s="410"/>
      <c r="Z2155" s="410"/>
      <c r="AA2155" s="410"/>
      <c r="AB2155" s="410"/>
      <c r="AC2155" s="410"/>
      <c r="AD2155" s="410"/>
    </row>
    <row r="2156" spans="1:30" s="30" customFormat="1" x14ac:dyDescent="0.25">
      <c r="A2156"/>
      <c r="B2156"/>
      <c r="C2156" s="33"/>
      <c r="D2156" s="33"/>
      <c r="E2156" s="33"/>
      <c r="F2156" s="33"/>
      <c r="G2156" s="33"/>
      <c r="N2156"/>
      <c r="O2156"/>
      <c r="P2156"/>
      <c r="Q2156"/>
      <c r="R2156"/>
      <c r="S2156"/>
      <c r="T2156"/>
      <c r="U2156"/>
      <c r="V2156"/>
      <c r="W2156"/>
      <c r="X2156" s="410"/>
      <c r="Y2156" s="410"/>
      <c r="Z2156" s="410"/>
      <c r="AA2156" s="410"/>
      <c r="AB2156" s="410"/>
      <c r="AC2156" s="410"/>
      <c r="AD2156" s="410"/>
    </row>
    <row r="2157" spans="1:30" s="30" customFormat="1" x14ac:dyDescent="0.25">
      <c r="A2157"/>
      <c r="B2157"/>
      <c r="C2157" s="33"/>
      <c r="D2157" s="33"/>
      <c r="E2157" s="33"/>
      <c r="F2157" s="33"/>
      <c r="G2157" s="33"/>
      <c r="N2157"/>
      <c r="O2157"/>
      <c r="P2157"/>
      <c r="Q2157"/>
      <c r="R2157"/>
      <c r="S2157"/>
      <c r="T2157"/>
      <c r="U2157"/>
      <c r="V2157"/>
      <c r="W2157"/>
      <c r="X2157" s="410"/>
      <c r="Y2157" s="410"/>
      <c r="Z2157" s="410"/>
      <c r="AA2157" s="410"/>
      <c r="AB2157" s="410"/>
      <c r="AC2157" s="410"/>
      <c r="AD2157" s="410"/>
    </row>
    <row r="2158" spans="1:30" s="30" customFormat="1" x14ac:dyDescent="0.25">
      <c r="A2158"/>
      <c r="B2158"/>
      <c r="C2158" s="33"/>
      <c r="D2158" s="33"/>
      <c r="E2158" s="33"/>
      <c r="F2158" s="33"/>
      <c r="G2158" s="33"/>
      <c r="N2158"/>
      <c r="O2158"/>
      <c r="P2158"/>
      <c r="Q2158"/>
      <c r="R2158"/>
      <c r="S2158"/>
      <c r="T2158"/>
      <c r="U2158"/>
      <c r="V2158"/>
      <c r="W2158"/>
      <c r="X2158" s="410"/>
      <c r="Y2158" s="410"/>
      <c r="Z2158" s="410"/>
      <c r="AA2158" s="410"/>
      <c r="AB2158" s="410"/>
      <c r="AC2158" s="410"/>
      <c r="AD2158" s="410"/>
    </row>
    <row r="2159" spans="1:30" s="30" customFormat="1" x14ac:dyDescent="0.25">
      <c r="A2159"/>
      <c r="B2159"/>
      <c r="C2159" s="33"/>
      <c r="D2159" s="33"/>
      <c r="E2159" s="33"/>
      <c r="F2159" s="33"/>
      <c r="G2159" s="33"/>
      <c r="N2159"/>
      <c r="O2159"/>
      <c r="P2159"/>
      <c r="Q2159"/>
      <c r="R2159"/>
      <c r="S2159"/>
      <c r="T2159"/>
      <c r="U2159"/>
      <c r="V2159"/>
      <c r="W2159"/>
      <c r="X2159" s="410"/>
      <c r="Y2159" s="410"/>
      <c r="Z2159" s="410"/>
      <c r="AA2159" s="410"/>
      <c r="AB2159" s="410"/>
      <c r="AC2159" s="410"/>
      <c r="AD2159" s="410"/>
    </row>
    <row r="2160" spans="1:30" s="30" customFormat="1" x14ac:dyDescent="0.25">
      <c r="A2160"/>
      <c r="B2160"/>
      <c r="C2160" s="33"/>
      <c r="D2160" s="33"/>
      <c r="E2160" s="33"/>
      <c r="F2160" s="33"/>
      <c r="G2160" s="33"/>
      <c r="N2160"/>
      <c r="O2160"/>
      <c r="P2160"/>
      <c r="Q2160"/>
      <c r="R2160"/>
      <c r="S2160"/>
      <c r="T2160"/>
      <c r="U2160"/>
      <c r="V2160"/>
      <c r="W2160"/>
      <c r="X2160" s="410"/>
      <c r="Y2160" s="410"/>
      <c r="Z2160" s="410"/>
      <c r="AA2160" s="410"/>
      <c r="AB2160" s="410"/>
      <c r="AC2160" s="410"/>
      <c r="AD2160" s="410"/>
    </row>
    <row r="2161" spans="1:30" s="30" customFormat="1" x14ac:dyDescent="0.25">
      <c r="A2161"/>
      <c r="B2161"/>
      <c r="C2161" s="33"/>
      <c r="D2161" s="33"/>
      <c r="E2161" s="33"/>
      <c r="F2161" s="33"/>
      <c r="G2161" s="33"/>
      <c r="N2161"/>
      <c r="O2161"/>
      <c r="P2161"/>
      <c r="Q2161"/>
      <c r="R2161"/>
      <c r="S2161"/>
      <c r="T2161"/>
      <c r="U2161"/>
      <c r="V2161"/>
      <c r="W2161"/>
      <c r="X2161" s="410"/>
      <c r="Y2161" s="410"/>
      <c r="Z2161" s="410"/>
      <c r="AA2161" s="410"/>
      <c r="AB2161" s="410"/>
      <c r="AC2161" s="410"/>
      <c r="AD2161" s="410"/>
    </row>
    <row r="2162" spans="1:30" s="30" customFormat="1" x14ac:dyDescent="0.25">
      <c r="A2162"/>
      <c r="B2162"/>
      <c r="C2162" s="33"/>
      <c r="D2162" s="33"/>
      <c r="E2162" s="33"/>
      <c r="F2162" s="33"/>
      <c r="G2162" s="33"/>
      <c r="N2162"/>
      <c r="O2162"/>
      <c r="P2162"/>
      <c r="Q2162"/>
      <c r="R2162"/>
      <c r="S2162"/>
      <c r="T2162"/>
      <c r="U2162"/>
      <c r="V2162"/>
      <c r="W2162"/>
      <c r="X2162" s="410"/>
      <c r="Y2162" s="410"/>
      <c r="Z2162" s="410"/>
      <c r="AA2162" s="410"/>
      <c r="AB2162" s="410"/>
      <c r="AC2162" s="410"/>
      <c r="AD2162" s="410"/>
    </row>
    <row r="2163" spans="1:30" s="30" customFormat="1" x14ac:dyDescent="0.25">
      <c r="A2163"/>
      <c r="B2163"/>
      <c r="C2163" s="33"/>
      <c r="D2163" s="33"/>
      <c r="E2163" s="33"/>
      <c r="F2163" s="33"/>
      <c r="G2163" s="33"/>
      <c r="N2163"/>
      <c r="O2163"/>
      <c r="P2163"/>
      <c r="Q2163"/>
      <c r="R2163"/>
      <c r="S2163"/>
      <c r="T2163"/>
      <c r="U2163"/>
      <c r="V2163"/>
      <c r="W2163"/>
      <c r="X2163" s="410"/>
      <c r="Y2163" s="410"/>
      <c r="Z2163" s="410"/>
      <c r="AA2163" s="410"/>
      <c r="AB2163" s="410"/>
      <c r="AC2163" s="410"/>
      <c r="AD2163" s="410"/>
    </row>
    <row r="2164" spans="1:30" s="30" customFormat="1" x14ac:dyDescent="0.25">
      <c r="A2164"/>
      <c r="B2164"/>
      <c r="C2164" s="33"/>
      <c r="D2164" s="33"/>
      <c r="E2164" s="33"/>
      <c r="F2164" s="33"/>
      <c r="G2164" s="33"/>
      <c r="N2164"/>
      <c r="O2164"/>
      <c r="P2164"/>
      <c r="Q2164"/>
      <c r="R2164"/>
      <c r="S2164"/>
      <c r="T2164"/>
      <c r="U2164"/>
      <c r="V2164"/>
      <c r="W2164"/>
      <c r="X2164" s="410"/>
      <c r="Y2164" s="410"/>
      <c r="Z2164" s="410"/>
      <c r="AA2164" s="410"/>
      <c r="AB2164" s="410"/>
      <c r="AC2164" s="410"/>
      <c r="AD2164" s="410"/>
    </row>
    <row r="2165" spans="1:30" s="30" customFormat="1" x14ac:dyDescent="0.25">
      <c r="A2165"/>
      <c r="B2165"/>
      <c r="C2165" s="33"/>
      <c r="D2165" s="33"/>
      <c r="E2165" s="33"/>
      <c r="F2165" s="33"/>
      <c r="G2165" s="33"/>
      <c r="N2165"/>
      <c r="O2165"/>
      <c r="P2165"/>
      <c r="Q2165"/>
      <c r="R2165"/>
      <c r="S2165"/>
      <c r="T2165"/>
      <c r="U2165"/>
      <c r="V2165"/>
      <c r="W2165"/>
      <c r="X2165" s="410"/>
      <c r="Y2165" s="410"/>
      <c r="Z2165" s="410"/>
      <c r="AA2165" s="410"/>
      <c r="AB2165" s="410"/>
      <c r="AC2165" s="410"/>
      <c r="AD2165" s="410"/>
    </row>
    <row r="2166" spans="1:30" s="30" customFormat="1" x14ac:dyDescent="0.25">
      <c r="A2166"/>
      <c r="B2166"/>
      <c r="C2166" s="33"/>
      <c r="D2166" s="33"/>
      <c r="E2166" s="33"/>
      <c r="F2166" s="33"/>
      <c r="G2166" s="33"/>
      <c r="N2166"/>
      <c r="O2166"/>
      <c r="P2166"/>
      <c r="Q2166"/>
      <c r="R2166"/>
      <c r="S2166"/>
      <c r="T2166"/>
      <c r="U2166"/>
      <c r="V2166"/>
      <c r="W2166"/>
      <c r="X2166" s="410"/>
      <c r="Y2166" s="410"/>
      <c r="Z2166" s="410"/>
      <c r="AA2166" s="410"/>
      <c r="AB2166" s="410"/>
      <c r="AC2166" s="410"/>
      <c r="AD2166" s="410"/>
    </row>
    <row r="2167" spans="1:30" s="30" customFormat="1" x14ac:dyDescent="0.25">
      <c r="A2167"/>
      <c r="B2167"/>
      <c r="C2167" s="33"/>
      <c r="D2167" s="33"/>
      <c r="E2167" s="33"/>
      <c r="F2167" s="33"/>
      <c r="G2167" s="33"/>
      <c r="N2167"/>
      <c r="O2167"/>
      <c r="P2167"/>
      <c r="Q2167"/>
      <c r="R2167"/>
      <c r="S2167"/>
      <c r="T2167"/>
      <c r="U2167"/>
      <c r="V2167"/>
      <c r="W2167"/>
      <c r="X2167" s="410"/>
      <c r="Y2167" s="410"/>
      <c r="Z2167" s="410"/>
      <c r="AA2167" s="410"/>
      <c r="AB2167" s="410"/>
      <c r="AC2167" s="410"/>
      <c r="AD2167" s="410"/>
    </row>
    <row r="2168" spans="1:30" s="30" customFormat="1" x14ac:dyDescent="0.25">
      <c r="A2168"/>
      <c r="B2168"/>
      <c r="C2168" s="33"/>
      <c r="D2168" s="33"/>
      <c r="E2168" s="33"/>
      <c r="F2168" s="33"/>
      <c r="G2168" s="33"/>
      <c r="N2168"/>
      <c r="O2168"/>
      <c r="P2168"/>
      <c r="Q2168"/>
      <c r="R2168"/>
      <c r="S2168"/>
      <c r="T2168"/>
      <c r="U2168"/>
      <c r="V2168"/>
      <c r="W2168"/>
      <c r="X2168" s="410"/>
      <c r="Y2168" s="410"/>
      <c r="Z2168" s="410"/>
      <c r="AA2168" s="410"/>
      <c r="AB2168" s="410"/>
      <c r="AC2168" s="410"/>
      <c r="AD2168" s="410"/>
    </row>
    <row r="2169" spans="1:30" s="30" customFormat="1" x14ac:dyDescent="0.25">
      <c r="A2169"/>
      <c r="B2169"/>
      <c r="C2169" s="33"/>
      <c r="D2169" s="33"/>
      <c r="E2169" s="33"/>
      <c r="F2169" s="33"/>
      <c r="G2169" s="33"/>
      <c r="N2169"/>
      <c r="O2169"/>
      <c r="P2169"/>
      <c r="Q2169"/>
      <c r="R2169"/>
      <c r="S2169"/>
      <c r="T2169"/>
      <c r="U2169"/>
      <c r="V2169"/>
      <c r="W2169"/>
      <c r="X2169" s="410"/>
      <c r="Y2169" s="410"/>
      <c r="Z2169" s="410"/>
      <c r="AA2169" s="410"/>
      <c r="AB2169" s="410"/>
      <c r="AC2169" s="410"/>
      <c r="AD2169" s="410"/>
    </row>
    <row r="2170" spans="1:30" s="30" customFormat="1" x14ac:dyDescent="0.25">
      <c r="A2170"/>
      <c r="B2170"/>
      <c r="C2170" s="33"/>
      <c r="D2170" s="33"/>
      <c r="E2170" s="33"/>
      <c r="F2170" s="33"/>
      <c r="G2170" s="33"/>
      <c r="N2170"/>
      <c r="O2170"/>
      <c r="P2170"/>
      <c r="Q2170"/>
      <c r="R2170"/>
      <c r="S2170"/>
      <c r="T2170"/>
      <c r="U2170"/>
      <c r="V2170"/>
      <c r="W2170"/>
      <c r="X2170" s="410"/>
      <c r="Y2170" s="410"/>
      <c r="Z2170" s="410"/>
      <c r="AA2170" s="410"/>
      <c r="AB2170" s="410"/>
      <c r="AC2170" s="410"/>
      <c r="AD2170" s="410"/>
    </row>
    <row r="2171" spans="1:30" s="30" customFormat="1" x14ac:dyDescent="0.25">
      <c r="A2171"/>
      <c r="B2171"/>
      <c r="C2171" s="33"/>
      <c r="D2171" s="33"/>
      <c r="E2171" s="33"/>
      <c r="F2171" s="33"/>
      <c r="G2171" s="33"/>
      <c r="N2171"/>
      <c r="O2171"/>
      <c r="P2171"/>
      <c r="Q2171"/>
      <c r="R2171"/>
      <c r="S2171"/>
      <c r="T2171"/>
      <c r="U2171"/>
      <c r="V2171"/>
      <c r="W2171"/>
      <c r="X2171" s="410"/>
      <c r="Y2171" s="410"/>
      <c r="Z2171" s="410"/>
      <c r="AA2171" s="410"/>
      <c r="AB2171" s="410"/>
      <c r="AC2171" s="410"/>
      <c r="AD2171" s="410"/>
    </row>
    <row r="2172" spans="1:30" s="30" customFormat="1" x14ac:dyDescent="0.25">
      <c r="A2172"/>
      <c r="B2172"/>
      <c r="C2172" s="33"/>
      <c r="D2172" s="33"/>
      <c r="E2172" s="33"/>
      <c r="F2172" s="33"/>
      <c r="G2172" s="33"/>
      <c r="N2172"/>
      <c r="O2172"/>
      <c r="P2172"/>
      <c r="Q2172"/>
      <c r="R2172"/>
      <c r="S2172"/>
      <c r="T2172"/>
      <c r="U2172"/>
      <c r="V2172"/>
      <c r="W2172"/>
      <c r="X2172" s="410"/>
      <c r="Y2172" s="410"/>
      <c r="Z2172" s="410"/>
      <c r="AA2172" s="410"/>
      <c r="AB2172" s="410"/>
      <c r="AC2172" s="410"/>
      <c r="AD2172" s="410"/>
    </row>
    <row r="2173" spans="1:30" s="30" customFormat="1" x14ac:dyDescent="0.25">
      <c r="A2173"/>
      <c r="B2173"/>
      <c r="C2173" s="33"/>
      <c r="D2173" s="33"/>
      <c r="E2173" s="33"/>
      <c r="F2173" s="33"/>
      <c r="G2173" s="33"/>
      <c r="N2173"/>
      <c r="O2173"/>
      <c r="P2173"/>
      <c r="Q2173"/>
      <c r="R2173"/>
      <c r="S2173"/>
      <c r="T2173"/>
      <c r="U2173"/>
      <c r="V2173"/>
      <c r="W2173"/>
      <c r="X2173" s="410"/>
      <c r="Y2173" s="410"/>
      <c r="Z2173" s="410"/>
      <c r="AA2173" s="410"/>
      <c r="AB2173" s="410"/>
      <c r="AC2173" s="410"/>
      <c r="AD2173" s="410"/>
    </row>
    <row r="2174" spans="1:30" s="30" customFormat="1" x14ac:dyDescent="0.25">
      <c r="A2174"/>
      <c r="B2174"/>
      <c r="C2174" s="33"/>
      <c r="D2174" s="33"/>
      <c r="E2174" s="33"/>
      <c r="F2174" s="33"/>
      <c r="G2174" s="33"/>
      <c r="N2174"/>
      <c r="O2174"/>
      <c r="P2174"/>
      <c r="Q2174"/>
      <c r="R2174"/>
      <c r="S2174"/>
      <c r="T2174"/>
      <c r="U2174"/>
      <c r="V2174"/>
      <c r="W2174"/>
      <c r="X2174" s="410"/>
      <c r="Y2174" s="410"/>
      <c r="Z2174" s="410"/>
      <c r="AA2174" s="410"/>
      <c r="AB2174" s="410"/>
      <c r="AC2174" s="410"/>
      <c r="AD2174" s="410"/>
    </row>
    <row r="2175" spans="1:30" s="30" customFormat="1" x14ac:dyDescent="0.25">
      <c r="A2175"/>
      <c r="B2175"/>
      <c r="C2175" s="33"/>
      <c r="D2175" s="33"/>
      <c r="E2175" s="33"/>
      <c r="F2175" s="33"/>
      <c r="G2175" s="33"/>
      <c r="N2175"/>
      <c r="O2175"/>
      <c r="P2175"/>
      <c r="Q2175"/>
      <c r="R2175"/>
      <c r="S2175"/>
      <c r="T2175"/>
      <c r="U2175"/>
      <c r="V2175"/>
      <c r="W2175"/>
      <c r="X2175" s="410"/>
      <c r="Y2175" s="410"/>
      <c r="Z2175" s="410"/>
      <c r="AA2175" s="410"/>
      <c r="AB2175" s="410"/>
      <c r="AC2175" s="410"/>
      <c r="AD2175" s="410"/>
    </row>
    <row r="2176" spans="1:30" s="30" customFormat="1" x14ac:dyDescent="0.25">
      <c r="A2176"/>
      <c r="B2176"/>
      <c r="C2176" s="33"/>
      <c r="D2176" s="33"/>
      <c r="E2176" s="33"/>
      <c r="F2176" s="33"/>
      <c r="G2176" s="33"/>
      <c r="N2176"/>
      <c r="O2176"/>
      <c r="P2176"/>
      <c r="Q2176"/>
      <c r="R2176"/>
      <c r="S2176"/>
      <c r="T2176"/>
      <c r="U2176"/>
      <c r="V2176"/>
      <c r="W2176"/>
      <c r="X2176" s="410"/>
      <c r="Y2176" s="410"/>
      <c r="Z2176" s="410"/>
      <c r="AA2176" s="410"/>
      <c r="AB2176" s="410"/>
      <c r="AC2176" s="410"/>
      <c r="AD2176" s="410"/>
    </row>
    <row r="2177" spans="1:30" s="30" customFormat="1" x14ac:dyDescent="0.25">
      <c r="A2177"/>
      <c r="B2177"/>
      <c r="C2177" s="33"/>
      <c r="D2177" s="33"/>
      <c r="E2177" s="33"/>
      <c r="F2177" s="33"/>
      <c r="G2177" s="33"/>
      <c r="N2177"/>
      <c r="O2177"/>
      <c r="P2177"/>
      <c r="Q2177"/>
      <c r="R2177"/>
      <c r="S2177"/>
      <c r="T2177"/>
      <c r="U2177"/>
      <c r="V2177"/>
      <c r="W2177"/>
      <c r="X2177" s="410"/>
      <c r="Y2177" s="410"/>
      <c r="Z2177" s="410"/>
      <c r="AA2177" s="410"/>
      <c r="AB2177" s="410"/>
      <c r="AC2177" s="410"/>
      <c r="AD2177" s="410"/>
    </row>
    <row r="2178" spans="1:30" s="30" customFormat="1" x14ac:dyDescent="0.25">
      <c r="A2178"/>
      <c r="B2178"/>
      <c r="C2178" s="33"/>
      <c r="D2178" s="33"/>
      <c r="E2178" s="33"/>
      <c r="F2178" s="33"/>
      <c r="G2178" s="33"/>
      <c r="N2178"/>
      <c r="O2178"/>
      <c r="P2178"/>
      <c r="Q2178"/>
      <c r="R2178"/>
      <c r="S2178"/>
      <c r="T2178"/>
      <c r="U2178"/>
      <c r="V2178"/>
      <c r="W2178"/>
      <c r="X2178" s="410"/>
      <c r="Y2178" s="410"/>
      <c r="Z2178" s="410"/>
      <c r="AA2178" s="410"/>
      <c r="AB2178" s="410"/>
      <c r="AC2178" s="410"/>
      <c r="AD2178" s="410"/>
    </row>
    <row r="2179" spans="1:30" s="30" customFormat="1" x14ac:dyDescent="0.25">
      <c r="A2179"/>
      <c r="B2179"/>
      <c r="C2179" s="33"/>
      <c r="D2179" s="33"/>
      <c r="E2179" s="33"/>
      <c r="F2179" s="33"/>
      <c r="G2179" s="33"/>
      <c r="N2179"/>
      <c r="O2179"/>
      <c r="P2179"/>
      <c r="Q2179"/>
      <c r="R2179"/>
      <c r="S2179"/>
      <c r="T2179"/>
      <c r="U2179"/>
      <c r="V2179"/>
      <c r="W2179"/>
      <c r="X2179" s="410"/>
      <c r="Y2179" s="410"/>
      <c r="Z2179" s="410"/>
      <c r="AA2179" s="410"/>
      <c r="AB2179" s="410"/>
      <c r="AC2179" s="410"/>
      <c r="AD2179" s="410"/>
    </row>
    <row r="2180" spans="1:30" s="30" customFormat="1" x14ac:dyDescent="0.25">
      <c r="A2180"/>
      <c r="B2180"/>
      <c r="C2180" s="33"/>
      <c r="D2180" s="33"/>
      <c r="E2180" s="33"/>
      <c r="F2180" s="33"/>
      <c r="G2180" s="33"/>
      <c r="N2180"/>
      <c r="O2180"/>
      <c r="P2180"/>
      <c r="Q2180"/>
      <c r="R2180"/>
      <c r="S2180"/>
      <c r="T2180"/>
      <c r="U2180"/>
      <c r="V2180"/>
      <c r="W2180"/>
      <c r="X2180" s="410"/>
      <c r="Y2180" s="410"/>
      <c r="Z2180" s="410"/>
      <c r="AA2180" s="410"/>
      <c r="AB2180" s="410"/>
      <c r="AC2180" s="410"/>
      <c r="AD2180" s="410"/>
    </row>
    <row r="2181" spans="1:30" s="30" customFormat="1" x14ac:dyDescent="0.25">
      <c r="A2181"/>
      <c r="B2181"/>
      <c r="C2181" s="33"/>
      <c r="D2181" s="33"/>
      <c r="E2181" s="33"/>
      <c r="F2181" s="33"/>
      <c r="G2181" s="33"/>
      <c r="N2181"/>
      <c r="O2181"/>
      <c r="P2181"/>
      <c r="Q2181"/>
      <c r="R2181"/>
      <c r="S2181"/>
      <c r="T2181"/>
      <c r="U2181"/>
      <c r="V2181"/>
      <c r="W2181"/>
      <c r="X2181" s="410"/>
      <c r="Y2181" s="410"/>
      <c r="Z2181" s="410"/>
      <c r="AA2181" s="410"/>
      <c r="AB2181" s="410"/>
      <c r="AC2181" s="410"/>
      <c r="AD2181" s="410"/>
    </row>
    <row r="2182" spans="1:30" s="30" customFormat="1" x14ac:dyDescent="0.25">
      <c r="A2182"/>
      <c r="B2182"/>
      <c r="C2182" s="33"/>
      <c r="D2182" s="33"/>
      <c r="E2182" s="33"/>
      <c r="F2182" s="33"/>
      <c r="G2182" s="33"/>
      <c r="N2182"/>
      <c r="O2182"/>
      <c r="P2182"/>
      <c r="Q2182"/>
      <c r="R2182"/>
      <c r="S2182"/>
      <c r="T2182"/>
      <c r="U2182"/>
      <c r="V2182"/>
      <c r="W2182"/>
      <c r="X2182" s="410"/>
      <c r="Y2182" s="410"/>
      <c r="Z2182" s="410"/>
      <c r="AA2182" s="410"/>
      <c r="AB2182" s="410"/>
      <c r="AC2182" s="410"/>
      <c r="AD2182" s="410"/>
    </row>
    <row r="2183" spans="1:30" s="30" customFormat="1" x14ac:dyDescent="0.25">
      <c r="A2183"/>
      <c r="B2183"/>
      <c r="C2183" s="33"/>
      <c r="D2183" s="33"/>
      <c r="E2183" s="33"/>
      <c r="F2183" s="33"/>
      <c r="G2183" s="33"/>
      <c r="N2183"/>
      <c r="O2183"/>
      <c r="P2183"/>
      <c r="Q2183"/>
      <c r="R2183"/>
      <c r="S2183"/>
      <c r="T2183"/>
      <c r="U2183"/>
      <c r="V2183"/>
      <c r="W2183"/>
      <c r="X2183" s="410"/>
      <c r="Y2183" s="410"/>
      <c r="Z2183" s="410"/>
      <c r="AA2183" s="410"/>
      <c r="AB2183" s="410"/>
      <c r="AC2183" s="410"/>
      <c r="AD2183" s="410"/>
    </row>
    <row r="2184" spans="1:30" s="30" customFormat="1" x14ac:dyDescent="0.25">
      <c r="A2184"/>
      <c r="B2184"/>
      <c r="C2184" s="33"/>
      <c r="D2184" s="33"/>
      <c r="E2184" s="33"/>
      <c r="F2184" s="33"/>
      <c r="G2184" s="33"/>
      <c r="N2184"/>
      <c r="O2184"/>
      <c r="P2184"/>
      <c r="Q2184"/>
      <c r="R2184"/>
      <c r="S2184"/>
      <c r="T2184"/>
      <c r="U2184"/>
      <c r="V2184"/>
      <c r="W2184"/>
      <c r="X2184" s="410"/>
      <c r="Y2184" s="410"/>
      <c r="Z2184" s="410"/>
      <c r="AA2184" s="410"/>
      <c r="AB2184" s="410"/>
      <c r="AC2184" s="410"/>
      <c r="AD2184" s="410"/>
    </row>
    <row r="2185" spans="1:30" s="30" customFormat="1" x14ac:dyDescent="0.25">
      <c r="A2185"/>
      <c r="B2185"/>
      <c r="C2185" s="33"/>
      <c r="D2185" s="33"/>
      <c r="E2185" s="33"/>
      <c r="F2185" s="33"/>
      <c r="G2185" s="33"/>
      <c r="N2185"/>
      <c r="O2185"/>
      <c r="P2185"/>
      <c r="Q2185"/>
      <c r="R2185"/>
      <c r="S2185"/>
      <c r="T2185"/>
      <c r="U2185"/>
      <c r="V2185"/>
      <c r="W2185"/>
      <c r="X2185" s="410"/>
      <c r="Y2185" s="410"/>
      <c r="Z2185" s="410"/>
      <c r="AA2185" s="410"/>
      <c r="AB2185" s="410"/>
      <c r="AC2185" s="410"/>
      <c r="AD2185" s="410"/>
    </row>
    <row r="2186" spans="1:30" s="30" customFormat="1" x14ac:dyDescent="0.25">
      <c r="A2186"/>
      <c r="B2186"/>
      <c r="C2186" s="33"/>
      <c r="D2186" s="33"/>
      <c r="E2186" s="33"/>
      <c r="F2186" s="33"/>
      <c r="G2186" s="33"/>
      <c r="N2186"/>
      <c r="O2186"/>
      <c r="P2186"/>
      <c r="Q2186"/>
      <c r="R2186"/>
      <c r="S2186"/>
      <c r="T2186"/>
      <c r="U2186"/>
      <c r="V2186"/>
      <c r="W2186"/>
      <c r="X2186" s="410"/>
      <c r="Y2186" s="410"/>
      <c r="Z2186" s="410"/>
      <c r="AA2186" s="410"/>
      <c r="AB2186" s="410"/>
      <c r="AC2186" s="410"/>
      <c r="AD2186" s="410"/>
    </row>
    <row r="2187" spans="1:30" s="30" customFormat="1" x14ac:dyDescent="0.25">
      <c r="A2187"/>
      <c r="B2187"/>
      <c r="C2187" s="33"/>
      <c r="D2187" s="33"/>
      <c r="E2187" s="33"/>
      <c r="F2187" s="33"/>
      <c r="G2187" s="33"/>
      <c r="N2187"/>
      <c r="O2187"/>
      <c r="P2187"/>
      <c r="Q2187"/>
      <c r="R2187"/>
      <c r="S2187"/>
      <c r="T2187"/>
      <c r="U2187"/>
      <c r="V2187"/>
      <c r="W2187"/>
      <c r="X2187" s="410"/>
      <c r="Y2187" s="410"/>
      <c r="Z2187" s="410"/>
      <c r="AA2187" s="410"/>
      <c r="AB2187" s="410"/>
      <c r="AC2187" s="410"/>
      <c r="AD2187" s="410"/>
    </row>
    <row r="2188" spans="1:30" s="30" customFormat="1" x14ac:dyDescent="0.25">
      <c r="A2188"/>
      <c r="B2188"/>
      <c r="C2188" s="33"/>
      <c r="D2188" s="33"/>
      <c r="E2188" s="33"/>
      <c r="F2188" s="33"/>
      <c r="G2188" s="33"/>
      <c r="N2188"/>
      <c r="O2188"/>
      <c r="P2188"/>
      <c r="Q2188"/>
      <c r="R2188"/>
      <c r="S2188"/>
      <c r="T2188"/>
      <c r="U2188"/>
      <c r="V2188"/>
      <c r="W2188"/>
      <c r="X2188" s="410"/>
      <c r="Y2188" s="410"/>
      <c r="Z2188" s="410"/>
      <c r="AA2188" s="410"/>
      <c r="AB2188" s="410"/>
      <c r="AC2188" s="410"/>
      <c r="AD2188" s="410"/>
    </row>
    <row r="2189" spans="1:30" s="30" customFormat="1" x14ac:dyDescent="0.25">
      <c r="A2189"/>
      <c r="B2189"/>
      <c r="C2189" s="33"/>
      <c r="D2189" s="33"/>
      <c r="E2189" s="33"/>
      <c r="F2189" s="33"/>
      <c r="G2189" s="33"/>
      <c r="N2189"/>
      <c r="O2189"/>
      <c r="P2189"/>
      <c r="Q2189"/>
      <c r="R2189"/>
      <c r="S2189"/>
      <c r="T2189"/>
      <c r="U2189"/>
      <c r="V2189"/>
      <c r="W2189"/>
      <c r="X2189" s="410"/>
      <c r="Y2189" s="410"/>
      <c r="Z2189" s="410"/>
      <c r="AA2189" s="410"/>
      <c r="AB2189" s="410"/>
      <c r="AC2189" s="410"/>
      <c r="AD2189" s="410"/>
    </row>
    <row r="2190" spans="1:30" s="30" customFormat="1" x14ac:dyDescent="0.25">
      <c r="A2190"/>
      <c r="B2190"/>
      <c r="C2190" s="33"/>
      <c r="D2190" s="33"/>
      <c r="E2190" s="33"/>
      <c r="F2190" s="33"/>
      <c r="G2190" s="33"/>
      <c r="N2190"/>
      <c r="O2190"/>
      <c r="P2190"/>
      <c r="Q2190"/>
      <c r="R2190"/>
      <c r="S2190"/>
      <c r="T2190"/>
      <c r="U2190"/>
      <c r="V2190"/>
      <c r="W2190"/>
      <c r="X2190" s="410"/>
      <c r="Y2190" s="410"/>
      <c r="Z2190" s="410"/>
      <c r="AA2190" s="410"/>
      <c r="AB2190" s="410"/>
      <c r="AC2190" s="410"/>
      <c r="AD2190" s="410"/>
    </row>
    <row r="2191" spans="1:30" s="30" customFormat="1" x14ac:dyDescent="0.25">
      <c r="A2191"/>
      <c r="B2191"/>
      <c r="C2191" s="33"/>
      <c r="D2191" s="33"/>
      <c r="E2191" s="33"/>
      <c r="F2191" s="33"/>
      <c r="G2191" s="33"/>
      <c r="N2191"/>
      <c r="O2191"/>
      <c r="P2191"/>
      <c r="Q2191"/>
      <c r="R2191"/>
      <c r="S2191"/>
      <c r="T2191"/>
      <c r="U2191"/>
      <c r="V2191"/>
      <c r="W2191"/>
      <c r="X2191" s="410"/>
      <c r="Y2191" s="410"/>
      <c r="Z2191" s="410"/>
      <c r="AA2191" s="410"/>
      <c r="AB2191" s="410"/>
      <c r="AC2191" s="410"/>
      <c r="AD2191" s="410"/>
    </row>
    <row r="2192" spans="1:30" s="30" customFormat="1" x14ac:dyDescent="0.25">
      <c r="A2192"/>
      <c r="B2192"/>
      <c r="C2192" s="33"/>
      <c r="D2192" s="33"/>
      <c r="E2192" s="33"/>
      <c r="F2192" s="33"/>
      <c r="G2192" s="33"/>
      <c r="N2192"/>
      <c r="O2192"/>
      <c r="P2192"/>
      <c r="Q2192"/>
      <c r="R2192"/>
      <c r="S2192"/>
      <c r="T2192"/>
      <c r="U2192"/>
      <c r="V2192"/>
      <c r="W2192"/>
      <c r="X2192" s="410"/>
      <c r="Y2192" s="410"/>
      <c r="Z2192" s="410"/>
      <c r="AA2192" s="410"/>
      <c r="AB2192" s="410"/>
      <c r="AC2192" s="410"/>
      <c r="AD2192" s="410"/>
    </row>
    <row r="2193" spans="1:30" s="30" customFormat="1" x14ac:dyDescent="0.25">
      <c r="A2193"/>
      <c r="B2193"/>
      <c r="C2193" s="33"/>
      <c r="D2193" s="33"/>
      <c r="E2193" s="33"/>
      <c r="F2193" s="33"/>
      <c r="G2193" s="33"/>
      <c r="N2193"/>
      <c r="O2193"/>
      <c r="P2193"/>
      <c r="Q2193"/>
      <c r="R2193"/>
      <c r="S2193"/>
      <c r="T2193"/>
      <c r="U2193"/>
      <c r="V2193"/>
      <c r="W2193"/>
      <c r="X2193" s="410"/>
      <c r="Y2193" s="410"/>
      <c r="Z2193" s="410"/>
      <c r="AA2193" s="410"/>
      <c r="AB2193" s="410"/>
      <c r="AC2193" s="410"/>
      <c r="AD2193" s="410"/>
    </row>
    <row r="2194" spans="1:30" s="30" customFormat="1" x14ac:dyDescent="0.25">
      <c r="A2194"/>
      <c r="B2194"/>
      <c r="C2194" s="33"/>
      <c r="D2194" s="33"/>
      <c r="E2194" s="33"/>
      <c r="F2194" s="33"/>
      <c r="G2194" s="33"/>
      <c r="N2194"/>
      <c r="O2194"/>
      <c r="P2194"/>
      <c r="Q2194"/>
      <c r="R2194"/>
      <c r="S2194"/>
      <c r="T2194"/>
      <c r="U2194"/>
      <c r="V2194"/>
      <c r="W2194"/>
      <c r="X2194" s="410"/>
      <c r="Y2194" s="410"/>
      <c r="Z2194" s="410"/>
      <c r="AA2194" s="410"/>
      <c r="AB2194" s="410"/>
      <c r="AC2194" s="410"/>
      <c r="AD2194" s="410"/>
    </row>
    <row r="2195" spans="1:30" s="30" customFormat="1" x14ac:dyDescent="0.25">
      <c r="A2195"/>
      <c r="B2195"/>
      <c r="C2195" s="33"/>
      <c r="D2195" s="33"/>
      <c r="E2195" s="33"/>
      <c r="F2195" s="33"/>
      <c r="G2195" s="33"/>
      <c r="N2195"/>
      <c r="O2195"/>
      <c r="P2195"/>
      <c r="Q2195"/>
      <c r="R2195"/>
      <c r="S2195"/>
      <c r="T2195"/>
      <c r="U2195"/>
      <c r="V2195"/>
      <c r="W2195"/>
      <c r="X2195" s="410"/>
      <c r="Y2195" s="410"/>
      <c r="Z2195" s="410"/>
      <c r="AA2195" s="410"/>
      <c r="AB2195" s="410"/>
      <c r="AC2195" s="410"/>
      <c r="AD2195" s="410"/>
    </row>
    <row r="2196" spans="1:30" s="30" customFormat="1" x14ac:dyDescent="0.25">
      <c r="A2196"/>
      <c r="B2196"/>
      <c r="C2196" s="33"/>
      <c r="D2196" s="33"/>
      <c r="E2196" s="33"/>
      <c r="F2196" s="33"/>
      <c r="G2196" s="33"/>
      <c r="N2196"/>
      <c r="O2196"/>
      <c r="P2196"/>
      <c r="Q2196"/>
      <c r="R2196"/>
      <c r="S2196"/>
      <c r="T2196"/>
      <c r="U2196"/>
      <c r="V2196"/>
      <c r="W2196"/>
      <c r="X2196" s="410"/>
      <c r="Y2196" s="410"/>
      <c r="Z2196" s="410"/>
      <c r="AA2196" s="410"/>
      <c r="AB2196" s="410"/>
      <c r="AC2196" s="410"/>
      <c r="AD2196" s="410"/>
    </row>
    <row r="2197" spans="1:30" s="30" customFormat="1" x14ac:dyDescent="0.25">
      <c r="A2197"/>
      <c r="B2197"/>
      <c r="C2197" s="33"/>
      <c r="D2197" s="33"/>
      <c r="E2197" s="33"/>
      <c r="F2197" s="33"/>
      <c r="G2197" s="33"/>
      <c r="N2197"/>
      <c r="O2197"/>
      <c r="P2197"/>
      <c r="Q2197"/>
      <c r="R2197"/>
      <c r="S2197"/>
      <c r="T2197"/>
      <c r="U2197"/>
      <c r="V2197"/>
      <c r="W2197"/>
      <c r="X2197" s="410"/>
      <c r="Y2197" s="410"/>
      <c r="Z2197" s="410"/>
      <c r="AA2197" s="410"/>
      <c r="AB2197" s="410"/>
      <c r="AC2197" s="410"/>
      <c r="AD2197" s="410"/>
    </row>
    <row r="2198" spans="1:30" s="30" customFormat="1" x14ac:dyDescent="0.25">
      <c r="A2198"/>
      <c r="B2198"/>
      <c r="C2198" s="33"/>
      <c r="D2198" s="33"/>
      <c r="E2198" s="33"/>
      <c r="F2198" s="33"/>
      <c r="G2198" s="33"/>
      <c r="N2198"/>
      <c r="O2198"/>
      <c r="P2198"/>
      <c r="Q2198"/>
      <c r="R2198"/>
      <c r="S2198"/>
      <c r="T2198"/>
      <c r="U2198"/>
      <c r="V2198"/>
      <c r="W2198"/>
      <c r="X2198" s="410"/>
      <c r="Y2198" s="410"/>
      <c r="Z2198" s="410"/>
      <c r="AA2198" s="410"/>
      <c r="AB2198" s="410"/>
      <c r="AC2198" s="410"/>
      <c r="AD2198" s="410"/>
    </row>
    <row r="2199" spans="1:30" s="30" customFormat="1" x14ac:dyDescent="0.25">
      <c r="A2199"/>
      <c r="B2199"/>
      <c r="C2199" s="33"/>
      <c r="D2199" s="33"/>
      <c r="E2199" s="33"/>
      <c r="F2199" s="33"/>
      <c r="G2199" s="33"/>
      <c r="N2199"/>
      <c r="O2199"/>
      <c r="P2199"/>
      <c r="Q2199"/>
      <c r="R2199"/>
      <c r="S2199"/>
      <c r="T2199"/>
      <c r="U2199"/>
      <c r="V2199"/>
      <c r="W2199"/>
      <c r="X2199" s="410"/>
      <c r="Y2199" s="410"/>
      <c r="Z2199" s="410"/>
      <c r="AA2199" s="410"/>
      <c r="AB2199" s="410"/>
      <c r="AC2199" s="410"/>
      <c r="AD2199" s="410"/>
    </row>
    <row r="2200" spans="1:30" s="30" customFormat="1" x14ac:dyDescent="0.25">
      <c r="A2200"/>
      <c r="B2200"/>
      <c r="C2200" s="33"/>
      <c r="D2200" s="33"/>
      <c r="E2200" s="33"/>
      <c r="F2200" s="33"/>
      <c r="G2200" s="33"/>
      <c r="N2200"/>
      <c r="O2200"/>
      <c r="P2200"/>
      <c r="Q2200"/>
      <c r="R2200"/>
      <c r="S2200"/>
      <c r="T2200"/>
      <c r="U2200"/>
      <c r="V2200"/>
      <c r="W2200"/>
      <c r="X2200" s="410"/>
      <c r="Y2200" s="410"/>
      <c r="Z2200" s="410"/>
      <c r="AA2200" s="410"/>
      <c r="AB2200" s="410"/>
      <c r="AC2200" s="410"/>
      <c r="AD2200" s="410"/>
    </row>
    <row r="2201" spans="1:30" s="30" customFormat="1" x14ac:dyDescent="0.25">
      <c r="A2201"/>
      <c r="B2201"/>
      <c r="C2201" s="33"/>
      <c r="D2201" s="33"/>
      <c r="E2201" s="33"/>
      <c r="F2201" s="33"/>
      <c r="G2201" s="33"/>
      <c r="N2201"/>
      <c r="O2201"/>
      <c r="P2201"/>
      <c r="Q2201"/>
      <c r="R2201"/>
      <c r="S2201"/>
      <c r="T2201"/>
      <c r="U2201"/>
      <c r="V2201"/>
      <c r="W2201"/>
      <c r="X2201" s="410"/>
      <c r="Y2201" s="410"/>
      <c r="Z2201" s="410"/>
      <c r="AA2201" s="410"/>
      <c r="AB2201" s="410"/>
      <c r="AC2201" s="410"/>
      <c r="AD2201" s="410"/>
    </row>
    <row r="2202" spans="1:30" s="30" customFormat="1" x14ac:dyDescent="0.25">
      <c r="A2202"/>
      <c r="B2202"/>
      <c r="C2202" s="33"/>
      <c r="D2202" s="33"/>
      <c r="E2202" s="33"/>
      <c r="F2202" s="33"/>
      <c r="G2202" s="33"/>
      <c r="N2202"/>
      <c r="O2202"/>
      <c r="P2202"/>
      <c r="Q2202"/>
      <c r="R2202"/>
      <c r="S2202"/>
      <c r="T2202"/>
      <c r="U2202"/>
      <c r="V2202"/>
      <c r="W2202"/>
      <c r="X2202" s="410"/>
      <c r="Y2202" s="410"/>
      <c r="Z2202" s="410"/>
      <c r="AA2202" s="410"/>
      <c r="AB2202" s="410"/>
      <c r="AC2202" s="410"/>
      <c r="AD2202" s="410"/>
    </row>
    <row r="2203" spans="1:30" s="30" customFormat="1" x14ac:dyDescent="0.25">
      <c r="A2203"/>
      <c r="B2203"/>
      <c r="C2203" s="33"/>
      <c r="D2203" s="33"/>
      <c r="E2203" s="33"/>
      <c r="F2203" s="33"/>
      <c r="G2203" s="33"/>
      <c r="N2203"/>
      <c r="O2203"/>
      <c r="P2203"/>
      <c r="Q2203"/>
      <c r="R2203"/>
      <c r="S2203"/>
      <c r="T2203"/>
      <c r="U2203"/>
      <c r="V2203"/>
      <c r="W2203"/>
      <c r="X2203" s="410"/>
      <c r="Y2203" s="410"/>
      <c r="Z2203" s="410"/>
      <c r="AA2203" s="410"/>
      <c r="AB2203" s="410"/>
      <c r="AC2203" s="410"/>
      <c r="AD2203" s="410"/>
    </row>
    <row r="2204" spans="1:30" s="30" customFormat="1" x14ac:dyDescent="0.25">
      <c r="A2204"/>
      <c r="B2204"/>
      <c r="C2204" s="33"/>
      <c r="D2204" s="33"/>
      <c r="E2204" s="33"/>
      <c r="F2204" s="33"/>
      <c r="G2204" s="33"/>
      <c r="N2204"/>
      <c r="O2204"/>
      <c r="P2204"/>
      <c r="Q2204"/>
      <c r="R2204"/>
      <c r="S2204"/>
      <c r="T2204"/>
      <c r="U2204"/>
      <c r="V2204"/>
      <c r="W2204"/>
      <c r="X2204" s="410"/>
      <c r="Y2204" s="410"/>
      <c r="Z2204" s="410"/>
      <c r="AA2204" s="410"/>
      <c r="AB2204" s="410"/>
      <c r="AC2204" s="410"/>
      <c r="AD2204" s="410"/>
    </row>
    <row r="2205" spans="1:30" s="30" customFormat="1" x14ac:dyDescent="0.25">
      <c r="A2205"/>
      <c r="B2205"/>
      <c r="C2205" s="33"/>
      <c r="D2205" s="33"/>
      <c r="E2205" s="33"/>
      <c r="F2205" s="33"/>
      <c r="G2205" s="33"/>
      <c r="N2205"/>
      <c r="O2205"/>
      <c r="P2205"/>
      <c r="Q2205"/>
      <c r="R2205"/>
      <c r="S2205"/>
      <c r="T2205"/>
      <c r="U2205"/>
      <c r="V2205"/>
      <c r="W2205"/>
      <c r="X2205" s="410"/>
      <c r="Y2205" s="410"/>
      <c r="Z2205" s="410"/>
      <c r="AA2205" s="410"/>
      <c r="AB2205" s="410"/>
      <c r="AC2205" s="410"/>
      <c r="AD2205" s="410"/>
    </row>
    <row r="2206" spans="1:30" s="30" customFormat="1" x14ac:dyDescent="0.25">
      <c r="A2206"/>
      <c r="B2206"/>
      <c r="C2206" s="33"/>
      <c r="D2206" s="33"/>
      <c r="E2206" s="33"/>
      <c r="F2206" s="33"/>
      <c r="G2206" s="33"/>
      <c r="N2206"/>
      <c r="O2206"/>
      <c r="P2206"/>
      <c r="Q2206"/>
      <c r="R2206"/>
      <c r="S2206"/>
      <c r="T2206"/>
      <c r="U2206"/>
      <c r="V2206"/>
      <c r="W2206"/>
      <c r="X2206" s="410"/>
      <c r="Y2206" s="410"/>
      <c r="Z2206" s="410"/>
      <c r="AA2206" s="410"/>
      <c r="AB2206" s="410"/>
      <c r="AC2206" s="410"/>
      <c r="AD2206" s="410"/>
    </row>
    <row r="2207" spans="1:30" s="30" customFormat="1" x14ac:dyDescent="0.25">
      <c r="A2207"/>
      <c r="B2207"/>
      <c r="C2207" s="33"/>
      <c r="D2207" s="33"/>
      <c r="E2207" s="33"/>
      <c r="F2207" s="33"/>
      <c r="G2207" s="33"/>
      <c r="N2207"/>
      <c r="O2207"/>
      <c r="P2207"/>
      <c r="Q2207"/>
      <c r="R2207"/>
      <c r="S2207"/>
      <c r="T2207"/>
      <c r="U2207"/>
      <c r="V2207"/>
      <c r="W2207"/>
      <c r="X2207" s="410"/>
      <c r="Y2207" s="410"/>
      <c r="Z2207" s="410"/>
      <c r="AA2207" s="410"/>
      <c r="AB2207" s="410"/>
      <c r="AC2207" s="410"/>
      <c r="AD2207" s="410"/>
    </row>
    <row r="2208" spans="1:30" s="30" customFormat="1" x14ac:dyDescent="0.25">
      <c r="A2208"/>
      <c r="B2208"/>
      <c r="C2208" s="33"/>
      <c r="D2208" s="33"/>
      <c r="E2208" s="33"/>
      <c r="F2208" s="33"/>
      <c r="G2208" s="33"/>
      <c r="N2208"/>
      <c r="O2208"/>
      <c r="P2208"/>
      <c r="Q2208"/>
      <c r="R2208"/>
      <c r="S2208"/>
      <c r="T2208"/>
      <c r="U2208"/>
      <c r="V2208"/>
      <c r="W2208"/>
      <c r="X2208" s="410"/>
      <c r="Y2208" s="410"/>
      <c r="Z2208" s="410"/>
      <c r="AA2208" s="410"/>
      <c r="AB2208" s="410"/>
      <c r="AC2208" s="410"/>
      <c r="AD2208" s="410"/>
    </row>
    <row r="2209" spans="1:30" s="30" customFormat="1" x14ac:dyDescent="0.25">
      <c r="A2209"/>
      <c r="B2209"/>
      <c r="C2209" s="33"/>
      <c r="D2209" s="33"/>
      <c r="E2209" s="33"/>
      <c r="F2209" s="33"/>
      <c r="G2209" s="33"/>
      <c r="N2209"/>
      <c r="O2209"/>
      <c r="P2209"/>
      <c r="Q2209"/>
      <c r="R2209"/>
      <c r="S2209"/>
      <c r="T2209"/>
      <c r="U2209"/>
      <c r="V2209"/>
      <c r="W2209"/>
      <c r="X2209" s="410"/>
      <c r="Y2209" s="410"/>
      <c r="Z2209" s="410"/>
      <c r="AA2209" s="410"/>
      <c r="AB2209" s="410"/>
      <c r="AC2209" s="410"/>
      <c r="AD2209" s="410"/>
    </row>
    <row r="2210" spans="1:30" s="30" customFormat="1" x14ac:dyDescent="0.25">
      <c r="A2210"/>
      <c r="B2210"/>
      <c r="C2210" s="33"/>
      <c r="D2210" s="33"/>
      <c r="E2210" s="33"/>
      <c r="F2210" s="33"/>
      <c r="G2210" s="33"/>
      <c r="N2210"/>
      <c r="O2210"/>
      <c r="P2210"/>
      <c r="Q2210"/>
      <c r="R2210"/>
      <c r="S2210"/>
      <c r="T2210"/>
      <c r="U2210"/>
      <c r="V2210"/>
      <c r="W2210"/>
      <c r="X2210" s="410"/>
      <c r="Y2210" s="410"/>
      <c r="Z2210" s="410"/>
      <c r="AA2210" s="410"/>
      <c r="AB2210" s="410"/>
      <c r="AC2210" s="410"/>
      <c r="AD2210" s="410"/>
    </row>
    <row r="2211" spans="1:30" s="30" customFormat="1" x14ac:dyDescent="0.25">
      <c r="A2211"/>
      <c r="B2211"/>
      <c r="C2211" s="33"/>
      <c r="D2211" s="33"/>
      <c r="E2211" s="33"/>
      <c r="F2211" s="33"/>
      <c r="G2211" s="33"/>
      <c r="N2211"/>
      <c r="O2211"/>
      <c r="P2211"/>
      <c r="Q2211"/>
      <c r="R2211"/>
      <c r="S2211"/>
      <c r="T2211"/>
      <c r="U2211"/>
      <c r="V2211"/>
      <c r="W2211"/>
      <c r="X2211" s="410"/>
      <c r="Y2211" s="410"/>
      <c r="Z2211" s="410"/>
      <c r="AA2211" s="410"/>
      <c r="AB2211" s="410"/>
      <c r="AC2211" s="410"/>
      <c r="AD2211" s="410"/>
    </row>
    <row r="2212" spans="1:30" s="30" customFormat="1" x14ac:dyDescent="0.25">
      <c r="A2212"/>
      <c r="B2212"/>
      <c r="C2212" s="33"/>
      <c r="D2212" s="33"/>
      <c r="E2212" s="33"/>
      <c r="F2212" s="33"/>
      <c r="G2212" s="33"/>
      <c r="N2212"/>
      <c r="O2212"/>
      <c r="P2212"/>
      <c r="Q2212"/>
      <c r="R2212"/>
      <c r="S2212"/>
      <c r="T2212"/>
      <c r="U2212"/>
      <c r="V2212"/>
      <c r="W2212"/>
      <c r="X2212" s="410"/>
      <c r="Y2212" s="410"/>
      <c r="Z2212" s="410"/>
      <c r="AA2212" s="410"/>
      <c r="AB2212" s="410"/>
      <c r="AC2212" s="410"/>
      <c r="AD2212" s="410"/>
    </row>
    <row r="2213" spans="1:30" s="30" customFormat="1" x14ac:dyDescent="0.25">
      <c r="A2213"/>
      <c r="B2213"/>
      <c r="C2213" s="33"/>
      <c r="D2213" s="33"/>
      <c r="E2213" s="33"/>
      <c r="F2213" s="33"/>
      <c r="G2213" s="33"/>
      <c r="N2213"/>
      <c r="O2213"/>
      <c r="P2213"/>
      <c r="Q2213"/>
      <c r="R2213"/>
      <c r="S2213"/>
      <c r="T2213"/>
      <c r="U2213"/>
      <c r="V2213"/>
      <c r="W2213"/>
      <c r="X2213" s="410"/>
      <c r="Y2213" s="410"/>
      <c r="Z2213" s="410"/>
      <c r="AA2213" s="410"/>
      <c r="AB2213" s="410"/>
      <c r="AC2213" s="410"/>
      <c r="AD2213" s="410"/>
    </row>
    <row r="2214" spans="1:30" s="30" customFormat="1" x14ac:dyDescent="0.25">
      <c r="A2214"/>
      <c r="B2214"/>
      <c r="C2214" s="33"/>
      <c r="D2214" s="33"/>
      <c r="E2214" s="33"/>
      <c r="F2214" s="33"/>
      <c r="G2214" s="33"/>
      <c r="N2214"/>
      <c r="O2214"/>
      <c r="P2214"/>
      <c r="Q2214"/>
      <c r="R2214"/>
      <c r="S2214"/>
      <c r="T2214"/>
      <c r="U2214"/>
      <c r="V2214"/>
      <c r="W2214"/>
      <c r="X2214" s="410"/>
      <c r="Y2214" s="410"/>
      <c r="Z2214" s="410"/>
      <c r="AA2214" s="410"/>
      <c r="AB2214" s="410"/>
      <c r="AC2214" s="410"/>
      <c r="AD2214" s="410"/>
    </row>
    <row r="2215" spans="1:30" s="30" customFormat="1" x14ac:dyDescent="0.25">
      <c r="A2215"/>
      <c r="B2215"/>
      <c r="C2215" s="33"/>
      <c r="D2215" s="33"/>
      <c r="E2215" s="33"/>
      <c r="F2215" s="33"/>
      <c r="G2215" s="33"/>
      <c r="N2215"/>
      <c r="O2215"/>
      <c r="P2215"/>
      <c r="Q2215"/>
      <c r="R2215"/>
      <c r="S2215"/>
      <c r="T2215"/>
      <c r="U2215"/>
      <c r="V2215"/>
      <c r="W2215"/>
      <c r="X2215" s="410"/>
      <c r="Y2215" s="410"/>
      <c r="Z2215" s="410"/>
      <c r="AA2215" s="410"/>
      <c r="AB2215" s="410"/>
      <c r="AC2215" s="410"/>
      <c r="AD2215" s="410"/>
    </row>
    <row r="2216" spans="1:30" s="30" customFormat="1" x14ac:dyDescent="0.25">
      <c r="A2216"/>
      <c r="B2216"/>
      <c r="C2216" s="33"/>
      <c r="D2216" s="33"/>
      <c r="E2216" s="33"/>
      <c r="F2216" s="33"/>
      <c r="G2216" s="33"/>
      <c r="N2216"/>
      <c r="O2216"/>
      <c r="P2216"/>
      <c r="Q2216"/>
      <c r="R2216"/>
      <c r="S2216"/>
      <c r="T2216"/>
      <c r="U2216"/>
      <c r="V2216"/>
      <c r="W2216"/>
      <c r="X2216" s="410"/>
      <c r="Y2216" s="410"/>
      <c r="Z2216" s="410"/>
      <c r="AA2216" s="410"/>
      <c r="AB2216" s="410"/>
      <c r="AC2216" s="410"/>
      <c r="AD2216" s="410"/>
    </row>
    <row r="2217" spans="1:30" s="30" customFormat="1" x14ac:dyDescent="0.25">
      <c r="A2217"/>
      <c r="B2217"/>
      <c r="C2217" s="33"/>
      <c r="D2217" s="33"/>
      <c r="E2217" s="33"/>
      <c r="F2217" s="33"/>
      <c r="G2217" s="33"/>
      <c r="N2217"/>
      <c r="O2217"/>
      <c r="P2217"/>
      <c r="Q2217"/>
      <c r="R2217"/>
      <c r="S2217"/>
      <c r="T2217"/>
      <c r="U2217"/>
      <c r="V2217"/>
      <c r="W2217"/>
      <c r="X2217" s="410"/>
      <c r="Y2217" s="410"/>
      <c r="Z2217" s="410"/>
      <c r="AA2217" s="410"/>
      <c r="AB2217" s="410"/>
      <c r="AC2217" s="410"/>
      <c r="AD2217" s="410"/>
    </row>
    <row r="2218" spans="1:30" s="30" customFormat="1" x14ac:dyDescent="0.25">
      <c r="A2218"/>
      <c r="B2218"/>
      <c r="C2218" s="33"/>
      <c r="D2218" s="33"/>
      <c r="E2218" s="33"/>
      <c r="F2218" s="33"/>
      <c r="G2218" s="33"/>
      <c r="N2218"/>
      <c r="O2218"/>
      <c r="P2218"/>
      <c r="Q2218"/>
      <c r="R2218"/>
      <c r="S2218"/>
      <c r="T2218"/>
      <c r="U2218"/>
      <c r="V2218"/>
      <c r="W2218"/>
      <c r="X2218" s="410"/>
      <c r="Y2218" s="410"/>
      <c r="Z2218" s="410"/>
      <c r="AA2218" s="410"/>
      <c r="AB2218" s="410"/>
      <c r="AC2218" s="410"/>
      <c r="AD2218" s="410"/>
    </row>
    <row r="2219" spans="1:30" s="30" customFormat="1" x14ac:dyDescent="0.25">
      <c r="A2219"/>
      <c r="B2219"/>
      <c r="C2219" s="33"/>
      <c r="D2219" s="33"/>
      <c r="E2219" s="33"/>
      <c r="F2219" s="33"/>
      <c r="G2219" s="33"/>
      <c r="N2219"/>
      <c r="O2219"/>
      <c r="P2219"/>
      <c r="Q2219"/>
      <c r="R2219"/>
      <c r="S2219"/>
      <c r="T2219"/>
      <c r="U2219"/>
      <c r="V2219"/>
      <c r="W2219"/>
      <c r="X2219" s="410"/>
      <c r="Y2219" s="410"/>
      <c r="Z2219" s="410"/>
      <c r="AA2219" s="410"/>
      <c r="AB2219" s="410"/>
      <c r="AC2219" s="410"/>
      <c r="AD2219" s="410"/>
    </row>
    <row r="2220" spans="1:30" s="30" customFormat="1" x14ac:dyDescent="0.25">
      <c r="A2220"/>
      <c r="B2220"/>
      <c r="C2220" s="33"/>
      <c r="D2220" s="33"/>
      <c r="E2220" s="33"/>
      <c r="F2220" s="33"/>
      <c r="G2220" s="33"/>
      <c r="N2220"/>
      <c r="O2220"/>
      <c r="P2220"/>
      <c r="Q2220"/>
      <c r="R2220"/>
      <c r="S2220"/>
      <c r="T2220"/>
      <c r="U2220"/>
      <c r="V2220"/>
      <c r="W2220"/>
      <c r="X2220" s="410"/>
      <c r="Y2220" s="410"/>
      <c r="Z2220" s="410"/>
      <c r="AA2220" s="410"/>
      <c r="AB2220" s="410"/>
      <c r="AC2220" s="410"/>
      <c r="AD2220" s="410"/>
    </row>
    <row r="2221" spans="1:30" s="30" customFormat="1" x14ac:dyDescent="0.25">
      <c r="A2221"/>
      <c r="B2221"/>
      <c r="C2221" s="33"/>
      <c r="D2221" s="33"/>
      <c r="E2221" s="33"/>
      <c r="F2221" s="33"/>
      <c r="G2221" s="33"/>
      <c r="N2221"/>
      <c r="O2221"/>
      <c r="P2221"/>
      <c r="Q2221"/>
      <c r="R2221"/>
      <c r="S2221"/>
      <c r="T2221"/>
      <c r="U2221"/>
      <c r="V2221"/>
      <c r="W2221"/>
      <c r="X2221" s="410"/>
      <c r="Y2221" s="410"/>
      <c r="Z2221" s="410"/>
      <c r="AA2221" s="410"/>
      <c r="AB2221" s="410"/>
      <c r="AC2221" s="410"/>
      <c r="AD2221" s="410"/>
    </row>
    <row r="2222" spans="1:30" s="30" customFormat="1" x14ac:dyDescent="0.25">
      <c r="A2222"/>
      <c r="B2222"/>
      <c r="C2222" s="33"/>
      <c r="D2222" s="33"/>
      <c r="E2222" s="33"/>
      <c r="F2222" s="33"/>
      <c r="G2222" s="33"/>
      <c r="N2222"/>
      <c r="O2222"/>
      <c r="P2222"/>
      <c r="Q2222"/>
      <c r="R2222"/>
      <c r="S2222"/>
      <c r="T2222"/>
      <c r="U2222"/>
      <c r="V2222"/>
      <c r="W2222"/>
      <c r="X2222" s="410"/>
      <c r="Y2222" s="410"/>
      <c r="Z2222" s="410"/>
      <c r="AA2222" s="410"/>
      <c r="AB2222" s="410"/>
      <c r="AC2222" s="410"/>
      <c r="AD2222" s="410"/>
    </row>
    <row r="2223" spans="1:30" s="30" customFormat="1" x14ac:dyDescent="0.25">
      <c r="A2223"/>
      <c r="B2223"/>
      <c r="C2223" s="33"/>
      <c r="D2223" s="33"/>
      <c r="E2223" s="33"/>
      <c r="F2223" s="33"/>
      <c r="G2223" s="33"/>
      <c r="N2223"/>
      <c r="O2223"/>
      <c r="P2223"/>
      <c r="Q2223"/>
      <c r="R2223"/>
      <c r="S2223"/>
      <c r="T2223"/>
      <c r="U2223"/>
      <c r="V2223"/>
      <c r="W2223"/>
      <c r="X2223" s="410"/>
      <c r="Y2223" s="410"/>
      <c r="Z2223" s="410"/>
      <c r="AA2223" s="410"/>
      <c r="AB2223" s="410"/>
      <c r="AC2223" s="410"/>
      <c r="AD2223" s="410"/>
    </row>
    <row r="2224" spans="1:30" s="30" customFormat="1" x14ac:dyDescent="0.25">
      <c r="A2224"/>
      <c r="B2224"/>
      <c r="C2224" s="33"/>
      <c r="D2224" s="33"/>
      <c r="E2224" s="33"/>
      <c r="F2224" s="33"/>
      <c r="G2224" s="33"/>
      <c r="N2224"/>
      <c r="O2224"/>
      <c r="P2224"/>
      <c r="Q2224"/>
      <c r="R2224"/>
      <c r="S2224"/>
      <c r="T2224"/>
      <c r="U2224"/>
      <c r="V2224"/>
      <c r="W2224"/>
      <c r="X2224" s="410"/>
      <c r="Y2224" s="410"/>
      <c r="Z2224" s="410"/>
      <c r="AA2224" s="410"/>
      <c r="AB2224" s="410"/>
      <c r="AC2224" s="410"/>
      <c r="AD2224" s="410"/>
    </row>
    <row r="2225" spans="1:30" s="30" customFormat="1" x14ac:dyDescent="0.25">
      <c r="A2225"/>
      <c r="B2225"/>
      <c r="C2225" s="33"/>
      <c r="D2225" s="33"/>
      <c r="E2225" s="33"/>
      <c r="F2225" s="33"/>
      <c r="G2225" s="33"/>
      <c r="N2225"/>
      <c r="O2225"/>
      <c r="P2225"/>
      <c r="Q2225"/>
      <c r="R2225"/>
      <c r="S2225"/>
      <c r="T2225"/>
      <c r="U2225"/>
      <c r="V2225"/>
      <c r="W2225"/>
      <c r="X2225" s="410"/>
      <c r="Y2225" s="410"/>
      <c r="Z2225" s="410"/>
      <c r="AA2225" s="410"/>
      <c r="AB2225" s="410"/>
      <c r="AC2225" s="410"/>
      <c r="AD2225" s="410"/>
    </row>
    <row r="2226" spans="1:30" s="30" customFormat="1" x14ac:dyDescent="0.25">
      <c r="A2226"/>
      <c r="B2226"/>
      <c r="C2226" s="33"/>
      <c r="D2226" s="33"/>
      <c r="E2226" s="33"/>
      <c r="F2226" s="33"/>
      <c r="G2226" s="33"/>
      <c r="N2226"/>
      <c r="O2226"/>
      <c r="P2226"/>
      <c r="Q2226"/>
      <c r="R2226"/>
      <c r="S2226"/>
      <c r="T2226"/>
      <c r="U2226"/>
      <c r="V2226"/>
      <c r="W2226"/>
      <c r="X2226" s="410"/>
      <c r="Y2226" s="410"/>
      <c r="Z2226" s="410"/>
      <c r="AA2226" s="410"/>
      <c r="AB2226" s="410"/>
      <c r="AC2226" s="410"/>
      <c r="AD2226" s="410"/>
    </row>
    <row r="2227" spans="1:30" s="30" customFormat="1" x14ac:dyDescent="0.25">
      <c r="A2227"/>
      <c r="B2227"/>
      <c r="C2227" s="33"/>
      <c r="D2227" s="33"/>
      <c r="E2227" s="33"/>
      <c r="F2227" s="33"/>
      <c r="G2227" s="33"/>
      <c r="N2227"/>
      <c r="O2227"/>
      <c r="P2227"/>
      <c r="Q2227"/>
      <c r="R2227"/>
      <c r="S2227"/>
      <c r="T2227"/>
      <c r="U2227"/>
      <c r="V2227"/>
      <c r="W2227"/>
      <c r="X2227" s="410"/>
      <c r="Y2227" s="410"/>
      <c r="Z2227" s="410"/>
      <c r="AA2227" s="410"/>
      <c r="AB2227" s="410"/>
      <c r="AC2227" s="410"/>
      <c r="AD2227" s="410"/>
    </row>
    <row r="2228" spans="1:30" s="30" customFormat="1" x14ac:dyDescent="0.25">
      <c r="A2228"/>
      <c r="B2228"/>
      <c r="C2228" s="33"/>
      <c r="D2228" s="33"/>
      <c r="E2228" s="33"/>
      <c r="F2228" s="33"/>
      <c r="G2228" s="33"/>
      <c r="N2228"/>
      <c r="O2228"/>
      <c r="P2228"/>
      <c r="Q2228"/>
      <c r="R2228"/>
      <c r="S2228"/>
      <c r="T2228"/>
      <c r="U2228"/>
      <c r="V2228"/>
      <c r="W2228"/>
      <c r="X2228" s="410"/>
      <c r="Y2228" s="410"/>
      <c r="Z2228" s="410"/>
      <c r="AA2228" s="410"/>
      <c r="AB2228" s="410"/>
      <c r="AC2228" s="410"/>
      <c r="AD2228" s="410"/>
    </row>
    <row r="2229" spans="1:30" s="30" customFormat="1" x14ac:dyDescent="0.25">
      <c r="A2229"/>
      <c r="B2229"/>
      <c r="C2229" s="33"/>
      <c r="D2229" s="33"/>
      <c r="E2229" s="33"/>
      <c r="F2229" s="33"/>
      <c r="G2229" s="33"/>
      <c r="N2229"/>
      <c r="O2229"/>
      <c r="P2229"/>
      <c r="Q2229"/>
      <c r="R2229"/>
      <c r="S2229"/>
      <c r="T2229"/>
      <c r="U2229"/>
      <c r="V2229"/>
      <c r="W2229"/>
      <c r="X2229" s="410"/>
      <c r="Y2229" s="410"/>
      <c r="Z2229" s="410"/>
      <c r="AA2229" s="410"/>
      <c r="AB2229" s="410"/>
      <c r="AC2229" s="410"/>
      <c r="AD2229" s="410"/>
    </row>
    <row r="2230" spans="1:30" s="30" customFormat="1" x14ac:dyDescent="0.25">
      <c r="A2230"/>
      <c r="B2230"/>
      <c r="C2230" s="33"/>
      <c r="D2230" s="33"/>
      <c r="E2230" s="33"/>
      <c r="F2230" s="33"/>
      <c r="G2230" s="33"/>
      <c r="N2230"/>
      <c r="O2230"/>
      <c r="P2230"/>
      <c r="Q2230"/>
      <c r="R2230"/>
      <c r="S2230"/>
      <c r="T2230"/>
      <c r="U2230"/>
      <c r="V2230"/>
      <c r="W2230"/>
      <c r="X2230" s="410"/>
      <c r="Y2230" s="410"/>
      <c r="Z2230" s="410"/>
      <c r="AA2230" s="410"/>
      <c r="AB2230" s="410"/>
      <c r="AC2230" s="410"/>
      <c r="AD2230" s="410"/>
    </row>
    <row r="2231" spans="1:30" s="30" customFormat="1" x14ac:dyDescent="0.25">
      <c r="A2231"/>
      <c r="B2231"/>
      <c r="C2231" s="33"/>
      <c r="D2231" s="33"/>
      <c r="E2231" s="33"/>
      <c r="F2231" s="33"/>
      <c r="G2231" s="33"/>
      <c r="N2231"/>
      <c r="O2231"/>
      <c r="P2231"/>
      <c r="Q2231"/>
      <c r="R2231"/>
      <c r="S2231"/>
      <c r="T2231"/>
      <c r="U2231"/>
      <c r="V2231"/>
      <c r="W2231"/>
      <c r="X2231" s="410"/>
      <c r="Y2231" s="410"/>
      <c r="Z2231" s="410"/>
      <c r="AA2231" s="410"/>
      <c r="AB2231" s="410"/>
      <c r="AC2231" s="410"/>
      <c r="AD2231" s="410"/>
    </row>
    <row r="2232" spans="1:30" s="30" customFormat="1" x14ac:dyDescent="0.25">
      <c r="A2232"/>
      <c r="B2232"/>
      <c r="C2232" s="33"/>
      <c r="D2232" s="33"/>
      <c r="E2232" s="33"/>
      <c r="F2232" s="33"/>
      <c r="G2232" s="33"/>
      <c r="N2232"/>
      <c r="O2232"/>
      <c r="P2232"/>
      <c r="Q2232"/>
      <c r="R2232"/>
      <c r="S2232"/>
      <c r="T2232"/>
      <c r="U2232"/>
      <c r="V2232"/>
      <c r="W2232"/>
      <c r="X2232" s="410"/>
      <c r="Y2232" s="410"/>
      <c r="Z2232" s="410"/>
      <c r="AA2232" s="410"/>
      <c r="AB2232" s="410"/>
      <c r="AC2232" s="410"/>
      <c r="AD2232" s="410"/>
    </row>
    <row r="2233" spans="1:30" s="30" customFormat="1" x14ac:dyDescent="0.25">
      <c r="A2233"/>
      <c r="B2233"/>
      <c r="C2233" s="33"/>
      <c r="D2233" s="33"/>
      <c r="E2233" s="33"/>
      <c r="F2233" s="33"/>
      <c r="G2233" s="33"/>
      <c r="N2233"/>
      <c r="O2233"/>
      <c r="P2233"/>
      <c r="Q2233"/>
      <c r="R2233"/>
      <c r="S2233"/>
      <c r="T2233"/>
      <c r="U2233"/>
      <c r="V2233"/>
      <c r="W2233"/>
      <c r="X2233" s="410"/>
      <c r="Y2233" s="410"/>
      <c r="Z2233" s="410"/>
      <c r="AA2233" s="410"/>
      <c r="AB2233" s="410"/>
      <c r="AC2233" s="410"/>
      <c r="AD2233" s="410"/>
    </row>
    <row r="2234" spans="1:30" s="30" customFormat="1" x14ac:dyDescent="0.25">
      <c r="A2234"/>
      <c r="B2234"/>
      <c r="C2234" s="33"/>
      <c r="D2234" s="33"/>
      <c r="E2234" s="33"/>
      <c r="F2234" s="33"/>
      <c r="G2234" s="33"/>
      <c r="N2234"/>
      <c r="O2234"/>
      <c r="P2234"/>
      <c r="Q2234"/>
      <c r="R2234"/>
      <c r="S2234"/>
      <c r="T2234"/>
      <c r="U2234"/>
      <c r="V2234"/>
      <c r="W2234"/>
      <c r="X2234" s="410"/>
      <c r="Y2234" s="410"/>
      <c r="Z2234" s="410"/>
      <c r="AA2234" s="410"/>
      <c r="AB2234" s="410"/>
      <c r="AC2234" s="410"/>
      <c r="AD2234" s="410"/>
    </row>
    <row r="2235" spans="1:30" s="30" customFormat="1" x14ac:dyDescent="0.25">
      <c r="A2235"/>
      <c r="B2235"/>
      <c r="C2235" s="33"/>
      <c r="D2235" s="33"/>
      <c r="E2235" s="33"/>
      <c r="F2235" s="33"/>
      <c r="G2235" s="33"/>
      <c r="N2235"/>
      <c r="O2235"/>
      <c r="P2235"/>
      <c r="Q2235"/>
      <c r="R2235"/>
      <c r="S2235"/>
      <c r="T2235"/>
      <c r="U2235"/>
      <c r="V2235"/>
      <c r="W2235"/>
      <c r="X2235" s="410"/>
      <c r="Y2235" s="410"/>
      <c r="Z2235" s="410"/>
      <c r="AA2235" s="410"/>
      <c r="AB2235" s="410"/>
      <c r="AC2235" s="410"/>
      <c r="AD2235" s="410"/>
    </row>
    <row r="2236" spans="1:30" s="30" customFormat="1" x14ac:dyDescent="0.25">
      <c r="A2236"/>
      <c r="B2236"/>
      <c r="C2236" s="33"/>
      <c r="D2236" s="33"/>
      <c r="E2236" s="33"/>
      <c r="F2236" s="33"/>
      <c r="G2236" s="33"/>
      <c r="N2236"/>
      <c r="O2236"/>
      <c r="P2236"/>
      <c r="Q2236"/>
      <c r="R2236"/>
      <c r="S2236"/>
      <c r="T2236"/>
      <c r="U2236"/>
      <c r="V2236"/>
      <c r="W2236"/>
      <c r="X2236" s="410"/>
      <c r="Y2236" s="410"/>
      <c r="Z2236" s="410"/>
      <c r="AA2236" s="410"/>
      <c r="AB2236" s="410"/>
      <c r="AC2236" s="410"/>
      <c r="AD2236" s="410"/>
    </row>
    <row r="2237" spans="1:30" s="30" customFormat="1" x14ac:dyDescent="0.25">
      <c r="A2237"/>
      <c r="B2237"/>
      <c r="C2237" s="33"/>
      <c r="D2237" s="33"/>
      <c r="E2237" s="33"/>
      <c r="F2237" s="33"/>
      <c r="G2237" s="33"/>
      <c r="N2237"/>
      <c r="O2237"/>
      <c r="P2237"/>
      <c r="Q2237"/>
      <c r="R2237"/>
      <c r="S2237"/>
      <c r="T2237"/>
      <c r="U2237"/>
      <c r="V2237"/>
      <c r="W2237"/>
      <c r="X2237" s="410"/>
      <c r="Y2237" s="410"/>
      <c r="Z2237" s="410"/>
      <c r="AA2237" s="410"/>
      <c r="AB2237" s="410"/>
      <c r="AC2237" s="410"/>
      <c r="AD2237" s="410"/>
    </row>
    <row r="2238" spans="1:30" s="30" customFormat="1" x14ac:dyDescent="0.25">
      <c r="A2238"/>
      <c r="B2238"/>
      <c r="C2238" s="33"/>
      <c r="D2238" s="33"/>
      <c r="E2238" s="33"/>
      <c r="F2238" s="33"/>
      <c r="G2238" s="33"/>
      <c r="N2238"/>
      <c r="O2238"/>
      <c r="P2238"/>
      <c r="Q2238"/>
      <c r="R2238"/>
      <c r="S2238"/>
      <c r="T2238"/>
      <c r="U2238"/>
      <c r="V2238"/>
      <c r="W2238"/>
      <c r="X2238" s="410"/>
      <c r="Y2238" s="410"/>
      <c r="Z2238" s="410"/>
      <c r="AA2238" s="410"/>
      <c r="AB2238" s="410"/>
      <c r="AC2238" s="410"/>
      <c r="AD2238" s="410"/>
    </row>
    <row r="2239" spans="1:30" s="30" customFormat="1" x14ac:dyDescent="0.25">
      <c r="A2239"/>
      <c r="B2239"/>
      <c r="C2239" s="33"/>
      <c r="D2239" s="33"/>
      <c r="E2239" s="33"/>
      <c r="F2239" s="33"/>
      <c r="G2239" s="33"/>
      <c r="N2239"/>
      <c r="O2239"/>
      <c r="P2239"/>
      <c r="Q2239"/>
      <c r="R2239"/>
      <c r="S2239"/>
      <c r="T2239"/>
      <c r="U2239"/>
      <c r="V2239"/>
      <c r="W2239"/>
      <c r="X2239" s="410"/>
      <c r="Y2239" s="410"/>
      <c r="Z2239" s="410"/>
      <c r="AA2239" s="410"/>
      <c r="AB2239" s="410"/>
      <c r="AC2239" s="410"/>
      <c r="AD2239" s="410"/>
    </row>
    <row r="2240" spans="1:30" s="30" customFormat="1" x14ac:dyDescent="0.25">
      <c r="A2240"/>
      <c r="B2240"/>
      <c r="C2240" s="33"/>
      <c r="D2240" s="33"/>
      <c r="E2240" s="33"/>
      <c r="F2240" s="33"/>
      <c r="G2240" s="33"/>
      <c r="N2240"/>
      <c r="O2240"/>
      <c r="P2240"/>
      <c r="Q2240"/>
      <c r="R2240"/>
      <c r="S2240"/>
      <c r="T2240"/>
      <c r="U2240"/>
      <c r="V2240"/>
      <c r="W2240"/>
      <c r="X2240" s="410"/>
      <c r="Y2240" s="410"/>
      <c r="Z2240" s="410"/>
      <c r="AA2240" s="410"/>
      <c r="AB2240" s="410"/>
      <c r="AC2240" s="410"/>
      <c r="AD2240" s="410"/>
    </row>
    <row r="2241" spans="1:30" s="30" customFormat="1" x14ac:dyDescent="0.25">
      <c r="A2241"/>
      <c r="B2241"/>
      <c r="C2241" s="33"/>
      <c r="D2241" s="33"/>
      <c r="E2241" s="33"/>
      <c r="F2241" s="33"/>
      <c r="G2241" s="33"/>
      <c r="N2241"/>
      <c r="O2241"/>
      <c r="P2241"/>
      <c r="Q2241"/>
      <c r="R2241"/>
      <c r="S2241"/>
      <c r="T2241"/>
      <c r="U2241"/>
      <c r="V2241"/>
      <c r="W2241"/>
      <c r="X2241" s="410"/>
      <c r="Y2241" s="410"/>
      <c r="Z2241" s="410"/>
      <c r="AA2241" s="410"/>
      <c r="AB2241" s="410"/>
      <c r="AC2241" s="410"/>
      <c r="AD2241" s="410"/>
    </row>
    <row r="2242" spans="1:30" s="30" customFormat="1" x14ac:dyDescent="0.25">
      <c r="A2242"/>
      <c r="B2242"/>
      <c r="C2242" s="33"/>
      <c r="D2242" s="33"/>
      <c r="E2242" s="33"/>
      <c r="F2242" s="33"/>
      <c r="G2242" s="33"/>
      <c r="N2242"/>
      <c r="O2242"/>
      <c r="P2242"/>
      <c r="Q2242"/>
      <c r="R2242"/>
      <c r="S2242"/>
      <c r="T2242"/>
      <c r="U2242"/>
      <c r="V2242"/>
      <c r="W2242"/>
      <c r="X2242" s="410"/>
      <c r="Y2242" s="410"/>
      <c r="Z2242" s="410"/>
      <c r="AA2242" s="410"/>
      <c r="AB2242" s="410"/>
      <c r="AC2242" s="410"/>
      <c r="AD2242" s="410"/>
    </row>
    <row r="2243" spans="1:30" s="30" customFormat="1" x14ac:dyDescent="0.25">
      <c r="A2243"/>
      <c r="B2243"/>
      <c r="C2243" s="33"/>
      <c r="D2243" s="33"/>
      <c r="E2243" s="33"/>
      <c r="F2243" s="33"/>
      <c r="G2243" s="33"/>
      <c r="N2243"/>
      <c r="O2243"/>
      <c r="P2243"/>
      <c r="Q2243"/>
      <c r="R2243"/>
      <c r="S2243"/>
      <c r="T2243"/>
      <c r="U2243"/>
      <c r="V2243"/>
      <c r="W2243"/>
      <c r="X2243" s="410"/>
      <c r="Y2243" s="410"/>
      <c r="Z2243" s="410"/>
      <c r="AA2243" s="410"/>
      <c r="AB2243" s="410"/>
      <c r="AC2243" s="410"/>
      <c r="AD2243" s="410"/>
    </row>
    <row r="2244" spans="1:30" s="30" customFormat="1" x14ac:dyDescent="0.25">
      <c r="A2244"/>
      <c r="B2244"/>
      <c r="C2244" s="33"/>
      <c r="D2244" s="33"/>
      <c r="E2244" s="33"/>
      <c r="F2244" s="33"/>
      <c r="G2244" s="33"/>
      <c r="N2244"/>
      <c r="O2244"/>
      <c r="P2244"/>
      <c r="Q2244"/>
      <c r="R2244"/>
      <c r="S2244"/>
      <c r="T2244"/>
      <c r="U2244"/>
      <c r="V2244"/>
      <c r="W2244"/>
      <c r="X2244" s="410"/>
      <c r="Y2244" s="410"/>
      <c r="Z2244" s="410"/>
      <c r="AA2244" s="410"/>
      <c r="AB2244" s="410"/>
      <c r="AC2244" s="410"/>
      <c r="AD2244" s="410"/>
    </row>
    <row r="2245" spans="1:30" s="30" customFormat="1" x14ac:dyDescent="0.25">
      <c r="A2245"/>
      <c r="B2245"/>
      <c r="C2245" s="33"/>
      <c r="D2245" s="33"/>
      <c r="E2245" s="33"/>
      <c r="F2245" s="33"/>
      <c r="G2245" s="33"/>
      <c r="N2245"/>
      <c r="O2245"/>
      <c r="P2245"/>
      <c r="Q2245"/>
      <c r="R2245"/>
      <c r="S2245"/>
      <c r="T2245"/>
      <c r="U2245"/>
      <c r="V2245"/>
      <c r="W2245"/>
      <c r="X2245" s="410"/>
      <c r="Y2245" s="410"/>
      <c r="Z2245" s="410"/>
      <c r="AA2245" s="410"/>
      <c r="AB2245" s="410"/>
      <c r="AC2245" s="410"/>
      <c r="AD2245" s="410"/>
    </row>
    <row r="2246" spans="1:30" s="30" customFormat="1" x14ac:dyDescent="0.25">
      <c r="A2246"/>
      <c r="B2246"/>
      <c r="C2246" s="33"/>
      <c r="D2246" s="33"/>
      <c r="E2246" s="33"/>
      <c r="F2246" s="33"/>
      <c r="G2246" s="33"/>
      <c r="N2246"/>
      <c r="O2246"/>
      <c r="P2246"/>
      <c r="Q2246"/>
      <c r="R2246"/>
      <c r="S2246"/>
      <c r="T2246"/>
      <c r="U2246"/>
      <c r="V2246"/>
      <c r="W2246"/>
      <c r="X2246" s="410"/>
      <c r="Y2246" s="410"/>
      <c r="Z2246" s="410"/>
      <c r="AA2246" s="410"/>
      <c r="AB2246" s="410"/>
      <c r="AC2246" s="410"/>
      <c r="AD2246" s="410"/>
    </row>
    <row r="2247" spans="1:30" s="30" customFormat="1" x14ac:dyDescent="0.25">
      <c r="A2247"/>
      <c r="B2247"/>
      <c r="C2247" s="33"/>
      <c r="D2247" s="33"/>
      <c r="E2247" s="33"/>
      <c r="F2247" s="33"/>
      <c r="G2247" s="33"/>
      <c r="N2247"/>
      <c r="O2247"/>
      <c r="P2247"/>
      <c r="Q2247"/>
      <c r="R2247"/>
      <c r="S2247"/>
      <c r="T2247"/>
      <c r="U2247"/>
      <c r="V2247"/>
      <c r="W2247"/>
      <c r="X2247" s="410"/>
      <c r="Y2247" s="410"/>
      <c r="Z2247" s="410"/>
      <c r="AA2247" s="410"/>
      <c r="AB2247" s="410"/>
      <c r="AC2247" s="410"/>
      <c r="AD2247" s="410"/>
    </row>
    <row r="2248" spans="1:30" s="30" customFormat="1" x14ac:dyDescent="0.25">
      <c r="A2248"/>
      <c r="B2248"/>
      <c r="C2248" s="33"/>
      <c r="D2248" s="33"/>
      <c r="E2248" s="33"/>
      <c r="F2248" s="33"/>
      <c r="G2248" s="33"/>
      <c r="N2248"/>
      <c r="O2248"/>
      <c r="P2248"/>
      <c r="Q2248"/>
      <c r="R2248"/>
      <c r="S2248"/>
      <c r="T2248"/>
      <c r="U2248"/>
      <c r="V2248"/>
      <c r="W2248"/>
      <c r="X2248" s="410"/>
      <c r="Y2248" s="410"/>
      <c r="Z2248" s="410"/>
      <c r="AA2248" s="410"/>
      <c r="AB2248" s="410"/>
      <c r="AC2248" s="410"/>
      <c r="AD2248" s="410"/>
    </row>
    <row r="2249" spans="1:30" s="30" customFormat="1" x14ac:dyDescent="0.25">
      <c r="A2249"/>
      <c r="B2249"/>
      <c r="C2249" s="33"/>
      <c r="D2249" s="33"/>
      <c r="E2249" s="33"/>
      <c r="F2249" s="33"/>
      <c r="G2249" s="33"/>
      <c r="N2249"/>
      <c r="O2249"/>
      <c r="P2249"/>
      <c r="Q2249"/>
      <c r="R2249"/>
      <c r="S2249"/>
      <c r="T2249"/>
      <c r="U2249"/>
      <c r="V2249"/>
      <c r="W2249"/>
      <c r="X2249" s="410"/>
      <c r="Y2249" s="410"/>
      <c r="Z2249" s="410"/>
      <c r="AA2249" s="410"/>
      <c r="AB2249" s="410"/>
      <c r="AC2249" s="410"/>
      <c r="AD2249" s="410"/>
    </row>
    <row r="2250" spans="1:30" s="30" customFormat="1" x14ac:dyDescent="0.25">
      <c r="A2250"/>
      <c r="B2250"/>
      <c r="C2250" s="33"/>
      <c r="D2250" s="33"/>
      <c r="E2250" s="33"/>
      <c r="F2250" s="33"/>
      <c r="G2250" s="33"/>
      <c r="N2250"/>
      <c r="O2250"/>
      <c r="P2250"/>
      <c r="Q2250"/>
      <c r="R2250"/>
      <c r="S2250"/>
      <c r="T2250"/>
      <c r="U2250"/>
      <c r="V2250"/>
      <c r="W2250"/>
      <c r="X2250" s="410"/>
      <c r="Y2250" s="410"/>
      <c r="Z2250" s="410"/>
      <c r="AA2250" s="410"/>
      <c r="AB2250" s="410"/>
      <c r="AC2250" s="410"/>
      <c r="AD2250" s="410"/>
    </row>
    <row r="2251" spans="1:30" s="30" customFormat="1" x14ac:dyDescent="0.25">
      <c r="A2251"/>
      <c r="B2251"/>
      <c r="C2251" s="33"/>
      <c r="D2251" s="33"/>
      <c r="E2251" s="33"/>
      <c r="F2251" s="33"/>
      <c r="G2251" s="33"/>
      <c r="N2251"/>
      <c r="O2251"/>
      <c r="P2251"/>
      <c r="Q2251"/>
      <c r="R2251"/>
      <c r="S2251"/>
      <c r="T2251"/>
      <c r="U2251"/>
      <c r="V2251"/>
      <c r="W2251"/>
      <c r="X2251" s="410"/>
      <c r="Y2251" s="410"/>
      <c r="Z2251" s="410"/>
      <c r="AA2251" s="410"/>
      <c r="AB2251" s="410"/>
      <c r="AC2251" s="410"/>
      <c r="AD2251" s="410"/>
    </row>
    <row r="2252" spans="1:30" s="30" customFormat="1" x14ac:dyDescent="0.25">
      <c r="A2252"/>
      <c r="B2252"/>
      <c r="C2252" s="33"/>
      <c r="D2252" s="33"/>
      <c r="E2252" s="33"/>
      <c r="F2252" s="33"/>
      <c r="G2252" s="33"/>
      <c r="N2252"/>
      <c r="O2252"/>
      <c r="P2252"/>
      <c r="Q2252"/>
      <c r="R2252"/>
      <c r="S2252"/>
      <c r="T2252"/>
      <c r="U2252"/>
      <c r="V2252"/>
      <c r="W2252"/>
      <c r="X2252" s="410"/>
      <c r="Y2252" s="410"/>
      <c r="Z2252" s="410"/>
      <c r="AA2252" s="410"/>
      <c r="AB2252" s="410"/>
      <c r="AC2252" s="410"/>
      <c r="AD2252" s="410"/>
    </row>
    <row r="2253" spans="1:30" s="30" customFormat="1" x14ac:dyDescent="0.25">
      <c r="A2253"/>
      <c r="B2253"/>
      <c r="C2253" s="33"/>
      <c r="D2253" s="33"/>
      <c r="E2253" s="33"/>
      <c r="F2253" s="33"/>
      <c r="G2253" s="33"/>
      <c r="N2253"/>
      <c r="O2253"/>
      <c r="P2253"/>
      <c r="Q2253"/>
      <c r="R2253"/>
      <c r="S2253"/>
      <c r="T2253"/>
      <c r="U2253"/>
      <c r="V2253"/>
      <c r="W2253"/>
      <c r="X2253" s="410"/>
      <c r="Y2253" s="410"/>
      <c r="Z2253" s="410"/>
      <c r="AA2253" s="410"/>
      <c r="AB2253" s="410"/>
      <c r="AC2253" s="410"/>
      <c r="AD2253" s="410"/>
    </row>
    <row r="2254" spans="1:30" s="30" customFormat="1" x14ac:dyDescent="0.25">
      <c r="A2254"/>
      <c r="B2254"/>
      <c r="C2254" s="33"/>
      <c r="D2254" s="33"/>
      <c r="E2254" s="33"/>
      <c r="F2254" s="33"/>
      <c r="G2254" s="33"/>
      <c r="N2254"/>
      <c r="O2254"/>
      <c r="P2254"/>
      <c r="Q2254"/>
      <c r="R2254"/>
      <c r="S2254"/>
      <c r="T2254"/>
      <c r="U2254"/>
      <c r="V2254"/>
      <c r="W2254"/>
      <c r="X2254" s="410"/>
      <c r="Y2254" s="410"/>
      <c r="Z2254" s="410"/>
      <c r="AA2254" s="410"/>
      <c r="AB2254" s="410"/>
      <c r="AC2254" s="410"/>
      <c r="AD2254" s="410"/>
    </row>
    <row r="2255" spans="1:30" s="30" customFormat="1" x14ac:dyDescent="0.25">
      <c r="A2255"/>
      <c r="B2255"/>
      <c r="C2255" s="33"/>
      <c r="D2255" s="33"/>
      <c r="E2255" s="33"/>
      <c r="F2255" s="33"/>
      <c r="G2255" s="33"/>
      <c r="N2255"/>
      <c r="O2255"/>
      <c r="P2255"/>
      <c r="Q2255"/>
      <c r="R2255"/>
      <c r="S2255"/>
      <c r="T2255"/>
      <c r="U2255"/>
      <c r="V2255"/>
      <c r="W2255"/>
      <c r="X2255" s="410"/>
      <c r="Y2255" s="410"/>
      <c r="Z2255" s="410"/>
      <c r="AA2255" s="410"/>
      <c r="AB2255" s="410"/>
      <c r="AC2255" s="410"/>
      <c r="AD2255" s="410"/>
    </row>
    <row r="2256" spans="1:30" s="30" customFormat="1" x14ac:dyDescent="0.25">
      <c r="A2256"/>
      <c r="B2256"/>
      <c r="C2256" s="33"/>
      <c r="D2256" s="33"/>
      <c r="E2256" s="33"/>
      <c r="F2256" s="33"/>
      <c r="G2256" s="33"/>
      <c r="N2256"/>
      <c r="O2256"/>
      <c r="P2256"/>
      <c r="Q2256"/>
      <c r="R2256"/>
      <c r="S2256"/>
      <c r="T2256"/>
      <c r="U2256"/>
      <c r="V2256"/>
      <c r="W2256"/>
      <c r="X2256" s="410"/>
      <c r="Y2256" s="410"/>
      <c r="Z2256" s="410"/>
      <c r="AA2256" s="410"/>
      <c r="AB2256" s="410"/>
      <c r="AC2256" s="410"/>
      <c r="AD2256" s="410"/>
    </row>
    <row r="2257" spans="1:30" s="30" customFormat="1" x14ac:dyDescent="0.25">
      <c r="A2257"/>
      <c r="B2257"/>
      <c r="C2257" s="33"/>
      <c r="D2257" s="33"/>
      <c r="E2257" s="33"/>
      <c r="F2257" s="33"/>
      <c r="G2257" s="33"/>
      <c r="N2257"/>
      <c r="O2257"/>
      <c r="P2257"/>
      <c r="Q2257"/>
      <c r="R2257"/>
      <c r="S2257"/>
      <c r="T2257"/>
      <c r="U2257"/>
      <c r="V2257"/>
      <c r="W2257"/>
      <c r="X2257" s="410"/>
      <c r="Y2257" s="410"/>
      <c r="Z2257" s="410"/>
      <c r="AA2257" s="410"/>
      <c r="AB2257" s="410"/>
      <c r="AC2257" s="410"/>
      <c r="AD2257" s="410"/>
    </row>
    <row r="2258" spans="1:30" s="30" customFormat="1" x14ac:dyDescent="0.25">
      <c r="A2258"/>
      <c r="B2258"/>
      <c r="C2258" s="33"/>
      <c r="D2258" s="33"/>
      <c r="E2258" s="33"/>
      <c r="F2258" s="33"/>
      <c r="G2258" s="33"/>
      <c r="N2258"/>
      <c r="O2258"/>
      <c r="P2258"/>
      <c r="Q2258"/>
      <c r="R2258"/>
      <c r="S2258"/>
      <c r="T2258"/>
      <c r="U2258"/>
      <c r="V2258"/>
      <c r="W2258"/>
      <c r="X2258" s="410"/>
      <c r="Y2258" s="410"/>
      <c r="Z2258" s="410"/>
      <c r="AA2258" s="410"/>
      <c r="AB2258" s="410"/>
      <c r="AC2258" s="410"/>
      <c r="AD2258" s="410"/>
    </row>
    <row r="2259" spans="1:30" s="30" customFormat="1" x14ac:dyDescent="0.25">
      <c r="A2259"/>
      <c r="B2259"/>
      <c r="C2259" s="33"/>
      <c r="D2259" s="33"/>
      <c r="E2259" s="33"/>
      <c r="F2259" s="33"/>
      <c r="G2259" s="33"/>
      <c r="N2259"/>
      <c r="O2259"/>
      <c r="P2259"/>
      <c r="Q2259"/>
      <c r="R2259"/>
      <c r="S2259"/>
      <c r="T2259"/>
      <c r="U2259"/>
      <c r="V2259"/>
      <c r="W2259"/>
      <c r="X2259" s="410"/>
      <c r="Y2259" s="410"/>
      <c r="Z2259" s="410"/>
      <c r="AA2259" s="410"/>
      <c r="AB2259" s="410"/>
      <c r="AC2259" s="410"/>
      <c r="AD2259" s="410"/>
    </row>
    <row r="2260" spans="1:30" s="30" customFormat="1" x14ac:dyDescent="0.25">
      <c r="A2260"/>
      <c r="B2260"/>
      <c r="C2260" s="33"/>
      <c r="D2260" s="33"/>
      <c r="E2260" s="33"/>
      <c r="F2260" s="33"/>
      <c r="G2260" s="33"/>
      <c r="N2260"/>
      <c r="O2260"/>
      <c r="P2260"/>
      <c r="Q2260"/>
      <c r="R2260"/>
      <c r="S2260"/>
      <c r="T2260"/>
      <c r="U2260"/>
      <c r="V2260"/>
      <c r="W2260"/>
      <c r="X2260" s="410"/>
      <c r="Y2260" s="410"/>
      <c r="Z2260" s="410"/>
      <c r="AA2260" s="410"/>
      <c r="AB2260" s="410"/>
      <c r="AC2260" s="410"/>
      <c r="AD2260" s="410"/>
    </row>
    <row r="2261" spans="1:30" s="30" customFormat="1" x14ac:dyDescent="0.25">
      <c r="A2261"/>
      <c r="B2261"/>
      <c r="C2261" s="33"/>
      <c r="D2261" s="33"/>
      <c r="E2261" s="33"/>
      <c r="F2261" s="33"/>
      <c r="G2261" s="33"/>
      <c r="N2261"/>
      <c r="O2261"/>
      <c r="P2261"/>
      <c r="Q2261"/>
      <c r="R2261"/>
      <c r="S2261"/>
      <c r="T2261"/>
      <c r="U2261"/>
      <c r="V2261"/>
      <c r="W2261"/>
      <c r="X2261" s="410"/>
      <c r="Y2261" s="410"/>
      <c r="Z2261" s="410"/>
      <c r="AA2261" s="410"/>
      <c r="AB2261" s="410"/>
      <c r="AC2261" s="410"/>
      <c r="AD2261" s="410"/>
    </row>
    <row r="2262" spans="1:30" s="30" customFormat="1" x14ac:dyDescent="0.25">
      <c r="A2262"/>
      <c r="B2262"/>
      <c r="C2262" s="33"/>
      <c r="D2262" s="33"/>
      <c r="E2262" s="33"/>
      <c r="F2262" s="33"/>
      <c r="G2262" s="33"/>
      <c r="N2262"/>
      <c r="O2262"/>
      <c r="P2262"/>
      <c r="Q2262"/>
      <c r="R2262"/>
      <c r="S2262"/>
      <c r="T2262"/>
      <c r="U2262"/>
      <c r="V2262"/>
      <c r="W2262"/>
      <c r="X2262" s="410"/>
      <c r="Y2262" s="410"/>
      <c r="Z2262" s="410"/>
      <c r="AA2262" s="410"/>
      <c r="AB2262" s="410"/>
      <c r="AC2262" s="410"/>
      <c r="AD2262" s="410"/>
    </row>
    <row r="2263" spans="1:30" s="30" customFormat="1" x14ac:dyDescent="0.25">
      <c r="A2263"/>
      <c r="B2263"/>
      <c r="C2263" s="33"/>
      <c r="D2263" s="33"/>
      <c r="E2263" s="33"/>
      <c r="F2263" s="33"/>
      <c r="G2263" s="33"/>
      <c r="N2263"/>
      <c r="O2263"/>
      <c r="P2263"/>
      <c r="Q2263"/>
      <c r="R2263"/>
      <c r="S2263"/>
      <c r="T2263"/>
      <c r="U2263"/>
      <c r="V2263"/>
      <c r="W2263"/>
      <c r="X2263" s="410"/>
      <c r="Y2263" s="410"/>
      <c r="Z2263" s="410"/>
      <c r="AA2263" s="410"/>
      <c r="AB2263" s="410"/>
      <c r="AC2263" s="410"/>
      <c r="AD2263" s="410"/>
    </row>
    <row r="2264" spans="1:30" s="30" customFormat="1" x14ac:dyDescent="0.25">
      <c r="A2264"/>
      <c r="B2264"/>
      <c r="C2264" s="33"/>
      <c r="D2264" s="33"/>
      <c r="E2264" s="33"/>
      <c r="F2264" s="33"/>
      <c r="G2264" s="33"/>
      <c r="N2264"/>
      <c r="O2264"/>
      <c r="P2264"/>
      <c r="Q2264"/>
      <c r="R2264"/>
      <c r="S2264"/>
      <c r="T2264"/>
      <c r="U2264"/>
      <c r="V2264"/>
      <c r="W2264"/>
      <c r="X2264" s="410"/>
      <c r="Y2264" s="410"/>
      <c r="Z2264" s="410"/>
      <c r="AA2264" s="410"/>
      <c r="AB2264" s="410"/>
      <c r="AC2264" s="410"/>
      <c r="AD2264" s="410"/>
    </row>
    <row r="2265" spans="1:30" s="30" customFormat="1" x14ac:dyDescent="0.25">
      <c r="A2265"/>
      <c r="B2265"/>
      <c r="C2265" s="33"/>
      <c r="D2265" s="33"/>
      <c r="E2265" s="33"/>
      <c r="F2265" s="33"/>
      <c r="G2265" s="33"/>
      <c r="N2265"/>
      <c r="O2265"/>
      <c r="P2265"/>
      <c r="Q2265"/>
      <c r="R2265"/>
      <c r="S2265"/>
      <c r="T2265"/>
      <c r="U2265"/>
      <c r="V2265"/>
      <c r="W2265"/>
      <c r="X2265" s="410"/>
      <c r="Y2265" s="410"/>
      <c r="Z2265" s="410"/>
      <c r="AA2265" s="410"/>
      <c r="AB2265" s="410"/>
      <c r="AC2265" s="410"/>
      <c r="AD2265" s="410"/>
    </row>
    <row r="2266" spans="1:30" s="30" customFormat="1" x14ac:dyDescent="0.25">
      <c r="A2266"/>
      <c r="B2266"/>
      <c r="C2266" s="33"/>
      <c r="D2266" s="33"/>
      <c r="E2266" s="33"/>
      <c r="F2266" s="33"/>
      <c r="G2266" s="33"/>
      <c r="N2266"/>
      <c r="O2266"/>
      <c r="P2266"/>
      <c r="Q2266"/>
      <c r="R2266"/>
      <c r="S2266"/>
      <c r="T2266"/>
      <c r="U2266"/>
      <c r="V2266"/>
      <c r="W2266"/>
      <c r="X2266" s="410"/>
      <c r="Y2266" s="410"/>
      <c r="Z2266" s="410"/>
      <c r="AA2266" s="410"/>
      <c r="AB2266" s="410"/>
      <c r="AC2266" s="410"/>
      <c r="AD2266" s="410"/>
    </row>
    <row r="2267" spans="1:30" s="30" customFormat="1" x14ac:dyDescent="0.25">
      <c r="A2267"/>
      <c r="B2267"/>
      <c r="C2267" s="33"/>
      <c r="D2267" s="33"/>
      <c r="E2267" s="33"/>
      <c r="F2267" s="33"/>
      <c r="G2267" s="33"/>
      <c r="N2267"/>
      <c r="O2267"/>
      <c r="P2267"/>
      <c r="Q2267"/>
      <c r="R2267"/>
      <c r="S2267"/>
      <c r="T2267"/>
      <c r="U2267"/>
      <c r="V2267"/>
      <c r="W2267"/>
      <c r="X2267" s="410"/>
      <c r="Y2267" s="410"/>
      <c r="Z2267" s="410"/>
      <c r="AA2267" s="410"/>
      <c r="AB2267" s="410"/>
      <c r="AC2267" s="410"/>
      <c r="AD2267" s="410"/>
    </row>
    <row r="2268" spans="1:30" s="30" customFormat="1" x14ac:dyDescent="0.25">
      <c r="A2268"/>
      <c r="B2268"/>
      <c r="C2268" s="33"/>
      <c r="D2268" s="33"/>
      <c r="E2268" s="33"/>
      <c r="F2268" s="33"/>
      <c r="G2268" s="33"/>
      <c r="N2268"/>
      <c r="O2268"/>
      <c r="P2268"/>
      <c r="Q2268"/>
      <c r="R2268"/>
      <c r="S2268"/>
      <c r="T2268"/>
      <c r="U2268"/>
      <c r="V2268"/>
      <c r="W2268"/>
      <c r="X2268" s="410"/>
      <c r="Y2268" s="410"/>
      <c r="Z2268" s="410"/>
      <c r="AA2268" s="410"/>
      <c r="AB2268" s="410"/>
      <c r="AC2268" s="410"/>
      <c r="AD2268" s="410"/>
    </row>
    <row r="2269" spans="1:30" s="30" customFormat="1" x14ac:dyDescent="0.25">
      <c r="A2269"/>
      <c r="B2269"/>
      <c r="C2269" s="33"/>
      <c r="D2269" s="33"/>
      <c r="E2269" s="33"/>
      <c r="F2269" s="33"/>
      <c r="G2269" s="33"/>
      <c r="N2269"/>
      <c r="O2269"/>
      <c r="P2269"/>
      <c r="Q2269"/>
      <c r="R2269"/>
      <c r="S2269"/>
      <c r="T2269"/>
      <c r="U2269"/>
      <c r="V2269"/>
      <c r="W2269"/>
      <c r="X2269" s="410"/>
      <c r="Y2269" s="410"/>
      <c r="Z2269" s="410"/>
      <c r="AA2269" s="410"/>
      <c r="AB2269" s="410"/>
      <c r="AC2269" s="410"/>
      <c r="AD2269" s="410"/>
    </row>
    <row r="2270" spans="1:30" s="30" customFormat="1" x14ac:dyDescent="0.25">
      <c r="A2270"/>
      <c r="B2270"/>
      <c r="C2270" s="33"/>
      <c r="D2270" s="33"/>
      <c r="E2270" s="33"/>
      <c r="F2270" s="33"/>
      <c r="G2270" s="33"/>
      <c r="N2270"/>
      <c r="O2270"/>
      <c r="P2270"/>
      <c r="Q2270"/>
      <c r="R2270"/>
      <c r="S2270"/>
      <c r="T2270"/>
      <c r="U2270"/>
      <c r="V2270"/>
      <c r="W2270"/>
      <c r="X2270" s="410"/>
      <c r="Y2270" s="410"/>
      <c r="Z2270" s="410"/>
      <c r="AA2270" s="410"/>
      <c r="AB2270" s="410"/>
      <c r="AC2270" s="410"/>
      <c r="AD2270" s="410"/>
    </row>
    <row r="2271" spans="1:30" s="30" customFormat="1" x14ac:dyDescent="0.25">
      <c r="A2271"/>
      <c r="B2271"/>
      <c r="C2271" s="33"/>
      <c r="D2271" s="33"/>
      <c r="E2271" s="33"/>
      <c r="F2271" s="33"/>
      <c r="G2271" s="33"/>
      <c r="N2271"/>
      <c r="O2271"/>
      <c r="P2271"/>
      <c r="Q2271"/>
      <c r="R2271"/>
      <c r="S2271"/>
      <c r="T2271"/>
      <c r="U2271"/>
      <c r="V2271"/>
      <c r="W2271"/>
      <c r="X2271" s="410"/>
      <c r="Y2271" s="410"/>
      <c r="Z2271" s="410"/>
      <c r="AA2271" s="410"/>
      <c r="AB2271" s="410"/>
      <c r="AC2271" s="410"/>
      <c r="AD2271" s="410"/>
    </row>
    <row r="2272" spans="1:30" s="30" customFormat="1" x14ac:dyDescent="0.25">
      <c r="A2272"/>
      <c r="B2272"/>
      <c r="C2272" s="33"/>
      <c r="D2272" s="33"/>
      <c r="E2272" s="33"/>
      <c r="F2272" s="33"/>
      <c r="G2272" s="33"/>
      <c r="N2272"/>
      <c r="O2272"/>
      <c r="P2272"/>
      <c r="Q2272"/>
      <c r="R2272"/>
      <c r="S2272"/>
      <c r="T2272"/>
      <c r="U2272"/>
      <c r="V2272"/>
      <c r="W2272"/>
      <c r="X2272" s="410"/>
      <c r="Y2272" s="410"/>
      <c r="Z2272" s="410"/>
      <c r="AA2272" s="410"/>
      <c r="AB2272" s="410"/>
      <c r="AC2272" s="410"/>
      <c r="AD2272" s="410"/>
    </row>
    <row r="2273" spans="1:30" s="30" customFormat="1" x14ac:dyDescent="0.25">
      <c r="A2273"/>
      <c r="B2273"/>
      <c r="C2273" s="33"/>
      <c r="D2273" s="33"/>
      <c r="E2273" s="33"/>
      <c r="F2273" s="33"/>
      <c r="G2273" s="33"/>
      <c r="N2273"/>
      <c r="O2273"/>
      <c r="P2273"/>
      <c r="Q2273"/>
      <c r="R2273"/>
      <c r="S2273"/>
      <c r="T2273"/>
      <c r="U2273"/>
      <c r="V2273"/>
      <c r="W2273"/>
      <c r="X2273" s="410"/>
      <c r="Y2273" s="410"/>
      <c r="Z2273" s="410"/>
      <c r="AA2273" s="410"/>
      <c r="AB2273" s="410"/>
      <c r="AC2273" s="410"/>
      <c r="AD2273" s="410"/>
    </row>
    <row r="2274" spans="1:30" s="30" customFormat="1" x14ac:dyDescent="0.25">
      <c r="A2274"/>
      <c r="B2274"/>
      <c r="C2274" s="33"/>
      <c r="D2274" s="33"/>
      <c r="E2274" s="33"/>
      <c r="F2274" s="33"/>
      <c r="G2274" s="33"/>
      <c r="N2274"/>
      <c r="O2274"/>
      <c r="P2274"/>
      <c r="Q2274"/>
      <c r="R2274"/>
      <c r="S2274"/>
      <c r="T2274"/>
      <c r="U2274"/>
      <c r="V2274"/>
      <c r="W2274"/>
      <c r="X2274" s="410"/>
      <c r="Y2274" s="410"/>
      <c r="Z2274" s="410"/>
      <c r="AA2274" s="410"/>
      <c r="AB2274" s="410"/>
      <c r="AC2274" s="410"/>
      <c r="AD2274" s="410"/>
    </row>
    <row r="2275" spans="1:30" s="30" customFormat="1" x14ac:dyDescent="0.25">
      <c r="A2275"/>
      <c r="B2275"/>
      <c r="C2275" s="33"/>
      <c r="D2275" s="33"/>
      <c r="E2275" s="33"/>
      <c r="F2275" s="33"/>
      <c r="G2275" s="33"/>
      <c r="N2275"/>
      <c r="O2275"/>
      <c r="P2275"/>
      <c r="Q2275"/>
      <c r="R2275"/>
      <c r="S2275"/>
      <c r="T2275"/>
      <c r="U2275"/>
      <c r="V2275"/>
      <c r="W2275"/>
      <c r="X2275" s="410"/>
      <c r="Y2275" s="410"/>
      <c r="Z2275" s="410"/>
      <c r="AA2275" s="410"/>
      <c r="AB2275" s="410"/>
      <c r="AC2275" s="410"/>
      <c r="AD2275" s="410"/>
    </row>
    <row r="2276" spans="1:30" s="30" customFormat="1" x14ac:dyDescent="0.25">
      <c r="A2276"/>
      <c r="B2276"/>
      <c r="C2276" s="33"/>
      <c r="D2276" s="33"/>
      <c r="E2276" s="33"/>
      <c r="F2276" s="33"/>
      <c r="G2276" s="33"/>
      <c r="N2276"/>
      <c r="O2276"/>
      <c r="P2276"/>
      <c r="Q2276"/>
      <c r="R2276"/>
      <c r="S2276"/>
      <c r="T2276"/>
      <c r="U2276"/>
      <c r="V2276"/>
      <c r="W2276"/>
      <c r="X2276" s="410"/>
      <c r="Y2276" s="410"/>
      <c r="Z2276" s="410"/>
      <c r="AA2276" s="410"/>
      <c r="AB2276" s="410"/>
      <c r="AC2276" s="410"/>
      <c r="AD2276" s="410"/>
    </row>
    <row r="2277" spans="1:30" s="30" customFormat="1" x14ac:dyDescent="0.25">
      <c r="A2277"/>
      <c r="B2277"/>
      <c r="C2277" s="33"/>
      <c r="D2277" s="33"/>
      <c r="E2277" s="33"/>
      <c r="F2277" s="33"/>
      <c r="G2277" s="33"/>
      <c r="N2277"/>
      <c r="O2277"/>
      <c r="P2277"/>
      <c r="Q2277"/>
      <c r="R2277"/>
      <c r="S2277"/>
      <c r="T2277"/>
      <c r="U2277"/>
      <c r="V2277"/>
      <c r="W2277"/>
      <c r="X2277" s="410"/>
      <c r="Y2277" s="410"/>
      <c r="Z2277" s="410"/>
      <c r="AA2277" s="410"/>
      <c r="AB2277" s="410"/>
      <c r="AC2277" s="410"/>
      <c r="AD2277" s="410"/>
    </row>
    <row r="2278" spans="1:30" s="30" customFormat="1" x14ac:dyDescent="0.25">
      <c r="A2278"/>
      <c r="B2278"/>
      <c r="C2278" s="33"/>
      <c r="D2278" s="33"/>
      <c r="E2278" s="33"/>
      <c r="F2278" s="33"/>
      <c r="G2278" s="33"/>
      <c r="N2278"/>
      <c r="O2278"/>
      <c r="P2278"/>
      <c r="Q2278"/>
      <c r="R2278"/>
      <c r="S2278"/>
      <c r="T2278"/>
      <c r="U2278"/>
      <c r="V2278"/>
      <c r="W2278"/>
      <c r="X2278" s="410"/>
      <c r="Y2278" s="410"/>
      <c r="Z2278" s="410"/>
      <c r="AA2278" s="410"/>
      <c r="AB2278" s="410"/>
      <c r="AC2278" s="410"/>
      <c r="AD2278" s="410"/>
    </row>
    <row r="2279" spans="1:30" s="30" customFormat="1" x14ac:dyDescent="0.25">
      <c r="A2279"/>
      <c r="B2279"/>
      <c r="C2279" s="33"/>
      <c r="D2279" s="33"/>
      <c r="E2279" s="33"/>
      <c r="F2279" s="33"/>
      <c r="G2279" s="33"/>
      <c r="N2279"/>
      <c r="O2279"/>
      <c r="P2279"/>
      <c r="Q2279"/>
      <c r="R2279"/>
      <c r="S2279"/>
      <c r="T2279"/>
      <c r="U2279"/>
      <c r="V2279"/>
      <c r="W2279"/>
      <c r="X2279" s="410"/>
      <c r="Y2279" s="410"/>
      <c r="Z2279" s="410"/>
      <c r="AA2279" s="410"/>
      <c r="AB2279" s="410"/>
      <c r="AC2279" s="410"/>
      <c r="AD2279" s="410"/>
    </row>
    <row r="2280" spans="1:30" s="30" customFormat="1" x14ac:dyDescent="0.25">
      <c r="A2280"/>
      <c r="B2280"/>
      <c r="C2280" s="33"/>
      <c r="D2280" s="33"/>
      <c r="E2280" s="33"/>
      <c r="F2280" s="33"/>
      <c r="G2280" s="33"/>
      <c r="N2280"/>
      <c r="O2280"/>
      <c r="P2280"/>
      <c r="Q2280"/>
      <c r="R2280"/>
      <c r="S2280"/>
      <c r="T2280"/>
      <c r="U2280"/>
      <c r="V2280"/>
      <c r="W2280"/>
      <c r="X2280" s="410"/>
      <c r="Y2280" s="410"/>
      <c r="Z2280" s="410"/>
      <c r="AA2280" s="410"/>
      <c r="AB2280" s="410"/>
      <c r="AC2280" s="410"/>
      <c r="AD2280" s="410"/>
    </row>
    <row r="2281" spans="1:30" s="30" customFormat="1" x14ac:dyDescent="0.25">
      <c r="A2281"/>
      <c r="B2281"/>
      <c r="C2281" s="33"/>
      <c r="D2281" s="33"/>
      <c r="E2281" s="33"/>
      <c r="F2281" s="33"/>
      <c r="G2281" s="33"/>
      <c r="N2281"/>
      <c r="O2281"/>
      <c r="P2281"/>
      <c r="Q2281"/>
      <c r="R2281"/>
      <c r="S2281"/>
      <c r="T2281"/>
      <c r="U2281"/>
      <c r="V2281"/>
      <c r="W2281"/>
      <c r="X2281" s="410"/>
      <c r="Y2281" s="410"/>
      <c r="Z2281" s="410"/>
      <c r="AA2281" s="410"/>
      <c r="AB2281" s="410"/>
      <c r="AC2281" s="410"/>
      <c r="AD2281" s="410"/>
    </row>
    <row r="2282" spans="1:30" s="30" customFormat="1" x14ac:dyDescent="0.25">
      <c r="A2282"/>
      <c r="B2282"/>
      <c r="C2282" s="33"/>
      <c r="D2282" s="33"/>
      <c r="E2282" s="33"/>
      <c r="F2282" s="33"/>
      <c r="G2282" s="33"/>
      <c r="N2282"/>
      <c r="O2282"/>
      <c r="P2282"/>
      <c r="Q2282"/>
      <c r="R2282"/>
      <c r="S2282"/>
      <c r="T2282"/>
      <c r="U2282"/>
      <c r="V2282"/>
      <c r="W2282"/>
      <c r="X2282" s="410"/>
      <c r="Y2282" s="410"/>
      <c r="Z2282" s="410"/>
      <c r="AA2282" s="410"/>
      <c r="AB2282" s="410"/>
      <c r="AC2282" s="410"/>
      <c r="AD2282" s="410"/>
    </row>
    <row r="2283" spans="1:30" s="30" customFormat="1" x14ac:dyDescent="0.25">
      <c r="A2283"/>
      <c r="B2283"/>
      <c r="C2283" s="33"/>
      <c r="D2283" s="33"/>
      <c r="E2283" s="33"/>
      <c r="F2283" s="33"/>
      <c r="G2283" s="33"/>
      <c r="N2283"/>
      <c r="O2283"/>
      <c r="P2283"/>
      <c r="Q2283"/>
      <c r="R2283"/>
      <c r="S2283"/>
      <c r="T2283"/>
      <c r="U2283"/>
      <c r="V2283"/>
      <c r="W2283"/>
      <c r="X2283" s="410"/>
      <c r="Y2283" s="410"/>
      <c r="Z2283" s="410"/>
      <c r="AA2283" s="410"/>
      <c r="AB2283" s="410"/>
      <c r="AC2283" s="410"/>
      <c r="AD2283" s="410"/>
    </row>
    <row r="2284" spans="1:30" s="30" customFormat="1" x14ac:dyDescent="0.25">
      <c r="A2284"/>
      <c r="B2284"/>
      <c r="C2284" s="33"/>
      <c r="D2284" s="33"/>
      <c r="E2284" s="33"/>
      <c r="F2284" s="33"/>
      <c r="G2284" s="33"/>
      <c r="N2284"/>
      <c r="O2284"/>
      <c r="P2284"/>
      <c r="Q2284"/>
      <c r="R2284"/>
      <c r="S2284"/>
      <c r="T2284"/>
      <c r="U2284"/>
      <c r="V2284"/>
      <c r="W2284"/>
      <c r="X2284" s="410"/>
      <c r="Y2284" s="410"/>
      <c r="Z2284" s="410"/>
      <c r="AA2284" s="410"/>
      <c r="AB2284" s="410"/>
      <c r="AC2284" s="410"/>
      <c r="AD2284" s="410"/>
    </row>
    <row r="2285" spans="1:30" s="30" customFormat="1" x14ac:dyDescent="0.25">
      <c r="A2285"/>
      <c r="B2285"/>
      <c r="C2285" s="33"/>
      <c r="D2285" s="33"/>
      <c r="E2285" s="33"/>
      <c r="F2285" s="33"/>
      <c r="G2285" s="33"/>
      <c r="N2285"/>
      <c r="O2285"/>
      <c r="P2285"/>
      <c r="Q2285"/>
      <c r="R2285"/>
      <c r="S2285"/>
      <c r="T2285"/>
      <c r="U2285"/>
      <c r="V2285"/>
      <c r="W2285"/>
      <c r="X2285" s="410"/>
      <c r="Y2285" s="410"/>
      <c r="Z2285" s="410"/>
      <c r="AA2285" s="410"/>
      <c r="AB2285" s="410"/>
      <c r="AC2285" s="410"/>
      <c r="AD2285" s="410"/>
    </row>
    <row r="2286" spans="1:30" s="30" customFormat="1" x14ac:dyDescent="0.25">
      <c r="A2286"/>
      <c r="B2286"/>
      <c r="C2286" s="33"/>
      <c r="D2286" s="33"/>
      <c r="E2286" s="33"/>
      <c r="F2286" s="33"/>
      <c r="G2286" s="33"/>
      <c r="N2286"/>
      <c r="O2286"/>
      <c r="P2286"/>
      <c r="Q2286"/>
      <c r="R2286"/>
      <c r="S2286"/>
      <c r="T2286"/>
      <c r="U2286"/>
      <c r="V2286"/>
      <c r="W2286"/>
      <c r="X2286" s="410"/>
      <c r="Y2286" s="410"/>
      <c r="Z2286" s="410"/>
      <c r="AA2286" s="410"/>
      <c r="AB2286" s="410"/>
      <c r="AC2286" s="410"/>
      <c r="AD2286" s="410"/>
    </row>
    <row r="2287" spans="1:30" s="30" customFormat="1" x14ac:dyDescent="0.25">
      <c r="A2287"/>
      <c r="B2287"/>
      <c r="C2287" s="33"/>
      <c r="D2287" s="33"/>
      <c r="E2287" s="33"/>
      <c r="F2287" s="33"/>
      <c r="G2287" s="33"/>
      <c r="N2287"/>
      <c r="O2287"/>
      <c r="P2287"/>
      <c r="Q2287"/>
      <c r="R2287"/>
      <c r="S2287"/>
      <c r="T2287"/>
      <c r="U2287"/>
      <c r="V2287"/>
      <c r="W2287"/>
      <c r="X2287" s="410"/>
      <c r="Y2287" s="410"/>
      <c r="Z2287" s="410"/>
      <c r="AA2287" s="410"/>
      <c r="AB2287" s="410"/>
      <c r="AC2287" s="410"/>
      <c r="AD2287" s="410"/>
    </row>
    <row r="2288" spans="1:30" s="30" customFormat="1" x14ac:dyDescent="0.25">
      <c r="A2288"/>
      <c r="B2288"/>
      <c r="C2288" s="33"/>
      <c r="D2288" s="33"/>
      <c r="E2288" s="33"/>
      <c r="F2288" s="33"/>
      <c r="G2288" s="33"/>
      <c r="N2288"/>
      <c r="O2288"/>
      <c r="P2288"/>
      <c r="Q2288"/>
      <c r="R2288"/>
      <c r="S2288"/>
      <c r="T2288"/>
      <c r="U2288"/>
      <c r="V2288"/>
      <c r="W2288"/>
      <c r="X2288" s="410"/>
      <c r="Y2288" s="410"/>
      <c r="Z2288" s="410"/>
      <c r="AA2288" s="410"/>
      <c r="AB2288" s="410"/>
      <c r="AC2288" s="410"/>
      <c r="AD2288" s="410"/>
    </row>
    <row r="2289" spans="1:30" s="30" customFormat="1" x14ac:dyDescent="0.25">
      <c r="A2289"/>
      <c r="B2289"/>
      <c r="C2289" s="33"/>
      <c r="D2289" s="33"/>
      <c r="E2289" s="33"/>
      <c r="F2289" s="33"/>
      <c r="G2289" s="33"/>
      <c r="N2289"/>
      <c r="O2289"/>
      <c r="P2289"/>
      <c r="Q2289"/>
      <c r="R2289"/>
      <c r="S2289"/>
      <c r="T2289"/>
      <c r="U2289"/>
      <c r="V2289"/>
      <c r="W2289"/>
      <c r="X2289" s="410"/>
      <c r="Y2289" s="410"/>
      <c r="Z2289" s="410"/>
      <c r="AA2289" s="410"/>
      <c r="AB2289" s="410"/>
      <c r="AC2289" s="410"/>
      <c r="AD2289" s="410"/>
    </row>
    <row r="2290" spans="1:30" s="30" customFormat="1" x14ac:dyDescent="0.25">
      <c r="A2290"/>
      <c r="B2290"/>
      <c r="C2290" s="33"/>
      <c r="D2290" s="33"/>
      <c r="E2290" s="33"/>
      <c r="F2290" s="33"/>
      <c r="G2290" s="33"/>
      <c r="N2290"/>
      <c r="O2290"/>
      <c r="P2290"/>
      <c r="Q2290"/>
      <c r="R2290"/>
      <c r="S2290"/>
      <c r="T2290"/>
      <c r="U2290"/>
      <c r="V2290"/>
      <c r="W2290"/>
      <c r="X2290" s="410"/>
      <c r="Y2290" s="410"/>
      <c r="Z2290" s="410"/>
      <c r="AA2290" s="410"/>
      <c r="AB2290" s="410"/>
      <c r="AC2290" s="410"/>
      <c r="AD2290" s="410"/>
    </row>
    <row r="2291" spans="1:30" s="30" customFormat="1" x14ac:dyDescent="0.25">
      <c r="A2291"/>
      <c r="B2291"/>
      <c r="C2291" s="33"/>
      <c r="D2291" s="33"/>
      <c r="E2291" s="33"/>
      <c r="F2291" s="33"/>
      <c r="G2291" s="33"/>
      <c r="N2291"/>
      <c r="O2291"/>
      <c r="P2291"/>
      <c r="Q2291"/>
      <c r="R2291"/>
      <c r="S2291"/>
      <c r="T2291"/>
      <c r="U2291"/>
      <c r="V2291"/>
      <c r="W2291"/>
      <c r="X2291" s="410"/>
      <c r="Y2291" s="410"/>
      <c r="Z2291" s="410"/>
      <c r="AA2291" s="410"/>
      <c r="AB2291" s="410"/>
      <c r="AC2291" s="410"/>
      <c r="AD2291" s="410"/>
    </row>
    <row r="2292" spans="1:30" s="30" customFormat="1" x14ac:dyDescent="0.25">
      <c r="A2292"/>
      <c r="B2292"/>
      <c r="C2292" s="33"/>
      <c r="D2292" s="33"/>
      <c r="E2292" s="33"/>
      <c r="F2292" s="33"/>
      <c r="G2292" s="33"/>
      <c r="N2292"/>
      <c r="O2292"/>
      <c r="P2292"/>
      <c r="Q2292"/>
      <c r="R2292"/>
      <c r="S2292"/>
      <c r="T2292"/>
      <c r="U2292"/>
      <c r="V2292"/>
      <c r="W2292"/>
      <c r="X2292" s="410"/>
      <c r="Y2292" s="410"/>
      <c r="Z2292" s="410"/>
      <c r="AA2292" s="410"/>
      <c r="AB2292" s="410"/>
      <c r="AC2292" s="410"/>
      <c r="AD2292" s="410"/>
    </row>
    <row r="2293" spans="1:30" s="30" customFormat="1" x14ac:dyDescent="0.25">
      <c r="A2293"/>
      <c r="B2293"/>
      <c r="C2293" s="33"/>
      <c r="D2293" s="33"/>
      <c r="E2293" s="33"/>
      <c r="F2293" s="33"/>
      <c r="G2293" s="33"/>
      <c r="N2293"/>
      <c r="O2293"/>
      <c r="P2293"/>
      <c r="Q2293"/>
      <c r="R2293"/>
      <c r="S2293"/>
      <c r="T2293"/>
      <c r="U2293"/>
      <c r="V2293"/>
      <c r="W2293"/>
      <c r="X2293" s="410"/>
      <c r="Y2293" s="410"/>
      <c r="Z2293" s="410"/>
      <c r="AA2293" s="410"/>
      <c r="AB2293" s="410"/>
      <c r="AC2293" s="410"/>
      <c r="AD2293" s="410"/>
    </row>
    <row r="2294" spans="1:30" s="30" customFormat="1" x14ac:dyDescent="0.25">
      <c r="A2294"/>
      <c r="B2294"/>
      <c r="C2294" s="33"/>
      <c r="D2294" s="33"/>
      <c r="E2294" s="33"/>
      <c r="F2294" s="33"/>
      <c r="G2294" s="33"/>
      <c r="N2294"/>
      <c r="O2294"/>
      <c r="P2294"/>
      <c r="Q2294"/>
      <c r="R2294"/>
      <c r="S2294"/>
      <c r="T2294"/>
      <c r="U2294"/>
      <c r="V2294"/>
      <c r="W2294"/>
      <c r="X2294" s="410"/>
      <c r="Y2294" s="410"/>
      <c r="Z2294" s="410"/>
      <c r="AA2294" s="410"/>
      <c r="AB2294" s="410"/>
      <c r="AC2294" s="410"/>
      <c r="AD2294" s="410"/>
    </row>
    <row r="2295" spans="1:30" s="30" customFormat="1" x14ac:dyDescent="0.25">
      <c r="A2295"/>
      <c r="B2295"/>
      <c r="C2295" s="33"/>
      <c r="D2295" s="33"/>
      <c r="E2295" s="33"/>
      <c r="F2295" s="33"/>
      <c r="G2295" s="33"/>
      <c r="N2295"/>
      <c r="O2295"/>
      <c r="P2295"/>
      <c r="Q2295"/>
      <c r="R2295"/>
      <c r="S2295"/>
      <c r="T2295"/>
      <c r="U2295"/>
      <c r="V2295"/>
      <c r="W2295"/>
      <c r="X2295" s="410"/>
      <c r="Y2295" s="410"/>
      <c r="Z2295" s="410"/>
      <c r="AA2295" s="410"/>
      <c r="AB2295" s="410"/>
      <c r="AC2295" s="410"/>
      <c r="AD2295" s="410"/>
    </row>
    <row r="2296" spans="1:30" s="30" customFormat="1" x14ac:dyDescent="0.25">
      <c r="A2296"/>
      <c r="B2296"/>
      <c r="C2296" s="33"/>
      <c r="D2296" s="33"/>
      <c r="E2296" s="33"/>
      <c r="F2296" s="33"/>
      <c r="G2296" s="33"/>
      <c r="N2296"/>
      <c r="O2296"/>
      <c r="P2296"/>
      <c r="Q2296"/>
      <c r="R2296"/>
      <c r="S2296"/>
      <c r="T2296"/>
      <c r="U2296"/>
      <c r="V2296"/>
      <c r="W2296"/>
      <c r="X2296" s="410"/>
      <c r="Y2296" s="410"/>
      <c r="Z2296" s="410"/>
      <c r="AA2296" s="410"/>
      <c r="AB2296" s="410"/>
      <c r="AC2296" s="410"/>
      <c r="AD2296" s="410"/>
    </row>
    <row r="2297" spans="1:30" s="30" customFormat="1" x14ac:dyDescent="0.25">
      <c r="A2297"/>
      <c r="B2297"/>
      <c r="C2297" s="33"/>
      <c r="D2297" s="33"/>
      <c r="E2297" s="33"/>
      <c r="F2297" s="33"/>
      <c r="G2297" s="33"/>
      <c r="N2297"/>
      <c r="O2297"/>
      <c r="P2297"/>
      <c r="Q2297"/>
      <c r="R2297"/>
      <c r="S2297"/>
      <c r="T2297"/>
      <c r="U2297"/>
      <c r="V2297"/>
      <c r="W2297"/>
      <c r="X2297" s="410"/>
      <c r="Y2297" s="410"/>
      <c r="Z2297" s="410"/>
      <c r="AA2297" s="410"/>
      <c r="AB2297" s="410"/>
      <c r="AC2297" s="410"/>
      <c r="AD2297" s="410"/>
    </row>
    <row r="2298" spans="1:30" s="30" customFormat="1" x14ac:dyDescent="0.25">
      <c r="A2298"/>
      <c r="B2298"/>
      <c r="C2298" s="33"/>
      <c r="D2298" s="33"/>
      <c r="E2298" s="33"/>
      <c r="F2298" s="33"/>
      <c r="G2298" s="33"/>
      <c r="N2298"/>
      <c r="O2298"/>
      <c r="P2298"/>
      <c r="Q2298"/>
      <c r="R2298"/>
      <c r="S2298"/>
      <c r="T2298"/>
      <c r="U2298"/>
      <c r="V2298"/>
      <c r="W2298"/>
      <c r="X2298" s="410"/>
      <c r="Y2298" s="410"/>
      <c r="Z2298" s="410"/>
      <c r="AA2298" s="410"/>
      <c r="AB2298" s="410"/>
      <c r="AC2298" s="410"/>
      <c r="AD2298" s="410"/>
    </row>
    <row r="2299" spans="1:30" s="30" customFormat="1" x14ac:dyDescent="0.25">
      <c r="A2299"/>
      <c r="B2299"/>
      <c r="C2299" s="33"/>
      <c r="D2299" s="33"/>
      <c r="E2299" s="33"/>
      <c r="F2299" s="33"/>
      <c r="G2299" s="33"/>
      <c r="N2299"/>
      <c r="O2299"/>
      <c r="P2299"/>
      <c r="Q2299"/>
      <c r="R2299"/>
      <c r="S2299"/>
      <c r="T2299"/>
      <c r="U2299"/>
      <c r="V2299"/>
      <c r="W2299"/>
      <c r="X2299" s="410"/>
      <c r="Y2299" s="410"/>
      <c r="Z2299" s="410"/>
      <c r="AA2299" s="410"/>
      <c r="AB2299" s="410"/>
      <c r="AC2299" s="410"/>
      <c r="AD2299" s="410"/>
    </row>
    <row r="2300" spans="1:30" s="30" customFormat="1" x14ac:dyDescent="0.25">
      <c r="A2300"/>
      <c r="B2300"/>
      <c r="C2300" s="33"/>
      <c r="D2300" s="33"/>
      <c r="E2300" s="33"/>
      <c r="F2300" s="33"/>
      <c r="G2300" s="33"/>
      <c r="N2300"/>
      <c r="O2300"/>
      <c r="P2300"/>
      <c r="Q2300"/>
      <c r="R2300"/>
      <c r="S2300"/>
      <c r="T2300"/>
      <c r="U2300"/>
      <c r="V2300"/>
      <c r="W2300"/>
      <c r="X2300" s="410"/>
      <c r="Y2300" s="410"/>
      <c r="Z2300" s="410"/>
      <c r="AA2300" s="410"/>
      <c r="AB2300" s="410"/>
      <c r="AC2300" s="410"/>
      <c r="AD2300" s="410"/>
    </row>
    <row r="2301" spans="1:30" s="30" customFormat="1" x14ac:dyDescent="0.25">
      <c r="A2301"/>
      <c r="B2301"/>
      <c r="C2301" s="33"/>
      <c r="D2301" s="33"/>
      <c r="E2301" s="33"/>
      <c r="F2301" s="33"/>
      <c r="G2301" s="33"/>
      <c r="N2301"/>
      <c r="O2301"/>
      <c r="P2301"/>
      <c r="Q2301"/>
      <c r="R2301"/>
      <c r="S2301"/>
      <c r="T2301"/>
      <c r="U2301"/>
      <c r="V2301"/>
      <c r="W2301"/>
      <c r="X2301" s="410"/>
      <c r="Y2301" s="410"/>
      <c r="Z2301" s="410"/>
      <c r="AA2301" s="410"/>
      <c r="AB2301" s="410"/>
      <c r="AC2301" s="410"/>
      <c r="AD2301" s="410"/>
    </row>
    <row r="2302" spans="1:30" s="30" customFormat="1" x14ac:dyDescent="0.25">
      <c r="A2302"/>
      <c r="B2302"/>
      <c r="C2302" s="33"/>
      <c r="D2302" s="33"/>
      <c r="E2302" s="33"/>
      <c r="F2302" s="33"/>
      <c r="G2302" s="33"/>
      <c r="N2302"/>
      <c r="O2302"/>
      <c r="P2302"/>
      <c r="Q2302"/>
      <c r="R2302"/>
      <c r="S2302"/>
      <c r="T2302"/>
      <c r="U2302"/>
      <c r="V2302"/>
      <c r="W2302"/>
      <c r="X2302" s="410"/>
      <c r="Y2302" s="410"/>
      <c r="Z2302" s="410"/>
      <c r="AA2302" s="410"/>
      <c r="AB2302" s="410"/>
      <c r="AC2302" s="410"/>
      <c r="AD2302" s="410"/>
    </row>
    <row r="2303" spans="1:30" s="30" customFormat="1" x14ac:dyDescent="0.25">
      <c r="A2303"/>
      <c r="B2303"/>
      <c r="C2303" s="33"/>
      <c r="D2303" s="33"/>
      <c r="E2303" s="33"/>
      <c r="F2303" s="33"/>
      <c r="G2303" s="33"/>
      <c r="N2303"/>
      <c r="O2303"/>
      <c r="P2303"/>
      <c r="Q2303"/>
      <c r="R2303"/>
      <c r="S2303"/>
      <c r="T2303"/>
      <c r="U2303"/>
      <c r="V2303"/>
      <c r="W2303"/>
      <c r="X2303" s="410"/>
      <c r="Y2303" s="410"/>
      <c r="Z2303" s="410"/>
      <c r="AA2303" s="410"/>
      <c r="AB2303" s="410"/>
      <c r="AC2303" s="410"/>
      <c r="AD2303" s="410"/>
    </row>
    <row r="2304" spans="1:30" s="30" customFormat="1" x14ac:dyDescent="0.25">
      <c r="A2304"/>
      <c r="B2304"/>
      <c r="C2304" s="33"/>
      <c r="D2304" s="33"/>
      <c r="E2304" s="33"/>
      <c r="F2304" s="33"/>
      <c r="G2304" s="33"/>
      <c r="N2304"/>
      <c r="O2304"/>
      <c r="P2304"/>
      <c r="Q2304"/>
      <c r="R2304"/>
      <c r="S2304"/>
      <c r="T2304"/>
      <c r="U2304"/>
      <c r="V2304"/>
      <c r="W2304"/>
      <c r="X2304" s="410"/>
      <c r="Y2304" s="410"/>
      <c r="Z2304" s="410"/>
      <c r="AA2304" s="410"/>
      <c r="AB2304" s="410"/>
      <c r="AC2304" s="410"/>
      <c r="AD2304" s="410"/>
    </row>
    <row r="2305" spans="1:30" s="30" customFormat="1" x14ac:dyDescent="0.25">
      <c r="A2305"/>
      <c r="B2305"/>
      <c r="C2305" s="33"/>
      <c r="D2305" s="33"/>
      <c r="E2305" s="33"/>
      <c r="F2305" s="33"/>
      <c r="G2305" s="33"/>
      <c r="N2305"/>
      <c r="O2305"/>
      <c r="P2305"/>
      <c r="Q2305"/>
      <c r="R2305"/>
      <c r="S2305"/>
      <c r="T2305"/>
      <c r="U2305"/>
      <c r="V2305"/>
      <c r="W2305"/>
      <c r="X2305" s="410"/>
      <c r="Y2305" s="410"/>
      <c r="Z2305" s="410"/>
      <c r="AA2305" s="410"/>
      <c r="AB2305" s="410"/>
      <c r="AC2305" s="410"/>
      <c r="AD2305" s="410"/>
    </row>
    <row r="2306" spans="1:30" s="30" customFormat="1" x14ac:dyDescent="0.25">
      <c r="A2306"/>
      <c r="B2306"/>
      <c r="C2306" s="33"/>
      <c r="D2306" s="33"/>
      <c r="E2306" s="33"/>
      <c r="F2306" s="33"/>
      <c r="G2306" s="33"/>
      <c r="N2306"/>
      <c r="O2306"/>
      <c r="P2306"/>
      <c r="Q2306"/>
      <c r="R2306"/>
      <c r="S2306"/>
      <c r="T2306"/>
      <c r="U2306"/>
      <c r="V2306"/>
      <c r="W2306"/>
      <c r="X2306" s="410"/>
      <c r="Y2306" s="410"/>
      <c r="Z2306" s="410"/>
      <c r="AA2306" s="410"/>
      <c r="AB2306" s="410"/>
      <c r="AC2306" s="410"/>
      <c r="AD2306" s="410"/>
    </row>
    <row r="2307" spans="1:30" s="30" customFormat="1" x14ac:dyDescent="0.25">
      <c r="A2307"/>
      <c r="B2307"/>
      <c r="C2307" s="33"/>
      <c r="D2307" s="33"/>
      <c r="E2307" s="33"/>
      <c r="F2307" s="33"/>
      <c r="G2307" s="33"/>
      <c r="N2307"/>
      <c r="O2307"/>
      <c r="P2307"/>
      <c r="Q2307"/>
      <c r="R2307"/>
      <c r="S2307"/>
      <c r="T2307"/>
      <c r="U2307"/>
      <c r="V2307"/>
      <c r="W2307"/>
      <c r="X2307" s="410"/>
      <c r="Y2307" s="410"/>
      <c r="Z2307" s="410"/>
      <c r="AA2307" s="410"/>
      <c r="AB2307" s="410"/>
      <c r="AC2307" s="410"/>
      <c r="AD2307" s="410"/>
    </row>
    <row r="2308" spans="1:30" s="30" customFormat="1" x14ac:dyDescent="0.25">
      <c r="A2308"/>
      <c r="B2308"/>
      <c r="C2308" s="33"/>
      <c r="D2308" s="33"/>
      <c r="E2308" s="33"/>
      <c r="F2308" s="33"/>
      <c r="G2308" s="33"/>
      <c r="N2308"/>
      <c r="O2308"/>
      <c r="P2308"/>
      <c r="Q2308"/>
      <c r="R2308"/>
      <c r="S2308"/>
      <c r="T2308"/>
      <c r="U2308"/>
      <c r="V2308"/>
      <c r="W2308"/>
      <c r="X2308" s="410"/>
      <c r="Y2308" s="410"/>
      <c r="Z2308" s="410"/>
      <c r="AA2308" s="410"/>
      <c r="AB2308" s="410"/>
      <c r="AC2308" s="410"/>
      <c r="AD2308" s="410"/>
    </row>
    <row r="2309" spans="1:30" s="30" customFormat="1" x14ac:dyDescent="0.25">
      <c r="A2309"/>
      <c r="B2309"/>
      <c r="C2309" s="33"/>
      <c r="D2309" s="33"/>
      <c r="E2309" s="33"/>
      <c r="F2309" s="33"/>
      <c r="G2309" s="33"/>
      <c r="N2309"/>
      <c r="O2309"/>
      <c r="P2309"/>
      <c r="Q2309"/>
      <c r="R2309"/>
      <c r="S2309"/>
      <c r="T2309"/>
      <c r="U2309"/>
      <c r="V2309"/>
      <c r="W2309"/>
      <c r="X2309" s="410"/>
      <c r="Y2309" s="410"/>
      <c r="Z2309" s="410"/>
      <c r="AA2309" s="410"/>
      <c r="AB2309" s="410"/>
      <c r="AC2309" s="410"/>
      <c r="AD2309" s="410"/>
    </row>
    <row r="2310" spans="1:30" s="30" customFormat="1" x14ac:dyDescent="0.25">
      <c r="A2310"/>
      <c r="B2310"/>
      <c r="C2310" s="33"/>
      <c r="D2310" s="33"/>
      <c r="E2310" s="33"/>
      <c r="F2310" s="33"/>
      <c r="G2310" s="33"/>
      <c r="N2310"/>
      <c r="O2310"/>
      <c r="P2310"/>
      <c r="Q2310"/>
      <c r="R2310"/>
      <c r="S2310"/>
      <c r="T2310"/>
      <c r="U2310"/>
      <c r="V2310"/>
      <c r="W2310"/>
      <c r="X2310" s="410"/>
      <c r="Y2310" s="410"/>
      <c r="Z2310" s="410"/>
      <c r="AA2310" s="410"/>
      <c r="AB2310" s="410"/>
      <c r="AC2310" s="410"/>
      <c r="AD2310" s="410"/>
    </row>
    <row r="2311" spans="1:30" s="30" customFormat="1" x14ac:dyDescent="0.25">
      <c r="A2311"/>
      <c r="B2311"/>
      <c r="C2311" s="33"/>
      <c r="D2311" s="33"/>
      <c r="E2311" s="33"/>
      <c r="F2311" s="33"/>
      <c r="G2311" s="33"/>
      <c r="N2311"/>
      <c r="O2311"/>
      <c r="P2311"/>
      <c r="Q2311"/>
      <c r="R2311"/>
      <c r="S2311"/>
      <c r="T2311"/>
      <c r="U2311"/>
      <c r="V2311"/>
      <c r="W2311"/>
      <c r="X2311" s="410"/>
      <c r="Y2311" s="410"/>
      <c r="Z2311" s="410"/>
      <c r="AA2311" s="410"/>
      <c r="AB2311" s="410"/>
      <c r="AC2311" s="410"/>
      <c r="AD2311" s="410"/>
    </row>
    <row r="2312" spans="1:30" s="30" customFormat="1" x14ac:dyDescent="0.25">
      <c r="A2312"/>
      <c r="B2312"/>
      <c r="C2312" s="33"/>
      <c r="D2312" s="33"/>
      <c r="E2312" s="33"/>
      <c r="F2312" s="33"/>
      <c r="G2312" s="33"/>
      <c r="N2312"/>
      <c r="O2312"/>
      <c r="P2312"/>
      <c r="Q2312"/>
      <c r="R2312"/>
      <c r="S2312"/>
      <c r="T2312"/>
      <c r="U2312"/>
      <c r="V2312"/>
      <c r="W2312"/>
      <c r="X2312" s="410"/>
      <c r="Y2312" s="410"/>
      <c r="Z2312" s="410"/>
      <c r="AA2312" s="410"/>
      <c r="AB2312" s="410"/>
      <c r="AC2312" s="410"/>
      <c r="AD2312" s="410"/>
    </row>
    <row r="2313" spans="1:30" s="30" customFormat="1" x14ac:dyDescent="0.25">
      <c r="A2313"/>
      <c r="B2313"/>
      <c r="C2313" s="33"/>
      <c r="D2313" s="33"/>
      <c r="E2313" s="33"/>
      <c r="F2313" s="33"/>
      <c r="G2313" s="33"/>
      <c r="N2313"/>
      <c r="O2313"/>
      <c r="P2313"/>
      <c r="Q2313"/>
      <c r="R2313"/>
      <c r="S2313"/>
      <c r="T2313"/>
      <c r="U2313"/>
      <c r="V2313"/>
      <c r="W2313"/>
      <c r="X2313" s="410"/>
      <c r="Y2313" s="410"/>
      <c r="Z2313" s="410"/>
      <c r="AA2313" s="410"/>
      <c r="AB2313" s="410"/>
      <c r="AC2313" s="410"/>
      <c r="AD2313" s="410"/>
    </row>
    <row r="2314" spans="1:30" s="30" customFormat="1" x14ac:dyDescent="0.25">
      <c r="A2314"/>
      <c r="B2314"/>
      <c r="C2314" s="33"/>
      <c r="D2314" s="33"/>
      <c r="E2314" s="33"/>
      <c r="F2314" s="33"/>
      <c r="G2314" s="33"/>
      <c r="N2314"/>
      <c r="O2314"/>
      <c r="P2314"/>
      <c r="Q2314"/>
      <c r="R2314"/>
      <c r="S2314"/>
      <c r="T2314"/>
      <c r="U2314"/>
      <c r="V2314"/>
      <c r="W2314"/>
      <c r="X2314" s="410"/>
      <c r="Y2314" s="410"/>
      <c r="Z2314" s="410"/>
      <c r="AA2314" s="410"/>
      <c r="AB2314" s="410"/>
      <c r="AC2314" s="410"/>
      <c r="AD2314" s="410"/>
    </row>
    <row r="2315" spans="1:30" s="30" customFormat="1" x14ac:dyDescent="0.25">
      <c r="A2315"/>
      <c r="B2315"/>
      <c r="C2315" s="33"/>
      <c r="D2315" s="33"/>
      <c r="E2315" s="33"/>
      <c r="F2315" s="33"/>
      <c r="G2315" s="33"/>
      <c r="N2315"/>
      <c r="O2315"/>
      <c r="P2315"/>
      <c r="Q2315"/>
      <c r="R2315"/>
      <c r="S2315"/>
      <c r="T2315"/>
      <c r="U2315"/>
      <c r="V2315"/>
      <c r="W2315"/>
      <c r="X2315" s="410"/>
      <c r="Y2315" s="410"/>
      <c r="Z2315" s="410"/>
      <c r="AA2315" s="410"/>
      <c r="AB2315" s="410"/>
      <c r="AC2315" s="410"/>
      <c r="AD2315" s="410"/>
    </row>
    <row r="2316" spans="1:30" s="30" customFormat="1" x14ac:dyDescent="0.25">
      <c r="A2316"/>
      <c r="B2316"/>
      <c r="C2316" s="33"/>
      <c r="D2316" s="33"/>
      <c r="E2316" s="33"/>
      <c r="F2316" s="33"/>
      <c r="G2316" s="33"/>
      <c r="N2316"/>
      <c r="O2316"/>
      <c r="P2316"/>
      <c r="Q2316"/>
      <c r="R2316"/>
      <c r="S2316"/>
      <c r="T2316"/>
      <c r="U2316"/>
      <c r="V2316"/>
      <c r="W2316"/>
      <c r="X2316" s="410"/>
      <c r="Y2316" s="410"/>
      <c r="Z2316" s="410"/>
      <c r="AA2316" s="410"/>
      <c r="AB2316" s="410"/>
      <c r="AC2316" s="410"/>
      <c r="AD2316" s="410"/>
    </row>
    <row r="2317" spans="1:30" s="30" customFormat="1" x14ac:dyDescent="0.25">
      <c r="A2317"/>
      <c r="B2317"/>
      <c r="C2317" s="33"/>
      <c r="D2317" s="33"/>
      <c r="E2317" s="33"/>
      <c r="F2317" s="33"/>
      <c r="G2317" s="33"/>
      <c r="N2317"/>
      <c r="O2317"/>
      <c r="P2317"/>
      <c r="Q2317"/>
      <c r="R2317"/>
      <c r="S2317"/>
      <c r="T2317"/>
      <c r="U2317"/>
      <c r="V2317"/>
      <c r="W2317"/>
      <c r="X2317" s="410"/>
      <c r="Y2317" s="410"/>
      <c r="Z2317" s="410"/>
      <c r="AA2317" s="410"/>
      <c r="AB2317" s="410"/>
      <c r="AC2317" s="410"/>
      <c r="AD2317" s="410"/>
    </row>
    <row r="2318" spans="1:30" s="30" customFormat="1" x14ac:dyDescent="0.25">
      <c r="A2318"/>
      <c r="B2318"/>
      <c r="C2318" s="33"/>
      <c r="D2318" s="33"/>
      <c r="E2318" s="33"/>
      <c r="F2318" s="33"/>
      <c r="G2318" s="33"/>
      <c r="N2318"/>
      <c r="O2318"/>
      <c r="P2318"/>
      <c r="Q2318"/>
      <c r="R2318"/>
      <c r="S2318"/>
      <c r="T2318"/>
      <c r="U2318"/>
      <c r="V2318"/>
      <c r="W2318"/>
      <c r="X2318" s="410"/>
      <c r="Y2318" s="410"/>
      <c r="Z2318" s="410"/>
      <c r="AA2318" s="410"/>
      <c r="AB2318" s="410"/>
      <c r="AC2318" s="410"/>
      <c r="AD2318" s="410"/>
    </row>
    <row r="2319" spans="1:30" s="30" customFormat="1" x14ac:dyDescent="0.25">
      <c r="A2319"/>
      <c r="B2319"/>
      <c r="C2319" s="33"/>
      <c r="D2319" s="33"/>
      <c r="E2319" s="33"/>
      <c r="F2319" s="33"/>
      <c r="G2319" s="33"/>
      <c r="N2319"/>
      <c r="O2319"/>
      <c r="P2319"/>
      <c r="Q2319"/>
      <c r="R2319"/>
      <c r="S2319"/>
      <c r="T2319"/>
      <c r="U2319"/>
      <c r="V2319"/>
      <c r="W2319"/>
      <c r="X2319" s="410"/>
      <c r="Y2319" s="410"/>
      <c r="Z2319" s="410"/>
      <c r="AA2319" s="410"/>
      <c r="AB2319" s="410"/>
      <c r="AC2319" s="410"/>
      <c r="AD2319" s="410"/>
    </row>
    <row r="2320" spans="1:30" s="30" customFormat="1" x14ac:dyDescent="0.25">
      <c r="A2320"/>
      <c r="B2320"/>
      <c r="C2320" s="33"/>
      <c r="D2320" s="33"/>
      <c r="E2320" s="33"/>
      <c r="F2320" s="33"/>
      <c r="G2320" s="33"/>
      <c r="N2320"/>
      <c r="O2320"/>
      <c r="P2320"/>
      <c r="Q2320"/>
      <c r="R2320"/>
      <c r="S2320"/>
      <c r="T2320"/>
      <c r="U2320"/>
      <c r="V2320"/>
      <c r="W2320"/>
      <c r="X2320" s="410"/>
      <c r="Y2320" s="410"/>
      <c r="Z2320" s="410"/>
      <c r="AA2320" s="410"/>
      <c r="AB2320" s="410"/>
      <c r="AC2320" s="410"/>
      <c r="AD2320" s="410"/>
    </row>
    <row r="2321" spans="1:30" s="30" customFormat="1" x14ac:dyDescent="0.25">
      <c r="A2321"/>
      <c r="B2321"/>
      <c r="C2321" s="33"/>
      <c r="D2321" s="33"/>
      <c r="E2321" s="33"/>
      <c r="F2321" s="33"/>
      <c r="G2321" s="33"/>
      <c r="N2321"/>
      <c r="O2321"/>
      <c r="P2321"/>
      <c r="Q2321"/>
      <c r="R2321"/>
      <c r="S2321"/>
      <c r="T2321"/>
      <c r="U2321"/>
      <c r="V2321"/>
      <c r="W2321"/>
      <c r="X2321" s="410"/>
      <c r="Y2321" s="410"/>
      <c r="Z2321" s="410"/>
      <c r="AA2321" s="410"/>
      <c r="AB2321" s="410"/>
      <c r="AC2321" s="410"/>
      <c r="AD2321" s="410"/>
    </row>
    <row r="2322" spans="1:30" s="30" customFormat="1" x14ac:dyDescent="0.25">
      <c r="A2322"/>
      <c r="B2322"/>
      <c r="C2322" s="33"/>
      <c r="D2322" s="33"/>
      <c r="E2322" s="33"/>
      <c r="F2322" s="33"/>
      <c r="G2322" s="33"/>
      <c r="N2322"/>
      <c r="O2322"/>
      <c r="P2322"/>
      <c r="Q2322"/>
      <c r="R2322"/>
      <c r="S2322"/>
      <c r="T2322"/>
      <c r="U2322"/>
      <c r="V2322"/>
      <c r="W2322"/>
      <c r="X2322" s="410"/>
      <c r="Y2322" s="410"/>
      <c r="Z2322" s="410"/>
      <c r="AA2322" s="410"/>
      <c r="AB2322" s="410"/>
      <c r="AC2322" s="410"/>
      <c r="AD2322" s="410"/>
    </row>
    <row r="2323" spans="1:30" s="30" customFormat="1" x14ac:dyDescent="0.25">
      <c r="A2323"/>
      <c r="B2323"/>
      <c r="C2323" s="33"/>
      <c r="D2323" s="33"/>
      <c r="E2323" s="33"/>
      <c r="F2323" s="33"/>
      <c r="G2323" s="33"/>
      <c r="N2323"/>
      <c r="O2323"/>
      <c r="P2323"/>
      <c r="Q2323"/>
      <c r="R2323"/>
      <c r="S2323"/>
      <c r="T2323"/>
      <c r="U2323"/>
      <c r="V2323"/>
      <c r="W2323"/>
      <c r="X2323" s="410"/>
      <c r="Y2323" s="410"/>
      <c r="Z2323" s="410"/>
      <c r="AA2323" s="410"/>
      <c r="AB2323" s="410"/>
      <c r="AC2323" s="410"/>
      <c r="AD2323" s="410"/>
    </row>
    <row r="2324" spans="1:30" s="30" customFormat="1" x14ac:dyDescent="0.25">
      <c r="A2324"/>
      <c r="B2324"/>
      <c r="C2324" s="33"/>
      <c r="D2324" s="33"/>
      <c r="E2324" s="33"/>
      <c r="F2324" s="33"/>
      <c r="G2324" s="33"/>
      <c r="N2324"/>
      <c r="O2324"/>
      <c r="P2324"/>
      <c r="Q2324"/>
      <c r="R2324"/>
      <c r="S2324"/>
      <c r="T2324"/>
      <c r="U2324"/>
      <c r="V2324"/>
      <c r="W2324"/>
      <c r="X2324" s="410"/>
      <c r="Y2324" s="410"/>
      <c r="Z2324" s="410"/>
      <c r="AA2324" s="410"/>
      <c r="AB2324" s="410"/>
      <c r="AC2324" s="410"/>
      <c r="AD2324" s="410"/>
    </row>
    <row r="2325" spans="1:30" s="30" customFormat="1" x14ac:dyDescent="0.25">
      <c r="A2325"/>
      <c r="B2325"/>
      <c r="C2325" s="33"/>
      <c r="D2325" s="33"/>
      <c r="E2325" s="33"/>
      <c r="F2325" s="33"/>
      <c r="G2325" s="33"/>
      <c r="N2325"/>
      <c r="O2325"/>
      <c r="P2325"/>
      <c r="Q2325"/>
      <c r="R2325"/>
      <c r="S2325"/>
      <c r="T2325"/>
      <c r="U2325"/>
      <c r="V2325"/>
      <c r="W2325"/>
      <c r="X2325" s="410"/>
      <c r="Y2325" s="410"/>
      <c r="Z2325" s="410"/>
      <c r="AA2325" s="410"/>
      <c r="AB2325" s="410"/>
      <c r="AC2325" s="410"/>
      <c r="AD2325" s="410"/>
    </row>
    <row r="2326" spans="1:30" s="30" customFormat="1" x14ac:dyDescent="0.25">
      <c r="A2326"/>
      <c r="B2326"/>
      <c r="C2326" s="33"/>
      <c r="D2326" s="33"/>
      <c r="E2326" s="33"/>
      <c r="F2326" s="33"/>
      <c r="G2326" s="33"/>
      <c r="N2326"/>
      <c r="O2326"/>
      <c r="P2326"/>
      <c r="Q2326"/>
      <c r="R2326"/>
      <c r="S2326"/>
      <c r="T2326"/>
      <c r="U2326"/>
      <c r="V2326"/>
      <c r="W2326"/>
      <c r="X2326" s="410"/>
      <c r="Y2326" s="410"/>
      <c r="Z2326" s="410"/>
      <c r="AA2326" s="410"/>
      <c r="AB2326" s="410"/>
      <c r="AC2326" s="410"/>
      <c r="AD2326" s="410"/>
    </row>
    <row r="2327" spans="1:30" s="30" customFormat="1" x14ac:dyDescent="0.25">
      <c r="A2327"/>
      <c r="B2327"/>
      <c r="C2327" s="33"/>
      <c r="D2327" s="33"/>
      <c r="E2327" s="33"/>
      <c r="F2327" s="33"/>
      <c r="G2327" s="33"/>
      <c r="N2327"/>
      <c r="O2327"/>
      <c r="P2327"/>
      <c r="Q2327"/>
      <c r="R2327"/>
      <c r="S2327"/>
      <c r="T2327"/>
      <c r="U2327"/>
      <c r="V2327"/>
      <c r="W2327"/>
      <c r="X2327" s="410"/>
      <c r="Y2327" s="410"/>
      <c r="Z2327" s="410"/>
      <c r="AA2327" s="410"/>
      <c r="AB2327" s="410"/>
      <c r="AC2327" s="410"/>
      <c r="AD2327" s="410"/>
    </row>
    <row r="2328" spans="1:30" s="30" customFormat="1" x14ac:dyDescent="0.25">
      <c r="A2328"/>
      <c r="B2328"/>
      <c r="C2328" s="33"/>
      <c r="D2328" s="33"/>
      <c r="E2328" s="33"/>
      <c r="F2328" s="33"/>
      <c r="G2328" s="33"/>
      <c r="N2328"/>
      <c r="O2328"/>
      <c r="P2328"/>
      <c r="Q2328"/>
      <c r="R2328"/>
      <c r="S2328"/>
      <c r="T2328"/>
      <c r="U2328"/>
      <c r="V2328"/>
      <c r="W2328"/>
      <c r="X2328" s="410"/>
      <c r="Y2328" s="410"/>
      <c r="Z2328" s="410"/>
      <c r="AA2328" s="410"/>
      <c r="AB2328" s="410"/>
      <c r="AC2328" s="410"/>
      <c r="AD2328" s="410"/>
    </row>
    <row r="2329" spans="1:30" s="30" customFormat="1" x14ac:dyDescent="0.25">
      <c r="A2329"/>
      <c r="B2329"/>
      <c r="C2329" s="33"/>
      <c r="D2329" s="33"/>
      <c r="E2329" s="33"/>
      <c r="F2329" s="33"/>
      <c r="G2329" s="33"/>
      <c r="N2329"/>
      <c r="O2329"/>
      <c r="P2329"/>
      <c r="Q2329"/>
      <c r="R2329"/>
      <c r="S2329"/>
      <c r="T2329"/>
      <c r="U2329"/>
      <c r="V2329"/>
      <c r="W2329"/>
      <c r="X2329" s="410"/>
      <c r="Y2329" s="410"/>
      <c r="Z2329" s="410"/>
      <c r="AA2329" s="410"/>
      <c r="AB2329" s="410"/>
      <c r="AC2329" s="410"/>
      <c r="AD2329" s="410"/>
    </row>
    <row r="2330" spans="1:30" s="30" customFormat="1" x14ac:dyDescent="0.25">
      <c r="A2330"/>
      <c r="B2330"/>
      <c r="C2330" s="33"/>
      <c r="D2330" s="33"/>
      <c r="E2330" s="33"/>
      <c r="F2330" s="33"/>
      <c r="G2330" s="33"/>
      <c r="N2330"/>
      <c r="O2330"/>
      <c r="P2330"/>
      <c r="Q2330"/>
      <c r="R2330"/>
      <c r="S2330"/>
      <c r="T2330"/>
      <c r="U2330"/>
      <c r="V2330"/>
      <c r="W2330"/>
      <c r="X2330" s="410"/>
      <c r="Y2330" s="410"/>
      <c r="Z2330" s="410"/>
      <c r="AA2330" s="410"/>
      <c r="AB2330" s="410"/>
      <c r="AC2330" s="410"/>
      <c r="AD2330" s="410"/>
    </row>
    <row r="2331" spans="1:30" s="30" customFormat="1" x14ac:dyDescent="0.25">
      <c r="A2331"/>
      <c r="B2331"/>
      <c r="C2331" s="33"/>
      <c r="D2331" s="33"/>
      <c r="E2331" s="33"/>
      <c r="F2331" s="33"/>
      <c r="G2331" s="33"/>
      <c r="N2331"/>
      <c r="O2331"/>
      <c r="P2331"/>
      <c r="Q2331"/>
      <c r="R2331"/>
      <c r="S2331"/>
      <c r="T2331"/>
      <c r="U2331"/>
      <c r="V2331"/>
      <c r="W2331"/>
      <c r="X2331" s="410"/>
      <c r="Y2331" s="410"/>
      <c r="Z2331" s="410"/>
      <c r="AA2331" s="410"/>
      <c r="AB2331" s="410"/>
      <c r="AC2331" s="410"/>
      <c r="AD2331" s="410"/>
    </row>
    <row r="2332" spans="1:30" s="30" customFormat="1" x14ac:dyDescent="0.25">
      <c r="A2332"/>
      <c r="B2332"/>
      <c r="C2332" s="33"/>
      <c r="D2332" s="33"/>
      <c r="E2332" s="33"/>
      <c r="F2332" s="33"/>
      <c r="G2332" s="33"/>
      <c r="N2332"/>
      <c r="O2332"/>
      <c r="P2332"/>
      <c r="Q2332"/>
      <c r="R2332"/>
      <c r="S2332"/>
      <c r="T2332"/>
      <c r="U2332"/>
      <c r="V2332"/>
      <c r="W2332"/>
      <c r="X2332" s="410"/>
      <c r="Y2332" s="410"/>
      <c r="Z2332" s="410"/>
      <c r="AA2332" s="410"/>
      <c r="AB2332" s="410"/>
      <c r="AC2332" s="410"/>
      <c r="AD2332" s="410"/>
    </row>
    <row r="2333" spans="1:30" s="30" customFormat="1" x14ac:dyDescent="0.25">
      <c r="A2333"/>
      <c r="B2333"/>
      <c r="C2333" s="33"/>
      <c r="D2333" s="33"/>
      <c r="E2333" s="33"/>
      <c r="F2333" s="33"/>
      <c r="G2333" s="33"/>
      <c r="N2333"/>
      <c r="O2333"/>
      <c r="P2333"/>
      <c r="Q2333"/>
      <c r="R2333"/>
      <c r="S2333"/>
      <c r="T2333"/>
      <c r="U2333"/>
      <c r="V2333"/>
      <c r="W2333"/>
      <c r="X2333" s="410"/>
      <c r="Y2333" s="410"/>
      <c r="Z2333" s="410"/>
      <c r="AA2333" s="410"/>
      <c r="AB2333" s="410"/>
      <c r="AC2333" s="410"/>
      <c r="AD2333" s="410"/>
    </row>
    <row r="2334" spans="1:30" s="30" customFormat="1" x14ac:dyDescent="0.25">
      <c r="A2334"/>
      <c r="B2334"/>
      <c r="C2334" s="33"/>
      <c r="D2334" s="33"/>
      <c r="E2334" s="33"/>
      <c r="F2334" s="33"/>
      <c r="G2334" s="33"/>
      <c r="N2334"/>
      <c r="O2334"/>
      <c r="P2334"/>
      <c r="Q2334"/>
      <c r="R2334"/>
      <c r="S2334"/>
      <c r="T2334"/>
      <c r="U2334"/>
      <c r="V2334"/>
      <c r="W2334"/>
      <c r="X2334" s="410"/>
      <c r="Y2334" s="410"/>
      <c r="Z2334" s="410"/>
      <c r="AA2334" s="410"/>
      <c r="AB2334" s="410"/>
      <c r="AC2334" s="410"/>
      <c r="AD2334" s="410"/>
    </row>
    <row r="2335" spans="1:30" s="30" customFormat="1" x14ac:dyDescent="0.25">
      <c r="A2335"/>
      <c r="B2335"/>
      <c r="C2335" s="33"/>
      <c r="D2335" s="33"/>
      <c r="E2335" s="33"/>
      <c r="F2335" s="33"/>
      <c r="G2335" s="33"/>
      <c r="N2335"/>
      <c r="O2335"/>
      <c r="P2335"/>
      <c r="Q2335"/>
      <c r="R2335"/>
      <c r="S2335"/>
      <c r="T2335"/>
      <c r="U2335"/>
      <c r="V2335"/>
      <c r="W2335"/>
      <c r="X2335" s="410"/>
      <c r="Y2335" s="410"/>
      <c r="Z2335" s="410"/>
      <c r="AA2335" s="410"/>
      <c r="AB2335" s="410"/>
      <c r="AC2335" s="410"/>
      <c r="AD2335" s="410"/>
    </row>
    <row r="2336" spans="1:30" s="30" customFormat="1" x14ac:dyDescent="0.25">
      <c r="A2336"/>
      <c r="B2336"/>
      <c r="C2336" s="33"/>
      <c r="D2336" s="33"/>
      <c r="E2336" s="33"/>
      <c r="F2336" s="33"/>
      <c r="G2336" s="33"/>
      <c r="N2336"/>
      <c r="O2336"/>
      <c r="P2336"/>
      <c r="Q2336"/>
      <c r="R2336"/>
      <c r="S2336"/>
      <c r="T2336"/>
      <c r="U2336"/>
      <c r="V2336"/>
      <c r="W2336"/>
      <c r="X2336" s="410"/>
      <c r="Y2336" s="410"/>
      <c r="Z2336" s="410"/>
      <c r="AA2336" s="410"/>
      <c r="AB2336" s="410"/>
      <c r="AC2336" s="410"/>
      <c r="AD2336" s="410"/>
    </row>
    <row r="2337" spans="1:30" s="30" customFormat="1" x14ac:dyDescent="0.25">
      <c r="A2337"/>
      <c r="B2337"/>
      <c r="C2337" s="33"/>
      <c r="D2337" s="33"/>
      <c r="E2337" s="33"/>
      <c r="F2337" s="33"/>
      <c r="G2337" s="33"/>
      <c r="N2337"/>
      <c r="O2337"/>
      <c r="P2337"/>
      <c r="Q2337"/>
      <c r="R2337"/>
      <c r="S2337"/>
      <c r="T2337"/>
      <c r="U2337"/>
      <c r="V2337"/>
      <c r="W2337"/>
      <c r="X2337" s="410"/>
      <c r="Y2337" s="410"/>
      <c r="Z2337" s="410"/>
      <c r="AA2337" s="410"/>
      <c r="AB2337" s="410"/>
      <c r="AC2337" s="410"/>
      <c r="AD2337" s="410"/>
    </row>
    <row r="2338" spans="1:30" s="30" customFormat="1" x14ac:dyDescent="0.25">
      <c r="A2338"/>
      <c r="B2338"/>
      <c r="C2338" s="33"/>
      <c r="D2338" s="33"/>
      <c r="E2338" s="33"/>
      <c r="F2338" s="33"/>
      <c r="G2338" s="33"/>
      <c r="N2338"/>
      <c r="O2338"/>
      <c r="P2338"/>
      <c r="Q2338"/>
      <c r="R2338"/>
      <c r="S2338"/>
      <c r="T2338"/>
      <c r="U2338"/>
      <c r="V2338"/>
      <c r="W2338"/>
      <c r="X2338" s="410"/>
      <c r="Y2338" s="410"/>
      <c r="Z2338" s="410"/>
      <c r="AA2338" s="410"/>
      <c r="AB2338" s="410"/>
      <c r="AC2338" s="410"/>
      <c r="AD2338" s="410"/>
    </row>
    <row r="2339" spans="1:30" s="30" customFormat="1" x14ac:dyDescent="0.25">
      <c r="A2339"/>
      <c r="B2339"/>
      <c r="C2339" s="33"/>
      <c r="D2339" s="33"/>
      <c r="E2339" s="33"/>
      <c r="F2339" s="33"/>
      <c r="G2339" s="33"/>
      <c r="N2339"/>
      <c r="O2339"/>
      <c r="P2339"/>
      <c r="Q2339"/>
      <c r="R2339"/>
      <c r="S2339"/>
      <c r="T2339"/>
      <c r="U2339"/>
      <c r="V2339"/>
      <c r="W2339"/>
      <c r="X2339" s="410"/>
      <c r="Y2339" s="410"/>
      <c r="Z2339" s="410"/>
      <c r="AA2339" s="410"/>
      <c r="AB2339" s="410"/>
      <c r="AC2339" s="410"/>
      <c r="AD2339" s="410"/>
    </row>
    <row r="2340" spans="1:30" s="30" customFormat="1" x14ac:dyDescent="0.25">
      <c r="A2340"/>
      <c r="B2340"/>
      <c r="C2340" s="33"/>
      <c r="D2340" s="33"/>
      <c r="E2340" s="33"/>
      <c r="F2340" s="33"/>
      <c r="G2340" s="33"/>
      <c r="N2340"/>
      <c r="O2340"/>
      <c r="P2340"/>
      <c r="Q2340"/>
      <c r="R2340"/>
      <c r="S2340"/>
      <c r="T2340"/>
      <c r="U2340"/>
      <c r="V2340"/>
      <c r="W2340"/>
      <c r="X2340" s="410"/>
      <c r="Y2340" s="410"/>
      <c r="Z2340" s="410"/>
      <c r="AA2340" s="410"/>
      <c r="AB2340" s="410"/>
      <c r="AC2340" s="410"/>
      <c r="AD2340" s="410"/>
    </row>
    <row r="2341" spans="1:30" s="30" customFormat="1" x14ac:dyDescent="0.25">
      <c r="A2341"/>
      <c r="B2341"/>
      <c r="C2341" s="33"/>
      <c r="D2341" s="33"/>
      <c r="E2341" s="33"/>
      <c r="F2341" s="33"/>
      <c r="G2341" s="33"/>
      <c r="N2341"/>
      <c r="O2341"/>
      <c r="P2341"/>
      <c r="Q2341"/>
      <c r="R2341"/>
      <c r="S2341"/>
      <c r="T2341"/>
      <c r="U2341"/>
      <c r="V2341"/>
      <c r="W2341"/>
      <c r="X2341" s="410"/>
      <c r="Y2341" s="410"/>
      <c r="Z2341" s="410"/>
      <c r="AA2341" s="410"/>
      <c r="AB2341" s="410"/>
      <c r="AC2341" s="410"/>
      <c r="AD2341" s="410"/>
    </row>
    <row r="2342" spans="1:30" s="30" customFormat="1" x14ac:dyDescent="0.25">
      <c r="A2342"/>
      <c r="B2342"/>
      <c r="C2342" s="33"/>
      <c r="D2342" s="33"/>
      <c r="E2342" s="33"/>
      <c r="F2342" s="33"/>
      <c r="G2342" s="33"/>
      <c r="N2342"/>
      <c r="O2342"/>
      <c r="P2342"/>
      <c r="Q2342"/>
      <c r="R2342"/>
      <c r="S2342"/>
      <c r="T2342"/>
      <c r="U2342"/>
      <c r="V2342"/>
      <c r="W2342"/>
      <c r="X2342" s="410"/>
      <c r="Y2342" s="410"/>
      <c r="Z2342" s="410"/>
      <c r="AA2342" s="410"/>
      <c r="AB2342" s="410"/>
      <c r="AC2342" s="410"/>
      <c r="AD2342" s="410"/>
    </row>
    <row r="2343" spans="1:30" s="30" customFormat="1" x14ac:dyDescent="0.25">
      <c r="A2343"/>
      <c r="B2343"/>
      <c r="C2343" s="33"/>
      <c r="D2343" s="33"/>
      <c r="E2343" s="33"/>
      <c r="F2343" s="33"/>
      <c r="G2343" s="33"/>
      <c r="N2343"/>
      <c r="O2343"/>
      <c r="P2343"/>
      <c r="Q2343"/>
      <c r="R2343"/>
      <c r="S2343"/>
      <c r="T2343"/>
      <c r="U2343"/>
      <c r="V2343"/>
      <c r="W2343"/>
      <c r="X2343" s="410"/>
      <c r="Y2343" s="410"/>
      <c r="Z2343" s="410"/>
      <c r="AA2343" s="410"/>
      <c r="AB2343" s="410"/>
      <c r="AC2343" s="410"/>
      <c r="AD2343" s="410"/>
    </row>
    <row r="2344" spans="1:30" s="30" customFormat="1" x14ac:dyDescent="0.25">
      <c r="A2344"/>
      <c r="B2344"/>
      <c r="C2344" s="33"/>
      <c r="D2344" s="33"/>
      <c r="E2344" s="33"/>
      <c r="F2344" s="33"/>
      <c r="G2344" s="33"/>
      <c r="N2344"/>
      <c r="O2344"/>
      <c r="P2344"/>
      <c r="Q2344"/>
      <c r="R2344"/>
      <c r="S2344"/>
      <c r="T2344"/>
      <c r="U2344"/>
      <c r="V2344"/>
      <c r="W2344"/>
      <c r="X2344" s="410"/>
      <c r="Y2344" s="410"/>
      <c r="Z2344" s="410"/>
      <c r="AA2344" s="410"/>
      <c r="AB2344" s="410"/>
      <c r="AC2344" s="410"/>
      <c r="AD2344" s="410"/>
    </row>
    <row r="2345" spans="1:30" s="30" customFormat="1" x14ac:dyDescent="0.25">
      <c r="A2345"/>
      <c r="B2345"/>
      <c r="C2345" s="33"/>
      <c r="D2345" s="33"/>
      <c r="E2345" s="33"/>
      <c r="F2345" s="33"/>
      <c r="G2345" s="33"/>
      <c r="N2345"/>
      <c r="O2345"/>
      <c r="P2345"/>
      <c r="Q2345"/>
      <c r="R2345"/>
      <c r="S2345"/>
      <c r="T2345"/>
      <c r="U2345"/>
      <c r="V2345"/>
      <c r="W2345"/>
      <c r="X2345" s="410"/>
      <c r="Y2345" s="410"/>
      <c r="Z2345" s="410"/>
      <c r="AA2345" s="410"/>
      <c r="AB2345" s="410"/>
      <c r="AC2345" s="410"/>
      <c r="AD2345" s="410"/>
    </row>
    <row r="2346" spans="1:30" s="30" customFormat="1" x14ac:dyDescent="0.25">
      <c r="A2346"/>
      <c r="B2346"/>
      <c r="C2346" s="33"/>
      <c r="D2346" s="33"/>
      <c r="E2346" s="33"/>
      <c r="F2346" s="33"/>
      <c r="G2346" s="33"/>
      <c r="N2346"/>
      <c r="O2346"/>
      <c r="P2346"/>
      <c r="Q2346"/>
      <c r="R2346"/>
      <c r="S2346"/>
      <c r="T2346"/>
      <c r="U2346"/>
      <c r="V2346"/>
      <c r="W2346"/>
      <c r="X2346" s="410"/>
      <c r="Y2346" s="410"/>
      <c r="Z2346" s="410"/>
      <c r="AA2346" s="410"/>
      <c r="AB2346" s="410"/>
      <c r="AC2346" s="410"/>
      <c r="AD2346" s="410"/>
    </row>
    <row r="2347" spans="1:30" s="30" customFormat="1" x14ac:dyDescent="0.25">
      <c r="A2347"/>
      <c r="B2347"/>
      <c r="C2347" s="33"/>
      <c r="D2347" s="33"/>
      <c r="E2347" s="33"/>
      <c r="F2347" s="33"/>
      <c r="G2347" s="33"/>
      <c r="N2347"/>
      <c r="O2347"/>
      <c r="P2347"/>
      <c r="Q2347"/>
      <c r="R2347"/>
      <c r="S2347"/>
      <c r="T2347"/>
      <c r="U2347"/>
      <c r="V2347"/>
      <c r="W2347"/>
      <c r="X2347" s="410"/>
      <c r="Y2347" s="410"/>
      <c r="Z2347" s="410"/>
      <c r="AA2347" s="410"/>
      <c r="AB2347" s="410"/>
      <c r="AC2347" s="410"/>
      <c r="AD2347" s="410"/>
    </row>
    <row r="2348" spans="1:30" s="30" customFormat="1" x14ac:dyDescent="0.25">
      <c r="A2348"/>
      <c r="B2348"/>
      <c r="C2348" s="33"/>
      <c r="D2348" s="33"/>
      <c r="E2348" s="33"/>
      <c r="F2348" s="33"/>
      <c r="G2348" s="33"/>
      <c r="N2348"/>
      <c r="O2348"/>
      <c r="P2348"/>
      <c r="Q2348"/>
      <c r="R2348"/>
      <c r="S2348"/>
      <c r="T2348"/>
      <c r="U2348"/>
      <c r="V2348"/>
      <c r="W2348"/>
      <c r="X2348" s="410"/>
      <c r="Y2348" s="410"/>
      <c r="Z2348" s="410"/>
      <c r="AA2348" s="410"/>
      <c r="AB2348" s="410"/>
      <c r="AC2348" s="410"/>
      <c r="AD2348" s="410"/>
    </row>
    <row r="2349" spans="1:30" s="30" customFormat="1" x14ac:dyDescent="0.25">
      <c r="A2349"/>
      <c r="B2349"/>
      <c r="C2349" s="33"/>
      <c r="D2349" s="33"/>
      <c r="E2349" s="33"/>
      <c r="F2349" s="33"/>
      <c r="G2349" s="33"/>
      <c r="N2349"/>
      <c r="O2349"/>
      <c r="P2349"/>
      <c r="Q2349"/>
      <c r="R2349"/>
      <c r="S2349"/>
      <c r="T2349"/>
      <c r="U2349"/>
      <c r="V2349"/>
      <c r="W2349"/>
      <c r="X2349" s="410"/>
      <c r="Y2349" s="410"/>
      <c r="Z2349" s="410"/>
      <c r="AA2349" s="410"/>
      <c r="AB2349" s="410"/>
      <c r="AC2349" s="410"/>
      <c r="AD2349" s="410"/>
    </row>
    <row r="2350" spans="1:30" s="30" customFormat="1" x14ac:dyDescent="0.25">
      <c r="A2350"/>
      <c r="B2350"/>
      <c r="C2350" s="33"/>
      <c r="D2350" s="33"/>
      <c r="E2350" s="33"/>
      <c r="F2350" s="33"/>
      <c r="G2350" s="33"/>
      <c r="N2350"/>
      <c r="O2350"/>
      <c r="P2350"/>
      <c r="Q2350"/>
      <c r="R2350"/>
      <c r="S2350"/>
      <c r="T2350"/>
      <c r="U2350"/>
      <c r="V2350"/>
      <c r="W2350"/>
      <c r="X2350" s="410"/>
      <c r="Y2350" s="410"/>
      <c r="Z2350" s="410"/>
      <c r="AA2350" s="410"/>
      <c r="AB2350" s="410"/>
      <c r="AC2350" s="410"/>
      <c r="AD2350" s="410"/>
    </row>
    <row r="2351" spans="1:30" s="30" customFormat="1" x14ac:dyDescent="0.25">
      <c r="A2351"/>
      <c r="B2351"/>
      <c r="C2351" s="33"/>
      <c r="D2351" s="33"/>
      <c r="E2351" s="33"/>
      <c r="F2351" s="33"/>
      <c r="G2351" s="33"/>
      <c r="N2351"/>
      <c r="O2351"/>
      <c r="P2351"/>
      <c r="Q2351"/>
      <c r="R2351"/>
      <c r="S2351"/>
      <c r="T2351"/>
      <c r="U2351"/>
      <c r="V2351"/>
      <c r="W2351"/>
      <c r="X2351" s="410"/>
      <c r="Y2351" s="410"/>
      <c r="Z2351" s="410"/>
      <c r="AA2351" s="410"/>
      <c r="AB2351" s="410"/>
      <c r="AC2351" s="410"/>
      <c r="AD2351" s="410"/>
    </row>
    <row r="2352" spans="1:30" s="30" customFormat="1" x14ac:dyDescent="0.25">
      <c r="A2352"/>
      <c r="B2352"/>
      <c r="C2352" s="33"/>
      <c r="D2352" s="33"/>
      <c r="E2352" s="33"/>
      <c r="F2352" s="33"/>
      <c r="G2352" s="33"/>
      <c r="N2352"/>
      <c r="O2352"/>
      <c r="P2352"/>
      <c r="Q2352"/>
      <c r="R2352"/>
      <c r="S2352"/>
      <c r="T2352"/>
      <c r="U2352"/>
      <c r="V2352"/>
      <c r="W2352"/>
      <c r="X2352" s="410"/>
      <c r="Y2352" s="410"/>
      <c r="Z2352" s="410"/>
      <c r="AA2352" s="410"/>
      <c r="AB2352" s="410"/>
      <c r="AC2352" s="410"/>
      <c r="AD2352" s="410"/>
    </row>
    <row r="2353" spans="1:30" s="30" customFormat="1" x14ac:dyDescent="0.25">
      <c r="A2353"/>
      <c r="B2353"/>
      <c r="C2353" s="33"/>
      <c r="D2353" s="33"/>
      <c r="E2353" s="33"/>
      <c r="F2353" s="33"/>
      <c r="G2353" s="33"/>
      <c r="N2353"/>
      <c r="O2353"/>
      <c r="P2353"/>
      <c r="Q2353"/>
      <c r="R2353"/>
      <c r="S2353"/>
      <c r="T2353"/>
      <c r="U2353"/>
      <c r="V2353"/>
      <c r="W2353"/>
      <c r="X2353" s="410"/>
      <c r="Y2353" s="410"/>
      <c r="Z2353" s="410"/>
      <c r="AA2353" s="410"/>
      <c r="AB2353" s="410"/>
      <c r="AC2353" s="410"/>
      <c r="AD2353" s="410"/>
    </row>
    <row r="2354" spans="1:30" s="30" customFormat="1" x14ac:dyDescent="0.25">
      <c r="A2354"/>
      <c r="B2354"/>
      <c r="C2354" s="33"/>
      <c r="D2354" s="33"/>
      <c r="E2354" s="33"/>
      <c r="F2354" s="33"/>
      <c r="G2354" s="33"/>
      <c r="N2354"/>
      <c r="O2354"/>
      <c r="P2354"/>
      <c r="Q2354"/>
      <c r="R2354"/>
      <c r="S2354"/>
      <c r="T2354"/>
      <c r="U2354"/>
      <c r="V2354"/>
      <c r="W2354"/>
      <c r="X2354" s="410"/>
      <c r="Y2354" s="410"/>
      <c r="Z2354" s="410"/>
      <c r="AA2354" s="410"/>
      <c r="AB2354" s="410"/>
      <c r="AC2354" s="410"/>
      <c r="AD2354" s="410"/>
    </row>
    <row r="2355" spans="1:30" s="30" customFormat="1" x14ac:dyDescent="0.25">
      <c r="A2355"/>
      <c r="B2355"/>
      <c r="C2355" s="33"/>
      <c r="D2355" s="33"/>
      <c r="E2355" s="33"/>
      <c r="F2355" s="33"/>
      <c r="G2355" s="33"/>
      <c r="N2355"/>
      <c r="O2355"/>
      <c r="P2355"/>
      <c r="Q2355"/>
      <c r="R2355"/>
      <c r="S2355"/>
      <c r="T2355"/>
      <c r="U2355"/>
      <c r="V2355"/>
      <c r="W2355"/>
      <c r="X2355" s="410"/>
      <c r="Y2355" s="410"/>
      <c r="Z2355" s="410"/>
      <c r="AA2355" s="410"/>
      <c r="AB2355" s="410"/>
      <c r="AC2355" s="410"/>
      <c r="AD2355" s="410"/>
    </row>
    <row r="2356" spans="1:30" s="30" customFormat="1" x14ac:dyDescent="0.25">
      <c r="A2356"/>
      <c r="B2356"/>
      <c r="C2356" s="33"/>
      <c r="D2356" s="33"/>
      <c r="E2356" s="33"/>
      <c r="F2356" s="33"/>
      <c r="G2356" s="33"/>
      <c r="N2356"/>
      <c r="O2356"/>
      <c r="P2356"/>
      <c r="Q2356"/>
      <c r="R2356"/>
      <c r="S2356"/>
      <c r="T2356"/>
      <c r="U2356"/>
      <c r="V2356"/>
      <c r="W2356"/>
      <c r="X2356" s="410"/>
      <c r="Y2356" s="410"/>
      <c r="Z2356" s="410"/>
      <c r="AA2356" s="410"/>
      <c r="AB2356" s="410"/>
      <c r="AC2356" s="410"/>
      <c r="AD2356" s="410"/>
    </row>
    <row r="2357" spans="1:30" s="30" customFormat="1" x14ac:dyDescent="0.25">
      <c r="A2357"/>
      <c r="B2357"/>
      <c r="C2357" s="33"/>
      <c r="D2357" s="33"/>
      <c r="E2357" s="33"/>
      <c r="F2357" s="33"/>
      <c r="G2357" s="33"/>
      <c r="N2357"/>
      <c r="O2357"/>
      <c r="P2357"/>
      <c r="Q2357"/>
      <c r="R2357"/>
      <c r="S2357"/>
      <c r="T2357"/>
      <c r="U2357"/>
      <c r="V2357"/>
      <c r="W2357"/>
      <c r="X2357" s="410"/>
      <c r="Y2357" s="410"/>
      <c r="Z2357" s="410"/>
      <c r="AA2357" s="410"/>
      <c r="AB2357" s="410"/>
      <c r="AC2357" s="410"/>
      <c r="AD2357" s="410"/>
    </row>
    <row r="2358" spans="1:30" s="30" customFormat="1" x14ac:dyDescent="0.25">
      <c r="A2358"/>
      <c r="B2358"/>
      <c r="C2358" s="33"/>
      <c r="D2358" s="33"/>
      <c r="E2358" s="33"/>
      <c r="F2358" s="33"/>
      <c r="G2358" s="33"/>
      <c r="N2358"/>
      <c r="O2358"/>
      <c r="P2358"/>
      <c r="Q2358"/>
      <c r="R2358"/>
      <c r="S2358"/>
      <c r="T2358"/>
      <c r="U2358"/>
      <c r="V2358"/>
      <c r="W2358"/>
      <c r="X2358" s="410"/>
      <c r="Y2358" s="410"/>
      <c r="Z2358" s="410"/>
      <c r="AA2358" s="410"/>
      <c r="AB2358" s="410"/>
      <c r="AC2358" s="410"/>
      <c r="AD2358" s="410"/>
    </row>
    <row r="2359" spans="1:30" s="30" customFormat="1" x14ac:dyDescent="0.25">
      <c r="A2359"/>
      <c r="B2359"/>
      <c r="C2359" s="33"/>
      <c r="D2359" s="33"/>
      <c r="E2359" s="33"/>
      <c r="F2359" s="33"/>
      <c r="G2359" s="33"/>
      <c r="N2359"/>
      <c r="O2359"/>
      <c r="P2359"/>
      <c r="Q2359"/>
      <c r="R2359"/>
      <c r="S2359"/>
      <c r="T2359"/>
      <c r="U2359"/>
      <c r="V2359"/>
      <c r="W2359"/>
      <c r="X2359" s="410"/>
      <c r="Y2359" s="410"/>
      <c r="Z2359" s="410"/>
      <c r="AA2359" s="410"/>
      <c r="AB2359" s="410"/>
      <c r="AC2359" s="410"/>
      <c r="AD2359" s="410"/>
    </row>
    <row r="2360" spans="1:30" s="30" customFormat="1" x14ac:dyDescent="0.25">
      <c r="A2360"/>
      <c r="B2360"/>
      <c r="C2360" s="33"/>
      <c r="D2360" s="33"/>
      <c r="E2360" s="33"/>
      <c r="F2360" s="33"/>
      <c r="G2360" s="33"/>
      <c r="N2360"/>
      <c r="O2360"/>
      <c r="P2360"/>
      <c r="Q2360"/>
      <c r="R2360"/>
      <c r="S2360"/>
      <c r="T2360"/>
      <c r="U2360"/>
      <c r="V2360"/>
      <c r="W2360"/>
      <c r="X2360" s="410"/>
      <c r="Y2360" s="410"/>
      <c r="Z2360" s="410"/>
      <c r="AA2360" s="410"/>
      <c r="AB2360" s="410"/>
      <c r="AC2360" s="410"/>
      <c r="AD2360" s="410"/>
    </row>
    <row r="2361" spans="1:30" s="30" customFormat="1" x14ac:dyDescent="0.25">
      <c r="A2361"/>
      <c r="B2361"/>
      <c r="C2361" s="33"/>
      <c r="D2361" s="33"/>
      <c r="E2361" s="33"/>
      <c r="F2361" s="33"/>
      <c r="G2361" s="33"/>
      <c r="N2361"/>
      <c r="O2361"/>
      <c r="P2361"/>
      <c r="Q2361"/>
      <c r="R2361"/>
      <c r="S2361"/>
      <c r="T2361"/>
      <c r="U2361"/>
      <c r="V2361"/>
      <c r="W2361"/>
      <c r="X2361" s="410"/>
      <c r="Y2361" s="410"/>
      <c r="Z2361" s="410"/>
      <c r="AA2361" s="410"/>
      <c r="AB2361" s="410"/>
      <c r="AC2361" s="410"/>
      <c r="AD2361" s="410"/>
    </row>
    <row r="2362" spans="1:30" s="30" customFormat="1" x14ac:dyDescent="0.25">
      <c r="A2362"/>
      <c r="B2362"/>
      <c r="C2362" s="33"/>
      <c r="D2362" s="33"/>
      <c r="E2362" s="33"/>
      <c r="F2362" s="33"/>
      <c r="G2362" s="33"/>
      <c r="N2362"/>
      <c r="O2362"/>
      <c r="P2362"/>
      <c r="Q2362"/>
      <c r="R2362"/>
      <c r="S2362"/>
      <c r="T2362"/>
      <c r="U2362"/>
      <c r="V2362"/>
      <c r="W2362"/>
      <c r="X2362" s="410"/>
      <c r="Y2362" s="410"/>
      <c r="Z2362" s="410"/>
      <c r="AA2362" s="410"/>
      <c r="AB2362" s="410"/>
      <c r="AC2362" s="410"/>
      <c r="AD2362" s="410"/>
    </row>
    <row r="2363" spans="1:30" s="30" customFormat="1" x14ac:dyDescent="0.25">
      <c r="A2363"/>
      <c r="B2363"/>
      <c r="C2363" s="33"/>
      <c r="D2363" s="33"/>
      <c r="E2363" s="33"/>
      <c r="F2363" s="33"/>
      <c r="G2363" s="33"/>
      <c r="N2363"/>
      <c r="O2363"/>
      <c r="P2363"/>
      <c r="Q2363"/>
      <c r="R2363"/>
      <c r="S2363"/>
      <c r="T2363"/>
      <c r="U2363"/>
      <c r="V2363"/>
      <c r="W2363"/>
      <c r="X2363" s="410"/>
      <c r="Y2363" s="410"/>
      <c r="Z2363" s="410"/>
      <c r="AA2363" s="410"/>
      <c r="AB2363" s="410"/>
      <c r="AC2363" s="410"/>
      <c r="AD2363" s="410"/>
    </row>
    <row r="2364" spans="1:30" s="30" customFormat="1" x14ac:dyDescent="0.25">
      <c r="A2364"/>
      <c r="B2364"/>
      <c r="C2364" s="33"/>
      <c r="D2364" s="33"/>
      <c r="E2364" s="33"/>
      <c r="F2364" s="33"/>
      <c r="G2364" s="33"/>
      <c r="N2364"/>
      <c r="O2364"/>
      <c r="P2364"/>
      <c r="Q2364"/>
      <c r="R2364"/>
      <c r="S2364"/>
      <c r="T2364"/>
      <c r="U2364"/>
      <c r="V2364"/>
      <c r="W2364"/>
      <c r="X2364" s="410"/>
      <c r="Y2364" s="410"/>
      <c r="Z2364" s="410"/>
      <c r="AA2364" s="410"/>
      <c r="AB2364" s="410"/>
      <c r="AC2364" s="410"/>
      <c r="AD2364" s="410"/>
    </row>
    <row r="2365" spans="1:30" s="30" customFormat="1" x14ac:dyDescent="0.25">
      <c r="A2365"/>
      <c r="B2365"/>
      <c r="C2365" s="33"/>
      <c r="D2365" s="33"/>
      <c r="E2365" s="33"/>
      <c r="F2365" s="33"/>
      <c r="G2365" s="33"/>
      <c r="N2365"/>
      <c r="O2365"/>
      <c r="P2365"/>
      <c r="Q2365"/>
      <c r="R2365"/>
      <c r="S2365"/>
      <c r="T2365"/>
      <c r="U2365"/>
      <c r="V2365"/>
      <c r="W2365"/>
      <c r="X2365" s="410"/>
      <c r="Y2365" s="410"/>
      <c r="Z2365" s="410"/>
      <c r="AA2365" s="410"/>
      <c r="AB2365" s="410"/>
      <c r="AC2365" s="410"/>
      <c r="AD2365" s="410"/>
    </row>
    <row r="2366" spans="1:30" s="30" customFormat="1" x14ac:dyDescent="0.25">
      <c r="A2366"/>
      <c r="B2366"/>
      <c r="C2366" s="33"/>
      <c r="D2366" s="33"/>
      <c r="E2366" s="33"/>
      <c r="F2366" s="33"/>
      <c r="G2366" s="33"/>
      <c r="N2366"/>
      <c r="O2366"/>
      <c r="P2366"/>
      <c r="Q2366"/>
      <c r="R2366"/>
      <c r="S2366"/>
      <c r="T2366"/>
      <c r="U2366"/>
      <c r="V2366"/>
      <c r="W2366"/>
      <c r="X2366" s="410"/>
      <c r="Y2366" s="410"/>
      <c r="Z2366" s="410"/>
      <c r="AA2366" s="410"/>
      <c r="AB2366" s="410"/>
      <c r="AC2366" s="410"/>
      <c r="AD2366" s="410"/>
    </row>
    <row r="2367" spans="1:30" s="30" customFormat="1" x14ac:dyDescent="0.25">
      <c r="A2367"/>
      <c r="B2367"/>
      <c r="C2367" s="33"/>
      <c r="D2367" s="33"/>
      <c r="E2367" s="33"/>
      <c r="F2367" s="33"/>
      <c r="G2367" s="33"/>
      <c r="N2367"/>
      <c r="O2367"/>
      <c r="P2367"/>
      <c r="Q2367"/>
      <c r="R2367"/>
      <c r="S2367"/>
      <c r="T2367"/>
      <c r="U2367"/>
      <c r="V2367"/>
      <c r="W2367"/>
      <c r="X2367" s="410"/>
      <c r="Y2367" s="410"/>
      <c r="Z2367" s="410"/>
      <c r="AA2367" s="410"/>
      <c r="AB2367" s="410"/>
      <c r="AC2367" s="410"/>
      <c r="AD2367" s="410"/>
    </row>
    <row r="2368" spans="1:30" s="30" customFormat="1" x14ac:dyDescent="0.25">
      <c r="A2368"/>
      <c r="B2368"/>
      <c r="C2368" s="33"/>
      <c r="D2368" s="33"/>
      <c r="E2368" s="33"/>
      <c r="F2368" s="33"/>
      <c r="G2368" s="33"/>
      <c r="N2368"/>
      <c r="O2368"/>
      <c r="P2368"/>
      <c r="Q2368"/>
      <c r="R2368"/>
      <c r="S2368"/>
      <c r="T2368"/>
      <c r="U2368"/>
      <c r="V2368"/>
      <c r="W2368"/>
      <c r="X2368" s="410"/>
      <c r="Y2368" s="410"/>
      <c r="Z2368" s="410"/>
      <c r="AA2368" s="410"/>
      <c r="AB2368" s="410"/>
      <c r="AC2368" s="410"/>
      <c r="AD2368" s="410"/>
    </row>
    <row r="2369" spans="1:30" s="30" customFormat="1" x14ac:dyDescent="0.25">
      <c r="A2369"/>
      <c r="B2369"/>
      <c r="C2369" s="33"/>
      <c r="D2369" s="33"/>
      <c r="E2369" s="33"/>
      <c r="F2369" s="33"/>
      <c r="G2369" s="33"/>
      <c r="N2369"/>
      <c r="O2369"/>
      <c r="P2369"/>
      <c r="Q2369"/>
      <c r="R2369"/>
      <c r="S2369"/>
      <c r="T2369"/>
      <c r="U2369"/>
      <c r="V2369"/>
      <c r="W2369"/>
      <c r="X2369" s="410"/>
      <c r="Y2369" s="410"/>
      <c r="Z2369" s="410"/>
      <c r="AA2369" s="410"/>
      <c r="AB2369" s="410"/>
      <c r="AC2369" s="410"/>
      <c r="AD2369" s="410"/>
    </row>
    <row r="2370" spans="1:30" s="30" customFormat="1" x14ac:dyDescent="0.25">
      <c r="A2370"/>
      <c r="B2370"/>
      <c r="C2370" s="33"/>
      <c r="D2370" s="33"/>
      <c r="E2370" s="33"/>
      <c r="F2370" s="33"/>
      <c r="G2370" s="33"/>
      <c r="N2370"/>
      <c r="O2370"/>
      <c r="P2370"/>
      <c r="Q2370"/>
      <c r="R2370"/>
      <c r="S2370"/>
      <c r="T2370"/>
      <c r="U2370"/>
      <c r="V2370"/>
      <c r="W2370"/>
      <c r="X2370" s="410"/>
      <c r="Y2370" s="410"/>
      <c r="Z2370" s="410"/>
      <c r="AA2370" s="410"/>
      <c r="AB2370" s="410"/>
      <c r="AC2370" s="410"/>
      <c r="AD2370" s="410"/>
    </row>
    <row r="2371" spans="1:30" s="30" customFormat="1" x14ac:dyDescent="0.25">
      <c r="A2371"/>
      <c r="B2371"/>
      <c r="C2371" s="33"/>
      <c r="D2371" s="33"/>
      <c r="E2371" s="33"/>
      <c r="F2371" s="33"/>
      <c r="G2371" s="33"/>
      <c r="N2371"/>
      <c r="O2371"/>
      <c r="P2371"/>
      <c r="Q2371"/>
      <c r="R2371"/>
      <c r="S2371"/>
      <c r="T2371"/>
      <c r="U2371"/>
      <c r="V2371"/>
      <c r="W2371"/>
      <c r="X2371" s="410"/>
      <c r="Y2371" s="410"/>
      <c r="Z2371" s="410"/>
      <c r="AA2371" s="410"/>
      <c r="AB2371" s="410"/>
      <c r="AC2371" s="410"/>
      <c r="AD2371" s="410"/>
    </row>
    <row r="2372" spans="1:30" s="30" customFormat="1" x14ac:dyDescent="0.25">
      <c r="A2372"/>
      <c r="B2372"/>
      <c r="C2372" s="33"/>
      <c r="D2372" s="33"/>
      <c r="E2372" s="33"/>
      <c r="F2372" s="33"/>
      <c r="G2372" s="33"/>
      <c r="N2372"/>
      <c r="O2372"/>
      <c r="P2372"/>
      <c r="Q2372"/>
      <c r="R2372"/>
      <c r="S2372"/>
      <c r="T2372"/>
      <c r="U2372"/>
      <c r="V2372"/>
      <c r="W2372"/>
      <c r="X2372" s="410"/>
      <c r="Y2372" s="410"/>
      <c r="Z2372" s="410"/>
      <c r="AA2372" s="410"/>
      <c r="AB2372" s="410"/>
      <c r="AC2372" s="410"/>
      <c r="AD2372" s="410"/>
    </row>
    <row r="2373" spans="1:30" s="30" customFormat="1" x14ac:dyDescent="0.25">
      <c r="A2373"/>
      <c r="B2373"/>
      <c r="C2373" s="33"/>
      <c r="D2373" s="33"/>
      <c r="E2373" s="33"/>
      <c r="F2373" s="33"/>
      <c r="G2373" s="33"/>
      <c r="N2373"/>
      <c r="O2373"/>
      <c r="P2373"/>
      <c r="Q2373"/>
      <c r="R2373"/>
      <c r="S2373"/>
      <c r="T2373"/>
      <c r="U2373"/>
      <c r="V2373"/>
      <c r="W2373"/>
      <c r="X2373" s="410"/>
      <c r="Y2373" s="410"/>
      <c r="Z2373" s="410"/>
      <c r="AA2373" s="410"/>
      <c r="AB2373" s="410"/>
      <c r="AC2373" s="410"/>
      <c r="AD2373" s="410"/>
    </row>
    <row r="2374" spans="1:30" s="30" customFormat="1" x14ac:dyDescent="0.25">
      <c r="A2374"/>
      <c r="B2374"/>
      <c r="C2374" s="33"/>
      <c r="D2374" s="33"/>
      <c r="E2374" s="33"/>
      <c r="F2374" s="33"/>
      <c r="G2374" s="33"/>
      <c r="N2374"/>
      <c r="O2374"/>
      <c r="P2374"/>
      <c r="Q2374"/>
      <c r="R2374"/>
      <c r="S2374"/>
      <c r="T2374"/>
      <c r="U2374"/>
      <c r="V2374"/>
      <c r="W2374"/>
      <c r="X2374" s="410"/>
      <c r="Y2374" s="410"/>
      <c r="Z2374" s="410"/>
      <c r="AA2374" s="410"/>
      <c r="AB2374" s="410"/>
      <c r="AC2374" s="410"/>
      <c r="AD2374" s="410"/>
    </row>
    <row r="2375" spans="1:30" s="30" customFormat="1" x14ac:dyDescent="0.25">
      <c r="A2375"/>
      <c r="B2375"/>
      <c r="C2375" s="33"/>
      <c r="D2375" s="33"/>
      <c r="E2375" s="33"/>
      <c r="F2375" s="33"/>
      <c r="G2375" s="33"/>
      <c r="N2375"/>
      <c r="O2375"/>
      <c r="P2375"/>
      <c r="Q2375"/>
      <c r="R2375"/>
      <c r="S2375"/>
      <c r="T2375"/>
      <c r="U2375"/>
      <c r="V2375"/>
      <c r="W2375"/>
      <c r="X2375" s="410"/>
      <c r="Y2375" s="410"/>
      <c r="Z2375" s="410"/>
      <c r="AA2375" s="410"/>
      <c r="AB2375" s="410"/>
      <c r="AC2375" s="410"/>
      <c r="AD2375" s="410"/>
    </row>
    <row r="2376" spans="1:30" s="30" customFormat="1" x14ac:dyDescent="0.25">
      <c r="A2376"/>
      <c r="B2376"/>
      <c r="C2376" s="33"/>
      <c r="D2376" s="33"/>
      <c r="E2376" s="33"/>
      <c r="F2376" s="33"/>
      <c r="G2376" s="33"/>
      <c r="N2376"/>
      <c r="O2376"/>
      <c r="P2376"/>
      <c r="Q2376"/>
      <c r="R2376"/>
      <c r="S2376"/>
      <c r="T2376"/>
      <c r="U2376"/>
      <c r="V2376"/>
      <c r="W2376"/>
      <c r="X2376" s="410"/>
      <c r="Y2376" s="410"/>
      <c r="Z2376" s="410"/>
      <c r="AA2376" s="410"/>
      <c r="AB2376" s="410"/>
      <c r="AC2376" s="410"/>
      <c r="AD2376" s="410"/>
    </row>
    <row r="2377" spans="1:30" s="30" customFormat="1" x14ac:dyDescent="0.25">
      <c r="A2377"/>
      <c r="B2377"/>
      <c r="C2377" s="33"/>
      <c r="D2377" s="33"/>
      <c r="E2377" s="33"/>
      <c r="F2377" s="33"/>
      <c r="G2377" s="33"/>
      <c r="N2377"/>
      <c r="O2377"/>
      <c r="P2377"/>
      <c r="Q2377"/>
      <c r="R2377"/>
      <c r="S2377"/>
      <c r="T2377"/>
      <c r="U2377"/>
      <c r="V2377"/>
      <c r="W2377"/>
      <c r="X2377" s="410"/>
      <c r="Y2377" s="410"/>
      <c r="Z2377" s="410"/>
      <c r="AA2377" s="410"/>
      <c r="AB2377" s="410"/>
      <c r="AC2377" s="410"/>
      <c r="AD2377" s="410"/>
    </row>
    <row r="2378" spans="1:30" s="30" customFormat="1" x14ac:dyDescent="0.25">
      <c r="A2378"/>
      <c r="B2378"/>
      <c r="C2378" s="33"/>
      <c r="D2378" s="33"/>
      <c r="E2378" s="33"/>
      <c r="F2378" s="33"/>
      <c r="G2378" s="33"/>
      <c r="N2378"/>
      <c r="O2378"/>
      <c r="P2378"/>
      <c r="Q2378"/>
      <c r="R2378"/>
      <c r="S2378"/>
      <c r="T2378"/>
      <c r="U2378"/>
      <c r="V2378"/>
      <c r="W2378"/>
      <c r="X2378" s="410"/>
      <c r="Y2378" s="410"/>
      <c r="Z2378" s="410"/>
      <c r="AA2378" s="410"/>
      <c r="AB2378" s="410"/>
      <c r="AC2378" s="410"/>
      <c r="AD2378" s="410"/>
    </row>
    <row r="2379" spans="1:30" s="30" customFormat="1" x14ac:dyDescent="0.25">
      <c r="A2379"/>
      <c r="B2379"/>
      <c r="C2379" s="33"/>
      <c r="D2379" s="33"/>
      <c r="E2379" s="33"/>
      <c r="F2379" s="33"/>
      <c r="G2379" s="33"/>
      <c r="N2379"/>
      <c r="O2379"/>
      <c r="P2379"/>
      <c r="Q2379"/>
      <c r="R2379"/>
      <c r="S2379"/>
      <c r="T2379"/>
      <c r="U2379"/>
      <c r="V2379"/>
      <c r="W2379"/>
      <c r="X2379" s="410"/>
      <c r="Y2379" s="410"/>
      <c r="Z2379" s="410"/>
      <c r="AA2379" s="410"/>
      <c r="AB2379" s="410"/>
      <c r="AC2379" s="410"/>
      <c r="AD2379" s="410"/>
    </row>
    <row r="2380" spans="1:30" s="30" customFormat="1" x14ac:dyDescent="0.25">
      <c r="A2380"/>
      <c r="B2380"/>
      <c r="C2380" s="33"/>
      <c r="D2380" s="33"/>
      <c r="E2380" s="33"/>
      <c r="F2380" s="33"/>
      <c r="G2380" s="33"/>
      <c r="N2380"/>
      <c r="O2380"/>
      <c r="P2380"/>
      <c r="Q2380"/>
      <c r="R2380"/>
      <c r="S2380"/>
      <c r="T2380"/>
      <c r="U2380"/>
      <c r="V2380"/>
      <c r="W2380"/>
      <c r="X2380" s="410"/>
      <c r="Y2380" s="410"/>
      <c r="Z2380" s="410"/>
      <c r="AA2380" s="410"/>
      <c r="AB2380" s="410"/>
      <c r="AC2380" s="410"/>
      <c r="AD2380" s="410"/>
    </row>
    <row r="2381" spans="1:30" s="30" customFormat="1" x14ac:dyDescent="0.25">
      <c r="A2381"/>
      <c r="B2381"/>
      <c r="C2381" s="33"/>
      <c r="D2381" s="33"/>
      <c r="E2381" s="33"/>
      <c r="F2381" s="33"/>
      <c r="G2381" s="33"/>
      <c r="N2381"/>
      <c r="O2381"/>
      <c r="P2381"/>
      <c r="Q2381"/>
      <c r="R2381"/>
      <c r="S2381"/>
      <c r="T2381"/>
      <c r="U2381"/>
      <c r="V2381"/>
      <c r="W2381"/>
      <c r="X2381" s="410"/>
      <c r="Y2381" s="410"/>
      <c r="Z2381" s="410"/>
      <c r="AA2381" s="410"/>
      <c r="AB2381" s="410"/>
      <c r="AC2381" s="410"/>
      <c r="AD2381" s="410"/>
    </row>
    <row r="2382" spans="1:30" s="30" customFormat="1" x14ac:dyDescent="0.25">
      <c r="A2382"/>
      <c r="B2382"/>
      <c r="C2382" s="33"/>
      <c r="D2382" s="33"/>
      <c r="E2382" s="33"/>
      <c r="F2382" s="33"/>
      <c r="G2382" s="33"/>
      <c r="N2382"/>
      <c r="O2382"/>
      <c r="P2382"/>
      <c r="Q2382"/>
      <c r="R2382"/>
      <c r="S2382"/>
      <c r="T2382"/>
      <c r="U2382"/>
      <c r="V2382"/>
      <c r="W2382"/>
      <c r="X2382" s="410"/>
      <c r="Y2382" s="410"/>
      <c r="Z2382" s="410"/>
      <c r="AA2382" s="410"/>
      <c r="AB2382" s="410"/>
      <c r="AC2382" s="410"/>
      <c r="AD2382" s="410"/>
    </row>
    <row r="2383" spans="1:30" s="30" customFormat="1" x14ac:dyDescent="0.25">
      <c r="A2383"/>
      <c r="B2383"/>
      <c r="C2383" s="33"/>
      <c r="D2383" s="33"/>
      <c r="E2383" s="33"/>
      <c r="F2383" s="33"/>
      <c r="G2383" s="33"/>
      <c r="N2383"/>
      <c r="O2383"/>
      <c r="P2383"/>
      <c r="Q2383"/>
      <c r="R2383"/>
      <c r="S2383"/>
      <c r="T2383"/>
      <c r="U2383"/>
      <c r="V2383"/>
      <c r="W2383"/>
      <c r="X2383" s="410"/>
      <c r="Y2383" s="410"/>
      <c r="Z2383" s="410"/>
      <c r="AA2383" s="410"/>
      <c r="AB2383" s="410"/>
      <c r="AC2383" s="410"/>
      <c r="AD2383" s="410"/>
    </row>
    <row r="2384" spans="1:30" s="30" customFormat="1" x14ac:dyDescent="0.25">
      <c r="A2384"/>
      <c r="B2384"/>
      <c r="C2384" s="33"/>
      <c r="D2384" s="33"/>
      <c r="E2384" s="33"/>
      <c r="F2384" s="33"/>
      <c r="G2384" s="33"/>
      <c r="N2384"/>
      <c r="O2384"/>
      <c r="P2384"/>
      <c r="Q2384"/>
      <c r="R2384"/>
      <c r="S2384"/>
      <c r="T2384"/>
      <c r="U2384"/>
      <c r="V2384"/>
      <c r="W2384"/>
      <c r="X2384" s="410"/>
      <c r="Y2384" s="410"/>
      <c r="Z2384" s="410"/>
      <c r="AA2384" s="410"/>
      <c r="AB2384" s="410"/>
      <c r="AC2384" s="410"/>
      <c r="AD2384" s="410"/>
    </row>
    <row r="2385" spans="1:30" s="30" customFormat="1" x14ac:dyDescent="0.25">
      <c r="A2385"/>
      <c r="B2385"/>
      <c r="C2385" s="33"/>
      <c r="D2385" s="33"/>
      <c r="E2385" s="33"/>
      <c r="F2385" s="33"/>
      <c r="G2385" s="33"/>
      <c r="N2385"/>
      <c r="O2385"/>
      <c r="P2385"/>
      <c r="Q2385"/>
      <c r="R2385"/>
      <c r="S2385"/>
      <c r="T2385"/>
      <c r="U2385"/>
      <c r="V2385"/>
      <c r="W2385"/>
      <c r="X2385" s="410"/>
      <c r="Y2385" s="410"/>
      <c r="Z2385" s="410"/>
      <c r="AA2385" s="410"/>
      <c r="AB2385" s="410"/>
      <c r="AC2385" s="410"/>
      <c r="AD2385" s="410"/>
    </row>
    <row r="2386" spans="1:30" s="30" customFormat="1" x14ac:dyDescent="0.25">
      <c r="A2386"/>
      <c r="B2386"/>
      <c r="C2386" s="33"/>
      <c r="D2386" s="33"/>
      <c r="E2386" s="33"/>
      <c r="F2386" s="33"/>
      <c r="G2386" s="33"/>
      <c r="N2386"/>
      <c r="O2386"/>
      <c r="P2386"/>
      <c r="Q2386"/>
      <c r="R2386"/>
      <c r="S2386"/>
      <c r="T2386"/>
      <c r="U2386"/>
      <c r="V2386"/>
      <c r="W2386"/>
      <c r="X2386" s="410"/>
      <c r="Y2386" s="410"/>
      <c r="Z2386" s="410"/>
      <c r="AA2386" s="410"/>
      <c r="AB2386" s="410"/>
      <c r="AC2386" s="410"/>
      <c r="AD2386" s="410"/>
    </row>
    <row r="2387" spans="1:30" s="30" customFormat="1" x14ac:dyDescent="0.25">
      <c r="A2387"/>
      <c r="B2387"/>
      <c r="C2387" s="33"/>
      <c r="D2387" s="33"/>
      <c r="E2387" s="33"/>
      <c r="F2387" s="33"/>
      <c r="G2387" s="33"/>
      <c r="N2387"/>
      <c r="O2387"/>
      <c r="P2387"/>
      <c r="Q2387"/>
      <c r="R2387"/>
      <c r="S2387"/>
      <c r="T2387"/>
      <c r="U2387"/>
      <c r="V2387"/>
      <c r="W2387"/>
      <c r="X2387" s="410"/>
      <c r="Y2387" s="410"/>
      <c r="Z2387" s="410"/>
      <c r="AA2387" s="410"/>
      <c r="AB2387" s="410"/>
      <c r="AC2387" s="410"/>
      <c r="AD2387" s="410"/>
    </row>
    <row r="2388" spans="1:30" s="30" customFormat="1" x14ac:dyDescent="0.25">
      <c r="A2388"/>
      <c r="B2388"/>
      <c r="C2388" s="33"/>
      <c r="D2388" s="33"/>
      <c r="E2388" s="33"/>
      <c r="F2388" s="33"/>
      <c r="G2388" s="33"/>
      <c r="N2388"/>
      <c r="O2388"/>
      <c r="P2388"/>
      <c r="Q2388"/>
      <c r="R2388"/>
      <c r="S2388"/>
      <c r="T2388"/>
      <c r="U2388"/>
      <c r="V2388"/>
      <c r="W2388"/>
      <c r="X2388" s="410"/>
      <c r="Y2388" s="410"/>
      <c r="Z2388" s="410"/>
      <c r="AA2388" s="410"/>
      <c r="AB2388" s="410"/>
      <c r="AC2388" s="410"/>
      <c r="AD2388" s="410"/>
    </row>
    <row r="2389" spans="1:30" s="30" customFormat="1" x14ac:dyDescent="0.25">
      <c r="A2389"/>
      <c r="B2389"/>
      <c r="C2389" s="33"/>
      <c r="D2389" s="33"/>
      <c r="E2389" s="33"/>
      <c r="F2389" s="33"/>
      <c r="G2389" s="33"/>
      <c r="N2389"/>
      <c r="O2389"/>
      <c r="P2389"/>
      <c r="Q2389"/>
      <c r="R2389"/>
      <c r="S2389"/>
      <c r="T2389"/>
      <c r="U2389"/>
      <c r="V2389"/>
      <c r="W2389"/>
      <c r="X2389" s="410"/>
      <c r="Y2389" s="410"/>
      <c r="Z2389" s="410"/>
      <c r="AA2389" s="410"/>
      <c r="AB2389" s="410"/>
      <c r="AC2389" s="410"/>
      <c r="AD2389" s="410"/>
    </row>
    <row r="2390" spans="1:30" s="30" customFormat="1" x14ac:dyDescent="0.25">
      <c r="A2390"/>
      <c r="B2390"/>
      <c r="C2390" s="33"/>
      <c r="D2390" s="33"/>
      <c r="E2390" s="33"/>
      <c r="F2390" s="33"/>
      <c r="G2390" s="33"/>
      <c r="N2390"/>
      <c r="O2390"/>
      <c r="P2390"/>
      <c r="Q2390"/>
      <c r="R2390"/>
      <c r="S2390"/>
      <c r="T2390"/>
      <c r="U2390"/>
      <c r="V2390"/>
      <c r="W2390"/>
      <c r="X2390" s="410"/>
      <c r="Y2390" s="410"/>
      <c r="Z2390" s="410"/>
      <c r="AA2390" s="410"/>
      <c r="AB2390" s="410"/>
      <c r="AC2390" s="410"/>
      <c r="AD2390" s="410"/>
    </row>
    <row r="2391" spans="1:30" s="30" customFormat="1" x14ac:dyDescent="0.25">
      <c r="A2391"/>
      <c r="B2391"/>
      <c r="C2391" s="33"/>
      <c r="D2391" s="33"/>
      <c r="E2391" s="33"/>
      <c r="F2391" s="33"/>
      <c r="G2391" s="33"/>
      <c r="N2391"/>
      <c r="O2391"/>
      <c r="P2391"/>
      <c r="Q2391"/>
      <c r="R2391"/>
      <c r="S2391"/>
      <c r="T2391"/>
      <c r="U2391"/>
      <c r="V2391"/>
      <c r="W2391"/>
      <c r="X2391" s="410"/>
      <c r="Y2391" s="410"/>
      <c r="Z2391" s="410"/>
      <c r="AA2391" s="410"/>
      <c r="AB2391" s="410"/>
      <c r="AC2391" s="410"/>
      <c r="AD2391" s="410"/>
    </row>
    <row r="2392" spans="1:30" s="30" customFormat="1" x14ac:dyDescent="0.25">
      <c r="A2392"/>
      <c r="B2392"/>
      <c r="C2392" s="33"/>
      <c r="D2392" s="33"/>
      <c r="E2392" s="33"/>
      <c r="F2392" s="33"/>
      <c r="G2392" s="33"/>
      <c r="N2392"/>
      <c r="O2392"/>
      <c r="P2392"/>
      <c r="Q2392"/>
      <c r="R2392"/>
      <c r="S2392"/>
      <c r="T2392"/>
      <c r="U2392"/>
      <c r="V2392"/>
      <c r="W2392"/>
      <c r="X2392" s="410"/>
      <c r="Y2392" s="410"/>
      <c r="Z2392" s="410"/>
      <c r="AA2392" s="410"/>
      <c r="AB2392" s="410"/>
      <c r="AC2392" s="410"/>
      <c r="AD2392" s="410"/>
    </row>
    <row r="2393" spans="1:30" s="30" customFormat="1" x14ac:dyDescent="0.25">
      <c r="A2393"/>
      <c r="B2393"/>
      <c r="C2393" s="33"/>
      <c r="D2393" s="33"/>
      <c r="E2393" s="33"/>
      <c r="F2393" s="33"/>
      <c r="G2393" s="33"/>
      <c r="N2393"/>
      <c r="O2393"/>
      <c r="P2393"/>
      <c r="Q2393"/>
      <c r="R2393"/>
      <c r="S2393"/>
      <c r="T2393"/>
      <c r="U2393"/>
      <c r="V2393"/>
      <c r="W2393"/>
      <c r="X2393" s="410"/>
      <c r="Y2393" s="410"/>
      <c r="Z2393" s="410"/>
      <c r="AA2393" s="410"/>
      <c r="AB2393" s="410"/>
      <c r="AC2393" s="410"/>
      <c r="AD2393" s="410"/>
    </row>
    <row r="2394" spans="1:30" s="30" customFormat="1" x14ac:dyDescent="0.25">
      <c r="A2394"/>
      <c r="B2394"/>
      <c r="C2394" s="33"/>
      <c r="D2394" s="33"/>
      <c r="E2394" s="33"/>
      <c r="F2394" s="33"/>
      <c r="G2394" s="33"/>
      <c r="N2394"/>
      <c r="O2394"/>
      <c r="P2394"/>
      <c r="Q2394"/>
      <c r="R2394"/>
      <c r="S2394"/>
      <c r="T2394"/>
      <c r="U2394"/>
      <c r="V2394"/>
      <c r="W2394"/>
      <c r="X2394" s="410"/>
      <c r="Y2394" s="410"/>
      <c r="Z2394" s="410"/>
      <c r="AA2394" s="410"/>
      <c r="AB2394" s="410"/>
      <c r="AC2394" s="410"/>
      <c r="AD2394" s="410"/>
    </row>
    <row r="2395" spans="1:30" s="30" customFormat="1" x14ac:dyDescent="0.25">
      <c r="A2395"/>
      <c r="B2395"/>
      <c r="C2395" s="33"/>
      <c r="D2395" s="33"/>
      <c r="E2395" s="33"/>
      <c r="F2395" s="33"/>
      <c r="G2395" s="33"/>
      <c r="N2395"/>
      <c r="O2395"/>
      <c r="P2395"/>
      <c r="Q2395"/>
      <c r="R2395"/>
      <c r="S2395"/>
      <c r="T2395"/>
      <c r="U2395"/>
      <c r="V2395"/>
      <c r="W2395"/>
      <c r="X2395" s="410"/>
      <c r="Y2395" s="410"/>
      <c r="Z2395" s="410"/>
      <c r="AA2395" s="410"/>
      <c r="AB2395" s="410"/>
      <c r="AC2395" s="410"/>
      <c r="AD2395" s="410"/>
    </row>
    <row r="2396" spans="1:30" s="30" customFormat="1" x14ac:dyDescent="0.25">
      <c r="A2396"/>
      <c r="B2396"/>
      <c r="C2396" s="33"/>
      <c r="D2396" s="33"/>
      <c r="E2396" s="33"/>
      <c r="F2396" s="33"/>
      <c r="G2396" s="33"/>
      <c r="N2396"/>
      <c r="O2396"/>
      <c r="P2396"/>
      <c r="Q2396"/>
      <c r="R2396"/>
      <c r="S2396"/>
      <c r="T2396"/>
      <c r="U2396"/>
      <c r="V2396"/>
      <c r="W2396"/>
      <c r="X2396" s="410"/>
      <c r="Y2396" s="410"/>
      <c r="Z2396" s="410"/>
      <c r="AA2396" s="410"/>
      <c r="AB2396" s="410"/>
      <c r="AC2396" s="410"/>
      <c r="AD2396" s="410"/>
    </row>
    <row r="2397" spans="1:30" s="30" customFormat="1" x14ac:dyDescent="0.25">
      <c r="A2397"/>
      <c r="B2397"/>
      <c r="C2397" s="33"/>
      <c r="D2397" s="33"/>
      <c r="E2397" s="33"/>
      <c r="F2397" s="33"/>
      <c r="G2397" s="33"/>
      <c r="N2397"/>
      <c r="O2397"/>
      <c r="P2397"/>
      <c r="Q2397"/>
      <c r="R2397"/>
      <c r="S2397"/>
      <c r="T2397"/>
      <c r="U2397"/>
      <c r="V2397"/>
      <c r="W2397"/>
      <c r="X2397" s="410"/>
      <c r="Y2397" s="410"/>
      <c r="Z2397" s="410"/>
      <c r="AA2397" s="410"/>
      <c r="AB2397" s="410"/>
      <c r="AC2397" s="410"/>
      <c r="AD2397" s="410"/>
    </row>
    <row r="2398" spans="1:30" s="30" customFormat="1" x14ac:dyDescent="0.25">
      <c r="A2398"/>
      <c r="B2398"/>
      <c r="C2398" s="33"/>
      <c r="D2398" s="33"/>
      <c r="E2398" s="33"/>
      <c r="F2398" s="33"/>
      <c r="G2398" s="33"/>
      <c r="N2398"/>
      <c r="O2398"/>
      <c r="P2398"/>
      <c r="Q2398"/>
      <c r="R2398"/>
      <c r="S2398"/>
      <c r="T2398"/>
      <c r="U2398"/>
      <c r="V2398"/>
      <c r="W2398"/>
      <c r="X2398" s="410"/>
      <c r="Y2398" s="410"/>
      <c r="Z2398" s="410"/>
      <c r="AA2398" s="410"/>
      <c r="AB2398" s="410"/>
      <c r="AC2398" s="410"/>
      <c r="AD2398" s="410"/>
    </row>
    <row r="2399" spans="1:30" s="30" customFormat="1" x14ac:dyDescent="0.25">
      <c r="A2399"/>
      <c r="B2399"/>
      <c r="C2399" s="33"/>
      <c r="D2399" s="33"/>
      <c r="E2399" s="33"/>
      <c r="F2399" s="33"/>
      <c r="G2399" s="33"/>
      <c r="N2399"/>
      <c r="O2399"/>
      <c r="P2399"/>
      <c r="Q2399"/>
      <c r="R2399"/>
      <c r="S2399"/>
      <c r="T2399"/>
      <c r="U2399"/>
      <c r="V2399"/>
      <c r="W2399"/>
      <c r="X2399" s="410"/>
      <c r="Y2399" s="410"/>
      <c r="Z2399" s="410"/>
      <c r="AA2399" s="410"/>
      <c r="AB2399" s="410"/>
      <c r="AC2399" s="410"/>
      <c r="AD2399" s="410"/>
    </row>
    <row r="2400" spans="1:30" s="30" customFormat="1" x14ac:dyDescent="0.25">
      <c r="A2400"/>
      <c r="B2400"/>
      <c r="C2400" s="33"/>
      <c r="D2400" s="33"/>
      <c r="E2400" s="33"/>
      <c r="F2400" s="33"/>
      <c r="G2400" s="33"/>
      <c r="N2400"/>
      <c r="O2400"/>
      <c r="P2400"/>
      <c r="Q2400"/>
      <c r="R2400"/>
      <c r="S2400"/>
      <c r="T2400"/>
      <c r="U2400"/>
      <c r="V2400"/>
      <c r="W2400"/>
      <c r="X2400" s="410"/>
      <c r="Y2400" s="410"/>
      <c r="Z2400" s="410"/>
      <c r="AA2400" s="410"/>
      <c r="AB2400" s="410"/>
      <c r="AC2400" s="410"/>
      <c r="AD2400" s="410"/>
    </row>
    <row r="2401" spans="1:30" s="30" customFormat="1" x14ac:dyDescent="0.25">
      <c r="A2401"/>
      <c r="B2401"/>
      <c r="C2401" s="33"/>
      <c r="D2401" s="33"/>
      <c r="E2401" s="33"/>
      <c r="F2401" s="33"/>
      <c r="G2401" s="33"/>
      <c r="N2401"/>
      <c r="O2401"/>
      <c r="P2401"/>
      <c r="Q2401"/>
      <c r="R2401"/>
      <c r="S2401"/>
      <c r="T2401"/>
      <c r="U2401"/>
      <c r="V2401"/>
      <c r="W2401"/>
      <c r="X2401" s="410"/>
      <c r="Y2401" s="410"/>
      <c r="Z2401" s="410"/>
      <c r="AA2401" s="410"/>
      <c r="AB2401" s="410"/>
      <c r="AC2401" s="410"/>
      <c r="AD2401" s="410"/>
    </row>
    <row r="2402" spans="1:30" s="30" customFormat="1" x14ac:dyDescent="0.25">
      <c r="A2402"/>
      <c r="B2402"/>
      <c r="C2402" s="33"/>
      <c r="D2402" s="33"/>
      <c r="E2402" s="33"/>
      <c r="F2402" s="33"/>
      <c r="G2402" s="33"/>
      <c r="N2402"/>
      <c r="O2402"/>
      <c r="P2402"/>
      <c r="Q2402"/>
      <c r="R2402"/>
      <c r="S2402"/>
      <c r="T2402"/>
      <c r="U2402"/>
      <c r="V2402"/>
      <c r="W2402"/>
      <c r="X2402" s="410"/>
      <c r="Y2402" s="410"/>
      <c r="Z2402" s="410"/>
      <c r="AA2402" s="410"/>
      <c r="AB2402" s="410"/>
      <c r="AC2402" s="410"/>
      <c r="AD2402" s="410"/>
    </row>
    <row r="2403" spans="1:30" s="30" customFormat="1" x14ac:dyDescent="0.25">
      <c r="A2403"/>
      <c r="B2403"/>
      <c r="C2403" s="33"/>
      <c r="D2403" s="33"/>
      <c r="E2403" s="33"/>
      <c r="F2403" s="33"/>
      <c r="G2403" s="33"/>
      <c r="N2403"/>
      <c r="O2403"/>
      <c r="P2403"/>
      <c r="Q2403"/>
      <c r="R2403"/>
      <c r="S2403"/>
      <c r="T2403"/>
      <c r="U2403"/>
      <c r="V2403"/>
      <c r="W2403"/>
      <c r="X2403" s="410"/>
      <c r="Y2403" s="410"/>
      <c r="Z2403" s="410"/>
      <c r="AA2403" s="410"/>
      <c r="AB2403" s="410"/>
      <c r="AC2403" s="410"/>
      <c r="AD2403" s="410"/>
    </row>
    <row r="2404" spans="1:30" s="30" customFormat="1" x14ac:dyDescent="0.25">
      <c r="A2404"/>
      <c r="B2404"/>
      <c r="C2404" s="33"/>
      <c r="D2404" s="33"/>
      <c r="E2404" s="33"/>
      <c r="F2404" s="33"/>
      <c r="G2404" s="33"/>
      <c r="N2404"/>
      <c r="O2404"/>
      <c r="P2404"/>
      <c r="Q2404"/>
      <c r="R2404"/>
      <c r="S2404"/>
      <c r="T2404"/>
      <c r="U2404"/>
      <c r="V2404"/>
      <c r="W2404"/>
      <c r="X2404" s="410"/>
      <c r="Y2404" s="410"/>
      <c r="Z2404" s="410"/>
      <c r="AA2404" s="410"/>
      <c r="AB2404" s="410"/>
      <c r="AC2404" s="410"/>
      <c r="AD2404" s="410"/>
    </row>
    <row r="2405" spans="1:30" s="30" customFormat="1" x14ac:dyDescent="0.25">
      <c r="A2405"/>
      <c r="B2405"/>
      <c r="C2405" s="33"/>
      <c r="D2405" s="33"/>
      <c r="E2405" s="33"/>
      <c r="F2405" s="33"/>
      <c r="G2405" s="33"/>
      <c r="N2405"/>
      <c r="O2405"/>
      <c r="P2405"/>
      <c r="Q2405"/>
      <c r="R2405"/>
      <c r="S2405"/>
      <c r="T2405"/>
      <c r="U2405"/>
      <c r="V2405"/>
      <c r="W2405"/>
      <c r="X2405" s="410"/>
      <c r="Y2405" s="410"/>
      <c r="Z2405" s="410"/>
      <c r="AA2405" s="410"/>
      <c r="AB2405" s="410"/>
      <c r="AC2405" s="410"/>
      <c r="AD2405" s="410"/>
    </row>
    <row r="2406" spans="1:30" s="30" customFormat="1" x14ac:dyDescent="0.25">
      <c r="A2406"/>
      <c r="B2406"/>
      <c r="C2406" s="33"/>
      <c r="D2406" s="33"/>
      <c r="E2406" s="33"/>
      <c r="F2406" s="33"/>
      <c r="G2406" s="33"/>
      <c r="N2406"/>
      <c r="O2406"/>
      <c r="P2406"/>
      <c r="Q2406"/>
      <c r="R2406"/>
      <c r="S2406"/>
      <c r="T2406"/>
      <c r="U2406"/>
      <c r="V2406"/>
      <c r="W2406"/>
      <c r="X2406" s="410"/>
      <c r="Y2406" s="410"/>
      <c r="Z2406" s="410"/>
      <c r="AA2406" s="410"/>
      <c r="AB2406" s="410"/>
      <c r="AC2406" s="410"/>
      <c r="AD2406" s="410"/>
    </row>
    <row r="2407" spans="1:30" s="30" customFormat="1" x14ac:dyDescent="0.25">
      <c r="A2407"/>
      <c r="B2407"/>
      <c r="C2407" s="33"/>
      <c r="D2407" s="33"/>
      <c r="E2407" s="33"/>
      <c r="F2407" s="33"/>
      <c r="G2407" s="33"/>
      <c r="N2407"/>
      <c r="O2407"/>
      <c r="P2407"/>
      <c r="Q2407"/>
      <c r="R2407"/>
      <c r="S2407"/>
      <c r="T2407"/>
      <c r="U2407"/>
      <c r="V2407"/>
      <c r="W2407"/>
      <c r="X2407" s="410"/>
      <c r="Y2407" s="410"/>
      <c r="Z2407" s="410"/>
      <c r="AA2407" s="410"/>
      <c r="AB2407" s="410"/>
      <c r="AC2407" s="410"/>
      <c r="AD2407" s="410"/>
    </row>
    <row r="2408" spans="1:30" s="30" customFormat="1" x14ac:dyDescent="0.25">
      <c r="A2408"/>
      <c r="B2408"/>
      <c r="C2408" s="33"/>
      <c r="D2408" s="33"/>
      <c r="E2408" s="33"/>
      <c r="F2408" s="33"/>
      <c r="G2408" s="33"/>
      <c r="N2408"/>
      <c r="O2408"/>
      <c r="P2408"/>
      <c r="Q2408"/>
      <c r="R2408"/>
      <c r="S2408"/>
      <c r="T2408"/>
      <c r="U2408"/>
      <c r="V2408"/>
      <c r="W2408"/>
      <c r="X2408" s="410"/>
      <c r="Y2408" s="410"/>
      <c r="Z2408" s="410"/>
      <c r="AA2408" s="410"/>
      <c r="AB2408" s="410"/>
      <c r="AC2408" s="410"/>
      <c r="AD2408" s="410"/>
    </row>
    <row r="2409" spans="1:30" s="30" customFormat="1" x14ac:dyDescent="0.25">
      <c r="A2409"/>
      <c r="B2409"/>
      <c r="C2409" s="33"/>
      <c r="D2409" s="33"/>
      <c r="E2409" s="33"/>
      <c r="F2409" s="33"/>
      <c r="G2409" s="33"/>
      <c r="N2409"/>
      <c r="O2409"/>
      <c r="P2409"/>
      <c r="Q2409"/>
      <c r="R2409"/>
      <c r="S2409"/>
      <c r="T2409"/>
      <c r="U2409"/>
      <c r="V2409"/>
      <c r="W2409"/>
      <c r="X2409" s="410"/>
      <c r="Y2409" s="410"/>
      <c r="Z2409" s="410"/>
      <c r="AA2409" s="410"/>
      <c r="AB2409" s="410"/>
      <c r="AC2409" s="410"/>
      <c r="AD2409" s="410"/>
    </row>
    <row r="2410" spans="1:30" s="30" customFormat="1" x14ac:dyDescent="0.25">
      <c r="A2410"/>
      <c r="B2410"/>
      <c r="C2410" s="33"/>
      <c r="D2410" s="33"/>
      <c r="E2410" s="33"/>
      <c r="F2410" s="33"/>
      <c r="G2410" s="33"/>
      <c r="N2410"/>
      <c r="O2410"/>
      <c r="P2410"/>
      <c r="Q2410"/>
      <c r="R2410"/>
      <c r="S2410"/>
      <c r="T2410"/>
      <c r="U2410"/>
      <c r="V2410"/>
      <c r="W2410"/>
      <c r="X2410" s="410"/>
      <c r="Y2410" s="410"/>
      <c r="Z2410" s="410"/>
      <c r="AA2410" s="410"/>
      <c r="AB2410" s="410"/>
      <c r="AC2410" s="410"/>
      <c r="AD2410" s="410"/>
    </row>
    <row r="2411" spans="1:30" s="30" customFormat="1" x14ac:dyDescent="0.25">
      <c r="A2411"/>
      <c r="B2411"/>
      <c r="C2411" s="33"/>
      <c r="D2411" s="33"/>
      <c r="E2411" s="33"/>
      <c r="F2411" s="33"/>
      <c r="G2411" s="33"/>
      <c r="N2411"/>
      <c r="O2411"/>
      <c r="P2411"/>
      <c r="Q2411"/>
      <c r="R2411"/>
      <c r="S2411"/>
      <c r="T2411"/>
      <c r="U2411"/>
      <c r="V2411"/>
      <c r="W2411"/>
      <c r="X2411" s="410"/>
      <c r="Y2411" s="410"/>
      <c r="Z2411" s="410"/>
      <c r="AA2411" s="410"/>
      <c r="AB2411" s="410"/>
      <c r="AC2411" s="410"/>
      <c r="AD2411" s="410"/>
    </row>
    <row r="2412" spans="1:30" s="30" customFormat="1" x14ac:dyDescent="0.25">
      <c r="A2412"/>
      <c r="B2412"/>
      <c r="C2412" s="33"/>
      <c r="D2412" s="33"/>
      <c r="E2412" s="33"/>
      <c r="F2412" s="33"/>
      <c r="G2412" s="33"/>
      <c r="N2412"/>
      <c r="O2412"/>
      <c r="P2412"/>
      <c r="Q2412"/>
      <c r="R2412"/>
      <c r="S2412"/>
      <c r="T2412"/>
      <c r="U2412"/>
      <c r="V2412"/>
      <c r="W2412"/>
      <c r="X2412" s="410"/>
      <c r="Y2412" s="410"/>
      <c r="Z2412" s="410"/>
      <c r="AA2412" s="410"/>
      <c r="AB2412" s="410"/>
      <c r="AC2412" s="410"/>
      <c r="AD2412" s="410"/>
    </row>
    <row r="2413" spans="1:30" s="30" customFormat="1" x14ac:dyDescent="0.25">
      <c r="A2413"/>
      <c r="B2413"/>
      <c r="C2413" s="33"/>
      <c r="D2413" s="33"/>
      <c r="E2413" s="33"/>
      <c r="F2413" s="33"/>
      <c r="G2413" s="33"/>
      <c r="N2413"/>
      <c r="O2413"/>
      <c r="P2413"/>
      <c r="Q2413"/>
      <c r="R2413"/>
      <c r="S2413"/>
      <c r="T2413"/>
      <c r="U2413"/>
      <c r="V2413"/>
      <c r="W2413"/>
      <c r="X2413" s="410"/>
      <c r="Y2413" s="410"/>
      <c r="Z2413" s="410"/>
      <c r="AA2413" s="410"/>
      <c r="AB2413" s="410"/>
      <c r="AC2413" s="410"/>
      <c r="AD2413" s="410"/>
    </row>
    <row r="2414" spans="1:30" s="30" customFormat="1" x14ac:dyDescent="0.25">
      <c r="A2414"/>
      <c r="B2414"/>
      <c r="C2414" s="33"/>
      <c r="D2414" s="33"/>
      <c r="E2414" s="33"/>
      <c r="F2414" s="33"/>
      <c r="G2414" s="33"/>
      <c r="N2414"/>
      <c r="O2414"/>
      <c r="P2414"/>
      <c r="Q2414"/>
      <c r="R2414"/>
      <c r="S2414"/>
      <c r="T2414"/>
      <c r="U2414"/>
      <c r="V2414"/>
      <c r="W2414"/>
      <c r="X2414" s="410"/>
      <c r="Y2414" s="410"/>
      <c r="Z2414" s="410"/>
      <c r="AA2414" s="410"/>
      <c r="AB2414" s="410"/>
      <c r="AC2414" s="410"/>
      <c r="AD2414" s="410"/>
    </row>
    <row r="2415" spans="1:30" s="30" customFormat="1" x14ac:dyDescent="0.25">
      <c r="A2415"/>
      <c r="B2415"/>
      <c r="C2415" s="33"/>
      <c r="D2415" s="33"/>
      <c r="E2415" s="33"/>
      <c r="F2415" s="33"/>
      <c r="G2415" s="33"/>
      <c r="N2415"/>
      <c r="O2415"/>
      <c r="P2415"/>
      <c r="Q2415"/>
      <c r="R2415"/>
      <c r="S2415"/>
      <c r="T2415"/>
      <c r="U2415"/>
      <c r="V2415"/>
      <c r="W2415"/>
      <c r="X2415" s="410"/>
      <c r="Y2415" s="410"/>
      <c r="Z2415" s="410"/>
      <c r="AA2415" s="410"/>
      <c r="AB2415" s="410"/>
      <c r="AC2415" s="410"/>
      <c r="AD2415" s="410"/>
    </row>
    <row r="2416" spans="1:30" s="30" customFormat="1" x14ac:dyDescent="0.25">
      <c r="A2416"/>
      <c r="B2416"/>
      <c r="C2416" s="33"/>
      <c r="D2416" s="33"/>
      <c r="E2416" s="33"/>
      <c r="F2416" s="33"/>
      <c r="G2416" s="33"/>
      <c r="N2416"/>
      <c r="O2416"/>
      <c r="P2416"/>
      <c r="Q2416"/>
      <c r="R2416"/>
      <c r="S2416"/>
      <c r="T2416"/>
      <c r="U2416"/>
      <c r="V2416"/>
      <c r="W2416"/>
      <c r="X2416" s="410"/>
      <c r="Y2416" s="410"/>
      <c r="Z2416" s="410"/>
      <c r="AA2416" s="410"/>
      <c r="AB2416" s="410"/>
      <c r="AC2416" s="410"/>
      <c r="AD2416" s="410"/>
    </row>
    <row r="2417" spans="1:30" s="30" customFormat="1" x14ac:dyDescent="0.25">
      <c r="A2417"/>
      <c r="B2417"/>
      <c r="C2417" s="33"/>
      <c r="D2417" s="33"/>
      <c r="E2417" s="33"/>
      <c r="F2417" s="33"/>
      <c r="G2417" s="33"/>
      <c r="N2417"/>
      <c r="O2417"/>
      <c r="P2417"/>
      <c r="Q2417"/>
      <c r="R2417"/>
      <c r="S2417"/>
      <c r="T2417"/>
      <c r="U2417"/>
      <c r="V2417"/>
      <c r="W2417"/>
      <c r="X2417" s="410"/>
      <c r="Y2417" s="410"/>
      <c r="Z2417" s="410"/>
      <c r="AA2417" s="410"/>
      <c r="AB2417" s="410"/>
      <c r="AC2417" s="410"/>
      <c r="AD2417" s="410"/>
    </row>
    <row r="2418" spans="1:30" s="30" customFormat="1" x14ac:dyDescent="0.25">
      <c r="A2418"/>
      <c r="B2418"/>
      <c r="C2418" s="33"/>
      <c r="D2418" s="33"/>
      <c r="E2418" s="33"/>
      <c r="F2418" s="33"/>
      <c r="G2418" s="33"/>
      <c r="N2418"/>
      <c r="O2418"/>
      <c r="P2418"/>
      <c r="Q2418"/>
      <c r="R2418"/>
      <c r="S2418"/>
      <c r="T2418"/>
      <c r="U2418"/>
      <c r="V2418"/>
      <c r="W2418"/>
      <c r="X2418" s="410"/>
      <c r="Y2418" s="410"/>
      <c r="Z2418" s="410"/>
      <c r="AA2418" s="410"/>
      <c r="AB2418" s="410"/>
      <c r="AC2418" s="410"/>
      <c r="AD2418" s="410"/>
    </row>
    <row r="2419" spans="1:30" s="30" customFormat="1" x14ac:dyDescent="0.25">
      <c r="A2419"/>
      <c r="B2419"/>
      <c r="C2419" s="33"/>
      <c r="D2419" s="33"/>
      <c r="E2419" s="33"/>
      <c r="F2419" s="33"/>
      <c r="G2419" s="33"/>
      <c r="N2419"/>
      <c r="O2419"/>
      <c r="P2419"/>
      <c r="Q2419"/>
      <c r="R2419"/>
      <c r="S2419"/>
      <c r="T2419"/>
      <c r="U2419"/>
      <c r="V2419"/>
      <c r="W2419"/>
      <c r="X2419" s="410"/>
      <c r="Y2419" s="410"/>
      <c r="Z2419" s="410"/>
      <c r="AA2419" s="410"/>
      <c r="AB2419" s="410"/>
      <c r="AC2419" s="410"/>
      <c r="AD2419" s="410"/>
    </row>
    <row r="2420" spans="1:30" s="30" customFormat="1" x14ac:dyDescent="0.25">
      <c r="A2420"/>
      <c r="B2420"/>
      <c r="C2420" s="33"/>
      <c r="D2420" s="33"/>
      <c r="E2420" s="33"/>
      <c r="F2420" s="33"/>
      <c r="G2420" s="33"/>
      <c r="N2420"/>
      <c r="O2420"/>
      <c r="P2420"/>
      <c r="Q2420"/>
      <c r="R2420"/>
      <c r="S2420"/>
      <c r="T2420"/>
      <c r="U2420"/>
      <c r="V2420"/>
      <c r="W2420"/>
      <c r="X2420" s="410"/>
      <c r="Y2420" s="410"/>
      <c r="Z2420" s="410"/>
      <c r="AA2420" s="410"/>
      <c r="AB2420" s="410"/>
      <c r="AC2420" s="410"/>
      <c r="AD2420" s="410"/>
    </row>
    <row r="2421" spans="1:30" s="30" customFormat="1" x14ac:dyDescent="0.25">
      <c r="A2421"/>
      <c r="B2421"/>
      <c r="C2421" s="33"/>
      <c r="D2421" s="33"/>
      <c r="E2421" s="33"/>
      <c r="F2421" s="33"/>
      <c r="G2421" s="33"/>
      <c r="N2421"/>
      <c r="O2421"/>
      <c r="P2421"/>
      <c r="Q2421"/>
      <c r="R2421"/>
      <c r="S2421"/>
      <c r="T2421"/>
      <c r="U2421"/>
      <c r="V2421"/>
      <c r="W2421"/>
      <c r="X2421" s="410"/>
      <c r="Y2421" s="410"/>
      <c r="Z2421" s="410"/>
      <c r="AA2421" s="410"/>
      <c r="AB2421" s="410"/>
      <c r="AC2421" s="410"/>
      <c r="AD2421" s="410"/>
    </row>
    <row r="2422" spans="1:30" s="30" customFormat="1" x14ac:dyDescent="0.25">
      <c r="A2422"/>
      <c r="B2422"/>
      <c r="C2422" s="33"/>
      <c r="D2422" s="33"/>
      <c r="E2422" s="33"/>
      <c r="F2422" s="33"/>
      <c r="G2422" s="33"/>
      <c r="N2422"/>
      <c r="O2422"/>
      <c r="P2422"/>
      <c r="Q2422"/>
      <c r="R2422"/>
      <c r="S2422"/>
      <c r="T2422"/>
      <c r="U2422"/>
      <c r="V2422"/>
      <c r="W2422"/>
      <c r="X2422" s="410"/>
      <c r="Y2422" s="410"/>
      <c r="Z2422" s="410"/>
      <c r="AA2422" s="410"/>
      <c r="AB2422" s="410"/>
      <c r="AC2422" s="410"/>
      <c r="AD2422" s="410"/>
    </row>
    <row r="2423" spans="1:30" s="30" customFormat="1" x14ac:dyDescent="0.25">
      <c r="A2423"/>
      <c r="B2423"/>
      <c r="C2423" s="33"/>
      <c r="D2423" s="33"/>
      <c r="E2423" s="33"/>
      <c r="F2423" s="33"/>
      <c r="G2423" s="33"/>
      <c r="N2423"/>
      <c r="O2423"/>
      <c r="P2423"/>
      <c r="Q2423"/>
      <c r="R2423"/>
      <c r="S2423"/>
      <c r="T2423"/>
      <c r="U2423"/>
      <c r="V2423"/>
      <c r="W2423"/>
      <c r="X2423" s="410"/>
      <c r="Y2423" s="410"/>
      <c r="Z2423" s="410"/>
      <c r="AA2423" s="410"/>
      <c r="AB2423" s="410"/>
      <c r="AC2423" s="410"/>
      <c r="AD2423" s="410"/>
    </row>
    <row r="2424" spans="1:30" s="30" customFormat="1" x14ac:dyDescent="0.25">
      <c r="A2424"/>
      <c r="B2424"/>
      <c r="C2424" s="33"/>
      <c r="D2424" s="33"/>
      <c r="E2424" s="33"/>
      <c r="F2424" s="33"/>
      <c r="G2424" s="33"/>
      <c r="N2424"/>
      <c r="O2424"/>
      <c r="P2424"/>
      <c r="Q2424"/>
      <c r="R2424"/>
      <c r="S2424"/>
      <c r="T2424"/>
      <c r="U2424"/>
      <c r="V2424"/>
      <c r="W2424"/>
      <c r="X2424" s="410"/>
      <c r="Y2424" s="410"/>
      <c r="Z2424" s="410"/>
      <c r="AA2424" s="410"/>
      <c r="AB2424" s="410"/>
      <c r="AC2424" s="410"/>
      <c r="AD2424" s="410"/>
    </row>
    <row r="2425" spans="1:30" s="30" customFormat="1" x14ac:dyDescent="0.25">
      <c r="A2425"/>
      <c r="B2425"/>
      <c r="C2425" s="33"/>
      <c r="D2425" s="33"/>
      <c r="E2425" s="33"/>
      <c r="F2425" s="33"/>
      <c r="G2425" s="33"/>
      <c r="N2425"/>
      <c r="O2425"/>
      <c r="P2425"/>
      <c r="Q2425"/>
      <c r="R2425"/>
      <c r="S2425"/>
      <c r="T2425"/>
      <c r="U2425"/>
      <c r="V2425"/>
      <c r="W2425"/>
      <c r="X2425" s="410"/>
      <c r="Y2425" s="410"/>
      <c r="Z2425" s="410"/>
      <c r="AA2425" s="410"/>
      <c r="AB2425" s="410"/>
      <c r="AC2425" s="410"/>
      <c r="AD2425" s="410"/>
    </row>
    <row r="2426" spans="1:30" s="30" customFormat="1" x14ac:dyDescent="0.25">
      <c r="A2426"/>
      <c r="B2426"/>
      <c r="C2426" s="33"/>
      <c r="D2426" s="33"/>
      <c r="E2426" s="33"/>
      <c r="F2426" s="33"/>
      <c r="G2426" s="33"/>
      <c r="N2426"/>
      <c r="O2426"/>
      <c r="P2426"/>
      <c r="Q2426"/>
      <c r="R2426"/>
      <c r="S2426"/>
      <c r="T2426"/>
      <c r="U2426"/>
      <c r="V2426"/>
      <c r="W2426"/>
      <c r="X2426" s="410"/>
      <c r="Y2426" s="410"/>
      <c r="Z2426" s="410"/>
      <c r="AA2426" s="410"/>
      <c r="AB2426" s="410"/>
      <c r="AC2426" s="410"/>
      <c r="AD2426" s="410"/>
    </row>
    <row r="2427" spans="1:30" s="30" customFormat="1" x14ac:dyDescent="0.25">
      <c r="A2427"/>
      <c r="B2427"/>
      <c r="C2427" s="33"/>
      <c r="D2427" s="33"/>
      <c r="E2427" s="33"/>
      <c r="F2427" s="33"/>
      <c r="G2427" s="33"/>
      <c r="N2427"/>
      <c r="O2427"/>
      <c r="P2427"/>
      <c r="Q2427"/>
      <c r="R2427"/>
      <c r="S2427"/>
      <c r="T2427"/>
      <c r="U2427"/>
      <c r="V2427"/>
      <c r="W2427"/>
      <c r="X2427" s="410"/>
      <c r="Y2427" s="410"/>
      <c r="Z2427" s="410"/>
      <c r="AA2427" s="410"/>
      <c r="AB2427" s="410"/>
      <c r="AC2427" s="410"/>
      <c r="AD2427" s="410"/>
    </row>
    <row r="2428" spans="1:30" s="30" customFormat="1" x14ac:dyDescent="0.25">
      <c r="A2428"/>
      <c r="B2428"/>
      <c r="C2428" s="33"/>
      <c r="D2428" s="33"/>
      <c r="E2428" s="33"/>
      <c r="F2428" s="33"/>
      <c r="G2428" s="33"/>
      <c r="N2428"/>
      <c r="O2428"/>
      <c r="P2428"/>
      <c r="Q2428"/>
      <c r="R2428"/>
      <c r="S2428"/>
      <c r="T2428"/>
      <c r="U2428"/>
      <c r="V2428"/>
      <c r="W2428"/>
      <c r="X2428" s="410"/>
      <c r="Y2428" s="410"/>
      <c r="Z2428" s="410"/>
      <c r="AA2428" s="410"/>
      <c r="AB2428" s="410"/>
      <c r="AC2428" s="410"/>
      <c r="AD2428" s="410"/>
    </row>
    <row r="2429" spans="1:30" s="30" customFormat="1" x14ac:dyDescent="0.25">
      <c r="A2429"/>
      <c r="B2429"/>
      <c r="C2429" s="33"/>
      <c r="D2429" s="33"/>
      <c r="E2429" s="33"/>
      <c r="F2429" s="33"/>
      <c r="G2429" s="33"/>
      <c r="N2429"/>
      <c r="O2429"/>
      <c r="P2429"/>
      <c r="Q2429"/>
      <c r="R2429"/>
      <c r="S2429"/>
      <c r="T2429"/>
      <c r="U2429"/>
      <c r="V2429"/>
      <c r="W2429"/>
      <c r="X2429" s="410"/>
      <c r="Y2429" s="410"/>
      <c r="Z2429" s="410"/>
      <c r="AA2429" s="410"/>
      <c r="AB2429" s="410"/>
      <c r="AC2429" s="410"/>
      <c r="AD2429" s="410"/>
    </row>
    <row r="2430" spans="1:30" s="30" customFormat="1" x14ac:dyDescent="0.25">
      <c r="A2430"/>
      <c r="B2430"/>
      <c r="C2430" s="33"/>
      <c r="D2430" s="33"/>
      <c r="E2430" s="33"/>
      <c r="F2430" s="33"/>
      <c r="G2430" s="33"/>
      <c r="N2430"/>
      <c r="O2430"/>
      <c r="P2430"/>
      <c r="Q2430"/>
      <c r="R2430"/>
      <c r="S2430"/>
      <c r="T2430"/>
      <c r="U2430"/>
      <c r="V2430"/>
      <c r="W2430"/>
      <c r="X2430" s="410"/>
      <c r="Y2430" s="410"/>
      <c r="Z2430" s="410"/>
      <c r="AA2430" s="410"/>
      <c r="AB2430" s="410"/>
      <c r="AC2430" s="410"/>
      <c r="AD2430" s="410"/>
    </row>
    <row r="2431" spans="1:30" s="30" customFormat="1" x14ac:dyDescent="0.25">
      <c r="A2431"/>
      <c r="B2431"/>
      <c r="C2431" s="33"/>
      <c r="D2431" s="33"/>
      <c r="E2431" s="33"/>
      <c r="F2431" s="33"/>
      <c r="G2431" s="33"/>
      <c r="N2431"/>
      <c r="O2431"/>
      <c r="P2431"/>
      <c r="Q2431"/>
      <c r="R2431"/>
      <c r="S2431"/>
      <c r="T2431"/>
      <c r="U2431"/>
      <c r="V2431"/>
      <c r="W2431"/>
      <c r="X2431" s="410"/>
      <c r="Y2431" s="410"/>
      <c r="Z2431" s="410"/>
      <c r="AA2431" s="410"/>
      <c r="AB2431" s="410"/>
      <c r="AC2431" s="410"/>
      <c r="AD2431" s="410"/>
    </row>
    <row r="2432" spans="1:30" s="30" customFormat="1" x14ac:dyDescent="0.25">
      <c r="A2432"/>
      <c r="B2432"/>
      <c r="C2432" s="33"/>
      <c r="D2432" s="33"/>
      <c r="E2432" s="33"/>
      <c r="F2432" s="33"/>
      <c r="G2432" s="33"/>
      <c r="N2432"/>
      <c r="O2432"/>
      <c r="P2432"/>
      <c r="Q2432"/>
      <c r="R2432"/>
      <c r="S2432"/>
      <c r="T2432"/>
      <c r="U2432"/>
      <c r="V2432"/>
      <c r="W2432"/>
      <c r="X2432" s="410"/>
      <c r="Y2432" s="410"/>
      <c r="Z2432" s="410"/>
      <c r="AA2432" s="410"/>
      <c r="AB2432" s="410"/>
      <c r="AC2432" s="410"/>
      <c r="AD2432" s="410"/>
    </row>
    <row r="2433" spans="1:30" s="30" customFormat="1" x14ac:dyDescent="0.25">
      <c r="A2433"/>
      <c r="B2433"/>
      <c r="C2433" s="33"/>
      <c r="D2433" s="33"/>
      <c r="E2433" s="33"/>
      <c r="F2433" s="33"/>
      <c r="G2433" s="33"/>
      <c r="N2433"/>
      <c r="O2433"/>
      <c r="P2433"/>
      <c r="Q2433"/>
      <c r="R2433"/>
      <c r="S2433"/>
      <c r="T2433"/>
      <c r="U2433"/>
      <c r="V2433"/>
      <c r="W2433"/>
      <c r="X2433" s="410"/>
      <c r="Y2433" s="410"/>
      <c r="Z2433" s="410"/>
      <c r="AA2433" s="410"/>
      <c r="AB2433" s="410"/>
      <c r="AC2433" s="410"/>
      <c r="AD2433" s="410"/>
    </row>
    <row r="2434" spans="1:30" s="30" customFormat="1" x14ac:dyDescent="0.25">
      <c r="A2434"/>
      <c r="B2434"/>
      <c r="C2434" s="33"/>
      <c r="D2434" s="33"/>
      <c r="E2434" s="33"/>
      <c r="F2434" s="33"/>
      <c r="G2434" s="33"/>
      <c r="N2434"/>
      <c r="O2434"/>
      <c r="P2434"/>
      <c r="Q2434"/>
      <c r="R2434"/>
      <c r="S2434"/>
      <c r="T2434"/>
      <c r="U2434"/>
      <c r="V2434"/>
      <c r="W2434"/>
      <c r="X2434" s="410"/>
      <c r="Y2434" s="410"/>
      <c r="Z2434" s="410"/>
      <c r="AA2434" s="410"/>
      <c r="AB2434" s="410"/>
      <c r="AC2434" s="410"/>
      <c r="AD2434" s="410"/>
    </row>
    <row r="2435" spans="1:30" s="30" customFormat="1" x14ac:dyDescent="0.25">
      <c r="A2435"/>
      <c r="B2435"/>
      <c r="C2435" s="33"/>
      <c r="D2435" s="33"/>
      <c r="E2435" s="33"/>
      <c r="F2435" s="33"/>
      <c r="G2435" s="33"/>
      <c r="N2435"/>
      <c r="O2435"/>
      <c r="P2435"/>
      <c r="Q2435"/>
      <c r="R2435"/>
      <c r="S2435"/>
      <c r="T2435"/>
      <c r="U2435"/>
      <c r="V2435"/>
      <c r="W2435"/>
      <c r="X2435" s="410"/>
      <c r="Y2435" s="410"/>
      <c r="Z2435" s="410"/>
      <c r="AA2435" s="410"/>
      <c r="AB2435" s="410"/>
      <c r="AC2435" s="410"/>
      <c r="AD2435" s="410"/>
    </row>
    <row r="2436" spans="1:30" s="30" customFormat="1" x14ac:dyDescent="0.25">
      <c r="A2436"/>
      <c r="B2436"/>
      <c r="C2436" s="33"/>
      <c r="D2436" s="33"/>
      <c r="E2436" s="33"/>
      <c r="F2436" s="33"/>
      <c r="G2436" s="33"/>
      <c r="N2436"/>
      <c r="O2436"/>
      <c r="P2436"/>
      <c r="Q2436"/>
      <c r="R2436"/>
      <c r="S2436"/>
      <c r="T2436"/>
      <c r="U2436"/>
      <c r="V2436"/>
      <c r="W2436"/>
      <c r="X2436" s="410"/>
      <c r="Y2436" s="410"/>
      <c r="Z2436" s="410"/>
      <c r="AA2436" s="410"/>
      <c r="AB2436" s="410"/>
      <c r="AC2436" s="410"/>
      <c r="AD2436" s="410"/>
    </row>
    <row r="2437" spans="1:30" s="30" customFormat="1" x14ac:dyDescent="0.25">
      <c r="A2437"/>
      <c r="B2437"/>
      <c r="C2437" s="33"/>
      <c r="D2437" s="33"/>
      <c r="E2437" s="33"/>
      <c r="F2437" s="33"/>
      <c r="G2437" s="33"/>
      <c r="N2437"/>
      <c r="O2437"/>
      <c r="P2437"/>
      <c r="Q2437"/>
      <c r="R2437"/>
      <c r="S2437"/>
      <c r="T2437"/>
      <c r="U2437"/>
      <c r="V2437"/>
      <c r="W2437"/>
      <c r="X2437" s="410"/>
      <c r="Y2437" s="410"/>
      <c r="Z2437" s="410"/>
      <c r="AA2437" s="410"/>
      <c r="AB2437" s="410"/>
      <c r="AC2437" s="410"/>
      <c r="AD2437" s="410"/>
    </row>
    <row r="2438" spans="1:30" s="30" customFormat="1" x14ac:dyDescent="0.25">
      <c r="A2438"/>
      <c r="B2438"/>
      <c r="C2438" s="33"/>
      <c r="D2438" s="33"/>
      <c r="E2438" s="33"/>
      <c r="F2438" s="33"/>
      <c r="G2438" s="33"/>
      <c r="N2438"/>
      <c r="O2438"/>
      <c r="P2438"/>
      <c r="Q2438"/>
      <c r="R2438"/>
      <c r="S2438"/>
      <c r="T2438"/>
      <c r="U2438"/>
      <c r="V2438"/>
      <c r="W2438"/>
      <c r="X2438" s="410"/>
      <c r="Y2438" s="410"/>
      <c r="Z2438" s="410"/>
      <c r="AA2438" s="410"/>
      <c r="AB2438" s="410"/>
      <c r="AC2438" s="410"/>
      <c r="AD2438" s="410"/>
    </row>
    <row r="2439" spans="1:30" s="30" customFormat="1" x14ac:dyDescent="0.25">
      <c r="A2439"/>
      <c r="B2439"/>
      <c r="C2439" s="33"/>
      <c r="D2439" s="33"/>
      <c r="E2439" s="33"/>
      <c r="F2439" s="33"/>
      <c r="G2439" s="33"/>
      <c r="N2439"/>
      <c r="O2439"/>
      <c r="P2439"/>
      <c r="Q2439"/>
      <c r="R2439"/>
      <c r="S2439"/>
      <c r="T2439"/>
      <c r="U2439"/>
      <c r="V2439"/>
      <c r="W2439"/>
      <c r="X2439" s="410"/>
      <c r="Y2439" s="410"/>
      <c r="Z2439" s="410"/>
      <c r="AA2439" s="410"/>
      <c r="AB2439" s="410"/>
      <c r="AC2439" s="410"/>
      <c r="AD2439" s="410"/>
    </row>
    <row r="2440" spans="1:30" s="30" customFormat="1" x14ac:dyDescent="0.25">
      <c r="A2440"/>
      <c r="B2440"/>
      <c r="C2440" s="33"/>
      <c r="D2440" s="33"/>
      <c r="E2440" s="33"/>
      <c r="F2440" s="33"/>
      <c r="G2440" s="33"/>
      <c r="N2440"/>
      <c r="O2440"/>
      <c r="P2440"/>
      <c r="Q2440"/>
      <c r="R2440"/>
      <c r="S2440"/>
      <c r="T2440"/>
      <c r="U2440"/>
      <c r="V2440"/>
      <c r="W2440"/>
      <c r="X2440" s="410"/>
      <c r="Y2440" s="410"/>
      <c r="Z2440" s="410"/>
      <c r="AA2440" s="410"/>
      <c r="AB2440" s="410"/>
      <c r="AC2440" s="410"/>
      <c r="AD2440" s="410"/>
    </row>
    <row r="2441" spans="1:30" s="30" customFormat="1" x14ac:dyDescent="0.25">
      <c r="A2441"/>
      <c r="B2441"/>
      <c r="C2441" s="33"/>
      <c r="D2441" s="33"/>
      <c r="E2441" s="33"/>
      <c r="F2441" s="33"/>
      <c r="G2441" s="33"/>
      <c r="N2441"/>
      <c r="O2441"/>
      <c r="P2441"/>
      <c r="Q2441"/>
      <c r="R2441"/>
      <c r="S2441"/>
      <c r="T2441"/>
      <c r="U2441"/>
      <c r="V2441"/>
      <c r="W2441"/>
      <c r="X2441" s="410"/>
      <c r="Y2441" s="410"/>
      <c r="Z2441" s="410"/>
      <c r="AA2441" s="410"/>
      <c r="AB2441" s="410"/>
      <c r="AC2441" s="410"/>
      <c r="AD2441" s="410"/>
    </row>
    <row r="2442" spans="1:30" s="30" customFormat="1" x14ac:dyDescent="0.25">
      <c r="A2442"/>
      <c r="B2442"/>
      <c r="C2442" s="33"/>
      <c r="D2442" s="33"/>
      <c r="E2442" s="33"/>
      <c r="F2442" s="33"/>
      <c r="G2442" s="33"/>
      <c r="N2442"/>
      <c r="O2442"/>
      <c r="P2442"/>
      <c r="Q2442"/>
      <c r="R2442"/>
      <c r="S2442"/>
      <c r="T2442"/>
      <c r="U2442"/>
      <c r="V2442"/>
      <c r="W2442"/>
      <c r="X2442" s="410"/>
      <c r="Y2442" s="410"/>
      <c r="Z2442" s="410"/>
      <c r="AA2442" s="410"/>
      <c r="AB2442" s="410"/>
      <c r="AC2442" s="410"/>
      <c r="AD2442" s="410"/>
    </row>
    <row r="2443" spans="1:30" s="30" customFormat="1" x14ac:dyDescent="0.25">
      <c r="A2443"/>
      <c r="B2443"/>
      <c r="C2443" s="33"/>
      <c r="D2443" s="33"/>
      <c r="E2443" s="33"/>
      <c r="F2443" s="33"/>
      <c r="G2443" s="33"/>
      <c r="N2443"/>
      <c r="O2443"/>
      <c r="P2443"/>
      <c r="Q2443"/>
      <c r="R2443"/>
      <c r="S2443"/>
      <c r="T2443"/>
      <c r="U2443"/>
      <c r="V2443"/>
      <c r="W2443"/>
      <c r="X2443" s="410"/>
      <c r="Y2443" s="410"/>
      <c r="Z2443" s="410"/>
      <c r="AA2443" s="410"/>
      <c r="AB2443" s="410"/>
      <c r="AC2443" s="410"/>
      <c r="AD2443" s="410"/>
    </row>
    <row r="2444" spans="1:30" s="30" customFormat="1" x14ac:dyDescent="0.25">
      <c r="A2444"/>
      <c r="B2444"/>
      <c r="C2444" s="33"/>
      <c r="D2444" s="33"/>
      <c r="E2444" s="33"/>
      <c r="F2444" s="33"/>
      <c r="G2444" s="33"/>
      <c r="N2444"/>
      <c r="O2444"/>
      <c r="P2444"/>
      <c r="Q2444"/>
      <c r="R2444"/>
      <c r="S2444"/>
      <c r="T2444"/>
      <c r="U2444"/>
      <c r="V2444"/>
      <c r="W2444"/>
      <c r="X2444" s="410"/>
      <c r="Y2444" s="410"/>
      <c r="Z2444" s="410"/>
      <c r="AA2444" s="410"/>
      <c r="AB2444" s="410"/>
      <c r="AC2444" s="410"/>
      <c r="AD2444" s="410"/>
    </row>
    <row r="2445" spans="1:30" s="30" customFormat="1" x14ac:dyDescent="0.25">
      <c r="A2445"/>
      <c r="B2445"/>
      <c r="C2445" s="33"/>
      <c r="D2445" s="33"/>
      <c r="E2445" s="33"/>
      <c r="F2445" s="33"/>
      <c r="G2445" s="33"/>
      <c r="N2445"/>
      <c r="O2445"/>
      <c r="P2445"/>
      <c r="Q2445"/>
      <c r="R2445"/>
      <c r="S2445"/>
      <c r="T2445"/>
      <c r="U2445"/>
      <c r="V2445"/>
      <c r="W2445"/>
      <c r="X2445" s="410"/>
      <c r="Y2445" s="410"/>
      <c r="Z2445" s="410"/>
      <c r="AA2445" s="410"/>
      <c r="AB2445" s="410"/>
      <c r="AC2445" s="410"/>
      <c r="AD2445" s="410"/>
    </row>
    <row r="2446" spans="1:30" s="30" customFormat="1" x14ac:dyDescent="0.25">
      <c r="A2446"/>
      <c r="B2446"/>
      <c r="C2446" s="33"/>
      <c r="D2446" s="33"/>
      <c r="E2446" s="33"/>
      <c r="F2446" s="33"/>
      <c r="G2446" s="33"/>
      <c r="N2446"/>
      <c r="O2446"/>
      <c r="P2446"/>
      <c r="Q2446"/>
      <c r="R2446"/>
      <c r="S2446"/>
      <c r="T2446"/>
      <c r="U2446"/>
      <c r="V2446"/>
      <c r="W2446"/>
      <c r="X2446" s="410"/>
      <c r="Y2446" s="410"/>
      <c r="Z2446" s="410"/>
      <c r="AA2446" s="410"/>
      <c r="AB2446" s="410"/>
      <c r="AC2446" s="410"/>
      <c r="AD2446" s="410"/>
    </row>
    <row r="2447" spans="1:30" s="30" customFormat="1" x14ac:dyDescent="0.25">
      <c r="A2447"/>
      <c r="B2447"/>
      <c r="C2447" s="33"/>
      <c r="D2447" s="33"/>
      <c r="E2447" s="33"/>
      <c r="F2447" s="33"/>
      <c r="G2447" s="33"/>
      <c r="N2447"/>
      <c r="O2447"/>
      <c r="P2447"/>
      <c r="Q2447"/>
      <c r="R2447"/>
      <c r="S2447"/>
      <c r="T2447"/>
      <c r="U2447"/>
      <c r="V2447"/>
      <c r="W2447"/>
      <c r="X2447" s="410"/>
      <c r="Y2447" s="410"/>
      <c r="Z2447" s="410"/>
      <c r="AA2447" s="410"/>
      <c r="AB2447" s="410"/>
      <c r="AC2447" s="410"/>
      <c r="AD2447" s="410"/>
    </row>
    <row r="2448" spans="1:30" s="30" customFormat="1" x14ac:dyDescent="0.25">
      <c r="A2448"/>
      <c r="B2448"/>
      <c r="C2448" s="33"/>
      <c r="D2448" s="33"/>
      <c r="E2448" s="33"/>
      <c r="F2448" s="33"/>
      <c r="G2448" s="33"/>
      <c r="N2448"/>
      <c r="O2448"/>
      <c r="P2448"/>
      <c r="Q2448"/>
      <c r="R2448"/>
      <c r="S2448"/>
      <c r="T2448"/>
      <c r="U2448"/>
      <c r="V2448"/>
      <c r="W2448"/>
      <c r="X2448" s="410"/>
      <c r="Y2448" s="410"/>
      <c r="Z2448" s="410"/>
      <c r="AA2448" s="410"/>
      <c r="AB2448" s="410"/>
      <c r="AC2448" s="410"/>
      <c r="AD2448" s="410"/>
    </row>
    <row r="2449" spans="1:30" s="30" customFormat="1" x14ac:dyDescent="0.25">
      <c r="A2449"/>
      <c r="B2449"/>
      <c r="C2449" s="33"/>
      <c r="D2449" s="33"/>
      <c r="E2449" s="33"/>
      <c r="F2449" s="33"/>
      <c r="G2449" s="33"/>
      <c r="N2449"/>
      <c r="O2449"/>
      <c r="P2449"/>
      <c r="Q2449"/>
      <c r="R2449"/>
      <c r="S2449"/>
      <c r="T2449"/>
      <c r="U2449"/>
      <c r="V2449"/>
      <c r="W2449"/>
      <c r="X2449" s="410"/>
      <c r="Y2449" s="410"/>
      <c r="Z2449" s="410"/>
      <c r="AA2449" s="410"/>
      <c r="AB2449" s="410"/>
      <c r="AC2449" s="410"/>
      <c r="AD2449" s="410"/>
    </row>
    <row r="2450" spans="1:30" s="30" customFormat="1" x14ac:dyDescent="0.25">
      <c r="A2450"/>
      <c r="B2450"/>
      <c r="C2450" s="33"/>
      <c r="D2450" s="33"/>
      <c r="E2450" s="33"/>
      <c r="F2450" s="33"/>
      <c r="G2450" s="33"/>
      <c r="N2450"/>
      <c r="O2450"/>
      <c r="P2450"/>
      <c r="Q2450"/>
      <c r="R2450"/>
      <c r="S2450"/>
      <c r="T2450"/>
      <c r="U2450"/>
      <c r="V2450"/>
      <c r="W2450"/>
      <c r="X2450" s="410"/>
      <c r="Y2450" s="410"/>
      <c r="Z2450" s="410"/>
      <c r="AA2450" s="410"/>
      <c r="AB2450" s="410"/>
      <c r="AC2450" s="410"/>
      <c r="AD2450" s="410"/>
    </row>
    <row r="2451" spans="1:30" s="30" customFormat="1" x14ac:dyDescent="0.25">
      <c r="A2451"/>
      <c r="B2451"/>
      <c r="C2451" s="33"/>
      <c r="D2451" s="33"/>
      <c r="E2451" s="33"/>
      <c r="F2451" s="33"/>
      <c r="G2451" s="33"/>
      <c r="N2451"/>
      <c r="O2451"/>
      <c r="P2451"/>
      <c r="Q2451"/>
      <c r="R2451"/>
      <c r="S2451"/>
      <c r="T2451"/>
      <c r="U2451"/>
      <c r="V2451"/>
      <c r="W2451"/>
      <c r="X2451" s="410"/>
      <c r="Y2451" s="410"/>
      <c r="Z2451" s="410"/>
      <c r="AA2451" s="410"/>
      <c r="AB2451" s="410"/>
      <c r="AC2451" s="410"/>
      <c r="AD2451" s="410"/>
    </row>
    <row r="2452" spans="1:30" s="30" customFormat="1" x14ac:dyDescent="0.25">
      <c r="A2452"/>
      <c r="B2452"/>
      <c r="C2452" s="33"/>
      <c r="D2452" s="33"/>
      <c r="E2452" s="33"/>
      <c r="F2452" s="33"/>
      <c r="G2452" s="33"/>
      <c r="N2452"/>
      <c r="O2452"/>
      <c r="P2452"/>
      <c r="Q2452"/>
      <c r="R2452"/>
      <c r="S2452"/>
      <c r="T2452"/>
      <c r="U2452"/>
      <c r="V2452"/>
      <c r="W2452"/>
      <c r="X2452" s="410"/>
      <c r="Y2452" s="410"/>
      <c r="Z2452" s="410"/>
      <c r="AA2452" s="410"/>
      <c r="AB2452" s="410"/>
      <c r="AC2452" s="410"/>
      <c r="AD2452" s="410"/>
    </row>
    <row r="2453" spans="1:30" s="30" customFormat="1" x14ac:dyDescent="0.25">
      <c r="A2453"/>
      <c r="B2453"/>
      <c r="C2453" s="33"/>
      <c r="D2453" s="33"/>
      <c r="E2453" s="33"/>
      <c r="F2453" s="33"/>
      <c r="G2453" s="33"/>
      <c r="N2453"/>
      <c r="O2453"/>
      <c r="P2453"/>
      <c r="Q2453"/>
      <c r="R2453"/>
      <c r="S2453"/>
      <c r="T2453"/>
      <c r="U2453"/>
      <c r="V2453"/>
      <c r="W2453"/>
      <c r="X2453" s="410"/>
      <c r="Y2453" s="410"/>
      <c r="Z2453" s="410"/>
      <c r="AA2453" s="410"/>
      <c r="AB2453" s="410"/>
      <c r="AC2453" s="410"/>
      <c r="AD2453" s="410"/>
    </row>
    <row r="2454" spans="1:30" s="30" customFormat="1" x14ac:dyDescent="0.25">
      <c r="A2454"/>
      <c r="B2454"/>
      <c r="C2454" s="33"/>
      <c r="D2454" s="33"/>
      <c r="E2454" s="33"/>
      <c r="F2454" s="33"/>
      <c r="G2454" s="33"/>
      <c r="N2454"/>
      <c r="O2454"/>
      <c r="P2454"/>
      <c r="Q2454"/>
      <c r="R2454"/>
      <c r="S2454"/>
      <c r="T2454"/>
      <c r="U2454"/>
      <c r="V2454"/>
      <c r="W2454"/>
      <c r="X2454" s="410"/>
      <c r="Y2454" s="410"/>
      <c r="Z2454" s="410"/>
      <c r="AA2454" s="410"/>
      <c r="AB2454" s="410"/>
      <c r="AC2454" s="410"/>
      <c r="AD2454" s="410"/>
    </row>
    <row r="2455" spans="1:30" s="30" customFormat="1" x14ac:dyDescent="0.25">
      <c r="A2455"/>
      <c r="B2455"/>
      <c r="C2455" s="33"/>
      <c r="D2455" s="33"/>
      <c r="E2455" s="33"/>
      <c r="F2455" s="33"/>
      <c r="G2455" s="33"/>
      <c r="N2455"/>
      <c r="O2455"/>
      <c r="P2455"/>
      <c r="Q2455"/>
      <c r="R2455"/>
      <c r="S2455"/>
      <c r="T2455"/>
      <c r="U2455"/>
      <c r="V2455"/>
      <c r="W2455"/>
      <c r="X2455" s="410"/>
      <c r="Y2455" s="410"/>
      <c r="Z2455" s="410"/>
      <c r="AA2455" s="410"/>
      <c r="AB2455" s="410"/>
      <c r="AC2455" s="410"/>
      <c r="AD2455" s="410"/>
    </row>
    <row r="2456" spans="1:30" s="30" customFormat="1" x14ac:dyDescent="0.25">
      <c r="A2456"/>
      <c r="B2456"/>
      <c r="C2456" s="33"/>
      <c r="D2456" s="33"/>
      <c r="E2456" s="33"/>
      <c r="F2456" s="33"/>
      <c r="G2456" s="33"/>
      <c r="N2456"/>
      <c r="O2456"/>
      <c r="P2456"/>
      <c r="Q2456"/>
      <c r="R2456"/>
      <c r="S2456"/>
      <c r="T2456"/>
      <c r="U2456"/>
      <c r="V2456"/>
      <c r="W2456"/>
      <c r="X2456" s="410"/>
      <c r="Y2456" s="410"/>
      <c r="Z2456" s="410"/>
      <c r="AA2456" s="410"/>
      <c r="AB2456" s="410"/>
      <c r="AC2456" s="410"/>
      <c r="AD2456" s="410"/>
    </row>
    <row r="2457" spans="1:30" s="30" customFormat="1" x14ac:dyDescent="0.25">
      <c r="A2457"/>
      <c r="B2457"/>
      <c r="C2457" s="33"/>
      <c r="D2457" s="33"/>
      <c r="E2457" s="33"/>
      <c r="F2457" s="33"/>
      <c r="G2457" s="33"/>
      <c r="N2457"/>
      <c r="O2457"/>
      <c r="P2457"/>
      <c r="Q2457"/>
      <c r="R2457"/>
      <c r="S2457"/>
      <c r="T2457"/>
      <c r="U2457"/>
      <c r="V2457"/>
      <c r="W2457"/>
      <c r="X2457" s="410"/>
      <c r="Y2457" s="410"/>
      <c r="Z2457" s="410"/>
      <c r="AA2457" s="410"/>
      <c r="AB2457" s="410"/>
      <c r="AC2457" s="410"/>
      <c r="AD2457" s="410"/>
    </row>
    <row r="2458" spans="1:30" s="30" customFormat="1" x14ac:dyDescent="0.25">
      <c r="A2458"/>
      <c r="B2458"/>
      <c r="C2458" s="33"/>
      <c r="D2458" s="33"/>
      <c r="E2458" s="33"/>
      <c r="F2458" s="33"/>
      <c r="G2458" s="33"/>
      <c r="N2458"/>
      <c r="O2458"/>
      <c r="P2458"/>
      <c r="Q2458"/>
      <c r="R2458"/>
      <c r="S2458"/>
      <c r="T2458"/>
      <c r="U2458"/>
      <c r="V2458"/>
      <c r="W2458"/>
      <c r="X2458" s="410"/>
      <c r="Y2458" s="410"/>
      <c r="Z2458" s="410"/>
      <c r="AA2458" s="410"/>
      <c r="AB2458" s="410"/>
      <c r="AC2458" s="410"/>
      <c r="AD2458" s="410"/>
    </row>
    <row r="2459" spans="1:30" s="30" customFormat="1" x14ac:dyDescent="0.25">
      <c r="A2459"/>
      <c r="B2459"/>
      <c r="C2459" s="33"/>
      <c r="D2459" s="33"/>
      <c r="E2459" s="33"/>
      <c r="F2459" s="33"/>
      <c r="G2459" s="33"/>
      <c r="N2459"/>
      <c r="O2459"/>
      <c r="P2459"/>
      <c r="Q2459"/>
      <c r="R2459"/>
      <c r="S2459"/>
      <c r="T2459"/>
      <c r="U2459"/>
      <c r="V2459"/>
      <c r="W2459"/>
      <c r="X2459" s="410"/>
      <c r="Y2459" s="410"/>
      <c r="Z2459" s="410"/>
      <c r="AA2459" s="410"/>
      <c r="AB2459" s="410"/>
      <c r="AC2459" s="410"/>
      <c r="AD2459" s="410"/>
    </row>
    <row r="2460" spans="1:30" s="30" customFormat="1" x14ac:dyDescent="0.25">
      <c r="A2460"/>
      <c r="B2460"/>
      <c r="C2460" s="33"/>
      <c r="D2460" s="33"/>
      <c r="E2460" s="33"/>
      <c r="F2460" s="33"/>
      <c r="G2460" s="33"/>
      <c r="N2460"/>
      <c r="O2460"/>
      <c r="P2460"/>
      <c r="Q2460"/>
      <c r="R2460"/>
      <c r="S2460"/>
      <c r="T2460"/>
      <c r="U2460"/>
      <c r="V2460"/>
      <c r="W2460"/>
      <c r="X2460" s="410"/>
      <c r="Y2460" s="410"/>
      <c r="Z2460" s="410"/>
      <c r="AA2460" s="410"/>
      <c r="AB2460" s="410"/>
      <c r="AC2460" s="410"/>
      <c r="AD2460" s="410"/>
    </row>
    <row r="2461" spans="1:30" s="30" customFormat="1" x14ac:dyDescent="0.25">
      <c r="A2461"/>
      <c r="B2461"/>
      <c r="C2461" s="33"/>
      <c r="D2461" s="33"/>
      <c r="E2461" s="33"/>
      <c r="F2461" s="33"/>
      <c r="G2461" s="33"/>
      <c r="N2461"/>
      <c r="O2461"/>
      <c r="P2461"/>
      <c r="Q2461"/>
      <c r="R2461"/>
      <c r="S2461"/>
      <c r="T2461"/>
      <c r="U2461"/>
      <c r="V2461"/>
      <c r="W2461"/>
      <c r="X2461" s="410"/>
      <c r="Y2461" s="410"/>
      <c r="Z2461" s="410"/>
      <c r="AA2461" s="410"/>
      <c r="AB2461" s="410"/>
      <c r="AC2461" s="410"/>
      <c r="AD2461" s="410"/>
    </row>
    <row r="2462" spans="1:30" s="30" customFormat="1" x14ac:dyDescent="0.25">
      <c r="A2462"/>
      <c r="B2462"/>
      <c r="C2462" s="33"/>
      <c r="D2462" s="33"/>
      <c r="E2462" s="33"/>
      <c r="F2462" s="33"/>
      <c r="G2462" s="33"/>
      <c r="N2462"/>
      <c r="O2462"/>
      <c r="P2462"/>
      <c r="Q2462"/>
      <c r="R2462"/>
      <c r="S2462"/>
      <c r="T2462"/>
      <c r="U2462"/>
      <c r="V2462"/>
      <c r="W2462"/>
      <c r="X2462" s="410"/>
      <c r="Y2462" s="410"/>
      <c r="Z2462" s="410"/>
      <c r="AA2462" s="410"/>
      <c r="AB2462" s="410"/>
      <c r="AC2462" s="410"/>
      <c r="AD2462" s="410"/>
    </row>
    <row r="2463" spans="1:30" s="30" customFormat="1" x14ac:dyDescent="0.25">
      <c r="A2463"/>
      <c r="B2463"/>
      <c r="C2463" s="33"/>
      <c r="D2463" s="33"/>
      <c r="E2463" s="33"/>
      <c r="F2463" s="33"/>
      <c r="G2463" s="33"/>
      <c r="N2463"/>
      <c r="O2463"/>
      <c r="P2463"/>
      <c r="Q2463"/>
      <c r="R2463"/>
      <c r="S2463"/>
      <c r="T2463"/>
      <c r="U2463"/>
      <c r="V2463"/>
      <c r="W2463"/>
      <c r="X2463" s="410"/>
      <c r="Y2463" s="410"/>
      <c r="Z2463" s="410"/>
      <c r="AA2463" s="410"/>
      <c r="AB2463" s="410"/>
      <c r="AC2463" s="410"/>
      <c r="AD2463" s="410"/>
    </row>
    <row r="2464" spans="1:30" s="30" customFormat="1" x14ac:dyDescent="0.25">
      <c r="A2464"/>
      <c r="B2464"/>
      <c r="C2464" s="33"/>
      <c r="D2464" s="33"/>
      <c r="E2464" s="33"/>
      <c r="F2464" s="33"/>
      <c r="G2464" s="33"/>
      <c r="N2464"/>
      <c r="O2464"/>
      <c r="P2464"/>
      <c r="Q2464"/>
      <c r="R2464"/>
      <c r="S2464"/>
      <c r="T2464"/>
      <c r="U2464"/>
      <c r="V2464"/>
      <c r="W2464"/>
      <c r="X2464" s="410"/>
      <c r="Y2464" s="410"/>
      <c r="Z2464" s="410"/>
      <c r="AA2464" s="410"/>
      <c r="AB2464" s="410"/>
      <c r="AC2464" s="410"/>
      <c r="AD2464" s="410"/>
    </row>
    <row r="2465" spans="1:30" s="30" customFormat="1" x14ac:dyDescent="0.25">
      <c r="A2465"/>
      <c r="B2465"/>
      <c r="C2465" s="33"/>
      <c r="D2465" s="33"/>
      <c r="E2465" s="33"/>
      <c r="F2465" s="33"/>
      <c r="G2465" s="33"/>
      <c r="N2465"/>
      <c r="O2465"/>
      <c r="P2465"/>
      <c r="Q2465"/>
      <c r="R2465"/>
      <c r="S2465"/>
      <c r="T2465"/>
      <c r="U2465"/>
      <c r="V2465"/>
      <c r="W2465"/>
      <c r="X2465" s="410"/>
      <c r="Y2465" s="410"/>
      <c r="Z2465" s="410"/>
      <c r="AA2465" s="410"/>
      <c r="AB2465" s="410"/>
      <c r="AC2465" s="410"/>
      <c r="AD2465" s="410"/>
    </row>
    <row r="2466" spans="1:30" s="30" customFormat="1" x14ac:dyDescent="0.25">
      <c r="A2466"/>
      <c r="B2466"/>
      <c r="C2466" s="33"/>
      <c r="D2466" s="33"/>
      <c r="E2466" s="33"/>
      <c r="F2466" s="33"/>
      <c r="G2466" s="33"/>
      <c r="N2466"/>
      <c r="O2466"/>
      <c r="P2466"/>
      <c r="Q2466"/>
      <c r="R2466"/>
      <c r="S2466"/>
      <c r="T2466"/>
      <c r="U2466"/>
      <c r="V2466"/>
      <c r="W2466"/>
      <c r="X2466" s="410"/>
      <c r="Y2466" s="410"/>
      <c r="Z2466" s="410"/>
      <c r="AA2466" s="410"/>
      <c r="AB2466" s="410"/>
      <c r="AC2466" s="410"/>
      <c r="AD2466" s="410"/>
    </row>
    <row r="2467" spans="1:30" s="30" customFormat="1" x14ac:dyDescent="0.25">
      <c r="A2467"/>
      <c r="B2467"/>
      <c r="C2467" s="33"/>
      <c r="D2467" s="33"/>
      <c r="E2467" s="33"/>
      <c r="F2467" s="33"/>
      <c r="G2467" s="33"/>
      <c r="N2467"/>
      <c r="O2467"/>
      <c r="P2467"/>
      <c r="Q2467"/>
      <c r="R2467"/>
      <c r="S2467"/>
      <c r="T2467"/>
      <c r="U2467"/>
      <c r="V2467"/>
      <c r="W2467"/>
      <c r="X2467" s="410"/>
      <c r="Y2467" s="410"/>
      <c r="Z2467" s="410"/>
      <c r="AA2467" s="410"/>
      <c r="AB2467" s="410"/>
      <c r="AC2467" s="410"/>
      <c r="AD2467" s="410"/>
    </row>
    <row r="2468" spans="1:30" s="30" customFormat="1" x14ac:dyDescent="0.25">
      <c r="A2468"/>
      <c r="B2468"/>
      <c r="C2468" s="33"/>
      <c r="D2468" s="33"/>
      <c r="E2468" s="33"/>
      <c r="F2468" s="33"/>
      <c r="G2468" s="33"/>
      <c r="N2468"/>
      <c r="O2468"/>
      <c r="P2468"/>
      <c r="Q2468"/>
      <c r="R2468"/>
      <c r="S2468"/>
      <c r="T2468"/>
      <c r="U2468"/>
      <c r="V2468"/>
      <c r="W2468"/>
      <c r="X2468" s="410"/>
      <c r="Y2468" s="410"/>
      <c r="Z2468" s="410"/>
      <c r="AA2468" s="410"/>
      <c r="AB2468" s="410"/>
      <c r="AC2468" s="410"/>
      <c r="AD2468" s="410"/>
    </row>
    <row r="2469" spans="1:30" s="30" customFormat="1" x14ac:dyDescent="0.25">
      <c r="A2469"/>
      <c r="B2469"/>
      <c r="C2469" s="33"/>
      <c r="D2469" s="33"/>
      <c r="E2469" s="33"/>
      <c r="F2469" s="33"/>
      <c r="G2469" s="33"/>
      <c r="N2469"/>
      <c r="O2469"/>
      <c r="P2469"/>
      <c r="Q2469"/>
      <c r="R2469"/>
      <c r="S2469"/>
      <c r="T2469"/>
      <c r="U2469"/>
      <c r="V2469"/>
      <c r="W2469"/>
      <c r="X2469" s="410"/>
      <c r="Y2469" s="410"/>
      <c r="Z2469" s="410"/>
      <c r="AA2469" s="410"/>
      <c r="AB2469" s="410"/>
      <c r="AC2469" s="410"/>
      <c r="AD2469" s="410"/>
    </row>
    <row r="2470" spans="1:30" s="30" customFormat="1" x14ac:dyDescent="0.25">
      <c r="A2470"/>
      <c r="B2470"/>
      <c r="C2470" s="33"/>
      <c r="D2470" s="33"/>
      <c r="E2470" s="33"/>
      <c r="F2470" s="33"/>
      <c r="G2470" s="33"/>
      <c r="N2470"/>
      <c r="O2470"/>
      <c r="P2470"/>
      <c r="Q2470"/>
      <c r="R2470"/>
      <c r="S2470"/>
      <c r="T2470"/>
      <c r="U2470"/>
      <c r="V2470"/>
      <c r="W2470"/>
      <c r="X2470" s="410"/>
      <c r="Y2470" s="410"/>
      <c r="Z2470" s="410"/>
      <c r="AA2470" s="410"/>
      <c r="AB2470" s="410"/>
      <c r="AC2470" s="410"/>
      <c r="AD2470" s="410"/>
    </row>
    <row r="2471" spans="1:30" s="30" customFormat="1" x14ac:dyDescent="0.25">
      <c r="A2471"/>
      <c r="B2471"/>
      <c r="C2471" s="33"/>
      <c r="D2471" s="33"/>
      <c r="E2471" s="33"/>
      <c r="F2471" s="33"/>
      <c r="G2471" s="33"/>
      <c r="N2471"/>
      <c r="O2471"/>
      <c r="P2471"/>
      <c r="Q2471"/>
      <c r="R2471"/>
      <c r="S2471"/>
      <c r="T2471"/>
      <c r="U2471"/>
      <c r="V2471"/>
      <c r="W2471"/>
      <c r="X2471" s="410"/>
      <c r="Y2471" s="410"/>
      <c r="Z2471" s="410"/>
      <c r="AA2471" s="410"/>
      <c r="AB2471" s="410"/>
      <c r="AC2471" s="410"/>
      <c r="AD2471" s="410"/>
    </row>
    <row r="2472" spans="1:30" s="30" customFormat="1" x14ac:dyDescent="0.25">
      <c r="A2472"/>
      <c r="B2472"/>
      <c r="C2472" s="33"/>
      <c r="D2472" s="33"/>
      <c r="E2472" s="33"/>
      <c r="F2472" s="33"/>
      <c r="G2472" s="33"/>
      <c r="N2472"/>
      <c r="O2472"/>
      <c r="P2472"/>
      <c r="Q2472"/>
      <c r="R2472"/>
      <c r="S2472"/>
      <c r="T2472"/>
      <c r="U2472"/>
      <c r="V2472"/>
      <c r="W2472"/>
      <c r="X2472" s="410"/>
      <c r="Y2472" s="410"/>
      <c r="Z2472" s="410"/>
      <c r="AA2472" s="410"/>
      <c r="AB2472" s="410"/>
      <c r="AC2472" s="410"/>
      <c r="AD2472" s="410"/>
    </row>
    <row r="2473" spans="1:30" s="30" customFormat="1" x14ac:dyDescent="0.25">
      <c r="A2473"/>
      <c r="B2473"/>
      <c r="C2473" s="33"/>
      <c r="D2473" s="33"/>
      <c r="E2473" s="33"/>
      <c r="F2473" s="33"/>
      <c r="G2473" s="33"/>
      <c r="N2473"/>
      <c r="O2473"/>
      <c r="P2473"/>
      <c r="Q2473"/>
      <c r="R2473"/>
      <c r="S2473"/>
      <c r="T2473"/>
      <c r="U2473"/>
      <c r="V2473"/>
      <c r="W2473"/>
      <c r="X2473" s="410"/>
      <c r="Y2473" s="410"/>
      <c r="Z2473" s="410"/>
      <c r="AA2473" s="410"/>
      <c r="AB2473" s="410"/>
      <c r="AC2473" s="410"/>
      <c r="AD2473" s="410"/>
    </row>
    <row r="2474" spans="1:30" s="30" customFormat="1" x14ac:dyDescent="0.25">
      <c r="A2474"/>
      <c r="B2474"/>
      <c r="C2474" s="33"/>
      <c r="D2474" s="33"/>
      <c r="E2474" s="33"/>
      <c r="F2474" s="33"/>
      <c r="G2474" s="33"/>
      <c r="N2474"/>
      <c r="O2474"/>
      <c r="P2474"/>
      <c r="Q2474"/>
      <c r="R2474"/>
      <c r="S2474"/>
      <c r="T2474"/>
      <c r="U2474"/>
      <c r="V2474"/>
      <c r="W2474"/>
      <c r="X2474" s="410"/>
      <c r="Y2474" s="410"/>
      <c r="Z2474" s="410"/>
      <c r="AA2474" s="410"/>
      <c r="AB2474" s="410"/>
      <c r="AC2474" s="410"/>
      <c r="AD2474" s="410"/>
    </row>
    <row r="2475" spans="1:30" s="30" customFormat="1" x14ac:dyDescent="0.25">
      <c r="A2475"/>
      <c r="B2475"/>
      <c r="C2475" s="33"/>
      <c r="D2475" s="33"/>
      <c r="E2475" s="33"/>
      <c r="F2475" s="33"/>
      <c r="G2475" s="33"/>
      <c r="N2475"/>
      <c r="O2475"/>
      <c r="P2475"/>
      <c r="Q2475"/>
      <c r="R2475"/>
      <c r="S2475"/>
      <c r="T2475"/>
      <c r="U2475"/>
      <c r="V2475"/>
      <c r="W2475"/>
      <c r="X2475" s="410"/>
      <c r="Y2475" s="410"/>
      <c r="Z2475" s="410"/>
      <c r="AA2475" s="410"/>
      <c r="AB2475" s="410"/>
      <c r="AC2475" s="410"/>
      <c r="AD2475" s="410"/>
    </row>
    <row r="2476" spans="1:30" s="30" customFormat="1" x14ac:dyDescent="0.25">
      <c r="A2476"/>
      <c r="B2476"/>
      <c r="C2476" s="33"/>
      <c r="D2476" s="33"/>
      <c r="E2476" s="33"/>
      <c r="F2476" s="33"/>
      <c r="G2476" s="33"/>
      <c r="N2476"/>
      <c r="O2476"/>
      <c r="P2476"/>
      <c r="Q2476"/>
      <c r="R2476"/>
      <c r="S2476"/>
      <c r="T2476"/>
      <c r="U2476"/>
      <c r="V2476"/>
      <c r="W2476"/>
      <c r="X2476" s="410"/>
      <c r="Y2476" s="410"/>
      <c r="Z2476" s="410"/>
      <c r="AA2476" s="410"/>
      <c r="AB2476" s="410"/>
      <c r="AC2476" s="410"/>
      <c r="AD2476" s="410"/>
    </row>
    <row r="2477" spans="1:30" s="30" customFormat="1" x14ac:dyDescent="0.25">
      <c r="A2477"/>
      <c r="B2477"/>
      <c r="C2477" s="33"/>
      <c r="D2477" s="33"/>
      <c r="E2477" s="33"/>
      <c r="F2477" s="33"/>
      <c r="G2477" s="33"/>
      <c r="N2477"/>
      <c r="O2477"/>
      <c r="P2477"/>
      <c r="Q2477"/>
      <c r="R2477"/>
      <c r="S2477"/>
      <c r="T2477"/>
      <c r="U2477"/>
      <c r="V2477"/>
      <c r="W2477"/>
      <c r="X2477" s="410"/>
      <c r="Y2477" s="410"/>
      <c r="Z2477" s="410"/>
      <c r="AA2477" s="410"/>
      <c r="AB2477" s="410"/>
      <c r="AC2477" s="410"/>
      <c r="AD2477" s="410"/>
    </row>
    <row r="2478" spans="1:30" s="30" customFormat="1" x14ac:dyDescent="0.25">
      <c r="A2478"/>
      <c r="B2478"/>
      <c r="C2478" s="33"/>
      <c r="D2478" s="33"/>
      <c r="E2478" s="33"/>
      <c r="F2478" s="33"/>
      <c r="G2478" s="33"/>
      <c r="N2478"/>
      <c r="O2478"/>
      <c r="P2478"/>
      <c r="Q2478"/>
      <c r="R2478"/>
      <c r="S2478"/>
      <c r="T2478"/>
      <c r="U2478"/>
      <c r="V2478"/>
      <c r="W2478"/>
      <c r="X2478" s="410"/>
      <c r="Y2478" s="410"/>
      <c r="Z2478" s="410"/>
      <c r="AA2478" s="410"/>
      <c r="AB2478" s="410"/>
      <c r="AC2478" s="410"/>
      <c r="AD2478" s="410"/>
    </row>
    <row r="2479" spans="1:30" s="30" customFormat="1" x14ac:dyDescent="0.25">
      <c r="A2479"/>
      <c r="B2479"/>
      <c r="C2479" s="33"/>
      <c r="D2479" s="33"/>
      <c r="E2479" s="33"/>
      <c r="F2479" s="33"/>
      <c r="G2479" s="33"/>
      <c r="N2479"/>
      <c r="O2479"/>
      <c r="P2479"/>
      <c r="Q2479"/>
      <c r="R2479"/>
      <c r="S2479"/>
      <c r="T2479"/>
      <c r="U2479"/>
      <c r="V2479"/>
      <c r="W2479"/>
      <c r="X2479" s="410"/>
      <c r="Y2479" s="410"/>
      <c r="Z2479" s="410"/>
      <c r="AA2479" s="410"/>
      <c r="AB2479" s="410"/>
      <c r="AC2479" s="410"/>
      <c r="AD2479" s="410"/>
    </row>
    <row r="2480" spans="1:30" s="30" customFormat="1" x14ac:dyDescent="0.25">
      <c r="A2480"/>
      <c r="B2480"/>
      <c r="C2480" s="33"/>
      <c r="D2480" s="33"/>
      <c r="E2480" s="33"/>
      <c r="F2480" s="33"/>
      <c r="G2480" s="33"/>
      <c r="N2480"/>
      <c r="O2480"/>
      <c r="P2480"/>
      <c r="Q2480"/>
      <c r="R2480"/>
      <c r="S2480"/>
      <c r="T2480"/>
      <c r="U2480"/>
      <c r="V2480"/>
      <c r="W2480"/>
      <c r="X2480" s="410"/>
      <c r="Y2480" s="410"/>
      <c r="Z2480" s="410"/>
      <c r="AA2480" s="410"/>
      <c r="AB2480" s="410"/>
      <c r="AC2480" s="410"/>
      <c r="AD2480" s="410"/>
    </row>
    <row r="2481" spans="1:30" s="30" customFormat="1" x14ac:dyDescent="0.25">
      <c r="A2481"/>
      <c r="B2481"/>
      <c r="C2481" s="33"/>
      <c r="D2481" s="33"/>
      <c r="E2481" s="33"/>
      <c r="F2481" s="33"/>
      <c r="G2481" s="33"/>
      <c r="N2481"/>
      <c r="O2481"/>
      <c r="P2481"/>
      <c r="Q2481"/>
      <c r="R2481"/>
      <c r="S2481"/>
      <c r="T2481"/>
      <c r="U2481"/>
      <c r="V2481"/>
      <c r="W2481"/>
      <c r="X2481" s="410"/>
      <c r="Y2481" s="410"/>
      <c r="Z2481" s="410"/>
      <c r="AA2481" s="410"/>
      <c r="AB2481" s="410"/>
      <c r="AC2481" s="410"/>
      <c r="AD2481" s="410"/>
    </row>
    <row r="2482" spans="1:30" s="30" customFormat="1" x14ac:dyDescent="0.25">
      <c r="A2482"/>
      <c r="B2482"/>
      <c r="C2482" s="33"/>
      <c r="D2482" s="33"/>
      <c r="E2482" s="33"/>
      <c r="F2482" s="33"/>
      <c r="G2482" s="33"/>
      <c r="N2482"/>
      <c r="O2482"/>
      <c r="P2482"/>
      <c r="Q2482"/>
      <c r="R2482"/>
      <c r="S2482"/>
      <c r="T2482"/>
      <c r="U2482"/>
      <c r="V2482"/>
      <c r="W2482"/>
      <c r="X2482" s="410"/>
      <c r="Y2482" s="410"/>
      <c r="Z2482" s="410"/>
      <c r="AA2482" s="410"/>
      <c r="AB2482" s="410"/>
      <c r="AC2482" s="410"/>
      <c r="AD2482" s="410"/>
    </row>
    <row r="2483" spans="1:30" s="30" customFormat="1" x14ac:dyDescent="0.25">
      <c r="A2483"/>
      <c r="B2483"/>
      <c r="C2483" s="33"/>
      <c r="D2483" s="33"/>
      <c r="E2483" s="33"/>
      <c r="F2483" s="33"/>
      <c r="G2483" s="33"/>
      <c r="N2483"/>
      <c r="O2483"/>
      <c r="P2483"/>
      <c r="Q2483"/>
      <c r="R2483"/>
      <c r="S2483"/>
      <c r="T2483"/>
      <c r="U2483"/>
      <c r="V2483"/>
      <c r="W2483"/>
      <c r="X2483" s="410"/>
      <c r="Y2483" s="410"/>
      <c r="Z2483" s="410"/>
      <c r="AA2483" s="410"/>
      <c r="AB2483" s="410"/>
      <c r="AC2483" s="410"/>
      <c r="AD2483" s="410"/>
    </row>
    <row r="2484" spans="1:30" s="30" customFormat="1" x14ac:dyDescent="0.25">
      <c r="A2484"/>
      <c r="B2484"/>
      <c r="C2484" s="33"/>
      <c r="D2484" s="33"/>
      <c r="E2484" s="33"/>
      <c r="F2484" s="33"/>
      <c r="G2484" s="33"/>
      <c r="N2484"/>
      <c r="O2484"/>
      <c r="P2484"/>
      <c r="Q2484"/>
      <c r="R2484"/>
      <c r="S2484"/>
      <c r="T2484"/>
      <c r="U2484"/>
      <c r="V2484"/>
      <c r="W2484"/>
      <c r="X2484" s="410"/>
      <c r="Y2484" s="410"/>
      <c r="Z2484" s="410"/>
      <c r="AA2484" s="410"/>
      <c r="AB2484" s="410"/>
      <c r="AC2484" s="410"/>
      <c r="AD2484" s="410"/>
    </row>
    <row r="2485" spans="1:30" s="30" customFormat="1" x14ac:dyDescent="0.25">
      <c r="A2485"/>
      <c r="B2485"/>
      <c r="C2485" s="33"/>
      <c r="D2485" s="33"/>
      <c r="E2485" s="33"/>
      <c r="F2485" s="33"/>
      <c r="G2485" s="33"/>
      <c r="N2485"/>
      <c r="O2485"/>
      <c r="P2485"/>
      <c r="Q2485"/>
      <c r="R2485"/>
      <c r="S2485"/>
      <c r="T2485"/>
      <c r="U2485"/>
      <c r="V2485"/>
      <c r="W2485"/>
      <c r="X2485" s="410"/>
      <c r="Y2485" s="410"/>
      <c r="Z2485" s="410"/>
      <c r="AA2485" s="410"/>
      <c r="AB2485" s="410"/>
      <c r="AC2485" s="410"/>
      <c r="AD2485" s="410"/>
    </row>
    <row r="2486" spans="1:30" s="30" customFormat="1" x14ac:dyDescent="0.25">
      <c r="A2486"/>
      <c r="B2486"/>
      <c r="C2486" s="33"/>
      <c r="D2486" s="33"/>
      <c r="E2486" s="33"/>
      <c r="F2486" s="33"/>
      <c r="G2486" s="33"/>
      <c r="N2486"/>
      <c r="O2486"/>
      <c r="P2486"/>
      <c r="Q2486"/>
      <c r="R2486"/>
      <c r="S2486"/>
      <c r="T2486"/>
      <c r="U2486"/>
      <c r="V2486"/>
      <c r="W2486"/>
      <c r="X2486" s="410"/>
      <c r="Y2486" s="410"/>
      <c r="Z2486" s="410"/>
      <c r="AA2486" s="410"/>
      <c r="AB2486" s="410"/>
      <c r="AC2486" s="410"/>
      <c r="AD2486" s="410"/>
    </row>
    <row r="2487" spans="1:30" s="30" customFormat="1" x14ac:dyDescent="0.25">
      <c r="A2487"/>
      <c r="B2487"/>
      <c r="C2487" s="33"/>
      <c r="D2487" s="33"/>
      <c r="E2487" s="33"/>
      <c r="F2487" s="33"/>
      <c r="G2487" s="33"/>
      <c r="N2487"/>
      <c r="O2487"/>
      <c r="P2487"/>
      <c r="Q2487"/>
      <c r="R2487"/>
      <c r="S2487"/>
      <c r="T2487"/>
      <c r="U2487"/>
      <c r="V2487"/>
      <c r="W2487"/>
      <c r="X2487" s="410"/>
      <c r="Y2487" s="410"/>
      <c r="Z2487" s="410"/>
      <c r="AA2487" s="410"/>
      <c r="AB2487" s="410"/>
      <c r="AC2487" s="410"/>
      <c r="AD2487" s="410"/>
    </row>
    <row r="2488" spans="1:30" s="30" customFormat="1" x14ac:dyDescent="0.25">
      <c r="A2488"/>
      <c r="B2488"/>
      <c r="C2488" s="33"/>
      <c r="D2488" s="33"/>
      <c r="E2488" s="33"/>
      <c r="F2488" s="33"/>
      <c r="G2488" s="33"/>
      <c r="N2488"/>
      <c r="O2488"/>
      <c r="P2488"/>
      <c r="Q2488"/>
      <c r="R2488"/>
      <c r="S2488"/>
      <c r="T2488"/>
      <c r="U2488"/>
      <c r="V2488"/>
      <c r="W2488"/>
      <c r="X2488" s="410"/>
      <c r="Y2488" s="410"/>
      <c r="Z2488" s="410"/>
      <c r="AA2488" s="410"/>
      <c r="AB2488" s="410"/>
      <c r="AC2488" s="410"/>
      <c r="AD2488" s="410"/>
    </row>
    <row r="2489" spans="1:30" s="30" customFormat="1" x14ac:dyDescent="0.25">
      <c r="A2489"/>
      <c r="B2489"/>
      <c r="C2489" s="33"/>
      <c r="D2489" s="33"/>
      <c r="E2489" s="33"/>
      <c r="F2489" s="33"/>
      <c r="G2489" s="33"/>
      <c r="N2489"/>
      <c r="O2489"/>
      <c r="P2489"/>
      <c r="Q2489"/>
      <c r="R2489"/>
      <c r="S2489"/>
      <c r="T2489"/>
      <c r="U2489"/>
      <c r="V2489"/>
      <c r="W2489"/>
      <c r="X2489" s="410"/>
      <c r="Y2489" s="410"/>
      <c r="Z2489" s="410"/>
      <c r="AA2489" s="410"/>
      <c r="AB2489" s="410"/>
      <c r="AC2489" s="410"/>
      <c r="AD2489" s="410"/>
    </row>
    <row r="2490" spans="1:30" s="30" customFormat="1" x14ac:dyDescent="0.25">
      <c r="A2490"/>
      <c r="B2490"/>
      <c r="C2490" s="33"/>
      <c r="D2490" s="33"/>
      <c r="E2490" s="33"/>
      <c r="F2490" s="33"/>
      <c r="G2490" s="33"/>
      <c r="N2490"/>
      <c r="O2490"/>
      <c r="P2490"/>
      <c r="Q2490"/>
      <c r="R2490"/>
      <c r="S2490"/>
      <c r="T2490"/>
      <c r="U2490"/>
      <c r="V2490"/>
      <c r="W2490"/>
      <c r="X2490" s="410"/>
      <c r="Y2490" s="410"/>
      <c r="Z2490" s="410"/>
      <c r="AA2490" s="410"/>
      <c r="AB2490" s="410"/>
      <c r="AC2490" s="410"/>
      <c r="AD2490" s="410"/>
    </row>
    <row r="2491" spans="1:30" s="30" customFormat="1" x14ac:dyDescent="0.25">
      <c r="A2491"/>
      <c r="B2491"/>
      <c r="C2491" s="33"/>
      <c r="D2491" s="33"/>
      <c r="E2491" s="33"/>
      <c r="F2491" s="33"/>
      <c r="G2491" s="33"/>
      <c r="N2491"/>
      <c r="O2491"/>
      <c r="P2491"/>
      <c r="Q2491"/>
      <c r="R2491"/>
      <c r="S2491"/>
      <c r="T2491"/>
      <c r="U2491"/>
      <c r="V2491"/>
      <c r="W2491"/>
      <c r="X2491" s="410"/>
      <c r="Y2491" s="410"/>
      <c r="Z2491" s="410"/>
      <c r="AA2491" s="410"/>
      <c r="AB2491" s="410"/>
      <c r="AC2491" s="410"/>
      <c r="AD2491" s="410"/>
    </row>
    <row r="2492" spans="1:30" s="30" customFormat="1" x14ac:dyDescent="0.25">
      <c r="A2492"/>
      <c r="B2492"/>
      <c r="C2492" s="33"/>
      <c r="D2492" s="33"/>
      <c r="E2492" s="33"/>
      <c r="F2492" s="33"/>
      <c r="G2492" s="33"/>
      <c r="N2492"/>
      <c r="O2492"/>
      <c r="P2492"/>
      <c r="Q2492"/>
      <c r="R2492"/>
      <c r="S2492"/>
      <c r="T2492"/>
      <c r="U2492"/>
      <c r="V2492"/>
      <c r="W2492"/>
      <c r="X2492" s="410"/>
      <c r="Y2492" s="410"/>
      <c r="Z2492" s="410"/>
      <c r="AA2492" s="410"/>
      <c r="AB2492" s="410"/>
      <c r="AC2492" s="410"/>
      <c r="AD2492" s="410"/>
    </row>
    <row r="2493" spans="1:30" s="30" customFormat="1" x14ac:dyDescent="0.25">
      <c r="A2493"/>
      <c r="B2493"/>
      <c r="C2493" s="33"/>
      <c r="D2493" s="33"/>
      <c r="E2493" s="33"/>
      <c r="F2493" s="33"/>
      <c r="G2493" s="33"/>
      <c r="N2493"/>
      <c r="O2493"/>
      <c r="P2493"/>
      <c r="Q2493"/>
      <c r="R2493"/>
      <c r="S2493"/>
      <c r="T2493"/>
      <c r="U2493"/>
      <c r="V2493"/>
      <c r="W2493"/>
      <c r="X2493" s="410"/>
      <c r="Y2493" s="410"/>
      <c r="Z2493" s="410"/>
      <c r="AA2493" s="410"/>
      <c r="AB2493" s="410"/>
      <c r="AC2493" s="410"/>
      <c r="AD2493" s="410"/>
    </row>
    <row r="2494" spans="1:30" s="30" customFormat="1" x14ac:dyDescent="0.25">
      <c r="A2494"/>
      <c r="B2494"/>
      <c r="C2494" s="33"/>
      <c r="D2494" s="33"/>
      <c r="E2494" s="33"/>
      <c r="F2494" s="33"/>
      <c r="G2494" s="33"/>
      <c r="N2494"/>
      <c r="O2494"/>
      <c r="P2494"/>
      <c r="Q2494"/>
      <c r="R2494"/>
      <c r="S2494"/>
      <c r="T2494"/>
      <c r="U2494"/>
      <c r="V2494"/>
      <c r="W2494"/>
      <c r="X2494" s="410"/>
      <c r="Y2494" s="410"/>
      <c r="Z2494" s="410"/>
      <c r="AA2494" s="410"/>
      <c r="AB2494" s="410"/>
      <c r="AC2494" s="410"/>
      <c r="AD2494" s="410"/>
    </row>
    <row r="2495" spans="1:30" s="30" customFormat="1" x14ac:dyDescent="0.25">
      <c r="A2495"/>
      <c r="B2495"/>
      <c r="C2495" s="33"/>
      <c r="D2495" s="33"/>
      <c r="E2495" s="33"/>
      <c r="F2495" s="33"/>
      <c r="G2495" s="33"/>
      <c r="N2495"/>
      <c r="O2495"/>
      <c r="P2495"/>
      <c r="Q2495"/>
      <c r="R2495"/>
      <c r="S2495"/>
      <c r="T2495"/>
      <c r="U2495"/>
      <c r="V2495"/>
      <c r="W2495"/>
      <c r="X2495" s="410"/>
      <c r="Y2495" s="410"/>
      <c r="Z2495" s="410"/>
      <c r="AA2495" s="410"/>
      <c r="AB2495" s="410"/>
      <c r="AC2495" s="410"/>
      <c r="AD2495" s="410"/>
    </row>
    <row r="2496" spans="1:30" s="30" customFormat="1" x14ac:dyDescent="0.25">
      <c r="A2496"/>
      <c r="B2496"/>
      <c r="C2496" s="33"/>
      <c r="D2496" s="33"/>
      <c r="E2496" s="33"/>
      <c r="F2496" s="33"/>
      <c r="G2496" s="33"/>
      <c r="N2496"/>
      <c r="O2496"/>
      <c r="P2496"/>
      <c r="Q2496"/>
      <c r="R2496"/>
      <c r="S2496"/>
      <c r="T2496"/>
      <c r="U2496"/>
      <c r="V2496"/>
      <c r="W2496"/>
      <c r="X2496" s="410"/>
      <c r="Y2496" s="410"/>
      <c r="Z2496" s="410"/>
      <c r="AA2496" s="410"/>
      <c r="AB2496" s="410"/>
      <c r="AC2496" s="410"/>
      <c r="AD2496" s="410"/>
    </row>
    <row r="2497" spans="1:30" s="30" customFormat="1" x14ac:dyDescent="0.25">
      <c r="A2497"/>
      <c r="B2497"/>
      <c r="C2497" s="33"/>
      <c r="D2497" s="33"/>
      <c r="E2497" s="33"/>
      <c r="F2497" s="33"/>
      <c r="G2497" s="33"/>
      <c r="N2497"/>
      <c r="O2497"/>
      <c r="P2497"/>
      <c r="Q2497"/>
      <c r="R2497"/>
      <c r="S2497"/>
      <c r="T2497"/>
      <c r="U2497"/>
      <c r="V2497"/>
      <c r="W2497"/>
      <c r="X2497" s="410"/>
      <c r="Y2497" s="410"/>
      <c r="Z2497" s="410"/>
      <c r="AA2497" s="410"/>
      <c r="AB2497" s="410"/>
      <c r="AC2497" s="410"/>
      <c r="AD2497" s="410"/>
    </row>
    <row r="2498" spans="1:30" s="30" customFormat="1" x14ac:dyDescent="0.25">
      <c r="A2498"/>
      <c r="B2498"/>
      <c r="C2498" s="33"/>
      <c r="D2498" s="33"/>
      <c r="E2498" s="33"/>
      <c r="F2498" s="33"/>
      <c r="G2498" s="33"/>
      <c r="N2498"/>
      <c r="O2498"/>
      <c r="P2498"/>
      <c r="Q2498"/>
      <c r="R2498"/>
      <c r="S2498"/>
      <c r="T2498"/>
      <c r="U2498"/>
      <c r="V2498"/>
      <c r="W2498"/>
      <c r="X2498" s="410"/>
      <c r="Y2498" s="410"/>
      <c r="Z2498" s="410"/>
      <c r="AA2498" s="410"/>
      <c r="AB2498" s="410"/>
      <c r="AC2498" s="410"/>
      <c r="AD2498" s="410"/>
    </row>
    <row r="2499" spans="1:30" s="30" customFormat="1" x14ac:dyDescent="0.25">
      <c r="A2499"/>
      <c r="B2499"/>
      <c r="C2499" s="33"/>
      <c r="D2499" s="33"/>
      <c r="E2499" s="33"/>
      <c r="F2499" s="33"/>
      <c r="G2499" s="33"/>
      <c r="N2499"/>
      <c r="O2499"/>
      <c r="P2499"/>
      <c r="Q2499"/>
      <c r="R2499"/>
      <c r="S2499"/>
      <c r="T2499"/>
      <c r="U2499"/>
      <c r="V2499"/>
      <c r="W2499"/>
      <c r="X2499" s="410"/>
      <c r="Y2499" s="410"/>
      <c r="Z2499" s="410"/>
      <c r="AA2499" s="410"/>
      <c r="AB2499" s="410"/>
      <c r="AC2499" s="410"/>
      <c r="AD2499" s="410"/>
    </row>
    <row r="2500" spans="1:30" s="30" customFormat="1" x14ac:dyDescent="0.25">
      <c r="A2500"/>
      <c r="B2500"/>
      <c r="C2500" s="33"/>
      <c r="D2500" s="33"/>
      <c r="E2500" s="33"/>
      <c r="F2500" s="33"/>
      <c r="G2500" s="33"/>
      <c r="N2500"/>
      <c r="O2500"/>
      <c r="P2500"/>
      <c r="Q2500"/>
      <c r="R2500"/>
      <c r="S2500"/>
      <c r="T2500"/>
      <c r="U2500"/>
      <c r="V2500"/>
      <c r="W2500"/>
      <c r="X2500" s="410"/>
      <c r="Y2500" s="410"/>
      <c r="Z2500" s="410"/>
      <c r="AA2500" s="410"/>
      <c r="AB2500" s="410"/>
      <c r="AC2500" s="410"/>
      <c r="AD2500" s="410"/>
    </row>
    <row r="2501" spans="1:30" s="30" customFormat="1" x14ac:dyDescent="0.25">
      <c r="A2501"/>
      <c r="B2501"/>
      <c r="C2501" s="33"/>
      <c r="D2501" s="33"/>
      <c r="E2501" s="33"/>
      <c r="F2501" s="33"/>
      <c r="G2501" s="33"/>
      <c r="N2501"/>
      <c r="O2501"/>
      <c r="P2501"/>
      <c r="Q2501"/>
      <c r="R2501"/>
      <c r="S2501"/>
      <c r="T2501"/>
      <c r="U2501"/>
      <c r="V2501"/>
      <c r="W2501"/>
      <c r="X2501" s="410"/>
      <c r="Y2501" s="410"/>
      <c r="Z2501" s="410"/>
      <c r="AA2501" s="410"/>
      <c r="AB2501" s="410"/>
      <c r="AC2501" s="410"/>
      <c r="AD2501" s="410"/>
    </row>
    <row r="2502" spans="1:30" s="30" customFormat="1" x14ac:dyDescent="0.25">
      <c r="A2502"/>
      <c r="B2502"/>
      <c r="C2502" s="33"/>
      <c r="D2502" s="33"/>
      <c r="E2502" s="33"/>
      <c r="F2502" s="33"/>
      <c r="G2502" s="33"/>
      <c r="N2502"/>
      <c r="O2502"/>
      <c r="P2502"/>
      <c r="Q2502"/>
      <c r="R2502"/>
      <c r="S2502"/>
      <c r="T2502"/>
      <c r="U2502"/>
      <c r="V2502"/>
      <c r="W2502"/>
      <c r="X2502" s="410"/>
      <c r="Y2502" s="410"/>
      <c r="Z2502" s="410"/>
      <c r="AA2502" s="410"/>
      <c r="AB2502" s="410"/>
      <c r="AC2502" s="410"/>
      <c r="AD2502" s="410"/>
    </row>
    <row r="2503" spans="1:30" s="30" customFormat="1" x14ac:dyDescent="0.25">
      <c r="A2503"/>
      <c r="B2503"/>
      <c r="C2503" s="33"/>
      <c r="D2503" s="33"/>
      <c r="E2503" s="33"/>
      <c r="F2503" s="33"/>
      <c r="G2503" s="33"/>
      <c r="N2503"/>
      <c r="O2503"/>
      <c r="P2503"/>
      <c r="Q2503"/>
      <c r="R2503"/>
      <c r="S2503"/>
      <c r="T2503"/>
      <c r="U2503"/>
      <c r="V2503"/>
      <c r="W2503"/>
      <c r="X2503" s="410"/>
      <c r="Y2503" s="410"/>
      <c r="Z2503" s="410"/>
      <c r="AA2503" s="410"/>
      <c r="AB2503" s="410"/>
      <c r="AC2503" s="410"/>
      <c r="AD2503" s="410"/>
    </row>
    <row r="2504" spans="1:30" s="30" customFormat="1" x14ac:dyDescent="0.25">
      <c r="A2504"/>
      <c r="B2504"/>
      <c r="C2504" s="33"/>
      <c r="D2504" s="33"/>
      <c r="E2504" s="33"/>
      <c r="F2504" s="33"/>
      <c r="G2504" s="33"/>
      <c r="N2504"/>
      <c r="O2504"/>
      <c r="P2504"/>
      <c r="Q2504"/>
      <c r="R2504"/>
      <c r="S2504"/>
      <c r="T2504"/>
      <c r="U2504"/>
      <c r="V2504"/>
      <c r="W2504"/>
      <c r="X2504" s="410"/>
      <c r="Y2504" s="410"/>
      <c r="Z2504" s="410"/>
      <c r="AA2504" s="410"/>
      <c r="AB2504" s="410"/>
      <c r="AC2504" s="410"/>
      <c r="AD2504" s="410"/>
    </row>
    <row r="2505" spans="1:30" s="30" customFormat="1" x14ac:dyDescent="0.25">
      <c r="A2505"/>
      <c r="B2505"/>
      <c r="C2505" s="33"/>
      <c r="D2505" s="33"/>
      <c r="E2505" s="33"/>
      <c r="F2505" s="33"/>
      <c r="G2505" s="33"/>
      <c r="N2505"/>
      <c r="O2505"/>
      <c r="P2505"/>
      <c r="Q2505"/>
      <c r="R2505"/>
      <c r="S2505"/>
      <c r="T2505"/>
      <c r="U2505"/>
      <c r="V2505"/>
      <c r="W2505"/>
      <c r="X2505" s="410"/>
      <c r="Y2505" s="410"/>
      <c r="Z2505" s="410"/>
      <c r="AA2505" s="410"/>
      <c r="AB2505" s="410"/>
      <c r="AC2505" s="410"/>
      <c r="AD2505" s="410"/>
    </row>
    <row r="2506" spans="1:30" s="30" customFormat="1" x14ac:dyDescent="0.25">
      <c r="A2506"/>
      <c r="B2506"/>
      <c r="C2506" s="33"/>
      <c r="D2506" s="33"/>
      <c r="E2506" s="33"/>
      <c r="F2506" s="33"/>
      <c r="G2506" s="33"/>
      <c r="N2506"/>
      <c r="O2506"/>
      <c r="P2506"/>
      <c r="Q2506"/>
      <c r="R2506"/>
      <c r="S2506"/>
      <c r="T2506"/>
      <c r="U2506"/>
      <c r="V2506"/>
      <c r="W2506"/>
      <c r="X2506" s="410"/>
      <c r="Y2506" s="410"/>
      <c r="Z2506" s="410"/>
      <c r="AA2506" s="410"/>
      <c r="AB2506" s="410"/>
      <c r="AC2506" s="410"/>
      <c r="AD2506" s="410"/>
    </row>
    <row r="2507" spans="1:30" s="30" customFormat="1" x14ac:dyDescent="0.25">
      <c r="A2507"/>
      <c r="B2507"/>
      <c r="C2507" s="33"/>
      <c r="D2507" s="33"/>
      <c r="E2507" s="33"/>
      <c r="F2507" s="33"/>
      <c r="G2507" s="33"/>
      <c r="N2507"/>
      <c r="O2507"/>
      <c r="P2507"/>
      <c r="Q2507"/>
      <c r="R2507"/>
      <c r="S2507"/>
      <c r="T2507"/>
      <c r="U2507"/>
      <c r="V2507"/>
      <c r="W2507"/>
      <c r="X2507" s="410"/>
      <c r="Y2507" s="410"/>
      <c r="Z2507" s="410"/>
      <c r="AA2507" s="410"/>
      <c r="AB2507" s="410"/>
      <c r="AC2507" s="410"/>
      <c r="AD2507" s="410"/>
    </row>
    <row r="2508" spans="1:30" s="30" customFormat="1" x14ac:dyDescent="0.25">
      <c r="A2508"/>
      <c r="B2508"/>
      <c r="C2508" s="33"/>
      <c r="D2508" s="33"/>
      <c r="E2508" s="33"/>
      <c r="F2508" s="33"/>
      <c r="G2508" s="33"/>
      <c r="N2508"/>
      <c r="O2508"/>
      <c r="P2508"/>
      <c r="Q2508"/>
      <c r="R2508"/>
      <c r="S2508"/>
      <c r="T2508"/>
      <c r="U2508"/>
      <c r="V2508"/>
      <c r="W2508"/>
      <c r="X2508" s="410"/>
      <c r="Y2508" s="410"/>
      <c r="Z2508" s="410"/>
      <c r="AA2508" s="410"/>
      <c r="AB2508" s="410"/>
      <c r="AC2508" s="410"/>
      <c r="AD2508" s="410"/>
    </row>
    <row r="2509" spans="1:30" s="30" customFormat="1" x14ac:dyDescent="0.25">
      <c r="A2509"/>
      <c r="B2509"/>
      <c r="C2509" s="33"/>
      <c r="D2509" s="33"/>
      <c r="E2509" s="33"/>
      <c r="F2509" s="33"/>
      <c r="G2509" s="33"/>
      <c r="N2509"/>
      <c r="O2509"/>
      <c r="P2509"/>
      <c r="Q2509"/>
      <c r="R2509"/>
      <c r="S2509"/>
      <c r="T2509"/>
      <c r="U2509"/>
      <c r="V2509"/>
      <c r="W2509"/>
      <c r="X2509" s="410"/>
      <c r="Y2509" s="410"/>
      <c r="Z2509" s="410"/>
      <c r="AA2509" s="410"/>
      <c r="AB2509" s="410"/>
      <c r="AC2509" s="410"/>
      <c r="AD2509" s="410"/>
    </row>
    <row r="2510" spans="1:30" s="30" customFormat="1" x14ac:dyDescent="0.25">
      <c r="A2510"/>
      <c r="B2510"/>
      <c r="C2510" s="33"/>
      <c r="D2510" s="33"/>
      <c r="E2510" s="33"/>
      <c r="F2510" s="33"/>
      <c r="G2510" s="33"/>
      <c r="N2510"/>
      <c r="O2510"/>
      <c r="P2510"/>
      <c r="Q2510"/>
      <c r="R2510"/>
      <c r="S2510"/>
      <c r="T2510"/>
      <c r="U2510"/>
      <c r="V2510"/>
      <c r="W2510"/>
      <c r="X2510" s="410"/>
      <c r="Y2510" s="410"/>
      <c r="Z2510" s="410"/>
      <c r="AA2510" s="410"/>
      <c r="AB2510" s="410"/>
      <c r="AC2510" s="410"/>
      <c r="AD2510" s="410"/>
    </row>
    <row r="2511" spans="1:30" s="30" customFormat="1" x14ac:dyDescent="0.25">
      <c r="A2511"/>
      <c r="B2511"/>
      <c r="C2511" s="33"/>
      <c r="D2511" s="33"/>
      <c r="E2511" s="33"/>
      <c r="F2511" s="33"/>
      <c r="G2511" s="33"/>
      <c r="N2511"/>
      <c r="O2511"/>
      <c r="P2511"/>
      <c r="Q2511"/>
      <c r="R2511"/>
      <c r="S2511"/>
      <c r="T2511"/>
      <c r="U2511"/>
      <c r="V2511"/>
      <c r="W2511"/>
      <c r="X2511" s="410"/>
      <c r="Y2511" s="410"/>
      <c r="Z2511" s="410"/>
      <c r="AA2511" s="410"/>
      <c r="AB2511" s="410"/>
      <c r="AC2511" s="410"/>
      <c r="AD2511" s="410"/>
    </row>
    <row r="2512" spans="1:30" s="30" customFormat="1" x14ac:dyDescent="0.25">
      <c r="A2512"/>
      <c r="B2512"/>
      <c r="C2512" s="33"/>
      <c r="D2512" s="33"/>
      <c r="E2512" s="33"/>
      <c r="F2512" s="33"/>
      <c r="G2512" s="33"/>
      <c r="N2512"/>
      <c r="O2512"/>
      <c r="P2512"/>
      <c r="Q2512"/>
      <c r="R2512"/>
      <c r="S2512"/>
      <c r="T2512"/>
      <c r="U2512"/>
      <c r="V2512"/>
      <c r="W2512"/>
      <c r="X2512" s="410"/>
      <c r="Y2512" s="410"/>
      <c r="Z2512" s="410"/>
      <c r="AA2512" s="410"/>
      <c r="AB2512" s="410"/>
      <c r="AC2512" s="410"/>
      <c r="AD2512" s="410"/>
    </row>
    <row r="2513" spans="1:30" s="30" customFormat="1" x14ac:dyDescent="0.25">
      <c r="A2513"/>
      <c r="B2513"/>
      <c r="C2513" s="33"/>
      <c r="D2513" s="33"/>
      <c r="E2513" s="33"/>
      <c r="F2513" s="33"/>
      <c r="G2513" s="33"/>
      <c r="N2513"/>
      <c r="O2513"/>
      <c r="P2513"/>
      <c r="Q2513"/>
      <c r="R2513"/>
      <c r="S2513"/>
      <c r="T2513"/>
      <c r="U2513"/>
      <c r="V2513"/>
      <c r="W2513"/>
      <c r="X2513" s="410"/>
      <c r="Y2513" s="410"/>
      <c r="Z2513" s="410"/>
      <c r="AA2513" s="410"/>
      <c r="AB2513" s="410"/>
      <c r="AC2513" s="410"/>
      <c r="AD2513" s="410"/>
    </row>
    <row r="2514" spans="1:30" s="30" customFormat="1" x14ac:dyDescent="0.25">
      <c r="A2514"/>
      <c r="B2514"/>
      <c r="C2514" s="33"/>
      <c r="D2514" s="33"/>
      <c r="E2514" s="33"/>
      <c r="F2514" s="33"/>
      <c r="G2514" s="33"/>
      <c r="N2514"/>
      <c r="O2514"/>
      <c r="P2514"/>
      <c r="Q2514"/>
      <c r="R2514"/>
      <c r="S2514"/>
      <c r="T2514"/>
      <c r="U2514"/>
      <c r="V2514"/>
      <c r="W2514"/>
      <c r="X2514" s="410"/>
      <c r="Y2514" s="410"/>
      <c r="Z2514" s="410"/>
      <c r="AA2514" s="410"/>
      <c r="AB2514" s="410"/>
      <c r="AC2514" s="410"/>
      <c r="AD2514" s="410"/>
    </row>
    <row r="2515" spans="1:30" s="30" customFormat="1" x14ac:dyDescent="0.25">
      <c r="A2515"/>
      <c r="B2515"/>
      <c r="C2515" s="33"/>
      <c r="D2515" s="33"/>
      <c r="E2515" s="33"/>
      <c r="F2515" s="33"/>
      <c r="G2515" s="33"/>
      <c r="N2515"/>
      <c r="O2515"/>
      <c r="P2515"/>
      <c r="Q2515"/>
      <c r="R2515"/>
      <c r="S2515"/>
      <c r="T2515"/>
      <c r="U2515"/>
      <c r="V2515"/>
      <c r="W2515"/>
      <c r="X2515" s="410"/>
      <c r="Y2515" s="410"/>
      <c r="Z2515" s="410"/>
      <c r="AA2515" s="410"/>
      <c r="AB2515" s="410"/>
      <c r="AC2515" s="410"/>
      <c r="AD2515" s="410"/>
    </row>
    <row r="2516" spans="1:30" s="30" customFormat="1" x14ac:dyDescent="0.25">
      <c r="A2516"/>
      <c r="B2516"/>
      <c r="C2516" s="33"/>
      <c r="D2516" s="33"/>
      <c r="E2516" s="33"/>
      <c r="F2516" s="33"/>
      <c r="G2516" s="33"/>
      <c r="N2516"/>
      <c r="O2516"/>
      <c r="P2516"/>
      <c r="Q2516"/>
      <c r="R2516"/>
      <c r="S2516"/>
      <c r="T2516"/>
      <c r="U2516"/>
      <c r="V2516"/>
      <c r="W2516"/>
      <c r="X2516" s="410"/>
      <c r="Y2516" s="410"/>
      <c r="Z2516" s="410"/>
      <c r="AA2516" s="410"/>
      <c r="AB2516" s="410"/>
      <c r="AC2516" s="410"/>
      <c r="AD2516" s="410"/>
    </row>
    <row r="2517" spans="1:30" s="30" customFormat="1" x14ac:dyDescent="0.25">
      <c r="A2517"/>
      <c r="B2517"/>
      <c r="C2517" s="33"/>
      <c r="D2517" s="33"/>
      <c r="E2517" s="33"/>
      <c r="F2517" s="33"/>
      <c r="G2517" s="33"/>
      <c r="N2517"/>
      <c r="O2517"/>
      <c r="P2517"/>
      <c r="Q2517"/>
      <c r="R2517"/>
      <c r="S2517"/>
      <c r="T2517"/>
      <c r="U2517"/>
      <c r="V2517"/>
      <c r="W2517"/>
      <c r="X2517" s="410"/>
      <c r="Y2517" s="410"/>
      <c r="Z2517" s="410"/>
      <c r="AA2517" s="410"/>
      <c r="AB2517" s="410"/>
      <c r="AC2517" s="410"/>
      <c r="AD2517" s="410"/>
    </row>
    <row r="2518" spans="1:30" s="30" customFormat="1" x14ac:dyDescent="0.25">
      <c r="A2518"/>
      <c r="B2518"/>
      <c r="C2518" s="33"/>
      <c r="D2518" s="33"/>
      <c r="E2518" s="33"/>
      <c r="F2518" s="33"/>
      <c r="G2518" s="33"/>
      <c r="N2518"/>
      <c r="O2518"/>
      <c r="P2518"/>
      <c r="Q2518"/>
      <c r="R2518"/>
      <c r="S2518"/>
      <c r="T2518"/>
      <c r="U2518"/>
      <c r="V2518"/>
      <c r="W2518"/>
      <c r="X2518" s="410"/>
      <c r="Y2518" s="410"/>
      <c r="Z2518" s="410"/>
      <c r="AA2518" s="410"/>
      <c r="AB2518" s="410"/>
      <c r="AC2518" s="410"/>
      <c r="AD2518" s="410"/>
    </row>
    <row r="2519" spans="1:30" s="30" customFormat="1" x14ac:dyDescent="0.25">
      <c r="A2519"/>
      <c r="B2519"/>
      <c r="C2519" s="33"/>
      <c r="D2519" s="33"/>
      <c r="E2519" s="33"/>
      <c r="F2519" s="33"/>
      <c r="G2519" s="33"/>
      <c r="N2519"/>
      <c r="O2519"/>
      <c r="P2519"/>
      <c r="Q2519"/>
      <c r="R2519"/>
      <c r="S2519"/>
      <c r="T2519"/>
      <c r="U2519"/>
      <c r="V2519"/>
      <c r="W2519"/>
      <c r="X2519" s="410"/>
      <c r="Y2519" s="410"/>
      <c r="Z2519" s="410"/>
      <c r="AA2519" s="410"/>
      <c r="AB2519" s="410"/>
      <c r="AC2519" s="410"/>
      <c r="AD2519" s="410"/>
    </row>
    <row r="2520" spans="1:30" s="30" customFormat="1" x14ac:dyDescent="0.25">
      <c r="A2520"/>
      <c r="B2520"/>
      <c r="C2520" s="33"/>
      <c r="D2520" s="33"/>
      <c r="E2520" s="33"/>
      <c r="F2520" s="33"/>
      <c r="G2520" s="33"/>
      <c r="N2520"/>
      <c r="O2520"/>
      <c r="P2520"/>
      <c r="Q2520"/>
      <c r="R2520"/>
      <c r="S2520"/>
      <c r="T2520"/>
      <c r="U2520"/>
      <c r="V2520"/>
      <c r="W2520"/>
      <c r="X2520" s="410"/>
      <c r="Y2520" s="410"/>
      <c r="Z2520" s="410"/>
      <c r="AA2520" s="410"/>
      <c r="AB2520" s="410"/>
      <c r="AC2520" s="410"/>
      <c r="AD2520" s="410"/>
    </row>
    <row r="2521" spans="1:30" s="30" customFormat="1" x14ac:dyDescent="0.25">
      <c r="A2521"/>
      <c r="B2521"/>
      <c r="C2521" s="33"/>
      <c r="D2521" s="33"/>
      <c r="E2521" s="33"/>
      <c r="F2521" s="33"/>
      <c r="G2521" s="33"/>
      <c r="N2521"/>
      <c r="O2521"/>
      <c r="P2521"/>
      <c r="Q2521"/>
      <c r="R2521"/>
      <c r="S2521"/>
      <c r="T2521"/>
      <c r="U2521"/>
      <c r="V2521"/>
      <c r="W2521"/>
      <c r="X2521" s="410"/>
      <c r="Y2521" s="410"/>
      <c r="Z2521" s="410"/>
      <c r="AA2521" s="410"/>
      <c r="AB2521" s="410"/>
      <c r="AC2521" s="410"/>
      <c r="AD2521" s="410"/>
    </row>
    <row r="2522" spans="1:30" s="30" customFormat="1" x14ac:dyDescent="0.25">
      <c r="A2522"/>
      <c r="B2522"/>
      <c r="C2522" s="33"/>
      <c r="D2522" s="33"/>
      <c r="E2522" s="33"/>
      <c r="F2522" s="33"/>
      <c r="G2522" s="33"/>
      <c r="N2522"/>
      <c r="O2522"/>
      <c r="P2522"/>
      <c r="Q2522"/>
      <c r="R2522"/>
      <c r="S2522"/>
      <c r="T2522"/>
      <c r="U2522"/>
      <c r="V2522"/>
      <c r="W2522"/>
      <c r="X2522" s="410"/>
      <c r="Y2522" s="410"/>
      <c r="Z2522" s="410"/>
      <c r="AA2522" s="410"/>
      <c r="AB2522" s="410"/>
      <c r="AC2522" s="410"/>
      <c r="AD2522" s="410"/>
    </row>
    <row r="2523" spans="1:30" s="30" customFormat="1" x14ac:dyDescent="0.25">
      <c r="A2523"/>
      <c r="B2523"/>
      <c r="C2523" s="33"/>
      <c r="D2523" s="33"/>
      <c r="E2523" s="33"/>
      <c r="F2523" s="33"/>
      <c r="G2523" s="33"/>
      <c r="N2523"/>
      <c r="O2523"/>
      <c r="P2523"/>
      <c r="Q2523"/>
      <c r="R2523"/>
      <c r="S2523"/>
      <c r="T2523"/>
      <c r="U2523"/>
      <c r="V2523"/>
      <c r="W2523"/>
      <c r="X2523" s="410"/>
      <c r="Y2523" s="410"/>
      <c r="Z2523" s="410"/>
      <c r="AA2523" s="410"/>
      <c r="AB2523" s="410"/>
      <c r="AC2523" s="410"/>
      <c r="AD2523" s="410"/>
    </row>
    <row r="2524" spans="1:30" s="30" customFormat="1" x14ac:dyDescent="0.25">
      <c r="A2524"/>
      <c r="B2524"/>
      <c r="C2524" s="33"/>
      <c r="D2524" s="33"/>
      <c r="E2524" s="33"/>
      <c r="F2524" s="33"/>
      <c r="G2524" s="33"/>
      <c r="N2524"/>
      <c r="O2524"/>
      <c r="P2524"/>
      <c r="Q2524"/>
      <c r="R2524"/>
      <c r="S2524"/>
      <c r="T2524"/>
      <c r="U2524"/>
      <c r="V2524"/>
      <c r="W2524"/>
      <c r="X2524" s="410"/>
      <c r="Y2524" s="410"/>
      <c r="Z2524" s="410"/>
      <c r="AA2524" s="410"/>
      <c r="AB2524" s="410"/>
      <c r="AC2524" s="410"/>
      <c r="AD2524" s="410"/>
    </row>
    <row r="2525" spans="1:30" s="30" customFormat="1" x14ac:dyDescent="0.25">
      <c r="A2525"/>
      <c r="B2525"/>
      <c r="C2525" s="33"/>
      <c r="D2525" s="33"/>
      <c r="E2525" s="33"/>
      <c r="F2525" s="33"/>
      <c r="G2525" s="33"/>
      <c r="N2525"/>
      <c r="O2525"/>
      <c r="P2525"/>
      <c r="Q2525"/>
      <c r="R2525"/>
      <c r="S2525"/>
      <c r="T2525"/>
      <c r="U2525"/>
      <c r="V2525"/>
      <c r="W2525"/>
      <c r="X2525" s="410"/>
      <c r="Y2525" s="410"/>
      <c r="Z2525" s="410"/>
      <c r="AA2525" s="410"/>
      <c r="AB2525" s="410"/>
      <c r="AC2525" s="410"/>
      <c r="AD2525" s="410"/>
    </row>
    <row r="2526" spans="1:30" s="30" customFormat="1" x14ac:dyDescent="0.25">
      <c r="A2526"/>
      <c r="B2526"/>
      <c r="C2526" s="33"/>
      <c r="D2526" s="33"/>
      <c r="E2526" s="33"/>
      <c r="F2526" s="33"/>
      <c r="G2526" s="33"/>
      <c r="N2526"/>
      <c r="O2526"/>
      <c r="P2526"/>
      <c r="Q2526"/>
      <c r="R2526"/>
      <c r="S2526"/>
      <c r="T2526"/>
      <c r="U2526"/>
      <c r="V2526"/>
      <c r="W2526"/>
      <c r="X2526" s="410"/>
      <c r="Y2526" s="410"/>
      <c r="Z2526" s="410"/>
      <c r="AA2526" s="410"/>
      <c r="AB2526" s="410"/>
      <c r="AC2526" s="410"/>
      <c r="AD2526" s="410"/>
    </row>
    <row r="2527" spans="1:30" s="30" customFormat="1" x14ac:dyDescent="0.25">
      <c r="A2527"/>
      <c r="B2527"/>
      <c r="C2527" s="33"/>
      <c r="D2527" s="33"/>
      <c r="E2527" s="33"/>
      <c r="F2527" s="33"/>
      <c r="G2527" s="33"/>
      <c r="N2527"/>
      <c r="O2527"/>
      <c r="P2527"/>
      <c r="Q2527"/>
      <c r="R2527"/>
      <c r="S2527"/>
      <c r="T2527"/>
      <c r="U2527"/>
      <c r="V2527"/>
      <c r="W2527"/>
      <c r="X2527" s="410"/>
      <c r="Y2527" s="410"/>
      <c r="Z2527" s="410"/>
      <c r="AA2527" s="410"/>
      <c r="AB2527" s="410"/>
      <c r="AC2527" s="410"/>
      <c r="AD2527" s="410"/>
    </row>
    <row r="2528" spans="1:30" s="30" customFormat="1" x14ac:dyDescent="0.25">
      <c r="A2528"/>
      <c r="B2528"/>
      <c r="C2528" s="33"/>
      <c r="D2528" s="33"/>
      <c r="E2528" s="33"/>
      <c r="F2528" s="33"/>
      <c r="G2528" s="33"/>
      <c r="N2528"/>
      <c r="O2528"/>
      <c r="P2528"/>
      <c r="Q2528"/>
      <c r="R2528"/>
      <c r="S2528"/>
      <c r="T2528"/>
      <c r="U2528"/>
      <c r="V2528"/>
      <c r="W2528"/>
      <c r="X2528" s="410"/>
      <c r="Y2528" s="410"/>
      <c r="Z2528" s="410"/>
      <c r="AA2528" s="410"/>
      <c r="AB2528" s="410"/>
      <c r="AC2528" s="410"/>
      <c r="AD2528" s="410"/>
    </row>
    <row r="2529" spans="1:30" s="30" customFormat="1" x14ac:dyDescent="0.25">
      <c r="A2529"/>
      <c r="B2529"/>
      <c r="C2529" s="33"/>
      <c r="D2529" s="33"/>
      <c r="E2529" s="33"/>
      <c r="F2529" s="33"/>
      <c r="G2529" s="33"/>
      <c r="N2529"/>
      <c r="O2529"/>
      <c r="P2529"/>
      <c r="Q2529"/>
      <c r="R2529"/>
      <c r="S2529"/>
      <c r="T2529"/>
      <c r="U2529"/>
      <c r="V2529"/>
      <c r="W2529"/>
      <c r="X2529" s="410"/>
      <c r="Y2529" s="410"/>
      <c r="Z2529" s="410"/>
      <c r="AA2529" s="410"/>
      <c r="AB2529" s="410"/>
      <c r="AC2529" s="410"/>
      <c r="AD2529" s="410"/>
    </row>
    <row r="2530" spans="1:30" s="30" customFormat="1" x14ac:dyDescent="0.25">
      <c r="A2530"/>
      <c r="B2530"/>
      <c r="C2530" s="33"/>
      <c r="D2530" s="33"/>
      <c r="E2530" s="33"/>
      <c r="F2530" s="33"/>
      <c r="G2530" s="33"/>
      <c r="N2530"/>
      <c r="O2530"/>
      <c r="P2530"/>
      <c r="Q2530"/>
      <c r="R2530"/>
      <c r="S2530"/>
      <c r="T2530"/>
      <c r="U2530"/>
      <c r="V2530"/>
      <c r="W2530"/>
      <c r="X2530" s="410"/>
      <c r="Y2530" s="410"/>
      <c r="Z2530" s="410"/>
      <c r="AA2530" s="410"/>
      <c r="AB2530" s="410"/>
      <c r="AC2530" s="410"/>
      <c r="AD2530" s="410"/>
    </row>
    <row r="2531" spans="1:30" s="30" customFormat="1" x14ac:dyDescent="0.25">
      <c r="A2531"/>
      <c r="B2531"/>
      <c r="C2531" s="33"/>
      <c r="D2531" s="33"/>
      <c r="E2531" s="33"/>
      <c r="F2531" s="33"/>
      <c r="G2531" s="33"/>
      <c r="N2531"/>
      <c r="O2531"/>
      <c r="P2531"/>
      <c r="Q2531"/>
      <c r="R2531"/>
      <c r="S2531"/>
      <c r="T2531"/>
      <c r="U2531"/>
      <c r="V2531"/>
      <c r="W2531"/>
      <c r="X2531" s="410"/>
      <c r="Y2531" s="410"/>
      <c r="Z2531" s="410"/>
      <c r="AA2531" s="410"/>
      <c r="AB2531" s="410"/>
      <c r="AC2531" s="410"/>
      <c r="AD2531" s="410"/>
    </row>
    <row r="2532" spans="1:30" s="30" customFormat="1" x14ac:dyDescent="0.25">
      <c r="A2532"/>
      <c r="B2532"/>
      <c r="C2532" s="33"/>
      <c r="D2532" s="33"/>
      <c r="E2532" s="33"/>
      <c r="F2532" s="33"/>
      <c r="G2532" s="33"/>
      <c r="N2532"/>
      <c r="O2532"/>
      <c r="P2532"/>
      <c r="Q2532"/>
      <c r="R2532"/>
      <c r="S2532"/>
      <c r="T2532"/>
      <c r="U2532"/>
      <c r="V2532"/>
      <c r="W2532"/>
      <c r="X2532" s="410"/>
      <c r="Y2532" s="410"/>
      <c r="Z2532" s="410"/>
      <c r="AA2532" s="410"/>
      <c r="AB2532" s="410"/>
      <c r="AC2532" s="410"/>
      <c r="AD2532" s="410"/>
    </row>
    <row r="2533" spans="1:30" s="30" customFormat="1" x14ac:dyDescent="0.25">
      <c r="A2533"/>
      <c r="B2533"/>
      <c r="C2533" s="33"/>
      <c r="D2533" s="33"/>
      <c r="E2533" s="33"/>
      <c r="F2533" s="33"/>
      <c r="G2533" s="33"/>
      <c r="N2533"/>
      <c r="O2533"/>
      <c r="P2533"/>
      <c r="Q2533"/>
      <c r="R2533"/>
      <c r="S2533"/>
      <c r="T2533"/>
      <c r="U2533"/>
      <c r="V2533"/>
      <c r="W2533"/>
      <c r="X2533" s="410"/>
      <c r="Y2533" s="410"/>
      <c r="Z2533" s="410"/>
      <c r="AA2533" s="410"/>
      <c r="AB2533" s="410"/>
      <c r="AC2533" s="410"/>
      <c r="AD2533" s="410"/>
    </row>
    <row r="2534" spans="1:30" s="30" customFormat="1" x14ac:dyDescent="0.25">
      <c r="A2534"/>
      <c r="B2534"/>
      <c r="C2534" s="33"/>
      <c r="D2534" s="33"/>
      <c r="E2534" s="33"/>
      <c r="F2534" s="33"/>
      <c r="G2534" s="33"/>
      <c r="N2534"/>
      <c r="O2534"/>
      <c r="P2534"/>
      <c r="Q2534"/>
      <c r="R2534"/>
      <c r="S2534"/>
      <c r="T2534"/>
      <c r="U2534"/>
      <c r="V2534"/>
      <c r="W2534"/>
      <c r="X2534" s="410"/>
      <c r="Y2534" s="410"/>
      <c r="Z2534" s="410"/>
      <c r="AA2534" s="410"/>
      <c r="AB2534" s="410"/>
      <c r="AC2534" s="410"/>
      <c r="AD2534" s="410"/>
    </row>
    <row r="2535" spans="1:30" s="30" customFormat="1" x14ac:dyDescent="0.25">
      <c r="A2535"/>
      <c r="B2535"/>
      <c r="C2535" s="33"/>
      <c r="D2535" s="33"/>
      <c r="E2535" s="33"/>
      <c r="F2535" s="33"/>
      <c r="G2535" s="33"/>
      <c r="N2535"/>
      <c r="O2535"/>
      <c r="P2535"/>
      <c r="Q2535"/>
      <c r="R2535"/>
      <c r="S2535"/>
      <c r="T2535"/>
      <c r="U2535"/>
      <c r="V2535"/>
      <c r="W2535"/>
      <c r="X2535" s="410"/>
      <c r="Y2535" s="410"/>
      <c r="Z2535" s="410"/>
      <c r="AA2535" s="410"/>
      <c r="AB2535" s="410"/>
      <c r="AC2535" s="410"/>
      <c r="AD2535" s="410"/>
    </row>
    <row r="2536" spans="1:30" s="30" customFormat="1" x14ac:dyDescent="0.25">
      <c r="A2536"/>
      <c r="B2536"/>
      <c r="C2536" s="33"/>
      <c r="D2536" s="33"/>
      <c r="E2536" s="33"/>
      <c r="F2536" s="33"/>
      <c r="G2536" s="33"/>
      <c r="N2536"/>
      <c r="O2536"/>
      <c r="P2536"/>
      <c r="Q2536"/>
      <c r="R2536"/>
      <c r="S2536"/>
      <c r="T2536"/>
      <c r="U2536"/>
      <c r="V2536"/>
      <c r="W2536"/>
      <c r="X2536" s="410"/>
      <c r="Y2536" s="410"/>
      <c r="Z2536" s="410"/>
      <c r="AA2536" s="410"/>
      <c r="AB2536" s="410"/>
      <c r="AC2536" s="410"/>
      <c r="AD2536" s="410"/>
    </row>
    <row r="2537" spans="1:30" s="30" customFormat="1" x14ac:dyDescent="0.25">
      <c r="A2537"/>
      <c r="B2537"/>
      <c r="C2537" s="33"/>
      <c r="D2537" s="33"/>
      <c r="E2537" s="33"/>
      <c r="F2537" s="33"/>
      <c r="G2537" s="33"/>
      <c r="N2537"/>
      <c r="O2537"/>
      <c r="P2537"/>
      <c r="Q2537"/>
      <c r="R2537"/>
      <c r="S2537"/>
      <c r="T2537"/>
      <c r="U2537"/>
      <c r="V2537"/>
      <c r="W2537"/>
      <c r="X2537" s="410"/>
      <c r="Y2537" s="410"/>
      <c r="Z2537" s="410"/>
      <c r="AA2537" s="410"/>
      <c r="AB2537" s="410"/>
      <c r="AC2537" s="410"/>
      <c r="AD2537" s="410"/>
    </row>
    <row r="2538" spans="1:30" s="30" customFormat="1" x14ac:dyDescent="0.25">
      <c r="A2538"/>
      <c r="B2538"/>
      <c r="C2538" s="33"/>
      <c r="D2538" s="33"/>
      <c r="E2538" s="33"/>
      <c r="F2538" s="33"/>
      <c r="G2538" s="33"/>
      <c r="N2538"/>
      <c r="O2538"/>
      <c r="P2538"/>
      <c r="Q2538"/>
      <c r="R2538"/>
      <c r="S2538"/>
      <c r="T2538"/>
      <c r="U2538"/>
      <c r="V2538"/>
      <c r="W2538"/>
      <c r="X2538" s="410"/>
      <c r="Y2538" s="410"/>
      <c r="Z2538" s="410"/>
      <c r="AA2538" s="410"/>
      <c r="AB2538" s="410"/>
      <c r="AC2538" s="410"/>
      <c r="AD2538" s="410"/>
    </row>
    <row r="2539" spans="1:30" s="30" customFormat="1" x14ac:dyDescent="0.25">
      <c r="A2539"/>
      <c r="B2539"/>
      <c r="C2539" s="33"/>
      <c r="D2539" s="33"/>
      <c r="E2539" s="33"/>
      <c r="F2539" s="33"/>
      <c r="G2539" s="33"/>
      <c r="N2539"/>
      <c r="O2539"/>
      <c r="P2539"/>
      <c r="Q2539"/>
      <c r="R2539"/>
      <c r="S2539"/>
      <c r="T2539"/>
      <c r="U2539"/>
      <c r="V2539"/>
      <c r="W2539"/>
      <c r="X2539" s="410"/>
      <c r="Y2539" s="410"/>
      <c r="Z2539" s="410"/>
      <c r="AA2539" s="410"/>
      <c r="AB2539" s="410"/>
      <c r="AC2539" s="410"/>
      <c r="AD2539" s="410"/>
    </row>
    <row r="2540" spans="1:30" s="30" customFormat="1" x14ac:dyDescent="0.25">
      <c r="A2540"/>
      <c r="B2540"/>
      <c r="C2540" s="33"/>
      <c r="D2540" s="33"/>
      <c r="E2540" s="33"/>
      <c r="F2540" s="33"/>
      <c r="G2540" s="33"/>
      <c r="N2540"/>
      <c r="O2540"/>
      <c r="P2540"/>
      <c r="Q2540"/>
      <c r="R2540"/>
      <c r="S2540"/>
      <c r="T2540"/>
      <c r="U2540"/>
      <c r="V2540"/>
      <c r="W2540"/>
      <c r="X2540" s="410"/>
      <c r="Y2540" s="410"/>
      <c r="Z2540" s="410"/>
      <c r="AA2540" s="410"/>
      <c r="AB2540" s="410"/>
      <c r="AC2540" s="410"/>
      <c r="AD2540" s="410"/>
    </row>
    <row r="2541" spans="1:30" s="30" customFormat="1" x14ac:dyDescent="0.25">
      <c r="A2541"/>
      <c r="B2541"/>
      <c r="C2541" s="33"/>
      <c r="D2541" s="33"/>
      <c r="E2541" s="33"/>
      <c r="F2541" s="33"/>
      <c r="G2541" s="33"/>
      <c r="N2541"/>
      <c r="O2541"/>
      <c r="P2541"/>
      <c r="Q2541"/>
      <c r="R2541"/>
      <c r="S2541"/>
      <c r="T2541"/>
      <c r="U2541"/>
      <c r="V2541"/>
      <c r="W2541"/>
      <c r="X2541" s="410"/>
      <c r="Y2541" s="410"/>
      <c r="Z2541" s="410"/>
      <c r="AA2541" s="410"/>
      <c r="AB2541" s="410"/>
      <c r="AC2541" s="410"/>
      <c r="AD2541" s="410"/>
    </row>
    <row r="2542" spans="1:30" s="30" customFormat="1" x14ac:dyDescent="0.25">
      <c r="A2542"/>
      <c r="B2542"/>
      <c r="C2542" s="33"/>
      <c r="D2542" s="33"/>
      <c r="E2542" s="33"/>
      <c r="F2542" s="33"/>
      <c r="G2542" s="33"/>
      <c r="N2542"/>
      <c r="O2542"/>
      <c r="P2542"/>
      <c r="Q2542"/>
      <c r="R2542"/>
      <c r="S2542"/>
      <c r="T2542"/>
      <c r="U2542"/>
      <c r="V2542"/>
      <c r="W2542"/>
      <c r="X2542" s="410"/>
      <c r="Y2542" s="410"/>
      <c r="Z2542" s="410"/>
      <c r="AA2542" s="410"/>
      <c r="AB2542" s="410"/>
      <c r="AC2542" s="410"/>
      <c r="AD2542" s="410"/>
    </row>
    <row r="2543" spans="1:30" s="30" customFormat="1" x14ac:dyDescent="0.25">
      <c r="A2543"/>
      <c r="B2543"/>
      <c r="C2543" s="33"/>
      <c r="D2543" s="33"/>
      <c r="E2543" s="33"/>
      <c r="F2543" s="33"/>
      <c r="G2543" s="33"/>
      <c r="N2543"/>
      <c r="O2543"/>
      <c r="P2543"/>
      <c r="Q2543"/>
      <c r="R2543"/>
      <c r="S2543"/>
      <c r="T2543"/>
      <c r="U2543"/>
      <c r="V2543"/>
      <c r="W2543"/>
      <c r="X2543" s="410"/>
      <c r="Y2543" s="410"/>
      <c r="Z2543" s="410"/>
      <c r="AA2543" s="410"/>
      <c r="AB2543" s="410"/>
      <c r="AC2543" s="410"/>
      <c r="AD2543" s="410"/>
    </row>
    <row r="2544" spans="1:30" s="30" customFormat="1" x14ac:dyDescent="0.25">
      <c r="A2544"/>
      <c r="B2544"/>
      <c r="C2544" s="33"/>
      <c r="D2544" s="33"/>
      <c r="E2544" s="33"/>
      <c r="F2544" s="33"/>
      <c r="G2544" s="33"/>
      <c r="N2544"/>
      <c r="O2544"/>
      <c r="P2544"/>
      <c r="Q2544"/>
      <c r="R2544"/>
      <c r="S2544"/>
      <c r="T2544"/>
      <c r="U2544"/>
      <c r="V2544"/>
      <c r="W2544"/>
      <c r="X2544" s="410"/>
      <c r="Y2544" s="410"/>
      <c r="Z2544" s="410"/>
      <c r="AA2544" s="410"/>
      <c r="AB2544" s="410"/>
      <c r="AC2544" s="410"/>
      <c r="AD2544" s="410"/>
    </row>
    <row r="2545" spans="1:30" s="30" customFormat="1" x14ac:dyDescent="0.25">
      <c r="A2545"/>
      <c r="B2545"/>
      <c r="C2545" s="33"/>
      <c r="D2545" s="33"/>
      <c r="E2545" s="33"/>
      <c r="F2545" s="33"/>
      <c r="G2545" s="33"/>
      <c r="N2545"/>
      <c r="O2545"/>
      <c r="P2545"/>
      <c r="Q2545"/>
      <c r="R2545"/>
      <c r="S2545"/>
      <c r="T2545"/>
      <c r="U2545"/>
      <c r="V2545"/>
      <c r="W2545"/>
      <c r="X2545" s="410"/>
      <c r="Y2545" s="410"/>
      <c r="Z2545" s="410"/>
      <c r="AA2545" s="410"/>
      <c r="AB2545" s="410"/>
      <c r="AC2545" s="410"/>
      <c r="AD2545" s="410"/>
    </row>
    <row r="2546" spans="1:30" s="30" customFormat="1" x14ac:dyDescent="0.25">
      <c r="A2546"/>
      <c r="B2546"/>
      <c r="C2546" s="33"/>
      <c r="D2546" s="33"/>
      <c r="E2546" s="33"/>
      <c r="F2546" s="33"/>
      <c r="G2546" s="33"/>
      <c r="N2546"/>
      <c r="O2546"/>
      <c r="P2546"/>
      <c r="Q2546"/>
      <c r="R2546"/>
      <c r="S2546"/>
      <c r="T2546"/>
      <c r="U2546"/>
      <c r="V2546"/>
      <c r="W2546"/>
      <c r="X2546" s="410"/>
      <c r="Y2546" s="410"/>
      <c r="Z2546" s="410"/>
      <c r="AA2546" s="410"/>
      <c r="AB2546" s="410"/>
      <c r="AC2546" s="410"/>
      <c r="AD2546" s="410"/>
    </row>
    <row r="2547" spans="1:30" s="30" customFormat="1" x14ac:dyDescent="0.25">
      <c r="A2547"/>
      <c r="B2547"/>
      <c r="C2547" s="33"/>
      <c r="D2547" s="33"/>
      <c r="E2547" s="33"/>
      <c r="F2547" s="33"/>
      <c r="G2547" s="33"/>
      <c r="N2547"/>
      <c r="O2547"/>
      <c r="P2547"/>
      <c r="Q2547"/>
      <c r="R2547"/>
      <c r="S2547"/>
      <c r="T2547"/>
      <c r="U2547"/>
      <c r="V2547"/>
      <c r="W2547"/>
      <c r="X2547" s="410"/>
      <c r="Y2547" s="410"/>
      <c r="Z2547" s="410"/>
      <c r="AA2547" s="410"/>
      <c r="AB2547" s="410"/>
      <c r="AC2547" s="410"/>
      <c r="AD2547" s="410"/>
    </row>
    <row r="2548" spans="1:30" s="30" customFormat="1" x14ac:dyDescent="0.25">
      <c r="A2548"/>
      <c r="B2548"/>
      <c r="C2548" s="33"/>
      <c r="D2548" s="33"/>
      <c r="E2548" s="33"/>
      <c r="F2548" s="33"/>
      <c r="G2548" s="33"/>
      <c r="N2548"/>
      <c r="O2548"/>
      <c r="P2548"/>
      <c r="Q2548"/>
      <c r="R2548"/>
      <c r="S2548"/>
      <c r="T2548"/>
      <c r="U2548"/>
      <c r="V2548"/>
      <c r="W2548"/>
      <c r="X2548" s="410"/>
      <c r="Y2548" s="410"/>
      <c r="Z2548" s="410"/>
      <c r="AA2548" s="410"/>
      <c r="AB2548" s="410"/>
      <c r="AC2548" s="410"/>
      <c r="AD2548" s="410"/>
    </row>
    <row r="2549" spans="1:30" s="30" customFormat="1" x14ac:dyDescent="0.25">
      <c r="A2549"/>
      <c r="B2549"/>
      <c r="C2549" s="33"/>
      <c r="D2549" s="33"/>
      <c r="E2549" s="33"/>
      <c r="F2549" s="33"/>
      <c r="G2549" s="33"/>
      <c r="N2549"/>
      <c r="O2549"/>
      <c r="P2549"/>
      <c r="Q2549"/>
      <c r="R2549"/>
      <c r="S2549"/>
      <c r="T2549"/>
      <c r="U2549"/>
      <c r="V2549"/>
      <c r="W2549"/>
      <c r="X2549" s="410"/>
      <c r="Y2549" s="410"/>
      <c r="Z2549" s="410"/>
      <c r="AA2549" s="410"/>
      <c r="AB2549" s="410"/>
      <c r="AC2549" s="410"/>
      <c r="AD2549" s="410"/>
    </row>
    <row r="2550" spans="1:30" s="30" customFormat="1" x14ac:dyDescent="0.25">
      <c r="A2550"/>
      <c r="B2550"/>
      <c r="C2550" s="33"/>
      <c r="D2550" s="33"/>
      <c r="E2550" s="33"/>
      <c r="F2550" s="33"/>
      <c r="G2550" s="33"/>
      <c r="N2550"/>
      <c r="O2550"/>
      <c r="P2550"/>
      <c r="Q2550"/>
      <c r="R2550"/>
      <c r="S2550"/>
      <c r="T2550"/>
      <c r="U2550"/>
      <c r="V2550"/>
      <c r="W2550"/>
      <c r="X2550" s="410"/>
      <c r="Y2550" s="410"/>
      <c r="Z2550" s="410"/>
      <c r="AA2550" s="410"/>
      <c r="AB2550" s="410"/>
      <c r="AC2550" s="410"/>
      <c r="AD2550" s="410"/>
    </row>
    <row r="2551" spans="1:30" s="30" customFormat="1" x14ac:dyDescent="0.25">
      <c r="A2551"/>
      <c r="B2551"/>
      <c r="C2551" s="33"/>
      <c r="D2551" s="33"/>
      <c r="E2551" s="33"/>
      <c r="F2551" s="33"/>
      <c r="G2551" s="33"/>
      <c r="N2551"/>
      <c r="O2551"/>
      <c r="P2551"/>
      <c r="Q2551"/>
      <c r="R2551"/>
      <c r="S2551"/>
      <c r="T2551"/>
      <c r="U2551"/>
      <c r="V2551"/>
      <c r="W2551"/>
      <c r="X2551" s="410"/>
      <c r="Y2551" s="410"/>
      <c r="Z2551" s="410"/>
      <c r="AA2551" s="410"/>
      <c r="AB2551" s="410"/>
      <c r="AC2551" s="410"/>
      <c r="AD2551" s="410"/>
    </row>
    <row r="2552" spans="1:30" s="30" customFormat="1" x14ac:dyDescent="0.25">
      <c r="A2552"/>
      <c r="B2552"/>
      <c r="C2552" s="33"/>
      <c r="D2552" s="33"/>
      <c r="E2552" s="33"/>
      <c r="F2552" s="33"/>
      <c r="G2552" s="33"/>
      <c r="N2552"/>
      <c r="O2552"/>
      <c r="P2552"/>
      <c r="Q2552"/>
      <c r="R2552"/>
      <c r="S2552"/>
      <c r="T2552"/>
      <c r="U2552"/>
      <c r="V2552"/>
      <c r="W2552"/>
      <c r="X2552" s="410"/>
      <c r="Y2552" s="410"/>
      <c r="Z2552" s="410"/>
      <c r="AA2552" s="410"/>
      <c r="AB2552" s="410"/>
      <c r="AC2552" s="410"/>
      <c r="AD2552" s="410"/>
    </row>
    <row r="2553" spans="1:30" s="30" customFormat="1" x14ac:dyDescent="0.25">
      <c r="A2553"/>
      <c r="B2553"/>
      <c r="C2553" s="33"/>
      <c r="D2553" s="33"/>
      <c r="E2553" s="33"/>
      <c r="F2553" s="33"/>
      <c r="G2553" s="33"/>
      <c r="N2553"/>
      <c r="O2553"/>
      <c r="P2553"/>
      <c r="Q2553"/>
      <c r="R2553"/>
      <c r="S2553"/>
      <c r="T2553"/>
      <c r="U2553"/>
      <c r="V2553"/>
      <c r="W2553"/>
      <c r="X2553" s="410"/>
      <c r="Y2553" s="410"/>
      <c r="Z2553" s="410"/>
      <c r="AA2553" s="410"/>
      <c r="AB2553" s="410"/>
      <c r="AC2553" s="410"/>
      <c r="AD2553" s="410"/>
    </row>
    <row r="2554" spans="1:30" s="30" customFormat="1" x14ac:dyDescent="0.25">
      <c r="A2554"/>
      <c r="B2554"/>
      <c r="C2554" s="33"/>
      <c r="D2554" s="33"/>
      <c r="E2554" s="33"/>
      <c r="F2554" s="33"/>
      <c r="G2554" s="33"/>
      <c r="N2554"/>
      <c r="O2554"/>
      <c r="P2554"/>
      <c r="Q2554"/>
      <c r="R2554"/>
      <c r="S2554"/>
      <c r="T2554"/>
      <c r="U2554"/>
      <c r="V2554"/>
      <c r="W2554"/>
      <c r="X2554" s="410"/>
      <c r="Y2554" s="410"/>
      <c r="Z2554" s="410"/>
      <c r="AA2554" s="410"/>
      <c r="AB2554" s="410"/>
      <c r="AC2554" s="410"/>
      <c r="AD2554" s="410"/>
    </row>
    <row r="2555" spans="1:30" s="30" customFormat="1" x14ac:dyDescent="0.25">
      <c r="A2555"/>
      <c r="B2555"/>
      <c r="C2555" s="33"/>
      <c r="D2555" s="33"/>
      <c r="E2555" s="33"/>
      <c r="F2555" s="33"/>
      <c r="G2555" s="33"/>
      <c r="N2555"/>
      <c r="O2555"/>
      <c r="P2555"/>
      <c r="Q2555"/>
      <c r="R2555"/>
      <c r="S2555"/>
      <c r="T2555"/>
      <c r="U2555"/>
      <c r="V2555"/>
      <c r="W2555"/>
      <c r="X2555" s="410"/>
      <c r="Y2555" s="410"/>
      <c r="Z2555" s="410"/>
      <c r="AA2555" s="410"/>
      <c r="AB2555" s="410"/>
      <c r="AC2555" s="410"/>
      <c r="AD2555" s="410"/>
    </row>
    <row r="2556" spans="1:30" s="30" customFormat="1" x14ac:dyDescent="0.25">
      <c r="A2556"/>
      <c r="B2556"/>
      <c r="C2556" s="33"/>
      <c r="D2556" s="33"/>
      <c r="E2556" s="33"/>
      <c r="F2556" s="33"/>
      <c r="G2556" s="33"/>
      <c r="N2556"/>
      <c r="O2556"/>
      <c r="P2556"/>
      <c r="Q2556"/>
      <c r="R2556"/>
      <c r="S2556"/>
      <c r="T2556"/>
      <c r="U2556"/>
      <c r="V2556"/>
      <c r="W2556"/>
      <c r="X2556" s="410"/>
      <c r="Y2556" s="410"/>
      <c r="Z2556" s="410"/>
      <c r="AA2556" s="410"/>
      <c r="AB2556" s="410"/>
      <c r="AC2556" s="410"/>
      <c r="AD2556" s="410"/>
    </row>
    <row r="2557" spans="1:30" s="30" customFormat="1" x14ac:dyDescent="0.25">
      <c r="A2557"/>
      <c r="B2557"/>
      <c r="C2557" s="33"/>
      <c r="D2557" s="33"/>
      <c r="E2557" s="33"/>
      <c r="F2557" s="33"/>
      <c r="G2557" s="33"/>
      <c r="N2557"/>
      <c r="O2557"/>
      <c r="P2557"/>
      <c r="Q2557"/>
      <c r="R2557"/>
      <c r="S2557"/>
      <c r="T2557"/>
      <c r="U2557"/>
      <c r="V2557"/>
      <c r="W2557"/>
      <c r="X2557" s="410"/>
      <c r="Y2557" s="410"/>
      <c r="Z2557" s="410"/>
      <c r="AA2557" s="410"/>
      <c r="AB2557" s="410"/>
      <c r="AC2557" s="410"/>
      <c r="AD2557" s="410"/>
    </row>
    <row r="2558" spans="1:30" s="30" customFormat="1" x14ac:dyDescent="0.25">
      <c r="A2558"/>
      <c r="B2558"/>
      <c r="C2558" s="33"/>
      <c r="D2558" s="33"/>
      <c r="E2558" s="33"/>
      <c r="F2558" s="33"/>
      <c r="G2558" s="33"/>
      <c r="N2558"/>
      <c r="O2558"/>
      <c r="P2558"/>
      <c r="Q2558"/>
      <c r="R2558"/>
      <c r="S2558"/>
      <c r="T2558"/>
      <c r="U2558"/>
      <c r="V2558"/>
      <c r="W2558"/>
      <c r="X2558" s="410"/>
      <c r="Y2558" s="410"/>
      <c r="Z2558" s="410"/>
      <c r="AA2558" s="410"/>
      <c r="AB2558" s="410"/>
      <c r="AC2558" s="410"/>
      <c r="AD2558" s="410"/>
    </row>
    <row r="2559" spans="1:30" s="30" customFormat="1" x14ac:dyDescent="0.25">
      <c r="A2559"/>
      <c r="B2559"/>
      <c r="C2559" s="33"/>
      <c r="D2559" s="33"/>
      <c r="E2559" s="33"/>
      <c r="F2559" s="33"/>
      <c r="G2559" s="33"/>
      <c r="N2559"/>
      <c r="O2559"/>
      <c r="P2559"/>
      <c r="Q2559"/>
      <c r="R2559"/>
      <c r="S2559"/>
      <c r="T2559"/>
      <c r="U2559"/>
      <c r="V2559"/>
      <c r="W2559"/>
      <c r="X2559" s="410"/>
      <c r="Y2559" s="410"/>
      <c r="Z2559" s="410"/>
      <c r="AA2559" s="410"/>
      <c r="AB2559" s="410"/>
      <c r="AC2559" s="410"/>
      <c r="AD2559" s="410"/>
    </row>
    <row r="2560" spans="1:30" s="30" customFormat="1" x14ac:dyDescent="0.25">
      <c r="A2560"/>
      <c r="B2560"/>
      <c r="C2560" s="33"/>
      <c r="D2560" s="33"/>
      <c r="E2560" s="33"/>
      <c r="F2560" s="33"/>
      <c r="G2560" s="33"/>
      <c r="N2560"/>
      <c r="O2560"/>
      <c r="P2560"/>
      <c r="Q2560"/>
      <c r="R2560"/>
      <c r="S2560"/>
      <c r="T2560"/>
      <c r="U2560"/>
      <c r="V2560"/>
      <c r="W2560"/>
      <c r="X2560" s="410"/>
      <c r="Y2560" s="410"/>
      <c r="Z2560" s="410"/>
      <c r="AA2560" s="410"/>
      <c r="AB2560" s="410"/>
      <c r="AC2560" s="410"/>
      <c r="AD2560" s="410"/>
    </row>
    <row r="2561" spans="1:30" s="30" customFormat="1" x14ac:dyDescent="0.25">
      <c r="A2561"/>
      <c r="B2561"/>
      <c r="C2561" s="33"/>
      <c r="D2561" s="33"/>
      <c r="E2561" s="33"/>
      <c r="F2561" s="33"/>
      <c r="G2561" s="33"/>
      <c r="N2561"/>
      <c r="O2561"/>
      <c r="P2561"/>
      <c r="Q2561"/>
      <c r="R2561"/>
      <c r="S2561"/>
      <c r="T2561"/>
      <c r="U2561"/>
      <c r="V2561"/>
      <c r="W2561"/>
      <c r="X2561" s="410"/>
      <c r="Y2561" s="410"/>
      <c r="Z2561" s="410"/>
      <c r="AA2561" s="410"/>
      <c r="AB2561" s="410"/>
      <c r="AC2561" s="410"/>
      <c r="AD2561" s="410"/>
    </row>
    <row r="2562" spans="1:30" s="30" customFormat="1" x14ac:dyDescent="0.25">
      <c r="A2562"/>
      <c r="B2562"/>
      <c r="C2562" s="33"/>
      <c r="D2562" s="33"/>
      <c r="E2562" s="33"/>
      <c r="F2562" s="33"/>
      <c r="G2562" s="33"/>
      <c r="N2562"/>
      <c r="O2562"/>
      <c r="P2562"/>
      <c r="Q2562"/>
      <c r="R2562"/>
      <c r="S2562"/>
      <c r="T2562"/>
      <c r="U2562"/>
      <c r="V2562"/>
      <c r="W2562"/>
      <c r="X2562" s="410"/>
      <c r="Y2562" s="410"/>
      <c r="Z2562" s="410"/>
      <c r="AA2562" s="410"/>
      <c r="AB2562" s="410"/>
      <c r="AC2562" s="410"/>
      <c r="AD2562" s="410"/>
    </row>
    <row r="2563" spans="1:30" s="30" customFormat="1" x14ac:dyDescent="0.25">
      <c r="A2563"/>
      <c r="B2563"/>
      <c r="C2563" s="33"/>
      <c r="D2563" s="33"/>
      <c r="E2563" s="33"/>
      <c r="F2563" s="33"/>
      <c r="G2563" s="33"/>
      <c r="N2563"/>
      <c r="O2563"/>
      <c r="P2563"/>
      <c r="Q2563"/>
      <c r="R2563"/>
      <c r="S2563"/>
      <c r="T2563"/>
      <c r="U2563"/>
      <c r="V2563"/>
      <c r="W2563"/>
      <c r="X2563" s="410"/>
      <c r="Y2563" s="410"/>
      <c r="Z2563" s="410"/>
      <c r="AA2563" s="410"/>
      <c r="AB2563" s="410"/>
      <c r="AC2563" s="410"/>
      <c r="AD2563" s="410"/>
    </row>
    <row r="2564" spans="1:30" s="30" customFormat="1" x14ac:dyDescent="0.25">
      <c r="A2564"/>
      <c r="B2564"/>
      <c r="C2564" s="33"/>
      <c r="D2564" s="33"/>
      <c r="E2564" s="33"/>
      <c r="F2564" s="33"/>
      <c r="G2564" s="33"/>
      <c r="N2564"/>
      <c r="O2564"/>
      <c r="P2564"/>
      <c r="Q2564"/>
      <c r="R2564"/>
      <c r="S2564"/>
      <c r="T2564"/>
      <c r="U2564"/>
      <c r="V2564"/>
      <c r="W2564"/>
      <c r="X2564" s="410"/>
      <c r="Y2564" s="410"/>
      <c r="Z2564" s="410"/>
      <c r="AA2564" s="410"/>
      <c r="AB2564" s="410"/>
      <c r="AC2564" s="410"/>
      <c r="AD2564" s="410"/>
    </row>
    <row r="2565" spans="1:30" s="30" customFormat="1" x14ac:dyDescent="0.25">
      <c r="A2565"/>
      <c r="B2565"/>
      <c r="C2565" s="33"/>
      <c r="D2565" s="33"/>
      <c r="E2565" s="33"/>
      <c r="F2565" s="33"/>
      <c r="G2565" s="33"/>
      <c r="N2565"/>
      <c r="O2565"/>
      <c r="P2565"/>
      <c r="Q2565"/>
      <c r="R2565"/>
      <c r="S2565"/>
      <c r="T2565"/>
      <c r="U2565"/>
      <c r="V2565"/>
      <c r="W2565"/>
      <c r="X2565" s="410"/>
      <c r="Y2565" s="410"/>
      <c r="Z2565" s="410"/>
      <c r="AA2565" s="410"/>
      <c r="AB2565" s="410"/>
      <c r="AC2565" s="410"/>
      <c r="AD2565" s="410"/>
    </row>
    <row r="2566" spans="1:30" s="30" customFormat="1" x14ac:dyDescent="0.25">
      <c r="A2566"/>
      <c r="B2566"/>
      <c r="C2566" s="33"/>
      <c r="D2566" s="33"/>
      <c r="E2566" s="33"/>
      <c r="F2566" s="33"/>
      <c r="G2566" s="33"/>
      <c r="N2566"/>
      <c r="O2566"/>
      <c r="P2566"/>
      <c r="Q2566"/>
      <c r="R2566"/>
      <c r="S2566"/>
      <c r="T2566"/>
      <c r="U2566"/>
      <c r="V2566"/>
      <c r="W2566"/>
      <c r="X2566" s="410"/>
      <c r="Y2566" s="410"/>
      <c r="Z2566" s="410"/>
      <c r="AA2566" s="410"/>
      <c r="AB2566" s="410"/>
      <c r="AC2566" s="410"/>
      <c r="AD2566" s="410"/>
    </row>
    <row r="2567" spans="1:30" s="30" customFormat="1" x14ac:dyDescent="0.25">
      <c r="A2567"/>
      <c r="B2567"/>
      <c r="C2567" s="33"/>
      <c r="D2567" s="33"/>
      <c r="E2567" s="33"/>
      <c r="F2567" s="33"/>
      <c r="G2567" s="33"/>
      <c r="N2567"/>
      <c r="O2567"/>
      <c r="P2567"/>
      <c r="Q2567"/>
      <c r="R2567"/>
      <c r="S2567"/>
      <c r="T2567"/>
      <c r="U2567"/>
      <c r="V2567"/>
      <c r="W2567"/>
      <c r="X2567" s="410"/>
      <c r="Y2567" s="410"/>
      <c r="Z2567" s="410"/>
      <c r="AA2567" s="410"/>
      <c r="AB2567" s="410"/>
      <c r="AC2567" s="410"/>
      <c r="AD2567" s="410"/>
    </row>
    <row r="2568" spans="1:30" s="30" customFormat="1" x14ac:dyDescent="0.25">
      <c r="A2568"/>
      <c r="B2568"/>
      <c r="C2568" s="33"/>
      <c r="D2568" s="33"/>
      <c r="E2568" s="33"/>
      <c r="F2568" s="33"/>
      <c r="G2568" s="33"/>
      <c r="N2568"/>
      <c r="O2568"/>
      <c r="P2568"/>
      <c r="Q2568"/>
      <c r="R2568"/>
      <c r="S2568"/>
      <c r="T2568"/>
      <c r="U2568"/>
      <c r="V2568"/>
      <c r="W2568"/>
      <c r="X2568" s="410"/>
      <c r="Y2568" s="410"/>
      <c r="Z2568" s="410"/>
      <c r="AA2568" s="410"/>
      <c r="AB2568" s="410"/>
      <c r="AC2568" s="410"/>
      <c r="AD2568" s="410"/>
    </row>
    <row r="2569" spans="1:30" s="30" customFormat="1" x14ac:dyDescent="0.25">
      <c r="A2569"/>
      <c r="B2569"/>
      <c r="C2569" s="33"/>
      <c r="D2569" s="33"/>
      <c r="E2569" s="33"/>
      <c r="F2569" s="33"/>
      <c r="G2569" s="33"/>
      <c r="N2569"/>
      <c r="O2569"/>
      <c r="P2569"/>
      <c r="Q2569"/>
      <c r="R2569"/>
      <c r="S2569"/>
      <c r="T2569"/>
      <c r="U2569"/>
      <c r="V2569"/>
      <c r="W2569"/>
      <c r="X2569" s="410"/>
      <c r="Y2569" s="410"/>
      <c r="Z2569" s="410"/>
      <c r="AA2569" s="410"/>
      <c r="AB2569" s="410"/>
      <c r="AC2569" s="410"/>
      <c r="AD2569" s="410"/>
    </row>
    <row r="2570" spans="1:30" s="30" customFormat="1" x14ac:dyDescent="0.25">
      <c r="A2570"/>
      <c r="B2570"/>
      <c r="C2570" s="33"/>
      <c r="D2570" s="33"/>
      <c r="E2570" s="33"/>
      <c r="F2570" s="33"/>
      <c r="G2570" s="33"/>
      <c r="N2570"/>
      <c r="O2570"/>
      <c r="P2570"/>
      <c r="Q2570"/>
      <c r="R2570"/>
      <c r="S2570"/>
      <c r="T2570"/>
      <c r="U2570"/>
      <c r="V2570"/>
      <c r="W2570"/>
      <c r="X2570" s="410"/>
      <c r="Y2570" s="410"/>
      <c r="Z2570" s="410"/>
      <c r="AA2570" s="410"/>
      <c r="AB2570" s="410"/>
      <c r="AC2570" s="410"/>
      <c r="AD2570" s="410"/>
    </row>
    <row r="2571" spans="1:30" s="30" customFormat="1" x14ac:dyDescent="0.25">
      <c r="A2571"/>
      <c r="B2571"/>
      <c r="C2571" s="33"/>
      <c r="D2571" s="33"/>
      <c r="E2571" s="33"/>
      <c r="F2571" s="33"/>
      <c r="G2571" s="33"/>
      <c r="N2571"/>
      <c r="O2571"/>
      <c r="P2571"/>
      <c r="Q2571"/>
      <c r="R2571"/>
      <c r="S2571"/>
      <c r="T2571"/>
      <c r="U2571"/>
      <c r="V2571"/>
      <c r="W2571"/>
      <c r="X2571" s="410"/>
      <c r="Y2571" s="410"/>
      <c r="Z2571" s="410"/>
      <c r="AA2571" s="410"/>
      <c r="AB2571" s="410"/>
      <c r="AC2571" s="410"/>
      <c r="AD2571" s="410"/>
    </row>
    <row r="2572" spans="1:30" s="30" customFormat="1" x14ac:dyDescent="0.25">
      <c r="A2572"/>
      <c r="B2572"/>
      <c r="C2572" s="33"/>
      <c r="D2572" s="33"/>
      <c r="E2572" s="33"/>
      <c r="F2572" s="33"/>
      <c r="G2572" s="33"/>
      <c r="N2572"/>
      <c r="O2572"/>
      <c r="P2572"/>
      <c r="Q2572"/>
      <c r="R2572"/>
      <c r="S2572"/>
      <c r="T2572"/>
      <c r="U2572"/>
      <c r="V2572"/>
      <c r="W2572"/>
      <c r="X2572" s="410"/>
      <c r="Y2572" s="410"/>
      <c r="Z2572" s="410"/>
      <c r="AA2572" s="410"/>
      <c r="AB2572" s="410"/>
      <c r="AC2572" s="410"/>
      <c r="AD2572" s="410"/>
    </row>
    <row r="2573" spans="1:30" s="30" customFormat="1" x14ac:dyDescent="0.25">
      <c r="A2573"/>
      <c r="B2573"/>
      <c r="C2573" s="33"/>
      <c r="D2573" s="33"/>
      <c r="E2573" s="33"/>
      <c r="F2573" s="33"/>
      <c r="G2573" s="33"/>
      <c r="N2573"/>
      <c r="O2573"/>
      <c r="P2573"/>
      <c r="Q2573"/>
      <c r="R2573"/>
      <c r="S2573"/>
      <c r="T2573"/>
      <c r="U2573"/>
      <c r="V2573"/>
      <c r="W2573"/>
      <c r="X2573" s="410"/>
      <c r="Y2573" s="410"/>
      <c r="Z2573" s="410"/>
      <c r="AA2573" s="410"/>
      <c r="AB2573" s="410"/>
      <c r="AC2573" s="410"/>
      <c r="AD2573" s="410"/>
    </row>
    <row r="2574" spans="1:30" s="30" customFormat="1" x14ac:dyDescent="0.25">
      <c r="A2574"/>
      <c r="B2574"/>
      <c r="C2574" s="33"/>
      <c r="D2574" s="33"/>
      <c r="E2574" s="33"/>
      <c r="F2574" s="33"/>
      <c r="G2574" s="33"/>
      <c r="N2574"/>
      <c r="O2574"/>
      <c r="P2574"/>
      <c r="Q2574"/>
      <c r="R2574"/>
      <c r="S2574"/>
      <c r="T2574"/>
      <c r="U2574"/>
      <c r="V2574"/>
      <c r="W2574"/>
      <c r="X2574" s="410"/>
      <c r="Y2574" s="410"/>
      <c r="Z2574" s="410"/>
      <c r="AA2574" s="410"/>
      <c r="AB2574" s="410"/>
      <c r="AC2574" s="410"/>
      <c r="AD2574" s="410"/>
    </row>
    <row r="2575" spans="1:30" s="30" customFormat="1" x14ac:dyDescent="0.25">
      <c r="A2575"/>
      <c r="B2575"/>
      <c r="C2575" s="33"/>
      <c r="D2575" s="33"/>
      <c r="E2575" s="33"/>
      <c r="F2575" s="33"/>
      <c r="G2575" s="33"/>
      <c r="N2575"/>
      <c r="O2575"/>
      <c r="P2575"/>
      <c r="Q2575"/>
      <c r="R2575"/>
      <c r="S2575"/>
      <c r="T2575"/>
      <c r="U2575"/>
      <c r="V2575"/>
      <c r="W2575"/>
      <c r="X2575" s="410"/>
      <c r="Y2575" s="410"/>
      <c r="Z2575" s="410"/>
      <c r="AA2575" s="410"/>
      <c r="AB2575" s="410"/>
      <c r="AC2575" s="410"/>
      <c r="AD2575" s="410"/>
    </row>
    <row r="2576" spans="1:30" s="30" customFormat="1" x14ac:dyDescent="0.25">
      <c r="A2576"/>
      <c r="B2576"/>
      <c r="C2576" s="33"/>
      <c r="D2576" s="33"/>
      <c r="E2576" s="33"/>
      <c r="F2576" s="33"/>
      <c r="G2576" s="33"/>
      <c r="N2576"/>
      <c r="O2576"/>
      <c r="P2576"/>
      <c r="Q2576"/>
      <c r="R2576"/>
      <c r="S2576"/>
      <c r="T2576"/>
      <c r="U2576"/>
      <c r="V2576"/>
      <c r="W2576"/>
      <c r="X2576" s="410"/>
      <c r="Y2576" s="410"/>
      <c r="Z2576" s="410"/>
      <c r="AA2576" s="410"/>
      <c r="AB2576" s="410"/>
      <c r="AC2576" s="410"/>
      <c r="AD2576" s="410"/>
    </row>
    <row r="2577" spans="1:30" s="30" customFormat="1" x14ac:dyDescent="0.25">
      <c r="A2577"/>
      <c r="B2577"/>
      <c r="C2577" s="33"/>
      <c r="D2577" s="33"/>
      <c r="E2577" s="33"/>
      <c r="F2577" s="33"/>
      <c r="G2577" s="33"/>
      <c r="N2577"/>
      <c r="O2577"/>
      <c r="P2577"/>
      <c r="Q2577"/>
      <c r="R2577"/>
      <c r="S2577"/>
      <c r="T2577"/>
      <c r="U2577"/>
      <c r="V2577"/>
      <c r="W2577"/>
      <c r="X2577" s="410"/>
      <c r="Y2577" s="410"/>
      <c r="Z2577" s="410"/>
      <c r="AA2577" s="410"/>
      <c r="AB2577" s="410"/>
      <c r="AC2577" s="410"/>
      <c r="AD2577" s="410"/>
    </row>
    <row r="2578" spans="1:30" s="30" customFormat="1" x14ac:dyDescent="0.25">
      <c r="A2578"/>
      <c r="B2578"/>
      <c r="C2578" s="33"/>
      <c r="D2578" s="33"/>
      <c r="E2578" s="33"/>
      <c r="F2578" s="33"/>
      <c r="G2578" s="33"/>
      <c r="N2578"/>
      <c r="O2578"/>
      <c r="P2578"/>
      <c r="Q2578"/>
      <c r="R2578"/>
      <c r="S2578"/>
      <c r="T2578"/>
      <c r="U2578"/>
      <c r="V2578"/>
      <c r="W2578"/>
      <c r="X2578" s="410"/>
      <c r="Y2578" s="410"/>
      <c r="Z2578" s="410"/>
      <c r="AA2578" s="410"/>
      <c r="AB2578" s="410"/>
      <c r="AC2578" s="410"/>
      <c r="AD2578" s="410"/>
    </row>
    <row r="2579" spans="1:30" s="30" customFormat="1" x14ac:dyDescent="0.25">
      <c r="A2579"/>
      <c r="B2579"/>
      <c r="C2579" s="33"/>
      <c r="D2579" s="33"/>
      <c r="E2579" s="33"/>
      <c r="F2579" s="33"/>
      <c r="G2579" s="33"/>
      <c r="N2579"/>
      <c r="O2579"/>
      <c r="P2579"/>
      <c r="Q2579"/>
      <c r="R2579"/>
      <c r="S2579"/>
      <c r="T2579"/>
      <c r="U2579"/>
      <c r="V2579"/>
      <c r="W2579"/>
      <c r="X2579" s="410"/>
      <c r="Y2579" s="410"/>
      <c r="Z2579" s="410"/>
      <c r="AA2579" s="410"/>
      <c r="AB2579" s="410"/>
      <c r="AC2579" s="410"/>
      <c r="AD2579" s="410"/>
    </row>
    <row r="2580" spans="1:30" s="30" customFormat="1" x14ac:dyDescent="0.25">
      <c r="A2580"/>
      <c r="B2580"/>
      <c r="C2580" s="33"/>
      <c r="D2580" s="33"/>
      <c r="E2580" s="33"/>
      <c r="F2580" s="33"/>
      <c r="G2580" s="33"/>
      <c r="N2580"/>
      <c r="O2580"/>
      <c r="P2580"/>
      <c r="Q2580"/>
      <c r="R2580"/>
      <c r="S2580"/>
      <c r="T2580"/>
      <c r="U2580"/>
      <c r="V2580"/>
      <c r="W2580"/>
      <c r="X2580" s="410"/>
      <c r="Y2580" s="410"/>
      <c r="Z2580" s="410"/>
      <c r="AA2580" s="410"/>
      <c r="AB2580" s="410"/>
      <c r="AC2580" s="410"/>
      <c r="AD2580" s="410"/>
    </row>
    <row r="2581" spans="1:30" s="30" customFormat="1" x14ac:dyDescent="0.25">
      <c r="A2581"/>
      <c r="B2581"/>
      <c r="C2581" s="33"/>
      <c r="D2581" s="33"/>
      <c r="E2581" s="33"/>
      <c r="F2581" s="33"/>
      <c r="G2581" s="33"/>
      <c r="N2581"/>
      <c r="O2581"/>
      <c r="P2581"/>
      <c r="Q2581"/>
      <c r="R2581"/>
      <c r="S2581"/>
      <c r="T2581"/>
      <c r="U2581"/>
      <c r="V2581"/>
      <c r="W2581"/>
      <c r="X2581" s="410"/>
      <c r="Y2581" s="410"/>
      <c r="Z2581" s="410"/>
      <c r="AA2581" s="410"/>
      <c r="AB2581" s="410"/>
      <c r="AC2581" s="410"/>
      <c r="AD2581" s="410"/>
    </row>
    <row r="2582" spans="1:30" s="30" customFormat="1" x14ac:dyDescent="0.25">
      <c r="A2582"/>
      <c r="B2582"/>
      <c r="C2582" s="33"/>
      <c r="D2582" s="33"/>
      <c r="E2582" s="33"/>
      <c r="F2582" s="33"/>
      <c r="G2582" s="33"/>
      <c r="N2582"/>
      <c r="O2582"/>
      <c r="P2582"/>
      <c r="Q2582"/>
      <c r="R2582"/>
      <c r="S2582"/>
      <c r="T2582"/>
      <c r="U2582"/>
      <c r="V2582"/>
      <c r="W2582"/>
      <c r="X2582" s="410"/>
      <c r="Y2582" s="410"/>
      <c r="Z2582" s="410"/>
      <c r="AA2582" s="410"/>
      <c r="AB2582" s="410"/>
      <c r="AC2582" s="410"/>
      <c r="AD2582" s="410"/>
    </row>
    <row r="2583" spans="1:30" s="30" customFormat="1" x14ac:dyDescent="0.25">
      <c r="A2583"/>
      <c r="B2583"/>
      <c r="C2583" s="33"/>
      <c r="D2583" s="33"/>
      <c r="E2583" s="33"/>
      <c r="F2583" s="33"/>
      <c r="G2583" s="33"/>
      <c r="N2583"/>
      <c r="O2583"/>
      <c r="P2583"/>
      <c r="Q2583"/>
      <c r="R2583"/>
      <c r="S2583"/>
      <c r="T2583"/>
      <c r="U2583"/>
      <c r="V2583"/>
      <c r="W2583"/>
      <c r="X2583" s="410"/>
      <c r="Y2583" s="410"/>
      <c r="Z2583" s="410"/>
      <c r="AA2583" s="410"/>
      <c r="AB2583" s="410"/>
      <c r="AC2583" s="410"/>
      <c r="AD2583" s="410"/>
    </row>
    <row r="2584" spans="1:30" s="30" customFormat="1" x14ac:dyDescent="0.25">
      <c r="A2584"/>
      <c r="B2584"/>
      <c r="C2584" s="33"/>
      <c r="D2584" s="33"/>
      <c r="E2584" s="33"/>
      <c r="F2584" s="33"/>
      <c r="G2584" s="33"/>
      <c r="N2584"/>
      <c r="O2584"/>
      <c r="P2584"/>
      <c r="Q2584"/>
      <c r="R2584"/>
      <c r="S2584"/>
      <c r="T2584"/>
      <c r="U2584"/>
      <c r="V2584"/>
      <c r="W2584"/>
      <c r="X2584" s="410"/>
      <c r="Y2584" s="410"/>
      <c r="Z2584" s="410"/>
      <c r="AA2584" s="410"/>
      <c r="AB2584" s="410"/>
      <c r="AC2584" s="410"/>
      <c r="AD2584" s="410"/>
    </row>
    <row r="2585" spans="1:30" s="30" customFormat="1" x14ac:dyDescent="0.25">
      <c r="A2585"/>
      <c r="B2585"/>
      <c r="C2585" s="33"/>
      <c r="D2585" s="33"/>
      <c r="E2585" s="33"/>
      <c r="F2585" s="33"/>
      <c r="G2585" s="33"/>
      <c r="N2585"/>
      <c r="O2585"/>
      <c r="P2585"/>
      <c r="Q2585"/>
      <c r="R2585"/>
      <c r="S2585"/>
      <c r="T2585"/>
      <c r="U2585"/>
      <c r="V2585"/>
      <c r="W2585"/>
      <c r="X2585" s="410"/>
      <c r="Y2585" s="410"/>
      <c r="Z2585" s="410"/>
      <c r="AA2585" s="410"/>
      <c r="AB2585" s="410"/>
      <c r="AC2585" s="410"/>
      <c r="AD2585" s="410"/>
    </row>
    <row r="2586" spans="1:30" s="30" customFormat="1" x14ac:dyDescent="0.25">
      <c r="A2586"/>
      <c r="B2586"/>
      <c r="C2586" s="33"/>
      <c r="D2586" s="33"/>
      <c r="E2586" s="33"/>
      <c r="F2586" s="33"/>
      <c r="G2586" s="33"/>
      <c r="N2586"/>
      <c r="O2586"/>
      <c r="P2586"/>
      <c r="Q2586"/>
      <c r="R2586"/>
      <c r="S2586"/>
      <c r="T2586"/>
      <c r="U2586"/>
      <c r="V2586"/>
      <c r="W2586"/>
      <c r="X2586" s="410"/>
      <c r="Y2586" s="410"/>
      <c r="Z2586" s="410"/>
      <c r="AA2586" s="410"/>
      <c r="AB2586" s="410"/>
      <c r="AC2586" s="410"/>
      <c r="AD2586" s="410"/>
    </row>
    <row r="2587" spans="1:30" s="30" customFormat="1" x14ac:dyDescent="0.25">
      <c r="A2587"/>
      <c r="B2587"/>
      <c r="C2587" s="33"/>
      <c r="D2587" s="33"/>
      <c r="E2587" s="33"/>
      <c r="F2587" s="33"/>
      <c r="G2587" s="33"/>
      <c r="N2587"/>
      <c r="O2587"/>
      <c r="P2587"/>
      <c r="Q2587"/>
      <c r="R2587"/>
      <c r="S2587"/>
      <c r="T2587"/>
      <c r="U2587"/>
      <c r="V2587"/>
      <c r="W2587"/>
      <c r="X2587" s="410"/>
      <c r="Y2587" s="410"/>
      <c r="Z2587" s="410"/>
      <c r="AA2587" s="410"/>
      <c r="AB2587" s="410"/>
      <c r="AC2587" s="410"/>
      <c r="AD2587" s="410"/>
    </row>
    <row r="2588" spans="1:30" s="30" customFormat="1" x14ac:dyDescent="0.25">
      <c r="A2588"/>
      <c r="B2588"/>
      <c r="C2588" s="33"/>
      <c r="D2588" s="33"/>
      <c r="E2588" s="33"/>
      <c r="F2588" s="33"/>
      <c r="G2588" s="33"/>
      <c r="N2588"/>
      <c r="O2588"/>
      <c r="P2588"/>
      <c r="Q2588"/>
      <c r="R2588"/>
      <c r="S2588"/>
      <c r="T2588"/>
      <c r="U2588"/>
      <c r="V2588"/>
      <c r="W2588"/>
      <c r="X2588" s="410"/>
      <c r="Y2588" s="410"/>
      <c r="Z2588" s="410"/>
      <c r="AA2588" s="410"/>
      <c r="AB2588" s="410"/>
      <c r="AC2588" s="410"/>
      <c r="AD2588" s="410"/>
    </row>
    <row r="2589" spans="1:30" s="30" customFormat="1" x14ac:dyDescent="0.25">
      <c r="A2589"/>
      <c r="B2589"/>
      <c r="C2589" s="33"/>
      <c r="D2589" s="33"/>
      <c r="E2589" s="33"/>
      <c r="F2589" s="33"/>
      <c r="G2589" s="33"/>
      <c r="N2589"/>
      <c r="O2589"/>
      <c r="P2589"/>
      <c r="Q2589"/>
      <c r="R2589"/>
      <c r="S2589"/>
      <c r="T2589"/>
      <c r="U2589"/>
      <c r="V2589"/>
      <c r="W2589"/>
      <c r="X2589" s="410"/>
      <c r="Y2589" s="410"/>
      <c r="Z2589" s="410"/>
      <c r="AA2589" s="410"/>
      <c r="AB2589" s="410"/>
      <c r="AC2589" s="410"/>
      <c r="AD2589" s="410"/>
    </row>
    <row r="2590" spans="1:30" s="30" customFormat="1" x14ac:dyDescent="0.25">
      <c r="A2590"/>
      <c r="B2590"/>
      <c r="C2590" s="33"/>
      <c r="D2590" s="33"/>
      <c r="E2590" s="33"/>
      <c r="F2590" s="33"/>
      <c r="G2590" s="33"/>
      <c r="N2590"/>
      <c r="O2590"/>
      <c r="P2590"/>
      <c r="Q2590"/>
      <c r="R2590"/>
      <c r="S2590"/>
      <c r="T2590"/>
      <c r="U2590"/>
      <c r="V2590"/>
      <c r="W2590"/>
      <c r="X2590" s="410"/>
      <c r="Y2590" s="410"/>
      <c r="Z2590" s="410"/>
      <c r="AA2590" s="410"/>
      <c r="AB2590" s="410"/>
      <c r="AC2590" s="410"/>
      <c r="AD2590" s="410"/>
    </row>
    <row r="2591" spans="1:30" s="30" customFormat="1" x14ac:dyDescent="0.25">
      <c r="A2591"/>
      <c r="B2591"/>
      <c r="C2591" s="33"/>
      <c r="D2591" s="33"/>
      <c r="E2591" s="33"/>
      <c r="F2591" s="33"/>
      <c r="G2591" s="33"/>
      <c r="N2591"/>
      <c r="O2591"/>
      <c r="P2591"/>
      <c r="Q2591"/>
      <c r="R2591"/>
      <c r="S2591"/>
      <c r="T2591"/>
      <c r="U2591"/>
      <c r="V2591"/>
      <c r="W2591"/>
      <c r="X2591" s="410"/>
      <c r="Y2591" s="410"/>
      <c r="Z2591" s="410"/>
      <c r="AA2591" s="410"/>
      <c r="AB2591" s="410"/>
      <c r="AC2591" s="410"/>
      <c r="AD2591" s="410"/>
    </row>
    <row r="2592" spans="1:30" s="30" customFormat="1" x14ac:dyDescent="0.25">
      <c r="A2592"/>
      <c r="B2592"/>
      <c r="C2592" s="33"/>
      <c r="D2592" s="33"/>
      <c r="E2592" s="33"/>
      <c r="F2592" s="33"/>
      <c r="G2592" s="33"/>
      <c r="N2592"/>
      <c r="O2592"/>
      <c r="P2592"/>
      <c r="Q2592"/>
      <c r="R2592"/>
      <c r="S2592"/>
      <c r="T2592"/>
      <c r="U2592"/>
      <c r="V2592"/>
      <c r="W2592"/>
      <c r="X2592" s="410"/>
      <c r="Y2592" s="410"/>
      <c r="Z2592" s="410"/>
      <c r="AA2592" s="410"/>
      <c r="AB2592" s="410"/>
      <c r="AC2592" s="410"/>
      <c r="AD2592" s="410"/>
    </row>
    <row r="2593" spans="1:30" s="30" customFormat="1" x14ac:dyDescent="0.25">
      <c r="A2593"/>
      <c r="B2593"/>
      <c r="C2593" s="33"/>
      <c r="D2593" s="33"/>
      <c r="E2593" s="33"/>
      <c r="F2593" s="33"/>
      <c r="G2593" s="33"/>
      <c r="N2593"/>
      <c r="O2593"/>
      <c r="P2593"/>
      <c r="Q2593"/>
      <c r="R2593"/>
      <c r="S2593"/>
      <c r="T2593"/>
      <c r="U2593"/>
      <c r="V2593"/>
      <c r="W2593"/>
      <c r="X2593" s="410"/>
      <c r="Y2593" s="410"/>
      <c r="Z2593" s="410"/>
      <c r="AA2593" s="410"/>
      <c r="AB2593" s="410"/>
      <c r="AC2593" s="410"/>
      <c r="AD2593" s="410"/>
    </row>
    <row r="2594" spans="1:30" s="30" customFormat="1" x14ac:dyDescent="0.25">
      <c r="A2594"/>
      <c r="B2594"/>
      <c r="C2594" s="33"/>
      <c r="D2594" s="33"/>
      <c r="E2594" s="33"/>
      <c r="F2594" s="33"/>
      <c r="G2594" s="33"/>
      <c r="N2594"/>
      <c r="O2594"/>
      <c r="P2594"/>
      <c r="Q2594"/>
      <c r="R2594"/>
      <c r="S2594"/>
      <c r="T2594"/>
      <c r="U2594"/>
      <c r="V2594"/>
      <c r="W2594"/>
      <c r="X2594" s="410"/>
      <c r="Y2594" s="410"/>
      <c r="Z2594" s="410"/>
      <c r="AA2594" s="410"/>
      <c r="AB2594" s="410"/>
      <c r="AC2594" s="410"/>
      <c r="AD2594" s="410"/>
    </row>
    <row r="2595" spans="1:30" s="30" customFormat="1" x14ac:dyDescent="0.25">
      <c r="A2595"/>
      <c r="B2595"/>
      <c r="C2595" s="33"/>
      <c r="D2595" s="33"/>
      <c r="E2595" s="33"/>
      <c r="F2595" s="33"/>
      <c r="G2595" s="33"/>
      <c r="N2595"/>
      <c r="O2595"/>
      <c r="P2595"/>
      <c r="Q2595"/>
      <c r="R2595"/>
      <c r="S2595"/>
      <c r="T2595"/>
      <c r="U2595"/>
      <c r="V2595"/>
      <c r="W2595"/>
      <c r="X2595" s="410"/>
      <c r="Y2595" s="410"/>
      <c r="Z2595" s="410"/>
      <c r="AA2595" s="410"/>
      <c r="AB2595" s="410"/>
      <c r="AC2595" s="410"/>
      <c r="AD2595" s="410"/>
    </row>
    <row r="2596" spans="1:30" s="30" customFormat="1" x14ac:dyDescent="0.25">
      <c r="A2596"/>
      <c r="B2596"/>
      <c r="C2596" s="33"/>
      <c r="D2596" s="33"/>
      <c r="E2596" s="33"/>
      <c r="F2596" s="33"/>
      <c r="G2596" s="33"/>
      <c r="N2596"/>
      <c r="O2596"/>
      <c r="P2596"/>
      <c r="Q2596"/>
      <c r="R2596"/>
      <c r="S2596"/>
      <c r="T2596"/>
      <c r="U2596"/>
      <c r="V2596"/>
      <c r="W2596"/>
      <c r="X2596" s="410"/>
      <c r="Y2596" s="410"/>
      <c r="Z2596" s="410"/>
      <c r="AA2596" s="410"/>
      <c r="AB2596" s="410"/>
      <c r="AC2596" s="410"/>
      <c r="AD2596" s="410"/>
    </row>
    <row r="2597" spans="1:30" s="30" customFormat="1" x14ac:dyDescent="0.25">
      <c r="A2597"/>
      <c r="B2597"/>
      <c r="C2597" s="33"/>
      <c r="D2597" s="33"/>
      <c r="E2597" s="33"/>
      <c r="F2597" s="33"/>
      <c r="G2597" s="33"/>
      <c r="N2597"/>
      <c r="O2597"/>
      <c r="P2597"/>
      <c r="Q2597"/>
      <c r="R2597"/>
      <c r="S2597"/>
      <c r="T2597"/>
      <c r="U2597"/>
      <c r="V2597"/>
      <c r="W2597"/>
      <c r="X2597" s="410"/>
      <c r="Y2597" s="410"/>
      <c r="Z2597" s="410"/>
      <c r="AA2597" s="410"/>
      <c r="AB2597" s="410"/>
      <c r="AC2597" s="410"/>
      <c r="AD2597" s="410"/>
    </row>
    <row r="2598" spans="1:30" s="30" customFormat="1" x14ac:dyDescent="0.25">
      <c r="A2598"/>
      <c r="B2598"/>
      <c r="C2598" s="33"/>
      <c r="D2598" s="33"/>
      <c r="E2598" s="33"/>
      <c r="F2598" s="33"/>
      <c r="G2598" s="33"/>
      <c r="N2598"/>
      <c r="O2598"/>
      <c r="P2598"/>
      <c r="Q2598"/>
      <c r="R2598"/>
      <c r="S2598"/>
      <c r="T2598"/>
      <c r="U2598"/>
      <c r="V2598"/>
      <c r="W2598"/>
      <c r="X2598" s="410"/>
      <c r="Y2598" s="410"/>
      <c r="Z2598" s="410"/>
      <c r="AA2598" s="410"/>
      <c r="AB2598" s="410"/>
      <c r="AC2598" s="410"/>
      <c r="AD2598" s="410"/>
    </row>
    <row r="2599" spans="1:30" s="30" customFormat="1" x14ac:dyDescent="0.25">
      <c r="A2599"/>
      <c r="B2599"/>
      <c r="C2599" s="33"/>
      <c r="D2599" s="33"/>
      <c r="E2599" s="33"/>
      <c r="F2599" s="33"/>
      <c r="G2599" s="33"/>
      <c r="N2599"/>
      <c r="O2599"/>
      <c r="P2599"/>
      <c r="Q2599"/>
      <c r="R2599"/>
      <c r="S2599"/>
      <c r="T2599"/>
      <c r="U2599"/>
      <c r="V2599"/>
      <c r="W2599"/>
      <c r="X2599" s="410"/>
      <c r="Y2599" s="410"/>
      <c r="Z2599" s="410"/>
      <c r="AA2599" s="410"/>
      <c r="AB2599" s="410"/>
      <c r="AC2599" s="410"/>
      <c r="AD2599" s="410"/>
    </row>
    <row r="2600" spans="1:30" s="30" customFormat="1" x14ac:dyDescent="0.25">
      <c r="A2600"/>
      <c r="B2600"/>
      <c r="C2600" s="33"/>
      <c r="D2600" s="33"/>
      <c r="E2600" s="33"/>
      <c r="F2600" s="33"/>
      <c r="G2600" s="33"/>
      <c r="N2600"/>
      <c r="O2600"/>
      <c r="P2600"/>
      <c r="Q2600"/>
      <c r="R2600"/>
      <c r="S2600"/>
      <c r="T2600"/>
      <c r="U2600"/>
      <c r="V2600"/>
      <c r="W2600"/>
      <c r="X2600" s="410"/>
      <c r="Y2600" s="410"/>
      <c r="Z2600" s="410"/>
      <c r="AA2600" s="410"/>
      <c r="AB2600" s="410"/>
      <c r="AC2600" s="410"/>
      <c r="AD2600" s="410"/>
    </row>
    <row r="2601" spans="1:30" s="30" customFormat="1" x14ac:dyDescent="0.25">
      <c r="A2601"/>
      <c r="B2601"/>
      <c r="C2601" s="33"/>
      <c r="D2601" s="33"/>
      <c r="E2601" s="33"/>
      <c r="F2601" s="33"/>
      <c r="G2601" s="33"/>
      <c r="N2601"/>
      <c r="O2601"/>
      <c r="P2601"/>
      <c r="Q2601"/>
      <c r="R2601"/>
      <c r="S2601"/>
      <c r="T2601"/>
      <c r="U2601"/>
      <c r="V2601"/>
      <c r="W2601"/>
      <c r="X2601" s="410"/>
      <c r="Y2601" s="410"/>
      <c r="Z2601" s="410"/>
      <c r="AA2601" s="410"/>
      <c r="AB2601" s="410"/>
      <c r="AC2601" s="410"/>
      <c r="AD2601" s="410"/>
    </row>
    <row r="2602" spans="1:30" s="30" customFormat="1" x14ac:dyDescent="0.25">
      <c r="A2602"/>
      <c r="B2602"/>
      <c r="C2602" s="33"/>
      <c r="D2602" s="33"/>
      <c r="E2602" s="33"/>
      <c r="F2602" s="33"/>
      <c r="G2602" s="33"/>
      <c r="N2602"/>
      <c r="O2602"/>
      <c r="P2602"/>
      <c r="Q2602"/>
      <c r="R2602"/>
      <c r="S2602"/>
      <c r="T2602"/>
      <c r="U2602"/>
      <c r="V2602"/>
      <c r="W2602"/>
      <c r="X2602" s="410"/>
      <c r="Y2602" s="410"/>
      <c r="Z2602" s="410"/>
      <c r="AA2602" s="410"/>
      <c r="AB2602" s="410"/>
      <c r="AC2602" s="410"/>
      <c r="AD2602" s="410"/>
    </row>
    <row r="2603" spans="1:30" s="30" customFormat="1" x14ac:dyDescent="0.25">
      <c r="A2603"/>
      <c r="B2603"/>
      <c r="C2603" s="33"/>
      <c r="D2603" s="33"/>
      <c r="E2603" s="33"/>
      <c r="F2603" s="33"/>
      <c r="G2603" s="33"/>
      <c r="N2603"/>
      <c r="O2603"/>
      <c r="P2603"/>
      <c r="Q2603"/>
      <c r="R2603"/>
      <c r="S2603"/>
      <c r="T2603"/>
      <c r="U2603"/>
      <c r="V2603"/>
      <c r="W2603"/>
      <c r="X2603" s="410"/>
      <c r="Y2603" s="410"/>
      <c r="Z2603" s="410"/>
      <c r="AA2603" s="410"/>
      <c r="AB2603" s="410"/>
      <c r="AC2603" s="410"/>
      <c r="AD2603" s="410"/>
    </row>
    <row r="2604" spans="1:30" s="30" customFormat="1" x14ac:dyDescent="0.25">
      <c r="A2604"/>
      <c r="B2604"/>
      <c r="C2604" s="33"/>
      <c r="D2604" s="33"/>
      <c r="E2604" s="33"/>
      <c r="F2604" s="33"/>
      <c r="G2604" s="33"/>
      <c r="N2604"/>
      <c r="O2604"/>
      <c r="P2604"/>
      <c r="Q2604"/>
      <c r="R2604"/>
      <c r="S2604"/>
      <c r="T2604"/>
      <c r="U2604"/>
      <c r="V2604"/>
      <c r="W2604"/>
      <c r="X2604" s="410"/>
      <c r="Y2604" s="410"/>
      <c r="Z2604" s="410"/>
      <c r="AA2604" s="410"/>
      <c r="AB2604" s="410"/>
      <c r="AC2604" s="410"/>
      <c r="AD2604" s="410"/>
    </row>
    <row r="2605" spans="1:30" s="30" customFormat="1" x14ac:dyDescent="0.25">
      <c r="A2605"/>
      <c r="B2605"/>
      <c r="C2605" s="33"/>
      <c r="D2605" s="33"/>
      <c r="E2605" s="33"/>
      <c r="F2605" s="33"/>
      <c r="G2605" s="33"/>
      <c r="N2605"/>
      <c r="O2605"/>
      <c r="P2605"/>
      <c r="Q2605"/>
      <c r="R2605"/>
      <c r="S2605"/>
      <c r="T2605"/>
      <c r="U2605"/>
      <c r="V2605"/>
      <c r="W2605"/>
      <c r="X2605" s="410"/>
      <c r="Y2605" s="410"/>
      <c r="Z2605" s="410"/>
      <c r="AA2605" s="410"/>
      <c r="AB2605" s="410"/>
      <c r="AC2605" s="410"/>
      <c r="AD2605" s="410"/>
    </row>
    <row r="2606" spans="1:30" s="30" customFormat="1" x14ac:dyDescent="0.25">
      <c r="A2606"/>
      <c r="B2606"/>
      <c r="C2606" s="33"/>
      <c r="D2606" s="33"/>
      <c r="E2606" s="33"/>
      <c r="F2606" s="33"/>
      <c r="G2606" s="33"/>
      <c r="N2606"/>
      <c r="O2606"/>
      <c r="P2606"/>
      <c r="Q2606"/>
      <c r="R2606"/>
      <c r="S2606"/>
      <c r="T2606"/>
      <c r="U2606"/>
      <c r="V2606"/>
      <c r="W2606"/>
      <c r="X2606" s="410"/>
      <c r="Y2606" s="410"/>
      <c r="Z2606" s="410"/>
      <c r="AA2606" s="410"/>
      <c r="AB2606" s="410"/>
      <c r="AC2606" s="410"/>
      <c r="AD2606" s="410"/>
    </row>
    <row r="2607" spans="1:30" s="30" customFormat="1" x14ac:dyDescent="0.25">
      <c r="A2607"/>
      <c r="B2607"/>
      <c r="C2607" s="33"/>
      <c r="D2607" s="33"/>
      <c r="E2607" s="33"/>
      <c r="F2607" s="33"/>
      <c r="G2607" s="33"/>
      <c r="N2607"/>
      <c r="O2607"/>
      <c r="P2607"/>
      <c r="Q2607"/>
      <c r="R2607"/>
      <c r="S2607"/>
      <c r="T2607"/>
      <c r="U2607"/>
      <c r="V2607"/>
      <c r="W2607"/>
      <c r="X2607" s="410"/>
      <c r="Y2607" s="410"/>
      <c r="Z2607" s="410"/>
      <c r="AA2607" s="410"/>
      <c r="AB2607" s="410"/>
      <c r="AC2607" s="410"/>
      <c r="AD2607" s="410"/>
    </row>
    <row r="2608" spans="1:30" s="30" customFormat="1" x14ac:dyDescent="0.25">
      <c r="A2608"/>
      <c r="B2608"/>
      <c r="C2608" s="33"/>
      <c r="D2608" s="33"/>
      <c r="E2608" s="33"/>
      <c r="F2608" s="33"/>
      <c r="G2608" s="33"/>
      <c r="N2608"/>
      <c r="O2608"/>
      <c r="P2608"/>
      <c r="Q2608"/>
      <c r="R2608"/>
      <c r="S2608"/>
      <c r="T2608"/>
      <c r="U2608"/>
      <c r="V2608"/>
      <c r="W2608"/>
      <c r="X2608" s="410"/>
      <c r="Y2608" s="410"/>
      <c r="Z2608" s="410"/>
      <c r="AA2608" s="410"/>
      <c r="AB2608" s="410"/>
      <c r="AC2608" s="410"/>
      <c r="AD2608" s="410"/>
    </row>
    <row r="2609" spans="1:30" s="30" customFormat="1" x14ac:dyDescent="0.25">
      <c r="A2609"/>
      <c r="B2609"/>
      <c r="C2609" s="33"/>
      <c r="D2609" s="33"/>
      <c r="E2609" s="33"/>
      <c r="F2609" s="33"/>
      <c r="G2609" s="33"/>
      <c r="N2609"/>
      <c r="O2609"/>
      <c r="P2609"/>
      <c r="Q2609"/>
      <c r="R2609"/>
      <c r="S2609"/>
      <c r="T2609"/>
      <c r="U2609"/>
      <c r="V2609"/>
      <c r="W2609"/>
      <c r="X2609" s="410"/>
      <c r="Y2609" s="410"/>
      <c r="Z2609" s="410"/>
      <c r="AA2609" s="410"/>
      <c r="AB2609" s="410"/>
      <c r="AC2609" s="410"/>
      <c r="AD2609" s="410"/>
    </row>
    <row r="2610" spans="1:30" s="30" customFormat="1" x14ac:dyDescent="0.25">
      <c r="A2610"/>
      <c r="B2610"/>
      <c r="C2610" s="33"/>
      <c r="D2610" s="33"/>
      <c r="E2610" s="33"/>
      <c r="F2610" s="33"/>
      <c r="G2610" s="33"/>
      <c r="N2610"/>
      <c r="O2610"/>
      <c r="P2610"/>
      <c r="Q2610"/>
      <c r="R2610"/>
      <c r="S2610"/>
      <c r="T2610"/>
      <c r="U2610"/>
      <c r="V2610"/>
      <c r="W2610"/>
      <c r="X2610" s="410"/>
      <c r="Y2610" s="410"/>
      <c r="Z2610" s="410"/>
      <c r="AA2610" s="410"/>
      <c r="AB2610" s="410"/>
      <c r="AC2610" s="410"/>
      <c r="AD2610" s="410"/>
    </row>
    <row r="2611" spans="1:30" s="30" customFormat="1" x14ac:dyDescent="0.25">
      <c r="A2611"/>
      <c r="B2611"/>
      <c r="C2611" s="33"/>
      <c r="D2611" s="33"/>
      <c r="E2611" s="33"/>
      <c r="F2611" s="33"/>
      <c r="G2611" s="33"/>
      <c r="N2611"/>
      <c r="O2611"/>
      <c r="P2611"/>
      <c r="Q2611"/>
      <c r="R2611"/>
      <c r="S2611"/>
      <c r="T2611"/>
      <c r="U2611"/>
      <c r="V2611"/>
      <c r="W2611"/>
      <c r="X2611" s="410"/>
      <c r="Y2611" s="410"/>
      <c r="Z2611" s="410"/>
      <c r="AA2611" s="410"/>
      <c r="AB2611" s="410"/>
      <c r="AC2611" s="410"/>
      <c r="AD2611" s="410"/>
    </row>
    <row r="2612" spans="1:30" s="30" customFormat="1" x14ac:dyDescent="0.25">
      <c r="A2612"/>
      <c r="B2612"/>
      <c r="C2612" s="33"/>
      <c r="D2612" s="33"/>
      <c r="E2612" s="33"/>
      <c r="F2612" s="33"/>
      <c r="G2612" s="33"/>
      <c r="N2612"/>
      <c r="O2612"/>
      <c r="P2612"/>
      <c r="Q2612"/>
      <c r="R2612"/>
      <c r="S2612"/>
      <c r="T2612"/>
      <c r="U2612"/>
      <c r="V2612"/>
      <c r="W2612"/>
      <c r="X2612" s="410"/>
      <c r="Y2612" s="410"/>
      <c r="Z2612" s="410"/>
      <c r="AA2612" s="410"/>
      <c r="AB2612" s="410"/>
      <c r="AC2612" s="410"/>
      <c r="AD2612" s="410"/>
    </row>
    <row r="2613" spans="1:30" s="30" customFormat="1" x14ac:dyDescent="0.25">
      <c r="A2613"/>
      <c r="B2613"/>
      <c r="C2613" s="33"/>
      <c r="D2613" s="33"/>
      <c r="E2613" s="33"/>
      <c r="F2613" s="33"/>
      <c r="G2613" s="33"/>
      <c r="N2613"/>
      <c r="O2613"/>
      <c r="P2613"/>
      <c r="Q2613"/>
      <c r="R2613"/>
      <c r="S2613"/>
      <c r="T2613"/>
      <c r="U2613"/>
      <c r="V2613"/>
      <c r="W2613"/>
      <c r="X2613" s="410"/>
      <c r="Y2613" s="410"/>
      <c r="Z2613" s="410"/>
      <c r="AA2613" s="410"/>
      <c r="AB2613" s="410"/>
      <c r="AC2613" s="410"/>
      <c r="AD2613" s="410"/>
    </row>
    <row r="2614" spans="1:30" s="30" customFormat="1" x14ac:dyDescent="0.25">
      <c r="A2614"/>
      <c r="B2614"/>
      <c r="C2614" s="33"/>
      <c r="D2614" s="33"/>
      <c r="E2614" s="33"/>
      <c r="F2614" s="33"/>
      <c r="G2614" s="33"/>
      <c r="N2614"/>
      <c r="O2614"/>
      <c r="P2614"/>
      <c r="Q2614"/>
      <c r="R2614"/>
      <c r="S2614"/>
      <c r="T2614"/>
      <c r="U2614"/>
      <c r="V2614"/>
      <c r="W2614"/>
      <c r="X2614" s="410"/>
      <c r="Y2614" s="410"/>
      <c r="Z2614" s="410"/>
      <c r="AA2614" s="410"/>
      <c r="AB2614" s="410"/>
      <c r="AC2614" s="410"/>
      <c r="AD2614" s="410"/>
    </row>
    <row r="2615" spans="1:30" s="30" customFormat="1" x14ac:dyDescent="0.25">
      <c r="A2615"/>
      <c r="B2615"/>
      <c r="C2615" s="33"/>
      <c r="D2615" s="33"/>
      <c r="E2615" s="33"/>
      <c r="F2615" s="33"/>
      <c r="G2615" s="33"/>
      <c r="N2615"/>
      <c r="O2615"/>
      <c r="P2615"/>
      <c r="Q2615"/>
      <c r="R2615"/>
      <c r="S2615"/>
      <c r="T2615"/>
      <c r="U2615"/>
      <c r="V2615"/>
      <c r="W2615"/>
      <c r="X2615" s="410"/>
      <c r="Y2615" s="410"/>
      <c r="Z2615" s="410"/>
      <c r="AA2615" s="410"/>
      <c r="AB2615" s="410"/>
      <c r="AC2615" s="410"/>
      <c r="AD2615" s="410"/>
    </row>
    <row r="2616" spans="1:30" s="30" customFormat="1" x14ac:dyDescent="0.25">
      <c r="A2616"/>
      <c r="B2616"/>
      <c r="C2616" s="33"/>
      <c r="D2616" s="33"/>
      <c r="E2616" s="33"/>
      <c r="F2616" s="33"/>
      <c r="G2616" s="33"/>
      <c r="N2616"/>
      <c r="O2616"/>
      <c r="P2616"/>
      <c r="Q2616"/>
      <c r="R2616"/>
      <c r="S2616"/>
      <c r="T2616"/>
      <c r="U2616"/>
      <c r="V2616"/>
      <c r="W2616"/>
      <c r="X2616" s="410"/>
      <c r="Y2616" s="410"/>
      <c r="Z2616" s="410"/>
      <c r="AA2616" s="410"/>
      <c r="AB2616" s="410"/>
      <c r="AC2616" s="410"/>
      <c r="AD2616" s="410"/>
    </row>
    <row r="2617" spans="1:30" s="30" customFormat="1" x14ac:dyDescent="0.25">
      <c r="A2617"/>
      <c r="B2617"/>
      <c r="C2617" s="33"/>
      <c r="D2617" s="33"/>
      <c r="E2617" s="33"/>
      <c r="F2617" s="33"/>
      <c r="G2617" s="33"/>
      <c r="N2617"/>
      <c r="O2617"/>
      <c r="P2617"/>
      <c r="Q2617"/>
      <c r="R2617"/>
      <c r="S2617"/>
      <c r="T2617"/>
      <c r="U2617"/>
      <c r="V2617"/>
      <c r="W2617"/>
      <c r="X2617" s="410"/>
      <c r="Y2617" s="410"/>
      <c r="Z2617" s="410"/>
      <c r="AA2617" s="410"/>
      <c r="AB2617" s="410"/>
      <c r="AC2617" s="410"/>
      <c r="AD2617" s="410"/>
    </row>
    <row r="2618" spans="1:30" s="30" customFormat="1" x14ac:dyDescent="0.25">
      <c r="A2618"/>
      <c r="B2618"/>
      <c r="C2618" s="33"/>
      <c r="D2618" s="33"/>
      <c r="E2618" s="33"/>
      <c r="F2618" s="33"/>
      <c r="G2618" s="33"/>
      <c r="N2618"/>
      <c r="O2618"/>
      <c r="P2618"/>
      <c r="Q2618"/>
      <c r="R2618"/>
      <c r="S2618"/>
      <c r="T2618"/>
      <c r="U2618"/>
      <c r="V2618"/>
      <c r="W2618"/>
      <c r="X2618" s="410"/>
      <c r="Y2618" s="410"/>
      <c r="Z2618" s="410"/>
      <c r="AA2618" s="410"/>
      <c r="AB2618" s="410"/>
      <c r="AC2618" s="410"/>
      <c r="AD2618" s="410"/>
    </row>
    <row r="2619" spans="1:30" s="30" customFormat="1" x14ac:dyDescent="0.25">
      <c r="A2619"/>
      <c r="B2619"/>
      <c r="C2619" s="33"/>
      <c r="D2619" s="33"/>
      <c r="E2619" s="33"/>
      <c r="F2619" s="33"/>
      <c r="G2619" s="33"/>
      <c r="N2619"/>
      <c r="O2619"/>
      <c r="P2619"/>
      <c r="Q2619"/>
      <c r="R2619"/>
      <c r="S2619"/>
      <c r="T2619"/>
      <c r="U2619"/>
      <c r="V2619"/>
      <c r="W2619"/>
      <c r="X2619" s="410"/>
      <c r="Y2619" s="410"/>
      <c r="Z2619" s="410"/>
      <c r="AA2619" s="410"/>
      <c r="AB2619" s="410"/>
      <c r="AC2619" s="410"/>
      <c r="AD2619" s="410"/>
    </row>
    <row r="2620" spans="1:30" s="30" customFormat="1" x14ac:dyDescent="0.25">
      <c r="A2620"/>
      <c r="B2620"/>
      <c r="C2620" s="33"/>
      <c r="D2620" s="33"/>
      <c r="E2620" s="33"/>
      <c r="F2620" s="33"/>
      <c r="G2620" s="33"/>
      <c r="N2620"/>
      <c r="O2620"/>
      <c r="P2620"/>
      <c r="Q2620"/>
      <c r="R2620"/>
      <c r="S2620"/>
      <c r="T2620"/>
      <c r="U2620"/>
      <c r="V2620"/>
      <c r="W2620"/>
      <c r="X2620" s="410"/>
      <c r="Y2620" s="410"/>
      <c r="Z2620" s="410"/>
      <c r="AA2620" s="410"/>
      <c r="AB2620" s="410"/>
      <c r="AC2620" s="410"/>
      <c r="AD2620" s="410"/>
    </row>
    <row r="2621" spans="1:30" s="30" customFormat="1" x14ac:dyDescent="0.25">
      <c r="A2621"/>
      <c r="B2621"/>
      <c r="C2621" s="33"/>
      <c r="D2621" s="33"/>
      <c r="E2621" s="33"/>
      <c r="F2621" s="33"/>
      <c r="G2621" s="33"/>
      <c r="N2621"/>
      <c r="O2621"/>
      <c r="P2621"/>
      <c r="Q2621"/>
      <c r="R2621"/>
      <c r="S2621"/>
      <c r="T2621"/>
      <c r="U2621"/>
      <c r="V2621"/>
      <c r="W2621"/>
      <c r="X2621" s="410"/>
      <c r="Y2621" s="410"/>
      <c r="Z2621" s="410"/>
      <c r="AA2621" s="410"/>
      <c r="AB2621" s="410"/>
      <c r="AC2621" s="410"/>
      <c r="AD2621" s="410"/>
    </row>
    <row r="2622" spans="1:30" s="30" customFormat="1" x14ac:dyDescent="0.25">
      <c r="A2622"/>
      <c r="B2622"/>
      <c r="C2622" s="33"/>
      <c r="D2622" s="33"/>
      <c r="E2622" s="33"/>
      <c r="F2622" s="33"/>
      <c r="G2622" s="33"/>
      <c r="N2622"/>
      <c r="O2622"/>
      <c r="P2622"/>
      <c r="Q2622"/>
      <c r="R2622"/>
      <c r="S2622"/>
      <c r="T2622"/>
      <c r="U2622"/>
      <c r="V2622"/>
      <c r="W2622"/>
      <c r="X2622" s="410"/>
      <c r="Y2622" s="410"/>
      <c r="Z2622" s="410"/>
      <c r="AA2622" s="410"/>
      <c r="AB2622" s="410"/>
      <c r="AC2622" s="410"/>
      <c r="AD2622" s="410"/>
    </row>
    <row r="2623" spans="1:30" s="30" customFormat="1" x14ac:dyDescent="0.25">
      <c r="A2623"/>
      <c r="B2623"/>
      <c r="C2623" s="33"/>
      <c r="D2623" s="33"/>
      <c r="E2623" s="33"/>
      <c r="F2623" s="33"/>
      <c r="G2623" s="33"/>
      <c r="N2623"/>
      <c r="O2623"/>
      <c r="P2623"/>
      <c r="Q2623"/>
      <c r="R2623"/>
      <c r="S2623"/>
      <c r="T2623"/>
      <c r="U2623"/>
      <c r="V2623"/>
      <c r="W2623"/>
      <c r="X2623" s="410"/>
      <c r="Y2623" s="410"/>
      <c r="Z2623" s="410"/>
      <c r="AA2623" s="410"/>
      <c r="AB2623" s="410"/>
      <c r="AC2623" s="410"/>
      <c r="AD2623" s="410"/>
    </row>
    <row r="2624" spans="1:30" s="30" customFormat="1" x14ac:dyDescent="0.25">
      <c r="A2624"/>
      <c r="B2624"/>
      <c r="C2624" s="33"/>
      <c r="D2624" s="33"/>
      <c r="E2624" s="33"/>
      <c r="F2624" s="33"/>
      <c r="G2624" s="33"/>
      <c r="N2624"/>
      <c r="O2624"/>
      <c r="P2624"/>
      <c r="Q2624"/>
      <c r="R2624"/>
      <c r="S2624"/>
      <c r="T2624"/>
      <c r="U2624"/>
      <c r="V2624"/>
      <c r="W2624"/>
      <c r="X2624" s="410"/>
      <c r="Y2624" s="410"/>
      <c r="Z2624" s="410"/>
      <c r="AA2624" s="410"/>
      <c r="AB2624" s="410"/>
      <c r="AC2624" s="410"/>
      <c r="AD2624" s="410"/>
    </row>
    <row r="2625" spans="1:30" s="30" customFormat="1" x14ac:dyDescent="0.25">
      <c r="A2625"/>
      <c r="B2625"/>
      <c r="C2625" s="33"/>
      <c r="D2625" s="33"/>
      <c r="E2625" s="33"/>
      <c r="F2625" s="33"/>
      <c r="G2625" s="33"/>
      <c r="N2625"/>
      <c r="O2625"/>
      <c r="P2625"/>
      <c r="Q2625"/>
      <c r="R2625"/>
      <c r="S2625"/>
      <c r="T2625"/>
      <c r="U2625"/>
      <c r="V2625"/>
      <c r="W2625"/>
      <c r="X2625" s="410"/>
      <c r="Y2625" s="410"/>
      <c r="Z2625" s="410"/>
      <c r="AA2625" s="410"/>
      <c r="AB2625" s="410"/>
      <c r="AC2625" s="410"/>
      <c r="AD2625" s="410"/>
    </row>
    <row r="2626" spans="1:30" s="30" customFormat="1" x14ac:dyDescent="0.25">
      <c r="A2626"/>
      <c r="B2626"/>
      <c r="C2626" s="33"/>
      <c r="D2626" s="33"/>
      <c r="E2626" s="33"/>
      <c r="F2626" s="33"/>
      <c r="G2626" s="33"/>
      <c r="N2626"/>
      <c r="O2626"/>
      <c r="P2626"/>
      <c r="Q2626"/>
      <c r="R2626"/>
      <c r="S2626"/>
      <c r="T2626"/>
      <c r="U2626"/>
      <c r="V2626"/>
      <c r="W2626"/>
      <c r="X2626" s="410"/>
      <c r="Y2626" s="410"/>
      <c r="Z2626" s="410"/>
      <c r="AA2626" s="410"/>
      <c r="AB2626" s="410"/>
      <c r="AC2626" s="410"/>
      <c r="AD2626" s="410"/>
    </row>
    <row r="2627" spans="1:30" s="30" customFormat="1" x14ac:dyDescent="0.25">
      <c r="A2627"/>
      <c r="B2627"/>
      <c r="C2627" s="33"/>
      <c r="D2627" s="33"/>
      <c r="E2627" s="33"/>
      <c r="F2627" s="33"/>
      <c r="G2627" s="33"/>
      <c r="N2627"/>
      <c r="O2627"/>
      <c r="P2627"/>
      <c r="Q2627"/>
      <c r="R2627"/>
      <c r="S2627"/>
      <c r="T2627"/>
      <c r="U2627"/>
      <c r="V2627"/>
      <c r="W2627"/>
      <c r="X2627" s="410"/>
      <c r="Y2627" s="410"/>
      <c r="Z2627" s="410"/>
      <c r="AA2627" s="410"/>
      <c r="AB2627" s="410"/>
      <c r="AC2627" s="410"/>
      <c r="AD2627" s="410"/>
    </row>
    <row r="2628" spans="1:30" s="30" customFormat="1" x14ac:dyDescent="0.25">
      <c r="A2628"/>
      <c r="B2628"/>
      <c r="C2628" s="33"/>
      <c r="D2628" s="33"/>
      <c r="E2628" s="33"/>
      <c r="F2628" s="33"/>
      <c r="G2628" s="33"/>
      <c r="N2628"/>
      <c r="O2628"/>
      <c r="P2628"/>
      <c r="Q2628"/>
      <c r="R2628"/>
      <c r="S2628"/>
      <c r="T2628"/>
      <c r="U2628"/>
      <c r="V2628"/>
      <c r="W2628"/>
      <c r="X2628" s="410"/>
      <c r="Y2628" s="410"/>
      <c r="Z2628" s="410"/>
      <c r="AA2628" s="410"/>
      <c r="AB2628" s="410"/>
      <c r="AC2628" s="410"/>
      <c r="AD2628" s="410"/>
    </row>
    <row r="2629" spans="1:30" s="30" customFormat="1" x14ac:dyDescent="0.25">
      <c r="A2629"/>
      <c r="B2629"/>
      <c r="C2629" s="33"/>
      <c r="D2629" s="33"/>
      <c r="E2629" s="33"/>
      <c r="F2629" s="33"/>
      <c r="G2629" s="33"/>
      <c r="N2629"/>
      <c r="O2629"/>
      <c r="P2629"/>
      <c r="Q2629"/>
      <c r="R2629"/>
      <c r="S2629"/>
      <c r="T2629"/>
      <c r="U2629"/>
      <c r="V2629"/>
      <c r="W2629"/>
      <c r="X2629" s="410"/>
      <c r="Y2629" s="410"/>
      <c r="Z2629" s="410"/>
      <c r="AA2629" s="410"/>
      <c r="AB2629" s="410"/>
      <c r="AC2629" s="410"/>
      <c r="AD2629" s="410"/>
    </row>
    <row r="2630" spans="1:30" s="30" customFormat="1" x14ac:dyDescent="0.25">
      <c r="A2630"/>
      <c r="B2630"/>
      <c r="C2630" s="33"/>
      <c r="D2630" s="33"/>
      <c r="E2630" s="33"/>
      <c r="F2630" s="33"/>
      <c r="G2630" s="33"/>
      <c r="N2630"/>
      <c r="O2630"/>
      <c r="P2630"/>
      <c r="Q2630"/>
      <c r="R2630"/>
      <c r="S2630"/>
      <c r="T2630"/>
      <c r="U2630"/>
      <c r="V2630"/>
      <c r="W2630"/>
      <c r="X2630" s="410"/>
      <c r="Y2630" s="410"/>
      <c r="Z2630" s="410"/>
      <c r="AA2630" s="410"/>
      <c r="AB2630" s="410"/>
      <c r="AC2630" s="410"/>
      <c r="AD2630" s="410"/>
    </row>
    <row r="2631" spans="1:30" s="30" customFormat="1" x14ac:dyDescent="0.25">
      <c r="A2631"/>
      <c r="B2631"/>
      <c r="C2631" s="33"/>
      <c r="D2631" s="33"/>
      <c r="E2631" s="33"/>
      <c r="F2631" s="33"/>
      <c r="G2631" s="33"/>
      <c r="N2631"/>
      <c r="O2631"/>
      <c r="P2631"/>
      <c r="Q2631"/>
      <c r="R2631"/>
      <c r="S2631"/>
      <c r="T2631"/>
      <c r="U2631"/>
      <c r="V2631"/>
      <c r="W2631"/>
      <c r="X2631" s="410"/>
      <c r="Y2631" s="410"/>
      <c r="Z2631" s="410"/>
      <c r="AA2631" s="410"/>
      <c r="AB2631" s="410"/>
      <c r="AC2631" s="410"/>
      <c r="AD2631" s="410"/>
    </row>
    <row r="2632" spans="1:30" s="30" customFormat="1" x14ac:dyDescent="0.25">
      <c r="A2632"/>
      <c r="B2632"/>
      <c r="C2632" s="33"/>
      <c r="D2632" s="33"/>
      <c r="E2632" s="33"/>
      <c r="F2632" s="33"/>
      <c r="G2632" s="33"/>
      <c r="N2632"/>
      <c r="O2632"/>
      <c r="P2632"/>
      <c r="Q2632"/>
      <c r="R2632"/>
      <c r="S2632"/>
      <c r="T2632"/>
      <c r="U2632"/>
      <c r="V2632"/>
      <c r="W2632"/>
      <c r="X2632" s="410"/>
      <c r="Y2632" s="410"/>
      <c r="Z2632" s="410"/>
      <c r="AA2632" s="410"/>
      <c r="AB2632" s="410"/>
      <c r="AC2632" s="410"/>
      <c r="AD2632" s="410"/>
    </row>
    <row r="2633" spans="1:30" s="30" customFormat="1" x14ac:dyDescent="0.25">
      <c r="A2633"/>
      <c r="B2633"/>
      <c r="C2633" s="33"/>
      <c r="D2633" s="33"/>
      <c r="E2633" s="33"/>
      <c r="F2633" s="33"/>
      <c r="G2633" s="33"/>
      <c r="N2633"/>
      <c r="O2633"/>
      <c r="P2633"/>
      <c r="Q2633"/>
      <c r="R2633"/>
      <c r="S2633"/>
      <c r="T2633"/>
      <c r="U2633"/>
      <c r="V2633"/>
      <c r="W2633"/>
      <c r="X2633" s="410"/>
      <c r="Y2633" s="410"/>
      <c r="Z2633" s="410"/>
      <c r="AA2633" s="410"/>
      <c r="AB2633" s="410"/>
      <c r="AC2633" s="410"/>
      <c r="AD2633" s="410"/>
    </row>
    <row r="2634" spans="1:30" s="30" customFormat="1" x14ac:dyDescent="0.25">
      <c r="A2634"/>
      <c r="B2634"/>
      <c r="C2634" s="33"/>
      <c r="D2634" s="33"/>
      <c r="E2634" s="33"/>
      <c r="F2634" s="33"/>
      <c r="G2634" s="33"/>
      <c r="N2634"/>
      <c r="O2634"/>
      <c r="P2634"/>
      <c r="Q2634"/>
      <c r="R2634"/>
      <c r="S2634"/>
      <c r="T2634"/>
      <c r="U2634"/>
      <c r="V2634"/>
      <c r="W2634"/>
      <c r="X2634" s="410"/>
      <c r="Y2634" s="410"/>
      <c r="Z2634" s="410"/>
      <c r="AA2634" s="410"/>
      <c r="AB2634" s="410"/>
      <c r="AC2634" s="410"/>
      <c r="AD2634" s="410"/>
    </row>
    <row r="2635" spans="1:30" s="30" customFormat="1" x14ac:dyDescent="0.25">
      <c r="A2635"/>
      <c r="B2635"/>
      <c r="C2635" s="33"/>
      <c r="D2635" s="33"/>
      <c r="E2635" s="33"/>
      <c r="F2635" s="33"/>
      <c r="G2635" s="33"/>
      <c r="N2635"/>
      <c r="O2635"/>
      <c r="P2635"/>
      <c r="Q2635"/>
      <c r="R2635"/>
      <c r="S2635"/>
      <c r="T2635"/>
      <c r="U2635"/>
      <c r="V2635"/>
      <c r="W2635"/>
      <c r="X2635" s="410"/>
      <c r="Y2635" s="410"/>
      <c r="Z2635" s="410"/>
      <c r="AA2635" s="410"/>
      <c r="AB2635" s="410"/>
      <c r="AC2635" s="410"/>
      <c r="AD2635" s="410"/>
    </row>
    <row r="2636" spans="1:30" s="30" customFormat="1" x14ac:dyDescent="0.25">
      <c r="A2636"/>
      <c r="B2636"/>
      <c r="C2636" s="33"/>
      <c r="D2636" s="33"/>
      <c r="E2636" s="33"/>
      <c r="F2636" s="33"/>
      <c r="G2636" s="33"/>
      <c r="N2636"/>
      <c r="O2636"/>
      <c r="P2636"/>
      <c r="Q2636"/>
      <c r="R2636"/>
      <c r="S2636"/>
      <c r="T2636"/>
      <c r="U2636"/>
      <c r="V2636"/>
      <c r="W2636"/>
      <c r="X2636" s="410"/>
      <c r="Y2636" s="410"/>
      <c r="Z2636" s="410"/>
      <c r="AA2636" s="410"/>
      <c r="AB2636" s="410"/>
      <c r="AC2636" s="410"/>
      <c r="AD2636" s="410"/>
    </row>
    <row r="2637" spans="1:30" s="30" customFormat="1" x14ac:dyDescent="0.25">
      <c r="A2637"/>
      <c r="B2637"/>
      <c r="C2637" s="33"/>
      <c r="D2637" s="33"/>
      <c r="E2637" s="33"/>
      <c r="F2637" s="33"/>
      <c r="G2637" s="33"/>
      <c r="N2637"/>
      <c r="O2637"/>
      <c r="P2637"/>
      <c r="Q2637"/>
      <c r="R2637"/>
      <c r="S2637"/>
      <c r="T2637"/>
      <c r="U2637"/>
      <c r="V2637"/>
      <c r="W2637"/>
      <c r="X2637" s="410"/>
      <c r="Y2637" s="410"/>
      <c r="Z2637" s="410"/>
      <c r="AA2637" s="410"/>
      <c r="AB2637" s="410"/>
      <c r="AC2637" s="410"/>
      <c r="AD2637" s="410"/>
    </row>
    <row r="2638" spans="1:30" s="30" customFormat="1" x14ac:dyDescent="0.25">
      <c r="A2638"/>
      <c r="B2638"/>
      <c r="C2638" s="33"/>
      <c r="D2638" s="33"/>
      <c r="E2638" s="33"/>
      <c r="F2638" s="33"/>
      <c r="G2638" s="33"/>
      <c r="N2638"/>
      <c r="O2638"/>
      <c r="P2638"/>
      <c r="Q2638"/>
      <c r="R2638"/>
      <c r="S2638"/>
      <c r="T2638"/>
      <c r="U2638"/>
      <c r="V2638"/>
      <c r="W2638"/>
      <c r="X2638" s="410"/>
      <c r="Y2638" s="410"/>
      <c r="Z2638" s="410"/>
      <c r="AA2638" s="410"/>
      <c r="AB2638" s="410"/>
      <c r="AC2638" s="410"/>
      <c r="AD2638" s="410"/>
    </row>
    <row r="2639" spans="1:30" s="30" customFormat="1" x14ac:dyDescent="0.25">
      <c r="A2639"/>
      <c r="B2639"/>
      <c r="C2639" s="33"/>
      <c r="D2639" s="33"/>
      <c r="E2639" s="33"/>
      <c r="F2639" s="33"/>
      <c r="G2639" s="33"/>
      <c r="N2639"/>
      <c r="O2639"/>
      <c r="P2639"/>
      <c r="Q2639"/>
      <c r="R2639"/>
      <c r="S2639"/>
      <c r="T2639"/>
      <c r="U2639"/>
      <c r="V2639"/>
      <c r="W2639"/>
      <c r="X2639" s="410"/>
      <c r="Y2639" s="410"/>
      <c r="Z2639" s="410"/>
      <c r="AA2639" s="410"/>
      <c r="AB2639" s="410"/>
      <c r="AC2639" s="410"/>
      <c r="AD2639" s="410"/>
    </row>
    <row r="2640" spans="1:30" s="30" customFormat="1" x14ac:dyDescent="0.25">
      <c r="A2640"/>
      <c r="B2640"/>
      <c r="C2640" s="33"/>
      <c r="D2640" s="33"/>
      <c r="E2640" s="33"/>
      <c r="F2640" s="33"/>
      <c r="G2640" s="33"/>
      <c r="N2640"/>
      <c r="O2640"/>
      <c r="P2640"/>
      <c r="Q2640"/>
      <c r="R2640"/>
      <c r="S2640"/>
      <c r="T2640"/>
      <c r="U2640"/>
      <c r="V2640"/>
      <c r="W2640"/>
      <c r="X2640" s="410"/>
      <c r="Y2640" s="410"/>
      <c r="Z2640" s="410"/>
      <c r="AA2640" s="410"/>
      <c r="AB2640" s="410"/>
      <c r="AC2640" s="410"/>
      <c r="AD2640" s="410"/>
    </row>
    <row r="2641" spans="1:30" s="30" customFormat="1" x14ac:dyDescent="0.25">
      <c r="A2641"/>
      <c r="B2641"/>
      <c r="C2641" s="33"/>
      <c r="D2641" s="33"/>
      <c r="E2641" s="33"/>
      <c r="F2641" s="33"/>
      <c r="G2641" s="33"/>
      <c r="N2641"/>
      <c r="O2641"/>
      <c r="P2641"/>
      <c r="Q2641"/>
      <c r="R2641"/>
      <c r="S2641"/>
      <c r="T2641"/>
      <c r="U2641"/>
      <c r="V2641"/>
      <c r="W2641"/>
      <c r="X2641" s="410"/>
      <c r="Y2641" s="410"/>
      <c r="Z2641" s="410"/>
      <c r="AA2641" s="410"/>
      <c r="AB2641" s="410"/>
      <c r="AC2641" s="410"/>
      <c r="AD2641" s="410"/>
    </row>
    <row r="2642" spans="1:30" s="30" customFormat="1" x14ac:dyDescent="0.25">
      <c r="A2642"/>
      <c r="B2642"/>
      <c r="C2642" s="33"/>
      <c r="D2642" s="33"/>
      <c r="E2642" s="33"/>
      <c r="F2642" s="33"/>
      <c r="G2642" s="33"/>
      <c r="N2642"/>
      <c r="O2642"/>
      <c r="P2642"/>
      <c r="Q2642"/>
      <c r="R2642"/>
      <c r="S2642"/>
      <c r="T2642"/>
      <c r="U2642"/>
      <c r="V2642"/>
      <c r="W2642"/>
      <c r="X2642" s="410"/>
      <c r="Y2642" s="410"/>
      <c r="Z2642" s="410"/>
      <c r="AA2642" s="410"/>
      <c r="AB2642" s="410"/>
      <c r="AC2642" s="410"/>
      <c r="AD2642" s="410"/>
    </row>
    <row r="2643" spans="1:30" s="30" customFormat="1" x14ac:dyDescent="0.25">
      <c r="A2643"/>
      <c r="B2643"/>
      <c r="C2643" s="33"/>
      <c r="D2643" s="33"/>
      <c r="E2643" s="33"/>
      <c r="F2643" s="33"/>
      <c r="G2643" s="33"/>
      <c r="N2643"/>
      <c r="O2643"/>
      <c r="P2643"/>
      <c r="Q2643"/>
      <c r="R2643"/>
      <c r="S2643"/>
      <c r="T2643"/>
      <c r="U2643"/>
      <c r="V2643"/>
      <c r="W2643"/>
      <c r="X2643" s="410"/>
      <c r="Y2643" s="410"/>
      <c r="Z2643" s="410"/>
      <c r="AA2643" s="410"/>
      <c r="AB2643" s="410"/>
      <c r="AC2643" s="410"/>
      <c r="AD2643" s="410"/>
    </row>
    <row r="2644" spans="1:30" s="30" customFormat="1" x14ac:dyDescent="0.25">
      <c r="A2644"/>
      <c r="B2644"/>
      <c r="C2644" s="33"/>
      <c r="D2644" s="33"/>
      <c r="E2644" s="33"/>
      <c r="F2644" s="33"/>
      <c r="G2644" s="33"/>
      <c r="N2644"/>
      <c r="O2644"/>
      <c r="P2644"/>
      <c r="Q2644"/>
      <c r="R2644"/>
      <c r="S2644"/>
      <c r="T2644"/>
      <c r="U2644"/>
      <c r="V2644"/>
      <c r="W2644"/>
      <c r="X2644" s="410"/>
      <c r="Y2644" s="410"/>
      <c r="Z2644" s="410"/>
      <c r="AA2644" s="410"/>
      <c r="AB2644" s="410"/>
      <c r="AC2644" s="410"/>
      <c r="AD2644" s="410"/>
    </row>
    <row r="2645" spans="1:30" s="30" customFormat="1" x14ac:dyDescent="0.25">
      <c r="A2645"/>
      <c r="B2645"/>
      <c r="C2645" s="33"/>
      <c r="D2645" s="33"/>
      <c r="E2645" s="33"/>
      <c r="F2645" s="33"/>
      <c r="G2645" s="33"/>
      <c r="N2645"/>
      <c r="O2645"/>
      <c r="P2645"/>
      <c r="Q2645"/>
      <c r="R2645"/>
      <c r="S2645"/>
      <c r="T2645"/>
      <c r="U2645"/>
      <c r="V2645"/>
      <c r="W2645"/>
      <c r="X2645" s="410"/>
      <c r="Y2645" s="410"/>
      <c r="Z2645" s="410"/>
      <c r="AA2645" s="410"/>
      <c r="AB2645" s="410"/>
      <c r="AC2645" s="410"/>
      <c r="AD2645" s="410"/>
    </row>
    <row r="2646" spans="1:30" s="30" customFormat="1" x14ac:dyDescent="0.25">
      <c r="A2646"/>
      <c r="B2646"/>
      <c r="C2646" s="33"/>
      <c r="D2646" s="33"/>
      <c r="E2646" s="33"/>
      <c r="F2646" s="33"/>
      <c r="G2646" s="33"/>
      <c r="N2646"/>
      <c r="O2646"/>
      <c r="P2646"/>
      <c r="Q2646"/>
      <c r="R2646"/>
      <c r="S2646"/>
      <c r="T2646"/>
      <c r="U2646"/>
      <c r="V2646"/>
      <c r="W2646"/>
      <c r="X2646" s="410"/>
      <c r="Y2646" s="410"/>
      <c r="Z2646" s="410"/>
      <c r="AA2646" s="410"/>
      <c r="AB2646" s="410"/>
      <c r="AC2646" s="410"/>
      <c r="AD2646" s="410"/>
    </row>
    <row r="2647" spans="1:30" s="30" customFormat="1" x14ac:dyDescent="0.25">
      <c r="A2647"/>
      <c r="B2647"/>
      <c r="C2647" s="33"/>
      <c r="D2647" s="33"/>
      <c r="E2647" s="33"/>
      <c r="F2647" s="33"/>
      <c r="G2647" s="33"/>
      <c r="N2647"/>
      <c r="O2647"/>
      <c r="P2647"/>
      <c r="Q2647"/>
      <c r="R2647"/>
      <c r="S2647"/>
      <c r="T2647"/>
      <c r="U2647"/>
      <c r="V2647"/>
      <c r="W2647"/>
      <c r="X2647" s="410"/>
      <c r="Y2647" s="410"/>
      <c r="Z2647" s="410"/>
      <c r="AA2647" s="410"/>
      <c r="AB2647" s="410"/>
      <c r="AC2647" s="410"/>
      <c r="AD2647" s="410"/>
    </row>
    <row r="2648" spans="1:30" s="30" customFormat="1" x14ac:dyDescent="0.25">
      <c r="A2648"/>
      <c r="B2648"/>
      <c r="C2648" s="33"/>
      <c r="D2648" s="33"/>
      <c r="E2648" s="33"/>
      <c r="F2648" s="33"/>
      <c r="G2648" s="33"/>
      <c r="N2648"/>
      <c r="O2648"/>
      <c r="P2648"/>
      <c r="Q2648"/>
      <c r="R2648"/>
      <c r="S2648"/>
      <c r="T2648"/>
      <c r="U2648"/>
      <c r="V2648"/>
      <c r="W2648"/>
      <c r="X2648" s="410"/>
      <c r="Y2648" s="410"/>
      <c r="Z2648" s="410"/>
      <c r="AA2648" s="410"/>
      <c r="AB2648" s="410"/>
      <c r="AC2648" s="410"/>
      <c r="AD2648" s="410"/>
    </row>
    <row r="2649" spans="1:30" s="30" customFormat="1" x14ac:dyDescent="0.25">
      <c r="A2649"/>
      <c r="B2649"/>
      <c r="C2649" s="33"/>
      <c r="D2649" s="33"/>
      <c r="E2649" s="33"/>
      <c r="F2649" s="33"/>
      <c r="G2649" s="33"/>
      <c r="N2649"/>
      <c r="O2649"/>
      <c r="P2649"/>
      <c r="Q2649"/>
      <c r="R2649"/>
      <c r="S2649"/>
      <c r="T2649"/>
      <c r="U2649"/>
      <c r="V2649"/>
      <c r="W2649"/>
      <c r="X2649" s="410"/>
      <c r="Y2649" s="410"/>
      <c r="Z2649" s="410"/>
      <c r="AA2649" s="410"/>
      <c r="AB2649" s="410"/>
      <c r="AC2649" s="410"/>
      <c r="AD2649" s="410"/>
    </row>
    <row r="2650" spans="1:30" s="30" customFormat="1" x14ac:dyDescent="0.25">
      <c r="A2650"/>
      <c r="B2650"/>
      <c r="C2650" s="33"/>
      <c r="D2650" s="33"/>
      <c r="E2650" s="33"/>
      <c r="F2650" s="33"/>
      <c r="G2650" s="33"/>
      <c r="N2650"/>
      <c r="O2650"/>
      <c r="P2650"/>
      <c r="Q2650"/>
      <c r="R2650"/>
      <c r="S2650"/>
      <c r="T2650"/>
      <c r="U2650"/>
      <c r="V2650"/>
      <c r="W2650"/>
      <c r="X2650" s="410"/>
      <c r="Y2650" s="410"/>
      <c r="Z2650" s="410"/>
      <c r="AA2650" s="410"/>
      <c r="AB2650" s="410"/>
      <c r="AC2650" s="410"/>
      <c r="AD2650" s="410"/>
    </row>
    <row r="2651" spans="1:30" s="30" customFormat="1" x14ac:dyDescent="0.25">
      <c r="A2651"/>
      <c r="B2651"/>
      <c r="C2651" s="33"/>
      <c r="D2651" s="33"/>
      <c r="E2651" s="33"/>
      <c r="F2651" s="33"/>
      <c r="G2651" s="33"/>
      <c r="N2651"/>
      <c r="O2651"/>
      <c r="P2651"/>
      <c r="Q2651"/>
      <c r="R2651"/>
      <c r="S2651"/>
      <c r="T2651"/>
      <c r="U2651"/>
      <c r="V2651"/>
      <c r="W2651"/>
      <c r="X2651" s="410"/>
      <c r="Y2651" s="410"/>
      <c r="Z2651" s="410"/>
      <c r="AA2651" s="410"/>
      <c r="AB2651" s="410"/>
      <c r="AC2651" s="410"/>
      <c r="AD2651" s="410"/>
    </row>
    <row r="2652" spans="1:30" s="30" customFormat="1" x14ac:dyDescent="0.25">
      <c r="A2652"/>
      <c r="B2652"/>
      <c r="C2652" s="33"/>
      <c r="D2652" s="33"/>
      <c r="E2652" s="33"/>
      <c r="F2652" s="33"/>
      <c r="G2652" s="33"/>
      <c r="N2652"/>
      <c r="O2652"/>
      <c r="P2652"/>
      <c r="Q2652"/>
      <c r="R2652"/>
      <c r="S2652"/>
      <c r="T2652"/>
      <c r="U2652"/>
      <c r="V2652"/>
      <c r="W2652"/>
      <c r="X2652" s="410"/>
      <c r="Y2652" s="410"/>
      <c r="Z2652" s="410"/>
      <c r="AA2652" s="410"/>
      <c r="AB2652" s="410"/>
      <c r="AC2652" s="410"/>
      <c r="AD2652" s="410"/>
    </row>
    <row r="2653" spans="1:30" s="30" customFormat="1" x14ac:dyDescent="0.25">
      <c r="A2653"/>
      <c r="B2653"/>
      <c r="C2653" s="33"/>
      <c r="D2653" s="33"/>
      <c r="E2653" s="33"/>
      <c r="F2653" s="33"/>
      <c r="G2653" s="33"/>
      <c r="N2653"/>
      <c r="O2653"/>
      <c r="P2653"/>
      <c r="Q2653"/>
      <c r="R2653"/>
      <c r="S2653"/>
      <c r="T2653"/>
      <c r="U2653"/>
      <c r="V2653"/>
      <c r="W2653"/>
      <c r="X2653" s="410"/>
      <c r="Y2653" s="410"/>
      <c r="Z2653" s="410"/>
      <c r="AA2653" s="410"/>
      <c r="AB2653" s="410"/>
      <c r="AC2653" s="410"/>
      <c r="AD2653" s="410"/>
    </row>
    <row r="2654" spans="1:30" s="30" customFormat="1" x14ac:dyDescent="0.25">
      <c r="A2654"/>
      <c r="B2654"/>
      <c r="C2654" s="33"/>
      <c r="D2654" s="33"/>
      <c r="E2654" s="33"/>
      <c r="F2654" s="33"/>
      <c r="G2654" s="33"/>
      <c r="N2654"/>
      <c r="O2654"/>
      <c r="P2654"/>
      <c r="Q2654"/>
      <c r="R2654"/>
      <c r="S2654"/>
      <c r="T2654"/>
      <c r="U2654"/>
      <c r="V2654"/>
      <c r="W2654"/>
      <c r="X2654" s="410"/>
      <c r="Y2654" s="410"/>
      <c r="Z2654" s="410"/>
      <c r="AA2654" s="410"/>
      <c r="AB2654" s="410"/>
      <c r="AC2654" s="410"/>
      <c r="AD2654" s="410"/>
    </row>
    <row r="2655" spans="1:30" s="30" customFormat="1" x14ac:dyDescent="0.25">
      <c r="A2655"/>
      <c r="B2655"/>
      <c r="C2655" s="33"/>
      <c r="D2655" s="33"/>
      <c r="E2655" s="33"/>
      <c r="F2655" s="33"/>
      <c r="G2655" s="33"/>
      <c r="N2655"/>
      <c r="O2655"/>
      <c r="P2655"/>
      <c r="Q2655"/>
      <c r="R2655"/>
      <c r="S2655"/>
      <c r="T2655"/>
      <c r="U2655"/>
      <c r="V2655"/>
      <c r="W2655"/>
      <c r="X2655" s="410"/>
      <c r="Y2655" s="410"/>
      <c r="Z2655" s="410"/>
      <c r="AA2655" s="410"/>
      <c r="AB2655" s="410"/>
      <c r="AC2655" s="410"/>
      <c r="AD2655" s="410"/>
    </row>
    <row r="2656" spans="1:30" s="30" customFormat="1" x14ac:dyDescent="0.25">
      <c r="A2656"/>
      <c r="B2656"/>
      <c r="C2656" s="33"/>
      <c r="D2656" s="33"/>
      <c r="E2656" s="33"/>
      <c r="F2656" s="33"/>
      <c r="G2656" s="33"/>
      <c r="N2656"/>
      <c r="O2656"/>
      <c r="P2656"/>
      <c r="Q2656"/>
      <c r="R2656"/>
      <c r="S2656"/>
      <c r="T2656"/>
      <c r="U2656"/>
      <c r="V2656"/>
      <c r="W2656"/>
      <c r="X2656" s="410"/>
      <c r="Y2656" s="410"/>
      <c r="Z2656" s="410"/>
      <c r="AA2656" s="410"/>
      <c r="AB2656" s="410"/>
      <c r="AC2656" s="410"/>
      <c r="AD2656" s="410"/>
    </row>
    <row r="2657" spans="1:30" s="30" customFormat="1" x14ac:dyDescent="0.25">
      <c r="A2657"/>
      <c r="B2657"/>
      <c r="C2657" s="33"/>
      <c r="D2657" s="33"/>
      <c r="E2657" s="33"/>
      <c r="F2657" s="33"/>
      <c r="G2657" s="33"/>
      <c r="N2657"/>
      <c r="O2657"/>
      <c r="P2657"/>
      <c r="Q2657"/>
      <c r="R2657"/>
      <c r="S2657"/>
      <c r="T2657"/>
      <c r="U2657"/>
      <c r="V2657"/>
      <c r="W2657"/>
      <c r="X2657" s="410"/>
      <c r="Y2657" s="410"/>
      <c r="Z2657" s="410"/>
      <c r="AA2657" s="410"/>
      <c r="AB2657" s="410"/>
      <c r="AC2657" s="410"/>
      <c r="AD2657" s="410"/>
    </row>
    <row r="2658" spans="1:30" s="30" customFormat="1" x14ac:dyDescent="0.25">
      <c r="A2658"/>
      <c r="B2658"/>
      <c r="C2658" s="33"/>
      <c r="D2658" s="33"/>
      <c r="E2658" s="33"/>
      <c r="F2658" s="33"/>
      <c r="G2658" s="33"/>
      <c r="N2658"/>
      <c r="O2658"/>
      <c r="P2658"/>
      <c r="Q2658"/>
      <c r="R2658"/>
      <c r="S2658"/>
      <c r="T2658"/>
      <c r="U2658"/>
      <c r="V2658"/>
      <c r="W2658"/>
      <c r="X2658" s="410"/>
      <c r="Y2658" s="410"/>
      <c r="Z2658" s="410"/>
      <c r="AA2658" s="410"/>
      <c r="AB2658" s="410"/>
      <c r="AC2658" s="410"/>
      <c r="AD2658" s="410"/>
    </row>
    <row r="2659" spans="1:30" s="30" customFormat="1" x14ac:dyDescent="0.25">
      <c r="A2659"/>
      <c r="B2659"/>
      <c r="C2659" s="33"/>
      <c r="D2659" s="33"/>
      <c r="E2659" s="33"/>
      <c r="F2659" s="33"/>
      <c r="G2659" s="33"/>
      <c r="N2659"/>
      <c r="O2659"/>
      <c r="P2659"/>
      <c r="Q2659"/>
      <c r="R2659"/>
      <c r="S2659"/>
      <c r="T2659"/>
      <c r="U2659"/>
      <c r="V2659"/>
      <c r="W2659"/>
      <c r="X2659" s="410"/>
      <c r="Y2659" s="410"/>
      <c r="Z2659" s="410"/>
      <c r="AA2659" s="410"/>
      <c r="AB2659" s="410"/>
      <c r="AC2659" s="410"/>
      <c r="AD2659" s="410"/>
    </row>
    <row r="2660" spans="1:30" s="30" customFormat="1" x14ac:dyDescent="0.25">
      <c r="A2660"/>
      <c r="B2660"/>
      <c r="C2660" s="33"/>
      <c r="D2660" s="33"/>
      <c r="E2660" s="33"/>
      <c r="F2660" s="33"/>
      <c r="G2660" s="33"/>
      <c r="N2660"/>
      <c r="O2660"/>
      <c r="P2660"/>
      <c r="Q2660"/>
      <c r="R2660"/>
      <c r="S2660"/>
      <c r="T2660"/>
      <c r="U2660"/>
      <c r="V2660"/>
      <c r="W2660"/>
      <c r="X2660" s="410"/>
      <c r="Y2660" s="410"/>
      <c r="Z2660" s="410"/>
      <c r="AA2660" s="410"/>
      <c r="AB2660" s="410"/>
      <c r="AC2660" s="410"/>
      <c r="AD2660" s="410"/>
    </row>
    <row r="2661" spans="1:30" s="30" customFormat="1" x14ac:dyDescent="0.25">
      <c r="A2661"/>
      <c r="B2661"/>
      <c r="C2661" s="33"/>
      <c r="D2661" s="33"/>
      <c r="E2661" s="33"/>
      <c r="F2661" s="33"/>
      <c r="G2661" s="33"/>
      <c r="N2661"/>
      <c r="O2661"/>
      <c r="P2661"/>
      <c r="Q2661"/>
      <c r="R2661"/>
      <c r="S2661"/>
      <c r="T2661"/>
      <c r="U2661"/>
      <c r="V2661"/>
      <c r="W2661"/>
      <c r="X2661" s="410"/>
      <c r="Y2661" s="410"/>
      <c r="Z2661" s="410"/>
      <c r="AA2661" s="410"/>
      <c r="AB2661" s="410"/>
      <c r="AC2661" s="410"/>
      <c r="AD2661" s="410"/>
    </row>
    <row r="2662" spans="1:30" s="30" customFormat="1" x14ac:dyDescent="0.25">
      <c r="A2662"/>
      <c r="B2662"/>
      <c r="C2662" s="33"/>
      <c r="D2662" s="33"/>
      <c r="E2662" s="33"/>
      <c r="F2662" s="33"/>
      <c r="G2662" s="33"/>
      <c r="N2662"/>
      <c r="O2662"/>
      <c r="P2662"/>
      <c r="Q2662"/>
      <c r="R2662"/>
      <c r="S2662"/>
      <c r="T2662"/>
      <c r="U2662"/>
      <c r="V2662"/>
      <c r="W2662"/>
      <c r="X2662" s="410"/>
      <c r="Y2662" s="410"/>
      <c r="Z2662" s="410"/>
      <c r="AA2662" s="410"/>
      <c r="AB2662" s="410"/>
      <c r="AC2662" s="410"/>
      <c r="AD2662" s="410"/>
    </row>
    <row r="2663" spans="1:30" s="30" customFormat="1" x14ac:dyDescent="0.25">
      <c r="A2663"/>
      <c r="B2663"/>
      <c r="C2663" s="33"/>
      <c r="D2663" s="33"/>
      <c r="E2663" s="33"/>
      <c r="F2663" s="33"/>
      <c r="G2663" s="33"/>
      <c r="N2663"/>
      <c r="O2663"/>
      <c r="P2663"/>
      <c r="Q2663"/>
      <c r="R2663"/>
      <c r="S2663"/>
      <c r="T2663"/>
      <c r="U2663"/>
      <c r="V2663"/>
      <c r="W2663"/>
      <c r="X2663" s="410"/>
      <c r="Y2663" s="410"/>
      <c r="Z2663" s="410"/>
      <c r="AA2663" s="410"/>
      <c r="AB2663" s="410"/>
      <c r="AC2663" s="410"/>
      <c r="AD2663" s="410"/>
    </row>
    <row r="2664" spans="1:30" s="30" customFormat="1" x14ac:dyDescent="0.25">
      <c r="A2664"/>
      <c r="B2664"/>
      <c r="C2664" s="33"/>
      <c r="D2664" s="33"/>
      <c r="E2664" s="33"/>
      <c r="F2664" s="33"/>
      <c r="G2664" s="33"/>
      <c r="N2664"/>
      <c r="O2664"/>
      <c r="P2664"/>
      <c r="Q2664"/>
      <c r="R2664"/>
      <c r="S2664"/>
      <c r="T2664"/>
      <c r="U2664"/>
      <c r="V2664"/>
      <c r="W2664"/>
      <c r="X2664" s="410"/>
      <c r="Y2664" s="410"/>
      <c r="Z2664" s="410"/>
      <c r="AA2664" s="410"/>
      <c r="AB2664" s="410"/>
      <c r="AC2664" s="410"/>
      <c r="AD2664" s="410"/>
    </row>
    <row r="2665" spans="1:30" s="30" customFormat="1" x14ac:dyDescent="0.25">
      <c r="A2665"/>
      <c r="B2665"/>
      <c r="C2665" s="33"/>
      <c r="D2665" s="33"/>
      <c r="E2665" s="33"/>
      <c r="F2665" s="33"/>
      <c r="G2665" s="33"/>
      <c r="N2665"/>
      <c r="O2665"/>
      <c r="P2665"/>
      <c r="Q2665"/>
      <c r="R2665"/>
      <c r="S2665"/>
      <c r="T2665"/>
      <c r="U2665"/>
      <c r="V2665"/>
      <c r="W2665"/>
      <c r="X2665" s="410"/>
      <c r="Y2665" s="410"/>
      <c r="Z2665" s="410"/>
      <c r="AA2665" s="410"/>
      <c r="AB2665" s="410"/>
      <c r="AC2665" s="410"/>
      <c r="AD2665" s="410"/>
    </row>
    <row r="2666" spans="1:30" s="30" customFormat="1" x14ac:dyDescent="0.25">
      <c r="A2666"/>
      <c r="B2666"/>
      <c r="C2666" s="33"/>
      <c r="D2666" s="33"/>
      <c r="E2666" s="33"/>
      <c r="F2666" s="33"/>
      <c r="G2666" s="33"/>
      <c r="N2666"/>
      <c r="O2666"/>
      <c r="P2666"/>
      <c r="Q2666"/>
      <c r="R2666"/>
      <c r="S2666"/>
      <c r="T2666"/>
      <c r="U2666"/>
      <c r="V2666"/>
      <c r="W2666"/>
      <c r="X2666" s="410"/>
      <c r="Y2666" s="410"/>
      <c r="Z2666" s="410"/>
      <c r="AA2666" s="410"/>
      <c r="AB2666" s="410"/>
      <c r="AC2666" s="410"/>
      <c r="AD2666" s="410"/>
    </row>
    <row r="2667" spans="1:30" s="30" customFormat="1" x14ac:dyDescent="0.25">
      <c r="A2667"/>
      <c r="B2667"/>
      <c r="C2667" s="33"/>
      <c r="D2667" s="33"/>
      <c r="E2667" s="33"/>
      <c r="F2667" s="33"/>
      <c r="G2667" s="33"/>
      <c r="N2667"/>
      <c r="O2667"/>
      <c r="P2667"/>
      <c r="Q2667"/>
      <c r="R2667"/>
      <c r="S2667"/>
      <c r="T2667"/>
      <c r="U2667"/>
      <c r="V2667"/>
      <c r="W2667"/>
      <c r="X2667" s="410"/>
      <c r="Y2667" s="410"/>
      <c r="Z2667" s="410"/>
      <c r="AA2667" s="410"/>
      <c r="AB2667" s="410"/>
      <c r="AC2667" s="410"/>
      <c r="AD2667" s="410"/>
    </row>
    <row r="2668" spans="1:30" s="30" customFormat="1" x14ac:dyDescent="0.25">
      <c r="A2668"/>
      <c r="B2668"/>
      <c r="C2668" s="33"/>
      <c r="D2668" s="33"/>
      <c r="E2668" s="33"/>
      <c r="F2668" s="33"/>
      <c r="G2668" s="33"/>
      <c r="N2668"/>
      <c r="O2668"/>
      <c r="P2668"/>
      <c r="Q2668"/>
      <c r="R2668"/>
      <c r="S2668"/>
      <c r="T2668"/>
      <c r="U2668"/>
      <c r="V2668"/>
      <c r="W2668"/>
      <c r="X2668" s="410"/>
      <c r="Y2668" s="410"/>
      <c r="Z2668" s="410"/>
      <c r="AA2668" s="410"/>
      <c r="AB2668" s="410"/>
      <c r="AC2668" s="410"/>
      <c r="AD2668" s="410"/>
    </row>
    <row r="2669" spans="1:30" s="30" customFormat="1" x14ac:dyDescent="0.25">
      <c r="A2669"/>
      <c r="B2669"/>
      <c r="C2669" s="33"/>
      <c r="D2669" s="33"/>
      <c r="E2669" s="33"/>
      <c r="F2669" s="33"/>
      <c r="G2669" s="33"/>
      <c r="N2669"/>
      <c r="O2669"/>
      <c r="P2669"/>
      <c r="Q2669"/>
      <c r="R2669"/>
      <c r="S2669"/>
      <c r="T2669"/>
      <c r="U2669"/>
      <c r="V2669"/>
      <c r="W2669"/>
      <c r="X2669" s="410"/>
      <c r="Y2669" s="410"/>
      <c r="Z2669" s="410"/>
      <c r="AA2669" s="410"/>
      <c r="AB2669" s="410"/>
      <c r="AC2669" s="410"/>
      <c r="AD2669" s="410"/>
    </row>
    <row r="2670" spans="1:30" s="30" customFormat="1" x14ac:dyDescent="0.25">
      <c r="A2670"/>
      <c r="B2670"/>
      <c r="C2670" s="33"/>
      <c r="D2670" s="33"/>
      <c r="E2670" s="33"/>
      <c r="F2670" s="33"/>
      <c r="G2670" s="33"/>
      <c r="N2670"/>
      <c r="O2670"/>
      <c r="P2670"/>
      <c r="Q2670"/>
      <c r="R2670"/>
      <c r="S2670"/>
      <c r="T2670"/>
      <c r="U2670"/>
      <c r="V2670"/>
      <c r="W2670"/>
      <c r="X2670" s="410"/>
      <c r="Y2670" s="410"/>
      <c r="Z2670" s="410"/>
      <c r="AA2670" s="410"/>
      <c r="AB2670" s="410"/>
      <c r="AC2670" s="410"/>
      <c r="AD2670" s="410"/>
    </row>
    <row r="2671" spans="1:30" s="30" customFormat="1" x14ac:dyDescent="0.25">
      <c r="A2671"/>
      <c r="B2671"/>
      <c r="C2671" s="33"/>
      <c r="D2671" s="33"/>
      <c r="E2671" s="33"/>
      <c r="F2671" s="33"/>
      <c r="G2671" s="33"/>
      <c r="N2671"/>
      <c r="O2671"/>
      <c r="P2671"/>
      <c r="Q2671"/>
      <c r="R2671"/>
      <c r="S2671"/>
      <c r="T2671"/>
      <c r="U2671"/>
      <c r="V2671"/>
      <c r="W2671"/>
      <c r="X2671" s="410"/>
      <c r="Y2671" s="410"/>
      <c r="Z2671" s="410"/>
      <c r="AA2671" s="410"/>
      <c r="AB2671" s="410"/>
      <c r="AC2671" s="410"/>
      <c r="AD2671" s="410"/>
    </row>
    <row r="2672" spans="1:30" s="30" customFormat="1" x14ac:dyDescent="0.25">
      <c r="A2672"/>
      <c r="B2672"/>
      <c r="C2672" s="33"/>
      <c r="D2672" s="33"/>
      <c r="E2672" s="33"/>
      <c r="F2672" s="33"/>
      <c r="G2672" s="33"/>
      <c r="N2672"/>
      <c r="O2672"/>
      <c r="P2672"/>
      <c r="Q2672"/>
      <c r="R2672"/>
      <c r="S2672"/>
      <c r="T2672"/>
      <c r="U2672"/>
      <c r="V2672"/>
      <c r="W2672"/>
      <c r="X2672" s="410"/>
      <c r="Y2672" s="410"/>
      <c r="Z2672" s="410"/>
      <c r="AA2672" s="410"/>
      <c r="AB2672" s="410"/>
      <c r="AC2672" s="410"/>
      <c r="AD2672" s="410"/>
    </row>
    <row r="2673" spans="1:30" s="30" customFormat="1" x14ac:dyDescent="0.25">
      <c r="A2673"/>
      <c r="B2673"/>
      <c r="C2673" s="33"/>
      <c r="D2673" s="33"/>
      <c r="E2673" s="33"/>
      <c r="F2673" s="33"/>
      <c r="G2673" s="33"/>
      <c r="N2673"/>
      <c r="O2673"/>
      <c r="P2673"/>
      <c r="Q2673"/>
      <c r="R2673"/>
      <c r="S2673"/>
      <c r="T2673"/>
      <c r="U2673"/>
      <c r="V2673"/>
      <c r="W2673"/>
      <c r="X2673" s="410"/>
      <c r="Y2673" s="410"/>
      <c r="Z2673" s="410"/>
      <c r="AA2673" s="410"/>
      <c r="AB2673" s="410"/>
      <c r="AC2673" s="410"/>
      <c r="AD2673" s="410"/>
    </row>
    <row r="2674" spans="1:30" s="30" customFormat="1" x14ac:dyDescent="0.25">
      <c r="A2674"/>
      <c r="B2674"/>
      <c r="C2674" s="33"/>
      <c r="D2674" s="33"/>
      <c r="E2674" s="33"/>
      <c r="F2674" s="33"/>
      <c r="G2674" s="33"/>
      <c r="N2674"/>
      <c r="O2674"/>
      <c r="P2674"/>
      <c r="Q2674"/>
      <c r="R2674"/>
      <c r="S2674"/>
      <c r="T2674"/>
      <c r="U2674"/>
      <c r="V2674"/>
      <c r="W2674"/>
      <c r="X2674" s="410"/>
      <c r="Y2674" s="410"/>
      <c r="Z2674" s="410"/>
      <c r="AA2674" s="410"/>
      <c r="AB2674" s="410"/>
      <c r="AC2674" s="410"/>
      <c r="AD2674" s="410"/>
    </row>
    <row r="2675" spans="1:30" s="30" customFormat="1" x14ac:dyDescent="0.25">
      <c r="A2675"/>
      <c r="B2675"/>
      <c r="C2675" s="33"/>
      <c r="D2675" s="33"/>
      <c r="E2675" s="33"/>
      <c r="F2675" s="33"/>
      <c r="G2675" s="33"/>
      <c r="N2675"/>
      <c r="O2675"/>
      <c r="P2675"/>
      <c r="Q2675"/>
      <c r="R2675"/>
      <c r="S2675"/>
      <c r="T2675"/>
      <c r="U2675"/>
      <c r="V2675"/>
      <c r="W2675"/>
      <c r="X2675" s="410"/>
      <c r="Y2675" s="410"/>
      <c r="Z2675" s="410"/>
      <c r="AA2675" s="410"/>
      <c r="AB2675" s="410"/>
      <c r="AC2675" s="410"/>
      <c r="AD2675" s="410"/>
    </row>
    <row r="2676" spans="1:30" s="30" customFormat="1" x14ac:dyDescent="0.25">
      <c r="A2676"/>
      <c r="B2676"/>
      <c r="C2676" s="33"/>
      <c r="D2676" s="33"/>
      <c r="E2676" s="33"/>
      <c r="F2676" s="33"/>
      <c r="G2676" s="33"/>
      <c r="N2676"/>
      <c r="O2676"/>
      <c r="P2676"/>
      <c r="Q2676"/>
      <c r="R2676"/>
      <c r="S2676"/>
      <c r="T2676"/>
      <c r="U2676"/>
      <c r="V2676"/>
      <c r="W2676"/>
      <c r="X2676" s="410"/>
      <c r="Y2676" s="410"/>
      <c r="Z2676" s="410"/>
      <c r="AA2676" s="410"/>
      <c r="AB2676" s="410"/>
      <c r="AC2676" s="410"/>
      <c r="AD2676" s="410"/>
    </row>
    <row r="2677" spans="1:30" s="30" customFormat="1" x14ac:dyDescent="0.25">
      <c r="A2677"/>
      <c r="B2677"/>
      <c r="C2677" s="33"/>
      <c r="D2677" s="33"/>
      <c r="E2677" s="33"/>
      <c r="F2677" s="33"/>
      <c r="G2677" s="33"/>
      <c r="N2677"/>
      <c r="O2677"/>
      <c r="P2677"/>
      <c r="Q2677"/>
      <c r="R2677"/>
      <c r="S2677"/>
      <c r="T2677"/>
      <c r="U2677"/>
      <c r="V2677"/>
      <c r="W2677"/>
      <c r="X2677" s="410"/>
      <c r="Y2677" s="410"/>
      <c r="Z2677" s="410"/>
      <c r="AA2677" s="410"/>
      <c r="AB2677" s="410"/>
      <c r="AC2677" s="410"/>
      <c r="AD2677" s="410"/>
    </row>
    <row r="2678" spans="1:30" s="30" customFormat="1" x14ac:dyDescent="0.25">
      <c r="A2678"/>
      <c r="B2678"/>
      <c r="C2678" s="33"/>
      <c r="D2678" s="33"/>
      <c r="E2678" s="33"/>
      <c r="F2678" s="33"/>
      <c r="G2678" s="33"/>
      <c r="N2678"/>
      <c r="O2678"/>
      <c r="P2678"/>
      <c r="Q2678"/>
      <c r="R2678"/>
      <c r="S2678"/>
      <c r="T2678"/>
      <c r="U2678"/>
      <c r="V2678"/>
      <c r="W2678"/>
      <c r="X2678" s="410"/>
      <c r="Y2678" s="410"/>
      <c r="Z2678" s="410"/>
      <c r="AA2678" s="410"/>
      <c r="AB2678" s="410"/>
      <c r="AC2678" s="410"/>
      <c r="AD2678" s="410"/>
    </row>
    <row r="2679" spans="1:30" s="30" customFormat="1" x14ac:dyDescent="0.25">
      <c r="A2679"/>
      <c r="B2679"/>
      <c r="C2679" s="33"/>
      <c r="D2679" s="33"/>
      <c r="E2679" s="33"/>
      <c r="F2679" s="33"/>
      <c r="G2679" s="33"/>
      <c r="N2679"/>
      <c r="O2679"/>
      <c r="P2679"/>
      <c r="Q2679"/>
      <c r="R2679"/>
      <c r="S2679"/>
      <c r="T2679"/>
      <c r="U2679"/>
      <c r="V2679"/>
      <c r="W2679"/>
      <c r="X2679" s="410"/>
      <c r="Y2679" s="410"/>
      <c r="Z2679" s="410"/>
      <c r="AA2679" s="410"/>
      <c r="AB2679" s="410"/>
      <c r="AC2679" s="410"/>
      <c r="AD2679" s="410"/>
    </row>
    <row r="2680" spans="1:30" s="30" customFormat="1" x14ac:dyDescent="0.25">
      <c r="A2680"/>
      <c r="B2680"/>
      <c r="C2680" s="33"/>
      <c r="D2680" s="33"/>
      <c r="E2680" s="33"/>
      <c r="F2680" s="33"/>
      <c r="G2680" s="33"/>
      <c r="N2680"/>
      <c r="O2680"/>
      <c r="P2680"/>
      <c r="Q2680"/>
      <c r="R2680"/>
      <c r="S2680"/>
      <c r="T2680"/>
      <c r="U2680"/>
      <c r="V2680"/>
      <c r="W2680"/>
      <c r="X2680" s="410"/>
      <c r="Y2680" s="410"/>
      <c r="Z2680" s="410"/>
      <c r="AA2680" s="410"/>
      <c r="AB2680" s="410"/>
      <c r="AC2680" s="410"/>
      <c r="AD2680" s="410"/>
    </row>
    <row r="2681" spans="1:30" s="30" customFormat="1" x14ac:dyDescent="0.25">
      <c r="A2681"/>
      <c r="B2681"/>
      <c r="C2681" s="33"/>
      <c r="D2681" s="33"/>
      <c r="E2681" s="33"/>
      <c r="F2681" s="33"/>
      <c r="G2681" s="33"/>
      <c r="N2681"/>
      <c r="O2681"/>
      <c r="P2681"/>
      <c r="Q2681"/>
      <c r="R2681"/>
      <c r="S2681"/>
      <c r="T2681"/>
      <c r="U2681"/>
      <c r="V2681"/>
      <c r="W2681"/>
      <c r="X2681" s="410"/>
      <c r="Y2681" s="410"/>
      <c r="Z2681" s="410"/>
      <c r="AA2681" s="410"/>
      <c r="AB2681" s="410"/>
      <c r="AC2681" s="410"/>
      <c r="AD2681" s="410"/>
    </row>
    <row r="2682" spans="1:30" s="30" customFormat="1" x14ac:dyDescent="0.25">
      <c r="A2682"/>
      <c r="B2682"/>
      <c r="C2682" s="33"/>
      <c r="D2682" s="33"/>
      <c r="E2682" s="33"/>
      <c r="F2682" s="33"/>
      <c r="G2682" s="33"/>
      <c r="N2682"/>
      <c r="O2682"/>
      <c r="P2682"/>
      <c r="Q2682"/>
      <c r="R2682"/>
      <c r="S2682"/>
      <c r="T2682"/>
      <c r="U2682"/>
      <c r="V2682"/>
      <c r="W2682"/>
      <c r="X2682" s="410"/>
      <c r="Y2682" s="410"/>
      <c r="Z2682" s="410"/>
      <c r="AA2682" s="410"/>
      <c r="AB2682" s="410"/>
      <c r="AC2682" s="410"/>
      <c r="AD2682" s="410"/>
    </row>
    <row r="2683" spans="1:30" s="30" customFormat="1" x14ac:dyDescent="0.25">
      <c r="A2683"/>
      <c r="B2683"/>
      <c r="C2683" s="33"/>
      <c r="D2683" s="33"/>
      <c r="E2683" s="33"/>
      <c r="F2683" s="33"/>
      <c r="G2683" s="33"/>
      <c r="N2683"/>
      <c r="O2683"/>
      <c r="P2683"/>
      <c r="Q2683"/>
      <c r="R2683"/>
      <c r="S2683"/>
      <c r="T2683"/>
      <c r="U2683"/>
      <c r="V2683"/>
      <c r="W2683"/>
      <c r="X2683" s="410"/>
      <c r="Y2683" s="410"/>
      <c r="Z2683" s="410"/>
      <c r="AA2683" s="410"/>
      <c r="AB2683" s="410"/>
      <c r="AC2683" s="410"/>
      <c r="AD2683" s="410"/>
    </row>
    <row r="2684" spans="1:30" s="30" customFormat="1" x14ac:dyDescent="0.25">
      <c r="A2684"/>
      <c r="B2684"/>
      <c r="C2684" s="33"/>
      <c r="D2684" s="33"/>
      <c r="E2684" s="33"/>
      <c r="F2684" s="33"/>
      <c r="G2684" s="33"/>
      <c r="N2684"/>
      <c r="O2684"/>
      <c r="P2684"/>
      <c r="Q2684"/>
      <c r="R2684"/>
      <c r="S2684"/>
      <c r="T2684"/>
      <c r="U2684"/>
      <c r="V2684"/>
      <c r="W2684"/>
      <c r="X2684" s="410"/>
      <c r="Y2684" s="410"/>
      <c r="Z2684" s="410"/>
      <c r="AA2684" s="410"/>
      <c r="AB2684" s="410"/>
      <c r="AC2684" s="410"/>
      <c r="AD2684" s="410"/>
    </row>
    <row r="2685" spans="1:30" s="30" customFormat="1" x14ac:dyDescent="0.25">
      <c r="A2685"/>
      <c r="B2685"/>
      <c r="C2685" s="33"/>
      <c r="D2685" s="33"/>
      <c r="E2685" s="33"/>
      <c r="F2685" s="33"/>
      <c r="G2685" s="33"/>
      <c r="N2685"/>
      <c r="O2685"/>
      <c r="P2685"/>
      <c r="Q2685"/>
      <c r="R2685"/>
      <c r="S2685"/>
      <c r="T2685"/>
      <c r="U2685"/>
      <c r="V2685"/>
      <c r="W2685"/>
      <c r="X2685" s="410"/>
      <c r="Y2685" s="410"/>
      <c r="Z2685" s="410"/>
      <c r="AA2685" s="410"/>
      <c r="AB2685" s="410"/>
      <c r="AC2685" s="410"/>
      <c r="AD2685" s="410"/>
    </row>
    <row r="2686" spans="1:30" s="30" customFormat="1" x14ac:dyDescent="0.25">
      <c r="A2686"/>
      <c r="B2686"/>
      <c r="C2686" s="33"/>
      <c r="D2686" s="33"/>
      <c r="E2686" s="33"/>
      <c r="F2686" s="33"/>
      <c r="G2686" s="33"/>
      <c r="N2686"/>
      <c r="O2686"/>
      <c r="P2686"/>
      <c r="Q2686"/>
      <c r="R2686"/>
      <c r="S2686"/>
      <c r="T2686"/>
      <c r="U2686"/>
      <c r="V2686"/>
      <c r="W2686"/>
      <c r="X2686" s="410"/>
      <c r="Y2686" s="410"/>
      <c r="Z2686" s="410"/>
      <c r="AA2686" s="410"/>
      <c r="AB2686" s="410"/>
      <c r="AC2686" s="410"/>
      <c r="AD2686" s="410"/>
    </row>
    <row r="2687" spans="1:30" s="30" customFormat="1" x14ac:dyDescent="0.25">
      <c r="A2687"/>
      <c r="B2687"/>
      <c r="C2687" s="33"/>
      <c r="D2687" s="33"/>
      <c r="E2687" s="33"/>
      <c r="F2687" s="33"/>
      <c r="G2687" s="33"/>
      <c r="N2687"/>
      <c r="O2687"/>
      <c r="P2687"/>
      <c r="Q2687"/>
      <c r="R2687"/>
      <c r="S2687"/>
      <c r="T2687"/>
      <c r="U2687"/>
      <c r="V2687"/>
      <c r="W2687"/>
      <c r="X2687" s="410"/>
      <c r="Y2687" s="410"/>
      <c r="Z2687" s="410"/>
      <c r="AA2687" s="410"/>
      <c r="AB2687" s="410"/>
      <c r="AC2687" s="410"/>
      <c r="AD2687" s="410"/>
    </row>
    <row r="2688" spans="1:30" s="30" customFormat="1" x14ac:dyDescent="0.25">
      <c r="A2688"/>
      <c r="B2688"/>
      <c r="C2688" s="33"/>
      <c r="D2688" s="33"/>
      <c r="E2688" s="33"/>
      <c r="F2688" s="33"/>
      <c r="G2688" s="33"/>
      <c r="N2688"/>
      <c r="O2688"/>
      <c r="P2688"/>
      <c r="Q2688"/>
      <c r="R2688"/>
      <c r="S2688"/>
      <c r="T2688"/>
      <c r="U2688"/>
      <c r="V2688"/>
      <c r="W2688"/>
      <c r="X2688" s="410"/>
      <c r="Y2688" s="410"/>
      <c r="Z2688" s="410"/>
      <c r="AA2688" s="410"/>
      <c r="AB2688" s="410"/>
      <c r="AC2688" s="410"/>
      <c r="AD2688" s="410"/>
    </row>
    <row r="2689" spans="1:30" s="30" customFormat="1" x14ac:dyDescent="0.25">
      <c r="A2689"/>
      <c r="B2689"/>
      <c r="C2689" s="33"/>
      <c r="D2689" s="33"/>
      <c r="E2689" s="33"/>
      <c r="F2689" s="33"/>
      <c r="G2689" s="33"/>
      <c r="N2689"/>
      <c r="O2689"/>
      <c r="P2689"/>
      <c r="Q2689"/>
      <c r="R2689"/>
      <c r="S2689"/>
      <c r="T2689"/>
      <c r="U2689"/>
      <c r="V2689"/>
      <c r="W2689"/>
      <c r="X2689" s="410"/>
      <c r="Y2689" s="410"/>
      <c r="Z2689" s="410"/>
      <c r="AA2689" s="410"/>
      <c r="AB2689" s="410"/>
      <c r="AC2689" s="410"/>
      <c r="AD2689" s="410"/>
    </row>
    <row r="2690" spans="1:30" s="30" customFormat="1" x14ac:dyDescent="0.25">
      <c r="A2690"/>
      <c r="B2690"/>
      <c r="C2690" s="33"/>
      <c r="D2690" s="33"/>
      <c r="E2690" s="33"/>
      <c r="F2690" s="33"/>
      <c r="G2690" s="33"/>
      <c r="N2690"/>
      <c r="O2690"/>
      <c r="P2690"/>
      <c r="Q2690"/>
      <c r="R2690"/>
      <c r="S2690"/>
      <c r="T2690"/>
      <c r="U2690"/>
      <c r="V2690"/>
      <c r="W2690"/>
      <c r="X2690" s="410"/>
      <c r="Y2690" s="410"/>
      <c r="Z2690" s="410"/>
      <c r="AA2690" s="410"/>
      <c r="AB2690" s="410"/>
      <c r="AC2690" s="410"/>
      <c r="AD2690" s="410"/>
    </row>
    <row r="2691" spans="1:30" s="30" customFormat="1" x14ac:dyDescent="0.25">
      <c r="A2691"/>
      <c r="B2691"/>
      <c r="C2691" s="33"/>
      <c r="D2691" s="33"/>
      <c r="E2691" s="33"/>
      <c r="F2691" s="33"/>
      <c r="G2691" s="33"/>
      <c r="N2691"/>
      <c r="O2691"/>
      <c r="P2691"/>
      <c r="Q2691"/>
      <c r="R2691"/>
      <c r="S2691"/>
      <c r="T2691"/>
      <c r="U2691"/>
      <c r="V2691"/>
      <c r="W2691"/>
      <c r="X2691" s="410"/>
      <c r="Y2691" s="410"/>
      <c r="Z2691" s="410"/>
      <c r="AA2691" s="410"/>
      <c r="AB2691" s="410"/>
      <c r="AC2691" s="410"/>
      <c r="AD2691" s="410"/>
    </row>
    <row r="2692" spans="1:30" s="30" customFormat="1" x14ac:dyDescent="0.25">
      <c r="A2692"/>
      <c r="B2692"/>
      <c r="C2692" s="33"/>
      <c r="D2692" s="33"/>
      <c r="E2692" s="33"/>
      <c r="F2692" s="33"/>
      <c r="G2692" s="33"/>
      <c r="N2692"/>
      <c r="O2692"/>
      <c r="P2692"/>
      <c r="Q2692"/>
      <c r="R2692"/>
      <c r="S2692"/>
      <c r="T2692"/>
      <c r="U2692"/>
      <c r="V2692"/>
      <c r="W2692"/>
      <c r="X2692" s="410"/>
      <c r="Y2692" s="410"/>
      <c r="Z2692" s="410"/>
      <c r="AA2692" s="410"/>
      <c r="AB2692" s="410"/>
      <c r="AC2692" s="410"/>
      <c r="AD2692" s="410"/>
    </row>
    <row r="2693" spans="1:30" s="30" customFormat="1" x14ac:dyDescent="0.25">
      <c r="A2693"/>
      <c r="B2693"/>
      <c r="C2693" s="33"/>
      <c r="D2693" s="33"/>
      <c r="E2693" s="33"/>
      <c r="F2693" s="33"/>
      <c r="G2693" s="33"/>
      <c r="N2693"/>
      <c r="O2693"/>
      <c r="P2693"/>
      <c r="Q2693"/>
      <c r="R2693"/>
      <c r="S2693"/>
      <c r="T2693"/>
      <c r="U2693"/>
      <c r="V2693"/>
      <c r="W2693"/>
      <c r="X2693" s="410"/>
      <c r="Y2693" s="410"/>
      <c r="Z2693" s="410"/>
      <c r="AA2693" s="410"/>
      <c r="AB2693" s="410"/>
      <c r="AC2693" s="410"/>
      <c r="AD2693" s="410"/>
    </row>
    <row r="2694" spans="1:30" s="30" customFormat="1" x14ac:dyDescent="0.25">
      <c r="A2694"/>
      <c r="B2694"/>
      <c r="C2694" s="33"/>
      <c r="D2694" s="33"/>
      <c r="E2694" s="33"/>
      <c r="F2694" s="33"/>
      <c r="G2694" s="33"/>
      <c r="N2694"/>
      <c r="O2694"/>
      <c r="P2694"/>
      <c r="Q2694"/>
      <c r="R2694"/>
      <c r="S2694"/>
      <c r="T2694"/>
      <c r="U2694"/>
      <c r="V2694"/>
      <c r="W2694"/>
      <c r="X2694" s="410"/>
      <c r="Y2694" s="410"/>
      <c r="Z2694" s="410"/>
      <c r="AA2694" s="410"/>
      <c r="AB2694" s="410"/>
      <c r="AC2694" s="410"/>
      <c r="AD2694" s="410"/>
    </row>
    <row r="2695" spans="1:30" s="30" customFormat="1" x14ac:dyDescent="0.25">
      <c r="A2695"/>
      <c r="B2695"/>
      <c r="C2695" s="33"/>
      <c r="D2695" s="33"/>
      <c r="E2695" s="33"/>
      <c r="F2695" s="33"/>
      <c r="G2695" s="33"/>
      <c r="N2695"/>
      <c r="O2695"/>
      <c r="P2695"/>
      <c r="Q2695"/>
      <c r="R2695"/>
      <c r="S2695"/>
      <c r="T2695"/>
      <c r="U2695"/>
      <c r="V2695"/>
      <c r="W2695"/>
      <c r="X2695" s="410"/>
      <c r="Y2695" s="410"/>
      <c r="Z2695" s="410"/>
      <c r="AA2695" s="410"/>
      <c r="AB2695" s="410"/>
      <c r="AC2695" s="410"/>
      <c r="AD2695" s="410"/>
    </row>
    <row r="2696" spans="1:30" s="30" customFormat="1" x14ac:dyDescent="0.25">
      <c r="A2696"/>
      <c r="B2696"/>
      <c r="C2696" s="33"/>
      <c r="D2696" s="33"/>
      <c r="E2696" s="33"/>
      <c r="F2696" s="33"/>
      <c r="G2696" s="33"/>
      <c r="N2696"/>
      <c r="O2696"/>
      <c r="P2696"/>
      <c r="Q2696"/>
      <c r="R2696"/>
      <c r="S2696"/>
      <c r="T2696"/>
      <c r="U2696"/>
      <c r="V2696"/>
      <c r="W2696"/>
      <c r="X2696" s="410"/>
      <c r="Y2696" s="410"/>
      <c r="Z2696" s="410"/>
      <c r="AA2696" s="410"/>
      <c r="AB2696" s="410"/>
      <c r="AC2696" s="410"/>
      <c r="AD2696" s="410"/>
    </row>
    <row r="2697" spans="1:30" s="30" customFormat="1" x14ac:dyDescent="0.25">
      <c r="A2697"/>
      <c r="B2697"/>
      <c r="C2697" s="33"/>
      <c r="D2697" s="33"/>
      <c r="E2697" s="33"/>
      <c r="F2697" s="33"/>
      <c r="G2697" s="33"/>
      <c r="N2697"/>
      <c r="O2697"/>
      <c r="P2697"/>
      <c r="Q2697"/>
      <c r="R2697"/>
      <c r="S2697"/>
      <c r="T2697"/>
      <c r="U2697"/>
      <c r="V2697"/>
      <c r="W2697"/>
      <c r="X2697" s="410"/>
      <c r="Y2697" s="410"/>
      <c r="Z2697" s="410"/>
      <c r="AA2697" s="410"/>
      <c r="AB2697" s="410"/>
      <c r="AC2697" s="410"/>
      <c r="AD2697" s="410"/>
    </row>
    <row r="2698" spans="1:30" s="30" customFormat="1" x14ac:dyDescent="0.25">
      <c r="A2698"/>
      <c r="B2698"/>
      <c r="C2698" s="33"/>
      <c r="D2698" s="33"/>
      <c r="E2698" s="33"/>
      <c r="F2698" s="33"/>
      <c r="G2698" s="33"/>
      <c r="N2698"/>
      <c r="O2698"/>
      <c r="P2698"/>
      <c r="Q2698"/>
      <c r="R2698"/>
      <c r="S2698"/>
      <c r="T2698"/>
      <c r="U2698"/>
      <c r="V2698"/>
      <c r="W2698"/>
      <c r="X2698" s="410"/>
      <c r="Y2698" s="410"/>
      <c r="Z2698" s="410"/>
      <c r="AA2698" s="410"/>
      <c r="AB2698" s="410"/>
      <c r="AC2698" s="410"/>
      <c r="AD2698" s="410"/>
    </row>
    <row r="2699" spans="1:30" s="30" customFormat="1" x14ac:dyDescent="0.25">
      <c r="A2699"/>
      <c r="B2699"/>
      <c r="C2699" s="33"/>
      <c r="D2699" s="33"/>
      <c r="E2699" s="33"/>
      <c r="F2699" s="33"/>
      <c r="G2699" s="33"/>
      <c r="N2699"/>
      <c r="O2699"/>
      <c r="P2699"/>
      <c r="Q2699"/>
      <c r="R2699"/>
      <c r="S2699"/>
      <c r="T2699"/>
      <c r="U2699"/>
      <c r="V2699"/>
      <c r="W2699"/>
      <c r="X2699" s="410"/>
      <c r="Y2699" s="410"/>
      <c r="Z2699" s="410"/>
      <c r="AA2699" s="410"/>
      <c r="AB2699" s="410"/>
      <c r="AC2699" s="410"/>
      <c r="AD2699" s="410"/>
    </row>
    <row r="2700" spans="1:30" s="30" customFormat="1" x14ac:dyDescent="0.25">
      <c r="A2700"/>
      <c r="B2700"/>
      <c r="C2700" s="33"/>
      <c r="D2700" s="33"/>
      <c r="E2700" s="33"/>
      <c r="F2700" s="33"/>
      <c r="G2700" s="33"/>
      <c r="N2700"/>
      <c r="O2700"/>
      <c r="P2700"/>
      <c r="Q2700"/>
      <c r="R2700"/>
      <c r="S2700"/>
      <c r="T2700"/>
      <c r="U2700"/>
      <c r="V2700"/>
      <c r="W2700"/>
      <c r="X2700" s="410"/>
      <c r="Y2700" s="410"/>
      <c r="Z2700" s="410"/>
      <c r="AA2700" s="410"/>
      <c r="AB2700" s="410"/>
      <c r="AC2700" s="410"/>
      <c r="AD2700" s="410"/>
    </row>
    <row r="2701" spans="1:30" s="30" customFormat="1" x14ac:dyDescent="0.25">
      <c r="A2701"/>
      <c r="B2701"/>
      <c r="C2701" s="33"/>
      <c r="D2701" s="33"/>
      <c r="E2701" s="33"/>
      <c r="F2701" s="33"/>
      <c r="G2701" s="33"/>
      <c r="N2701"/>
      <c r="O2701"/>
      <c r="P2701"/>
      <c r="Q2701"/>
      <c r="R2701"/>
      <c r="S2701"/>
      <c r="T2701"/>
      <c r="U2701"/>
      <c r="V2701"/>
      <c r="W2701"/>
      <c r="X2701" s="410"/>
      <c r="Y2701" s="410"/>
      <c r="Z2701" s="410"/>
      <c r="AA2701" s="410"/>
      <c r="AB2701" s="410"/>
      <c r="AC2701" s="410"/>
      <c r="AD2701" s="410"/>
    </row>
    <row r="2702" spans="1:30" s="30" customFormat="1" x14ac:dyDescent="0.25">
      <c r="A2702"/>
      <c r="B2702"/>
      <c r="C2702" s="33"/>
      <c r="D2702" s="33"/>
      <c r="E2702" s="33"/>
      <c r="F2702" s="33"/>
      <c r="G2702" s="33"/>
      <c r="N2702"/>
      <c r="O2702"/>
      <c r="P2702"/>
      <c r="Q2702"/>
      <c r="R2702"/>
      <c r="S2702"/>
      <c r="T2702"/>
      <c r="U2702"/>
      <c r="V2702"/>
      <c r="W2702"/>
      <c r="X2702" s="410"/>
      <c r="Y2702" s="410"/>
      <c r="Z2702" s="410"/>
      <c r="AA2702" s="410"/>
      <c r="AB2702" s="410"/>
      <c r="AC2702" s="410"/>
      <c r="AD2702" s="410"/>
    </row>
    <row r="2703" spans="1:30" s="30" customFormat="1" x14ac:dyDescent="0.25">
      <c r="A2703"/>
      <c r="B2703"/>
      <c r="C2703" s="33"/>
      <c r="D2703" s="33"/>
      <c r="E2703" s="33"/>
      <c r="F2703" s="33"/>
      <c r="G2703" s="33"/>
      <c r="N2703"/>
      <c r="O2703"/>
      <c r="P2703"/>
      <c r="Q2703"/>
      <c r="R2703"/>
      <c r="S2703"/>
      <c r="T2703"/>
      <c r="U2703"/>
      <c r="V2703"/>
      <c r="W2703"/>
      <c r="X2703" s="410"/>
      <c r="Y2703" s="410"/>
      <c r="Z2703" s="410"/>
      <c r="AA2703" s="410"/>
      <c r="AB2703" s="410"/>
      <c r="AC2703" s="410"/>
      <c r="AD2703" s="410"/>
    </row>
    <row r="2704" spans="1:30" s="30" customFormat="1" x14ac:dyDescent="0.25">
      <c r="A2704"/>
      <c r="B2704"/>
      <c r="C2704" s="33"/>
      <c r="D2704" s="33"/>
      <c r="E2704" s="33"/>
      <c r="F2704" s="33"/>
      <c r="G2704" s="33"/>
      <c r="N2704"/>
      <c r="O2704"/>
      <c r="P2704"/>
      <c r="Q2704"/>
      <c r="R2704"/>
      <c r="S2704"/>
      <c r="T2704"/>
      <c r="U2704"/>
      <c r="V2704"/>
      <c r="W2704"/>
      <c r="X2704" s="410"/>
      <c r="Y2704" s="410"/>
      <c r="Z2704" s="410"/>
      <c r="AA2704" s="410"/>
      <c r="AB2704" s="410"/>
      <c r="AC2704" s="410"/>
      <c r="AD2704" s="410"/>
    </row>
    <row r="2705" spans="1:30" s="30" customFormat="1" x14ac:dyDescent="0.25">
      <c r="A2705"/>
      <c r="B2705"/>
      <c r="C2705" s="33"/>
      <c r="D2705" s="33"/>
      <c r="E2705" s="33"/>
      <c r="F2705" s="33"/>
      <c r="G2705" s="33"/>
      <c r="N2705"/>
      <c r="O2705"/>
      <c r="P2705"/>
      <c r="Q2705"/>
      <c r="R2705"/>
      <c r="S2705"/>
      <c r="T2705"/>
      <c r="U2705"/>
      <c r="V2705"/>
      <c r="W2705"/>
      <c r="X2705" s="410"/>
      <c r="Y2705" s="410"/>
      <c r="Z2705" s="410"/>
      <c r="AA2705" s="410"/>
      <c r="AB2705" s="410"/>
      <c r="AC2705" s="410"/>
      <c r="AD2705" s="410"/>
    </row>
    <row r="2706" spans="1:30" s="30" customFormat="1" x14ac:dyDescent="0.25">
      <c r="A2706"/>
      <c r="B2706"/>
      <c r="C2706" s="33"/>
      <c r="D2706" s="33"/>
      <c r="E2706" s="33"/>
      <c r="F2706" s="33"/>
      <c r="G2706" s="33"/>
      <c r="N2706"/>
      <c r="O2706"/>
      <c r="P2706"/>
      <c r="Q2706"/>
      <c r="R2706"/>
      <c r="S2706"/>
      <c r="T2706"/>
      <c r="U2706"/>
      <c r="V2706"/>
      <c r="W2706"/>
      <c r="X2706" s="410"/>
      <c r="Y2706" s="410"/>
      <c r="Z2706" s="410"/>
      <c r="AA2706" s="410"/>
      <c r="AB2706" s="410"/>
      <c r="AC2706" s="410"/>
      <c r="AD2706" s="410"/>
    </row>
    <row r="2707" spans="1:30" s="30" customFormat="1" x14ac:dyDescent="0.25">
      <c r="A2707"/>
      <c r="B2707"/>
      <c r="C2707" s="33"/>
      <c r="D2707" s="33"/>
      <c r="E2707" s="33"/>
      <c r="F2707" s="33"/>
      <c r="G2707" s="33"/>
      <c r="N2707"/>
      <c r="O2707"/>
      <c r="P2707"/>
      <c r="Q2707"/>
      <c r="R2707"/>
      <c r="S2707"/>
      <c r="T2707"/>
      <c r="U2707"/>
      <c r="V2707"/>
      <c r="W2707"/>
      <c r="X2707" s="410"/>
      <c r="Y2707" s="410"/>
      <c r="Z2707" s="410"/>
      <c r="AA2707" s="410"/>
      <c r="AB2707" s="410"/>
      <c r="AC2707" s="410"/>
      <c r="AD2707" s="410"/>
    </row>
    <row r="2708" spans="1:30" s="30" customFormat="1" x14ac:dyDescent="0.25">
      <c r="A2708"/>
      <c r="B2708"/>
      <c r="C2708" s="33"/>
      <c r="D2708" s="33"/>
      <c r="E2708" s="33"/>
      <c r="F2708" s="33"/>
      <c r="G2708" s="33"/>
      <c r="N2708"/>
      <c r="O2708"/>
      <c r="P2708"/>
      <c r="Q2708"/>
      <c r="R2708"/>
      <c r="S2708"/>
      <c r="T2708"/>
      <c r="U2708"/>
      <c r="V2708"/>
      <c r="W2708"/>
      <c r="X2708" s="410"/>
      <c r="Y2708" s="410"/>
      <c r="Z2708" s="410"/>
      <c r="AA2708" s="410"/>
      <c r="AB2708" s="410"/>
      <c r="AC2708" s="410"/>
      <c r="AD2708" s="410"/>
    </row>
    <row r="2709" spans="1:30" s="30" customFormat="1" x14ac:dyDescent="0.25">
      <c r="A2709"/>
      <c r="B2709"/>
      <c r="C2709" s="33"/>
      <c r="D2709" s="33"/>
      <c r="E2709" s="33"/>
      <c r="F2709" s="33"/>
      <c r="G2709" s="33"/>
      <c r="N2709"/>
      <c r="O2709"/>
      <c r="P2709"/>
      <c r="Q2709"/>
      <c r="R2709"/>
      <c r="S2709"/>
      <c r="T2709"/>
      <c r="U2709"/>
      <c r="V2709"/>
      <c r="W2709"/>
      <c r="X2709" s="410"/>
      <c r="Y2709" s="410"/>
      <c r="Z2709" s="410"/>
      <c r="AA2709" s="410"/>
      <c r="AB2709" s="410"/>
      <c r="AC2709" s="410"/>
      <c r="AD2709" s="410"/>
    </row>
    <row r="2710" spans="1:30" s="30" customFormat="1" x14ac:dyDescent="0.25">
      <c r="A2710"/>
      <c r="B2710"/>
      <c r="C2710" s="33"/>
      <c r="D2710" s="33"/>
      <c r="E2710" s="33"/>
      <c r="F2710" s="33"/>
      <c r="G2710" s="33"/>
      <c r="N2710"/>
      <c r="O2710"/>
      <c r="P2710"/>
      <c r="Q2710"/>
      <c r="R2710"/>
      <c r="S2710"/>
      <c r="T2710"/>
      <c r="U2710"/>
      <c r="V2710"/>
      <c r="W2710"/>
      <c r="X2710" s="410"/>
      <c r="Y2710" s="410"/>
      <c r="Z2710" s="410"/>
      <c r="AA2710" s="410"/>
      <c r="AB2710" s="410"/>
      <c r="AC2710" s="410"/>
      <c r="AD2710" s="410"/>
    </row>
    <row r="2711" spans="1:30" s="30" customFormat="1" x14ac:dyDescent="0.25">
      <c r="A2711"/>
      <c r="B2711"/>
      <c r="C2711" s="33"/>
      <c r="D2711" s="33"/>
      <c r="E2711" s="33"/>
      <c r="F2711" s="33"/>
      <c r="G2711" s="33"/>
      <c r="N2711"/>
      <c r="O2711"/>
      <c r="P2711"/>
      <c r="Q2711"/>
      <c r="R2711"/>
      <c r="S2711"/>
      <c r="T2711"/>
      <c r="U2711"/>
      <c r="V2711"/>
      <c r="W2711"/>
      <c r="X2711" s="410"/>
      <c r="Y2711" s="410"/>
      <c r="Z2711" s="410"/>
      <c r="AA2711" s="410"/>
      <c r="AB2711" s="410"/>
      <c r="AC2711" s="410"/>
      <c r="AD2711" s="410"/>
    </row>
    <row r="2712" spans="1:30" s="30" customFormat="1" x14ac:dyDescent="0.25">
      <c r="A2712"/>
      <c r="B2712"/>
      <c r="C2712" s="33"/>
      <c r="D2712" s="33"/>
      <c r="E2712" s="33"/>
      <c r="F2712" s="33"/>
      <c r="G2712" s="33"/>
      <c r="N2712"/>
      <c r="O2712"/>
      <c r="P2712"/>
      <c r="Q2712"/>
      <c r="R2712"/>
      <c r="S2712"/>
      <c r="T2712"/>
      <c r="U2712"/>
      <c r="V2712"/>
      <c r="W2712"/>
      <c r="X2712" s="410"/>
      <c r="Y2712" s="410"/>
      <c r="Z2712" s="410"/>
      <c r="AA2712" s="410"/>
      <c r="AB2712" s="410"/>
      <c r="AC2712" s="410"/>
      <c r="AD2712" s="410"/>
    </row>
    <row r="2713" spans="1:30" s="30" customFormat="1" x14ac:dyDescent="0.25">
      <c r="A2713"/>
      <c r="B2713"/>
      <c r="C2713" s="33"/>
      <c r="D2713" s="33"/>
      <c r="E2713" s="33"/>
      <c r="F2713" s="33"/>
      <c r="G2713" s="33"/>
      <c r="N2713"/>
      <c r="O2713"/>
      <c r="P2713"/>
      <c r="Q2713"/>
      <c r="R2713"/>
      <c r="S2713"/>
      <c r="T2713"/>
      <c r="U2713"/>
      <c r="V2713"/>
      <c r="W2713"/>
      <c r="X2713" s="410"/>
      <c r="Y2713" s="410"/>
      <c r="Z2713" s="410"/>
      <c r="AA2713" s="410"/>
      <c r="AB2713" s="410"/>
      <c r="AC2713" s="410"/>
      <c r="AD2713" s="410"/>
    </row>
    <row r="2714" spans="1:30" s="30" customFormat="1" x14ac:dyDescent="0.25">
      <c r="A2714"/>
      <c r="B2714"/>
      <c r="C2714" s="33"/>
      <c r="D2714" s="33"/>
      <c r="E2714" s="33"/>
      <c r="F2714" s="33"/>
      <c r="G2714" s="33"/>
      <c r="N2714"/>
      <c r="O2714"/>
      <c r="P2714"/>
      <c r="Q2714"/>
      <c r="R2714"/>
      <c r="S2714"/>
      <c r="T2714"/>
      <c r="U2714"/>
      <c r="V2714"/>
      <c r="W2714"/>
      <c r="X2714" s="410"/>
      <c r="Y2714" s="410"/>
      <c r="Z2714" s="410"/>
      <c r="AA2714" s="410"/>
      <c r="AB2714" s="410"/>
      <c r="AC2714" s="410"/>
      <c r="AD2714" s="410"/>
    </row>
    <row r="2715" spans="1:30" s="30" customFormat="1" x14ac:dyDescent="0.25">
      <c r="A2715"/>
      <c r="B2715"/>
      <c r="C2715" s="33"/>
      <c r="D2715" s="33"/>
      <c r="E2715" s="33"/>
      <c r="F2715" s="33"/>
      <c r="G2715" s="33"/>
      <c r="N2715"/>
      <c r="O2715"/>
      <c r="P2715"/>
      <c r="Q2715"/>
      <c r="R2715"/>
      <c r="S2715"/>
      <c r="T2715"/>
      <c r="U2715"/>
      <c r="V2715"/>
      <c r="W2715"/>
      <c r="X2715" s="410"/>
      <c r="Y2715" s="410"/>
      <c r="Z2715" s="410"/>
      <c r="AA2715" s="410"/>
      <c r="AB2715" s="410"/>
      <c r="AC2715" s="410"/>
      <c r="AD2715" s="410"/>
    </row>
    <row r="2716" spans="1:30" s="30" customFormat="1" x14ac:dyDescent="0.25">
      <c r="A2716"/>
      <c r="B2716"/>
      <c r="C2716" s="33"/>
      <c r="D2716" s="33"/>
      <c r="E2716" s="33"/>
      <c r="F2716" s="33"/>
      <c r="G2716" s="33"/>
      <c r="N2716"/>
      <c r="O2716"/>
      <c r="P2716"/>
      <c r="Q2716"/>
      <c r="R2716"/>
      <c r="S2716"/>
      <c r="T2716"/>
      <c r="U2716"/>
      <c r="V2716"/>
      <c r="W2716"/>
      <c r="X2716" s="410"/>
      <c r="Y2716" s="410"/>
      <c r="Z2716" s="410"/>
      <c r="AA2716" s="410"/>
      <c r="AB2716" s="410"/>
      <c r="AC2716" s="410"/>
      <c r="AD2716" s="410"/>
    </row>
    <row r="2717" spans="1:30" s="30" customFormat="1" x14ac:dyDescent="0.25">
      <c r="A2717"/>
      <c r="B2717"/>
      <c r="C2717" s="33"/>
      <c r="D2717" s="33"/>
      <c r="E2717" s="33"/>
      <c r="F2717" s="33"/>
      <c r="G2717" s="33"/>
      <c r="N2717"/>
      <c r="O2717"/>
      <c r="P2717"/>
      <c r="Q2717"/>
      <c r="R2717"/>
      <c r="S2717"/>
      <c r="T2717"/>
      <c r="U2717"/>
      <c r="V2717"/>
      <c r="W2717"/>
      <c r="X2717" s="410"/>
      <c r="Y2717" s="410"/>
      <c r="Z2717" s="410"/>
      <c r="AA2717" s="410"/>
      <c r="AB2717" s="410"/>
      <c r="AC2717" s="410"/>
      <c r="AD2717" s="410"/>
    </row>
    <row r="2718" spans="1:30" s="30" customFormat="1" x14ac:dyDescent="0.25">
      <c r="A2718"/>
      <c r="B2718"/>
      <c r="C2718" s="33"/>
      <c r="D2718" s="33"/>
      <c r="E2718" s="33"/>
      <c r="F2718" s="33"/>
      <c r="G2718" s="33"/>
      <c r="N2718"/>
      <c r="O2718"/>
      <c r="P2718"/>
      <c r="Q2718"/>
      <c r="R2718"/>
      <c r="S2718"/>
      <c r="T2718"/>
      <c r="U2718"/>
      <c r="V2718"/>
      <c r="W2718"/>
      <c r="X2718" s="410"/>
      <c r="Y2718" s="410"/>
      <c r="Z2718" s="410"/>
      <c r="AA2718" s="410"/>
      <c r="AB2718" s="410"/>
      <c r="AC2718" s="410"/>
      <c r="AD2718" s="410"/>
    </row>
    <row r="2719" spans="1:30" s="30" customFormat="1" x14ac:dyDescent="0.25">
      <c r="A2719"/>
      <c r="B2719"/>
      <c r="C2719" s="33"/>
      <c r="D2719" s="33"/>
      <c r="E2719" s="33"/>
      <c r="F2719" s="33"/>
      <c r="G2719" s="33"/>
      <c r="N2719"/>
      <c r="O2719"/>
      <c r="P2719"/>
      <c r="Q2719"/>
      <c r="R2719"/>
      <c r="S2719"/>
      <c r="T2719"/>
      <c r="U2719"/>
      <c r="V2719"/>
      <c r="W2719"/>
      <c r="X2719" s="410"/>
      <c r="Y2719" s="410"/>
      <c r="Z2719" s="410"/>
      <c r="AA2719" s="410"/>
      <c r="AB2719" s="410"/>
      <c r="AC2719" s="410"/>
      <c r="AD2719" s="410"/>
    </row>
    <row r="2720" spans="1:30" s="30" customFormat="1" x14ac:dyDescent="0.25">
      <c r="A2720"/>
      <c r="B2720"/>
      <c r="C2720" s="33"/>
      <c r="D2720" s="33"/>
      <c r="E2720" s="33"/>
      <c r="F2720" s="33"/>
      <c r="G2720" s="33"/>
      <c r="N2720"/>
      <c r="O2720"/>
      <c r="P2720"/>
      <c r="Q2720"/>
      <c r="R2720"/>
      <c r="S2720"/>
      <c r="T2720"/>
      <c r="U2720"/>
      <c r="V2720"/>
      <c r="W2720"/>
      <c r="X2720" s="410"/>
      <c r="Y2720" s="410"/>
      <c r="Z2720" s="410"/>
      <c r="AA2720" s="410"/>
      <c r="AB2720" s="410"/>
      <c r="AC2720" s="410"/>
      <c r="AD2720" s="410"/>
    </row>
    <row r="2721" spans="1:30" s="30" customFormat="1" x14ac:dyDescent="0.25">
      <c r="A2721"/>
      <c r="B2721"/>
      <c r="C2721" s="33"/>
      <c r="D2721" s="33"/>
      <c r="E2721" s="33"/>
      <c r="F2721" s="33"/>
      <c r="G2721" s="33"/>
      <c r="N2721"/>
      <c r="O2721"/>
      <c r="P2721"/>
      <c r="Q2721"/>
      <c r="R2721"/>
      <c r="S2721"/>
      <c r="T2721"/>
      <c r="U2721"/>
      <c r="V2721"/>
      <c r="W2721"/>
      <c r="X2721" s="410"/>
      <c r="Y2721" s="410"/>
      <c r="Z2721" s="410"/>
      <c r="AA2721" s="410"/>
      <c r="AB2721" s="410"/>
      <c r="AC2721" s="410"/>
      <c r="AD2721" s="410"/>
    </row>
    <row r="2722" spans="1:30" s="30" customFormat="1" x14ac:dyDescent="0.25">
      <c r="A2722"/>
      <c r="B2722"/>
      <c r="C2722" s="33"/>
      <c r="D2722" s="33"/>
      <c r="E2722" s="33"/>
      <c r="F2722" s="33"/>
      <c r="G2722" s="33"/>
      <c r="N2722"/>
      <c r="O2722"/>
      <c r="P2722"/>
      <c r="Q2722"/>
      <c r="R2722"/>
      <c r="S2722"/>
      <c r="T2722"/>
      <c r="U2722"/>
      <c r="V2722"/>
      <c r="W2722"/>
      <c r="X2722" s="410"/>
      <c r="Y2722" s="410"/>
      <c r="Z2722" s="410"/>
      <c r="AA2722" s="410"/>
      <c r="AB2722" s="410"/>
      <c r="AC2722" s="410"/>
      <c r="AD2722" s="410"/>
    </row>
    <row r="2723" spans="1:30" s="30" customFormat="1" x14ac:dyDescent="0.25">
      <c r="A2723"/>
      <c r="B2723"/>
      <c r="C2723" s="33"/>
      <c r="D2723" s="33"/>
      <c r="E2723" s="33"/>
      <c r="F2723" s="33"/>
      <c r="G2723" s="33"/>
      <c r="N2723"/>
      <c r="O2723"/>
      <c r="P2723"/>
      <c r="Q2723"/>
      <c r="R2723"/>
      <c r="S2723"/>
      <c r="T2723"/>
      <c r="U2723"/>
      <c r="V2723"/>
      <c r="W2723"/>
      <c r="X2723" s="410"/>
      <c r="Y2723" s="410"/>
      <c r="Z2723" s="410"/>
      <c r="AA2723" s="410"/>
      <c r="AB2723" s="410"/>
      <c r="AC2723" s="410"/>
      <c r="AD2723" s="410"/>
    </row>
    <row r="2724" spans="1:30" s="30" customFormat="1" x14ac:dyDescent="0.25">
      <c r="A2724"/>
      <c r="B2724"/>
      <c r="C2724" s="33"/>
      <c r="D2724" s="33"/>
      <c r="E2724" s="33"/>
      <c r="F2724" s="33"/>
      <c r="G2724" s="33"/>
      <c r="N2724"/>
      <c r="O2724"/>
      <c r="P2724"/>
      <c r="Q2724"/>
      <c r="R2724"/>
      <c r="S2724"/>
      <c r="T2724"/>
      <c r="U2724"/>
      <c r="V2724"/>
      <c r="W2724"/>
      <c r="X2724" s="410"/>
      <c r="Y2724" s="410"/>
      <c r="Z2724" s="410"/>
      <c r="AA2724" s="410"/>
      <c r="AB2724" s="410"/>
      <c r="AC2724" s="410"/>
      <c r="AD2724" s="410"/>
    </row>
    <row r="2725" spans="1:30" s="30" customFormat="1" x14ac:dyDescent="0.25">
      <c r="A2725"/>
      <c r="B2725"/>
      <c r="C2725" s="33"/>
      <c r="D2725" s="33"/>
      <c r="E2725" s="33"/>
      <c r="F2725" s="33"/>
      <c r="G2725" s="33"/>
      <c r="N2725"/>
      <c r="O2725"/>
      <c r="P2725"/>
      <c r="Q2725"/>
      <c r="R2725"/>
      <c r="S2725"/>
      <c r="T2725"/>
      <c r="U2725"/>
      <c r="V2725"/>
      <c r="W2725"/>
      <c r="X2725" s="410"/>
      <c r="Y2725" s="410"/>
      <c r="Z2725" s="410"/>
      <c r="AA2725" s="410"/>
      <c r="AB2725" s="410"/>
      <c r="AC2725" s="410"/>
      <c r="AD2725" s="410"/>
    </row>
    <row r="2726" spans="1:30" s="30" customFormat="1" x14ac:dyDescent="0.25">
      <c r="A2726"/>
      <c r="B2726"/>
      <c r="C2726" s="33"/>
      <c r="D2726" s="33"/>
      <c r="E2726" s="33"/>
      <c r="F2726" s="33"/>
      <c r="G2726" s="33"/>
      <c r="N2726"/>
      <c r="O2726"/>
      <c r="P2726"/>
      <c r="Q2726"/>
      <c r="R2726"/>
      <c r="S2726"/>
      <c r="T2726"/>
      <c r="U2726"/>
      <c r="V2726"/>
      <c r="W2726"/>
      <c r="X2726" s="410"/>
      <c r="Y2726" s="410"/>
      <c r="Z2726" s="410"/>
      <c r="AA2726" s="410"/>
      <c r="AB2726" s="410"/>
      <c r="AC2726" s="410"/>
      <c r="AD2726" s="410"/>
    </row>
    <row r="2727" spans="1:30" s="30" customFormat="1" x14ac:dyDescent="0.25">
      <c r="A2727"/>
      <c r="B2727"/>
      <c r="C2727" s="33"/>
      <c r="D2727" s="33"/>
      <c r="E2727" s="33"/>
      <c r="F2727" s="33"/>
      <c r="G2727" s="33"/>
      <c r="N2727"/>
      <c r="O2727"/>
      <c r="P2727"/>
      <c r="Q2727"/>
      <c r="R2727"/>
      <c r="S2727"/>
      <c r="T2727"/>
      <c r="U2727"/>
      <c r="V2727"/>
      <c r="W2727"/>
      <c r="X2727" s="410"/>
      <c r="Y2727" s="410"/>
      <c r="Z2727" s="410"/>
      <c r="AA2727" s="410"/>
      <c r="AB2727" s="410"/>
      <c r="AC2727" s="410"/>
      <c r="AD2727" s="410"/>
    </row>
    <row r="2728" spans="1:30" s="30" customFormat="1" x14ac:dyDescent="0.25">
      <c r="A2728"/>
      <c r="B2728"/>
      <c r="C2728" s="33"/>
      <c r="D2728" s="33"/>
      <c r="E2728" s="33"/>
      <c r="F2728" s="33"/>
      <c r="G2728" s="33"/>
      <c r="N2728"/>
      <c r="O2728"/>
      <c r="P2728"/>
      <c r="Q2728"/>
      <c r="R2728"/>
      <c r="S2728"/>
      <c r="T2728"/>
      <c r="U2728"/>
      <c r="V2728"/>
      <c r="W2728"/>
      <c r="X2728" s="410"/>
      <c r="Y2728" s="410"/>
      <c r="Z2728" s="410"/>
      <c r="AA2728" s="410"/>
      <c r="AB2728" s="410"/>
      <c r="AC2728" s="410"/>
      <c r="AD2728" s="410"/>
    </row>
    <row r="2729" spans="1:30" s="30" customFormat="1" x14ac:dyDescent="0.25">
      <c r="A2729"/>
      <c r="B2729"/>
      <c r="C2729" s="33"/>
      <c r="D2729" s="33"/>
      <c r="E2729" s="33"/>
      <c r="F2729" s="33"/>
      <c r="G2729" s="33"/>
      <c r="N2729"/>
      <c r="O2729"/>
      <c r="P2729"/>
      <c r="Q2729"/>
      <c r="R2729"/>
      <c r="S2729"/>
      <c r="T2729"/>
      <c r="U2729"/>
      <c r="V2729"/>
      <c r="W2729"/>
      <c r="X2729" s="410"/>
      <c r="Y2729" s="410"/>
      <c r="Z2729" s="410"/>
      <c r="AA2729" s="410"/>
      <c r="AB2729" s="410"/>
      <c r="AC2729" s="410"/>
      <c r="AD2729" s="410"/>
    </row>
    <row r="2730" spans="1:30" s="30" customFormat="1" x14ac:dyDescent="0.25">
      <c r="A2730"/>
      <c r="B2730"/>
      <c r="C2730" s="33"/>
      <c r="D2730" s="33"/>
      <c r="E2730" s="33"/>
      <c r="F2730" s="33"/>
      <c r="G2730" s="33"/>
      <c r="N2730"/>
      <c r="O2730"/>
      <c r="P2730"/>
      <c r="Q2730"/>
      <c r="R2730"/>
      <c r="S2730"/>
      <c r="T2730"/>
      <c r="U2730"/>
      <c r="V2730"/>
      <c r="W2730"/>
      <c r="X2730" s="410"/>
      <c r="Y2730" s="410"/>
      <c r="Z2730" s="410"/>
      <c r="AA2730" s="410"/>
      <c r="AB2730" s="410"/>
      <c r="AC2730" s="410"/>
      <c r="AD2730" s="410"/>
    </row>
    <row r="2731" spans="1:30" s="30" customFormat="1" x14ac:dyDescent="0.25">
      <c r="A2731"/>
      <c r="B2731"/>
      <c r="C2731" s="33"/>
      <c r="D2731" s="33"/>
      <c r="E2731" s="33"/>
      <c r="F2731" s="33"/>
      <c r="G2731" s="33"/>
      <c r="N2731"/>
      <c r="O2731"/>
      <c r="P2731"/>
      <c r="Q2731"/>
      <c r="R2731"/>
      <c r="S2731"/>
      <c r="T2731"/>
      <c r="U2731"/>
      <c r="V2731"/>
      <c r="W2731"/>
      <c r="X2731" s="410"/>
      <c r="Y2731" s="410"/>
      <c r="Z2731" s="410"/>
      <c r="AA2731" s="410"/>
      <c r="AB2731" s="410"/>
      <c r="AC2731" s="410"/>
      <c r="AD2731" s="410"/>
    </row>
    <row r="2732" spans="1:30" s="30" customFormat="1" x14ac:dyDescent="0.25">
      <c r="A2732"/>
      <c r="B2732"/>
      <c r="C2732" s="33"/>
      <c r="D2732" s="33"/>
      <c r="E2732" s="33"/>
      <c r="F2732" s="33"/>
      <c r="G2732" s="33"/>
      <c r="N2732"/>
      <c r="O2732"/>
      <c r="P2732"/>
      <c r="Q2732"/>
      <c r="R2732"/>
      <c r="S2732"/>
      <c r="T2732"/>
      <c r="U2732"/>
      <c r="V2732"/>
      <c r="W2732"/>
      <c r="X2732" s="410"/>
      <c r="Y2732" s="410"/>
      <c r="Z2732" s="410"/>
      <c r="AA2732" s="410"/>
      <c r="AB2732" s="410"/>
      <c r="AC2732" s="410"/>
      <c r="AD2732" s="410"/>
    </row>
    <row r="2733" spans="1:30" s="30" customFormat="1" x14ac:dyDescent="0.25">
      <c r="A2733"/>
      <c r="B2733"/>
      <c r="C2733" s="33"/>
      <c r="D2733" s="33"/>
      <c r="E2733" s="33"/>
      <c r="F2733" s="33"/>
      <c r="G2733" s="33"/>
      <c r="N2733"/>
      <c r="O2733"/>
      <c r="P2733"/>
      <c r="Q2733"/>
      <c r="R2733"/>
      <c r="S2733"/>
      <c r="T2733"/>
      <c r="U2733"/>
      <c r="V2733"/>
      <c r="W2733"/>
      <c r="X2733" s="410"/>
      <c r="Y2733" s="410"/>
      <c r="Z2733" s="410"/>
      <c r="AA2733" s="410"/>
      <c r="AB2733" s="410"/>
      <c r="AC2733" s="410"/>
      <c r="AD2733" s="410"/>
    </row>
    <row r="2734" spans="1:30" s="30" customFormat="1" x14ac:dyDescent="0.25">
      <c r="A2734"/>
      <c r="B2734"/>
      <c r="C2734" s="33"/>
      <c r="D2734" s="33"/>
      <c r="E2734" s="33"/>
      <c r="F2734" s="33"/>
      <c r="G2734" s="33"/>
      <c r="N2734"/>
      <c r="O2734"/>
      <c r="P2734"/>
      <c r="Q2734"/>
      <c r="R2734"/>
      <c r="S2734"/>
      <c r="T2734"/>
      <c r="U2734"/>
      <c r="V2734"/>
      <c r="W2734"/>
      <c r="X2734" s="410"/>
      <c r="Y2734" s="410"/>
      <c r="Z2734" s="410"/>
      <c r="AA2734" s="410"/>
      <c r="AB2734" s="410"/>
      <c r="AC2734" s="410"/>
      <c r="AD2734" s="410"/>
    </row>
    <row r="2735" spans="1:30" s="30" customFormat="1" x14ac:dyDescent="0.25">
      <c r="A2735"/>
      <c r="B2735"/>
      <c r="C2735" s="33"/>
      <c r="D2735" s="33"/>
      <c r="E2735" s="33"/>
      <c r="F2735" s="33"/>
      <c r="G2735" s="33"/>
      <c r="N2735"/>
      <c r="O2735"/>
      <c r="P2735"/>
      <c r="Q2735"/>
      <c r="R2735"/>
      <c r="S2735"/>
      <c r="T2735"/>
      <c r="U2735"/>
      <c r="V2735"/>
      <c r="W2735"/>
      <c r="X2735" s="410"/>
      <c r="Y2735" s="410"/>
      <c r="Z2735" s="410"/>
      <c r="AA2735" s="410"/>
      <c r="AB2735" s="410"/>
      <c r="AC2735" s="410"/>
      <c r="AD2735" s="410"/>
    </row>
    <row r="2736" spans="1:30" s="30" customFormat="1" x14ac:dyDescent="0.25">
      <c r="A2736"/>
      <c r="B2736"/>
      <c r="C2736" s="33"/>
      <c r="D2736" s="33"/>
      <c r="E2736" s="33"/>
      <c r="F2736" s="33"/>
      <c r="G2736" s="33"/>
      <c r="N2736"/>
      <c r="O2736"/>
      <c r="P2736"/>
      <c r="Q2736"/>
      <c r="R2736"/>
      <c r="S2736"/>
      <c r="T2736"/>
      <c r="U2736"/>
      <c r="V2736"/>
      <c r="W2736"/>
      <c r="X2736" s="410"/>
      <c r="Y2736" s="410"/>
      <c r="Z2736" s="410"/>
      <c r="AA2736" s="410"/>
      <c r="AB2736" s="410"/>
      <c r="AC2736" s="410"/>
      <c r="AD2736" s="410"/>
    </row>
    <row r="2737" spans="1:30" s="30" customFormat="1" x14ac:dyDescent="0.25">
      <c r="A2737"/>
      <c r="B2737"/>
      <c r="C2737" s="33"/>
      <c r="D2737" s="33"/>
      <c r="E2737" s="33"/>
      <c r="F2737" s="33"/>
      <c r="G2737" s="33"/>
      <c r="N2737"/>
      <c r="O2737"/>
      <c r="P2737"/>
      <c r="Q2737"/>
      <c r="R2737"/>
      <c r="S2737"/>
      <c r="T2737"/>
      <c r="U2737"/>
      <c r="V2737"/>
      <c r="W2737"/>
      <c r="X2737" s="410"/>
      <c r="Y2737" s="410"/>
      <c r="Z2737" s="410"/>
      <c r="AA2737" s="410"/>
      <c r="AB2737" s="410"/>
      <c r="AC2737" s="410"/>
      <c r="AD2737" s="410"/>
    </row>
    <row r="2738" spans="1:30" s="30" customFormat="1" x14ac:dyDescent="0.25">
      <c r="A2738"/>
      <c r="B2738"/>
      <c r="C2738" s="33"/>
      <c r="D2738" s="33"/>
      <c r="E2738" s="33"/>
      <c r="F2738" s="33"/>
      <c r="G2738" s="33"/>
      <c r="N2738"/>
      <c r="O2738"/>
      <c r="P2738"/>
      <c r="Q2738"/>
      <c r="R2738"/>
      <c r="S2738"/>
      <c r="T2738"/>
      <c r="U2738"/>
      <c r="V2738"/>
      <c r="W2738"/>
      <c r="X2738" s="410"/>
      <c r="Y2738" s="410"/>
      <c r="Z2738" s="410"/>
      <c r="AA2738" s="410"/>
      <c r="AB2738" s="410"/>
      <c r="AC2738" s="410"/>
      <c r="AD2738" s="410"/>
    </row>
    <row r="2739" spans="1:30" s="30" customFormat="1" x14ac:dyDescent="0.25">
      <c r="A2739"/>
      <c r="B2739"/>
      <c r="C2739" s="33"/>
      <c r="D2739" s="33"/>
      <c r="E2739" s="33"/>
      <c r="F2739" s="33"/>
      <c r="G2739" s="33"/>
      <c r="N2739"/>
      <c r="O2739"/>
      <c r="P2739"/>
      <c r="Q2739"/>
      <c r="R2739"/>
      <c r="S2739"/>
      <c r="T2739"/>
      <c r="U2739"/>
      <c r="V2739"/>
      <c r="W2739"/>
      <c r="X2739" s="410"/>
      <c r="Y2739" s="410"/>
      <c r="Z2739" s="410"/>
      <c r="AA2739" s="410"/>
      <c r="AB2739" s="410"/>
      <c r="AC2739" s="410"/>
      <c r="AD2739" s="410"/>
    </row>
    <row r="2740" spans="1:30" s="30" customFormat="1" x14ac:dyDescent="0.25">
      <c r="A2740"/>
      <c r="B2740"/>
      <c r="C2740" s="33"/>
      <c r="D2740" s="33"/>
      <c r="E2740" s="33"/>
      <c r="F2740" s="33"/>
      <c r="G2740" s="33"/>
      <c r="N2740"/>
      <c r="O2740"/>
      <c r="P2740"/>
      <c r="Q2740"/>
      <c r="R2740"/>
      <c r="S2740"/>
      <c r="T2740"/>
      <c r="U2740"/>
      <c r="V2740"/>
      <c r="W2740"/>
      <c r="X2740" s="410"/>
      <c r="Y2740" s="410"/>
      <c r="Z2740" s="410"/>
      <c r="AA2740" s="410"/>
      <c r="AB2740" s="410"/>
      <c r="AC2740" s="410"/>
      <c r="AD2740" s="410"/>
    </row>
    <row r="2741" spans="1:30" s="30" customFormat="1" x14ac:dyDescent="0.25">
      <c r="A2741"/>
      <c r="B2741"/>
      <c r="C2741" s="33"/>
      <c r="D2741" s="33"/>
      <c r="E2741" s="33"/>
      <c r="F2741" s="33"/>
      <c r="G2741" s="33"/>
      <c r="N2741"/>
      <c r="O2741"/>
      <c r="P2741"/>
      <c r="Q2741"/>
      <c r="R2741"/>
      <c r="S2741"/>
      <c r="T2741"/>
      <c r="U2741"/>
      <c r="V2741"/>
      <c r="W2741"/>
      <c r="X2741" s="410"/>
      <c r="Y2741" s="410"/>
      <c r="Z2741" s="410"/>
      <c r="AA2741" s="410"/>
      <c r="AB2741" s="410"/>
      <c r="AC2741" s="410"/>
      <c r="AD2741" s="410"/>
    </row>
    <row r="2742" spans="1:30" s="30" customFormat="1" x14ac:dyDescent="0.25">
      <c r="A2742"/>
      <c r="B2742"/>
      <c r="C2742" s="33"/>
      <c r="D2742" s="33"/>
      <c r="E2742" s="33"/>
      <c r="F2742" s="33"/>
      <c r="G2742" s="33"/>
      <c r="N2742"/>
      <c r="O2742"/>
      <c r="P2742"/>
      <c r="Q2742"/>
      <c r="R2742"/>
      <c r="S2742"/>
      <c r="T2742"/>
      <c r="U2742"/>
      <c r="V2742"/>
      <c r="W2742"/>
      <c r="X2742" s="410"/>
      <c r="Y2742" s="410"/>
      <c r="Z2742" s="410"/>
      <c r="AA2742" s="410"/>
      <c r="AB2742" s="410"/>
      <c r="AC2742" s="410"/>
      <c r="AD2742" s="410"/>
    </row>
    <row r="2743" spans="1:30" s="30" customFormat="1" x14ac:dyDescent="0.25">
      <c r="A2743"/>
      <c r="B2743"/>
      <c r="C2743" s="33"/>
      <c r="D2743" s="33"/>
      <c r="E2743" s="33"/>
      <c r="F2743" s="33"/>
      <c r="G2743" s="33"/>
      <c r="N2743"/>
      <c r="O2743"/>
      <c r="P2743"/>
      <c r="Q2743"/>
      <c r="R2743"/>
      <c r="S2743"/>
      <c r="T2743"/>
      <c r="U2743"/>
      <c r="V2743"/>
      <c r="W2743"/>
      <c r="X2743" s="410"/>
      <c r="Y2743" s="410"/>
      <c r="Z2743" s="410"/>
      <c r="AA2743" s="410"/>
      <c r="AB2743" s="410"/>
      <c r="AC2743" s="410"/>
      <c r="AD2743" s="410"/>
    </row>
    <row r="2744" spans="1:30" s="30" customFormat="1" x14ac:dyDescent="0.25">
      <c r="A2744"/>
      <c r="B2744"/>
      <c r="C2744" s="33"/>
      <c r="D2744" s="33"/>
      <c r="E2744" s="33"/>
      <c r="F2744" s="33"/>
      <c r="G2744" s="33"/>
      <c r="N2744"/>
      <c r="O2744"/>
      <c r="P2744"/>
      <c r="Q2744"/>
      <c r="R2744"/>
      <c r="S2744"/>
      <c r="T2744"/>
      <c r="U2744"/>
      <c r="V2744"/>
      <c r="W2744"/>
      <c r="X2744" s="410"/>
      <c r="Y2744" s="410"/>
      <c r="Z2744" s="410"/>
      <c r="AA2744" s="410"/>
      <c r="AB2744" s="410"/>
      <c r="AC2744" s="410"/>
      <c r="AD2744" s="410"/>
    </row>
    <row r="2745" spans="1:30" s="30" customFormat="1" x14ac:dyDescent="0.25">
      <c r="A2745"/>
      <c r="B2745"/>
      <c r="C2745" s="33"/>
      <c r="D2745" s="33"/>
      <c r="E2745" s="33"/>
      <c r="F2745" s="33"/>
      <c r="G2745" s="33"/>
      <c r="N2745"/>
      <c r="O2745"/>
      <c r="P2745"/>
      <c r="Q2745"/>
      <c r="R2745"/>
      <c r="S2745"/>
      <c r="T2745"/>
      <c r="U2745"/>
      <c r="V2745"/>
      <c r="W2745"/>
      <c r="X2745" s="410"/>
      <c r="Y2745" s="410"/>
      <c r="Z2745" s="410"/>
      <c r="AA2745" s="410"/>
      <c r="AB2745" s="410"/>
      <c r="AC2745" s="410"/>
      <c r="AD2745" s="410"/>
    </row>
    <row r="2746" spans="1:30" s="30" customFormat="1" x14ac:dyDescent="0.25">
      <c r="A2746"/>
      <c r="B2746"/>
      <c r="C2746" s="33"/>
      <c r="D2746" s="33"/>
      <c r="E2746" s="33"/>
      <c r="F2746" s="33"/>
      <c r="G2746" s="33"/>
      <c r="N2746"/>
      <c r="O2746"/>
      <c r="P2746"/>
      <c r="Q2746"/>
      <c r="R2746"/>
      <c r="S2746"/>
      <c r="T2746"/>
      <c r="U2746"/>
      <c r="V2746"/>
      <c r="W2746"/>
      <c r="X2746" s="410"/>
      <c r="Y2746" s="410"/>
      <c r="Z2746" s="410"/>
      <c r="AA2746" s="410"/>
      <c r="AB2746" s="410"/>
      <c r="AC2746" s="410"/>
      <c r="AD2746" s="410"/>
    </row>
    <row r="2747" spans="1:30" s="30" customFormat="1" x14ac:dyDescent="0.25">
      <c r="A2747"/>
      <c r="B2747"/>
      <c r="C2747" s="33"/>
      <c r="D2747" s="33"/>
      <c r="E2747" s="33"/>
      <c r="F2747" s="33"/>
      <c r="G2747" s="33"/>
      <c r="N2747"/>
      <c r="O2747"/>
      <c r="P2747"/>
      <c r="Q2747"/>
      <c r="R2747"/>
      <c r="S2747"/>
      <c r="T2747"/>
      <c r="U2747"/>
      <c r="V2747"/>
      <c r="W2747"/>
      <c r="X2747" s="410"/>
      <c r="Y2747" s="410"/>
      <c r="Z2747" s="410"/>
      <c r="AA2747" s="410"/>
      <c r="AB2747" s="410"/>
      <c r="AC2747" s="410"/>
      <c r="AD2747" s="410"/>
    </row>
    <row r="2748" spans="1:30" s="30" customFormat="1" x14ac:dyDescent="0.25">
      <c r="A2748"/>
      <c r="B2748"/>
      <c r="C2748" s="33"/>
      <c r="D2748" s="33"/>
      <c r="E2748" s="33"/>
      <c r="F2748" s="33"/>
      <c r="G2748" s="33"/>
      <c r="N2748"/>
      <c r="O2748"/>
      <c r="P2748"/>
      <c r="Q2748"/>
      <c r="R2748"/>
      <c r="S2748"/>
      <c r="T2748"/>
      <c r="U2748"/>
      <c r="V2748"/>
      <c r="W2748"/>
      <c r="X2748" s="410"/>
      <c r="Y2748" s="410"/>
      <c r="Z2748" s="410"/>
      <c r="AA2748" s="410"/>
      <c r="AB2748" s="410"/>
      <c r="AC2748" s="410"/>
      <c r="AD2748" s="410"/>
    </row>
    <row r="2749" spans="1:30" s="30" customFormat="1" x14ac:dyDescent="0.25">
      <c r="A2749"/>
      <c r="B2749"/>
      <c r="C2749" s="33"/>
      <c r="D2749" s="33"/>
      <c r="E2749" s="33"/>
      <c r="F2749" s="33"/>
      <c r="G2749" s="33"/>
      <c r="N2749"/>
      <c r="O2749"/>
      <c r="P2749"/>
      <c r="Q2749"/>
      <c r="R2749"/>
      <c r="S2749"/>
      <c r="T2749"/>
      <c r="U2749"/>
      <c r="V2749"/>
      <c r="W2749"/>
      <c r="X2749" s="410"/>
      <c r="Y2749" s="410"/>
      <c r="Z2749" s="410"/>
      <c r="AA2749" s="410"/>
      <c r="AB2749" s="410"/>
      <c r="AC2749" s="410"/>
      <c r="AD2749" s="410"/>
    </row>
    <row r="2750" spans="1:30" s="30" customFormat="1" x14ac:dyDescent="0.25">
      <c r="A2750"/>
      <c r="B2750"/>
      <c r="C2750" s="33"/>
      <c r="D2750" s="33"/>
      <c r="E2750" s="33"/>
      <c r="F2750" s="33"/>
      <c r="G2750" s="33"/>
      <c r="N2750"/>
      <c r="O2750"/>
      <c r="P2750"/>
      <c r="Q2750"/>
      <c r="R2750"/>
      <c r="S2750"/>
      <c r="T2750"/>
      <c r="U2750"/>
      <c r="V2750"/>
      <c r="W2750"/>
      <c r="X2750" s="410"/>
      <c r="Y2750" s="410"/>
      <c r="Z2750" s="410"/>
      <c r="AA2750" s="410"/>
      <c r="AB2750" s="410"/>
      <c r="AC2750" s="410"/>
      <c r="AD2750" s="410"/>
    </row>
    <row r="2751" spans="1:30" s="30" customFormat="1" x14ac:dyDescent="0.25">
      <c r="A2751"/>
      <c r="B2751"/>
      <c r="C2751" s="33"/>
      <c r="D2751" s="33"/>
      <c r="E2751" s="33"/>
      <c r="F2751" s="33"/>
      <c r="G2751" s="33"/>
      <c r="N2751"/>
      <c r="O2751"/>
      <c r="P2751"/>
      <c r="Q2751"/>
      <c r="R2751"/>
      <c r="S2751"/>
      <c r="T2751"/>
      <c r="U2751"/>
      <c r="V2751"/>
      <c r="W2751"/>
      <c r="X2751" s="410"/>
      <c r="Y2751" s="410"/>
      <c r="Z2751" s="410"/>
      <c r="AA2751" s="410"/>
      <c r="AB2751" s="410"/>
      <c r="AC2751" s="410"/>
      <c r="AD2751" s="410"/>
    </row>
    <row r="2752" spans="1:30" s="30" customFormat="1" x14ac:dyDescent="0.25">
      <c r="A2752"/>
      <c r="B2752"/>
      <c r="C2752" s="33"/>
      <c r="D2752" s="33"/>
      <c r="E2752" s="33"/>
      <c r="F2752" s="33"/>
      <c r="G2752" s="33"/>
      <c r="N2752"/>
      <c r="O2752"/>
      <c r="P2752"/>
      <c r="Q2752"/>
      <c r="R2752"/>
      <c r="S2752"/>
      <c r="T2752"/>
      <c r="U2752"/>
      <c r="V2752"/>
      <c r="W2752"/>
      <c r="X2752" s="410"/>
      <c r="Y2752" s="410"/>
      <c r="Z2752" s="410"/>
      <c r="AA2752" s="410"/>
      <c r="AB2752" s="410"/>
      <c r="AC2752" s="410"/>
      <c r="AD2752" s="410"/>
    </row>
    <row r="2753" spans="1:30" s="30" customFormat="1" x14ac:dyDescent="0.25">
      <c r="A2753"/>
      <c r="B2753"/>
      <c r="C2753" s="33"/>
      <c r="D2753" s="33"/>
      <c r="E2753" s="33"/>
      <c r="F2753" s="33"/>
      <c r="G2753" s="33"/>
      <c r="N2753"/>
      <c r="O2753"/>
      <c r="P2753"/>
      <c r="Q2753"/>
      <c r="R2753"/>
      <c r="S2753"/>
      <c r="T2753"/>
      <c r="U2753"/>
      <c r="V2753"/>
      <c r="W2753"/>
      <c r="X2753" s="410"/>
      <c r="Y2753" s="410"/>
      <c r="Z2753" s="410"/>
      <c r="AA2753" s="410"/>
      <c r="AB2753" s="410"/>
      <c r="AC2753" s="410"/>
      <c r="AD2753" s="410"/>
    </row>
    <row r="2754" spans="1:30" s="30" customFormat="1" x14ac:dyDescent="0.25">
      <c r="A2754"/>
      <c r="B2754"/>
      <c r="C2754" s="33"/>
      <c r="D2754" s="33"/>
      <c r="E2754" s="33"/>
      <c r="F2754" s="33"/>
      <c r="G2754" s="33"/>
      <c r="N2754"/>
      <c r="O2754"/>
      <c r="P2754"/>
      <c r="Q2754"/>
      <c r="R2754"/>
      <c r="S2754"/>
      <c r="T2754"/>
      <c r="U2754"/>
      <c r="V2754"/>
      <c r="W2754"/>
      <c r="X2754" s="410"/>
      <c r="Y2754" s="410"/>
      <c r="Z2754" s="410"/>
      <c r="AA2754" s="410"/>
      <c r="AB2754" s="410"/>
      <c r="AC2754" s="410"/>
      <c r="AD2754" s="410"/>
    </row>
    <row r="2755" spans="1:30" s="30" customFormat="1" x14ac:dyDescent="0.25">
      <c r="A2755"/>
      <c r="B2755"/>
      <c r="C2755" s="33"/>
      <c r="D2755" s="33"/>
      <c r="E2755" s="33"/>
      <c r="F2755" s="33"/>
      <c r="G2755" s="33"/>
      <c r="N2755"/>
      <c r="O2755"/>
      <c r="P2755"/>
      <c r="Q2755"/>
      <c r="R2755"/>
      <c r="S2755"/>
      <c r="T2755"/>
      <c r="U2755"/>
      <c r="V2755"/>
      <c r="W2755"/>
      <c r="X2755" s="410"/>
      <c r="Y2755" s="410"/>
      <c r="Z2755" s="410"/>
      <c r="AA2755" s="410"/>
      <c r="AB2755" s="410"/>
      <c r="AC2755" s="410"/>
      <c r="AD2755" s="410"/>
    </row>
    <row r="2756" spans="1:30" s="30" customFormat="1" x14ac:dyDescent="0.25">
      <c r="A2756"/>
      <c r="B2756"/>
      <c r="C2756" s="33"/>
      <c r="D2756" s="33"/>
      <c r="E2756" s="33"/>
      <c r="F2756" s="33"/>
      <c r="G2756" s="33"/>
      <c r="N2756"/>
      <c r="O2756"/>
      <c r="P2756"/>
      <c r="Q2756"/>
      <c r="R2756"/>
      <c r="S2756"/>
      <c r="T2756"/>
      <c r="U2756"/>
      <c r="V2756"/>
      <c r="W2756"/>
      <c r="X2756" s="410"/>
      <c r="Y2756" s="410"/>
      <c r="Z2756" s="410"/>
      <c r="AA2756" s="410"/>
      <c r="AB2756" s="410"/>
      <c r="AC2756" s="410"/>
      <c r="AD2756" s="410"/>
    </row>
    <row r="2757" spans="1:30" s="30" customFormat="1" x14ac:dyDescent="0.25">
      <c r="A2757"/>
      <c r="B2757"/>
      <c r="C2757" s="33"/>
      <c r="D2757" s="33"/>
      <c r="E2757" s="33"/>
      <c r="F2757" s="33"/>
      <c r="G2757" s="33"/>
      <c r="N2757"/>
      <c r="O2757"/>
      <c r="P2757"/>
      <c r="Q2757"/>
      <c r="R2757"/>
      <c r="S2757"/>
      <c r="T2757"/>
      <c r="U2757"/>
      <c r="V2757"/>
      <c r="W2757"/>
      <c r="X2757" s="410"/>
      <c r="Y2757" s="410"/>
      <c r="Z2757" s="410"/>
      <c r="AA2757" s="410"/>
      <c r="AB2757" s="410"/>
      <c r="AC2757" s="410"/>
      <c r="AD2757" s="410"/>
    </row>
    <row r="2758" spans="1:30" s="30" customFormat="1" x14ac:dyDescent="0.25">
      <c r="A2758"/>
      <c r="B2758"/>
      <c r="C2758" s="33"/>
      <c r="D2758" s="33"/>
      <c r="E2758" s="33"/>
      <c r="F2758" s="33"/>
      <c r="G2758" s="33"/>
      <c r="N2758"/>
      <c r="O2758"/>
      <c r="P2758"/>
      <c r="Q2758"/>
      <c r="R2758"/>
      <c r="S2758"/>
      <c r="T2758"/>
      <c r="U2758"/>
      <c r="V2758"/>
      <c r="W2758"/>
      <c r="X2758" s="410"/>
      <c r="Y2758" s="410"/>
      <c r="Z2758" s="410"/>
      <c r="AA2758" s="410"/>
      <c r="AB2758" s="410"/>
      <c r="AC2758" s="410"/>
      <c r="AD2758" s="410"/>
    </row>
    <row r="2759" spans="1:30" s="30" customFormat="1" x14ac:dyDescent="0.25">
      <c r="A2759"/>
      <c r="B2759"/>
      <c r="C2759" s="33"/>
      <c r="D2759" s="33"/>
      <c r="E2759" s="33"/>
      <c r="F2759" s="33"/>
      <c r="G2759" s="33"/>
      <c r="N2759"/>
      <c r="O2759"/>
      <c r="P2759"/>
      <c r="Q2759"/>
      <c r="R2759"/>
      <c r="S2759"/>
      <c r="T2759"/>
      <c r="U2759"/>
      <c r="V2759"/>
      <c r="W2759"/>
      <c r="X2759" s="410"/>
      <c r="Y2759" s="410"/>
      <c r="Z2759" s="410"/>
      <c r="AA2759" s="410"/>
      <c r="AB2759" s="410"/>
      <c r="AC2759" s="410"/>
      <c r="AD2759" s="410"/>
    </row>
    <row r="2760" spans="1:30" s="30" customFormat="1" x14ac:dyDescent="0.25">
      <c r="A2760"/>
      <c r="B2760"/>
      <c r="C2760" s="33"/>
      <c r="D2760" s="33"/>
      <c r="E2760" s="33"/>
      <c r="F2760" s="33"/>
      <c r="G2760" s="33"/>
      <c r="N2760"/>
      <c r="O2760"/>
      <c r="P2760"/>
      <c r="Q2760"/>
      <c r="R2760"/>
      <c r="S2760"/>
      <c r="T2760"/>
      <c r="U2760"/>
      <c r="V2760"/>
      <c r="W2760"/>
      <c r="X2760" s="410"/>
      <c r="Y2760" s="410"/>
      <c r="Z2760" s="410"/>
      <c r="AA2760" s="410"/>
      <c r="AB2760" s="410"/>
      <c r="AC2760" s="410"/>
      <c r="AD2760" s="410"/>
    </row>
    <row r="2761" spans="1:30" s="30" customFormat="1" x14ac:dyDescent="0.25">
      <c r="A2761"/>
      <c r="B2761"/>
      <c r="C2761" s="33"/>
      <c r="D2761" s="33"/>
      <c r="E2761" s="33"/>
      <c r="F2761" s="33"/>
      <c r="G2761" s="33"/>
      <c r="N2761"/>
      <c r="O2761"/>
      <c r="P2761"/>
      <c r="Q2761"/>
      <c r="R2761"/>
      <c r="S2761"/>
      <c r="T2761"/>
      <c r="U2761"/>
      <c r="V2761"/>
      <c r="W2761"/>
      <c r="X2761" s="410"/>
      <c r="Y2761" s="410"/>
      <c r="Z2761" s="410"/>
      <c r="AA2761" s="410"/>
      <c r="AB2761" s="410"/>
      <c r="AC2761" s="410"/>
      <c r="AD2761" s="410"/>
    </row>
    <row r="2762" spans="1:30" s="30" customFormat="1" x14ac:dyDescent="0.25">
      <c r="A2762"/>
      <c r="B2762"/>
      <c r="C2762" s="33"/>
      <c r="D2762" s="33"/>
      <c r="E2762" s="33"/>
      <c r="F2762" s="33"/>
      <c r="G2762" s="33"/>
      <c r="N2762"/>
      <c r="O2762"/>
      <c r="P2762"/>
      <c r="Q2762"/>
      <c r="R2762"/>
      <c r="S2762"/>
      <c r="T2762"/>
      <c r="U2762"/>
      <c r="V2762"/>
      <c r="W2762"/>
      <c r="X2762" s="410"/>
      <c r="Y2762" s="410"/>
      <c r="Z2762" s="410"/>
      <c r="AA2762" s="410"/>
      <c r="AB2762" s="410"/>
      <c r="AC2762" s="410"/>
      <c r="AD2762" s="410"/>
    </row>
    <row r="2763" spans="1:30" s="30" customFormat="1" x14ac:dyDescent="0.25">
      <c r="A2763"/>
      <c r="B2763"/>
      <c r="C2763" s="33"/>
      <c r="D2763" s="33"/>
      <c r="E2763" s="33"/>
      <c r="F2763" s="33"/>
      <c r="G2763" s="33"/>
      <c r="N2763"/>
      <c r="O2763"/>
      <c r="P2763"/>
      <c r="Q2763"/>
      <c r="R2763"/>
      <c r="S2763"/>
      <c r="T2763"/>
      <c r="U2763"/>
      <c r="V2763"/>
      <c r="W2763"/>
      <c r="X2763" s="410"/>
      <c r="Y2763" s="410"/>
      <c r="Z2763" s="410"/>
      <c r="AA2763" s="410"/>
      <c r="AB2763" s="410"/>
      <c r="AC2763" s="410"/>
      <c r="AD2763" s="410"/>
    </row>
    <row r="2764" spans="1:30" s="30" customFormat="1" x14ac:dyDescent="0.25">
      <c r="A2764"/>
      <c r="B2764"/>
      <c r="C2764" s="33"/>
      <c r="D2764" s="33"/>
      <c r="E2764" s="33"/>
      <c r="F2764" s="33"/>
      <c r="G2764" s="33"/>
      <c r="N2764"/>
      <c r="O2764"/>
      <c r="P2764"/>
      <c r="Q2764"/>
      <c r="R2764"/>
      <c r="S2764"/>
      <c r="T2764"/>
      <c r="U2764"/>
      <c r="V2764"/>
      <c r="W2764"/>
      <c r="X2764" s="410"/>
      <c r="Y2764" s="410"/>
      <c r="Z2764" s="410"/>
      <c r="AA2764" s="410"/>
      <c r="AB2764" s="410"/>
      <c r="AC2764" s="410"/>
      <c r="AD2764" s="410"/>
    </row>
    <row r="2765" spans="1:30" s="30" customFormat="1" x14ac:dyDescent="0.25">
      <c r="A2765"/>
      <c r="B2765"/>
      <c r="C2765" s="33"/>
      <c r="D2765" s="33"/>
      <c r="E2765" s="33"/>
      <c r="F2765" s="33"/>
      <c r="G2765" s="33"/>
      <c r="N2765"/>
      <c r="O2765"/>
      <c r="P2765"/>
      <c r="Q2765"/>
      <c r="R2765"/>
      <c r="S2765"/>
      <c r="T2765"/>
      <c r="U2765"/>
      <c r="V2765"/>
      <c r="W2765"/>
      <c r="X2765" s="410"/>
      <c r="Y2765" s="410"/>
      <c r="Z2765" s="410"/>
      <c r="AA2765" s="410"/>
      <c r="AB2765" s="410"/>
      <c r="AC2765" s="410"/>
      <c r="AD2765" s="410"/>
    </row>
    <row r="2766" spans="1:30" s="30" customFormat="1" x14ac:dyDescent="0.25">
      <c r="A2766"/>
      <c r="B2766"/>
      <c r="C2766" s="33"/>
      <c r="D2766" s="33"/>
      <c r="E2766" s="33"/>
      <c r="F2766" s="33"/>
      <c r="G2766" s="33"/>
      <c r="N2766"/>
      <c r="O2766"/>
      <c r="P2766"/>
      <c r="Q2766"/>
      <c r="R2766"/>
      <c r="S2766"/>
      <c r="T2766"/>
      <c r="U2766"/>
      <c r="V2766"/>
      <c r="W2766"/>
      <c r="X2766" s="410"/>
      <c r="Y2766" s="410"/>
      <c r="Z2766" s="410"/>
      <c r="AA2766" s="410"/>
      <c r="AB2766" s="410"/>
      <c r="AC2766" s="410"/>
      <c r="AD2766" s="410"/>
    </row>
    <row r="2767" spans="1:30" s="30" customFormat="1" x14ac:dyDescent="0.25">
      <c r="A2767"/>
      <c r="B2767"/>
      <c r="C2767" s="33"/>
      <c r="D2767" s="33"/>
      <c r="E2767" s="33"/>
      <c r="F2767" s="33"/>
      <c r="G2767" s="33"/>
      <c r="N2767"/>
      <c r="O2767"/>
      <c r="P2767"/>
      <c r="Q2767"/>
      <c r="R2767"/>
      <c r="S2767"/>
      <c r="T2767"/>
      <c r="U2767"/>
      <c r="V2767"/>
      <c r="W2767"/>
      <c r="X2767" s="410"/>
      <c r="Y2767" s="410"/>
      <c r="Z2767" s="410"/>
      <c r="AA2767" s="410"/>
      <c r="AB2767" s="410"/>
      <c r="AC2767" s="410"/>
      <c r="AD2767" s="410"/>
    </row>
    <row r="2768" spans="1:30" s="30" customFormat="1" x14ac:dyDescent="0.25">
      <c r="A2768"/>
      <c r="B2768"/>
      <c r="C2768" s="33"/>
      <c r="D2768" s="33"/>
      <c r="E2768" s="33"/>
      <c r="F2768" s="33"/>
      <c r="G2768" s="33"/>
      <c r="N2768"/>
      <c r="O2768"/>
      <c r="P2768"/>
      <c r="Q2768"/>
      <c r="R2768"/>
      <c r="S2768"/>
      <c r="T2768"/>
      <c r="U2768"/>
      <c r="V2768"/>
      <c r="W2768"/>
      <c r="X2768" s="410"/>
      <c r="Y2768" s="410"/>
      <c r="Z2768" s="410"/>
      <c r="AA2768" s="410"/>
      <c r="AB2768" s="410"/>
      <c r="AC2768" s="410"/>
      <c r="AD2768" s="410"/>
    </row>
    <row r="2769" spans="1:30" s="30" customFormat="1" x14ac:dyDescent="0.25">
      <c r="A2769"/>
      <c r="B2769"/>
      <c r="C2769" s="33"/>
      <c r="D2769" s="33"/>
      <c r="E2769" s="33"/>
      <c r="F2769" s="33"/>
      <c r="G2769" s="33"/>
      <c r="N2769"/>
      <c r="O2769"/>
      <c r="P2769"/>
      <c r="Q2769"/>
      <c r="R2769"/>
      <c r="S2769"/>
      <c r="T2769"/>
      <c r="U2769"/>
      <c r="V2769"/>
      <c r="W2769"/>
      <c r="X2769" s="410"/>
      <c r="Y2769" s="410"/>
      <c r="Z2769" s="410"/>
      <c r="AA2769" s="410"/>
      <c r="AB2769" s="410"/>
      <c r="AC2769" s="410"/>
      <c r="AD2769" s="410"/>
    </row>
    <row r="2770" spans="1:30" s="30" customFormat="1" x14ac:dyDescent="0.25">
      <c r="A2770"/>
      <c r="B2770"/>
      <c r="C2770" s="33"/>
      <c r="D2770" s="33"/>
      <c r="E2770" s="33"/>
      <c r="F2770" s="33"/>
      <c r="G2770" s="33"/>
      <c r="N2770"/>
      <c r="O2770"/>
      <c r="P2770"/>
      <c r="Q2770"/>
      <c r="R2770"/>
      <c r="S2770"/>
      <c r="T2770"/>
      <c r="U2770"/>
      <c r="V2770"/>
      <c r="W2770"/>
      <c r="X2770" s="410"/>
      <c r="Y2770" s="410"/>
      <c r="Z2770" s="410"/>
      <c r="AA2770" s="410"/>
      <c r="AB2770" s="410"/>
      <c r="AC2770" s="410"/>
      <c r="AD2770" s="410"/>
    </row>
    <row r="2771" spans="1:30" s="30" customFormat="1" x14ac:dyDescent="0.25">
      <c r="A2771"/>
      <c r="B2771"/>
      <c r="C2771" s="33"/>
      <c r="D2771" s="33"/>
      <c r="E2771" s="33"/>
      <c r="F2771" s="33"/>
      <c r="G2771" s="33"/>
      <c r="N2771"/>
      <c r="O2771"/>
      <c r="P2771"/>
      <c r="Q2771"/>
      <c r="R2771"/>
      <c r="S2771"/>
      <c r="T2771"/>
      <c r="U2771"/>
      <c r="V2771"/>
      <c r="W2771"/>
      <c r="X2771" s="410"/>
      <c r="Y2771" s="410"/>
      <c r="Z2771" s="410"/>
      <c r="AA2771" s="410"/>
      <c r="AB2771" s="410"/>
      <c r="AC2771" s="410"/>
      <c r="AD2771" s="410"/>
    </row>
    <row r="2772" spans="1:30" s="30" customFormat="1" x14ac:dyDescent="0.25">
      <c r="A2772"/>
      <c r="B2772"/>
      <c r="C2772" s="33"/>
      <c r="D2772" s="33"/>
      <c r="E2772" s="33"/>
      <c r="F2772" s="33"/>
      <c r="G2772" s="33"/>
      <c r="N2772"/>
      <c r="O2772"/>
      <c r="P2772"/>
      <c r="Q2772"/>
      <c r="R2772"/>
      <c r="S2772"/>
      <c r="T2772"/>
      <c r="U2772"/>
      <c r="V2772"/>
      <c r="W2772"/>
      <c r="X2772" s="410"/>
      <c r="Y2772" s="410"/>
      <c r="Z2772" s="410"/>
      <c r="AA2772" s="410"/>
      <c r="AB2772" s="410"/>
      <c r="AC2772" s="410"/>
      <c r="AD2772" s="410"/>
    </row>
    <row r="2773" spans="1:30" s="30" customFormat="1" x14ac:dyDescent="0.25">
      <c r="A2773"/>
      <c r="B2773"/>
      <c r="C2773" s="33"/>
      <c r="D2773" s="33"/>
      <c r="E2773" s="33"/>
      <c r="F2773" s="33"/>
      <c r="G2773" s="33"/>
      <c r="N2773"/>
      <c r="O2773"/>
      <c r="P2773"/>
      <c r="Q2773"/>
      <c r="R2773"/>
      <c r="S2773"/>
      <c r="T2773"/>
      <c r="U2773"/>
      <c r="V2773"/>
      <c r="W2773"/>
      <c r="X2773" s="410"/>
      <c r="Y2773" s="410"/>
      <c r="Z2773" s="410"/>
      <c r="AA2773" s="410"/>
      <c r="AB2773" s="410"/>
      <c r="AC2773" s="410"/>
      <c r="AD2773" s="410"/>
    </row>
    <row r="2774" spans="1:30" s="30" customFormat="1" x14ac:dyDescent="0.25">
      <c r="A2774"/>
      <c r="B2774"/>
      <c r="C2774" s="33"/>
      <c r="D2774" s="33"/>
      <c r="E2774" s="33"/>
      <c r="F2774" s="33"/>
      <c r="G2774" s="33"/>
      <c r="N2774"/>
      <c r="O2774"/>
      <c r="P2774"/>
      <c r="Q2774"/>
      <c r="R2774"/>
      <c r="S2774"/>
      <c r="T2774"/>
      <c r="U2774"/>
      <c r="V2774"/>
      <c r="W2774"/>
      <c r="X2774" s="410"/>
      <c r="Y2774" s="410"/>
      <c r="Z2774" s="410"/>
      <c r="AA2774" s="410"/>
      <c r="AB2774" s="410"/>
      <c r="AC2774" s="410"/>
      <c r="AD2774" s="410"/>
    </row>
    <row r="2775" spans="1:30" s="30" customFormat="1" x14ac:dyDescent="0.25">
      <c r="A2775"/>
      <c r="B2775"/>
      <c r="C2775" s="33"/>
      <c r="D2775" s="33"/>
      <c r="E2775" s="33"/>
      <c r="F2775" s="33"/>
      <c r="G2775" s="33"/>
      <c r="N2775"/>
      <c r="O2775"/>
      <c r="P2775"/>
      <c r="Q2775"/>
      <c r="R2775"/>
      <c r="S2775"/>
      <c r="T2775"/>
      <c r="U2775"/>
      <c r="V2775"/>
      <c r="W2775"/>
      <c r="X2775" s="410"/>
      <c r="Y2775" s="410"/>
      <c r="Z2775" s="410"/>
      <c r="AA2775" s="410"/>
      <c r="AB2775" s="410"/>
      <c r="AC2775" s="410"/>
      <c r="AD2775" s="410"/>
    </row>
    <row r="2776" spans="1:30" s="30" customFormat="1" x14ac:dyDescent="0.25">
      <c r="A2776"/>
      <c r="B2776"/>
      <c r="C2776" s="33"/>
      <c r="D2776" s="33"/>
      <c r="E2776" s="33"/>
      <c r="F2776" s="33"/>
      <c r="G2776" s="33"/>
      <c r="N2776"/>
      <c r="O2776"/>
      <c r="P2776"/>
      <c r="Q2776"/>
      <c r="R2776"/>
      <c r="S2776"/>
      <c r="T2776"/>
      <c r="U2776"/>
      <c r="V2776"/>
      <c r="W2776"/>
      <c r="X2776" s="410"/>
      <c r="Y2776" s="410"/>
      <c r="Z2776" s="410"/>
      <c r="AA2776" s="410"/>
      <c r="AB2776" s="410"/>
      <c r="AC2776" s="410"/>
      <c r="AD2776" s="410"/>
    </row>
    <row r="2777" spans="1:30" s="30" customFormat="1" x14ac:dyDescent="0.25">
      <c r="A2777"/>
      <c r="B2777"/>
      <c r="C2777" s="33"/>
      <c r="D2777" s="33"/>
      <c r="E2777" s="33"/>
      <c r="F2777" s="33"/>
      <c r="G2777" s="33"/>
      <c r="N2777"/>
      <c r="O2777"/>
      <c r="P2777"/>
      <c r="Q2777"/>
      <c r="R2777"/>
      <c r="S2777"/>
      <c r="T2777"/>
      <c r="U2777"/>
      <c r="V2777"/>
      <c r="W2777"/>
      <c r="X2777" s="410"/>
      <c r="Y2777" s="410"/>
      <c r="Z2777" s="410"/>
      <c r="AA2777" s="410"/>
      <c r="AB2777" s="410"/>
      <c r="AC2777" s="410"/>
      <c r="AD2777" s="410"/>
    </row>
    <row r="2778" spans="1:30" s="30" customFormat="1" x14ac:dyDescent="0.25">
      <c r="A2778"/>
      <c r="B2778"/>
      <c r="C2778" s="33"/>
      <c r="D2778" s="33"/>
      <c r="E2778" s="33"/>
      <c r="F2778" s="33"/>
      <c r="G2778" s="33"/>
      <c r="N2778"/>
      <c r="O2778"/>
      <c r="P2778"/>
      <c r="Q2778"/>
      <c r="R2778"/>
      <c r="S2778"/>
      <c r="T2778"/>
      <c r="U2778"/>
      <c r="V2778"/>
      <c r="W2778"/>
      <c r="X2778" s="410"/>
      <c r="Y2778" s="410"/>
      <c r="Z2778" s="410"/>
      <c r="AA2778" s="410"/>
      <c r="AB2778" s="410"/>
      <c r="AC2778" s="410"/>
      <c r="AD2778" s="410"/>
    </row>
    <row r="2779" spans="1:30" s="30" customFormat="1" x14ac:dyDescent="0.25">
      <c r="A2779"/>
      <c r="B2779"/>
      <c r="C2779" s="33"/>
      <c r="D2779" s="33"/>
      <c r="E2779" s="33"/>
      <c r="F2779" s="33"/>
      <c r="G2779" s="33"/>
      <c r="N2779"/>
      <c r="O2779"/>
      <c r="P2779"/>
      <c r="Q2779"/>
      <c r="R2779"/>
      <c r="S2779"/>
      <c r="T2779"/>
      <c r="U2779"/>
      <c r="V2779"/>
      <c r="W2779"/>
      <c r="X2779" s="410"/>
      <c r="Y2779" s="410"/>
      <c r="Z2779" s="410"/>
      <c r="AA2779" s="410"/>
      <c r="AB2779" s="410"/>
      <c r="AC2779" s="410"/>
      <c r="AD2779" s="410"/>
    </row>
    <row r="2780" spans="1:30" s="30" customFormat="1" x14ac:dyDescent="0.25">
      <c r="A2780"/>
      <c r="B2780"/>
      <c r="C2780" s="33"/>
      <c r="D2780" s="33"/>
      <c r="E2780" s="33"/>
      <c r="F2780" s="33"/>
      <c r="G2780" s="33"/>
      <c r="N2780"/>
      <c r="O2780"/>
      <c r="P2780"/>
      <c r="Q2780"/>
      <c r="R2780"/>
      <c r="S2780"/>
      <c r="T2780"/>
      <c r="U2780"/>
      <c r="V2780"/>
      <c r="W2780"/>
      <c r="X2780" s="410"/>
      <c r="Y2780" s="410"/>
      <c r="Z2780" s="410"/>
      <c r="AA2780" s="410"/>
      <c r="AB2780" s="410"/>
      <c r="AC2780" s="410"/>
      <c r="AD2780" s="410"/>
    </row>
    <row r="2781" spans="1:30" s="30" customFormat="1" x14ac:dyDescent="0.25">
      <c r="A2781"/>
      <c r="B2781"/>
      <c r="C2781" s="33"/>
      <c r="D2781" s="33"/>
      <c r="E2781" s="33"/>
      <c r="F2781" s="33"/>
      <c r="G2781" s="33"/>
      <c r="N2781"/>
      <c r="O2781"/>
      <c r="P2781"/>
      <c r="Q2781"/>
      <c r="R2781"/>
      <c r="S2781"/>
      <c r="T2781"/>
      <c r="U2781"/>
      <c r="V2781"/>
      <c r="W2781"/>
      <c r="X2781" s="410"/>
      <c r="Y2781" s="410"/>
      <c r="Z2781" s="410"/>
      <c r="AA2781" s="410"/>
      <c r="AB2781" s="410"/>
      <c r="AC2781" s="410"/>
      <c r="AD2781" s="410"/>
    </row>
    <row r="2782" spans="1:30" s="30" customFormat="1" x14ac:dyDescent="0.25">
      <c r="A2782"/>
      <c r="B2782"/>
      <c r="C2782" s="33"/>
      <c r="D2782" s="33"/>
      <c r="E2782" s="33"/>
      <c r="F2782" s="33"/>
      <c r="G2782" s="33"/>
      <c r="N2782"/>
      <c r="O2782"/>
      <c r="P2782"/>
      <c r="Q2782"/>
      <c r="R2782"/>
      <c r="S2782"/>
      <c r="T2782"/>
      <c r="U2782"/>
      <c r="V2782"/>
      <c r="W2782"/>
      <c r="X2782" s="410"/>
      <c r="Y2782" s="410"/>
      <c r="Z2782" s="410"/>
      <c r="AA2782" s="410"/>
      <c r="AB2782" s="410"/>
      <c r="AC2782" s="410"/>
      <c r="AD2782" s="410"/>
    </row>
    <row r="2783" spans="1:30" s="30" customFormat="1" x14ac:dyDescent="0.25">
      <c r="A2783"/>
      <c r="B2783"/>
      <c r="C2783" s="33"/>
      <c r="D2783" s="33"/>
      <c r="E2783" s="33"/>
      <c r="F2783" s="33"/>
      <c r="G2783" s="33"/>
      <c r="N2783"/>
      <c r="O2783"/>
      <c r="P2783"/>
      <c r="Q2783"/>
      <c r="R2783"/>
      <c r="S2783"/>
      <c r="T2783"/>
      <c r="U2783"/>
      <c r="V2783"/>
      <c r="W2783"/>
      <c r="X2783" s="410"/>
      <c r="Y2783" s="410"/>
      <c r="Z2783" s="410"/>
      <c r="AA2783" s="410"/>
      <c r="AB2783" s="410"/>
      <c r="AC2783" s="410"/>
      <c r="AD2783" s="410"/>
    </row>
    <row r="2784" spans="1:30" s="30" customFormat="1" x14ac:dyDescent="0.25">
      <c r="A2784"/>
      <c r="B2784"/>
      <c r="C2784" s="33"/>
      <c r="D2784" s="33"/>
      <c r="E2784" s="33"/>
      <c r="F2784" s="33"/>
      <c r="G2784" s="33"/>
      <c r="N2784"/>
      <c r="O2784"/>
      <c r="P2784"/>
      <c r="Q2784"/>
      <c r="R2784"/>
      <c r="S2784"/>
      <c r="T2784"/>
      <c r="U2784"/>
      <c r="V2784"/>
      <c r="W2784"/>
      <c r="X2784" s="410"/>
      <c r="Y2784" s="410"/>
      <c r="Z2784" s="410"/>
      <c r="AA2784" s="410"/>
      <c r="AB2784" s="410"/>
      <c r="AC2784" s="410"/>
      <c r="AD2784" s="410"/>
    </row>
    <row r="2785" spans="1:30" s="30" customFormat="1" x14ac:dyDescent="0.25">
      <c r="A2785"/>
      <c r="B2785"/>
      <c r="C2785" s="33"/>
      <c r="D2785" s="33"/>
      <c r="E2785" s="33"/>
      <c r="F2785" s="33"/>
      <c r="G2785" s="33"/>
      <c r="N2785"/>
      <c r="O2785"/>
      <c r="P2785"/>
      <c r="Q2785"/>
      <c r="R2785"/>
      <c r="S2785"/>
      <c r="T2785"/>
      <c r="U2785"/>
      <c r="V2785"/>
      <c r="W2785"/>
      <c r="X2785" s="410"/>
      <c r="Y2785" s="410"/>
      <c r="Z2785" s="410"/>
      <c r="AA2785" s="410"/>
      <c r="AB2785" s="410"/>
      <c r="AC2785" s="410"/>
      <c r="AD2785" s="410"/>
    </row>
    <row r="2786" spans="1:30" s="30" customFormat="1" x14ac:dyDescent="0.25">
      <c r="A2786"/>
      <c r="B2786"/>
      <c r="C2786" s="33"/>
      <c r="D2786" s="33"/>
      <c r="E2786" s="33"/>
      <c r="F2786" s="33"/>
      <c r="G2786" s="33"/>
      <c r="N2786"/>
      <c r="O2786"/>
      <c r="P2786"/>
      <c r="Q2786"/>
      <c r="R2786"/>
      <c r="S2786"/>
      <c r="T2786"/>
      <c r="U2786"/>
      <c r="V2786"/>
      <c r="W2786"/>
      <c r="X2786" s="410"/>
      <c r="Y2786" s="410"/>
      <c r="Z2786" s="410"/>
      <c r="AA2786" s="410"/>
      <c r="AB2786" s="410"/>
      <c r="AC2786" s="410"/>
      <c r="AD2786" s="410"/>
    </row>
    <row r="2787" spans="1:30" s="30" customFormat="1" x14ac:dyDescent="0.25">
      <c r="A2787"/>
      <c r="B2787"/>
      <c r="C2787" s="33"/>
      <c r="D2787" s="33"/>
      <c r="E2787" s="33"/>
      <c r="F2787" s="33"/>
      <c r="G2787" s="33"/>
      <c r="N2787"/>
      <c r="O2787"/>
      <c r="P2787"/>
      <c r="Q2787"/>
      <c r="R2787"/>
      <c r="S2787"/>
      <c r="T2787"/>
      <c r="U2787"/>
      <c r="V2787"/>
      <c r="W2787"/>
      <c r="X2787" s="410"/>
      <c r="Y2787" s="410"/>
      <c r="Z2787" s="410"/>
      <c r="AA2787" s="410"/>
      <c r="AB2787" s="410"/>
      <c r="AC2787" s="410"/>
      <c r="AD2787" s="410"/>
    </row>
    <row r="2788" spans="1:30" s="30" customFormat="1" x14ac:dyDescent="0.25">
      <c r="A2788"/>
      <c r="B2788"/>
      <c r="C2788" s="33"/>
      <c r="D2788" s="33"/>
      <c r="E2788" s="33"/>
      <c r="F2788" s="33"/>
      <c r="G2788" s="33"/>
      <c r="N2788"/>
      <c r="O2788"/>
      <c r="P2788"/>
      <c r="Q2788"/>
      <c r="R2788"/>
      <c r="S2788"/>
      <c r="T2788"/>
      <c r="U2788"/>
      <c r="V2788"/>
      <c r="W2788"/>
      <c r="X2788" s="410"/>
      <c r="Y2788" s="410"/>
      <c r="Z2788" s="410"/>
      <c r="AA2788" s="410"/>
      <c r="AB2788" s="410"/>
      <c r="AC2788" s="410"/>
      <c r="AD2788" s="410"/>
    </row>
    <row r="2789" spans="1:30" s="30" customFormat="1" x14ac:dyDescent="0.25">
      <c r="A2789"/>
      <c r="B2789"/>
      <c r="C2789" s="33"/>
      <c r="D2789" s="33"/>
      <c r="E2789" s="33"/>
      <c r="F2789" s="33"/>
      <c r="G2789" s="33"/>
      <c r="N2789"/>
      <c r="O2789"/>
      <c r="P2789"/>
      <c r="Q2789"/>
      <c r="R2789"/>
      <c r="S2789"/>
      <c r="T2789"/>
      <c r="U2789"/>
      <c r="V2789"/>
      <c r="W2789"/>
      <c r="X2789" s="410"/>
      <c r="Y2789" s="410"/>
      <c r="Z2789" s="410"/>
      <c r="AA2789" s="410"/>
      <c r="AB2789" s="410"/>
      <c r="AC2789" s="410"/>
      <c r="AD2789" s="410"/>
    </row>
    <row r="2790" spans="1:30" s="30" customFormat="1" x14ac:dyDescent="0.25">
      <c r="A2790"/>
      <c r="B2790"/>
      <c r="C2790" s="33"/>
      <c r="D2790" s="33"/>
      <c r="E2790" s="33"/>
      <c r="F2790" s="33"/>
      <c r="G2790" s="33"/>
      <c r="N2790"/>
      <c r="O2790"/>
      <c r="P2790"/>
      <c r="Q2790"/>
      <c r="R2790"/>
      <c r="S2790"/>
      <c r="T2790"/>
      <c r="U2790"/>
      <c r="V2790"/>
      <c r="W2790"/>
      <c r="X2790" s="410"/>
      <c r="Y2790" s="410"/>
      <c r="Z2790" s="410"/>
      <c r="AA2790" s="410"/>
      <c r="AB2790" s="410"/>
      <c r="AC2790" s="410"/>
      <c r="AD2790" s="410"/>
    </row>
    <row r="2791" spans="1:30" s="30" customFormat="1" x14ac:dyDescent="0.25">
      <c r="A2791"/>
      <c r="B2791"/>
      <c r="C2791" s="33"/>
      <c r="D2791" s="33"/>
      <c r="E2791" s="33"/>
      <c r="F2791" s="33"/>
      <c r="G2791" s="33"/>
      <c r="N2791"/>
      <c r="O2791"/>
      <c r="P2791"/>
      <c r="Q2791"/>
      <c r="R2791"/>
      <c r="S2791"/>
      <c r="T2791"/>
      <c r="U2791"/>
      <c r="V2791"/>
      <c r="W2791"/>
      <c r="X2791" s="410"/>
      <c r="Y2791" s="410"/>
      <c r="Z2791" s="410"/>
      <c r="AA2791" s="410"/>
      <c r="AB2791" s="410"/>
      <c r="AC2791" s="410"/>
      <c r="AD2791" s="410"/>
    </row>
    <row r="2792" spans="1:30" s="30" customFormat="1" x14ac:dyDescent="0.25">
      <c r="A2792"/>
      <c r="B2792"/>
      <c r="C2792" s="33"/>
      <c r="D2792" s="33"/>
      <c r="E2792" s="33"/>
      <c r="F2792" s="33"/>
      <c r="G2792" s="33"/>
      <c r="N2792"/>
      <c r="O2792"/>
      <c r="P2792"/>
      <c r="Q2792"/>
      <c r="R2792"/>
      <c r="S2792"/>
      <c r="T2792"/>
      <c r="U2792"/>
      <c r="V2792"/>
      <c r="W2792"/>
      <c r="X2792" s="410"/>
      <c r="Y2792" s="410"/>
      <c r="Z2792" s="410"/>
      <c r="AA2792" s="410"/>
      <c r="AB2792" s="410"/>
      <c r="AC2792" s="410"/>
      <c r="AD2792" s="410"/>
    </row>
    <row r="2793" spans="1:30" s="30" customFormat="1" x14ac:dyDescent="0.25">
      <c r="A2793"/>
      <c r="B2793"/>
      <c r="C2793" s="33"/>
      <c r="D2793" s="33"/>
      <c r="E2793" s="33"/>
      <c r="F2793" s="33"/>
      <c r="G2793" s="33"/>
      <c r="N2793"/>
      <c r="O2793"/>
      <c r="P2793"/>
      <c r="Q2793"/>
      <c r="R2793"/>
      <c r="S2793"/>
      <c r="T2793"/>
      <c r="U2793"/>
      <c r="V2793"/>
      <c r="W2793"/>
      <c r="X2793" s="410"/>
      <c r="Y2793" s="410"/>
      <c r="Z2793" s="410"/>
      <c r="AA2793" s="410"/>
      <c r="AB2793" s="410"/>
      <c r="AC2793" s="410"/>
      <c r="AD2793" s="410"/>
    </row>
    <row r="2794" spans="1:30" s="30" customFormat="1" x14ac:dyDescent="0.25">
      <c r="A2794"/>
      <c r="B2794"/>
      <c r="C2794" s="33"/>
      <c r="D2794" s="33"/>
      <c r="E2794" s="33"/>
      <c r="F2794" s="33"/>
      <c r="G2794" s="33"/>
      <c r="N2794"/>
      <c r="O2794"/>
      <c r="P2794"/>
      <c r="Q2794"/>
      <c r="R2794"/>
      <c r="S2794"/>
      <c r="T2794"/>
      <c r="U2794"/>
      <c r="V2794"/>
      <c r="W2794"/>
      <c r="X2794" s="410"/>
      <c r="Y2794" s="410"/>
      <c r="Z2794" s="410"/>
      <c r="AA2794" s="410"/>
      <c r="AB2794" s="410"/>
      <c r="AC2794" s="410"/>
      <c r="AD2794" s="410"/>
    </row>
    <row r="2795" spans="1:30" s="30" customFormat="1" x14ac:dyDescent="0.25">
      <c r="A2795"/>
      <c r="B2795"/>
      <c r="C2795" s="33"/>
      <c r="D2795" s="33"/>
      <c r="E2795" s="33"/>
      <c r="F2795" s="33"/>
      <c r="G2795" s="33"/>
      <c r="N2795"/>
      <c r="O2795"/>
      <c r="P2795"/>
      <c r="Q2795"/>
      <c r="R2795"/>
      <c r="S2795"/>
      <c r="T2795"/>
      <c r="U2795"/>
      <c r="V2795"/>
      <c r="W2795"/>
      <c r="X2795" s="410"/>
      <c r="Y2795" s="410"/>
      <c r="Z2795" s="410"/>
      <c r="AA2795" s="410"/>
      <c r="AB2795" s="410"/>
      <c r="AC2795" s="410"/>
      <c r="AD2795" s="410"/>
    </row>
    <row r="2796" spans="1:30" s="30" customFormat="1" x14ac:dyDescent="0.25">
      <c r="A2796"/>
      <c r="B2796"/>
      <c r="C2796" s="33"/>
      <c r="D2796" s="33"/>
      <c r="E2796" s="33"/>
      <c r="F2796" s="33"/>
      <c r="G2796" s="33"/>
      <c r="N2796"/>
      <c r="O2796"/>
      <c r="P2796"/>
      <c r="Q2796"/>
      <c r="R2796"/>
      <c r="S2796"/>
      <c r="T2796"/>
      <c r="U2796"/>
      <c r="V2796"/>
      <c r="W2796"/>
      <c r="X2796" s="410"/>
      <c r="Y2796" s="410"/>
      <c r="Z2796" s="410"/>
      <c r="AA2796" s="410"/>
      <c r="AB2796" s="410"/>
      <c r="AC2796" s="410"/>
      <c r="AD2796" s="410"/>
    </row>
    <row r="2797" spans="1:30" s="30" customFormat="1" x14ac:dyDescent="0.25">
      <c r="A2797"/>
      <c r="B2797"/>
      <c r="C2797" s="33"/>
      <c r="D2797" s="33"/>
      <c r="E2797" s="33"/>
      <c r="F2797" s="33"/>
      <c r="G2797" s="33"/>
      <c r="N2797"/>
      <c r="O2797"/>
      <c r="P2797"/>
      <c r="Q2797"/>
      <c r="R2797"/>
      <c r="S2797"/>
      <c r="T2797"/>
      <c r="U2797"/>
      <c r="V2797"/>
      <c r="W2797"/>
      <c r="X2797" s="410"/>
      <c r="Y2797" s="410"/>
      <c r="Z2797" s="410"/>
      <c r="AA2797" s="410"/>
      <c r="AB2797" s="410"/>
      <c r="AC2797" s="410"/>
      <c r="AD2797" s="410"/>
    </row>
    <row r="2798" spans="1:30" s="30" customFormat="1" x14ac:dyDescent="0.25">
      <c r="A2798"/>
      <c r="B2798"/>
      <c r="C2798" s="33"/>
      <c r="D2798" s="33"/>
      <c r="E2798" s="33"/>
      <c r="F2798" s="33"/>
      <c r="G2798" s="33"/>
      <c r="N2798"/>
      <c r="O2798"/>
      <c r="P2798"/>
      <c r="Q2798"/>
      <c r="R2798"/>
      <c r="S2798"/>
      <c r="T2798"/>
      <c r="U2798"/>
      <c r="V2798"/>
      <c r="W2798"/>
      <c r="X2798" s="410"/>
      <c r="Y2798" s="410"/>
      <c r="Z2798" s="410"/>
      <c r="AA2798" s="410"/>
      <c r="AB2798" s="410"/>
      <c r="AC2798" s="410"/>
      <c r="AD2798" s="410"/>
    </row>
    <row r="2799" spans="1:30" s="30" customFormat="1" x14ac:dyDescent="0.25">
      <c r="A2799"/>
      <c r="B2799"/>
      <c r="C2799" s="33"/>
      <c r="D2799" s="33"/>
      <c r="E2799" s="33"/>
      <c r="F2799" s="33"/>
      <c r="G2799" s="33"/>
      <c r="N2799"/>
      <c r="O2799"/>
      <c r="P2799"/>
      <c r="Q2799"/>
      <c r="R2799"/>
      <c r="S2799"/>
      <c r="T2799"/>
      <c r="U2799"/>
      <c r="V2799"/>
      <c r="W2799"/>
      <c r="X2799" s="410"/>
      <c r="Y2799" s="410"/>
      <c r="Z2799" s="410"/>
      <c r="AA2799" s="410"/>
      <c r="AB2799" s="410"/>
      <c r="AC2799" s="410"/>
      <c r="AD2799" s="410"/>
    </row>
    <row r="2800" spans="1:30" s="30" customFormat="1" x14ac:dyDescent="0.25">
      <c r="A2800"/>
      <c r="B2800"/>
      <c r="C2800" s="33"/>
      <c r="D2800" s="33"/>
      <c r="E2800" s="33"/>
      <c r="F2800" s="33"/>
      <c r="G2800" s="33"/>
      <c r="N2800"/>
      <c r="O2800"/>
      <c r="P2800"/>
      <c r="Q2800"/>
      <c r="R2800"/>
      <c r="S2800"/>
      <c r="T2800"/>
      <c r="U2800"/>
      <c r="V2800"/>
      <c r="W2800"/>
      <c r="X2800" s="410"/>
      <c r="Y2800" s="410"/>
      <c r="Z2800" s="410"/>
      <c r="AA2800" s="410"/>
      <c r="AB2800" s="410"/>
      <c r="AC2800" s="410"/>
      <c r="AD2800" s="410"/>
    </row>
    <row r="2801" spans="1:30" s="30" customFormat="1" x14ac:dyDescent="0.25">
      <c r="A2801"/>
      <c r="B2801"/>
      <c r="C2801" s="33"/>
      <c r="D2801" s="33"/>
      <c r="E2801" s="33"/>
      <c r="F2801" s="33"/>
      <c r="G2801" s="33"/>
      <c r="N2801"/>
      <c r="O2801"/>
      <c r="P2801"/>
      <c r="Q2801"/>
      <c r="R2801"/>
      <c r="S2801"/>
      <c r="T2801"/>
      <c r="U2801"/>
      <c r="V2801"/>
      <c r="W2801"/>
      <c r="X2801" s="410"/>
      <c r="Y2801" s="410"/>
      <c r="Z2801" s="410"/>
      <c r="AA2801" s="410"/>
      <c r="AB2801" s="410"/>
      <c r="AC2801" s="410"/>
      <c r="AD2801" s="410"/>
    </row>
    <row r="2802" spans="1:30" s="30" customFormat="1" x14ac:dyDescent="0.25">
      <c r="A2802"/>
      <c r="B2802"/>
      <c r="C2802" s="33"/>
      <c r="D2802" s="33"/>
      <c r="E2802" s="33"/>
      <c r="F2802" s="33"/>
      <c r="G2802" s="33"/>
      <c r="N2802"/>
      <c r="O2802"/>
      <c r="P2802"/>
      <c r="Q2802"/>
      <c r="R2802"/>
      <c r="S2802"/>
      <c r="T2802"/>
      <c r="U2802"/>
      <c r="V2802"/>
      <c r="W2802"/>
      <c r="X2802" s="410"/>
      <c r="Y2802" s="410"/>
      <c r="Z2802" s="410"/>
      <c r="AA2802" s="410"/>
      <c r="AB2802" s="410"/>
      <c r="AC2802" s="410"/>
      <c r="AD2802" s="410"/>
    </row>
    <row r="2803" spans="1:30" s="30" customFormat="1" x14ac:dyDescent="0.25">
      <c r="A2803"/>
      <c r="B2803"/>
      <c r="C2803" s="33"/>
      <c r="D2803" s="33"/>
      <c r="E2803" s="33"/>
      <c r="F2803" s="33"/>
      <c r="G2803" s="33"/>
      <c r="N2803"/>
      <c r="O2803"/>
      <c r="P2803"/>
      <c r="Q2803"/>
      <c r="R2803"/>
      <c r="S2803"/>
      <c r="T2803"/>
      <c r="U2803"/>
      <c r="V2803"/>
      <c r="W2803"/>
      <c r="X2803" s="410"/>
      <c r="Y2803" s="410"/>
      <c r="Z2803" s="410"/>
      <c r="AA2803" s="410"/>
      <c r="AB2803" s="410"/>
      <c r="AC2803" s="410"/>
      <c r="AD2803" s="410"/>
    </row>
    <row r="2804" spans="1:30" s="30" customFormat="1" x14ac:dyDescent="0.25">
      <c r="A2804"/>
      <c r="B2804"/>
      <c r="C2804" s="33"/>
      <c r="D2804" s="33"/>
      <c r="E2804" s="33"/>
      <c r="F2804" s="33"/>
      <c r="G2804" s="33"/>
      <c r="N2804"/>
      <c r="O2804"/>
      <c r="P2804"/>
      <c r="Q2804"/>
      <c r="R2804"/>
      <c r="S2804"/>
      <c r="T2804"/>
      <c r="U2804"/>
      <c r="V2804"/>
      <c r="W2804"/>
      <c r="X2804" s="410"/>
      <c r="Y2804" s="410"/>
      <c r="Z2804" s="410"/>
      <c r="AA2804" s="410"/>
      <c r="AB2804" s="410"/>
      <c r="AC2804" s="410"/>
      <c r="AD2804" s="410"/>
    </row>
    <row r="2805" spans="1:30" s="30" customFormat="1" x14ac:dyDescent="0.25">
      <c r="A2805"/>
      <c r="B2805"/>
      <c r="C2805" s="33"/>
      <c r="D2805" s="33"/>
      <c r="E2805" s="33"/>
      <c r="F2805" s="33"/>
      <c r="G2805" s="33"/>
      <c r="N2805"/>
      <c r="O2805"/>
      <c r="P2805"/>
      <c r="Q2805"/>
      <c r="R2805"/>
      <c r="S2805"/>
      <c r="T2805"/>
      <c r="U2805"/>
      <c r="V2805"/>
      <c r="W2805"/>
      <c r="X2805" s="410"/>
      <c r="Y2805" s="410"/>
      <c r="Z2805" s="410"/>
      <c r="AA2805" s="410"/>
      <c r="AB2805" s="410"/>
      <c r="AC2805" s="410"/>
      <c r="AD2805" s="410"/>
    </row>
    <row r="2806" spans="1:30" s="30" customFormat="1" x14ac:dyDescent="0.25">
      <c r="A2806"/>
      <c r="B2806"/>
      <c r="C2806" s="33"/>
      <c r="D2806" s="33"/>
      <c r="E2806" s="33"/>
      <c r="F2806" s="33"/>
      <c r="G2806" s="33"/>
      <c r="N2806"/>
      <c r="O2806"/>
      <c r="P2806"/>
      <c r="Q2806"/>
      <c r="R2806"/>
      <c r="S2806"/>
      <c r="T2806"/>
      <c r="U2806"/>
      <c r="V2806"/>
      <c r="W2806"/>
      <c r="X2806" s="410"/>
      <c r="Y2806" s="410"/>
      <c r="Z2806" s="410"/>
      <c r="AA2806" s="410"/>
      <c r="AB2806" s="410"/>
      <c r="AC2806" s="410"/>
      <c r="AD2806" s="410"/>
    </row>
    <row r="2807" spans="1:30" s="30" customFormat="1" x14ac:dyDescent="0.25">
      <c r="A2807"/>
      <c r="B2807"/>
      <c r="C2807" s="33"/>
      <c r="D2807" s="33"/>
      <c r="E2807" s="33"/>
      <c r="F2807" s="33"/>
      <c r="G2807" s="33"/>
      <c r="N2807"/>
      <c r="O2807"/>
      <c r="P2807"/>
      <c r="Q2807"/>
      <c r="R2807"/>
      <c r="S2807"/>
      <c r="T2807"/>
      <c r="U2807"/>
      <c r="V2807"/>
      <c r="W2807"/>
      <c r="X2807" s="410"/>
      <c r="Y2807" s="410"/>
      <c r="Z2807" s="410"/>
      <c r="AA2807" s="410"/>
      <c r="AB2807" s="410"/>
      <c r="AC2807" s="410"/>
      <c r="AD2807" s="410"/>
    </row>
    <row r="2808" spans="1:30" s="30" customFormat="1" x14ac:dyDescent="0.25">
      <c r="A2808"/>
      <c r="B2808"/>
      <c r="C2808" s="33"/>
      <c r="D2808" s="33"/>
      <c r="E2808" s="33"/>
      <c r="F2808" s="33"/>
      <c r="G2808" s="33"/>
      <c r="N2808"/>
      <c r="O2808"/>
      <c r="P2808"/>
      <c r="Q2808"/>
      <c r="R2808"/>
      <c r="S2808"/>
      <c r="T2808"/>
      <c r="U2808"/>
      <c r="V2808"/>
      <c r="W2808"/>
      <c r="X2808" s="410"/>
      <c r="Y2808" s="410"/>
      <c r="Z2808" s="410"/>
      <c r="AA2808" s="410"/>
      <c r="AB2808" s="410"/>
      <c r="AC2808" s="410"/>
      <c r="AD2808" s="410"/>
    </row>
    <row r="2809" spans="1:30" s="30" customFormat="1" x14ac:dyDescent="0.25">
      <c r="A2809"/>
      <c r="B2809"/>
      <c r="C2809" s="33"/>
      <c r="D2809" s="33"/>
      <c r="E2809" s="33"/>
      <c r="F2809" s="33"/>
      <c r="G2809" s="33"/>
      <c r="N2809"/>
      <c r="O2809"/>
      <c r="P2809"/>
      <c r="Q2809"/>
      <c r="R2809"/>
      <c r="S2809"/>
      <c r="T2809"/>
      <c r="U2809"/>
      <c r="V2809"/>
      <c r="W2809"/>
      <c r="X2809" s="410"/>
      <c r="Y2809" s="410"/>
      <c r="Z2809" s="410"/>
      <c r="AA2809" s="410"/>
      <c r="AB2809" s="410"/>
      <c r="AC2809" s="410"/>
      <c r="AD2809" s="410"/>
    </row>
    <row r="2810" spans="1:30" s="30" customFormat="1" x14ac:dyDescent="0.25">
      <c r="A2810"/>
      <c r="B2810"/>
      <c r="C2810" s="33"/>
      <c r="D2810" s="33"/>
      <c r="E2810" s="33"/>
      <c r="F2810" s="33"/>
      <c r="G2810" s="33"/>
      <c r="N2810"/>
      <c r="O2810"/>
      <c r="P2810"/>
      <c r="Q2810"/>
      <c r="R2810"/>
      <c r="S2810"/>
      <c r="T2810"/>
      <c r="U2810"/>
      <c r="V2810"/>
      <c r="W2810"/>
      <c r="X2810" s="410"/>
      <c r="Y2810" s="410"/>
      <c r="Z2810" s="410"/>
      <c r="AA2810" s="410"/>
      <c r="AB2810" s="410"/>
      <c r="AC2810" s="410"/>
      <c r="AD2810" s="410"/>
    </row>
    <row r="2811" spans="1:30" s="30" customFormat="1" x14ac:dyDescent="0.25">
      <c r="A2811"/>
      <c r="B2811"/>
      <c r="C2811" s="33"/>
      <c r="D2811" s="33"/>
      <c r="E2811" s="33"/>
      <c r="F2811" s="33"/>
      <c r="G2811" s="33"/>
      <c r="N2811"/>
      <c r="O2811"/>
      <c r="P2811"/>
      <c r="Q2811"/>
      <c r="R2811"/>
      <c r="S2811"/>
      <c r="T2811"/>
      <c r="U2811"/>
      <c r="V2811"/>
      <c r="W2811"/>
      <c r="X2811" s="410"/>
      <c r="Y2811" s="410"/>
      <c r="Z2811" s="410"/>
      <c r="AA2811" s="410"/>
      <c r="AB2811" s="410"/>
      <c r="AC2811" s="410"/>
      <c r="AD2811" s="410"/>
    </row>
    <row r="2812" spans="1:30" s="30" customFormat="1" x14ac:dyDescent="0.25">
      <c r="A2812"/>
      <c r="B2812"/>
      <c r="C2812" s="33"/>
      <c r="D2812" s="33"/>
      <c r="E2812" s="33"/>
      <c r="F2812" s="33"/>
      <c r="G2812" s="33"/>
      <c r="N2812"/>
      <c r="O2812"/>
      <c r="P2812"/>
      <c r="Q2812"/>
      <c r="R2812"/>
      <c r="S2812"/>
      <c r="T2812"/>
      <c r="U2812"/>
      <c r="V2812"/>
      <c r="W2812"/>
      <c r="X2812" s="410"/>
      <c r="Y2812" s="410"/>
      <c r="Z2812" s="410"/>
      <c r="AA2812" s="410"/>
      <c r="AB2812" s="410"/>
      <c r="AC2812" s="410"/>
      <c r="AD2812" s="410"/>
    </row>
    <row r="2813" spans="1:30" s="30" customFormat="1" x14ac:dyDescent="0.25">
      <c r="A2813"/>
      <c r="B2813"/>
      <c r="C2813" s="33"/>
      <c r="D2813" s="33"/>
      <c r="E2813" s="33"/>
      <c r="F2813" s="33"/>
      <c r="G2813" s="33"/>
      <c r="N2813"/>
      <c r="O2813"/>
      <c r="P2813"/>
      <c r="Q2813"/>
      <c r="R2813"/>
      <c r="S2813"/>
      <c r="T2813"/>
      <c r="U2813"/>
      <c r="V2813"/>
      <c r="W2813"/>
      <c r="X2813" s="410"/>
      <c r="Y2813" s="410"/>
      <c r="Z2813" s="410"/>
      <c r="AA2813" s="410"/>
      <c r="AB2813" s="410"/>
      <c r="AC2813" s="410"/>
      <c r="AD2813" s="410"/>
    </row>
    <row r="2814" spans="1:30" s="30" customFormat="1" x14ac:dyDescent="0.25">
      <c r="A2814"/>
      <c r="B2814"/>
      <c r="C2814" s="33"/>
      <c r="D2814" s="33"/>
      <c r="E2814" s="33"/>
      <c r="F2814" s="33"/>
      <c r="G2814" s="33"/>
      <c r="N2814"/>
      <c r="O2814"/>
      <c r="P2814"/>
      <c r="Q2814"/>
      <c r="R2814"/>
      <c r="S2814"/>
      <c r="T2814"/>
      <c r="U2814"/>
      <c r="V2814"/>
      <c r="W2814"/>
      <c r="X2814" s="410"/>
      <c r="Y2814" s="410"/>
      <c r="Z2814" s="410"/>
      <c r="AA2814" s="410"/>
      <c r="AB2814" s="410"/>
      <c r="AC2814" s="410"/>
      <c r="AD2814" s="410"/>
    </row>
    <row r="2815" spans="1:30" s="30" customFormat="1" x14ac:dyDescent="0.25">
      <c r="A2815"/>
      <c r="B2815"/>
      <c r="C2815" s="33"/>
      <c r="D2815" s="33"/>
      <c r="E2815" s="33"/>
      <c r="F2815" s="33"/>
      <c r="G2815" s="33"/>
      <c r="N2815"/>
      <c r="O2815"/>
      <c r="P2815"/>
      <c r="Q2815"/>
      <c r="R2815"/>
      <c r="S2815"/>
      <c r="T2815"/>
      <c r="U2815"/>
      <c r="V2815"/>
      <c r="W2815"/>
      <c r="X2815" s="410"/>
      <c r="Y2815" s="410"/>
      <c r="Z2815" s="410"/>
      <c r="AA2815" s="410"/>
      <c r="AB2815" s="410"/>
      <c r="AC2815" s="410"/>
      <c r="AD2815" s="410"/>
    </row>
    <row r="2816" spans="1:30" s="30" customFormat="1" x14ac:dyDescent="0.25">
      <c r="A2816"/>
      <c r="B2816"/>
      <c r="C2816" s="33"/>
      <c r="D2816" s="33"/>
      <c r="E2816" s="33"/>
      <c r="F2816" s="33"/>
      <c r="G2816" s="33"/>
      <c r="N2816"/>
      <c r="O2816"/>
      <c r="P2816"/>
      <c r="Q2816"/>
      <c r="R2816"/>
      <c r="S2816"/>
      <c r="T2816"/>
      <c r="U2816"/>
      <c r="V2816"/>
      <c r="W2816"/>
      <c r="X2816" s="410"/>
      <c r="Y2816" s="410"/>
      <c r="Z2816" s="410"/>
      <c r="AA2816" s="410"/>
      <c r="AB2816" s="410"/>
      <c r="AC2816" s="410"/>
      <c r="AD2816" s="410"/>
    </row>
    <row r="2817" spans="1:30" s="30" customFormat="1" x14ac:dyDescent="0.25">
      <c r="A2817"/>
      <c r="B2817"/>
      <c r="C2817" s="33"/>
      <c r="D2817" s="33"/>
      <c r="E2817" s="33"/>
      <c r="F2817" s="33"/>
      <c r="G2817" s="33"/>
      <c r="N2817"/>
      <c r="O2817"/>
      <c r="P2817"/>
      <c r="Q2817"/>
      <c r="R2817"/>
      <c r="S2817"/>
      <c r="T2817"/>
      <c r="U2817"/>
      <c r="V2817"/>
      <c r="W2817"/>
      <c r="X2817" s="410"/>
      <c r="Y2817" s="410"/>
      <c r="Z2817" s="410"/>
      <c r="AA2817" s="410"/>
      <c r="AB2817" s="410"/>
      <c r="AC2817" s="410"/>
      <c r="AD2817" s="410"/>
    </row>
    <row r="2818" spans="1:30" s="30" customFormat="1" x14ac:dyDescent="0.25">
      <c r="A2818"/>
      <c r="B2818"/>
      <c r="C2818" s="33"/>
      <c r="D2818" s="33"/>
      <c r="E2818" s="33"/>
      <c r="F2818" s="33"/>
      <c r="G2818" s="33"/>
      <c r="N2818"/>
      <c r="O2818"/>
      <c r="P2818"/>
      <c r="Q2818"/>
      <c r="R2818"/>
      <c r="S2818"/>
      <c r="T2818"/>
      <c r="U2818"/>
      <c r="V2818"/>
      <c r="W2818"/>
      <c r="X2818" s="410"/>
      <c r="Y2818" s="410"/>
      <c r="Z2818" s="410"/>
      <c r="AA2818" s="410"/>
      <c r="AB2818" s="410"/>
      <c r="AC2818" s="410"/>
      <c r="AD2818" s="410"/>
    </row>
    <row r="2819" spans="1:30" s="30" customFormat="1" x14ac:dyDescent="0.25">
      <c r="A2819"/>
      <c r="B2819"/>
      <c r="C2819" s="33"/>
      <c r="D2819" s="33"/>
      <c r="E2819" s="33"/>
      <c r="F2819" s="33"/>
      <c r="G2819" s="33"/>
      <c r="N2819"/>
      <c r="O2819"/>
      <c r="P2819"/>
      <c r="Q2819"/>
      <c r="R2819"/>
      <c r="S2819"/>
      <c r="T2819"/>
      <c r="U2819"/>
      <c r="V2819"/>
      <c r="W2819"/>
      <c r="X2819" s="410"/>
      <c r="Y2819" s="410"/>
      <c r="Z2819" s="410"/>
      <c r="AA2819" s="410"/>
      <c r="AB2819" s="410"/>
      <c r="AC2819" s="410"/>
      <c r="AD2819" s="410"/>
    </row>
    <row r="2820" spans="1:30" s="30" customFormat="1" x14ac:dyDescent="0.25">
      <c r="A2820"/>
      <c r="B2820"/>
      <c r="C2820" s="33"/>
      <c r="D2820" s="33"/>
      <c r="E2820" s="33"/>
      <c r="F2820" s="33"/>
      <c r="G2820" s="33"/>
      <c r="N2820"/>
      <c r="O2820"/>
      <c r="P2820"/>
      <c r="Q2820"/>
      <c r="R2820"/>
      <c r="S2820"/>
      <c r="T2820"/>
      <c r="U2820"/>
      <c r="V2820"/>
      <c r="W2820"/>
      <c r="X2820" s="410"/>
      <c r="Y2820" s="410"/>
      <c r="Z2820" s="410"/>
      <c r="AA2820" s="410"/>
      <c r="AB2820" s="410"/>
      <c r="AC2820" s="410"/>
      <c r="AD2820" s="410"/>
    </row>
    <row r="2821" spans="1:30" s="30" customFormat="1" x14ac:dyDescent="0.25">
      <c r="A2821"/>
      <c r="B2821"/>
      <c r="C2821" s="33"/>
      <c r="D2821" s="33"/>
      <c r="E2821" s="33"/>
      <c r="F2821" s="33"/>
      <c r="G2821" s="33"/>
      <c r="N2821"/>
      <c r="O2821"/>
      <c r="P2821"/>
      <c r="Q2821"/>
      <c r="R2821"/>
      <c r="S2821"/>
      <c r="T2821"/>
      <c r="U2821"/>
      <c r="V2821"/>
      <c r="W2821"/>
      <c r="X2821" s="410"/>
      <c r="Y2821" s="410"/>
      <c r="Z2821" s="410"/>
      <c r="AA2821" s="410"/>
      <c r="AB2821" s="410"/>
      <c r="AC2821" s="410"/>
      <c r="AD2821" s="410"/>
    </row>
    <row r="2822" spans="1:30" s="30" customFormat="1" x14ac:dyDescent="0.25">
      <c r="A2822"/>
      <c r="B2822"/>
      <c r="C2822" s="33"/>
      <c r="D2822" s="33"/>
      <c r="E2822" s="33"/>
      <c r="F2822" s="33"/>
      <c r="G2822" s="33"/>
      <c r="N2822"/>
      <c r="O2822"/>
      <c r="P2822"/>
      <c r="Q2822"/>
      <c r="R2822"/>
      <c r="S2822"/>
      <c r="T2822"/>
      <c r="U2822"/>
      <c r="V2822"/>
      <c r="W2822"/>
      <c r="X2822" s="410"/>
      <c r="Y2822" s="410"/>
      <c r="Z2822" s="410"/>
      <c r="AA2822" s="410"/>
      <c r="AB2822" s="410"/>
      <c r="AC2822" s="410"/>
      <c r="AD2822" s="410"/>
    </row>
    <row r="2823" spans="1:30" s="30" customFormat="1" x14ac:dyDescent="0.25">
      <c r="A2823"/>
      <c r="B2823"/>
      <c r="C2823" s="33"/>
      <c r="D2823" s="33"/>
      <c r="E2823" s="33"/>
      <c r="F2823" s="33"/>
      <c r="G2823" s="33"/>
      <c r="N2823"/>
      <c r="O2823"/>
      <c r="P2823"/>
      <c r="Q2823"/>
      <c r="R2823"/>
      <c r="S2823"/>
      <c r="T2823"/>
      <c r="U2823"/>
      <c r="V2823"/>
      <c r="W2823"/>
      <c r="X2823" s="410"/>
      <c r="Y2823" s="410"/>
      <c r="Z2823" s="410"/>
      <c r="AA2823" s="410"/>
      <c r="AB2823" s="410"/>
      <c r="AC2823" s="410"/>
      <c r="AD2823" s="410"/>
    </row>
    <row r="2824" spans="1:30" s="30" customFormat="1" x14ac:dyDescent="0.25">
      <c r="A2824"/>
      <c r="B2824"/>
      <c r="C2824" s="33"/>
      <c r="D2824" s="33"/>
      <c r="E2824" s="33"/>
      <c r="F2824" s="33"/>
      <c r="G2824" s="33"/>
      <c r="N2824"/>
      <c r="O2824"/>
      <c r="P2824"/>
      <c r="Q2824"/>
      <c r="R2824"/>
      <c r="S2824"/>
      <c r="T2824"/>
      <c r="U2824"/>
      <c r="V2824"/>
      <c r="W2824"/>
      <c r="X2824" s="410"/>
      <c r="Y2824" s="410"/>
      <c r="Z2824" s="410"/>
      <c r="AA2824" s="410"/>
      <c r="AB2824" s="410"/>
      <c r="AC2824" s="410"/>
      <c r="AD2824" s="410"/>
    </row>
    <row r="2825" spans="1:30" s="30" customFormat="1" x14ac:dyDescent="0.25">
      <c r="A2825"/>
      <c r="B2825"/>
      <c r="C2825" s="33"/>
      <c r="D2825" s="33"/>
      <c r="E2825" s="33"/>
      <c r="F2825" s="33"/>
      <c r="G2825" s="33"/>
      <c r="N2825"/>
      <c r="O2825"/>
      <c r="P2825"/>
      <c r="Q2825"/>
      <c r="R2825"/>
      <c r="S2825"/>
      <c r="T2825"/>
      <c r="U2825"/>
      <c r="V2825"/>
      <c r="W2825"/>
      <c r="X2825" s="410"/>
      <c r="Y2825" s="410"/>
      <c r="Z2825" s="410"/>
      <c r="AA2825" s="410"/>
      <c r="AB2825" s="410"/>
      <c r="AC2825" s="410"/>
      <c r="AD2825" s="410"/>
    </row>
    <row r="2826" spans="1:30" s="30" customFormat="1" x14ac:dyDescent="0.25">
      <c r="A2826"/>
      <c r="B2826"/>
      <c r="C2826" s="33"/>
      <c r="D2826" s="33"/>
      <c r="E2826" s="33"/>
      <c r="F2826" s="33"/>
      <c r="G2826" s="33"/>
      <c r="N2826"/>
      <c r="O2826"/>
      <c r="P2826"/>
      <c r="Q2826"/>
      <c r="R2826"/>
      <c r="S2826"/>
      <c r="T2826"/>
      <c r="U2826"/>
      <c r="V2826"/>
      <c r="W2826"/>
      <c r="X2826" s="410"/>
      <c r="Y2826" s="410"/>
      <c r="Z2826" s="410"/>
      <c r="AA2826" s="410"/>
      <c r="AB2826" s="410"/>
      <c r="AC2826" s="410"/>
      <c r="AD2826" s="410"/>
    </row>
    <row r="2827" spans="1:30" s="30" customFormat="1" x14ac:dyDescent="0.25">
      <c r="A2827"/>
      <c r="B2827"/>
      <c r="C2827" s="33"/>
      <c r="D2827" s="33"/>
      <c r="E2827" s="33"/>
      <c r="F2827" s="33"/>
      <c r="G2827" s="33"/>
      <c r="N2827"/>
      <c r="O2827"/>
      <c r="P2827"/>
      <c r="Q2827"/>
      <c r="R2827"/>
      <c r="S2827"/>
      <c r="T2827"/>
      <c r="U2827"/>
      <c r="V2827"/>
      <c r="W2827"/>
      <c r="X2827" s="410"/>
      <c r="Y2827" s="410"/>
      <c r="Z2827" s="410"/>
      <c r="AA2827" s="410"/>
      <c r="AB2827" s="410"/>
      <c r="AC2827" s="410"/>
      <c r="AD2827" s="410"/>
    </row>
    <row r="2828" spans="1:30" s="30" customFormat="1" x14ac:dyDescent="0.25">
      <c r="A2828"/>
      <c r="B2828"/>
      <c r="C2828" s="33"/>
      <c r="D2828" s="33"/>
      <c r="E2828" s="33"/>
      <c r="F2828" s="33"/>
      <c r="G2828" s="33"/>
      <c r="N2828"/>
      <c r="O2828"/>
      <c r="P2828"/>
      <c r="Q2828"/>
      <c r="R2828"/>
      <c r="S2828"/>
      <c r="T2828"/>
      <c r="U2828"/>
      <c r="V2828"/>
      <c r="W2828"/>
      <c r="X2828" s="410"/>
      <c r="Y2828" s="410"/>
      <c r="Z2828" s="410"/>
      <c r="AA2828" s="410"/>
      <c r="AB2828" s="410"/>
      <c r="AC2828" s="410"/>
      <c r="AD2828" s="410"/>
    </row>
    <row r="2829" spans="1:30" s="30" customFormat="1" x14ac:dyDescent="0.25">
      <c r="A2829"/>
      <c r="B2829"/>
      <c r="C2829" s="33"/>
      <c r="D2829" s="33"/>
      <c r="E2829" s="33"/>
      <c r="F2829" s="33"/>
      <c r="G2829" s="33"/>
      <c r="N2829"/>
      <c r="O2829"/>
      <c r="P2829"/>
      <c r="Q2829"/>
      <c r="R2829"/>
      <c r="S2829"/>
      <c r="T2829"/>
      <c r="U2829"/>
      <c r="V2829"/>
      <c r="W2829"/>
      <c r="X2829" s="410"/>
      <c r="Y2829" s="410"/>
      <c r="Z2829" s="410"/>
      <c r="AA2829" s="410"/>
      <c r="AB2829" s="410"/>
      <c r="AC2829" s="410"/>
      <c r="AD2829" s="410"/>
    </row>
    <row r="2830" spans="1:30" s="30" customFormat="1" x14ac:dyDescent="0.25">
      <c r="A2830"/>
      <c r="B2830"/>
      <c r="C2830" s="33"/>
      <c r="D2830" s="33"/>
      <c r="E2830" s="33"/>
      <c r="F2830" s="33"/>
      <c r="G2830" s="33"/>
      <c r="N2830"/>
      <c r="O2830"/>
      <c r="P2830"/>
      <c r="Q2830"/>
      <c r="R2830"/>
      <c r="S2830"/>
      <c r="T2830"/>
      <c r="U2830"/>
      <c r="V2830"/>
      <c r="W2830"/>
      <c r="X2830" s="410"/>
      <c r="Y2830" s="410"/>
      <c r="Z2830" s="410"/>
      <c r="AA2830" s="410"/>
      <c r="AB2830" s="410"/>
      <c r="AC2830" s="410"/>
      <c r="AD2830" s="410"/>
    </row>
    <row r="2831" spans="1:30" s="30" customFormat="1" x14ac:dyDescent="0.25">
      <c r="A2831"/>
      <c r="B2831"/>
      <c r="C2831" s="33"/>
      <c r="D2831" s="33"/>
      <c r="E2831" s="33"/>
      <c r="F2831" s="33"/>
      <c r="G2831" s="33"/>
      <c r="N2831"/>
      <c r="O2831"/>
      <c r="P2831"/>
      <c r="Q2831"/>
      <c r="R2831"/>
      <c r="S2831"/>
      <c r="T2831"/>
      <c r="U2831"/>
      <c r="V2831"/>
      <c r="W2831"/>
      <c r="X2831" s="410"/>
      <c r="Y2831" s="410"/>
      <c r="Z2831" s="410"/>
      <c r="AA2831" s="410"/>
      <c r="AB2831" s="410"/>
      <c r="AC2831" s="410"/>
      <c r="AD2831" s="410"/>
    </row>
    <row r="2832" spans="1:30" s="30" customFormat="1" x14ac:dyDescent="0.25">
      <c r="A2832"/>
      <c r="B2832"/>
      <c r="C2832" s="33"/>
      <c r="D2832" s="33"/>
      <c r="E2832" s="33"/>
      <c r="F2832" s="33"/>
      <c r="G2832" s="33"/>
      <c r="N2832"/>
      <c r="O2832"/>
      <c r="P2832"/>
      <c r="Q2832"/>
      <c r="R2832"/>
      <c r="S2832"/>
      <c r="T2832"/>
      <c r="U2832"/>
      <c r="V2832"/>
      <c r="W2832"/>
      <c r="X2832" s="410"/>
      <c r="Y2832" s="410"/>
      <c r="Z2832" s="410"/>
      <c r="AA2832" s="410"/>
      <c r="AB2832" s="410"/>
      <c r="AC2832" s="410"/>
      <c r="AD2832" s="410"/>
    </row>
    <row r="2833" spans="1:30" s="30" customFormat="1" x14ac:dyDescent="0.25">
      <c r="A2833"/>
      <c r="B2833"/>
      <c r="C2833" s="33"/>
      <c r="D2833" s="33"/>
      <c r="E2833" s="33"/>
      <c r="F2833" s="33"/>
      <c r="G2833" s="33"/>
      <c r="N2833"/>
      <c r="O2833"/>
      <c r="P2833"/>
      <c r="Q2833"/>
      <c r="R2833"/>
      <c r="S2833"/>
      <c r="T2833"/>
      <c r="U2833"/>
      <c r="V2833"/>
      <c r="W2833"/>
      <c r="X2833" s="410"/>
      <c r="Y2833" s="410"/>
      <c r="Z2833" s="410"/>
      <c r="AA2833" s="410"/>
      <c r="AB2833" s="410"/>
      <c r="AC2833" s="410"/>
      <c r="AD2833" s="410"/>
    </row>
    <row r="2834" spans="1:30" s="30" customFormat="1" x14ac:dyDescent="0.25">
      <c r="A2834"/>
      <c r="B2834"/>
      <c r="C2834" s="33"/>
      <c r="D2834" s="33"/>
      <c r="E2834" s="33"/>
      <c r="F2834" s="33"/>
      <c r="G2834" s="33"/>
      <c r="N2834"/>
      <c r="O2834"/>
      <c r="P2834"/>
      <c r="Q2834"/>
      <c r="R2834"/>
      <c r="S2834"/>
      <c r="T2834"/>
      <c r="U2834"/>
      <c r="V2834"/>
      <c r="W2834"/>
      <c r="X2834" s="410"/>
      <c r="Y2834" s="410"/>
      <c r="Z2834" s="410"/>
      <c r="AA2834" s="410"/>
      <c r="AB2834" s="410"/>
      <c r="AC2834" s="410"/>
      <c r="AD2834" s="410"/>
    </row>
    <row r="2835" spans="1:30" s="30" customFormat="1" x14ac:dyDescent="0.25">
      <c r="A2835"/>
      <c r="B2835"/>
      <c r="C2835" s="33"/>
      <c r="D2835" s="33"/>
      <c r="E2835" s="33"/>
      <c r="F2835" s="33"/>
      <c r="G2835" s="33"/>
      <c r="N2835"/>
      <c r="O2835"/>
      <c r="P2835"/>
      <c r="Q2835"/>
      <c r="R2835"/>
      <c r="S2835"/>
      <c r="T2835"/>
      <c r="U2835"/>
      <c r="V2835"/>
      <c r="W2835"/>
      <c r="X2835" s="410"/>
      <c r="Y2835" s="410"/>
      <c r="Z2835" s="410"/>
      <c r="AA2835" s="410"/>
      <c r="AB2835" s="410"/>
      <c r="AC2835" s="410"/>
      <c r="AD2835" s="410"/>
    </row>
    <row r="2836" spans="1:30" s="30" customFormat="1" x14ac:dyDescent="0.25">
      <c r="A2836"/>
      <c r="B2836"/>
      <c r="C2836" s="33"/>
      <c r="D2836" s="33"/>
      <c r="E2836" s="33"/>
      <c r="F2836" s="33"/>
      <c r="G2836" s="33"/>
      <c r="N2836"/>
      <c r="O2836"/>
      <c r="P2836"/>
      <c r="Q2836"/>
      <c r="R2836"/>
      <c r="S2836"/>
      <c r="T2836"/>
      <c r="U2836"/>
      <c r="V2836"/>
      <c r="W2836"/>
      <c r="X2836" s="410"/>
      <c r="Y2836" s="410"/>
      <c r="Z2836" s="410"/>
      <c r="AA2836" s="410"/>
      <c r="AB2836" s="410"/>
      <c r="AC2836" s="410"/>
      <c r="AD2836" s="410"/>
    </row>
    <row r="2837" spans="1:30" s="30" customFormat="1" x14ac:dyDescent="0.25">
      <c r="A2837"/>
      <c r="B2837"/>
      <c r="C2837" s="33"/>
      <c r="D2837" s="33"/>
      <c r="E2837" s="33"/>
      <c r="F2837" s="33"/>
      <c r="G2837" s="33"/>
      <c r="N2837"/>
      <c r="O2837"/>
      <c r="P2837"/>
      <c r="Q2837"/>
      <c r="R2837"/>
      <c r="S2837"/>
      <c r="T2837"/>
      <c r="U2837"/>
      <c r="V2837"/>
      <c r="W2837"/>
      <c r="X2837" s="410"/>
      <c r="Y2837" s="410"/>
      <c r="Z2837" s="410"/>
      <c r="AA2837" s="410"/>
      <c r="AB2837" s="410"/>
      <c r="AC2837" s="410"/>
      <c r="AD2837" s="410"/>
    </row>
    <row r="2838" spans="1:30" s="30" customFormat="1" x14ac:dyDescent="0.25">
      <c r="A2838"/>
      <c r="B2838"/>
      <c r="C2838" s="33"/>
      <c r="D2838" s="33"/>
      <c r="E2838" s="33"/>
      <c r="F2838" s="33"/>
      <c r="G2838" s="33"/>
      <c r="N2838"/>
      <c r="O2838"/>
      <c r="P2838"/>
      <c r="Q2838"/>
      <c r="R2838"/>
      <c r="S2838"/>
      <c r="T2838"/>
      <c r="U2838"/>
      <c r="V2838"/>
      <c r="W2838"/>
      <c r="X2838" s="410"/>
      <c r="Y2838" s="410"/>
      <c r="Z2838" s="410"/>
      <c r="AA2838" s="410"/>
      <c r="AB2838" s="410"/>
      <c r="AC2838" s="410"/>
      <c r="AD2838" s="410"/>
    </row>
    <row r="2839" spans="1:30" s="30" customFormat="1" x14ac:dyDescent="0.25">
      <c r="A2839"/>
      <c r="B2839"/>
      <c r="C2839" s="33"/>
      <c r="D2839" s="33"/>
      <c r="E2839" s="33"/>
      <c r="F2839" s="33"/>
      <c r="G2839" s="33"/>
      <c r="N2839"/>
      <c r="O2839"/>
      <c r="P2839"/>
      <c r="Q2839"/>
      <c r="R2839"/>
      <c r="S2839"/>
      <c r="T2839"/>
      <c r="U2839"/>
      <c r="V2839"/>
      <c r="W2839"/>
      <c r="X2839" s="410"/>
      <c r="Y2839" s="410"/>
      <c r="Z2839" s="410"/>
      <c r="AA2839" s="410"/>
      <c r="AB2839" s="410"/>
      <c r="AC2839" s="410"/>
      <c r="AD2839" s="410"/>
    </row>
    <row r="2840" spans="1:30" s="30" customFormat="1" x14ac:dyDescent="0.25">
      <c r="A2840"/>
      <c r="B2840"/>
      <c r="C2840" s="33"/>
      <c r="D2840" s="33"/>
      <c r="E2840" s="33"/>
      <c r="F2840" s="33"/>
      <c r="G2840" s="33"/>
      <c r="N2840"/>
      <c r="O2840"/>
      <c r="P2840"/>
      <c r="Q2840"/>
      <c r="R2840"/>
      <c r="S2840"/>
      <c r="T2840"/>
      <c r="U2840"/>
      <c r="V2840"/>
      <c r="W2840"/>
      <c r="X2840" s="410"/>
      <c r="Y2840" s="410"/>
      <c r="Z2840" s="410"/>
      <c r="AA2840" s="410"/>
      <c r="AB2840" s="410"/>
      <c r="AC2840" s="410"/>
      <c r="AD2840" s="410"/>
    </row>
    <row r="2841" spans="1:30" s="30" customFormat="1" x14ac:dyDescent="0.25">
      <c r="A2841"/>
      <c r="B2841"/>
      <c r="C2841" s="33"/>
      <c r="D2841" s="33"/>
      <c r="E2841" s="33"/>
      <c r="F2841" s="33"/>
      <c r="G2841" s="33"/>
      <c r="N2841"/>
      <c r="O2841"/>
      <c r="P2841"/>
      <c r="Q2841"/>
      <c r="R2841"/>
      <c r="S2841"/>
      <c r="T2841"/>
      <c r="U2841"/>
      <c r="V2841"/>
      <c r="W2841"/>
      <c r="X2841" s="410"/>
      <c r="Y2841" s="410"/>
      <c r="Z2841" s="410"/>
      <c r="AA2841" s="410"/>
      <c r="AB2841" s="410"/>
      <c r="AC2841" s="410"/>
      <c r="AD2841" s="410"/>
    </row>
    <row r="2842" spans="1:30" s="30" customFormat="1" x14ac:dyDescent="0.25">
      <c r="A2842"/>
      <c r="B2842"/>
      <c r="C2842" s="33"/>
      <c r="D2842" s="33"/>
      <c r="E2842" s="33"/>
      <c r="F2842" s="33"/>
      <c r="G2842" s="33"/>
      <c r="N2842"/>
      <c r="O2842"/>
      <c r="P2842"/>
      <c r="Q2842"/>
      <c r="R2842"/>
      <c r="S2842"/>
      <c r="T2842"/>
      <c r="U2842"/>
      <c r="V2842"/>
      <c r="W2842"/>
      <c r="X2842" s="410"/>
      <c r="Y2842" s="410"/>
      <c r="Z2842" s="410"/>
      <c r="AA2842" s="410"/>
      <c r="AB2842" s="410"/>
      <c r="AC2842" s="410"/>
      <c r="AD2842" s="410"/>
    </row>
    <row r="2843" spans="1:30" s="30" customFormat="1" x14ac:dyDescent="0.25">
      <c r="A2843"/>
      <c r="B2843"/>
      <c r="C2843" s="33"/>
      <c r="D2843" s="33"/>
      <c r="E2843" s="33"/>
      <c r="F2843" s="33"/>
      <c r="G2843" s="33"/>
      <c r="N2843"/>
      <c r="O2843"/>
      <c r="P2843"/>
      <c r="Q2843"/>
      <c r="R2843"/>
      <c r="S2843"/>
      <c r="T2843"/>
      <c r="U2843"/>
      <c r="V2843"/>
      <c r="W2843"/>
      <c r="X2843" s="410"/>
      <c r="Y2843" s="410"/>
      <c r="Z2843" s="410"/>
      <c r="AA2843" s="410"/>
      <c r="AB2843" s="410"/>
      <c r="AC2843" s="410"/>
      <c r="AD2843" s="410"/>
    </row>
    <row r="2844" spans="1:30" s="30" customFormat="1" x14ac:dyDescent="0.25">
      <c r="A2844"/>
      <c r="B2844"/>
      <c r="C2844" s="33"/>
      <c r="D2844" s="33"/>
      <c r="E2844" s="33"/>
      <c r="F2844" s="33"/>
      <c r="G2844" s="33"/>
      <c r="N2844"/>
      <c r="O2844"/>
      <c r="P2844"/>
      <c r="Q2844"/>
      <c r="R2844"/>
      <c r="S2844"/>
      <c r="T2844"/>
      <c r="U2844"/>
      <c r="V2844"/>
      <c r="W2844"/>
      <c r="X2844" s="410"/>
      <c r="Y2844" s="410"/>
      <c r="Z2844" s="410"/>
      <c r="AA2844" s="410"/>
      <c r="AB2844" s="410"/>
      <c r="AC2844" s="410"/>
      <c r="AD2844" s="410"/>
    </row>
    <row r="2845" spans="1:30" s="30" customFormat="1" x14ac:dyDescent="0.25">
      <c r="A2845"/>
      <c r="B2845"/>
      <c r="C2845" s="33"/>
      <c r="D2845" s="33"/>
      <c r="E2845" s="33"/>
      <c r="F2845" s="33"/>
      <c r="G2845" s="33"/>
      <c r="N2845"/>
      <c r="O2845"/>
      <c r="P2845"/>
      <c r="Q2845"/>
      <c r="R2845"/>
      <c r="S2845"/>
      <c r="T2845"/>
      <c r="U2845"/>
      <c r="V2845"/>
      <c r="W2845"/>
      <c r="X2845" s="410"/>
      <c r="Y2845" s="410"/>
      <c r="Z2845" s="410"/>
      <c r="AA2845" s="410"/>
      <c r="AB2845" s="410"/>
      <c r="AC2845" s="410"/>
      <c r="AD2845" s="410"/>
    </row>
    <row r="2846" spans="1:30" s="30" customFormat="1" x14ac:dyDescent="0.25">
      <c r="A2846"/>
      <c r="B2846"/>
      <c r="C2846" s="33"/>
      <c r="D2846" s="33"/>
      <c r="E2846" s="33"/>
      <c r="F2846" s="33"/>
      <c r="G2846" s="33"/>
      <c r="N2846"/>
      <c r="O2846"/>
      <c r="P2846"/>
      <c r="Q2846"/>
      <c r="R2846"/>
      <c r="S2846"/>
      <c r="T2846"/>
      <c r="U2846"/>
      <c r="V2846"/>
      <c r="W2846"/>
      <c r="X2846" s="410"/>
      <c r="Y2846" s="410"/>
      <c r="Z2846" s="410"/>
      <c r="AA2846" s="410"/>
      <c r="AB2846" s="410"/>
      <c r="AC2846" s="410"/>
      <c r="AD2846" s="410"/>
    </row>
    <row r="2847" spans="1:30" s="30" customFormat="1" x14ac:dyDescent="0.25">
      <c r="A2847"/>
      <c r="B2847"/>
      <c r="C2847" s="33"/>
      <c r="D2847" s="33"/>
      <c r="E2847" s="33"/>
      <c r="F2847" s="33"/>
      <c r="G2847" s="33"/>
      <c r="N2847"/>
      <c r="O2847"/>
      <c r="P2847"/>
      <c r="Q2847"/>
      <c r="R2847"/>
      <c r="S2847"/>
      <c r="T2847"/>
      <c r="U2847"/>
      <c r="V2847"/>
      <c r="W2847"/>
      <c r="X2847" s="410"/>
      <c r="Y2847" s="410"/>
      <c r="Z2847" s="410"/>
      <c r="AA2847" s="410"/>
      <c r="AB2847" s="410"/>
      <c r="AC2847" s="410"/>
      <c r="AD2847" s="410"/>
    </row>
    <row r="2848" spans="1:30" s="30" customFormat="1" x14ac:dyDescent="0.25">
      <c r="A2848"/>
      <c r="B2848"/>
      <c r="C2848" s="33"/>
      <c r="D2848" s="33"/>
      <c r="E2848" s="33"/>
      <c r="F2848" s="33"/>
      <c r="G2848" s="33"/>
      <c r="N2848"/>
      <c r="O2848"/>
      <c r="P2848"/>
      <c r="Q2848"/>
      <c r="R2848"/>
      <c r="S2848"/>
      <c r="T2848"/>
      <c r="U2848"/>
      <c r="V2848"/>
      <c r="W2848"/>
      <c r="X2848" s="410"/>
      <c r="Y2848" s="410"/>
      <c r="Z2848" s="410"/>
      <c r="AA2848" s="410"/>
      <c r="AB2848" s="410"/>
      <c r="AC2848" s="410"/>
      <c r="AD2848" s="410"/>
    </row>
    <row r="2849" spans="1:30" s="30" customFormat="1" x14ac:dyDescent="0.25">
      <c r="A2849"/>
      <c r="B2849"/>
      <c r="C2849" s="33"/>
      <c r="D2849" s="33"/>
      <c r="E2849" s="33"/>
      <c r="F2849" s="33"/>
      <c r="G2849" s="33"/>
      <c r="N2849"/>
      <c r="O2849"/>
      <c r="P2849"/>
      <c r="Q2849"/>
      <c r="R2849"/>
      <c r="S2849"/>
      <c r="T2849"/>
      <c r="U2849"/>
      <c r="V2849"/>
      <c r="W2849"/>
      <c r="X2849" s="410"/>
      <c r="Y2849" s="410"/>
      <c r="Z2849" s="410"/>
      <c r="AA2849" s="410"/>
      <c r="AB2849" s="410"/>
      <c r="AC2849" s="410"/>
      <c r="AD2849" s="410"/>
    </row>
    <row r="2850" spans="1:30" s="30" customFormat="1" x14ac:dyDescent="0.25">
      <c r="A2850"/>
      <c r="B2850"/>
      <c r="C2850" s="33"/>
      <c r="D2850" s="33"/>
      <c r="E2850" s="33"/>
      <c r="F2850" s="33"/>
      <c r="G2850" s="33"/>
      <c r="N2850"/>
      <c r="O2850"/>
      <c r="P2850"/>
      <c r="Q2850"/>
      <c r="R2850"/>
      <c r="S2850"/>
      <c r="T2850"/>
      <c r="U2850"/>
      <c r="V2850"/>
      <c r="W2850"/>
      <c r="X2850" s="410"/>
      <c r="Y2850" s="410"/>
      <c r="Z2850" s="410"/>
      <c r="AA2850" s="410"/>
      <c r="AB2850" s="410"/>
      <c r="AC2850" s="410"/>
      <c r="AD2850" s="410"/>
    </row>
    <row r="2851" spans="1:30" s="30" customFormat="1" x14ac:dyDescent="0.25">
      <c r="A2851"/>
      <c r="B2851"/>
      <c r="C2851" s="33"/>
      <c r="D2851" s="33"/>
      <c r="E2851" s="33"/>
      <c r="F2851" s="33"/>
      <c r="G2851" s="33"/>
      <c r="N2851"/>
      <c r="O2851"/>
      <c r="P2851"/>
      <c r="Q2851"/>
      <c r="R2851"/>
      <c r="S2851"/>
      <c r="T2851"/>
      <c r="U2851"/>
      <c r="V2851"/>
      <c r="W2851"/>
      <c r="X2851" s="410"/>
      <c r="Y2851" s="410"/>
      <c r="Z2851" s="410"/>
      <c r="AA2851" s="410"/>
      <c r="AB2851" s="410"/>
      <c r="AC2851" s="410"/>
      <c r="AD2851" s="410"/>
    </row>
    <row r="2852" spans="1:30" s="30" customFormat="1" x14ac:dyDescent="0.25">
      <c r="A2852"/>
      <c r="B2852"/>
      <c r="C2852" s="33"/>
      <c r="D2852" s="33"/>
      <c r="E2852" s="33"/>
      <c r="F2852" s="33"/>
      <c r="G2852" s="33"/>
      <c r="N2852"/>
      <c r="O2852"/>
      <c r="P2852"/>
      <c r="Q2852"/>
      <c r="R2852"/>
      <c r="S2852"/>
      <c r="T2852"/>
      <c r="U2852"/>
      <c r="V2852"/>
      <c r="W2852"/>
      <c r="X2852" s="410"/>
      <c r="Y2852" s="410"/>
      <c r="Z2852" s="410"/>
      <c r="AA2852" s="410"/>
      <c r="AB2852" s="410"/>
      <c r="AC2852" s="410"/>
      <c r="AD2852" s="410"/>
    </row>
    <row r="2853" spans="1:30" s="30" customFormat="1" x14ac:dyDescent="0.25">
      <c r="A2853"/>
      <c r="B2853"/>
      <c r="C2853" s="33"/>
      <c r="D2853" s="33"/>
      <c r="E2853" s="33"/>
      <c r="F2853" s="33"/>
      <c r="G2853" s="33"/>
      <c r="N2853"/>
      <c r="O2853"/>
      <c r="P2853"/>
      <c r="Q2853"/>
      <c r="R2853"/>
      <c r="S2853"/>
      <c r="T2853"/>
      <c r="U2853"/>
      <c r="V2853"/>
      <c r="W2853"/>
      <c r="X2853" s="410"/>
      <c r="Y2853" s="410"/>
      <c r="Z2853" s="410"/>
      <c r="AA2853" s="410"/>
      <c r="AB2853" s="410"/>
      <c r="AC2853" s="410"/>
      <c r="AD2853" s="410"/>
    </row>
    <row r="2854" spans="1:30" s="30" customFormat="1" x14ac:dyDescent="0.25">
      <c r="A2854"/>
      <c r="B2854"/>
      <c r="C2854" s="33"/>
      <c r="D2854" s="33"/>
      <c r="E2854" s="33"/>
      <c r="F2854" s="33"/>
      <c r="G2854" s="33"/>
      <c r="N2854"/>
      <c r="O2854"/>
      <c r="P2854"/>
      <c r="Q2854"/>
      <c r="R2854"/>
      <c r="S2854"/>
      <c r="T2854"/>
      <c r="U2854"/>
      <c r="V2854"/>
      <c r="W2854"/>
      <c r="X2854" s="410"/>
      <c r="Y2854" s="410"/>
      <c r="Z2854" s="410"/>
      <c r="AA2854" s="410"/>
      <c r="AB2854" s="410"/>
      <c r="AC2854" s="410"/>
      <c r="AD2854" s="410"/>
    </row>
    <row r="2855" spans="1:30" s="30" customFormat="1" x14ac:dyDescent="0.25">
      <c r="A2855"/>
      <c r="B2855"/>
      <c r="C2855" s="33"/>
      <c r="D2855" s="33"/>
      <c r="E2855" s="33"/>
      <c r="F2855" s="33"/>
      <c r="G2855" s="33"/>
      <c r="N2855"/>
      <c r="O2855"/>
      <c r="P2855"/>
      <c r="Q2855"/>
      <c r="R2855"/>
      <c r="S2855"/>
      <c r="T2855"/>
      <c r="U2855"/>
      <c r="V2855"/>
      <c r="W2855"/>
      <c r="X2855" s="410"/>
      <c r="Y2855" s="410"/>
      <c r="Z2855" s="410"/>
      <c r="AA2855" s="410"/>
      <c r="AB2855" s="410"/>
      <c r="AC2855" s="410"/>
      <c r="AD2855" s="410"/>
    </row>
    <row r="2856" spans="1:30" s="30" customFormat="1" x14ac:dyDescent="0.25">
      <c r="A2856"/>
      <c r="B2856"/>
      <c r="C2856" s="33"/>
      <c r="D2856" s="33"/>
      <c r="E2856" s="33"/>
      <c r="F2856" s="33"/>
      <c r="G2856" s="33"/>
      <c r="N2856"/>
      <c r="O2856"/>
      <c r="P2856"/>
      <c r="Q2856"/>
      <c r="R2856"/>
      <c r="S2856"/>
      <c r="T2856"/>
      <c r="U2856"/>
      <c r="V2856"/>
      <c r="W2856"/>
      <c r="X2856" s="410"/>
      <c r="Y2856" s="410"/>
      <c r="Z2856" s="410"/>
      <c r="AA2856" s="410"/>
      <c r="AB2856" s="410"/>
      <c r="AC2856" s="410"/>
      <c r="AD2856" s="410"/>
    </row>
    <row r="2857" spans="1:30" s="30" customFormat="1" x14ac:dyDescent="0.25">
      <c r="A2857"/>
      <c r="B2857"/>
      <c r="C2857" s="33"/>
      <c r="D2857" s="33"/>
      <c r="E2857" s="33"/>
      <c r="F2857" s="33"/>
      <c r="G2857" s="33"/>
      <c r="N2857"/>
      <c r="O2857"/>
      <c r="P2857"/>
      <c r="Q2857"/>
      <c r="R2857"/>
      <c r="S2857"/>
      <c r="T2857"/>
      <c r="U2857"/>
      <c r="V2857"/>
      <c r="W2857"/>
      <c r="X2857" s="410"/>
      <c r="Y2857" s="410"/>
      <c r="Z2857" s="410"/>
      <c r="AA2857" s="410"/>
      <c r="AB2857" s="410"/>
      <c r="AC2857" s="410"/>
      <c r="AD2857" s="410"/>
    </row>
    <row r="2858" spans="1:30" s="30" customFormat="1" x14ac:dyDescent="0.25">
      <c r="A2858"/>
      <c r="B2858"/>
      <c r="C2858" s="33"/>
      <c r="D2858" s="33"/>
      <c r="E2858" s="33"/>
      <c r="F2858" s="33"/>
      <c r="G2858" s="33"/>
      <c r="N2858"/>
      <c r="O2858"/>
      <c r="P2858"/>
      <c r="Q2858"/>
      <c r="R2858"/>
      <c r="S2858"/>
      <c r="T2858"/>
      <c r="U2858"/>
      <c r="V2858"/>
      <c r="W2858"/>
      <c r="X2858" s="410"/>
      <c r="Y2858" s="410"/>
      <c r="Z2858" s="410"/>
      <c r="AA2858" s="410"/>
      <c r="AB2858" s="410"/>
      <c r="AC2858" s="410"/>
      <c r="AD2858" s="410"/>
    </row>
    <row r="2859" spans="1:30" s="30" customFormat="1" x14ac:dyDescent="0.25">
      <c r="A2859"/>
      <c r="B2859"/>
      <c r="C2859" s="33"/>
      <c r="D2859" s="33"/>
      <c r="E2859" s="33"/>
      <c r="F2859" s="33"/>
      <c r="G2859" s="33"/>
      <c r="N2859"/>
      <c r="O2859"/>
      <c r="P2859"/>
      <c r="Q2859"/>
      <c r="R2859"/>
      <c r="S2859"/>
      <c r="T2859"/>
      <c r="U2859"/>
      <c r="V2859"/>
      <c r="W2859"/>
      <c r="X2859" s="410"/>
      <c r="Y2859" s="410"/>
      <c r="Z2859" s="410"/>
      <c r="AA2859" s="410"/>
      <c r="AB2859" s="410"/>
      <c r="AC2859" s="410"/>
      <c r="AD2859" s="410"/>
    </row>
    <row r="2860" spans="1:30" s="30" customFormat="1" x14ac:dyDescent="0.25">
      <c r="A2860"/>
      <c r="B2860"/>
      <c r="C2860" s="33"/>
      <c r="D2860" s="33"/>
      <c r="E2860" s="33"/>
      <c r="F2860" s="33"/>
      <c r="G2860" s="33"/>
      <c r="N2860"/>
      <c r="O2860"/>
      <c r="P2860"/>
      <c r="Q2860"/>
      <c r="R2860"/>
      <c r="S2860"/>
      <c r="T2860"/>
      <c r="U2860"/>
      <c r="V2860"/>
      <c r="W2860"/>
      <c r="X2860" s="410"/>
      <c r="Y2860" s="410"/>
      <c r="Z2860" s="410"/>
      <c r="AA2860" s="410"/>
      <c r="AB2860" s="410"/>
      <c r="AC2860" s="410"/>
      <c r="AD2860" s="410"/>
    </row>
    <row r="2861" spans="1:30" s="30" customFormat="1" x14ac:dyDescent="0.25">
      <c r="A2861"/>
      <c r="B2861"/>
      <c r="C2861" s="33"/>
      <c r="D2861" s="33"/>
      <c r="E2861" s="33"/>
      <c r="F2861" s="33"/>
      <c r="G2861" s="33"/>
      <c r="N2861"/>
      <c r="O2861"/>
      <c r="P2861"/>
      <c r="Q2861"/>
      <c r="R2861"/>
      <c r="S2861"/>
      <c r="T2861"/>
      <c r="U2861"/>
      <c r="V2861"/>
      <c r="W2861"/>
      <c r="X2861" s="410"/>
      <c r="Y2861" s="410"/>
      <c r="Z2861" s="410"/>
      <c r="AA2861" s="410"/>
      <c r="AB2861" s="410"/>
      <c r="AC2861" s="410"/>
      <c r="AD2861" s="410"/>
    </row>
    <row r="2862" spans="1:30" s="30" customFormat="1" x14ac:dyDescent="0.25">
      <c r="A2862"/>
      <c r="B2862"/>
      <c r="C2862" s="33"/>
      <c r="D2862" s="33"/>
      <c r="E2862" s="33"/>
      <c r="F2862" s="33"/>
      <c r="G2862" s="33"/>
      <c r="N2862"/>
      <c r="O2862"/>
      <c r="P2862"/>
      <c r="Q2862"/>
      <c r="R2862"/>
      <c r="S2862"/>
      <c r="T2862"/>
      <c r="U2862"/>
      <c r="V2862"/>
      <c r="W2862"/>
      <c r="X2862" s="410"/>
      <c r="Y2862" s="410"/>
      <c r="Z2862" s="410"/>
      <c r="AA2862" s="410"/>
      <c r="AB2862" s="410"/>
      <c r="AC2862" s="410"/>
      <c r="AD2862" s="410"/>
    </row>
    <row r="2863" spans="1:30" s="30" customFormat="1" x14ac:dyDescent="0.25">
      <c r="A2863"/>
      <c r="B2863"/>
      <c r="C2863" s="33"/>
      <c r="D2863" s="33"/>
      <c r="E2863" s="33"/>
      <c r="F2863" s="33"/>
      <c r="G2863" s="33"/>
      <c r="N2863"/>
      <c r="O2863"/>
      <c r="P2863"/>
      <c r="Q2863"/>
      <c r="R2863"/>
      <c r="S2863"/>
      <c r="T2863"/>
      <c r="U2863"/>
      <c r="V2863"/>
      <c r="W2863"/>
      <c r="X2863" s="410"/>
      <c r="Y2863" s="410"/>
      <c r="Z2863" s="410"/>
      <c r="AA2863" s="410"/>
      <c r="AB2863" s="410"/>
      <c r="AC2863" s="410"/>
      <c r="AD2863" s="410"/>
    </row>
    <row r="2864" spans="1:30" s="30" customFormat="1" x14ac:dyDescent="0.25">
      <c r="A2864"/>
      <c r="B2864"/>
      <c r="C2864" s="33"/>
      <c r="D2864" s="33"/>
      <c r="E2864" s="33"/>
      <c r="F2864" s="33"/>
      <c r="G2864" s="33"/>
      <c r="N2864"/>
      <c r="O2864"/>
      <c r="P2864"/>
      <c r="Q2864"/>
      <c r="R2864"/>
      <c r="S2864"/>
      <c r="T2864"/>
      <c r="U2864"/>
      <c r="V2864"/>
      <c r="W2864"/>
      <c r="X2864" s="410"/>
      <c r="Y2864" s="410"/>
      <c r="Z2864" s="410"/>
      <c r="AA2864" s="410"/>
      <c r="AB2864" s="410"/>
      <c r="AC2864" s="410"/>
      <c r="AD2864" s="410"/>
    </row>
    <row r="2865" spans="1:30" s="30" customFormat="1" x14ac:dyDescent="0.25">
      <c r="A2865"/>
      <c r="B2865"/>
      <c r="C2865" s="33"/>
      <c r="D2865" s="33"/>
      <c r="E2865" s="33"/>
      <c r="F2865" s="33"/>
      <c r="G2865" s="33"/>
      <c r="N2865"/>
      <c r="O2865"/>
      <c r="P2865"/>
      <c r="Q2865"/>
      <c r="R2865"/>
      <c r="S2865"/>
      <c r="T2865"/>
      <c r="U2865"/>
      <c r="V2865"/>
      <c r="W2865"/>
      <c r="X2865" s="410"/>
      <c r="Y2865" s="410"/>
      <c r="Z2865" s="410"/>
      <c r="AA2865" s="410"/>
      <c r="AB2865" s="410"/>
      <c r="AC2865" s="410"/>
      <c r="AD2865" s="410"/>
    </row>
    <row r="2866" spans="1:30" s="30" customFormat="1" x14ac:dyDescent="0.25">
      <c r="A2866"/>
      <c r="B2866"/>
      <c r="C2866" s="33"/>
      <c r="D2866" s="33"/>
      <c r="E2866" s="33"/>
      <c r="F2866" s="33"/>
      <c r="G2866" s="33"/>
      <c r="N2866"/>
      <c r="O2866"/>
      <c r="P2866"/>
      <c r="Q2866"/>
      <c r="R2866"/>
      <c r="S2866"/>
      <c r="T2866"/>
      <c r="U2866"/>
      <c r="V2866"/>
      <c r="W2866"/>
      <c r="X2866" s="410"/>
      <c r="Y2866" s="410"/>
      <c r="Z2866" s="410"/>
      <c r="AA2866" s="410"/>
      <c r="AB2866" s="410"/>
      <c r="AC2866" s="410"/>
      <c r="AD2866" s="410"/>
    </row>
    <row r="2867" spans="1:30" s="30" customFormat="1" x14ac:dyDescent="0.25">
      <c r="A2867"/>
      <c r="B2867"/>
      <c r="C2867" s="33"/>
      <c r="D2867" s="33"/>
      <c r="E2867" s="33"/>
      <c r="F2867" s="33"/>
      <c r="G2867" s="33"/>
      <c r="N2867"/>
      <c r="O2867"/>
      <c r="P2867"/>
      <c r="Q2867"/>
      <c r="R2867"/>
      <c r="S2867"/>
      <c r="T2867"/>
      <c r="U2867"/>
      <c r="V2867"/>
      <c r="W2867"/>
      <c r="X2867" s="410"/>
      <c r="Y2867" s="410"/>
      <c r="Z2867" s="410"/>
      <c r="AA2867" s="410"/>
      <c r="AB2867" s="410"/>
      <c r="AC2867" s="410"/>
      <c r="AD2867" s="410"/>
    </row>
    <row r="2868" spans="1:30" s="30" customFormat="1" x14ac:dyDescent="0.25">
      <c r="A2868"/>
      <c r="B2868"/>
      <c r="C2868" s="33"/>
      <c r="D2868" s="33"/>
      <c r="E2868" s="33"/>
      <c r="F2868" s="33"/>
      <c r="G2868" s="33"/>
      <c r="N2868"/>
      <c r="O2868"/>
      <c r="P2868"/>
      <c r="Q2868"/>
      <c r="R2868"/>
      <c r="S2868"/>
      <c r="T2868"/>
      <c r="U2868"/>
      <c r="V2868"/>
      <c r="W2868"/>
      <c r="X2868" s="410"/>
      <c r="Y2868" s="410"/>
      <c r="Z2868" s="410"/>
      <c r="AA2868" s="410"/>
      <c r="AB2868" s="410"/>
      <c r="AC2868" s="410"/>
      <c r="AD2868" s="410"/>
    </row>
    <row r="2869" spans="1:30" s="30" customFormat="1" x14ac:dyDescent="0.25">
      <c r="A2869"/>
      <c r="B2869"/>
      <c r="C2869" s="33"/>
      <c r="D2869" s="33"/>
      <c r="E2869" s="33"/>
      <c r="F2869" s="33"/>
      <c r="G2869" s="33"/>
      <c r="N2869"/>
      <c r="O2869"/>
      <c r="P2869"/>
      <c r="Q2869"/>
      <c r="R2869"/>
      <c r="S2869"/>
      <c r="T2869"/>
      <c r="U2869"/>
      <c r="V2869"/>
      <c r="W2869"/>
      <c r="X2869" s="410"/>
      <c r="Y2869" s="410"/>
      <c r="Z2869" s="410"/>
      <c r="AA2869" s="410"/>
      <c r="AB2869" s="410"/>
      <c r="AC2869" s="410"/>
      <c r="AD2869" s="410"/>
    </row>
    <row r="2870" spans="1:30" s="30" customFormat="1" x14ac:dyDescent="0.25">
      <c r="A2870"/>
      <c r="B2870"/>
      <c r="C2870" s="33"/>
      <c r="D2870" s="33"/>
      <c r="E2870" s="33"/>
      <c r="F2870" s="33"/>
      <c r="G2870" s="33"/>
      <c r="N2870"/>
      <c r="O2870"/>
      <c r="P2870"/>
      <c r="Q2870"/>
      <c r="R2870"/>
      <c r="S2870"/>
      <c r="T2870"/>
      <c r="U2870"/>
      <c r="V2870"/>
      <c r="W2870"/>
      <c r="X2870" s="410"/>
      <c r="Y2870" s="410"/>
      <c r="Z2870" s="410"/>
      <c r="AA2870" s="410"/>
      <c r="AB2870" s="410"/>
      <c r="AC2870" s="410"/>
      <c r="AD2870" s="410"/>
    </row>
    <row r="2871" spans="1:30" s="30" customFormat="1" x14ac:dyDescent="0.25">
      <c r="A2871"/>
      <c r="B2871"/>
      <c r="C2871" s="33"/>
      <c r="D2871" s="33"/>
      <c r="E2871" s="33"/>
      <c r="F2871" s="33"/>
      <c r="G2871" s="33"/>
      <c r="N2871"/>
      <c r="O2871"/>
      <c r="P2871"/>
      <c r="Q2871"/>
      <c r="R2871"/>
      <c r="S2871"/>
      <c r="T2871"/>
      <c r="U2871"/>
      <c r="V2871"/>
      <c r="W2871"/>
      <c r="X2871" s="410"/>
      <c r="Y2871" s="410"/>
      <c r="Z2871" s="410"/>
      <c r="AA2871" s="410"/>
      <c r="AB2871" s="410"/>
      <c r="AC2871" s="410"/>
      <c r="AD2871" s="410"/>
    </row>
    <row r="2872" spans="1:30" s="30" customFormat="1" x14ac:dyDescent="0.25">
      <c r="A2872"/>
      <c r="B2872"/>
      <c r="C2872" s="33"/>
      <c r="D2872" s="33"/>
      <c r="E2872" s="33"/>
      <c r="F2872" s="33"/>
      <c r="G2872" s="33"/>
      <c r="N2872"/>
      <c r="O2872"/>
      <c r="P2872"/>
      <c r="Q2872"/>
      <c r="R2872"/>
      <c r="S2872"/>
      <c r="T2872"/>
      <c r="U2872"/>
      <c r="V2872"/>
      <c r="W2872"/>
      <c r="X2872" s="410"/>
      <c r="Y2872" s="410"/>
      <c r="Z2872" s="410"/>
      <c r="AA2872" s="410"/>
      <c r="AB2872" s="410"/>
      <c r="AC2872" s="410"/>
      <c r="AD2872" s="410"/>
    </row>
    <row r="2873" spans="1:30" s="30" customFormat="1" x14ac:dyDescent="0.25">
      <c r="A2873"/>
      <c r="B2873"/>
      <c r="C2873" s="33"/>
      <c r="D2873" s="33"/>
      <c r="E2873" s="33"/>
      <c r="F2873" s="33"/>
      <c r="G2873" s="33"/>
      <c r="N2873"/>
      <c r="O2873"/>
      <c r="P2873"/>
      <c r="Q2873"/>
      <c r="R2873"/>
      <c r="S2873"/>
      <c r="T2873"/>
      <c r="U2873"/>
      <c r="V2873"/>
      <c r="W2873"/>
      <c r="X2873" s="410"/>
      <c r="Y2873" s="410"/>
      <c r="Z2873" s="410"/>
      <c r="AA2873" s="410"/>
      <c r="AB2873" s="410"/>
      <c r="AC2873" s="410"/>
      <c r="AD2873" s="410"/>
    </row>
    <row r="2874" spans="1:30" s="30" customFormat="1" x14ac:dyDescent="0.25">
      <c r="A2874"/>
      <c r="B2874"/>
      <c r="C2874" s="33"/>
      <c r="D2874" s="33"/>
      <c r="E2874" s="33"/>
      <c r="F2874" s="33"/>
      <c r="G2874" s="33"/>
      <c r="N2874"/>
      <c r="O2874"/>
      <c r="P2874"/>
      <c r="Q2874"/>
      <c r="R2874"/>
      <c r="S2874"/>
      <c r="T2874"/>
      <c r="U2874"/>
      <c r="V2874"/>
      <c r="W2874"/>
      <c r="X2874" s="410"/>
      <c r="Y2874" s="410"/>
      <c r="Z2874" s="410"/>
      <c r="AA2874" s="410"/>
      <c r="AB2874" s="410"/>
      <c r="AC2874" s="410"/>
      <c r="AD2874" s="410"/>
    </row>
    <row r="2875" spans="1:30" s="30" customFormat="1" x14ac:dyDescent="0.25">
      <c r="A2875"/>
      <c r="B2875"/>
      <c r="C2875" s="33"/>
      <c r="D2875" s="33"/>
      <c r="E2875" s="33"/>
      <c r="F2875" s="33"/>
      <c r="G2875" s="33"/>
      <c r="N2875"/>
      <c r="O2875"/>
      <c r="P2875"/>
      <c r="Q2875"/>
      <c r="R2875"/>
      <c r="S2875"/>
      <c r="T2875"/>
      <c r="U2875"/>
      <c r="V2875"/>
      <c r="W2875"/>
      <c r="X2875" s="410"/>
      <c r="Y2875" s="410"/>
      <c r="Z2875" s="410"/>
      <c r="AA2875" s="410"/>
      <c r="AB2875" s="410"/>
      <c r="AC2875" s="410"/>
      <c r="AD2875" s="410"/>
    </row>
    <row r="2876" spans="1:30" s="30" customFormat="1" x14ac:dyDescent="0.25">
      <c r="A2876"/>
      <c r="B2876"/>
      <c r="C2876" s="33"/>
      <c r="D2876" s="33"/>
      <c r="E2876" s="33"/>
      <c r="F2876" s="33"/>
      <c r="G2876" s="33"/>
      <c r="N2876"/>
      <c r="O2876"/>
      <c r="P2876"/>
      <c r="Q2876"/>
      <c r="R2876"/>
      <c r="S2876"/>
      <c r="T2876"/>
      <c r="U2876"/>
      <c r="V2876"/>
      <c r="W2876"/>
      <c r="X2876" s="410"/>
      <c r="Y2876" s="410"/>
      <c r="Z2876" s="410"/>
      <c r="AA2876" s="410"/>
      <c r="AB2876" s="410"/>
      <c r="AC2876" s="410"/>
      <c r="AD2876" s="410"/>
    </row>
    <row r="2877" spans="1:30" s="30" customFormat="1" x14ac:dyDescent="0.25">
      <c r="A2877"/>
      <c r="B2877"/>
      <c r="C2877" s="33"/>
      <c r="D2877" s="33"/>
      <c r="E2877" s="33"/>
      <c r="F2877" s="33"/>
      <c r="G2877" s="33"/>
      <c r="N2877"/>
      <c r="O2877"/>
      <c r="P2877"/>
      <c r="Q2877"/>
      <c r="R2877"/>
      <c r="S2877"/>
      <c r="T2877"/>
      <c r="U2877"/>
      <c r="V2877"/>
      <c r="W2877"/>
      <c r="X2877" s="410"/>
      <c r="Y2877" s="410"/>
      <c r="Z2877" s="410"/>
      <c r="AA2877" s="410"/>
      <c r="AB2877" s="410"/>
      <c r="AC2877" s="410"/>
      <c r="AD2877" s="410"/>
    </row>
    <row r="2878" spans="1:30" s="30" customFormat="1" x14ac:dyDescent="0.25">
      <c r="A2878"/>
      <c r="B2878"/>
      <c r="C2878" s="33"/>
      <c r="D2878" s="33"/>
      <c r="E2878" s="33"/>
      <c r="F2878" s="33"/>
      <c r="G2878" s="33"/>
      <c r="N2878"/>
      <c r="O2878"/>
      <c r="P2878"/>
      <c r="Q2878"/>
      <c r="R2878"/>
      <c r="S2878"/>
      <c r="T2878"/>
      <c r="U2878"/>
      <c r="V2878"/>
      <c r="W2878"/>
      <c r="X2878" s="410"/>
      <c r="Y2878" s="410"/>
      <c r="Z2878" s="410"/>
      <c r="AA2878" s="410"/>
      <c r="AB2878" s="410"/>
      <c r="AC2878" s="410"/>
      <c r="AD2878" s="410"/>
    </row>
    <row r="2879" spans="1:30" s="30" customFormat="1" x14ac:dyDescent="0.25">
      <c r="A2879"/>
      <c r="B2879"/>
      <c r="C2879" s="33"/>
      <c r="D2879" s="33"/>
      <c r="E2879" s="33"/>
      <c r="F2879" s="33"/>
      <c r="G2879" s="33"/>
      <c r="N2879"/>
      <c r="O2879"/>
      <c r="P2879"/>
      <c r="Q2879"/>
      <c r="R2879"/>
      <c r="S2879"/>
      <c r="T2879"/>
      <c r="U2879"/>
      <c r="V2879"/>
      <c r="W2879"/>
      <c r="X2879" s="410"/>
      <c r="Y2879" s="410"/>
      <c r="Z2879" s="410"/>
      <c r="AA2879" s="410"/>
      <c r="AB2879" s="410"/>
      <c r="AC2879" s="410"/>
      <c r="AD2879" s="410"/>
    </row>
    <row r="2880" spans="1:30" s="30" customFormat="1" x14ac:dyDescent="0.25">
      <c r="A2880"/>
      <c r="B2880"/>
      <c r="C2880" s="33"/>
      <c r="D2880" s="33"/>
      <c r="E2880" s="33"/>
      <c r="F2880" s="33"/>
      <c r="G2880" s="33"/>
      <c r="N2880"/>
      <c r="O2880"/>
      <c r="P2880"/>
      <c r="Q2880"/>
      <c r="R2880"/>
      <c r="S2880"/>
      <c r="T2880"/>
      <c r="U2880"/>
      <c r="V2880"/>
      <c r="W2880"/>
      <c r="X2880" s="410"/>
      <c r="Y2880" s="410"/>
      <c r="Z2880" s="410"/>
      <c r="AA2880" s="410"/>
      <c r="AB2880" s="410"/>
      <c r="AC2880" s="410"/>
      <c r="AD2880" s="410"/>
    </row>
    <row r="2881" spans="1:30" s="30" customFormat="1" x14ac:dyDescent="0.25">
      <c r="A2881"/>
      <c r="B2881"/>
      <c r="C2881" s="33"/>
      <c r="D2881" s="33"/>
      <c r="E2881" s="33"/>
      <c r="F2881" s="33"/>
      <c r="G2881" s="33"/>
      <c r="N2881"/>
      <c r="O2881"/>
      <c r="P2881"/>
      <c r="Q2881"/>
      <c r="R2881"/>
      <c r="S2881"/>
      <c r="T2881"/>
      <c r="U2881"/>
      <c r="V2881"/>
      <c r="W2881"/>
      <c r="X2881" s="410"/>
      <c r="Y2881" s="410"/>
      <c r="Z2881" s="410"/>
      <c r="AA2881" s="410"/>
      <c r="AB2881" s="410"/>
      <c r="AC2881" s="410"/>
      <c r="AD2881" s="410"/>
    </row>
    <row r="2882" spans="1:30" s="30" customFormat="1" x14ac:dyDescent="0.25">
      <c r="A2882"/>
      <c r="B2882"/>
      <c r="C2882" s="33"/>
      <c r="D2882" s="33"/>
      <c r="E2882" s="33"/>
      <c r="F2882" s="33"/>
      <c r="G2882" s="33"/>
      <c r="N2882"/>
      <c r="O2882"/>
      <c r="P2882"/>
      <c r="Q2882"/>
      <c r="R2882"/>
      <c r="S2882"/>
      <c r="T2882"/>
      <c r="U2882"/>
      <c r="V2882"/>
      <c r="W2882"/>
      <c r="X2882" s="410"/>
      <c r="Y2882" s="410"/>
      <c r="Z2882" s="410"/>
      <c r="AA2882" s="410"/>
      <c r="AB2882" s="410"/>
      <c r="AC2882" s="410"/>
      <c r="AD2882" s="410"/>
    </row>
    <row r="2883" spans="1:30" s="30" customFormat="1" x14ac:dyDescent="0.25">
      <c r="A2883"/>
      <c r="B2883"/>
      <c r="C2883" s="33"/>
      <c r="D2883" s="33"/>
      <c r="E2883" s="33"/>
      <c r="F2883" s="33"/>
      <c r="G2883" s="33"/>
      <c r="N2883"/>
      <c r="O2883"/>
      <c r="P2883"/>
      <c r="Q2883"/>
      <c r="R2883"/>
      <c r="S2883"/>
      <c r="T2883"/>
      <c r="U2883"/>
      <c r="V2883"/>
      <c r="W2883"/>
      <c r="X2883" s="410"/>
      <c r="Y2883" s="410"/>
      <c r="Z2883" s="410"/>
      <c r="AA2883" s="410"/>
      <c r="AB2883" s="410"/>
      <c r="AC2883" s="410"/>
      <c r="AD2883" s="410"/>
    </row>
    <row r="2884" spans="1:30" s="30" customFormat="1" x14ac:dyDescent="0.25">
      <c r="A2884"/>
      <c r="B2884"/>
      <c r="C2884" s="33"/>
      <c r="D2884" s="33"/>
      <c r="E2884" s="33"/>
      <c r="F2884" s="33"/>
      <c r="G2884" s="33"/>
      <c r="N2884"/>
      <c r="O2884"/>
      <c r="P2884"/>
      <c r="Q2884"/>
      <c r="R2884"/>
      <c r="S2884"/>
      <c r="T2884"/>
      <c r="U2884"/>
      <c r="V2884"/>
      <c r="W2884"/>
      <c r="X2884" s="410"/>
      <c r="Y2884" s="410"/>
      <c r="Z2884" s="410"/>
      <c r="AA2884" s="410"/>
      <c r="AB2884" s="410"/>
      <c r="AC2884" s="410"/>
      <c r="AD2884" s="410"/>
    </row>
    <row r="2885" spans="1:30" s="30" customFormat="1" x14ac:dyDescent="0.25">
      <c r="A2885"/>
      <c r="B2885"/>
      <c r="C2885" s="33"/>
      <c r="D2885" s="33"/>
      <c r="E2885" s="33"/>
      <c r="F2885" s="33"/>
      <c r="G2885" s="33"/>
      <c r="N2885"/>
      <c r="O2885"/>
      <c r="P2885"/>
      <c r="Q2885"/>
      <c r="R2885"/>
      <c r="S2885"/>
      <c r="T2885"/>
      <c r="U2885"/>
      <c r="V2885"/>
      <c r="W2885"/>
      <c r="X2885" s="410"/>
      <c r="Y2885" s="410"/>
      <c r="Z2885" s="410"/>
      <c r="AA2885" s="410"/>
      <c r="AB2885" s="410"/>
      <c r="AC2885" s="410"/>
      <c r="AD2885" s="410"/>
    </row>
    <row r="2886" spans="1:30" s="30" customFormat="1" x14ac:dyDescent="0.25">
      <c r="A2886"/>
      <c r="B2886"/>
      <c r="C2886" s="33"/>
      <c r="D2886" s="33"/>
      <c r="E2886" s="33"/>
      <c r="F2886" s="33"/>
      <c r="G2886" s="33"/>
      <c r="N2886"/>
      <c r="O2886"/>
      <c r="P2886"/>
      <c r="Q2886"/>
      <c r="R2886"/>
      <c r="S2886"/>
      <c r="T2886"/>
      <c r="U2886"/>
      <c r="V2886"/>
      <c r="W2886"/>
      <c r="X2886" s="410"/>
      <c r="Y2886" s="410"/>
      <c r="Z2886" s="410"/>
      <c r="AA2886" s="410"/>
      <c r="AB2886" s="410"/>
      <c r="AC2886" s="410"/>
      <c r="AD2886" s="410"/>
    </row>
    <row r="2887" spans="1:30" s="30" customFormat="1" x14ac:dyDescent="0.25">
      <c r="A2887"/>
      <c r="B2887"/>
      <c r="C2887" s="33"/>
      <c r="D2887" s="33"/>
      <c r="E2887" s="33"/>
      <c r="F2887" s="33"/>
      <c r="G2887" s="33"/>
      <c r="N2887"/>
      <c r="O2887"/>
      <c r="P2887"/>
      <c r="Q2887"/>
      <c r="R2887"/>
      <c r="S2887"/>
      <c r="T2887"/>
      <c r="U2887"/>
      <c r="V2887"/>
      <c r="W2887"/>
      <c r="X2887" s="410"/>
      <c r="Y2887" s="410"/>
      <c r="Z2887" s="410"/>
      <c r="AA2887" s="410"/>
      <c r="AB2887" s="410"/>
      <c r="AC2887" s="410"/>
      <c r="AD2887" s="410"/>
    </row>
    <row r="2888" spans="1:30" s="30" customFormat="1" x14ac:dyDescent="0.25">
      <c r="A2888"/>
      <c r="B2888"/>
      <c r="C2888" s="33"/>
      <c r="D2888" s="33"/>
      <c r="E2888" s="33"/>
      <c r="F2888" s="33"/>
      <c r="G2888" s="33"/>
      <c r="N2888"/>
      <c r="O2888"/>
      <c r="P2888"/>
      <c r="Q2888"/>
      <c r="R2888"/>
      <c r="S2888"/>
      <c r="T2888"/>
      <c r="U2888"/>
      <c r="V2888"/>
      <c r="W2888"/>
      <c r="X2888" s="410"/>
      <c r="Y2888" s="410"/>
      <c r="Z2888" s="410"/>
      <c r="AA2888" s="410"/>
      <c r="AB2888" s="410"/>
      <c r="AC2888" s="410"/>
      <c r="AD2888" s="410"/>
    </row>
    <row r="2889" spans="1:30" s="30" customFormat="1" x14ac:dyDescent="0.25">
      <c r="A2889"/>
      <c r="B2889"/>
      <c r="C2889" s="33"/>
      <c r="D2889" s="33"/>
      <c r="E2889" s="33"/>
      <c r="F2889" s="33"/>
      <c r="G2889" s="33"/>
      <c r="N2889"/>
      <c r="O2889"/>
      <c r="P2889"/>
      <c r="Q2889"/>
      <c r="R2889"/>
      <c r="S2889"/>
      <c r="T2889"/>
      <c r="U2889"/>
      <c r="V2889"/>
      <c r="W2889"/>
      <c r="X2889" s="410"/>
      <c r="Y2889" s="410"/>
      <c r="Z2889" s="410"/>
      <c r="AA2889" s="410"/>
      <c r="AB2889" s="410"/>
      <c r="AC2889" s="410"/>
      <c r="AD2889" s="410"/>
    </row>
    <row r="2890" spans="1:30" s="30" customFormat="1" x14ac:dyDescent="0.25">
      <c r="A2890"/>
      <c r="B2890"/>
      <c r="C2890" s="33"/>
      <c r="D2890" s="33"/>
      <c r="E2890" s="33"/>
      <c r="F2890" s="33"/>
      <c r="G2890" s="33"/>
      <c r="N2890"/>
      <c r="O2890"/>
      <c r="P2890"/>
      <c r="Q2890"/>
      <c r="R2890"/>
      <c r="S2890"/>
      <c r="T2890"/>
      <c r="U2890"/>
      <c r="V2890"/>
      <c r="W2890"/>
      <c r="X2890" s="410"/>
      <c r="Y2890" s="410"/>
      <c r="Z2890" s="410"/>
      <c r="AA2890" s="410"/>
      <c r="AB2890" s="410"/>
      <c r="AC2890" s="410"/>
      <c r="AD2890" s="410"/>
    </row>
    <row r="2891" spans="1:30" s="30" customFormat="1" x14ac:dyDescent="0.25">
      <c r="A2891"/>
      <c r="B2891"/>
      <c r="C2891" s="33"/>
      <c r="D2891" s="33"/>
      <c r="E2891" s="33"/>
      <c r="F2891" s="33"/>
      <c r="G2891" s="33"/>
      <c r="N2891"/>
      <c r="O2891"/>
      <c r="P2891"/>
      <c r="Q2891"/>
      <c r="R2891"/>
      <c r="S2891"/>
      <c r="T2891"/>
      <c r="U2891"/>
      <c r="V2891"/>
      <c r="W2891"/>
      <c r="X2891" s="410"/>
      <c r="Y2891" s="410"/>
      <c r="Z2891" s="410"/>
      <c r="AA2891" s="410"/>
      <c r="AB2891" s="410"/>
      <c r="AC2891" s="410"/>
      <c r="AD2891" s="410"/>
    </row>
    <row r="2892" spans="1:30" s="30" customFormat="1" x14ac:dyDescent="0.25">
      <c r="A2892"/>
      <c r="B2892"/>
      <c r="C2892" s="33"/>
      <c r="D2892" s="33"/>
      <c r="E2892" s="33"/>
      <c r="F2892" s="33"/>
      <c r="G2892" s="33"/>
      <c r="N2892"/>
      <c r="O2892"/>
      <c r="P2892"/>
      <c r="Q2892"/>
      <c r="R2892"/>
      <c r="S2892"/>
      <c r="T2892"/>
      <c r="U2892"/>
      <c r="V2892"/>
      <c r="W2892"/>
      <c r="X2892" s="410"/>
      <c r="Y2892" s="410"/>
      <c r="Z2892" s="410"/>
      <c r="AA2892" s="410"/>
      <c r="AB2892" s="410"/>
      <c r="AC2892" s="410"/>
      <c r="AD2892" s="410"/>
    </row>
    <row r="2893" spans="1:30" s="30" customFormat="1" x14ac:dyDescent="0.25">
      <c r="A2893"/>
      <c r="B2893"/>
      <c r="C2893" s="33"/>
      <c r="D2893" s="33"/>
      <c r="E2893" s="33"/>
      <c r="F2893" s="33"/>
      <c r="G2893" s="33"/>
      <c r="N2893"/>
      <c r="O2893"/>
      <c r="P2893"/>
      <c r="Q2893"/>
      <c r="R2893"/>
      <c r="S2893"/>
      <c r="T2893"/>
      <c r="U2893"/>
      <c r="V2893"/>
      <c r="W2893"/>
      <c r="X2893" s="410"/>
      <c r="Y2893" s="410"/>
      <c r="Z2893" s="410"/>
      <c r="AA2893" s="410"/>
      <c r="AB2893" s="410"/>
      <c r="AC2893" s="410"/>
      <c r="AD2893" s="410"/>
    </row>
    <row r="2894" spans="1:30" s="30" customFormat="1" x14ac:dyDescent="0.25">
      <c r="A2894"/>
      <c r="B2894"/>
      <c r="C2894" s="33"/>
      <c r="D2894" s="33"/>
      <c r="E2894" s="33"/>
      <c r="F2894" s="33"/>
      <c r="G2894" s="33"/>
      <c r="N2894"/>
      <c r="O2894"/>
      <c r="P2894"/>
      <c r="Q2894"/>
      <c r="R2894"/>
      <c r="S2894"/>
      <c r="T2894"/>
      <c r="U2894"/>
      <c r="V2894"/>
      <c r="W2894"/>
      <c r="X2894" s="410"/>
      <c r="Y2894" s="410"/>
      <c r="Z2894" s="410"/>
      <c r="AA2894" s="410"/>
      <c r="AB2894" s="410"/>
      <c r="AC2894" s="410"/>
      <c r="AD2894" s="410"/>
    </row>
    <row r="2895" spans="1:30" s="30" customFormat="1" x14ac:dyDescent="0.25">
      <c r="A2895"/>
      <c r="B2895"/>
      <c r="C2895" s="33"/>
      <c r="D2895" s="33"/>
      <c r="E2895" s="33"/>
      <c r="F2895" s="33"/>
      <c r="G2895" s="33"/>
      <c r="N2895"/>
      <c r="O2895"/>
      <c r="P2895"/>
      <c r="Q2895"/>
      <c r="R2895"/>
      <c r="S2895"/>
      <c r="T2895"/>
      <c r="U2895"/>
      <c r="V2895"/>
      <c r="W2895"/>
      <c r="X2895" s="410"/>
      <c r="Y2895" s="410"/>
      <c r="Z2895" s="410"/>
      <c r="AA2895" s="410"/>
      <c r="AB2895" s="410"/>
      <c r="AC2895" s="410"/>
      <c r="AD2895" s="410"/>
    </row>
    <row r="2896" spans="1:30" s="30" customFormat="1" x14ac:dyDescent="0.25">
      <c r="A2896"/>
      <c r="B2896"/>
      <c r="C2896" s="33"/>
      <c r="D2896" s="33"/>
      <c r="E2896" s="33"/>
      <c r="F2896" s="33"/>
      <c r="G2896" s="33"/>
      <c r="N2896"/>
      <c r="O2896"/>
      <c r="P2896"/>
      <c r="Q2896"/>
      <c r="R2896"/>
      <c r="S2896"/>
      <c r="T2896"/>
      <c r="U2896"/>
      <c r="V2896"/>
      <c r="W2896"/>
      <c r="X2896" s="410"/>
      <c r="Y2896" s="410"/>
      <c r="Z2896" s="410"/>
      <c r="AA2896" s="410"/>
      <c r="AB2896" s="410"/>
      <c r="AC2896" s="410"/>
      <c r="AD2896" s="410"/>
    </row>
    <row r="2897" spans="1:30" s="30" customFormat="1" x14ac:dyDescent="0.25">
      <c r="A2897"/>
      <c r="B2897"/>
      <c r="C2897" s="33"/>
      <c r="D2897" s="33"/>
      <c r="E2897" s="33"/>
      <c r="F2897" s="33"/>
      <c r="G2897" s="33"/>
      <c r="N2897"/>
      <c r="O2897"/>
      <c r="P2897"/>
      <c r="Q2897"/>
      <c r="R2897"/>
      <c r="S2897"/>
      <c r="T2897"/>
      <c r="U2897"/>
      <c r="V2897"/>
      <c r="W2897"/>
      <c r="X2897" s="410"/>
      <c r="Y2897" s="410"/>
      <c r="Z2897" s="410"/>
      <c r="AA2897" s="410"/>
      <c r="AB2897" s="410"/>
      <c r="AC2897" s="410"/>
      <c r="AD2897" s="410"/>
    </row>
    <row r="2898" spans="1:30" s="30" customFormat="1" x14ac:dyDescent="0.25">
      <c r="A2898"/>
      <c r="B2898"/>
      <c r="C2898" s="33"/>
      <c r="D2898" s="33"/>
      <c r="E2898" s="33"/>
      <c r="F2898" s="33"/>
      <c r="G2898" s="33"/>
      <c r="N2898"/>
      <c r="O2898"/>
      <c r="P2898"/>
      <c r="Q2898"/>
      <c r="R2898"/>
      <c r="S2898"/>
      <c r="T2898"/>
      <c r="U2898"/>
      <c r="V2898"/>
      <c r="W2898"/>
      <c r="X2898" s="410"/>
      <c r="Y2898" s="410"/>
      <c r="Z2898" s="410"/>
      <c r="AA2898" s="410"/>
      <c r="AB2898" s="410"/>
      <c r="AC2898" s="410"/>
      <c r="AD2898" s="410"/>
    </row>
    <row r="2899" spans="1:30" s="30" customFormat="1" x14ac:dyDescent="0.25">
      <c r="A2899"/>
      <c r="B2899"/>
      <c r="C2899" s="33"/>
      <c r="D2899" s="33"/>
      <c r="E2899" s="33"/>
      <c r="F2899" s="33"/>
      <c r="G2899" s="33"/>
      <c r="N2899"/>
      <c r="O2899"/>
      <c r="P2899"/>
      <c r="Q2899"/>
      <c r="R2899"/>
      <c r="S2899"/>
      <c r="T2899"/>
      <c r="U2899"/>
      <c r="V2899"/>
      <c r="W2899"/>
      <c r="X2899" s="410"/>
      <c r="Y2899" s="410"/>
      <c r="Z2899" s="410"/>
      <c r="AA2899" s="410"/>
      <c r="AB2899" s="410"/>
      <c r="AC2899" s="410"/>
      <c r="AD2899" s="410"/>
    </row>
    <row r="2900" spans="1:30" s="30" customFormat="1" x14ac:dyDescent="0.25">
      <c r="A2900"/>
      <c r="B2900"/>
      <c r="C2900" s="33"/>
      <c r="D2900" s="33"/>
      <c r="E2900" s="33"/>
      <c r="F2900" s="33"/>
      <c r="G2900" s="33"/>
      <c r="N2900"/>
      <c r="O2900"/>
      <c r="P2900"/>
      <c r="Q2900"/>
      <c r="R2900"/>
      <c r="S2900"/>
      <c r="T2900"/>
      <c r="U2900"/>
      <c r="V2900"/>
      <c r="W2900"/>
      <c r="X2900" s="410"/>
      <c r="Y2900" s="410"/>
      <c r="Z2900" s="410"/>
      <c r="AA2900" s="410"/>
      <c r="AB2900" s="410"/>
      <c r="AC2900" s="410"/>
      <c r="AD2900" s="410"/>
    </row>
    <row r="2901" spans="1:30" s="30" customFormat="1" x14ac:dyDescent="0.25">
      <c r="A2901"/>
      <c r="B2901"/>
      <c r="C2901" s="33"/>
      <c r="D2901" s="33"/>
      <c r="E2901" s="33"/>
      <c r="F2901" s="33"/>
      <c r="G2901" s="33"/>
      <c r="N2901"/>
      <c r="O2901"/>
      <c r="P2901"/>
      <c r="Q2901"/>
      <c r="R2901"/>
      <c r="S2901"/>
      <c r="T2901"/>
      <c r="U2901"/>
      <c r="V2901"/>
      <c r="W2901"/>
      <c r="X2901" s="410"/>
      <c r="Y2901" s="410"/>
      <c r="Z2901" s="410"/>
      <c r="AA2901" s="410"/>
      <c r="AB2901" s="410"/>
      <c r="AC2901" s="410"/>
      <c r="AD2901" s="410"/>
    </row>
    <row r="2902" spans="1:30" s="30" customFormat="1" x14ac:dyDescent="0.25">
      <c r="A2902"/>
      <c r="B2902"/>
      <c r="C2902" s="33"/>
      <c r="D2902" s="33"/>
      <c r="E2902" s="33"/>
      <c r="F2902" s="33"/>
      <c r="G2902" s="33"/>
      <c r="N2902"/>
      <c r="O2902"/>
      <c r="P2902"/>
      <c r="Q2902"/>
      <c r="R2902"/>
      <c r="S2902"/>
      <c r="T2902"/>
      <c r="U2902"/>
      <c r="V2902"/>
      <c r="W2902"/>
      <c r="X2902" s="410"/>
      <c r="Y2902" s="410"/>
      <c r="Z2902" s="410"/>
      <c r="AA2902" s="410"/>
      <c r="AB2902" s="410"/>
      <c r="AC2902" s="410"/>
      <c r="AD2902" s="410"/>
    </row>
    <row r="2903" spans="1:30" s="30" customFormat="1" x14ac:dyDescent="0.25">
      <c r="A2903"/>
      <c r="B2903"/>
      <c r="C2903" s="33"/>
      <c r="D2903" s="33"/>
      <c r="E2903" s="33"/>
      <c r="F2903" s="33"/>
      <c r="G2903" s="33"/>
      <c r="N2903"/>
      <c r="O2903"/>
      <c r="P2903"/>
      <c r="Q2903"/>
      <c r="R2903"/>
      <c r="S2903"/>
      <c r="T2903"/>
      <c r="U2903"/>
      <c r="V2903"/>
      <c r="W2903"/>
      <c r="X2903" s="410"/>
      <c r="Y2903" s="410"/>
      <c r="Z2903" s="410"/>
      <c r="AA2903" s="410"/>
      <c r="AB2903" s="410"/>
      <c r="AC2903" s="410"/>
      <c r="AD2903" s="410"/>
    </row>
    <row r="2904" spans="1:30" s="30" customFormat="1" x14ac:dyDescent="0.25">
      <c r="A2904"/>
      <c r="B2904"/>
      <c r="C2904" s="33"/>
      <c r="D2904" s="33"/>
      <c r="E2904" s="33"/>
      <c r="F2904" s="33"/>
      <c r="G2904" s="33"/>
      <c r="N2904"/>
      <c r="O2904"/>
      <c r="P2904"/>
      <c r="Q2904"/>
      <c r="R2904"/>
      <c r="S2904"/>
      <c r="T2904"/>
      <c r="U2904"/>
      <c r="V2904"/>
      <c r="W2904"/>
      <c r="X2904" s="410"/>
      <c r="Y2904" s="410"/>
      <c r="Z2904" s="410"/>
      <c r="AA2904" s="410"/>
      <c r="AB2904" s="410"/>
      <c r="AC2904" s="410"/>
      <c r="AD2904" s="410"/>
    </row>
    <row r="2905" spans="1:30" s="30" customFormat="1" x14ac:dyDescent="0.25">
      <c r="A2905"/>
      <c r="B2905"/>
      <c r="C2905" s="33"/>
      <c r="D2905" s="33"/>
      <c r="E2905" s="33"/>
      <c r="F2905" s="33"/>
      <c r="G2905" s="33"/>
      <c r="N2905"/>
      <c r="O2905"/>
      <c r="P2905"/>
      <c r="Q2905"/>
      <c r="R2905"/>
      <c r="S2905"/>
      <c r="T2905"/>
      <c r="U2905"/>
      <c r="V2905"/>
      <c r="W2905"/>
      <c r="X2905" s="410"/>
      <c r="Y2905" s="410"/>
      <c r="Z2905" s="410"/>
      <c r="AA2905" s="410"/>
      <c r="AB2905" s="410"/>
      <c r="AC2905" s="410"/>
      <c r="AD2905" s="410"/>
    </row>
    <row r="2906" spans="1:30" s="30" customFormat="1" x14ac:dyDescent="0.25">
      <c r="A2906"/>
      <c r="B2906"/>
      <c r="C2906" s="33"/>
      <c r="D2906" s="33"/>
      <c r="E2906" s="33"/>
      <c r="F2906" s="33"/>
      <c r="G2906" s="33"/>
      <c r="N2906"/>
      <c r="O2906"/>
      <c r="P2906"/>
      <c r="Q2906"/>
      <c r="R2906"/>
      <c r="S2906"/>
      <c r="T2906"/>
      <c r="U2906"/>
      <c r="V2906"/>
      <c r="W2906"/>
      <c r="X2906" s="410"/>
      <c r="Y2906" s="410"/>
      <c r="Z2906" s="410"/>
      <c r="AA2906" s="410"/>
      <c r="AB2906" s="410"/>
      <c r="AC2906" s="410"/>
      <c r="AD2906" s="410"/>
    </row>
    <row r="2907" spans="1:30" s="30" customFormat="1" x14ac:dyDescent="0.25">
      <c r="A2907"/>
      <c r="B2907"/>
      <c r="C2907" s="33"/>
      <c r="D2907" s="33"/>
      <c r="E2907" s="33"/>
      <c r="F2907" s="33"/>
      <c r="G2907" s="33"/>
      <c r="N2907"/>
      <c r="O2907"/>
      <c r="P2907"/>
      <c r="Q2907"/>
      <c r="R2907"/>
      <c r="S2907"/>
      <c r="T2907"/>
      <c r="U2907"/>
      <c r="V2907"/>
      <c r="W2907"/>
      <c r="X2907" s="410"/>
      <c r="Y2907" s="410"/>
      <c r="Z2907" s="410"/>
      <c r="AA2907" s="410"/>
      <c r="AB2907" s="410"/>
      <c r="AC2907" s="410"/>
      <c r="AD2907" s="410"/>
    </row>
    <row r="2908" spans="1:30" s="30" customFormat="1" x14ac:dyDescent="0.25">
      <c r="A2908"/>
      <c r="B2908"/>
      <c r="C2908" s="33"/>
      <c r="D2908" s="33"/>
      <c r="E2908" s="33"/>
      <c r="F2908" s="33"/>
      <c r="G2908" s="33"/>
      <c r="N2908"/>
      <c r="O2908"/>
      <c r="P2908"/>
      <c r="Q2908"/>
      <c r="R2908"/>
      <c r="S2908"/>
      <c r="T2908"/>
      <c r="U2908"/>
      <c r="V2908"/>
      <c r="W2908"/>
      <c r="X2908" s="410"/>
      <c r="Y2908" s="410"/>
      <c r="Z2908" s="410"/>
      <c r="AA2908" s="410"/>
      <c r="AB2908" s="410"/>
      <c r="AC2908" s="410"/>
      <c r="AD2908" s="410"/>
    </row>
    <row r="2909" spans="1:30" s="30" customFormat="1" x14ac:dyDescent="0.25">
      <c r="A2909"/>
      <c r="B2909"/>
      <c r="C2909" s="33"/>
      <c r="D2909" s="33"/>
      <c r="E2909" s="33"/>
      <c r="F2909" s="33"/>
      <c r="G2909" s="33"/>
      <c r="N2909"/>
      <c r="O2909"/>
      <c r="P2909"/>
      <c r="Q2909"/>
      <c r="R2909"/>
      <c r="S2909"/>
      <c r="T2909"/>
      <c r="U2909"/>
      <c r="V2909"/>
      <c r="W2909"/>
      <c r="X2909" s="410"/>
      <c r="Y2909" s="410"/>
      <c r="Z2909" s="410"/>
      <c r="AA2909" s="410"/>
      <c r="AB2909" s="410"/>
      <c r="AC2909" s="410"/>
      <c r="AD2909" s="410"/>
    </row>
    <row r="2910" spans="1:30" s="30" customFormat="1" x14ac:dyDescent="0.25">
      <c r="A2910"/>
      <c r="B2910"/>
      <c r="C2910" s="33"/>
      <c r="D2910" s="33"/>
      <c r="E2910" s="33"/>
      <c r="F2910" s="33"/>
      <c r="G2910" s="33"/>
      <c r="N2910"/>
      <c r="O2910"/>
      <c r="P2910"/>
      <c r="Q2910"/>
      <c r="R2910"/>
      <c r="S2910"/>
      <c r="T2910"/>
      <c r="U2910"/>
      <c r="V2910"/>
      <c r="W2910"/>
      <c r="X2910" s="410"/>
      <c r="Y2910" s="410"/>
      <c r="Z2910" s="410"/>
      <c r="AA2910" s="410"/>
      <c r="AB2910" s="410"/>
      <c r="AC2910" s="410"/>
      <c r="AD2910" s="410"/>
    </row>
    <row r="2911" spans="1:30" s="30" customFormat="1" x14ac:dyDescent="0.25">
      <c r="A2911"/>
      <c r="B2911"/>
      <c r="C2911" s="33"/>
      <c r="D2911" s="33"/>
      <c r="E2911" s="33"/>
      <c r="F2911" s="33"/>
      <c r="G2911" s="33"/>
      <c r="N2911"/>
      <c r="O2911"/>
      <c r="P2911"/>
      <c r="Q2911"/>
      <c r="R2911"/>
      <c r="S2911"/>
      <c r="T2911"/>
      <c r="U2911"/>
      <c r="V2911"/>
      <c r="W2911"/>
      <c r="X2911" s="410"/>
      <c r="Y2911" s="410"/>
      <c r="Z2911" s="410"/>
      <c r="AA2911" s="410"/>
      <c r="AB2911" s="410"/>
      <c r="AC2911" s="410"/>
      <c r="AD2911" s="410"/>
    </row>
    <row r="2912" spans="1:30" s="30" customFormat="1" x14ac:dyDescent="0.25">
      <c r="A2912"/>
      <c r="B2912"/>
      <c r="C2912" s="33"/>
      <c r="D2912" s="33"/>
      <c r="E2912" s="33"/>
      <c r="F2912" s="33"/>
      <c r="G2912" s="33"/>
      <c r="N2912"/>
      <c r="O2912"/>
      <c r="P2912"/>
      <c r="Q2912"/>
      <c r="R2912"/>
      <c r="S2912"/>
      <c r="T2912"/>
      <c r="U2912"/>
      <c r="V2912"/>
      <c r="W2912"/>
      <c r="X2912" s="410"/>
      <c r="Y2912" s="410"/>
      <c r="Z2912" s="410"/>
      <c r="AA2912" s="410"/>
      <c r="AB2912" s="410"/>
      <c r="AC2912" s="410"/>
      <c r="AD2912" s="410"/>
    </row>
    <row r="2913" spans="1:30" s="30" customFormat="1" x14ac:dyDescent="0.25">
      <c r="A2913"/>
      <c r="B2913"/>
      <c r="C2913" s="33"/>
      <c r="D2913" s="33"/>
      <c r="E2913" s="33"/>
      <c r="F2913" s="33"/>
      <c r="G2913" s="33"/>
      <c r="N2913"/>
      <c r="O2913"/>
      <c r="P2913"/>
      <c r="Q2913"/>
      <c r="R2913"/>
      <c r="S2913"/>
      <c r="T2913"/>
      <c r="U2913"/>
      <c r="V2913"/>
      <c r="W2913"/>
      <c r="X2913" s="410"/>
      <c r="Y2913" s="410"/>
      <c r="Z2913" s="410"/>
      <c r="AA2913" s="410"/>
      <c r="AB2913" s="410"/>
      <c r="AC2913" s="410"/>
      <c r="AD2913" s="410"/>
    </row>
    <row r="2914" spans="1:30" s="30" customFormat="1" x14ac:dyDescent="0.25">
      <c r="A2914"/>
      <c r="B2914"/>
      <c r="C2914" s="33"/>
      <c r="D2914" s="33"/>
      <c r="E2914" s="33"/>
      <c r="F2914" s="33"/>
      <c r="G2914" s="33"/>
      <c r="N2914"/>
      <c r="O2914"/>
      <c r="P2914"/>
      <c r="Q2914"/>
      <c r="R2914"/>
      <c r="S2914"/>
      <c r="T2914"/>
      <c r="U2914"/>
      <c r="V2914"/>
      <c r="W2914"/>
      <c r="X2914" s="410"/>
      <c r="Y2914" s="410"/>
      <c r="Z2914" s="410"/>
      <c r="AA2914" s="410"/>
      <c r="AB2914" s="410"/>
      <c r="AC2914" s="410"/>
      <c r="AD2914" s="410"/>
    </row>
    <row r="2915" spans="1:30" s="30" customFormat="1" x14ac:dyDescent="0.25">
      <c r="A2915"/>
      <c r="B2915"/>
      <c r="C2915" s="33"/>
      <c r="D2915" s="33"/>
      <c r="E2915" s="33"/>
      <c r="F2915" s="33"/>
      <c r="G2915" s="33"/>
      <c r="N2915"/>
      <c r="O2915"/>
      <c r="P2915"/>
      <c r="Q2915"/>
      <c r="R2915"/>
      <c r="S2915"/>
      <c r="T2915"/>
      <c r="U2915"/>
      <c r="V2915"/>
      <c r="W2915"/>
      <c r="X2915" s="410"/>
      <c r="Y2915" s="410"/>
      <c r="Z2915" s="410"/>
      <c r="AA2915" s="410"/>
      <c r="AB2915" s="410"/>
      <c r="AC2915" s="410"/>
      <c r="AD2915" s="410"/>
    </row>
    <row r="2916" spans="1:30" s="30" customFormat="1" x14ac:dyDescent="0.25">
      <c r="A2916"/>
      <c r="B2916"/>
      <c r="C2916" s="33"/>
      <c r="D2916" s="33"/>
      <c r="E2916" s="33"/>
      <c r="F2916" s="33"/>
      <c r="G2916" s="33"/>
      <c r="N2916"/>
      <c r="O2916"/>
      <c r="P2916"/>
      <c r="Q2916"/>
      <c r="R2916"/>
      <c r="S2916"/>
      <c r="T2916"/>
      <c r="U2916"/>
      <c r="V2916"/>
      <c r="W2916"/>
      <c r="X2916" s="410"/>
      <c r="Y2916" s="410"/>
      <c r="Z2916" s="410"/>
      <c r="AA2916" s="410"/>
      <c r="AB2916" s="410"/>
      <c r="AC2916" s="410"/>
      <c r="AD2916" s="410"/>
    </row>
    <row r="2917" spans="1:30" s="30" customFormat="1" x14ac:dyDescent="0.25">
      <c r="A2917"/>
      <c r="B2917"/>
      <c r="C2917" s="33"/>
      <c r="D2917" s="33"/>
      <c r="E2917" s="33"/>
      <c r="F2917" s="33"/>
      <c r="G2917" s="33"/>
      <c r="N2917"/>
      <c r="O2917"/>
      <c r="P2917"/>
      <c r="Q2917"/>
      <c r="R2917"/>
      <c r="S2917"/>
      <c r="T2917"/>
      <c r="U2917"/>
      <c r="V2917"/>
      <c r="W2917"/>
      <c r="X2917" s="410"/>
      <c r="Y2917" s="410"/>
      <c r="Z2917" s="410"/>
      <c r="AA2917" s="410"/>
      <c r="AB2917" s="410"/>
      <c r="AC2917" s="410"/>
      <c r="AD2917" s="410"/>
    </row>
    <row r="2918" spans="1:30" s="30" customFormat="1" x14ac:dyDescent="0.25">
      <c r="A2918"/>
      <c r="B2918"/>
      <c r="C2918" s="33"/>
      <c r="D2918" s="33"/>
      <c r="E2918" s="33"/>
      <c r="F2918" s="33"/>
      <c r="G2918" s="33"/>
      <c r="N2918"/>
      <c r="O2918"/>
      <c r="P2918"/>
      <c r="Q2918"/>
      <c r="R2918"/>
      <c r="S2918"/>
      <c r="T2918"/>
      <c r="U2918"/>
      <c r="V2918"/>
      <c r="W2918"/>
      <c r="X2918" s="410"/>
      <c r="Y2918" s="410"/>
      <c r="Z2918" s="410"/>
      <c r="AA2918" s="410"/>
      <c r="AB2918" s="410"/>
      <c r="AC2918" s="410"/>
      <c r="AD2918" s="410"/>
    </row>
    <row r="2919" spans="1:30" s="30" customFormat="1" x14ac:dyDescent="0.25">
      <c r="A2919"/>
      <c r="B2919"/>
      <c r="C2919" s="33"/>
      <c r="D2919" s="33"/>
      <c r="E2919" s="33"/>
      <c r="F2919" s="33"/>
      <c r="G2919" s="33"/>
      <c r="N2919"/>
      <c r="O2919"/>
      <c r="P2919"/>
      <c r="Q2919"/>
      <c r="R2919"/>
      <c r="S2919"/>
      <c r="T2919"/>
      <c r="U2919"/>
      <c r="V2919"/>
      <c r="W2919"/>
      <c r="X2919" s="410"/>
      <c r="Y2919" s="410"/>
      <c r="Z2919" s="410"/>
      <c r="AA2919" s="410"/>
      <c r="AB2919" s="410"/>
      <c r="AC2919" s="410"/>
      <c r="AD2919" s="410"/>
    </row>
    <row r="2920" spans="1:30" s="30" customFormat="1" x14ac:dyDescent="0.25">
      <c r="A2920"/>
      <c r="B2920"/>
      <c r="C2920" s="33"/>
      <c r="D2920" s="33"/>
      <c r="E2920" s="33"/>
      <c r="F2920" s="33"/>
      <c r="G2920" s="33"/>
      <c r="N2920"/>
      <c r="O2920"/>
      <c r="P2920"/>
      <c r="Q2920"/>
      <c r="R2920"/>
      <c r="S2920"/>
      <c r="T2920"/>
      <c r="U2920"/>
      <c r="V2920"/>
      <c r="W2920"/>
      <c r="X2920" s="410"/>
      <c r="Y2920" s="410"/>
      <c r="Z2920" s="410"/>
      <c r="AA2920" s="410"/>
      <c r="AB2920" s="410"/>
      <c r="AC2920" s="410"/>
      <c r="AD2920" s="410"/>
    </row>
    <row r="2921" spans="1:30" s="30" customFormat="1" x14ac:dyDescent="0.25">
      <c r="A2921"/>
      <c r="B2921"/>
      <c r="C2921" s="33"/>
      <c r="D2921" s="33"/>
      <c r="E2921" s="33"/>
      <c r="F2921" s="33"/>
      <c r="G2921" s="33"/>
      <c r="N2921"/>
      <c r="O2921"/>
      <c r="P2921"/>
      <c r="Q2921"/>
      <c r="R2921"/>
      <c r="S2921"/>
      <c r="T2921"/>
      <c r="U2921"/>
      <c r="V2921"/>
      <c r="W2921"/>
      <c r="X2921" s="410"/>
      <c r="Y2921" s="410"/>
      <c r="Z2921" s="410"/>
      <c r="AA2921" s="410"/>
      <c r="AB2921" s="410"/>
      <c r="AC2921" s="410"/>
      <c r="AD2921" s="410"/>
    </row>
    <row r="2922" spans="1:30" s="30" customFormat="1" x14ac:dyDescent="0.25">
      <c r="A2922"/>
      <c r="B2922"/>
      <c r="C2922" s="33"/>
      <c r="D2922" s="33"/>
      <c r="E2922" s="33"/>
      <c r="F2922" s="33"/>
      <c r="G2922" s="33"/>
      <c r="N2922"/>
      <c r="O2922"/>
      <c r="P2922"/>
      <c r="Q2922"/>
      <c r="R2922"/>
      <c r="S2922"/>
      <c r="T2922"/>
      <c r="U2922"/>
      <c r="V2922"/>
      <c r="W2922"/>
      <c r="X2922" s="410"/>
      <c r="Y2922" s="410"/>
      <c r="Z2922" s="410"/>
      <c r="AA2922" s="410"/>
      <c r="AB2922" s="410"/>
      <c r="AC2922" s="410"/>
      <c r="AD2922" s="410"/>
    </row>
    <row r="2923" spans="1:30" s="30" customFormat="1" x14ac:dyDescent="0.25">
      <c r="A2923"/>
      <c r="B2923"/>
      <c r="C2923" s="33"/>
      <c r="D2923" s="33"/>
      <c r="E2923" s="33"/>
      <c r="F2923" s="33"/>
      <c r="G2923" s="33"/>
      <c r="N2923"/>
      <c r="O2923"/>
      <c r="P2923"/>
      <c r="Q2923"/>
      <c r="R2923"/>
      <c r="S2923"/>
      <c r="T2923"/>
      <c r="U2923"/>
      <c r="V2923"/>
      <c r="W2923"/>
      <c r="X2923" s="410"/>
      <c r="Y2923" s="410"/>
      <c r="Z2923" s="410"/>
      <c r="AA2923" s="410"/>
      <c r="AB2923" s="410"/>
      <c r="AC2923" s="410"/>
      <c r="AD2923" s="410"/>
    </row>
    <row r="2924" spans="1:30" s="30" customFormat="1" x14ac:dyDescent="0.25">
      <c r="A2924"/>
      <c r="B2924"/>
      <c r="C2924" s="33"/>
      <c r="D2924" s="33"/>
      <c r="E2924" s="33"/>
      <c r="F2924" s="33"/>
      <c r="G2924" s="33"/>
      <c r="N2924"/>
      <c r="O2924"/>
      <c r="P2924"/>
      <c r="Q2924"/>
      <c r="R2924"/>
      <c r="S2924"/>
      <c r="T2924"/>
      <c r="U2924"/>
      <c r="V2924"/>
      <c r="W2924"/>
      <c r="X2924" s="410"/>
      <c r="Y2924" s="410"/>
      <c r="Z2924" s="410"/>
      <c r="AA2924" s="410"/>
      <c r="AB2924" s="410"/>
      <c r="AC2924" s="410"/>
      <c r="AD2924" s="410"/>
    </row>
    <row r="2925" spans="1:30" s="30" customFormat="1" x14ac:dyDescent="0.25">
      <c r="A2925"/>
      <c r="B2925"/>
      <c r="C2925" s="33"/>
      <c r="D2925" s="33"/>
      <c r="E2925" s="33"/>
      <c r="F2925" s="33"/>
      <c r="G2925" s="33"/>
      <c r="N2925"/>
      <c r="O2925"/>
      <c r="P2925"/>
      <c r="Q2925"/>
      <c r="R2925"/>
      <c r="S2925"/>
      <c r="T2925"/>
      <c r="U2925"/>
      <c r="V2925"/>
      <c r="W2925"/>
      <c r="X2925" s="410"/>
      <c r="Y2925" s="410"/>
      <c r="Z2925" s="410"/>
      <c r="AA2925" s="410"/>
      <c r="AB2925" s="410"/>
      <c r="AC2925" s="410"/>
      <c r="AD2925" s="410"/>
    </row>
    <row r="2926" spans="1:30" s="30" customFormat="1" x14ac:dyDescent="0.25">
      <c r="A2926"/>
      <c r="B2926"/>
      <c r="C2926" s="33"/>
      <c r="D2926" s="33"/>
      <c r="E2926" s="33"/>
      <c r="F2926" s="33"/>
      <c r="G2926" s="33"/>
      <c r="N2926"/>
      <c r="O2926"/>
      <c r="P2926"/>
      <c r="Q2926"/>
      <c r="R2926"/>
      <c r="S2926"/>
      <c r="T2926"/>
      <c r="U2926"/>
      <c r="V2926"/>
      <c r="W2926"/>
      <c r="X2926" s="410"/>
      <c r="Y2926" s="410"/>
      <c r="Z2926" s="410"/>
      <c r="AA2926" s="410"/>
      <c r="AB2926" s="410"/>
      <c r="AC2926" s="410"/>
      <c r="AD2926" s="410"/>
    </row>
    <row r="2927" spans="1:30" s="30" customFormat="1" x14ac:dyDescent="0.25">
      <c r="A2927"/>
      <c r="B2927"/>
      <c r="C2927" s="33"/>
      <c r="D2927" s="33"/>
      <c r="E2927" s="33"/>
      <c r="F2927" s="33"/>
      <c r="G2927" s="33"/>
      <c r="N2927"/>
      <c r="O2927"/>
      <c r="P2927"/>
      <c r="Q2927"/>
      <c r="R2927"/>
      <c r="S2927"/>
      <c r="T2927"/>
      <c r="U2927"/>
      <c r="V2927"/>
      <c r="W2927"/>
      <c r="X2927" s="410"/>
      <c r="Y2927" s="410"/>
      <c r="Z2927" s="410"/>
      <c r="AA2927" s="410"/>
      <c r="AB2927" s="410"/>
      <c r="AC2927" s="410"/>
      <c r="AD2927" s="410"/>
    </row>
    <row r="2928" spans="1:30" s="30" customFormat="1" x14ac:dyDescent="0.25">
      <c r="A2928"/>
      <c r="B2928"/>
      <c r="C2928" s="33"/>
      <c r="D2928" s="33"/>
      <c r="E2928" s="33"/>
      <c r="F2928" s="33"/>
      <c r="G2928" s="33"/>
      <c r="N2928"/>
      <c r="O2928"/>
      <c r="P2928"/>
      <c r="Q2928"/>
      <c r="R2928"/>
      <c r="S2928"/>
      <c r="T2928"/>
      <c r="U2928"/>
      <c r="V2928"/>
      <c r="W2928"/>
      <c r="X2928" s="410"/>
      <c r="Y2928" s="410"/>
      <c r="Z2928" s="410"/>
      <c r="AA2928" s="410"/>
      <c r="AB2928" s="410"/>
      <c r="AC2928" s="410"/>
      <c r="AD2928" s="410"/>
    </row>
    <row r="2929" spans="1:30" s="30" customFormat="1" x14ac:dyDescent="0.25">
      <c r="A2929"/>
      <c r="B2929"/>
      <c r="C2929" s="33"/>
      <c r="D2929" s="33"/>
      <c r="E2929" s="33"/>
      <c r="F2929" s="33"/>
      <c r="G2929" s="33"/>
      <c r="N2929"/>
      <c r="O2929"/>
      <c r="P2929"/>
      <c r="Q2929"/>
      <c r="R2929"/>
      <c r="S2929"/>
      <c r="T2929"/>
      <c r="U2929"/>
      <c r="V2929"/>
      <c r="W2929"/>
      <c r="X2929" s="410"/>
      <c r="Y2929" s="410"/>
      <c r="Z2929" s="410"/>
      <c r="AA2929" s="410"/>
      <c r="AB2929" s="410"/>
      <c r="AC2929" s="410"/>
      <c r="AD2929" s="410"/>
    </row>
    <row r="2930" spans="1:30" s="30" customFormat="1" x14ac:dyDescent="0.25">
      <c r="A2930"/>
      <c r="B2930"/>
      <c r="C2930" s="33"/>
      <c r="D2930" s="33"/>
      <c r="E2930" s="33"/>
      <c r="F2930" s="33"/>
      <c r="G2930" s="33"/>
      <c r="N2930"/>
      <c r="O2930"/>
      <c r="P2930"/>
      <c r="Q2930"/>
      <c r="R2930"/>
      <c r="S2930"/>
      <c r="T2930"/>
      <c r="U2930"/>
      <c r="V2930"/>
      <c r="W2930"/>
      <c r="X2930" s="410"/>
      <c r="Y2930" s="410"/>
      <c r="Z2930" s="410"/>
      <c r="AA2930" s="410"/>
      <c r="AB2930" s="410"/>
      <c r="AC2930" s="410"/>
      <c r="AD2930" s="410"/>
    </row>
    <row r="2931" spans="1:30" s="30" customFormat="1" x14ac:dyDescent="0.25">
      <c r="A2931"/>
      <c r="B2931"/>
      <c r="C2931" s="33"/>
      <c r="D2931" s="33"/>
      <c r="E2931" s="33"/>
      <c r="F2931" s="33"/>
      <c r="G2931" s="33"/>
      <c r="N2931"/>
      <c r="O2931"/>
      <c r="P2931"/>
      <c r="Q2931"/>
      <c r="R2931"/>
      <c r="S2931"/>
      <c r="T2931"/>
      <c r="U2931"/>
      <c r="V2931"/>
      <c r="W2931"/>
      <c r="X2931" s="410"/>
      <c r="Y2931" s="410"/>
      <c r="Z2931" s="410"/>
      <c r="AA2931" s="410"/>
      <c r="AB2931" s="410"/>
      <c r="AC2931" s="410"/>
      <c r="AD2931" s="410"/>
    </row>
    <row r="2932" spans="1:30" s="30" customFormat="1" x14ac:dyDescent="0.25">
      <c r="A2932"/>
      <c r="B2932"/>
      <c r="C2932" s="33"/>
      <c r="D2932" s="33"/>
      <c r="E2932" s="33"/>
      <c r="F2932" s="33"/>
      <c r="G2932" s="33"/>
      <c r="N2932"/>
      <c r="O2932"/>
      <c r="P2932"/>
      <c r="Q2932"/>
      <c r="R2932"/>
      <c r="S2932"/>
      <c r="T2932"/>
      <c r="U2932"/>
      <c r="V2932"/>
      <c r="W2932"/>
      <c r="X2932" s="410"/>
      <c r="Y2932" s="410"/>
      <c r="Z2932" s="410"/>
      <c r="AA2932" s="410"/>
      <c r="AB2932" s="410"/>
      <c r="AC2932" s="410"/>
      <c r="AD2932" s="410"/>
    </row>
    <row r="2933" spans="1:30" s="30" customFormat="1" x14ac:dyDescent="0.25">
      <c r="A2933"/>
      <c r="B2933"/>
      <c r="C2933" s="33"/>
      <c r="D2933" s="33"/>
      <c r="E2933" s="33"/>
      <c r="F2933" s="33"/>
      <c r="G2933" s="33"/>
      <c r="N2933"/>
      <c r="O2933"/>
      <c r="P2933"/>
      <c r="Q2933"/>
      <c r="R2933"/>
      <c r="S2933"/>
      <c r="T2933"/>
      <c r="U2933"/>
      <c r="V2933"/>
      <c r="W2933"/>
      <c r="X2933" s="410"/>
      <c r="Y2933" s="410"/>
      <c r="Z2933" s="410"/>
      <c r="AA2933" s="410"/>
      <c r="AB2933" s="410"/>
      <c r="AC2933" s="410"/>
      <c r="AD2933" s="410"/>
    </row>
    <row r="2934" spans="1:30" s="30" customFormat="1" x14ac:dyDescent="0.25">
      <c r="A2934"/>
      <c r="B2934"/>
      <c r="C2934" s="33"/>
      <c r="D2934" s="33"/>
      <c r="E2934" s="33"/>
      <c r="F2934" s="33"/>
      <c r="G2934" s="33"/>
      <c r="N2934"/>
      <c r="O2934"/>
      <c r="P2934"/>
      <c r="Q2934"/>
      <c r="R2934"/>
      <c r="S2934"/>
      <c r="T2934"/>
      <c r="U2934"/>
      <c r="V2934"/>
      <c r="W2934"/>
      <c r="X2934" s="410"/>
      <c r="Y2934" s="410"/>
      <c r="Z2934" s="410"/>
      <c r="AA2934" s="410"/>
      <c r="AB2934" s="410"/>
      <c r="AC2934" s="410"/>
      <c r="AD2934" s="410"/>
    </row>
    <row r="2935" spans="1:30" s="30" customFormat="1" x14ac:dyDescent="0.25">
      <c r="A2935"/>
      <c r="B2935"/>
      <c r="C2935" s="33"/>
      <c r="D2935" s="33"/>
      <c r="E2935" s="33"/>
      <c r="F2935" s="33"/>
      <c r="G2935" s="33"/>
      <c r="N2935"/>
      <c r="O2935"/>
      <c r="P2935"/>
      <c r="Q2935"/>
      <c r="R2935"/>
      <c r="S2935"/>
      <c r="T2935"/>
      <c r="U2935"/>
      <c r="V2935"/>
      <c r="W2935"/>
      <c r="X2935" s="410"/>
      <c r="Y2935" s="410"/>
      <c r="Z2935" s="410"/>
      <c r="AA2935" s="410"/>
      <c r="AB2935" s="410"/>
      <c r="AC2935" s="410"/>
      <c r="AD2935" s="410"/>
    </row>
    <row r="2936" spans="1:30" s="30" customFormat="1" x14ac:dyDescent="0.25">
      <c r="A2936"/>
      <c r="B2936"/>
      <c r="C2936" s="33"/>
      <c r="D2936" s="33"/>
      <c r="E2936" s="33"/>
      <c r="F2936" s="33"/>
      <c r="G2936" s="33"/>
      <c r="N2936"/>
      <c r="O2936"/>
      <c r="P2936"/>
      <c r="Q2936"/>
      <c r="R2936"/>
      <c r="S2936"/>
      <c r="T2936"/>
      <c r="U2936"/>
      <c r="V2936"/>
      <c r="W2936"/>
      <c r="X2936" s="410"/>
      <c r="Y2936" s="410"/>
      <c r="Z2936" s="410"/>
      <c r="AA2936" s="410"/>
      <c r="AB2936" s="410"/>
      <c r="AC2936" s="410"/>
      <c r="AD2936" s="410"/>
    </row>
    <row r="2937" spans="1:30" s="30" customFormat="1" x14ac:dyDescent="0.25">
      <c r="A2937"/>
      <c r="B2937"/>
      <c r="C2937" s="33"/>
      <c r="D2937" s="33"/>
      <c r="E2937" s="33"/>
      <c r="F2937" s="33"/>
      <c r="G2937" s="33"/>
      <c r="N2937"/>
      <c r="O2937"/>
      <c r="P2937"/>
      <c r="Q2937"/>
      <c r="R2937"/>
      <c r="S2937"/>
      <c r="T2937"/>
      <c r="U2937"/>
      <c r="V2937"/>
      <c r="W2937"/>
      <c r="X2937" s="410"/>
      <c r="Y2937" s="410"/>
      <c r="Z2937" s="410"/>
      <c r="AA2937" s="410"/>
      <c r="AB2937" s="410"/>
      <c r="AC2937" s="410"/>
      <c r="AD2937" s="410"/>
    </row>
    <row r="2938" spans="1:30" s="30" customFormat="1" x14ac:dyDescent="0.25">
      <c r="A2938"/>
      <c r="B2938"/>
      <c r="C2938" s="33"/>
      <c r="D2938" s="33"/>
      <c r="E2938" s="33"/>
      <c r="F2938" s="33"/>
      <c r="G2938" s="33"/>
      <c r="N2938"/>
      <c r="O2938"/>
      <c r="P2938"/>
      <c r="Q2938"/>
      <c r="R2938"/>
      <c r="S2938"/>
      <c r="T2938"/>
      <c r="U2938"/>
      <c r="V2938"/>
      <c r="W2938"/>
      <c r="X2938" s="410"/>
      <c r="Y2938" s="410"/>
      <c r="Z2938" s="410"/>
      <c r="AA2938" s="410"/>
      <c r="AB2938" s="410"/>
      <c r="AC2938" s="410"/>
      <c r="AD2938" s="410"/>
    </row>
    <row r="2939" spans="1:30" s="30" customFormat="1" x14ac:dyDescent="0.25">
      <c r="A2939"/>
      <c r="B2939"/>
      <c r="C2939" s="33"/>
      <c r="D2939" s="33"/>
      <c r="E2939" s="33"/>
      <c r="F2939" s="33"/>
      <c r="G2939" s="33"/>
      <c r="N2939"/>
      <c r="O2939"/>
      <c r="P2939"/>
      <c r="Q2939"/>
      <c r="R2939"/>
      <c r="S2939"/>
      <c r="T2939"/>
      <c r="U2939"/>
      <c r="V2939"/>
      <c r="W2939"/>
      <c r="X2939" s="410"/>
      <c r="Y2939" s="410"/>
      <c r="Z2939" s="410"/>
      <c r="AA2939" s="410"/>
      <c r="AB2939" s="410"/>
      <c r="AC2939" s="410"/>
      <c r="AD2939" s="410"/>
    </row>
    <row r="2940" spans="1:30" s="30" customFormat="1" x14ac:dyDescent="0.25">
      <c r="A2940"/>
      <c r="B2940"/>
      <c r="C2940" s="33"/>
      <c r="D2940" s="33"/>
      <c r="E2940" s="33"/>
      <c r="F2940" s="33"/>
      <c r="G2940" s="33"/>
      <c r="N2940"/>
      <c r="O2940"/>
      <c r="P2940"/>
      <c r="Q2940"/>
      <c r="R2940"/>
      <c r="S2940"/>
      <c r="T2940"/>
      <c r="U2940"/>
      <c r="V2940"/>
      <c r="W2940"/>
      <c r="X2940" s="410"/>
      <c r="Y2940" s="410"/>
      <c r="Z2940" s="410"/>
      <c r="AA2940" s="410"/>
      <c r="AB2940" s="410"/>
      <c r="AC2940" s="410"/>
      <c r="AD2940" s="410"/>
    </row>
    <row r="2941" spans="1:30" s="30" customFormat="1" x14ac:dyDescent="0.25">
      <c r="A2941"/>
      <c r="B2941"/>
      <c r="C2941" s="33"/>
      <c r="D2941" s="33"/>
      <c r="E2941" s="33"/>
      <c r="F2941" s="33"/>
      <c r="G2941" s="33"/>
      <c r="N2941"/>
      <c r="O2941"/>
      <c r="P2941"/>
      <c r="Q2941"/>
      <c r="R2941"/>
      <c r="S2941"/>
      <c r="T2941"/>
      <c r="U2941"/>
      <c r="V2941"/>
      <c r="W2941"/>
      <c r="X2941" s="410"/>
      <c r="Y2941" s="410"/>
      <c r="Z2941" s="410"/>
      <c r="AA2941" s="410"/>
      <c r="AB2941" s="410"/>
      <c r="AC2941" s="410"/>
      <c r="AD2941" s="410"/>
    </row>
    <row r="2942" spans="1:30" s="30" customFormat="1" x14ac:dyDescent="0.25">
      <c r="A2942"/>
      <c r="B2942"/>
      <c r="C2942" s="33"/>
      <c r="D2942" s="33"/>
      <c r="E2942" s="33"/>
      <c r="F2942" s="33"/>
      <c r="G2942" s="33"/>
      <c r="N2942"/>
      <c r="O2942"/>
      <c r="P2942"/>
      <c r="Q2942"/>
      <c r="R2942"/>
      <c r="S2942"/>
      <c r="T2942"/>
      <c r="U2942"/>
      <c r="V2942"/>
      <c r="W2942"/>
      <c r="X2942" s="410"/>
      <c r="Y2942" s="410"/>
      <c r="Z2942" s="410"/>
      <c r="AA2942" s="410"/>
      <c r="AB2942" s="410"/>
      <c r="AC2942" s="410"/>
      <c r="AD2942" s="410"/>
    </row>
    <row r="2943" spans="1:30" s="30" customFormat="1" x14ac:dyDescent="0.25">
      <c r="A2943"/>
      <c r="B2943"/>
      <c r="C2943" s="33"/>
      <c r="D2943" s="33"/>
      <c r="E2943" s="33"/>
      <c r="F2943" s="33"/>
      <c r="G2943" s="33"/>
      <c r="N2943"/>
      <c r="O2943"/>
      <c r="P2943"/>
      <c r="Q2943"/>
      <c r="R2943"/>
      <c r="S2943"/>
      <c r="T2943"/>
      <c r="U2943"/>
      <c r="V2943"/>
      <c r="W2943"/>
      <c r="X2943" s="410"/>
      <c r="Y2943" s="410"/>
      <c r="Z2943" s="410"/>
      <c r="AA2943" s="410"/>
      <c r="AB2943" s="410"/>
      <c r="AC2943" s="410"/>
      <c r="AD2943" s="410"/>
    </row>
    <row r="2944" spans="1:30" s="30" customFormat="1" x14ac:dyDescent="0.25">
      <c r="A2944"/>
      <c r="B2944"/>
      <c r="C2944" s="33"/>
      <c r="D2944" s="33"/>
      <c r="E2944" s="33"/>
      <c r="F2944" s="33"/>
      <c r="G2944" s="33"/>
      <c r="N2944"/>
      <c r="O2944"/>
      <c r="P2944"/>
      <c r="Q2944"/>
      <c r="R2944"/>
      <c r="S2944"/>
      <c r="T2944"/>
      <c r="U2944"/>
      <c r="V2944"/>
      <c r="W2944"/>
      <c r="X2944" s="410"/>
      <c r="Y2944" s="410"/>
      <c r="Z2944" s="410"/>
      <c r="AA2944" s="410"/>
      <c r="AB2944" s="410"/>
      <c r="AC2944" s="410"/>
      <c r="AD2944" s="410"/>
    </row>
    <row r="2945" spans="1:30" s="30" customFormat="1" x14ac:dyDescent="0.25">
      <c r="A2945"/>
      <c r="B2945"/>
      <c r="C2945" s="33"/>
      <c r="D2945" s="33"/>
      <c r="E2945" s="33"/>
      <c r="F2945" s="33"/>
      <c r="G2945" s="33"/>
      <c r="N2945"/>
      <c r="O2945"/>
      <c r="P2945"/>
      <c r="Q2945"/>
      <c r="R2945"/>
      <c r="S2945"/>
      <c r="T2945"/>
      <c r="U2945"/>
      <c r="V2945"/>
      <c r="W2945"/>
      <c r="X2945" s="410"/>
      <c r="Y2945" s="410"/>
      <c r="Z2945" s="410"/>
      <c r="AA2945" s="410"/>
      <c r="AB2945" s="410"/>
      <c r="AC2945" s="410"/>
      <c r="AD2945" s="410"/>
    </row>
    <row r="2946" spans="1:30" s="30" customFormat="1" x14ac:dyDescent="0.25">
      <c r="A2946"/>
      <c r="B2946"/>
      <c r="C2946" s="33"/>
      <c r="D2946" s="33"/>
      <c r="E2946" s="33"/>
      <c r="F2946" s="33"/>
      <c r="G2946" s="33"/>
      <c r="N2946"/>
      <c r="O2946"/>
      <c r="P2946"/>
      <c r="Q2946"/>
      <c r="R2946"/>
      <c r="S2946"/>
      <c r="T2946"/>
      <c r="U2946"/>
      <c r="V2946"/>
      <c r="W2946"/>
      <c r="X2946" s="410"/>
      <c r="Y2946" s="410"/>
      <c r="Z2946" s="410"/>
      <c r="AA2946" s="410"/>
      <c r="AB2946" s="410"/>
      <c r="AC2946" s="410"/>
      <c r="AD2946" s="410"/>
    </row>
    <row r="2947" spans="1:30" s="30" customFormat="1" x14ac:dyDescent="0.25">
      <c r="A2947"/>
      <c r="B2947"/>
      <c r="C2947" s="33"/>
      <c r="D2947" s="33"/>
      <c r="E2947" s="33"/>
      <c r="F2947" s="33"/>
      <c r="G2947" s="33"/>
      <c r="N2947"/>
      <c r="O2947"/>
      <c r="P2947"/>
      <c r="Q2947"/>
      <c r="R2947"/>
      <c r="S2947"/>
      <c r="T2947"/>
      <c r="U2947"/>
      <c r="V2947"/>
      <c r="W2947"/>
      <c r="X2947" s="410"/>
      <c r="Y2947" s="410"/>
      <c r="Z2947" s="410"/>
      <c r="AA2947" s="410"/>
      <c r="AB2947" s="410"/>
      <c r="AC2947" s="410"/>
      <c r="AD2947" s="410"/>
    </row>
    <row r="2948" spans="1:30" s="30" customFormat="1" x14ac:dyDescent="0.25">
      <c r="A2948"/>
      <c r="B2948"/>
      <c r="C2948" s="33"/>
      <c r="D2948" s="33"/>
      <c r="E2948" s="33"/>
      <c r="F2948" s="33"/>
      <c r="G2948" s="33"/>
      <c r="N2948"/>
      <c r="O2948"/>
      <c r="P2948"/>
      <c r="Q2948"/>
      <c r="R2948"/>
      <c r="S2948"/>
      <c r="T2948"/>
      <c r="U2948"/>
      <c r="V2948"/>
      <c r="W2948"/>
      <c r="X2948" s="410"/>
      <c r="Y2948" s="410"/>
      <c r="Z2948" s="410"/>
      <c r="AA2948" s="410"/>
      <c r="AB2948" s="410"/>
      <c r="AC2948" s="410"/>
      <c r="AD2948" s="410"/>
    </row>
    <row r="2949" spans="1:30" s="30" customFormat="1" x14ac:dyDescent="0.25">
      <c r="A2949"/>
      <c r="B2949"/>
      <c r="C2949" s="33"/>
      <c r="D2949" s="33"/>
      <c r="E2949" s="33"/>
      <c r="F2949" s="33"/>
      <c r="G2949" s="33"/>
      <c r="N2949"/>
      <c r="O2949"/>
      <c r="P2949"/>
      <c r="Q2949"/>
      <c r="R2949"/>
      <c r="S2949"/>
      <c r="T2949"/>
      <c r="U2949"/>
      <c r="V2949"/>
      <c r="W2949"/>
      <c r="X2949" s="410"/>
      <c r="Y2949" s="410"/>
      <c r="Z2949" s="410"/>
      <c r="AA2949" s="410"/>
      <c r="AB2949" s="410"/>
      <c r="AC2949" s="410"/>
      <c r="AD2949" s="410"/>
    </row>
    <row r="2950" spans="1:30" s="30" customFormat="1" x14ac:dyDescent="0.25">
      <c r="A2950"/>
      <c r="B2950"/>
      <c r="C2950" s="33"/>
      <c r="D2950" s="33"/>
      <c r="E2950" s="33"/>
      <c r="F2950" s="33"/>
      <c r="G2950" s="33"/>
      <c r="N2950"/>
      <c r="O2950"/>
      <c r="P2950"/>
      <c r="Q2950"/>
      <c r="R2950"/>
      <c r="S2950"/>
      <c r="T2950"/>
      <c r="U2950"/>
      <c r="V2950"/>
      <c r="W2950"/>
      <c r="X2950" s="410"/>
      <c r="Y2950" s="410"/>
      <c r="Z2950" s="410"/>
      <c r="AA2950" s="410"/>
      <c r="AB2950" s="410"/>
      <c r="AC2950" s="410"/>
      <c r="AD2950" s="410"/>
    </row>
    <row r="2951" spans="1:30" s="30" customFormat="1" x14ac:dyDescent="0.25">
      <c r="A2951"/>
      <c r="B2951"/>
      <c r="C2951" s="33"/>
      <c r="D2951" s="33"/>
      <c r="E2951" s="33"/>
      <c r="F2951" s="33"/>
      <c r="G2951" s="33"/>
      <c r="N2951"/>
      <c r="O2951"/>
      <c r="P2951"/>
      <c r="Q2951"/>
      <c r="R2951"/>
      <c r="S2951"/>
      <c r="T2951"/>
      <c r="U2951"/>
      <c r="V2951"/>
      <c r="W2951"/>
      <c r="X2951" s="410"/>
      <c r="Y2951" s="410"/>
      <c r="Z2951" s="410"/>
      <c r="AA2951" s="410"/>
      <c r="AB2951" s="410"/>
      <c r="AC2951" s="410"/>
      <c r="AD2951" s="410"/>
    </row>
    <row r="2952" spans="1:30" s="30" customFormat="1" x14ac:dyDescent="0.25">
      <c r="A2952"/>
      <c r="B2952"/>
      <c r="C2952" s="33"/>
      <c r="D2952" s="33"/>
      <c r="E2952" s="33"/>
      <c r="F2952" s="33"/>
      <c r="G2952" s="33"/>
      <c r="N2952"/>
      <c r="O2952"/>
      <c r="P2952"/>
      <c r="Q2952"/>
      <c r="R2952"/>
      <c r="S2952"/>
      <c r="T2952"/>
      <c r="U2952"/>
      <c r="V2952"/>
      <c r="W2952"/>
      <c r="X2952" s="410"/>
      <c r="Y2952" s="410"/>
      <c r="Z2952" s="410"/>
      <c r="AA2952" s="410"/>
      <c r="AB2952" s="410"/>
      <c r="AC2952" s="410"/>
      <c r="AD2952" s="410"/>
    </row>
    <row r="2953" spans="1:30" s="30" customFormat="1" x14ac:dyDescent="0.25">
      <c r="A2953"/>
      <c r="B2953"/>
      <c r="C2953" s="33"/>
      <c r="D2953" s="33"/>
      <c r="E2953" s="33"/>
      <c r="F2953" s="33"/>
      <c r="G2953" s="33"/>
      <c r="N2953"/>
      <c r="O2953"/>
      <c r="P2953"/>
      <c r="Q2953"/>
      <c r="R2953"/>
      <c r="S2953"/>
      <c r="T2953"/>
      <c r="U2953"/>
      <c r="V2953"/>
      <c r="W2953"/>
      <c r="X2953" s="410"/>
      <c r="Y2953" s="410"/>
      <c r="Z2953" s="410"/>
      <c r="AA2953" s="410"/>
      <c r="AB2953" s="410"/>
      <c r="AC2953" s="410"/>
      <c r="AD2953" s="410"/>
    </row>
    <row r="2954" spans="1:30" s="30" customFormat="1" x14ac:dyDescent="0.25">
      <c r="A2954"/>
      <c r="B2954"/>
      <c r="C2954" s="33"/>
      <c r="D2954" s="33"/>
      <c r="E2954" s="33"/>
      <c r="F2954" s="33"/>
      <c r="G2954" s="33"/>
      <c r="N2954"/>
      <c r="O2954"/>
      <c r="P2954"/>
      <c r="Q2954"/>
      <c r="R2954"/>
      <c r="S2954"/>
      <c r="T2954"/>
      <c r="U2954"/>
      <c r="V2954"/>
      <c r="W2954"/>
      <c r="X2954" s="410"/>
      <c r="Y2954" s="410"/>
      <c r="Z2954" s="410"/>
      <c r="AA2954" s="410"/>
      <c r="AB2954" s="410"/>
      <c r="AC2954" s="410"/>
      <c r="AD2954" s="410"/>
    </row>
    <row r="2955" spans="1:30" s="30" customFormat="1" x14ac:dyDescent="0.25">
      <c r="A2955"/>
      <c r="B2955"/>
      <c r="C2955" s="33"/>
      <c r="D2955" s="33"/>
      <c r="E2955" s="33"/>
      <c r="F2955" s="33"/>
      <c r="G2955" s="33"/>
      <c r="N2955"/>
      <c r="O2955"/>
      <c r="P2955"/>
      <c r="Q2955"/>
      <c r="R2955"/>
      <c r="S2955"/>
      <c r="T2955"/>
      <c r="U2955"/>
      <c r="V2955"/>
      <c r="W2955"/>
      <c r="X2955" s="410"/>
      <c r="Y2955" s="410"/>
      <c r="Z2955" s="410"/>
      <c r="AA2955" s="410"/>
      <c r="AB2955" s="410"/>
      <c r="AC2955" s="410"/>
      <c r="AD2955" s="410"/>
    </row>
    <row r="2956" spans="1:30" s="30" customFormat="1" x14ac:dyDescent="0.25">
      <c r="A2956"/>
      <c r="B2956"/>
      <c r="C2956" s="33"/>
      <c r="D2956" s="33"/>
      <c r="E2956" s="33"/>
      <c r="F2956" s="33"/>
      <c r="G2956" s="33"/>
      <c r="N2956"/>
      <c r="O2956"/>
      <c r="P2956"/>
      <c r="Q2956"/>
      <c r="R2956"/>
      <c r="S2956"/>
      <c r="T2956"/>
      <c r="U2956"/>
      <c r="V2956"/>
      <c r="W2956"/>
      <c r="X2956" s="410"/>
      <c r="Y2956" s="410"/>
      <c r="Z2956" s="410"/>
      <c r="AA2956" s="410"/>
      <c r="AB2956" s="410"/>
      <c r="AC2956" s="410"/>
      <c r="AD2956" s="410"/>
    </row>
    <row r="2957" spans="1:30" s="30" customFormat="1" x14ac:dyDescent="0.25">
      <c r="A2957"/>
      <c r="B2957"/>
      <c r="C2957" s="33"/>
      <c r="D2957" s="33"/>
      <c r="E2957" s="33"/>
      <c r="F2957" s="33"/>
      <c r="G2957" s="33"/>
      <c r="N2957"/>
      <c r="O2957"/>
      <c r="P2957"/>
      <c r="Q2957"/>
      <c r="R2957"/>
      <c r="S2957"/>
      <c r="T2957"/>
      <c r="U2957"/>
      <c r="V2957"/>
      <c r="W2957"/>
      <c r="X2957" s="410"/>
      <c r="Y2957" s="410"/>
      <c r="Z2957" s="410"/>
      <c r="AA2957" s="410"/>
      <c r="AB2957" s="410"/>
      <c r="AC2957" s="410"/>
      <c r="AD2957" s="410"/>
    </row>
    <row r="2958" spans="1:30" s="30" customFormat="1" x14ac:dyDescent="0.25">
      <c r="A2958"/>
      <c r="B2958"/>
      <c r="C2958" s="33"/>
      <c r="D2958" s="33"/>
      <c r="E2958" s="33"/>
      <c r="F2958" s="33"/>
      <c r="G2958" s="33"/>
      <c r="N2958"/>
      <c r="O2958"/>
      <c r="P2958"/>
      <c r="Q2958"/>
      <c r="R2958"/>
      <c r="S2958"/>
      <c r="T2958"/>
      <c r="U2958"/>
      <c r="V2958"/>
      <c r="W2958"/>
      <c r="X2958" s="410"/>
      <c r="Y2958" s="410"/>
      <c r="Z2958" s="410"/>
      <c r="AA2958" s="410"/>
      <c r="AB2958" s="410"/>
      <c r="AC2958" s="410"/>
      <c r="AD2958" s="410"/>
    </row>
    <row r="2959" spans="1:30" s="30" customFormat="1" x14ac:dyDescent="0.25">
      <c r="A2959"/>
      <c r="B2959"/>
      <c r="C2959" s="33"/>
      <c r="D2959" s="33"/>
      <c r="E2959" s="33"/>
      <c r="F2959" s="33"/>
      <c r="G2959" s="33"/>
      <c r="N2959"/>
      <c r="O2959"/>
      <c r="P2959"/>
      <c r="Q2959"/>
      <c r="R2959"/>
      <c r="S2959"/>
      <c r="T2959"/>
      <c r="U2959"/>
      <c r="V2959"/>
      <c r="W2959"/>
      <c r="X2959" s="410"/>
      <c r="Y2959" s="410"/>
      <c r="Z2959" s="410"/>
      <c r="AA2959" s="410"/>
      <c r="AB2959" s="410"/>
      <c r="AC2959" s="410"/>
      <c r="AD2959" s="410"/>
    </row>
    <row r="2960" spans="1:30" s="30" customFormat="1" x14ac:dyDescent="0.25">
      <c r="A2960"/>
      <c r="B2960"/>
      <c r="C2960" s="33"/>
      <c r="D2960" s="33"/>
      <c r="E2960" s="33"/>
      <c r="F2960" s="33"/>
      <c r="G2960" s="33"/>
      <c r="N2960"/>
      <c r="O2960"/>
      <c r="P2960"/>
      <c r="Q2960"/>
      <c r="R2960"/>
      <c r="S2960"/>
      <c r="T2960"/>
      <c r="U2960"/>
      <c r="V2960"/>
      <c r="W2960"/>
      <c r="X2960" s="410"/>
      <c r="Y2960" s="410"/>
      <c r="Z2960" s="410"/>
      <c r="AA2960" s="410"/>
      <c r="AB2960" s="410"/>
      <c r="AC2960" s="410"/>
      <c r="AD2960" s="410"/>
    </row>
    <row r="2961" spans="1:30" s="30" customFormat="1" x14ac:dyDescent="0.25">
      <c r="A2961"/>
      <c r="B2961"/>
      <c r="C2961" s="33"/>
      <c r="D2961" s="33"/>
      <c r="E2961" s="33"/>
      <c r="F2961" s="33"/>
      <c r="G2961" s="33"/>
      <c r="N2961"/>
      <c r="O2961"/>
      <c r="P2961"/>
      <c r="Q2961"/>
      <c r="R2961"/>
      <c r="S2961"/>
      <c r="T2961"/>
      <c r="U2961"/>
      <c r="V2961"/>
      <c r="W2961"/>
      <c r="X2961" s="410"/>
      <c r="Y2961" s="410"/>
      <c r="Z2961" s="410"/>
      <c r="AA2961" s="410"/>
      <c r="AB2961" s="410"/>
      <c r="AC2961" s="410"/>
      <c r="AD2961" s="410"/>
    </row>
    <row r="2962" spans="1:30" s="30" customFormat="1" x14ac:dyDescent="0.25">
      <c r="A2962"/>
      <c r="B2962"/>
      <c r="C2962" s="33"/>
      <c r="D2962" s="33"/>
      <c r="E2962" s="33"/>
      <c r="F2962" s="33"/>
      <c r="G2962" s="33"/>
      <c r="N2962"/>
      <c r="O2962"/>
      <c r="P2962"/>
      <c r="Q2962"/>
      <c r="R2962"/>
      <c r="S2962"/>
      <c r="T2962"/>
      <c r="U2962"/>
      <c r="V2962"/>
      <c r="W2962"/>
      <c r="X2962" s="410"/>
      <c r="Y2962" s="410"/>
      <c r="Z2962" s="410"/>
      <c r="AA2962" s="410"/>
      <c r="AB2962" s="410"/>
      <c r="AC2962" s="410"/>
      <c r="AD2962" s="410"/>
    </row>
    <row r="2963" spans="1:30" s="30" customFormat="1" x14ac:dyDescent="0.25">
      <c r="A2963"/>
      <c r="B2963"/>
      <c r="C2963" s="33"/>
      <c r="D2963" s="33"/>
      <c r="E2963" s="33"/>
      <c r="F2963" s="33"/>
      <c r="G2963" s="33"/>
      <c r="N2963"/>
      <c r="O2963"/>
      <c r="P2963"/>
      <c r="Q2963"/>
      <c r="R2963"/>
      <c r="S2963"/>
      <c r="T2963"/>
      <c r="U2963"/>
      <c r="V2963"/>
      <c r="W2963"/>
      <c r="X2963" s="410"/>
      <c r="Y2963" s="410"/>
      <c r="Z2963" s="410"/>
      <c r="AA2963" s="410"/>
      <c r="AB2963" s="410"/>
      <c r="AC2963" s="410"/>
      <c r="AD2963" s="410"/>
    </row>
    <row r="2964" spans="1:30" s="30" customFormat="1" x14ac:dyDescent="0.25">
      <c r="A2964"/>
      <c r="B2964"/>
      <c r="C2964" s="33"/>
      <c r="D2964" s="33"/>
      <c r="E2964" s="33"/>
      <c r="F2964" s="33"/>
      <c r="G2964" s="33"/>
      <c r="N2964"/>
      <c r="O2964"/>
      <c r="P2964"/>
      <c r="Q2964"/>
      <c r="R2964"/>
      <c r="S2964"/>
      <c r="T2964"/>
      <c r="U2964"/>
      <c r="V2964"/>
      <c r="W2964"/>
      <c r="X2964" s="410"/>
      <c r="Y2964" s="410"/>
      <c r="Z2964" s="410"/>
      <c r="AA2964" s="410"/>
      <c r="AB2964" s="410"/>
      <c r="AC2964" s="410"/>
      <c r="AD2964" s="410"/>
    </row>
    <row r="2965" spans="1:30" s="30" customFormat="1" x14ac:dyDescent="0.25">
      <c r="A2965"/>
      <c r="B2965"/>
      <c r="C2965" s="33"/>
      <c r="D2965" s="33"/>
      <c r="E2965" s="33"/>
      <c r="F2965" s="33"/>
      <c r="G2965" s="33"/>
      <c r="N2965"/>
      <c r="O2965"/>
      <c r="P2965"/>
      <c r="Q2965"/>
      <c r="R2965"/>
      <c r="S2965"/>
      <c r="T2965"/>
      <c r="U2965"/>
      <c r="V2965"/>
      <c r="W2965"/>
      <c r="X2965" s="410"/>
      <c r="Y2965" s="410"/>
      <c r="Z2965" s="410"/>
      <c r="AA2965" s="410"/>
      <c r="AB2965" s="410"/>
      <c r="AC2965" s="410"/>
      <c r="AD2965" s="410"/>
    </row>
    <row r="2966" spans="1:30" s="30" customFormat="1" x14ac:dyDescent="0.25">
      <c r="A2966"/>
      <c r="B2966"/>
      <c r="C2966" s="33"/>
      <c r="D2966" s="33"/>
      <c r="E2966" s="33"/>
      <c r="F2966" s="33"/>
      <c r="G2966" s="33"/>
      <c r="N2966"/>
      <c r="O2966"/>
      <c r="P2966"/>
      <c r="Q2966"/>
      <c r="R2966"/>
      <c r="S2966"/>
      <c r="T2966"/>
      <c r="U2966"/>
      <c r="V2966"/>
      <c r="W2966"/>
      <c r="X2966" s="410"/>
      <c r="Y2966" s="410"/>
      <c r="Z2966" s="410"/>
      <c r="AA2966" s="410"/>
      <c r="AB2966" s="410"/>
      <c r="AC2966" s="410"/>
      <c r="AD2966" s="410"/>
    </row>
    <row r="2967" spans="1:30" s="30" customFormat="1" x14ac:dyDescent="0.25">
      <c r="A2967"/>
      <c r="B2967"/>
      <c r="C2967" s="33"/>
      <c r="D2967" s="33"/>
      <c r="E2967" s="33"/>
      <c r="F2967" s="33"/>
      <c r="G2967" s="33"/>
      <c r="N2967"/>
      <c r="O2967"/>
      <c r="P2967"/>
      <c r="Q2967"/>
      <c r="R2967"/>
      <c r="S2967"/>
      <c r="T2967"/>
      <c r="U2967"/>
      <c r="V2967"/>
      <c r="W2967"/>
      <c r="X2967" s="410"/>
      <c r="Y2967" s="410"/>
      <c r="Z2967" s="410"/>
      <c r="AA2967" s="410"/>
      <c r="AB2967" s="410"/>
      <c r="AC2967" s="410"/>
      <c r="AD2967" s="410"/>
    </row>
    <row r="2968" spans="1:30" s="30" customFormat="1" x14ac:dyDescent="0.25">
      <c r="A2968"/>
      <c r="B2968"/>
      <c r="C2968" s="33"/>
      <c r="D2968" s="33"/>
      <c r="E2968" s="33"/>
      <c r="F2968" s="33"/>
      <c r="G2968" s="33"/>
      <c r="N2968"/>
      <c r="O2968"/>
      <c r="P2968"/>
      <c r="Q2968"/>
      <c r="R2968"/>
      <c r="S2968"/>
      <c r="T2968"/>
      <c r="U2968"/>
      <c r="V2968"/>
      <c r="W2968"/>
      <c r="X2968" s="410"/>
      <c r="Y2968" s="410"/>
      <c r="Z2968" s="410"/>
      <c r="AA2968" s="410"/>
      <c r="AB2968" s="410"/>
      <c r="AC2968" s="410"/>
      <c r="AD2968" s="410"/>
    </row>
    <row r="2969" spans="1:30" s="30" customFormat="1" x14ac:dyDescent="0.25">
      <c r="A2969"/>
      <c r="B2969"/>
      <c r="C2969" s="33"/>
      <c r="D2969" s="33"/>
      <c r="E2969" s="33"/>
      <c r="F2969" s="33"/>
      <c r="G2969" s="33"/>
      <c r="N2969"/>
      <c r="O2969"/>
      <c r="P2969"/>
      <c r="Q2969"/>
      <c r="R2969"/>
      <c r="S2969"/>
      <c r="T2969"/>
      <c r="U2969"/>
      <c r="V2969"/>
      <c r="W2969"/>
      <c r="X2969" s="410"/>
      <c r="Y2969" s="410"/>
      <c r="Z2969" s="410"/>
      <c r="AA2969" s="410"/>
      <c r="AB2969" s="410"/>
      <c r="AC2969" s="410"/>
      <c r="AD2969" s="410"/>
    </row>
    <row r="2970" spans="1:30" s="30" customFormat="1" x14ac:dyDescent="0.25">
      <c r="A2970"/>
      <c r="B2970"/>
      <c r="C2970" s="33"/>
      <c r="D2970" s="33"/>
      <c r="E2970" s="33"/>
      <c r="F2970" s="33"/>
      <c r="G2970" s="33"/>
      <c r="N2970"/>
      <c r="O2970"/>
      <c r="P2970"/>
      <c r="Q2970"/>
      <c r="R2970"/>
      <c r="S2970"/>
      <c r="T2970"/>
      <c r="U2970"/>
      <c r="V2970"/>
      <c r="W2970"/>
      <c r="X2970" s="410"/>
      <c r="Y2970" s="410"/>
      <c r="Z2970" s="410"/>
      <c r="AA2970" s="410"/>
      <c r="AB2970" s="410"/>
      <c r="AC2970" s="410"/>
      <c r="AD2970" s="410"/>
    </row>
    <row r="2971" spans="1:30" s="30" customFormat="1" x14ac:dyDescent="0.25">
      <c r="A2971"/>
      <c r="B2971"/>
      <c r="C2971" s="33"/>
      <c r="D2971" s="33"/>
      <c r="E2971" s="33"/>
      <c r="F2971" s="33"/>
      <c r="G2971" s="33"/>
      <c r="N2971"/>
      <c r="O2971"/>
      <c r="P2971"/>
      <c r="Q2971"/>
      <c r="R2971"/>
      <c r="S2971"/>
      <c r="T2971"/>
      <c r="U2971"/>
      <c r="V2971"/>
      <c r="W2971"/>
      <c r="X2971" s="410"/>
      <c r="Y2971" s="410"/>
      <c r="Z2971" s="410"/>
      <c r="AA2971" s="410"/>
      <c r="AB2971" s="410"/>
      <c r="AC2971" s="410"/>
      <c r="AD2971" s="410"/>
    </row>
    <row r="2972" spans="1:30" s="30" customFormat="1" x14ac:dyDescent="0.25">
      <c r="A2972"/>
      <c r="B2972"/>
      <c r="C2972" s="33"/>
      <c r="D2972" s="33"/>
      <c r="E2972" s="33"/>
      <c r="F2972" s="33"/>
      <c r="G2972" s="33"/>
      <c r="N2972"/>
      <c r="O2972"/>
      <c r="P2972"/>
      <c r="Q2972"/>
      <c r="R2972"/>
      <c r="S2972"/>
      <c r="T2972"/>
      <c r="U2972"/>
      <c r="V2972"/>
      <c r="W2972"/>
      <c r="X2972" s="410"/>
      <c r="Y2972" s="410"/>
      <c r="Z2972" s="410"/>
      <c r="AA2972" s="410"/>
      <c r="AB2972" s="410"/>
      <c r="AC2972" s="410"/>
      <c r="AD2972" s="410"/>
    </row>
    <row r="2973" spans="1:30" s="30" customFormat="1" x14ac:dyDescent="0.25">
      <c r="A2973"/>
      <c r="B2973"/>
      <c r="C2973" s="33"/>
      <c r="D2973" s="33"/>
      <c r="E2973" s="33"/>
      <c r="F2973" s="33"/>
      <c r="G2973" s="33"/>
      <c r="N2973"/>
      <c r="O2973"/>
      <c r="P2973"/>
      <c r="Q2973"/>
      <c r="R2973"/>
      <c r="S2973"/>
      <c r="T2973"/>
      <c r="U2973"/>
      <c r="V2973"/>
      <c r="W2973"/>
      <c r="X2973" s="410"/>
      <c r="Y2973" s="410"/>
      <c r="Z2973" s="410"/>
      <c r="AA2973" s="410"/>
      <c r="AB2973" s="410"/>
      <c r="AC2973" s="410"/>
      <c r="AD2973" s="410"/>
    </row>
    <row r="2974" spans="1:30" s="30" customFormat="1" x14ac:dyDescent="0.25">
      <c r="A2974"/>
      <c r="B2974"/>
      <c r="C2974" s="33"/>
      <c r="D2974" s="33"/>
      <c r="E2974" s="33"/>
      <c r="F2974" s="33"/>
      <c r="G2974" s="33"/>
      <c r="N2974"/>
      <c r="O2974"/>
      <c r="P2974"/>
      <c r="Q2974"/>
      <c r="R2974"/>
      <c r="S2974"/>
      <c r="T2974"/>
      <c r="U2974"/>
      <c r="V2974"/>
      <c r="W2974"/>
      <c r="X2974" s="410"/>
      <c r="Y2974" s="410"/>
      <c r="Z2974" s="410"/>
      <c r="AA2974" s="410"/>
      <c r="AB2974" s="410"/>
      <c r="AC2974" s="410"/>
      <c r="AD2974" s="410"/>
    </row>
    <row r="2975" spans="1:30" s="30" customFormat="1" x14ac:dyDescent="0.25">
      <c r="A2975"/>
      <c r="B2975"/>
      <c r="C2975" s="33"/>
      <c r="D2975" s="33"/>
      <c r="E2975" s="33"/>
      <c r="F2975" s="33"/>
      <c r="G2975" s="33"/>
      <c r="N2975"/>
      <c r="O2975"/>
      <c r="P2975"/>
      <c r="Q2975"/>
      <c r="R2975"/>
      <c r="S2975"/>
      <c r="T2975"/>
      <c r="U2975"/>
      <c r="V2975"/>
      <c r="W2975"/>
      <c r="X2975" s="410"/>
      <c r="Y2975" s="410"/>
      <c r="Z2975" s="410"/>
      <c r="AA2975" s="410"/>
      <c r="AB2975" s="410"/>
      <c r="AC2975" s="410"/>
      <c r="AD2975" s="410"/>
    </row>
    <row r="2976" spans="1:30" s="30" customFormat="1" x14ac:dyDescent="0.25">
      <c r="A2976"/>
      <c r="B2976"/>
      <c r="C2976" s="33"/>
      <c r="D2976" s="33"/>
      <c r="E2976" s="33"/>
      <c r="F2976" s="33"/>
      <c r="G2976" s="33"/>
      <c r="N2976"/>
      <c r="O2976"/>
      <c r="P2976"/>
      <c r="Q2976"/>
      <c r="R2976"/>
      <c r="S2976"/>
      <c r="T2976"/>
      <c r="U2976"/>
      <c r="V2976"/>
      <c r="W2976"/>
      <c r="X2976" s="410"/>
      <c r="Y2976" s="410"/>
      <c r="Z2976" s="410"/>
      <c r="AA2976" s="410"/>
      <c r="AB2976" s="410"/>
      <c r="AC2976" s="410"/>
      <c r="AD2976" s="410"/>
    </row>
    <row r="2977" spans="1:30" s="30" customFormat="1" x14ac:dyDescent="0.25">
      <c r="A2977"/>
      <c r="B2977"/>
      <c r="C2977" s="33"/>
      <c r="D2977" s="33"/>
      <c r="E2977" s="33"/>
      <c r="F2977" s="33"/>
      <c r="G2977" s="33"/>
      <c r="N2977"/>
      <c r="O2977"/>
      <c r="P2977"/>
      <c r="Q2977"/>
      <c r="R2977"/>
      <c r="S2977"/>
      <c r="T2977"/>
      <c r="U2977"/>
      <c r="V2977"/>
      <c r="W2977"/>
      <c r="X2977" s="410"/>
      <c r="Y2977" s="410"/>
      <c r="Z2977" s="410"/>
      <c r="AA2977" s="410"/>
      <c r="AB2977" s="410"/>
      <c r="AC2977" s="410"/>
      <c r="AD2977" s="410"/>
    </row>
    <row r="2978" spans="1:30" s="30" customFormat="1" x14ac:dyDescent="0.25">
      <c r="A2978"/>
      <c r="B2978"/>
      <c r="C2978" s="33"/>
      <c r="D2978" s="33"/>
      <c r="E2978" s="33"/>
      <c r="F2978" s="33"/>
      <c r="G2978" s="33"/>
      <c r="N2978"/>
      <c r="O2978"/>
      <c r="P2978"/>
      <c r="Q2978"/>
      <c r="R2978"/>
      <c r="S2978"/>
      <c r="T2978"/>
      <c r="U2978"/>
      <c r="V2978"/>
      <c r="W2978"/>
      <c r="X2978" s="410"/>
      <c r="Y2978" s="410"/>
      <c r="Z2978" s="410"/>
      <c r="AA2978" s="410"/>
      <c r="AB2978" s="410"/>
      <c r="AC2978" s="410"/>
      <c r="AD2978" s="410"/>
    </row>
    <row r="2979" spans="1:30" s="30" customFormat="1" x14ac:dyDescent="0.25">
      <c r="A2979"/>
      <c r="B2979"/>
      <c r="C2979" s="33"/>
      <c r="D2979" s="33"/>
      <c r="E2979" s="33"/>
      <c r="F2979" s="33"/>
      <c r="G2979" s="33"/>
      <c r="N2979"/>
      <c r="O2979"/>
      <c r="P2979"/>
      <c r="Q2979"/>
      <c r="R2979"/>
      <c r="S2979"/>
      <c r="T2979"/>
      <c r="U2979"/>
      <c r="V2979"/>
      <c r="W2979"/>
      <c r="X2979" s="410"/>
      <c r="Y2979" s="410"/>
      <c r="Z2979" s="410"/>
      <c r="AA2979" s="410"/>
      <c r="AB2979" s="410"/>
      <c r="AC2979" s="410"/>
      <c r="AD2979" s="410"/>
    </row>
    <row r="2980" spans="1:30" s="30" customFormat="1" x14ac:dyDescent="0.25">
      <c r="A2980"/>
      <c r="B2980"/>
      <c r="C2980" s="33"/>
      <c r="D2980" s="33"/>
      <c r="E2980" s="33"/>
      <c r="F2980" s="33"/>
      <c r="G2980" s="33"/>
      <c r="N2980"/>
      <c r="O2980"/>
      <c r="P2980"/>
      <c r="Q2980"/>
      <c r="R2980"/>
      <c r="S2980"/>
      <c r="T2980"/>
      <c r="U2980"/>
      <c r="V2980"/>
      <c r="W2980"/>
      <c r="X2980" s="410"/>
      <c r="Y2980" s="410"/>
      <c r="Z2980" s="410"/>
      <c r="AA2980" s="410"/>
      <c r="AB2980" s="410"/>
      <c r="AC2980" s="410"/>
      <c r="AD2980" s="410"/>
    </row>
    <row r="2981" spans="1:30" s="30" customFormat="1" x14ac:dyDescent="0.25">
      <c r="A2981"/>
      <c r="B2981"/>
      <c r="C2981" s="33"/>
      <c r="D2981" s="33"/>
      <c r="E2981" s="33"/>
      <c r="F2981" s="33"/>
      <c r="G2981" s="33"/>
      <c r="N2981"/>
      <c r="O2981"/>
      <c r="P2981"/>
      <c r="Q2981"/>
      <c r="R2981"/>
      <c r="S2981"/>
      <c r="T2981"/>
      <c r="U2981"/>
      <c r="V2981"/>
      <c r="W2981"/>
      <c r="X2981" s="410"/>
      <c r="Y2981" s="410"/>
      <c r="Z2981" s="410"/>
      <c r="AA2981" s="410"/>
      <c r="AB2981" s="410"/>
      <c r="AC2981" s="410"/>
      <c r="AD2981" s="410"/>
    </row>
    <row r="2982" spans="1:30" s="30" customFormat="1" x14ac:dyDescent="0.25">
      <c r="A2982"/>
      <c r="B2982"/>
      <c r="C2982" s="33"/>
      <c r="D2982" s="33"/>
      <c r="E2982" s="33"/>
      <c r="F2982" s="33"/>
      <c r="G2982" s="33"/>
      <c r="N2982"/>
      <c r="O2982"/>
      <c r="P2982"/>
      <c r="Q2982"/>
      <c r="R2982"/>
      <c r="S2982"/>
      <c r="T2982"/>
      <c r="U2982"/>
      <c r="V2982"/>
      <c r="W2982"/>
      <c r="X2982" s="410"/>
      <c r="Y2982" s="410"/>
      <c r="Z2982" s="410"/>
      <c r="AA2982" s="410"/>
      <c r="AB2982" s="410"/>
      <c r="AC2982" s="410"/>
      <c r="AD2982" s="410"/>
    </row>
    <row r="2983" spans="1:30" s="30" customFormat="1" x14ac:dyDescent="0.25">
      <c r="A2983"/>
      <c r="B2983"/>
      <c r="C2983" s="33"/>
      <c r="D2983" s="33"/>
      <c r="E2983" s="33"/>
      <c r="F2983" s="33"/>
      <c r="G2983" s="33"/>
      <c r="N2983"/>
      <c r="O2983"/>
      <c r="P2983"/>
      <c r="Q2983"/>
      <c r="R2983"/>
      <c r="S2983"/>
      <c r="T2983"/>
      <c r="U2983"/>
      <c r="V2983"/>
      <c r="W2983"/>
      <c r="X2983" s="410"/>
      <c r="Y2983" s="410"/>
      <c r="Z2983" s="410"/>
      <c r="AA2983" s="410"/>
      <c r="AB2983" s="410"/>
      <c r="AC2983" s="410"/>
      <c r="AD2983" s="410"/>
    </row>
    <row r="2984" spans="1:30" s="30" customFormat="1" x14ac:dyDescent="0.25">
      <c r="A2984"/>
      <c r="B2984"/>
      <c r="C2984" s="33"/>
      <c r="D2984" s="33"/>
      <c r="E2984" s="33"/>
      <c r="F2984" s="33"/>
      <c r="G2984" s="33"/>
      <c r="N2984"/>
      <c r="O2984"/>
      <c r="P2984"/>
      <c r="Q2984"/>
      <c r="R2984"/>
      <c r="S2984"/>
      <c r="T2984"/>
      <c r="U2984"/>
      <c r="V2984"/>
      <c r="W2984"/>
      <c r="X2984" s="410"/>
      <c r="Y2984" s="410"/>
      <c r="Z2984" s="410"/>
      <c r="AA2984" s="410"/>
      <c r="AB2984" s="410"/>
      <c r="AC2984" s="410"/>
      <c r="AD2984" s="410"/>
    </row>
    <row r="2985" spans="1:30" s="30" customFormat="1" x14ac:dyDescent="0.25">
      <c r="A2985"/>
      <c r="B2985"/>
      <c r="C2985" s="33"/>
      <c r="D2985" s="33"/>
      <c r="E2985" s="33"/>
      <c r="F2985" s="33"/>
      <c r="G2985" s="33"/>
      <c r="N2985"/>
      <c r="O2985"/>
      <c r="P2985"/>
      <c r="Q2985"/>
      <c r="R2985"/>
      <c r="S2985"/>
      <c r="T2985"/>
      <c r="U2985"/>
      <c r="V2985"/>
      <c r="W2985"/>
      <c r="X2985" s="410"/>
      <c r="Y2985" s="410"/>
      <c r="Z2985" s="410"/>
      <c r="AA2985" s="410"/>
      <c r="AB2985" s="410"/>
      <c r="AC2985" s="410"/>
      <c r="AD2985" s="410"/>
    </row>
    <row r="2986" spans="1:30" s="30" customFormat="1" x14ac:dyDescent="0.25">
      <c r="A2986"/>
      <c r="B2986"/>
      <c r="C2986" s="33"/>
      <c r="D2986" s="33"/>
      <c r="E2986" s="33"/>
      <c r="F2986" s="33"/>
      <c r="G2986" s="33"/>
      <c r="N2986"/>
      <c r="O2986"/>
      <c r="P2986"/>
      <c r="Q2986"/>
      <c r="R2986"/>
      <c r="S2986"/>
      <c r="T2986"/>
      <c r="U2986"/>
      <c r="V2986"/>
      <c r="W2986"/>
      <c r="X2986" s="410"/>
      <c r="Y2986" s="410"/>
      <c r="Z2986" s="410"/>
      <c r="AA2986" s="410"/>
      <c r="AB2986" s="410"/>
      <c r="AC2986" s="410"/>
      <c r="AD2986" s="410"/>
    </row>
    <row r="2987" spans="1:30" s="30" customFormat="1" x14ac:dyDescent="0.25">
      <c r="A2987"/>
      <c r="B2987"/>
      <c r="C2987" s="33"/>
      <c r="D2987" s="33"/>
      <c r="E2987" s="33"/>
      <c r="F2987" s="33"/>
      <c r="G2987" s="33"/>
      <c r="N2987"/>
      <c r="O2987"/>
      <c r="P2987"/>
      <c r="Q2987"/>
      <c r="R2987"/>
      <c r="S2987"/>
      <c r="T2987"/>
      <c r="U2987"/>
      <c r="V2987"/>
      <c r="W2987"/>
      <c r="X2987" s="410"/>
      <c r="Y2987" s="410"/>
      <c r="Z2987" s="410"/>
      <c r="AA2987" s="410"/>
      <c r="AB2987" s="410"/>
      <c r="AC2987" s="410"/>
      <c r="AD2987" s="410"/>
    </row>
    <row r="2988" spans="1:30" s="30" customFormat="1" x14ac:dyDescent="0.25">
      <c r="A2988"/>
      <c r="B2988"/>
      <c r="C2988" s="33"/>
      <c r="D2988" s="33"/>
      <c r="E2988" s="33"/>
      <c r="F2988" s="33"/>
      <c r="G2988" s="33"/>
      <c r="N2988"/>
      <c r="O2988"/>
      <c r="P2988"/>
      <c r="Q2988"/>
      <c r="R2988"/>
      <c r="S2988"/>
      <c r="T2988"/>
      <c r="U2988"/>
      <c r="V2988"/>
      <c r="W2988"/>
      <c r="X2988" s="410"/>
      <c r="Y2988" s="410"/>
      <c r="Z2988" s="410"/>
      <c r="AA2988" s="410"/>
      <c r="AB2988" s="410"/>
      <c r="AC2988" s="410"/>
      <c r="AD2988" s="410"/>
    </row>
    <row r="2989" spans="1:30" s="30" customFormat="1" x14ac:dyDescent="0.25">
      <c r="A2989"/>
      <c r="B2989"/>
      <c r="C2989" s="33"/>
      <c r="D2989" s="33"/>
      <c r="E2989" s="33"/>
      <c r="F2989" s="33"/>
      <c r="G2989" s="33"/>
      <c r="N2989"/>
      <c r="O2989"/>
      <c r="P2989"/>
      <c r="Q2989"/>
      <c r="R2989"/>
      <c r="S2989"/>
      <c r="T2989"/>
      <c r="U2989"/>
      <c r="V2989"/>
      <c r="W2989"/>
      <c r="X2989" s="410"/>
      <c r="Y2989" s="410"/>
      <c r="Z2989" s="410"/>
      <c r="AA2989" s="410"/>
      <c r="AB2989" s="410"/>
      <c r="AC2989" s="410"/>
      <c r="AD2989" s="410"/>
    </row>
    <row r="2990" spans="1:30" s="30" customFormat="1" x14ac:dyDescent="0.25">
      <c r="A2990"/>
      <c r="B2990"/>
      <c r="C2990" s="33"/>
      <c r="D2990" s="33"/>
      <c r="E2990" s="33"/>
      <c r="F2990" s="33"/>
      <c r="G2990" s="33"/>
      <c r="N2990"/>
      <c r="O2990"/>
      <c r="P2990"/>
      <c r="Q2990"/>
      <c r="R2990"/>
      <c r="S2990"/>
      <c r="T2990"/>
      <c r="U2990"/>
      <c r="V2990"/>
      <c r="W2990"/>
      <c r="X2990" s="410"/>
      <c r="Y2990" s="410"/>
      <c r="Z2990" s="410"/>
      <c r="AA2990" s="410"/>
      <c r="AB2990" s="410"/>
      <c r="AC2990" s="410"/>
      <c r="AD2990" s="410"/>
    </row>
    <row r="2991" spans="1:30" s="30" customFormat="1" x14ac:dyDescent="0.25">
      <c r="A2991"/>
      <c r="B2991"/>
      <c r="C2991" s="33"/>
      <c r="D2991" s="33"/>
      <c r="E2991" s="33"/>
      <c r="F2991" s="33"/>
      <c r="G2991" s="33"/>
      <c r="N2991"/>
      <c r="O2991"/>
      <c r="P2991"/>
      <c r="Q2991"/>
      <c r="R2991"/>
      <c r="S2991"/>
      <c r="T2991"/>
      <c r="U2991"/>
      <c r="V2991"/>
      <c r="W2991"/>
      <c r="X2991" s="410"/>
      <c r="Y2991" s="410"/>
      <c r="Z2991" s="410"/>
      <c r="AA2991" s="410"/>
      <c r="AB2991" s="410"/>
      <c r="AC2991" s="410"/>
      <c r="AD2991" s="410"/>
    </row>
    <row r="2992" spans="1:30" s="30" customFormat="1" x14ac:dyDescent="0.25">
      <c r="A2992"/>
      <c r="B2992"/>
      <c r="C2992" s="33"/>
      <c r="D2992" s="33"/>
      <c r="E2992" s="33"/>
      <c r="F2992" s="33"/>
      <c r="G2992" s="33"/>
      <c r="N2992"/>
      <c r="O2992"/>
      <c r="P2992"/>
      <c r="Q2992"/>
      <c r="R2992"/>
      <c r="S2992"/>
      <c r="T2992"/>
      <c r="U2992"/>
      <c r="V2992"/>
      <c r="W2992"/>
      <c r="X2992" s="410"/>
      <c r="Y2992" s="410"/>
      <c r="Z2992" s="410"/>
      <c r="AA2992" s="410"/>
      <c r="AB2992" s="410"/>
      <c r="AC2992" s="410"/>
      <c r="AD2992" s="410"/>
    </row>
    <row r="2993" spans="1:30" s="30" customFormat="1" x14ac:dyDescent="0.25">
      <c r="A2993"/>
      <c r="B2993"/>
      <c r="C2993" s="33"/>
      <c r="D2993" s="33"/>
      <c r="E2993" s="33"/>
      <c r="F2993" s="33"/>
      <c r="G2993" s="33"/>
      <c r="N2993"/>
      <c r="O2993"/>
      <c r="P2993"/>
      <c r="Q2993"/>
      <c r="R2993"/>
      <c r="S2993"/>
      <c r="T2993"/>
      <c r="U2993"/>
      <c r="V2993"/>
      <c r="W2993"/>
      <c r="X2993" s="410"/>
      <c r="Y2993" s="410"/>
      <c r="Z2993" s="410"/>
      <c r="AA2993" s="410"/>
      <c r="AB2993" s="410"/>
      <c r="AC2993" s="410"/>
      <c r="AD2993" s="410"/>
    </row>
    <row r="2994" spans="1:30" s="30" customFormat="1" x14ac:dyDescent="0.25">
      <c r="A2994"/>
      <c r="B2994"/>
      <c r="C2994" s="33"/>
      <c r="D2994" s="33"/>
      <c r="E2994" s="33"/>
      <c r="F2994" s="33"/>
      <c r="G2994" s="33"/>
      <c r="N2994"/>
      <c r="O2994"/>
      <c r="P2994"/>
      <c r="Q2994"/>
      <c r="R2994"/>
      <c r="S2994"/>
      <c r="T2994"/>
      <c r="U2994"/>
      <c r="V2994"/>
      <c r="W2994"/>
      <c r="X2994" s="410"/>
      <c r="Y2994" s="410"/>
      <c r="Z2994" s="410"/>
      <c r="AA2994" s="410"/>
      <c r="AB2994" s="410"/>
      <c r="AC2994" s="410"/>
      <c r="AD2994" s="410"/>
    </row>
    <row r="2995" spans="1:30" s="30" customFormat="1" x14ac:dyDescent="0.25">
      <c r="A2995"/>
      <c r="B2995"/>
      <c r="C2995" s="33"/>
      <c r="D2995" s="33"/>
      <c r="E2995" s="33"/>
      <c r="F2995" s="33"/>
      <c r="G2995" s="33"/>
      <c r="N2995"/>
      <c r="O2995"/>
      <c r="P2995"/>
      <c r="Q2995"/>
      <c r="R2995"/>
      <c r="S2995"/>
      <c r="T2995"/>
      <c r="U2995"/>
      <c r="V2995"/>
      <c r="W2995"/>
      <c r="X2995" s="410"/>
      <c r="Y2995" s="410"/>
      <c r="Z2995" s="410"/>
      <c r="AA2995" s="410"/>
      <c r="AB2995" s="410"/>
      <c r="AC2995" s="410"/>
      <c r="AD2995" s="410"/>
    </row>
    <row r="2996" spans="1:30" s="30" customFormat="1" x14ac:dyDescent="0.25">
      <c r="A2996"/>
      <c r="B2996"/>
      <c r="C2996" s="33"/>
      <c r="D2996" s="33"/>
      <c r="E2996" s="33"/>
      <c r="F2996" s="33"/>
      <c r="G2996" s="33"/>
      <c r="N2996"/>
      <c r="O2996"/>
      <c r="P2996"/>
      <c r="Q2996"/>
      <c r="R2996"/>
      <c r="S2996"/>
      <c r="T2996"/>
      <c r="U2996"/>
      <c r="V2996"/>
      <c r="W2996"/>
      <c r="X2996" s="410"/>
      <c r="Y2996" s="410"/>
      <c r="Z2996" s="410"/>
      <c r="AA2996" s="410"/>
      <c r="AB2996" s="410"/>
      <c r="AC2996" s="410"/>
      <c r="AD2996" s="410"/>
    </row>
    <row r="2997" spans="1:30" s="30" customFormat="1" x14ac:dyDescent="0.25">
      <c r="A2997"/>
      <c r="B2997"/>
      <c r="C2997" s="33"/>
      <c r="D2997" s="33"/>
      <c r="E2997" s="33"/>
      <c r="F2997" s="33"/>
      <c r="G2997" s="33"/>
      <c r="N2997"/>
      <c r="O2997"/>
      <c r="P2997"/>
      <c r="Q2997"/>
      <c r="R2997"/>
      <c r="S2997"/>
      <c r="T2997"/>
      <c r="U2997"/>
      <c r="V2997"/>
      <c r="W2997"/>
      <c r="X2997" s="410"/>
      <c r="Y2997" s="410"/>
      <c r="Z2997" s="410"/>
      <c r="AA2997" s="410"/>
      <c r="AB2997" s="410"/>
      <c r="AC2997" s="410"/>
      <c r="AD2997" s="410"/>
    </row>
    <row r="2998" spans="1:30" s="30" customFormat="1" x14ac:dyDescent="0.25">
      <c r="A2998"/>
      <c r="B2998"/>
      <c r="C2998" s="33"/>
      <c r="D2998" s="33"/>
      <c r="E2998" s="33"/>
      <c r="F2998" s="33"/>
      <c r="G2998" s="33"/>
      <c r="N2998"/>
      <c r="O2998"/>
      <c r="P2998"/>
      <c r="Q2998"/>
      <c r="R2998"/>
      <c r="S2998"/>
      <c r="T2998"/>
      <c r="U2998"/>
      <c r="V2998"/>
      <c r="W2998"/>
      <c r="X2998" s="410"/>
      <c r="Y2998" s="410"/>
      <c r="Z2998" s="410"/>
      <c r="AA2998" s="410"/>
      <c r="AB2998" s="410"/>
      <c r="AC2998" s="410"/>
      <c r="AD2998" s="410"/>
    </row>
    <row r="2999" spans="1:30" s="30" customFormat="1" x14ac:dyDescent="0.25">
      <c r="A2999"/>
      <c r="B2999"/>
      <c r="C2999" s="33"/>
      <c r="D2999" s="33"/>
      <c r="E2999" s="33"/>
      <c r="F2999" s="33"/>
      <c r="G2999" s="33"/>
      <c r="N2999"/>
      <c r="O2999"/>
      <c r="P2999"/>
      <c r="Q2999"/>
      <c r="R2999"/>
      <c r="S2999"/>
      <c r="T2999"/>
      <c r="U2999"/>
      <c r="V2999"/>
      <c r="W2999"/>
      <c r="X2999" s="410"/>
      <c r="Y2999" s="410"/>
      <c r="Z2999" s="410"/>
      <c r="AA2999" s="410"/>
      <c r="AB2999" s="410"/>
      <c r="AC2999" s="410"/>
      <c r="AD2999" s="410"/>
    </row>
    <row r="3000" spans="1:30" s="30" customFormat="1" x14ac:dyDescent="0.25">
      <c r="A3000"/>
      <c r="B3000"/>
      <c r="C3000" s="33"/>
      <c r="D3000" s="33"/>
      <c r="E3000" s="33"/>
      <c r="F3000" s="33"/>
      <c r="G3000" s="33"/>
      <c r="N3000"/>
      <c r="O3000"/>
      <c r="P3000"/>
      <c r="Q3000"/>
      <c r="R3000"/>
      <c r="S3000"/>
      <c r="T3000"/>
      <c r="U3000"/>
      <c r="V3000"/>
      <c r="W3000"/>
      <c r="X3000" s="410"/>
      <c r="Y3000" s="410"/>
      <c r="Z3000" s="410"/>
      <c r="AA3000" s="410"/>
      <c r="AB3000" s="410"/>
      <c r="AC3000" s="410"/>
      <c r="AD3000" s="410"/>
    </row>
    <row r="3001" spans="1:30" s="30" customFormat="1" x14ac:dyDescent="0.25">
      <c r="A3001"/>
      <c r="B3001"/>
      <c r="C3001" s="33"/>
      <c r="D3001" s="33"/>
      <c r="E3001" s="33"/>
      <c r="F3001" s="33"/>
      <c r="G3001" s="33"/>
      <c r="N3001"/>
      <c r="O3001"/>
      <c r="P3001"/>
      <c r="Q3001"/>
      <c r="R3001"/>
      <c r="S3001"/>
      <c r="T3001"/>
      <c r="U3001"/>
      <c r="V3001"/>
      <c r="W3001"/>
      <c r="X3001" s="410"/>
      <c r="Y3001" s="410"/>
      <c r="Z3001" s="410"/>
      <c r="AA3001" s="410"/>
      <c r="AB3001" s="410"/>
      <c r="AC3001" s="410"/>
      <c r="AD3001" s="410"/>
    </row>
    <row r="3002" spans="1:30" s="30" customFormat="1" x14ac:dyDescent="0.25">
      <c r="A3002"/>
      <c r="B3002"/>
      <c r="C3002" s="33"/>
      <c r="D3002" s="33"/>
      <c r="E3002" s="33"/>
      <c r="F3002" s="33"/>
      <c r="G3002" s="33"/>
      <c r="N3002"/>
      <c r="O3002"/>
      <c r="P3002"/>
      <c r="Q3002"/>
      <c r="R3002"/>
      <c r="S3002"/>
      <c r="T3002"/>
      <c r="U3002"/>
      <c r="V3002"/>
      <c r="W3002"/>
      <c r="X3002" s="410"/>
      <c r="Y3002" s="410"/>
      <c r="Z3002" s="410"/>
      <c r="AA3002" s="410"/>
      <c r="AB3002" s="410"/>
      <c r="AC3002" s="410"/>
      <c r="AD3002" s="410"/>
    </row>
    <row r="3003" spans="1:30" s="30" customFormat="1" x14ac:dyDescent="0.25">
      <c r="A3003"/>
      <c r="B3003"/>
      <c r="C3003" s="33"/>
      <c r="D3003" s="33"/>
      <c r="E3003" s="33"/>
      <c r="F3003" s="33"/>
      <c r="G3003" s="33"/>
      <c r="N3003"/>
      <c r="O3003"/>
      <c r="P3003"/>
      <c r="Q3003"/>
      <c r="R3003"/>
      <c r="S3003"/>
      <c r="T3003"/>
      <c r="U3003"/>
      <c r="V3003"/>
      <c r="W3003"/>
      <c r="X3003" s="410"/>
      <c r="Y3003" s="410"/>
      <c r="Z3003" s="410"/>
      <c r="AA3003" s="410"/>
      <c r="AB3003" s="410"/>
      <c r="AC3003" s="410"/>
      <c r="AD3003" s="410"/>
    </row>
    <row r="3004" spans="1:30" s="30" customFormat="1" x14ac:dyDescent="0.25">
      <c r="A3004"/>
      <c r="B3004"/>
      <c r="C3004" s="33"/>
      <c r="D3004" s="33"/>
      <c r="E3004" s="33"/>
      <c r="F3004" s="33"/>
      <c r="G3004" s="33"/>
      <c r="N3004"/>
      <c r="O3004"/>
      <c r="P3004"/>
      <c r="Q3004"/>
      <c r="R3004"/>
      <c r="S3004"/>
      <c r="T3004"/>
      <c r="U3004"/>
      <c r="V3004"/>
      <c r="W3004"/>
      <c r="X3004" s="410"/>
      <c r="Y3004" s="410"/>
      <c r="Z3004" s="410"/>
      <c r="AA3004" s="410"/>
      <c r="AB3004" s="410"/>
      <c r="AC3004" s="410"/>
      <c r="AD3004" s="410"/>
    </row>
    <row r="3005" spans="1:30" s="30" customFormat="1" x14ac:dyDescent="0.25">
      <c r="A3005"/>
      <c r="B3005"/>
      <c r="C3005" s="33"/>
      <c r="D3005" s="33"/>
      <c r="E3005" s="33"/>
      <c r="F3005" s="33"/>
      <c r="G3005" s="33"/>
      <c r="N3005"/>
      <c r="O3005"/>
      <c r="P3005"/>
      <c r="Q3005"/>
      <c r="R3005"/>
      <c r="S3005"/>
      <c r="T3005"/>
      <c r="U3005"/>
      <c r="V3005"/>
      <c r="W3005"/>
      <c r="X3005" s="410"/>
      <c r="Y3005" s="410"/>
      <c r="Z3005" s="410"/>
      <c r="AA3005" s="410"/>
      <c r="AB3005" s="410"/>
      <c r="AC3005" s="410"/>
      <c r="AD3005" s="410"/>
    </row>
    <row r="3006" spans="1:30" s="30" customFormat="1" x14ac:dyDescent="0.25">
      <c r="A3006"/>
      <c r="B3006"/>
      <c r="C3006" s="33"/>
      <c r="D3006" s="33"/>
      <c r="E3006" s="33"/>
      <c r="F3006" s="33"/>
      <c r="G3006" s="33"/>
      <c r="N3006"/>
      <c r="O3006"/>
      <c r="P3006"/>
      <c r="Q3006"/>
      <c r="R3006"/>
      <c r="S3006"/>
      <c r="T3006"/>
      <c r="U3006"/>
      <c r="V3006"/>
      <c r="W3006"/>
      <c r="X3006" s="410"/>
      <c r="Y3006" s="410"/>
      <c r="Z3006" s="410"/>
      <c r="AA3006" s="410"/>
      <c r="AB3006" s="410"/>
      <c r="AC3006" s="410"/>
      <c r="AD3006" s="410"/>
    </row>
    <row r="3007" spans="1:30" s="30" customFormat="1" x14ac:dyDescent="0.25">
      <c r="A3007"/>
      <c r="B3007"/>
      <c r="C3007" s="33"/>
      <c r="D3007" s="33"/>
      <c r="E3007" s="33"/>
      <c r="F3007" s="33"/>
      <c r="G3007" s="33"/>
      <c r="N3007"/>
      <c r="O3007"/>
      <c r="P3007"/>
      <c r="Q3007"/>
      <c r="R3007"/>
      <c r="S3007"/>
      <c r="T3007"/>
      <c r="U3007"/>
      <c r="V3007"/>
      <c r="W3007"/>
      <c r="X3007" s="410"/>
      <c r="Y3007" s="410"/>
      <c r="Z3007" s="410"/>
      <c r="AA3007" s="410"/>
      <c r="AB3007" s="410"/>
      <c r="AC3007" s="410"/>
      <c r="AD3007" s="410"/>
    </row>
    <row r="3008" spans="1:30" s="30" customFormat="1" x14ac:dyDescent="0.25">
      <c r="A3008"/>
      <c r="B3008"/>
      <c r="C3008" s="33"/>
      <c r="D3008" s="33"/>
      <c r="E3008" s="33"/>
      <c r="F3008" s="33"/>
      <c r="G3008" s="33"/>
      <c r="N3008"/>
      <c r="O3008"/>
      <c r="P3008"/>
      <c r="Q3008"/>
      <c r="R3008"/>
      <c r="S3008"/>
      <c r="T3008"/>
      <c r="U3008"/>
      <c r="V3008"/>
      <c r="W3008"/>
      <c r="X3008" s="410"/>
      <c r="Y3008" s="410"/>
      <c r="Z3008" s="410"/>
      <c r="AA3008" s="410"/>
      <c r="AB3008" s="410"/>
      <c r="AC3008" s="410"/>
      <c r="AD3008" s="410"/>
    </row>
    <row r="3009" spans="1:30" s="30" customFormat="1" x14ac:dyDescent="0.25">
      <c r="A3009"/>
      <c r="B3009"/>
      <c r="C3009" s="33"/>
      <c r="D3009" s="33"/>
      <c r="E3009" s="33"/>
      <c r="F3009" s="33"/>
      <c r="G3009" s="33"/>
      <c r="N3009"/>
      <c r="O3009"/>
      <c r="P3009"/>
      <c r="Q3009"/>
      <c r="R3009"/>
      <c r="S3009"/>
      <c r="T3009"/>
      <c r="U3009"/>
      <c r="V3009"/>
      <c r="W3009"/>
      <c r="X3009" s="410"/>
      <c r="Y3009" s="410"/>
      <c r="Z3009" s="410"/>
      <c r="AA3009" s="410"/>
      <c r="AB3009" s="410"/>
      <c r="AC3009" s="410"/>
      <c r="AD3009" s="410"/>
    </row>
    <row r="3010" spans="1:30" s="30" customFormat="1" x14ac:dyDescent="0.25">
      <c r="A3010"/>
      <c r="B3010"/>
      <c r="C3010" s="33"/>
      <c r="D3010" s="33"/>
      <c r="E3010" s="33"/>
      <c r="F3010" s="33"/>
      <c r="G3010" s="33"/>
      <c r="N3010"/>
      <c r="O3010"/>
      <c r="P3010"/>
      <c r="Q3010"/>
      <c r="R3010"/>
      <c r="S3010"/>
      <c r="T3010"/>
      <c r="U3010"/>
      <c r="V3010"/>
      <c r="W3010"/>
      <c r="X3010" s="410"/>
      <c r="Y3010" s="410"/>
      <c r="Z3010" s="410"/>
      <c r="AA3010" s="410"/>
      <c r="AB3010" s="410"/>
      <c r="AC3010" s="410"/>
      <c r="AD3010" s="410"/>
    </row>
    <row r="3011" spans="1:30" s="30" customFormat="1" x14ac:dyDescent="0.25">
      <c r="A3011"/>
      <c r="B3011"/>
      <c r="C3011" s="33"/>
      <c r="D3011" s="33"/>
      <c r="E3011" s="33"/>
      <c r="F3011" s="33"/>
      <c r="G3011" s="33"/>
      <c r="N3011"/>
      <c r="O3011"/>
      <c r="P3011"/>
      <c r="Q3011"/>
      <c r="R3011"/>
      <c r="S3011"/>
      <c r="T3011"/>
      <c r="U3011"/>
      <c r="V3011"/>
      <c r="W3011"/>
      <c r="X3011" s="410"/>
      <c r="Y3011" s="410"/>
      <c r="Z3011" s="410"/>
      <c r="AA3011" s="410"/>
      <c r="AB3011" s="410"/>
      <c r="AC3011" s="410"/>
      <c r="AD3011" s="410"/>
    </row>
    <row r="3012" spans="1:30" s="30" customFormat="1" x14ac:dyDescent="0.25">
      <c r="A3012"/>
      <c r="B3012"/>
      <c r="C3012" s="33"/>
      <c r="D3012" s="33"/>
      <c r="E3012" s="33"/>
      <c r="F3012" s="33"/>
      <c r="G3012" s="33"/>
      <c r="N3012"/>
      <c r="O3012"/>
      <c r="P3012"/>
      <c r="Q3012"/>
      <c r="R3012"/>
      <c r="S3012"/>
      <c r="T3012"/>
      <c r="U3012"/>
      <c r="V3012"/>
      <c r="W3012"/>
      <c r="X3012" s="410"/>
      <c r="Y3012" s="410"/>
      <c r="Z3012" s="410"/>
      <c r="AA3012" s="410"/>
      <c r="AB3012" s="410"/>
      <c r="AC3012" s="410"/>
      <c r="AD3012" s="410"/>
    </row>
    <row r="3013" spans="1:30" s="30" customFormat="1" x14ac:dyDescent="0.25">
      <c r="A3013"/>
      <c r="B3013"/>
      <c r="C3013" s="33"/>
      <c r="D3013" s="33"/>
      <c r="E3013" s="33"/>
      <c r="F3013" s="33"/>
      <c r="G3013" s="33"/>
      <c r="N3013"/>
      <c r="O3013"/>
      <c r="P3013"/>
      <c r="Q3013"/>
      <c r="R3013"/>
      <c r="S3013"/>
      <c r="T3013"/>
      <c r="U3013"/>
      <c r="V3013"/>
      <c r="W3013"/>
      <c r="X3013" s="410"/>
      <c r="Y3013" s="410"/>
      <c r="Z3013" s="410"/>
      <c r="AA3013" s="410"/>
      <c r="AB3013" s="410"/>
      <c r="AC3013" s="410"/>
      <c r="AD3013" s="410"/>
    </row>
    <row r="3014" spans="1:30" s="30" customFormat="1" x14ac:dyDescent="0.25">
      <c r="A3014"/>
      <c r="B3014"/>
      <c r="C3014" s="33"/>
      <c r="D3014" s="33"/>
      <c r="E3014" s="33"/>
      <c r="F3014" s="33"/>
      <c r="G3014" s="33"/>
      <c r="N3014"/>
      <c r="O3014"/>
      <c r="P3014"/>
      <c r="Q3014"/>
      <c r="R3014"/>
      <c r="S3014"/>
      <c r="T3014"/>
      <c r="U3014"/>
      <c r="V3014"/>
      <c r="W3014"/>
      <c r="X3014" s="410"/>
      <c r="Y3014" s="410"/>
      <c r="Z3014" s="410"/>
      <c r="AA3014" s="410"/>
      <c r="AB3014" s="410"/>
      <c r="AC3014" s="410"/>
      <c r="AD3014" s="410"/>
    </row>
    <row r="3015" spans="1:30" s="30" customFormat="1" x14ac:dyDescent="0.25">
      <c r="A3015"/>
      <c r="B3015"/>
      <c r="C3015" s="33"/>
      <c r="D3015" s="33"/>
      <c r="E3015" s="33"/>
      <c r="F3015" s="33"/>
      <c r="G3015" s="33"/>
      <c r="N3015"/>
      <c r="O3015"/>
      <c r="P3015"/>
      <c r="Q3015"/>
      <c r="R3015"/>
      <c r="S3015"/>
      <c r="T3015"/>
      <c r="U3015"/>
      <c r="V3015"/>
      <c r="W3015"/>
      <c r="X3015" s="410"/>
      <c r="Y3015" s="410"/>
      <c r="Z3015" s="410"/>
      <c r="AA3015" s="410"/>
      <c r="AB3015" s="410"/>
      <c r="AC3015" s="410"/>
      <c r="AD3015" s="410"/>
    </row>
    <row r="3016" spans="1:30" s="30" customFormat="1" x14ac:dyDescent="0.25">
      <c r="A3016"/>
      <c r="B3016"/>
      <c r="C3016" s="33"/>
      <c r="D3016" s="33"/>
      <c r="E3016" s="33"/>
      <c r="F3016" s="33"/>
      <c r="G3016" s="33"/>
      <c r="N3016"/>
      <c r="O3016"/>
      <c r="P3016"/>
      <c r="Q3016"/>
      <c r="R3016"/>
      <c r="S3016"/>
      <c r="T3016"/>
      <c r="U3016"/>
      <c r="V3016"/>
      <c r="W3016"/>
      <c r="X3016" s="410"/>
      <c r="Y3016" s="410"/>
      <c r="Z3016" s="410"/>
      <c r="AA3016" s="410"/>
      <c r="AB3016" s="410"/>
      <c r="AC3016" s="410"/>
      <c r="AD3016" s="410"/>
    </row>
    <row r="3017" spans="1:30" s="30" customFormat="1" x14ac:dyDescent="0.25">
      <c r="A3017"/>
      <c r="B3017"/>
      <c r="C3017" s="33"/>
      <c r="D3017" s="33"/>
      <c r="E3017" s="33"/>
      <c r="F3017" s="33"/>
      <c r="G3017" s="33"/>
      <c r="N3017"/>
      <c r="O3017"/>
      <c r="P3017"/>
      <c r="Q3017"/>
      <c r="R3017"/>
      <c r="S3017"/>
      <c r="T3017"/>
      <c r="U3017"/>
      <c r="V3017"/>
      <c r="W3017"/>
      <c r="X3017" s="410"/>
      <c r="Y3017" s="410"/>
      <c r="Z3017" s="410"/>
      <c r="AA3017" s="410"/>
      <c r="AB3017" s="410"/>
      <c r="AC3017" s="410"/>
      <c r="AD3017" s="410"/>
    </row>
    <row r="3018" spans="1:30" s="30" customFormat="1" x14ac:dyDescent="0.25">
      <c r="A3018"/>
      <c r="B3018"/>
      <c r="C3018" s="33"/>
      <c r="D3018" s="33"/>
      <c r="E3018" s="33"/>
      <c r="F3018" s="33"/>
      <c r="G3018" s="33"/>
      <c r="N3018"/>
      <c r="O3018"/>
      <c r="P3018"/>
      <c r="Q3018"/>
      <c r="R3018"/>
      <c r="S3018"/>
      <c r="T3018"/>
      <c r="U3018"/>
      <c r="V3018"/>
      <c r="W3018"/>
      <c r="X3018" s="410"/>
      <c r="Y3018" s="410"/>
      <c r="Z3018" s="410"/>
      <c r="AA3018" s="410"/>
      <c r="AB3018" s="410"/>
      <c r="AC3018" s="410"/>
      <c r="AD3018" s="410"/>
    </row>
    <row r="3019" spans="1:30" s="30" customFormat="1" x14ac:dyDescent="0.25">
      <c r="A3019"/>
      <c r="B3019"/>
      <c r="C3019" s="33"/>
      <c r="D3019" s="33"/>
      <c r="E3019" s="33"/>
      <c r="F3019" s="33"/>
      <c r="G3019" s="33"/>
      <c r="N3019"/>
      <c r="O3019"/>
      <c r="P3019"/>
      <c r="Q3019"/>
      <c r="R3019"/>
      <c r="S3019"/>
      <c r="T3019"/>
      <c r="U3019"/>
      <c r="V3019"/>
      <c r="W3019"/>
      <c r="X3019" s="410"/>
      <c r="Y3019" s="410"/>
      <c r="Z3019" s="410"/>
      <c r="AA3019" s="410"/>
      <c r="AB3019" s="410"/>
      <c r="AC3019" s="410"/>
      <c r="AD3019" s="410"/>
    </row>
    <row r="3020" spans="1:30" s="30" customFormat="1" x14ac:dyDescent="0.25">
      <c r="A3020"/>
      <c r="B3020"/>
      <c r="C3020" s="33"/>
      <c r="D3020" s="33"/>
      <c r="E3020" s="33"/>
      <c r="F3020" s="33"/>
      <c r="G3020" s="33"/>
      <c r="N3020"/>
      <c r="O3020"/>
      <c r="P3020"/>
      <c r="Q3020"/>
      <c r="R3020"/>
      <c r="S3020"/>
      <c r="T3020"/>
      <c r="U3020"/>
      <c r="V3020"/>
      <c r="W3020"/>
      <c r="X3020" s="410"/>
      <c r="Y3020" s="410"/>
      <c r="Z3020" s="410"/>
      <c r="AA3020" s="410"/>
      <c r="AB3020" s="410"/>
      <c r="AC3020" s="410"/>
      <c r="AD3020" s="410"/>
    </row>
    <row r="3021" spans="1:30" s="30" customFormat="1" x14ac:dyDescent="0.25">
      <c r="A3021"/>
      <c r="B3021"/>
      <c r="C3021" s="33"/>
      <c r="D3021" s="33"/>
      <c r="E3021" s="33"/>
      <c r="F3021" s="33"/>
      <c r="G3021" s="33"/>
      <c r="N3021"/>
      <c r="O3021"/>
      <c r="P3021"/>
      <c r="Q3021"/>
      <c r="R3021"/>
      <c r="S3021"/>
      <c r="T3021"/>
      <c r="U3021"/>
      <c r="V3021"/>
      <c r="W3021"/>
      <c r="X3021" s="410"/>
      <c r="Y3021" s="410"/>
      <c r="Z3021" s="410"/>
      <c r="AA3021" s="410"/>
      <c r="AB3021" s="410"/>
      <c r="AC3021" s="410"/>
      <c r="AD3021" s="410"/>
    </row>
    <row r="3022" spans="1:30" s="30" customFormat="1" x14ac:dyDescent="0.25">
      <c r="A3022"/>
      <c r="B3022"/>
      <c r="C3022" s="33"/>
      <c r="D3022" s="33"/>
      <c r="E3022" s="33"/>
      <c r="F3022" s="33"/>
      <c r="G3022" s="33"/>
      <c r="N3022"/>
      <c r="O3022"/>
      <c r="P3022"/>
      <c r="Q3022"/>
      <c r="R3022"/>
      <c r="S3022"/>
      <c r="T3022"/>
      <c r="U3022"/>
      <c r="V3022"/>
      <c r="W3022"/>
      <c r="X3022" s="410"/>
      <c r="Y3022" s="410"/>
      <c r="Z3022" s="410"/>
      <c r="AA3022" s="410"/>
      <c r="AB3022" s="410"/>
      <c r="AC3022" s="410"/>
      <c r="AD3022" s="410"/>
    </row>
    <row r="3023" spans="1:30" s="30" customFormat="1" x14ac:dyDescent="0.25">
      <c r="A3023"/>
      <c r="B3023"/>
      <c r="C3023" s="33"/>
      <c r="D3023" s="33"/>
      <c r="E3023" s="33"/>
      <c r="F3023" s="33"/>
      <c r="G3023" s="33"/>
      <c r="N3023"/>
      <c r="O3023"/>
      <c r="P3023"/>
      <c r="Q3023"/>
      <c r="R3023"/>
      <c r="S3023"/>
      <c r="T3023"/>
      <c r="U3023"/>
      <c r="V3023"/>
      <c r="W3023"/>
      <c r="X3023" s="410"/>
      <c r="Y3023" s="410"/>
      <c r="Z3023" s="410"/>
      <c r="AA3023" s="410"/>
      <c r="AB3023" s="410"/>
      <c r="AC3023" s="410"/>
      <c r="AD3023" s="410"/>
    </row>
    <row r="3024" spans="1:30" s="30" customFormat="1" x14ac:dyDescent="0.25">
      <c r="A3024"/>
      <c r="B3024"/>
      <c r="C3024" s="33"/>
      <c r="D3024" s="33"/>
      <c r="E3024" s="33"/>
      <c r="F3024" s="33"/>
      <c r="G3024" s="33"/>
      <c r="N3024"/>
      <c r="O3024"/>
      <c r="P3024"/>
      <c r="Q3024"/>
      <c r="R3024"/>
      <c r="S3024"/>
      <c r="T3024"/>
      <c r="U3024"/>
      <c r="V3024"/>
      <c r="W3024"/>
      <c r="X3024" s="410"/>
      <c r="Y3024" s="410"/>
      <c r="Z3024" s="410"/>
      <c r="AA3024" s="410"/>
      <c r="AB3024" s="410"/>
      <c r="AC3024" s="410"/>
      <c r="AD3024" s="410"/>
    </row>
    <row r="3025" spans="1:30" s="30" customFormat="1" x14ac:dyDescent="0.25">
      <c r="A3025"/>
      <c r="B3025"/>
      <c r="C3025" s="33"/>
      <c r="D3025" s="33"/>
      <c r="E3025" s="33"/>
      <c r="F3025" s="33"/>
      <c r="G3025" s="33"/>
      <c r="N3025"/>
      <c r="O3025"/>
      <c r="P3025"/>
      <c r="Q3025"/>
      <c r="R3025"/>
      <c r="S3025"/>
      <c r="T3025"/>
      <c r="U3025"/>
      <c r="V3025"/>
      <c r="W3025"/>
      <c r="X3025" s="410"/>
      <c r="Y3025" s="410"/>
      <c r="Z3025" s="410"/>
      <c r="AA3025" s="410"/>
      <c r="AB3025" s="410"/>
      <c r="AC3025" s="410"/>
      <c r="AD3025" s="410"/>
    </row>
    <row r="3026" spans="1:30" s="30" customFormat="1" x14ac:dyDescent="0.25">
      <c r="A3026"/>
      <c r="B3026"/>
      <c r="C3026" s="33"/>
      <c r="D3026" s="33"/>
      <c r="E3026" s="33"/>
      <c r="F3026" s="33"/>
      <c r="G3026" s="33"/>
      <c r="N3026"/>
      <c r="O3026"/>
      <c r="P3026"/>
      <c r="Q3026"/>
      <c r="R3026"/>
      <c r="S3026"/>
      <c r="T3026"/>
      <c r="U3026"/>
      <c r="V3026"/>
      <c r="W3026"/>
      <c r="X3026" s="410"/>
      <c r="Y3026" s="410"/>
      <c r="Z3026" s="410"/>
      <c r="AA3026" s="410"/>
      <c r="AB3026" s="410"/>
      <c r="AC3026" s="410"/>
      <c r="AD3026" s="410"/>
    </row>
    <row r="3027" spans="1:30" s="30" customFormat="1" x14ac:dyDescent="0.25">
      <c r="A3027"/>
      <c r="B3027"/>
      <c r="C3027" s="33"/>
      <c r="D3027" s="33"/>
      <c r="E3027" s="33"/>
      <c r="F3027" s="33"/>
      <c r="G3027" s="33"/>
      <c r="N3027"/>
      <c r="O3027"/>
      <c r="P3027"/>
      <c r="Q3027"/>
      <c r="R3027"/>
      <c r="S3027"/>
      <c r="T3027"/>
      <c r="U3027"/>
      <c r="V3027"/>
      <c r="W3027"/>
      <c r="X3027" s="410"/>
      <c r="Y3027" s="410"/>
      <c r="Z3027" s="410"/>
      <c r="AA3027" s="410"/>
      <c r="AB3027" s="410"/>
      <c r="AC3027" s="410"/>
      <c r="AD3027" s="410"/>
    </row>
    <row r="3028" spans="1:30" s="30" customFormat="1" x14ac:dyDescent="0.25">
      <c r="A3028"/>
      <c r="B3028"/>
      <c r="C3028" s="33"/>
      <c r="D3028" s="33"/>
      <c r="E3028" s="33"/>
      <c r="F3028" s="33"/>
      <c r="G3028" s="33"/>
      <c r="N3028"/>
      <c r="O3028"/>
      <c r="P3028"/>
      <c r="Q3028"/>
      <c r="R3028"/>
      <c r="S3028"/>
      <c r="T3028"/>
      <c r="U3028"/>
      <c r="V3028"/>
      <c r="W3028"/>
      <c r="X3028" s="410"/>
      <c r="Y3028" s="410"/>
      <c r="Z3028" s="410"/>
      <c r="AA3028" s="410"/>
      <c r="AB3028" s="410"/>
      <c r="AC3028" s="410"/>
      <c r="AD3028" s="410"/>
    </row>
    <row r="3029" spans="1:30" s="30" customFormat="1" x14ac:dyDescent="0.25">
      <c r="A3029"/>
      <c r="B3029"/>
      <c r="C3029" s="33"/>
      <c r="D3029" s="33"/>
      <c r="E3029" s="33"/>
      <c r="F3029" s="33"/>
      <c r="G3029" s="33"/>
      <c r="N3029"/>
      <c r="O3029"/>
      <c r="P3029"/>
      <c r="Q3029"/>
      <c r="R3029"/>
      <c r="S3029"/>
      <c r="T3029"/>
      <c r="U3029"/>
      <c r="V3029"/>
      <c r="W3029"/>
      <c r="X3029" s="410"/>
      <c r="Y3029" s="410"/>
      <c r="Z3029" s="410"/>
      <c r="AA3029" s="410"/>
      <c r="AB3029" s="410"/>
      <c r="AC3029" s="410"/>
      <c r="AD3029" s="410"/>
    </row>
    <row r="3030" spans="1:30" s="30" customFormat="1" x14ac:dyDescent="0.25">
      <c r="A3030"/>
      <c r="B3030"/>
      <c r="C3030" s="33"/>
      <c r="D3030" s="33"/>
      <c r="E3030" s="33"/>
      <c r="F3030" s="33"/>
      <c r="G3030" s="33"/>
      <c r="N3030"/>
      <c r="O3030"/>
      <c r="P3030"/>
      <c r="Q3030"/>
      <c r="R3030"/>
      <c r="S3030"/>
      <c r="T3030"/>
      <c r="U3030"/>
      <c r="V3030"/>
      <c r="W3030"/>
      <c r="X3030" s="410"/>
      <c r="Y3030" s="410"/>
      <c r="Z3030" s="410"/>
      <c r="AA3030" s="410"/>
      <c r="AB3030" s="410"/>
      <c r="AC3030" s="410"/>
      <c r="AD3030" s="410"/>
    </row>
    <row r="3031" spans="1:30" s="30" customFormat="1" x14ac:dyDescent="0.25">
      <c r="A3031"/>
      <c r="B3031"/>
      <c r="C3031" s="33"/>
      <c r="D3031" s="33"/>
      <c r="E3031" s="33"/>
      <c r="F3031" s="33"/>
      <c r="G3031" s="33"/>
      <c r="N3031"/>
      <c r="O3031"/>
      <c r="P3031"/>
      <c r="Q3031"/>
      <c r="R3031"/>
      <c r="S3031"/>
      <c r="T3031"/>
      <c r="U3031"/>
      <c r="V3031"/>
      <c r="W3031"/>
      <c r="X3031" s="410"/>
      <c r="Y3031" s="410"/>
      <c r="Z3031" s="410"/>
      <c r="AA3031" s="410"/>
      <c r="AB3031" s="410"/>
      <c r="AC3031" s="410"/>
      <c r="AD3031" s="410"/>
    </row>
    <row r="3032" spans="1:30" s="30" customFormat="1" x14ac:dyDescent="0.25">
      <c r="A3032"/>
      <c r="B3032"/>
      <c r="C3032" s="33"/>
      <c r="D3032" s="33"/>
      <c r="E3032" s="33"/>
      <c r="F3032" s="33"/>
      <c r="G3032" s="33"/>
      <c r="N3032"/>
      <c r="O3032"/>
      <c r="P3032"/>
      <c r="Q3032"/>
      <c r="R3032"/>
      <c r="S3032"/>
      <c r="T3032"/>
      <c r="U3032"/>
      <c r="V3032"/>
      <c r="W3032"/>
      <c r="X3032" s="410"/>
      <c r="Y3032" s="410"/>
      <c r="Z3032" s="410"/>
      <c r="AA3032" s="410"/>
      <c r="AB3032" s="410"/>
      <c r="AC3032" s="410"/>
      <c r="AD3032" s="410"/>
    </row>
    <row r="3033" spans="1:30" s="30" customFormat="1" x14ac:dyDescent="0.25">
      <c r="A3033"/>
      <c r="B3033"/>
      <c r="C3033" s="33"/>
      <c r="D3033" s="33"/>
      <c r="E3033" s="33"/>
      <c r="F3033" s="33"/>
      <c r="G3033" s="33"/>
      <c r="N3033"/>
      <c r="O3033"/>
      <c r="P3033"/>
      <c r="Q3033"/>
      <c r="R3033"/>
      <c r="S3033"/>
      <c r="T3033"/>
      <c r="U3033"/>
      <c r="V3033"/>
      <c r="W3033"/>
      <c r="X3033" s="410"/>
      <c r="Y3033" s="410"/>
      <c r="Z3033" s="410"/>
      <c r="AA3033" s="410"/>
      <c r="AB3033" s="410"/>
      <c r="AC3033" s="410"/>
      <c r="AD3033" s="410"/>
    </row>
    <row r="3034" spans="1:30" s="30" customFormat="1" x14ac:dyDescent="0.25">
      <c r="A3034"/>
      <c r="B3034"/>
      <c r="C3034" s="33"/>
      <c r="D3034" s="33"/>
      <c r="E3034" s="33"/>
      <c r="F3034" s="33"/>
      <c r="G3034" s="33"/>
      <c r="N3034"/>
      <c r="O3034"/>
      <c r="P3034"/>
      <c r="Q3034"/>
      <c r="R3034"/>
      <c r="S3034"/>
      <c r="T3034"/>
      <c r="U3034"/>
      <c r="V3034"/>
      <c r="W3034"/>
      <c r="X3034" s="410"/>
      <c r="Y3034" s="410"/>
      <c r="Z3034" s="410"/>
      <c r="AA3034" s="410"/>
      <c r="AB3034" s="410"/>
      <c r="AC3034" s="410"/>
      <c r="AD3034" s="410"/>
    </row>
    <row r="3035" spans="1:30" s="30" customFormat="1" x14ac:dyDescent="0.25">
      <c r="A3035"/>
      <c r="B3035"/>
      <c r="C3035" s="33"/>
      <c r="D3035" s="33"/>
      <c r="E3035" s="33"/>
      <c r="F3035" s="33"/>
      <c r="G3035" s="33"/>
      <c r="N3035"/>
      <c r="O3035"/>
      <c r="P3035"/>
      <c r="Q3035"/>
      <c r="R3035"/>
      <c r="S3035"/>
      <c r="T3035"/>
      <c r="U3035"/>
      <c r="V3035"/>
      <c r="W3035"/>
      <c r="X3035" s="410"/>
      <c r="Y3035" s="410"/>
      <c r="Z3035" s="410"/>
      <c r="AA3035" s="410"/>
      <c r="AB3035" s="410"/>
      <c r="AC3035" s="410"/>
      <c r="AD3035" s="410"/>
    </row>
    <row r="3036" spans="1:30" s="30" customFormat="1" x14ac:dyDescent="0.25">
      <c r="A3036"/>
      <c r="B3036"/>
      <c r="C3036" s="33"/>
      <c r="D3036" s="33"/>
      <c r="E3036" s="33"/>
      <c r="F3036" s="33"/>
      <c r="G3036" s="33"/>
      <c r="N3036"/>
      <c r="O3036"/>
      <c r="P3036"/>
      <c r="Q3036"/>
      <c r="R3036"/>
      <c r="S3036"/>
      <c r="T3036"/>
      <c r="U3036"/>
      <c r="V3036"/>
      <c r="W3036"/>
      <c r="X3036" s="410"/>
      <c r="Y3036" s="410"/>
      <c r="Z3036" s="410"/>
      <c r="AA3036" s="410"/>
      <c r="AB3036" s="410"/>
      <c r="AC3036" s="410"/>
      <c r="AD3036" s="410"/>
    </row>
    <row r="3037" spans="1:30" s="30" customFormat="1" x14ac:dyDescent="0.25">
      <c r="A3037"/>
      <c r="B3037"/>
      <c r="C3037" s="33"/>
      <c r="D3037" s="33"/>
      <c r="E3037" s="33"/>
      <c r="F3037" s="33"/>
      <c r="G3037" s="33"/>
      <c r="N3037"/>
      <c r="O3037"/>
      <c r="P3037"/>
      <c r="Q3037"/>
      <c r="R3037"/>
      <c r="S3037"/>
      <c r="T3037"/>
      <c r="U3037"/>
      <c r="V3037"/>
      <c r="W3037"/>
      <c r="X3037" s="410"/>
      <c r="Y3037" s="410"/>
      <c r="Z3037" s="410"/>
      <c r="AA3037" s="410"/>
      <c r="AB3037" s="410"/>
      <c r="AC3037" s="410"/>
      <c r="AD3037" s="410"/>
    </row>
    <row r="3038" spans="1:30" s="30" customFormat="1" x14ac:dyDescent="0.25">
      <c r="A3038"/>
      <c r="B3038"/>
      <c r="C3038" s="33"/>
      <c r="D3038" s="33"/>
      <c r="E3038" s="33"/>
      <c r="F3038" s="33"/>
      <c r="G3038" s="33"/>
      <c r="N3038"/>
      <c r="O3038"/>
      <c r="P3038"/>
      <c r="Q3038"/>
      <c r="R3038"/>
      <c r="S3038"/>
      <c r="T3038"/>
      <c r="U3038"/>
      <c r="V3038"/>
      <c r="W3038"/>
      <c r="X3038" s="410"/>
      <c r="Y3038" s="410"/>
      <c r="Z3038" s="410"/>
      <c r="AA3038" s="410"/>
      <c r="AB3038" s="410"/>
      <c r="AC3038" s="410"/>
      <c r="AD3038" s="410"/>
    </row>
    <row r="3039" spans="1:30" s="30" customFormat="1" x14ac:dyDescent="0.25">
      <c r="A3039"/>
      <c r="B3039"/>
      <c r="C3039" s="33"/>
      <c r="D3039" s="33"/>
      <c r="E3039" s="33"/>
      <c r="F3039" s="33"/>
      <c r="G3039" s="33"/>
      <c r="N3039"/>
      <c r="O3039"/>
      <c r="P3039"/>
      <c r="Q3039"/>
      <c r="R3039"/>
      <c r="S3039"/>
      <c r="T3039"/>
      <c r="U3039"/>
      <c r="V3039"/>
      <c r="W3039"/>
      <c r="X3039" s="410"/>
      <c r="Y3039" s="410"/>
      <c r="Z3039" s="410"/>
      <c r="AA3039" s="410"/>
      <c r="AB3039" s="410"/>
      <c r="AC3039" s="410"/>
      <c r="AD3039" s="410"/>
    </row>
    <row r="3040" spans="1:30" s="30" customFormat="1" x14ac:dyDescent="0.25">
      <c r="A3040"/>
      <c r="B3040"/>
      <c r="C3040" s="33"/>
      <c r="D3040" s="33"/>
      <c r="E3040" s="33"/>
      <c r="F3040" s="33"/>
      <c r="G3040" s="33"/>
      <c r="N3040"/>
      <c r="O3040"/>
      <c r="P3040"/>
      <c r="Q3040"/>
      <c r="R3040"/>
      <c r="S3040"/>
      <c r="T3040"/>
      <c r="U3040"/>
      <c r="V3040"/>
      <c r="W3040"/>
      <c r="X3040" s="410"/>
      <c r="Y3040" s="410"/>
      <c r="Z3040" s="410"/>
      <c r="AA3040" s="410"/>
      <c r="AB3040" s="410"/>
      <c r="AC3040" s="410"/>
      <c r="AD3040" s="410"/>
    </row>
    <row r="3041" spans="1:30" s="30" customFormat="1" x14ac:dyDescent="0.25">
      <c r="A3041"/>
      <c r="B3041"/>
      <c r="C3041" s="33"/>
      <c r="D3041" s="33"/>
      <c r="E3041" s="33"/>
      <c r="F3041" s="33"/>
      <c r="G3041" s="33"/>
      <c r="N3041"/>
      <c r="O3041"/>
      <c r="P3041"/>
      <c r="Q3041"/>
      <c r="R3041"/>
      <c r="S3041"/>
      <c r="T3041"/>
      <c r="U3041"/>
      <c r="V3041"/>
      <c r="W3041"/>
      <c r="X3041" s="410"/>
      <c r="Y3041" s="410"/>
      <c r="Z3041" s="410"/>
      <c r="AA3041" s="410"/>
      <c r="AB3041" s="410"/>
      <c r="AC3041" s="410"/>
      <c r="AD3041" s="410"/>
    </row>
    <row r="3042" spans="1:30" s="30" customFormat="1" x14ac:dyDescent="0.25">
      <c r="A3042"/>
      <c r="B3042"/>
      <c r="C3042" s="33"/>
      <c r="D3042" s="33"/>
      <c r="E3042" s="33"/>
      <c r="F3042" s="33"/>
      <c r="G3042" s="33"/>
      <c r="N3042"/>
      <c r="O3042"/>
      <c r="P3042"/>
      <c r="Q3042"/>
      <c r="R3042"/>
      <c r="S3042"/>
      <c r="T3042"/>
      <c r="U3042"/>
      <c r="V3042"/>
      <c r="W3042"/>
      <c r="X3042" s="410"/>
      <c r="Y3042" s="410"/>
      <c r="Z3042" s="410"/>
      <c r="AA3042" s="410"/>
      <c r="AB3042" s="410"/>
      <c r="AC3042" s="410"/>
      <c r="AD3042" s="410"/>
    </row>
    <row r="3043" spans="1:30" s="30" customFormat="1" x14ac:dyDescent="0.25">
      <c r="A3043"/>
      <c r="B3043"/>
      <c r="C3043" s="33"/>
      <c r="D3043" s="33"/>
      <c r="E3043" s="33"/>
      <c r="F3043" s="33"/>
      <c r="G3043" s="33"/>
      <c r="N3043"/>
      <c r="O3043"/>
      <c r="P3043"/>
      <c r="Q3043"/>
      <c r="R3043"/>
      <c r="S3043"/>
      <c r="T3043"/>
      <c r="U3043"/>
      <c r="V3043"/>
      <c r="W3043"/>
      <c r="X3043" s="410"/>
      <c r="Y3043" s="410"/>
      <c r="Z3043" s="410"/>
      <c r="AA3043" s="410"/>
      <c r="AB3043" s="410"/>
      <c r="AC3043" s="410"/>
      <c r="AD3043" s="410"/>
    </row>
    <row r="3044" spans="1:30" s="30" customFormat="1" x14ac:dyDescent="0.25">
      <c r="A3044"/>
      <c r="B3044"/>
      <c r="C3044" s="33"/>
      <c r="D3044" s="33"/>
      <c r="E3044" s="33"/>
      <c r="F3044" s="33"/>
      <c r="G3044" s="33"/>
      <c r="N3044"/>
      <c r="O3044"/>
      <c r="P3044"/>
      <c r="Q3044"/>
      <c r="R3044"/>
      <c r="S3044"/>
      <c r="T3044"/>
      <c r="U3044"/>
      <c r="V3044"/>
      <c r="W3044"/>
      <c r="X3044" s="410"/>
      <c r="Y3044" s="410"/>
      <c r="Z3044" s="410"/>
      <c r="AA3044" s="410"/>
      <c r="AB3044" s="410"/>
      <c r="AC3044" s="410"/>
      <c r="AD3044" s="410"/>
    </row>
    <row r="3045" spans="1:30" s="30" customFormat="1" x14ac:dyDescent="0.25">
      <c r="A3045"/>
      <c r="B3045"/>
      <c r="C3045" s="33"/>
      <c r="D3045" s="33"/>
      <c r="E3045" s="33"/>
      <c r="F3045" s="33"/>
      <c r="G3045" s="33"/>
      <c r="N3045"/>
      <c r="O3045"/>
      <c r="P3045"/>
      <c r="Q3045"/>
      <c r="R3045"/>
      <c r="S3045"/>
      <c r="T3045"/>
      <c r="U3045"/>
      <c r="V3045"/>
      <c r="W3045"/>
      <c r="X3045" s="410"/>
      <c r="Y3045" s="410"/>
      <c r="Z3045" s="410"/>
      <c r="AA3045" s="410"/>
      <c r="AB3045" s="410"/>
      <c r="AC3045" s="410"/>
      <c r="AD3045" s="410"/>
    </row>
    <row r="3046" spans="1:30" s="30" customFormat="1" x14ac:dyDescent="0.25">
      <c r="A3046"/>
      <c r="B3046"/>
      <c r="C3046" s="33"/>
      <c r="D3046" s="33"/>
      <c r="E3046" s="33"/>
      <c r="F3046" s="33"/>
      <c r="G3046" s="33"/>
      <c r="N3046"/>
      <c r="O3046"/>
      <c r="P3046"/>
      <c r="Q3046"/>
      <c r="R3046"/>
      <c r="S3046"/>
      <c r="T3046"/>
      <c r="U3046"/>
      <c r="V3046"/>
      <c r="W3046"/>
      <c r="X3046" s="410"/>
      <c r="Y3046" s="410"/>
      <c r="Z3046" s="410"/>
      <c r="AA3046" s="410"/>
      <c r="AB3046" s="410"/>
      <c r="AC3046" s="410"/>
      <c r="AD3046" s="410"/>
    </row>
    <row r="3047" spans="1:30" s="30" customFormat="1" x14ac:dyDescent="0.25">
      <c r="A3047"/>
      <c r="B3047"/>
      <c r="C3047" s="33"/>
      <c r="D3047" s="33"/>
      <c r="E3047" s="33"/>
      <c r="F3047" s="33"/>
      <c r="G3047" s="33"/>
      <c r="N3047"/>
      <c r="O3047"/>
      <c r="P3047"/>
      <c r="Q3047"/>
      <c r="R3047"/>
      <c r="S3047"/>
      <c r="T3047"/>
      <c r="U3047"/>
      <c r="V3047"/>
      <c r="W3047"/>
      <c r="X3047" s="410"/>
      <c r="Y3047" s="410"/>
      <c r="Z3047" s="410"/>
      <c r="AA3047" s="410"/>
      <c r="AB3047" s="410"/>
      <c r="AC3047" s="410"/>
      <c r="AD3047" s="410"/>
    </row>
    <row r="3048" spans="1:30" s="30" customFormat="1" x14ac:dyDescent="0.25">
      <c r="A3048"/>
      <c r="B3048"/>
      <c r="C3048" s="33"/>
      <c r="D3048" s="33"/>
      <c r="E3048" s="33"/>
      <c r="F3048" s="33"/>
      <c r="G3048" s="33"/>
      <c r="N3048"/>
      <c r="O3048"/>
      <c r="P3048"/>
      <c r="Q3048"/>
      <c r="R3048"/>
      <c r="S3048"/>
      <c r="T3048"/>
      <c r="U3048"/>
      <c r="V3048"/>
      <c r="W3048"/>
      <c r="X3048" s="410"/>
      <c r="Y3048" s="410"/>
      <c r="Z3048" s="410"/>
      <c r="AA3048" s="410"/>
      <c r="AB3048" s="410"/>
      <c r="AC3048" s="410"/>
      <c r="AD3048" s="410"/>
    </row>
    <row r="3049" spans="1:30" s="30" customFormat="1" x14ac:dyDescent="0.25">
      <c r="A3049"/>
      <c r="B3049"/>
      <c r="C3049" s="33"/>
      <c r="D3049" s="33"/>
      <c r="E3049" s="33"/>
      <c r="F3049" s="33"/>
      <c r="G3049" s="33"/>
      <c r="N3049"/>
      <c r="O3049"/>
      <c r="P3049"/>
      <c r="Q3049"/>
      <c r="R3049"/>
      <c r="S3049"/>
      <c r="T3049"/>
      <c r="U3049"/>
      <c r="V3049"/>
      <c r="W3049"/>
      <c r="X3049" s="410"/>
      <c r="Y3049" s="410"/>
      <c r="Z3049" s="410"/>
      <c r="AA3049" s="410"/>
      <c r="AB3049" s="410"/>
      <c r="AC3049" s="410"/>
      <c r="AD3049" s="410"/>
    </row>
    <row r="3050" spans="1:30" s="30" customFormat="1" x14ac:dyDescent="0.25">
      <c r="A3050"/>
      <c r="B3050"/>
      <c r="C3050" s="33"/>
      <c r="D3050" s="33"/>
      <c r="E3050" s="33"/>
      <c r="F3050" s="33"/>
      <c r="G3050" s="33"/>
      <c r="N3050"/>
      <c r="O3050"/>
      <c r="P3050"/>
      <c r="Q3050"/>
      <c r="R3050"/>
      <c r="S3050"/>
      <c r="T3050"/>
      <c r="U3050"/>
      <c r="V3050"/>
      <c r="W3050"/>
      <c r="X3050" s="410"/>
      <c r="Y3050" s="410"/>
      <c r="Z3050" s="410"/>
      <c r="AA3050" s="410"/>
      <c r="AB3050" s="410"/>
      <c r="AC3050" s="410"/>
      <c r="AD3050" s="410"/>
    </row>
    <row r="3051" spans="1:30" s="30" customFormat="1" x14ac:dyDescent="0.25">
      <c r="A3051"/>
      <c r="B3051"/>
      <c r="C3051" s="33"/>
      <c r="D3051" s="33"/>
      <c r="E3051" s="33"/>
      <c r="F3051" s="33"/>
      <c r="G3051" s="33"/>
      <c r="N3051"/>
      <c r="O3051"/>
      <c r="P3051"/>
      <c r="Q3051"/>
      <c r="R3051"/>
      <c r="S3051"/>
      <c r="T3051"/>
      <c r="U3051"/>
      <c r="V3051"/>
      <c r="W3051"/>
      <c r="X3051" s="410"/>
      <c r="Y3051" s="410"/>
      <c r="Z3051" s="410"/>
      <c r="AA3051" s="410"/>
      <c r="AB3051" s="410"/>
      <c r="AC3051" s="410"/>
      <c r="AD3051" s="410"/>
    </row>
    <row r="3052" spans="1:30" s="30" customFormat="1" x14ac:dyDescent="0.25">
      <c r="A3052"/>
      <c r="B3052"/>
      <c r="C3052" s="33"/>
      <c r="D3052" s="33"/>
      <c r="E3052" s="33"/>
      <c r="F3052" s="33"/>
      <c r="G3052" s="33"/>
      <c r="N3052"/>
      <c r="O3052"/>
      <c r="P3052"/>
      <c r="Q3052"/>
      <c r="R3052"/>
      <c r="S3052"/>
      <c r="T3052"/>
      <c r="U3052"/>
      <c r="V3052"/>
      <c r="W3052"/>
      <c r="X3052" s="410"/>
      <c r="Y3052" s="410"/>
      <c r="Z3052" s="410"/>
      <c r="AA3052" s="410"/>
      <c r="AB3052" s="410"/>
      <c r="AC3052" s="410"/>
      <c r="AD3052" s="410"/>
    </row>
    <row r="3053" spans="1:30" s="30" customFormat="1" x14ac:dyDescent="0.25">
      <c r="A3053"/>
      <c r="B3053"/>
      <c r="C3053" s="33"/>
      <c r="D3053" s="33"/>
      <c r="E3053" s="33"/>
      <c r="F3053" s="33"/>
      <c r="G3053" s="33"/>
      <c r="N3053"/>
      <c r="O3053"/>
      <c r="P3053"/>
      <c r="Q3053"/>
      <c r="R3053"/>
      <c r="S3053"/>
      <c r="T3053"/>
      <c r="U3053"/>
      <c r="V3053"/>
      <c r="W3053"/>
      <c r="X3053" s="410"/>
      <c r="Y3053" s="410"/>
      <c r="Z3053" s="410"/>
      <c r="AA3053" s="410"/>
      <c r="AB3053" s="410"/>
      <c r="AC3053" s="410"/>
      <c r="AD3053" s="410"/>
    </row>
    <row r="3054" spans="1:30" s="30" customFormat="1" x14ac:dyDescent="0.25">
      <c r="A3054"/>
      <c r="B3054"/>
      <c r="C3054" s="33"/>
      <c r="D3054" s="33"/>
      <c r="E3054" s="33"/>
      <c r="F3054" s="33"/>
      <c r="G3054" s="33"/>
      <c r="N3054"/>
      <c r="O3054"/>
      <c r="P3054"/>
      <c r="Q3054"/>
      <c r="R3054"/>
      <c r="S3054"/>
      <c r="T3054"/>
      <c r="U3054"/>
      <c r="V3054"/>
      <c r="W3054"/>
      <c r="X3054" s="410"/>
      <c r="Y3054" s="410"/>
      <c r="Z3054" s="410"/>
      <c r="AA3054" s="410"/>
      <c r="AB3054" s="410"/>
      <c r="AC3054" s="410"/>
      <c r="AD3054" s="410"/>
    </row>
    <row r="3055" spans="1:30" s="30" customFormat="1" x14ac:dyDescent="0.25">
      <c r="A3055"/>
      <c r="B3055"/>
      <c r="C3055" s="33"/>
      <c r="D3055" s="33"/>
      <c r="E3055" s="33"/>
      <c r="F3055" s="33"/>
      <c r="G3055" s="33"/>
      <c r="N3055"/>
      <c r="O3055"/>
      <c r="P3055"/>
      <c r="Q3055"/>
      <c r="R3055"/>
      <c r="S3055"/>
      <c r="T3055"/>
      <c r="U3055"/>
      <c r="V3055"/>
      <c r="W3055"/>
      <c r="X3055" s="410"/>
      <c r="Y3055" s="410"/>
      <c r="Z3055" s="410"/>
      <c r="AA3055" s="410"/>
      <c r="AB3055" s="410"/>
      <c r="AC3055" s="410"/>
      <c r="AD3055" s="410"/>
    </row>
    <row r="3056" spans="1:30" s="30" customFormat="1" x14ac:dyDescent="0.25">
      <c r="A3056"/>
      <c r="B3056"/>
      <c r="C3056" s="33"/>
      <c r="D3056" s="33"/>
      <c r="E3056" s="33"/>
      <c r="F3056" s="33"/>
      <c r="G3056" s="33"/>
      <c r="N3056"/>
      <c r="O3056"/>
      <c r="P3056"/>
      <c r="Q3056"/>
      <c r="R3056"/>
      <c r="S3056"/>
      <c r="T3056"/>
      <c r="U3056"/>
      <c r="V3056"/>
      <c r="W3056"/>
      <c r="X3056" s="410"/>
      <c r="Y3056" s="410"/>
      <c r="Z3056" s="410"/>
      <c r="AA3056" s="410"/>
      <c r="AB3056" s="410"/>
      <c r="AC3056" s="410"/>
      <c r="AD3056" s="410"/>
    </row>
    <row r="3057" spans="1:30" s="30" customFormat="1" x14ac:dyDescent="0.25">
      <c r="A3057"/>
      <c r="B3057"/>
      <c r="C3057" s="33"/>
      <c r="D3057" s="33"/>
      <c r="E3057" s="33"/>
      <c r="F3057" s="33"/>
      <c r="G3057" s="33"/>
      <c r="N3057"/>
      <c r="O3057"/>
      <c r="P3057"/>
      <c r="Q3057"/>
      <c r="R3057"/>
      <c r="S3057"/>
      <c r="T3057"/>
      <c r="U3057"/>
      <c r="V3057"/>
      <c r="W3057"/>
      <c r="X3057" s="410"/>
      <c r="Y3057" s="410"/>
      <c r="Z3057" s="410"/>
      <c r="AA3057" s="410"/>
      <c r="AB3057" s="410"/>
      <c r="AC3057" s="410"/>
      <c r="AD3057" s="410"/>
    </row>
    <row r="3058" spans="1:30" s="30" customFormat="1" x14ac:dyDescent="0.25">
      <c r="A3058"/>
      <c r="B3058"/>
      <c r="C3058" s="33"/>
      <c r="D3058" s="33"/>
      <c r="E3058" s="33"/>
      <c r="F3058" s="33"/>
      <c r="G3058" s="33"/>
      <c r="N3058"/>
      <c r="O3058"/>
      <c r="P3058"/>
      <c r="Q3058"/>
      <c r="R3058"/>
      <c r="S3058"/>
      <c r="T3058"/>
      <c r="U3058"/>
      <c r="V3058"/>
      <c r="W3058"/>
      <c r="X3058" s="410"/>
      <c r="Y3058" s="410"/>
      <c r="Z3058" s="410"/>
      <c r="AA3058" s="410"/>
      <c r="AB3058" s="410"/>
      <c r="AC3058" s="410"/>
      <c r="AD3058" s="410"/>
    </row>
    <row r="3059" spans="1:30" s="30" customFormat="1" x14ac:dyDescent="0.25">
      <c r="A3059"/>
      <c r="B3059"/>
      <c r="C3059" s="33"/>
      <c r="D3059" s="33"/>
      <c r="E3059" s="33"/>
      <c r="F3059" s="33"/>
      <c r="G3059" s="33"/>
      <c r="N3059"/>
      <c r="O3059"/>
      <c r="P3059"/>
      <c r="Q3059"/>
      <c r="R3059"/>
      <c r="S3059"/>
      <c r="T3059"/>
      <c r="U3059"/>
      <c r="V3059"/>
      <c r="W3059"/>
      <c r="X3059" s="410"/>
      <c r="Y3059" s="410"/>
      <c r="Z3059" s="410"/>
      <c r="AA3059" s="410"/>
      <c r="AB3059" s="410"/>
      <c r="AC3059" s="410"/>
      <c r="AD3059" s="410"/>
    </row>
    <row r="3060" spans="1:30" s="30" customFormat="1" x14ac:dyDescent="0.25">
      <c r="A3060"/>
      <c r="B3060"/>
      <c r="C3060" s="33"/>
      <c r="D3060" s="33"/>
      <c r="E3060" s="33"/>
      <c r="F3060" s="33"/>
      <c r="G3060" s="33"/>
      <c r="N3060"/>
      <c r="O3060"/>
      <c r="P3060"/>
      <c r="Q3060"/>
      <c r="R3060"/>
      <c r="S3060"/>
      <c r="T3060"/>
      <c r="U3060"/>
      <c r="V3060"/>
      <c r="W3060"/>
      <c r="X3060" s="410"/>
      <c r="Y3060" s="410"/>
      <c r="Z3060" s="410"/>
      <c r="AA3060" s="410"/>
      <c r="AB3060" s="410"/>
      <c r="AC3060" s="410"/>
      <c r="AD3060" s="410"/>
    </row>
    <row r="3061" spans="1:30" s="30" customFormat="1" x14ac:dyDescent="0.25">
      <c r="A3061"/>
      <c r="B3061"/>
      <c r="C3061" s="33"/>
      <c r="D3061" s="33"/>
      <c r="E3061" s="33"/>
      <c r="F3061" s="33"/>
      <c r="G3061" s="33"/>
      <c r="N3061"/>
      <c r="O3061"/>
      <c r="P3061"/>
      <c r="Q3061"/>
      <c r="R3061"/>
      <c r="S3061"/>
      <c r="T3061"/>
      <c r="U3061"/>
      <c r="V3061"/>
      <c r="W3061"/>
      <c r="X3061" s="410"/>
      <c r="Y3061" s="410"/>
      <c r="Z3061" s="410"/>
      <c r="AA3061" s="410"/>
      <c r="AB3061" s="410"/>
      <c r="AC3061" s="410"/>
      <c r="AD3061" s="410"/>
    </row>
    <row r="3062" spans="1:30" s="30" customFormat="1" x14ac:dyDescent="0.25">
      <c r="A3062"/>
      <c r="B3062"/>
      <c r="C3062" s="33"/>
      <c r="D3062" s="33"/>
      <c r="E3062" s="33"/>
      <c r="F3062" s="33"/>
      <c r="G3062" s="33"/>
      <c r="N3062"/>
      <c r="O3062"/>
      <c r="P3062"/>
      <c r="Q3062"/>
      <c r="R3062"/>
      <c r="S3062"/>
      <c r="T3062"/>
      <c r="U3062"/>
      <c r="V3062"/>
      <c r="W3062"/>
      <c r="X3062" s="410"/>
      <c r="Y3062" s="410"/>
      <c r="Z3062" s="410"/>
      <c r="AA3062" s="410"/>
      <c r="AB3062" s="410"/>
      <c r="AC3062" s="410"/>
      <c r="AD3062" s="410"/>
    </row>
    <row r="3063" spans="1:30" s="30" customFormat="1" x14ac:dyDescent="0.25">
      <c r="A3063"/>
      <c r="B3063"/>
      <c r="C3063" s="33"/>
      <c r="D3063" s="33"/>
      <c r="E3063" s="33"/>
      <c r="F3063" s="33"/>
      <c r="G3063" s="33"/>
      <c r="N3063"/>
      <c r="O3063"/>
      <c r="P3063"/>
      <c r="Q3063"/>
      <c r="R3063"/>
      <c r="S3063"/>
      <c r="T3063"/>
      <c r="U3063"/>
      <c r="V3063"/>
      <c r="W3063"/>
      <c r="X3063" s="410"/>
      <c r="Y3063" s="410"/>
      <c r="Z3063" s="410"/>
      <c r="AA3063" s="410"/>
      <c r="AB3063" s="410"/>
      <c r="AC3063" s="410"/>
      <c r="AD3063" s="410"/>
    </row>
    <row r="3064" spans="1:30" s="30" customFormat="1" x14ac:dyDescent="0.25">
      <c r="A3064"/>
      <c r="B3064"/>
      <c r="C3064" s="33"/>
      <c r="D3064" s="33"/>
      <c r="E3064" s="33"/>
      <c r="F3064" s="33"/>
      <c r="G3064" s="33"/>
      <c r="N3064"/>
      <c r="O3064"/>
      <c r="P3064"/>
      <c r="Q3064"/>
      <c r="R3064"/>
      <c r="S3064"/>
      <c r="T3064"/>
      <c r="U3064"/>
      <c r="V3064"/>
      <c r="W3064"/>
      <c r="X3064" s="410"/>
      <c r="Y3064" s="410"/>
      <c r="Z3064" s="410"/>
      <c r="AA3064" s="410"/>
      <c r="AB3064" s="410"/>
      <c r="AC3064" s="410"/>
      <c r="AD3064" s="410"/>
    </row>
    <row r="3065" spans="1:30" s="30" customFormat="1" x14ac:dyDescent="0.25">
      <c r="A3065"/>
      <c r="B3065"/>
      <c r="C3065" s="33"/>
      <c r="D3065" s="33"/>
      <c r="E3065" s="33"/>
      <c r="F3065" s="33"/>
      <c r="G3065" s="33"/>
      <c r="N3065"/>
      <c r="O3065"/>
      <c r="P3065"/>
      <c r="Q3065"/>
      <c r="R3065"/>
      <c r="S3065"/>
      <c r="T3065"/>
      <c r="U3065"/>
      <c r="V3065"/>
      <c r="W3065"/>
      <c r="X3065" s="410"/>
      <c r="Y3065" s="410"/>
      <c r="Z3065" s="410"/>
      <c r="AA3065" s="410"/>
      <c r="AB3065" s="410"/>
      <c r="AC3065" s="410"/>
      <c r="AD3065" s="410"/>
    </row>
    <row r="3066" spans="1:30" s="30" customFormat="1" x14ac:dyDescent="0.25">
      <c r="A3066"/>
      <c r="B3066"/>
      <c r="C3066" s="33"/>
      <c r="D3066" s="33"/>
      <c r="E3066" s="33"/>
      <c r="F3066" s="33"/>
      <c r="G3066" s="33"/>
      <c r="N3066"/>
      <c r="O3066"/>
      <c r="P3066"/>
      <c r="Q3066"/>
      <c r="R3066"/>
      <c r="S3066"/>
      <c r="T3066"/>
      <c r="U3066"/>
      <c r="V3066"/>
      <c r="W3066"/>
      <c r="X3066" s="410"/>
      <c r="Y3066" s="410"/>
      <c r="Z3066" s="410"/>
      <c r="AA3066" s="410"/>
      <c r="AB3066" s="410"/>
      <c r="AC3066" s="410"/>
      <c r="AD3066" s="410"/>
    </row>
    <row r="3067" spans="1:30" s="30" customFormat="1" x14ac:dyDescent="0.25">
      <c r="A3067"/>
      <c r="B3067"/>
      <c r="C3067" s="33"/>
      <c r="D3067" s="33"/>
      <c r="E3067" s="33"/>
      <c r="F3067" s="33"/>
      <c r="G3067" s="33"/>
      <c r="N3067"/>
      <c r="O3067"/>
      <c r="P3067"/>
      <c r="Q3067"/>
      <c r="R3067"/>
      <c r="S3067"/>
      <c r="T3067"/>
      <c r="U3067"/>
      <c r="V3067"/>
      <c r="W3067"/>
      <c r="X3067" s="410"/>
      <c r="Y3067" s="410"/>
      <c r="Z3067" s="410"/>
      <c r="AA3067" s="410"/>
      <c r="AB3067" s="410"/>
      <c r="AC3067" s="410"/>
      <c r="AD3067" s="410"/>
    </row>
    <row r="3068" spans="1:30" s="30" customFormat="1" x14ac:dyDescent="0.25">
      <c r="A3068"/>
      <c r="B3068"/>
      <c r="C3068" s="33"/>
      <c r="D3068" s="33"/>
      <c r="E3068" s="33"/>
      <c r="F3068" s="33"/>
      <c r="G3068" s="33"/>
      <c r="N3068"/>
      <c r="O3068"/>
      <c r="P3068"/>
      <c r="Q3068"/>
      <c r="R3068"/>
      <c r="S3068"/>
      <c r="T3068"/>
      <c r="U3068"/>
      <c r="V3068"/>
      <c r="W3068"/>
      <c r="X3068" s="410"/>
      <c r="Y3068" s="410"/>
      <c r="Z3068" s="410"/>
      <c r="AA3068" s="410"/>
      <c r="AB3068" s="410"/>
      <c r="AC3068" s="410"/>
      <c r="AD3068" s="410"/>
    </row>
    <row r="3069" spans="1:30" s="30" customFormat="1" x14ac:dyDescent="0.25">
      <c r="A3069"/>
      <c r="B3069"/>
      <c r="C3069" s="33"/>
      <c r="D3069" s="33"/>
      <c r="E3069" s="33"/>
      <c r="F3069" s="33"/>
      <c r="G3069" s="33"/>
      <c r="N3069"/>
      <c r="O3069"/>
      <c r="P3069"/>
      <c r="Q3069"/>
      <c r="R3069"/>
      <c r="S3069"/>
      <c r="T3069"/>
      <c r="U3069"/>
      <c r="V3069"/>
      <c r="W3069"/>
      <c r="X3069" s="410"/>
      <c r="Y3069" s="410"/>
      <c r="Z3069" s="410"/>
      <c r="AA3069" s="410"/>
      <c r="AB3069" s="410"/>
      <c r="AC3069" s="410"/>
      <c r="AD3069" s="410"/>
    </row>
    <row r="3070" spans="1:30" s="30" customFormat="1" x14ac:dyDescent="0.25">
      <c r="A3070"/>
      <c r="B3070"/>
      <c r="C3070" s="33"/>
      <c r="D3070" s="33"/>
      <c r="E3070" s="33"/>
      <c r="F3070" s="33"/>
      <c r="G3070" s="33"/>
      <c r="N3070"/>
      <c r="O3070"/>
      <c r="P3070"/>
      <c r="Q3070"/>
      <c r="R3070"/>
      <c r="S3070"/>
      <c r="T3070"/>
      <c r="U3070"/>
      <c r="V3070"/>
      <c r="W3070"/>
      <c r="X3070" s="410"/>
      <c r="Y3070" s="410"/>
      <c r="Z3070" s="410"/>
      <c r="AA3070" s="410"/>
      <c r="AB3070" s="410"/>
      <c r="AC3070" s="410"/>
      <c r="AD3070" s="410"/>
    </row>
    <row r="3071" spans="1:30" s="30" customFormat="1" x14ac:dyDescent="0.25">
      <c r="A3071"/>
      <c r="B3071"/>
      <c r="C3071" s="33"/>
      <c r="D3071" s="33"/>
      <c r="E3071" s="33"/>
      <c r="F3071" s="33"/>
      <c r="G3071" s="33"/>
      <c r="N3071"/>
      <c r="O3071"/>
      <c r="P3071"/>
      <c r="Q3071"/>
      <c r="R3071"/>
      <c r="S3071"/>
      <c r="T3071"/>
      <c r="U3071"/>
      <c r="V3071"/>
      <c r="W3071"/>
      <c r="X3071" s="410"/>
      <c r="Y3071" s="410"/>
      <c r="Z3071" s="410"/>
      <c r="AA3071" s="410"/>
      <c r="AB3071" s="410"/>
      <c r="AC3071" s="410"/>
      <c r="AD3071" s="410"/>
    </row>
    <row r="3072" spans="1:30" s="30" customFormat="1" x14ac:dyDescent="0.25">
      <c r="A3072"/>
      <c r="B3072"/>
      <c r="C3072" s="33"/>
      <c r="D3072" s="33"/>
      <c r="E3072" s="33"/>
      <c r="F3072" s="33"/>
      <c r="G3072" s="33"/>
      <c r="N3072"/>
      <c r="O3072"/>
      <c r="P3072"/>
      <c r="Q3072"/>
      <c r="R3072"/>
      <c r="S3072"/>
      <c r="T3072"/>
      <c r="U3072"/>
      <c r="V3072"/>
      <c r="W3072"/>
      <c r="X3072" s="410"/>
      <c r="Y3072" s="410"/>
      <c r="Z3072" s="410"/>
      <c r="AA3072" s="410"/>
      <c r="AB3072" s="410"/>
      <c r="AC3072" s="410"/>
      <c r="AD3072" s="410"/>
    </row>
    <row r="3073" spans="1:30" s="30" customFormat="1" x14ac:dyDescent="0.25">
      <c r="A3073"/>
      <c r="B3073"/>
      <c r="C3073" s="33"/>
      <c r="D3073" s="33"/>
      <c r="E3073" s="33"/>
      <c r="F3073" s="33"/>
      <c r="G3073" s="33"/>
      <c r="N3073"/>
      <c r="O3073"/>
      <c r="P3073"/>
      <c r="Q3073"/>
      <c r="R3073"/>
      <c r="S3073"/>
      <c r="T3073"/>
      <c r="U3073"/>
      <c r="V3073"/>
      <c r="W3073"/>
      <c r="X3073" s="410"/>
      <c r="Y3073" s="410"/>
      <c r="Z3073" s="410"/>
      <c r="AA3073" s="410"/>
      <c r="AB3073" s="410"/>
      <c r="AC3073" s="410"/>
      <c r="AD3073" s="410"/>
    </row>
    <row r="3074" spans="1:30" s="30" customFormat="1" x14ac:dyDescent="0.25">
      <c r="A3074"/>
      <c r="B3074"/>
      <c r="C3074" s="33"/>
      <c r="D3074" s="33"/>
      <c r="E3074" s="33"/>
      <c r="F3074" s="33"/>
      <c r="G3074" s="33"/>
      <c r="N3074"/>
      <c r="O3074"/>
      <c r="P3074"/>
      <c r="Q3074"/>
      <c r="R3074"/>
      <c r="S3074"/>
      <c r="T3074"/>
      <c r="U3074"/>
      <c r="V3074"/>
      <c r="W3074"/>
      <c r="X3074" s="410"/>
      <c r="Y3074" s="410"/>
      <c r="Z3074" s="410"/>
      <c r="AA3074" s="410"/>
      <c r="AB3074" s="410"/>
      <c r="AC3074" s="410"/>
      <c r="AD3074" s="410"/>
    </row>
    <row r="3075" spans="1:30" s="30" customFormat="1" x14ac:dyDescent="0.25">
      <c r="A3075"/>
      <c r="B3075"/>
      <c r="C3075" s="33"/>
      <c r="D3075" s="33"/>
      <c r="E3075" s="33"/>
      <c r="F3075" s="33"/>
      <c r="G3075" s="33"/>
      <c r="N3075"/>
      <c r="O3075"/>
      <c r="P3075"/>
      <c r="Q3075"/>
      <c r="R3075"/>
      <c r="S3075"/>
      <c r="T3075"/>
      <c r="U3075"/>
      <c r="V3075"/>
      <c r="W3075"/>
      <c r="X3075" s="410"/>
      <c r="Y3075" s="410"/>
      <c r="Z3075" s="410"/>
      <c r="AA3075" s="410"/>
      <c r="AB3075" s="410"/>
      <c r="AC3075" s="410"/>
      <c r="AD3075" s="410"/>
    </row>
    <row r="3076" spans="1:30" s="30" customFormat="1" x14ac:dyDescent="0.25">
      <c r="A3076"/>
      <c r="B3076"/>
      <c r="C3076" s="33"/>
      <c r="D3076" s="33"/>
      <c r="E3076" s="33"/>
      <c r="F3076" s="33"/>
      <c r="G3076" s="33"/>
      <c r="N3076"/>
      <c r="O3076"/>
      <c r="P3076"/>
      <c r="Q3076"/>
      <c r="R3076"/>
      <c r="S3076"/>
      <c r="T3076"/>
      <c r="U3076"/>
      <c r="V3076"/>
      <c r="W3076"/>
      <c r="X3076" s="410"/>
      <c r="Y3076" s="410"/>
      <c r="Z3076" s="410"/>
      <c r="AA3076" s="410"/>
      <c r="AB3076" s="410"/>
      <c r="AC3076" s="410"/>
      <c r="AD3076" s="410"/>
    </row>
    <row r="3077" spans="1:30" s="30" customFormat="1" x14ac:dyDescent="0.25">
      <c r="A3077"/>
      <c r="B3077"/>
      <c r="C3077" s="33"/>
      <c r="D3077" s="33"/>
      <c r="E3077" s="33"/>
      <c r="F3077" s="33"/>
      <c r="G3077" s="33"/>
      <c r="N3077"/>
      <c r="O3077"/>
      <c r="P3077"/>
      <c r="Q3077"/>
      <c r="R3077"/>
      <c r="S3077"/>
      <c r="T3077"/>
      <c r="U3077"/>
      <c r="V3077"/>
      <c r="W3077"/>
      <c r="X3077" s="410"/>
      <c r="Y3077" s="410"/>
      <c r="Z3077" s="410"/>
      <c r="AA3077" s="410"/>
      <c r="AB3077" s="410"/>
      <c r="AC3077" s="410"/>
      <c r="AD3077" s="410"/>
    </row>
    <row r="3078" spans="1:30" s="30" customFormat="1" x14ac:dyDescent="0.25">
      <c r="A3078"/>
      <c r="B3078"/>
      <c r="C3078" s="33"/>
      <c r="D3078" s="33"/>
      <c r="E3078" s="33"/>
      <c r="F3078" s="33"/>
      <c r="G3078" s="33"/>
      <c r="N3078"/>
      <c r="O3078"/>
      <c r="P3078"/>
      <c r="Q3078"/>
      <c r="R3078"/>
      <c r="S3078"/>
      <c r="T3078"/>
      <c r="U3078"/>
      <c r="V3078"/>
      <c r="W3078"/>
      <c r="X3078" s="410"/>
      <c r="Y3078" s="410"/>
      <c r="Z3078" s="410"/>
      <c r="AA3078" s="410"/>
      <c r="AB3078" s="410"/>
      <c r="AC3078" s="410"/>
      <c r="AD3078" s="410"/>
    </row>
    <row r="3079" spans="1:30" s="30" customFormat="1" x14ac:dyDescent="0.25">
      <c r="A3079"/>
      <c r="B3079"/>
      <c r="C3079" s="33"/>
      <c r="D3079" s="33"/>
      <c r="E3079" s="33"/>
      <c r="F3079" s="33"/>
      <c r="G3079" s="33"/>
      <c r="N3079"/>
      <c r="O3079"/>
      <c r="P3079"/>
      <c r="Q3079"/>
      <c r="R3079"/>
      <c r="S3079"/>
      <c r="T3079"/>
      <c r="U3079"/>
      <c r="V3079"/>
      <c r="W3079"/>
      <c r="X3079" s="410"/>
      <c r="Y3079" s="410"/>
      <c r="Z3079" s="410"/>
      <c r="AA3079" s="410"/>
      <c r="AB3079" s="410"/>
      <c r="AC3079" s="410"/>
      <c r="AD3079" s="410"/>
    </row>
    <row r="3080" spans="1:30" s="30" customFormat="1" x14ac:dyDescent="0.25">
      <c r="A3080"/>
      <c r="B3080"/>
      <c r="C3080" s="33"/>
      <c r="D3080" s="33"/>
      <c r="E3080" s="33"/>
      <c r="F3080" s="33"/>
      <c r="G3080" s="33"/>
      <c r="N3080"/>
      <c r="O3080"/>
      <c r="P3080"/>
      <c r="Q3080"/>
      <c r="R3080"/>
      <c r="S3080"/>
      <c r="T3080"/>
      <c r="U3080"/>
      <c r="V3080"/>
      <c r="W3080"/>
      <c r="X3080" s="410"/>
      <c r="Y3080" s="410"/>
      <c r="Z3080" s="410"/>
      <c r="AA3080" s="410"/>
      <c r="AB3080" s="410"/>
      <c r="AC3080" s="410"/>
      <c r="AD3080" s="410"/>
    </row>
    <row r="3081" spans="1:30" s="30" customFormat="1" x14ac:dyDescent="0.25">
      <c r="A3081"/>
      <c r="B3081"/>
      <c r="C3081" s="33"/>
      <c r="D3081" s="33"/>
      <c r="E3081" s="33"/>
      <c r="F3081" s="33"/>
      <c r="G3081" s="33"/>
      <c r="N3081"/>
      <c r="O3081"/>
      <c r="P3081"/>
      <c r="Q3081"/>
      <c r="R3081"/>
      <c r="S3081"/>
      <c r="T3081"/>
      <c r="U3081"/>
      <c r="V3081"/>
      <c r="W3081"/>
      <c r="X3081" s="410"/>
      <c r="Y3081" s="410"/>
      <c r="Z3081" s="410"/>
      <c r="AA3081" s="410"/>
      <c r="AB3081" s="410"/>
      <c r="AC3081" s="410"/>
      <c r="AD3081" s="410"/>
    </row>
    <row r="3082" spans="1:30" s="30" customFormat="1" x14ac:dyDescent="0.25">
      <c r="A3082"/>
      <c r="B3082"/>
      <c r="C3082" s="33"/>
      <c r="D3082" s="33"/>
      <c r="E3082" s="33"/>
      <c r="F3082" s="33"/>
      <c r="G3082" s="33"/>
      <c r="N3082"/>
      <c r="O3082"/>
      <c r="P3082"/>
      <c r="Q3082"/>
      <c r="R3082"/>
      <c r="S3082"/>
      <c r="T3082"/>
      <c r="U3082"/>
      <c r="V3082"/>
      <c r="W3082"/>
      <c r="X3082" s="410"/>
      <c r="Y3082" s="410"/>
      <c r="Z3082" s="410"/>
      <c r="AA3082" s="410"/>
      <c r="AB3082" s="410"/>
      <c r="AC3082" s="410"/>
      <c r="AD3082" s="410"/>
    </row>
    <row r="3083" spans="1:30" s="30" customFormat="1" x14ac:dyDescent="0.25">
      <c r="A3083"/>
      <c r="B3083"/>
      <c r="C3083" s="33"/>
      <c r="D3083" s="33"/>
      <c r="E3083" s="33"/>
      <c r="F3083" s="33"/>
      <c r="G3083" s="33"/>
      <c r="N3083"/>
      <c r="O3083"/>
      <c r="P3083"/>
      <c r="Q3083"/>
      <c r="R3083"/>
      <c r="S3083"/>
      <c r="T3083"/>
      <c r="U3083"/>
      <c r="V3083"/>
      <c r="W3083"/>
      <c r="X3083" s="410"/>
      <c r="Y3083" s="410"/>
      <c r="Z3083" s="410"/>
      <c r="AA3083" s="410"/>
      <c r="AB3083" s="410"/>
      <c r="AC3083" s="410"/>
      <c r="AD3083" s="410"/>
    </row>
    <row r="3084" spans="1:30" s="30" customFormat="1" x14ac:dyDescent="0.25">
      <c r="A3084"/>
      <c r="B3084"/>
      <c r="C3084" s="33"/>
      <c r="D3084" s="33"/>
      <c r="E3084" s="33"/>
      <c r="F3084" s="33"/>
      <c r="G3084" s="33"/>
      <c r="N3084"/>
      <c r="O3084"/>
      <c r="P3084"/>
      <c r="Q3084"/>
      <c r="R3084"/>
      <c r="S3084"/>
      <c r="T3084"/>
      <c r="U3084"/>
      <c r="V3084"/>
      <c r="W3084"/>
      <c r="X3084" s="410"/>
      <c r="Y3084" s="410"/>
      <c r="Z3084" s="410"/>
      <c r="AA3084" s="410"/>
      <c r="AB3084" s="410"/>
      <c r="AC3084" s="410"/>
      <c r="AD3084" s="410"/>
    </row>
    <row r="3085" spans="1:30" s="30" customFormat="1" x14ac:dyDescent="0.25">
      <c r="A3085"/>
      <c r="B3085"/>
      <c r="C3085" s="33"/>
      <c r="D3085" s="33"/>
      <c r="E3085" s="33"/>
      <c r="F3085" s="33"/>
      <c r="G3085" s="33"/>
      <c r="N3085"/>
      <c r="O3085"/>
      <c r="P3085"/>
      <c r="Q3085"/>
      <c r="R3085"/>
      <c r="S3085"/>
      <c r="T3085"/>
      <c r="U3085"/>
      <c r="V3085"/>
      <c r="W3085"/>
      <c r="X3085" s="410"/>
      <c r="Y3085" s="410"/>
      <c r="Z3085" s="410"/>
      <c r="AA3085" s="410"/>
      <c r="AB3085" s="410"/>
      <c r="AC3085" s="410"/>
      <c r="AD3085" s="410"/>
    </row>
    <row r="3086" spans="1:30" s="30" customFormat="1" x14ac:dyDescent="0.25">
      <c r="A3086"/>
      <c r="B3086"/>
      <c r="C3086" s="33"/>
      <c r="D3086" s="33"/>
      <c r="E3086" s="33"/>
      <c r="F3086" s="33"/>
      <c r="G3086" s="33"/>
      <c r="N3086"/>
      <c r="O3086"/>
      <c r="P3086"/>
      <c r="Q3086"/>
      <c r="R3086"/>
      <c r="S3086"/>
      <c r="T3086"/>
      <c r="U3086"/>
      <c r="V3086"/>
      <c r="W3086"/>
      <c r="X3086" s="410"/>
      <c r="Y3086" s="410"/>
      <c r="Z3086" s="410"/>
      <c r="AA3086" s="410"/>
      <c r="AB3086" s="410"/>
      <c r="AC3086" s="410"/>
      <c r="AD3086" s="410"/>
    </row>
    <row r="3087" spans="1:30" s="30" customFormat="1" x14ac:dyDescent="0.25">
      <c r="A3087"/>
      <c r="B3087"/>
      <c r="C3087" s="33"/>
      <c r="D3087" s="33"/>
      <c r="E3087" s="33"/>
      <c r="F3087" s="33"/>
      <c r="G3087" s="33"/>
      <c r="N3087"/>
      <c r="O3087"/>
      <c r="P3087"/>
      <c r="Q3087"/>
      <c r="R3087"/>
      <c r="S3087"/>
      <c r="T3087"/>
      <c r="U3087"/>
      <c r="V3087"/>
      <c r="W3087"/>
      <c r="X3087" s="410"/>
      <c r="Y3087" s="410"/>
      <c r="Z3087" s="410"/>
      <c r="AA3087" s="410"/>
      <c r="AB3087" s="410"/>
      <c r="AC3087" s="410"/>
      <c r="AD3087" s="410"/>
    </row>
    <row r="3088" spans="1:30" s="30" customFormat="1" x14ac:dyDescent="0.25">
      <c r="A3088"/>
      <c r="B3088"/>
      <c r="C3088" s="33"/>
      <c r="D3088" s="33"/>
      <c r="E3088" s="33"/>
      <c r="F3088" s="33"/>
      <c r="G3088" s="33"/>
      <c r="N3088"/>
      <c r="O3088"/>
      <c r="P3088"/>
      <c r="Q3088"/>
      <c r="R3088"/>
      <c r="S3088"/>
      <c r="T3088"/>
      <c r="U3088"/>
      <c r="V3088"/>
      <c r="W3088"/>
      <c r="X3088" s="410"/>
      <c r="Y3088" s="410"/>
      <c r="Z3088" s="410"/>
      <c r="AA3088" s="410"/>
      <c r="AB3088" s="410"/>
      <c r="AC3088" s="410"/>
      <c r="AD3088" s="410"/>
    </row>
    <row r="3089" spans="1:30" s="30" customFormat="1" x14ac:dyDescent="0.25">
      <c r="A3089"/>
      <c r="B3089"/>
      <c r="C3089" s="33"/>
      <c r="D3089" s="33"/>
      <c r="E3089" s="33"/>
      <c r="F3089" s="33"/>
      <c r="G3089" s="33"/>
      <c r="N3089"/>
      <c r="O3089"/>
      <c r="P3089"/>
      <c r="Q3089"/>
      <c r="R3089"/>
      <c r="S3089"/>
      <c r="T3089"/>
      <c r="U3089"/>
      <c r="V3089"/>
      <c r="W3089"/>
      <c r="X3089" s="410"/>
      <c r="Y3089" s="410"/>
      <c r="Z3089" s="410"/>
      <c r="AA3089" s="410"/>
      <c r="AB3089" s="410"/>
      <c r="AC3089" s="410"/>
      <c r="AD3089" s="410"/>
    </row>
    <row r="3090" spans="1:30" s="30" customFormat="1" x14ac:dyDescent="0.25">
      <c r="A3090"/>
      <c r="B3090"/>
      <c r="C3090" s="33"/>
      <c r="D3090" s="33"/>
      <c r="E3090" s="33"/>
      <c r="F3090" s="33"/>
      <c r="G3090" s="33"/>
      <c r="N3090"/>
      <c r="O3090"/>
      <c r="P3090"/>
      <c r="Q3090"/>
      <c r="R3090"/>
      <c r="S3090"/>
      <c r="T3090"/>
      <c r="U3090"/>
      <c r="V3090"/>
      <c r="W3090"/>
      <c r="X3090" s="410"/>
      <c r="Y3090" s="410"/>
      <c r="Z3090" s="410"/>
      <c r="AA3090" s="410"/>
      <c r="AB3090" s="410"/>
      <c r="AC3090" s="410"/>
      <c r="AD3090" s="410"/>
    </row>
    <row r="3091" spans="1:30" s="30" customFormat="1" x14ac:dyDescent="0.25">
      <c r="A3091"/>
      <c r="B3091"/>
      <c r="C3091" s="33"/>
      <c r="D3091" s="33"/>
      <c r="E3091" s="33"/>
      <c r="F3091" s="33"/>
      <c r="G3091" s="33"/>
      <c r="N3091"/>
      <c r="O3091"/>
      <c r="P3091"/>
      <c r="Q3091"/>
      <c r="R3091"/>
      <c r="S3091"/>
      <c r="T3091"/>
      <c r="U3091"/>
      <c r="V3091"/>
      <c r="W3091"/>
      <c r="X3091" s="410"/>
      <c r="Y3091" s="410"/>
      <c r="Z3091" s="410"/>
      <c r="AA3091" s="410"/>
      <c r="AB3091" s="410"/>
      <c r="AC3091" s="410"/>
      <c r="AD3091" s="410"/>
    </row>
    <row r="3092" spans="1:30" s="30" customFormat="1" x14ac:dyDescent="0.25">
      <c r="A3092"/>
      <c r="B3092"/>
      <c r="C3092" s="33"/>
      <c r="D3092" s="33"/>
      <c r="E3092" s="33"/>
      <c r="F3092" s="33"/>
      <c r="G3092" s="33"/>
      <c r="N3092"/>
      <c r="O3092"/>
      <c r="P3092"/>
      <c r="Q3092"/>
      <c r="R3092"/>
      <c r="S3092"/>
      <c r="T3092"/>
      <c r="U3092"/>
      <c r="V3092"/>
      <c r="W3092"/>
      <c r="X3092" s="410"/>
      <c r="Y3092" s="410"/>
      <c r="Z3092" s="410"/>
      <c r="AA3092" s="410"/>
      <c r="AB3092" s="410"/>
      <c r="AC3092" s="410"/>
      <c r="AD3092" s="410"/>
    </row>
    <row r="3093" spans="1:30" s="30" customFormat="1" x14ac:dyDescent="0.25">
      <c r="A3093"/>
      <c r="B3093"/>
      <c r="C3093" s="33"/>
      <c r="D3093" s="33"/>
      <c r="E3093" s="33"/>
      <c r="F3093" s="33"/>
      <c r="G3093" s="33"/>
      <c r="N3093"/>
      <c r="O3093"/>
      <c r="P3093"/>
      <c r="Q3093"/>
      <c r="R3093"/>
      <c r="S3093"/>
      <c r="T3093"/>
      <c r="U3093"/>
      <c r="V3093"/>
      <c r="W3093"/>
      <c r="X3093" s="410"/>
      <c r="Y3093" s="410"/>
      <c r="Z3093" s="410"/>
      <c r="AA3093" s="410"/>
      <c r="AB3093" s="410"/>
      <c r="AC3093" s="410"/>
      <c r="AD3093" s="410"/>
    </row>
    <row r="3094" spans="1:30" s="30" customFormat="1" x14ac:dyDescent="0.25">
      <c r="A3094"/>
      <c r="B3094"/>
      <c r="C3094" s="33"/>
      <c r="D3094" s="33"/>
      <c r="E3094" s="33"/>
      <c r="F3094" s="33"/>
      <c r="G3094" s="33"/>
      <c r="N3094"/>
      <c r="O3094"/>
      <c r="P3094"/>
      <c r="Q3094"/>
      <c r="R3094"/>
      <c r="S3094"/>
      <c r="T3094"/>
      <c r="U3094"/>
      <c r="V3094"/>
      <c r="W3094"/>
      <c r="X3094" s="410"/>
      <c r="Y3094" s="410"/>
      <c r="Z3094" s="410"/>
      <c r="AA3094" s="410"/>
      <c r="AB3094" s="410"/>
      <c r="AC3094" s="410"/>
      <c r="AD3094" s="410"/>
    </row>
    <row r="3095" spans="1:30" s="30" customFormat="1" x14ac:dyDescent="0.25">
      <c r="A3095"/>
      <c r="B3095"/>
      <c r="C3095" s="33"/>
      <c r="D3095" s="33"/>
      <c r="E3095" s="33"/>
      <c r="F3095" s="33"/>
      <c r="G3095" s="33"/>
      <c r="N3095"/>
      <c r="O3095"/>
      <c r="P3095"/>
      <c r="Q3095"/>
      <c r="R3095"/>
      <c r="S3095"/>
      <c r="T3095"/>
      <c r="U3095"/>
      <c r="V3095"/>
      <c r="W3095"/>
      <c r="X3095" s="410"/>
      <c r="Y3095" s="410"/>
      <c r="Z3095" s="410"/>
      <c r="AA3095" s="410"/>
      <c r="AB3095" s="410"/>
      <c r="AC3095" s="410"/>
      <c r="AD3095" s="410"/>
    </row>
    <row r="3096" spans="1:30" s="30" customFormat="1" x14ac:dyDescent="0.25">
      <c r="A3096"/>
      <c r="B3096"/>
      <c r="C3096" s="33"/>
      <c r="D3096" s="33"/>
      <c r="E3096" s="33"/>
      <c r="F3096" s="33"/>
      <c r="G3096" s="33"/>
      <c r="N3096"/>
      <c r="O3096"/>
      <c r="P3096"/>
      <c r="Q3096"/>
      <c r="R3096"/>
      <c r="S3096"/>
      <c r="T3096"/>
      <c r="U3096"/>
      <c r="V3096"/>
      <c r="W3096"/>
      <c r="X3096" s="410"/>
      <c r="Y3096" s="410"/>
      <c r="Z3096" s="410"/>
      <c r="AA3096" s="410"/>
      <c r="AB3096" s="410"/>
      <c r="AC3096" s="410"/>
      <c r="AD3096" s="410"/>
    </row>
    <row r="3097" spans="1:30" s="30" customFormat="1" x14ac:dyDescent="0.25">
      <c r="A3097"/>
      <c r="B3097"/>
      <c r="C3097" s="33"/>
      <c r="D3097" s="33"/>
      <c r="E3097" s="33"/>
      <c r="F3097" s="33"/>
      <c r="G3097" s="33"/>
      <c r="N3097"/>
      <c r="O3097"/>
      <c r="P3097"/>
      <c r="Q3097"/>
      <c r="R3097"/>
      <c r="S3097"/>
      <c r="T3097"/>
      <c r="U3097"/>
      <c r="V3097"/>
      <c r="W3097"/>
      <c r="X3097" s="410"/>
      <c r="Y3097" s="410"/>
      <c r="Z3097" s="410"/>
      <c r="AA3097" s="410"/>
      <c r="AB3097" s="410"/>
      <c r="AC3097" s="410"/>
      <c r="AD3097" s="410"/>
    </row>
    <row r="3098" spans="1:30" s="30" customFormat="1" x14ac:dyDescent="0.25">
      <c r="A3098"/>
      <c r="B3098"/>
      <c r="C3098" s="33"/>
      <c r="D3098" s="33"/>
      <c r="E3098" s="33"/>
      <c r="F3098" s="33"/>
      <c r="G3098" s="33"/>
      <c r="N3098"/>
      <c r="O3098"/>
      <c r="P3098"/>
      <c r="Q3098"/>
      <c r="R3098"/>
      <c r="S3098"/>
      <c r="T3098"/>
      <c r="U3098"/>
      <c r="V3098"/>
      <c r="W3098"/>
      <c r="X3098" s="410"/>
      <c r="Y3098" s="410"/>
      <c r="Z3098" s="410"/>
      <c r="AA3098" s="410"/>
      <c r="AB3098" s="410"/>
      <c r="AC3098" s="410"/>
      <c r="AD3098" s="410"/>
    </row>
    <row r="3099" spans="1:30" s="30" customFormat="1" x14ac:dyDescent="0.25">
      <c r="A3099"/>
      <c r="B3099"/>
      <c r="C3099" s="33"/>
      <c r="D3099" s="33"/>
      <c r="E3099" s="33"/>
      <c r="F3099" s="33"/>
      <c r="G3099" s="33"/>
      <c r="N3099"/>
      <c r="O3099"/>
      <c r="P3099"/>
      <c r="Q3099"/>
      <c r="R3099"/>
      <c r="S3099"/>
      <c r="T3099"/>
      <c r="U3099"/>
      <c r="V3099"/>
      <c r="W3099"/>
      <c r="X3099" s="410"/>
      <c r="Y3099" s="410"/>
      <c r="Z3099" s="410"/>
      <c r="AA3099" s="410"/>
      <c r="AB3099" s="410"/>
      <c r="AC3099" s="410"/>
      <c r="AD3099" s="410"/>
    </row>
    <row r="3100" spans="1:30" s="30" customFormat="1" x14ac:dyDescent="0.25">
      <c r="A3100"/>
      <c r="B3100"/>
      <c r="C3100" s="33"/>
      <c r="D3100" s="33"/>
      <c r="E3100" s="33"/>
      <c r="F3100" s="33"/>
      <c r="G3100" s="33"/>
      <c r="N3100"/>
      <c r="O3100"/>
      <c r="P3100"/>
      <c r="Q3100"/>
      <c r="R3100"/>
      <c r="S3100"/>
      <c r="T3100"/>
      <c r="U3100"/>
      <c r="V3100"/>
      <c r="W3100"/>
      <c r="X3100" s="410"/>
      <c r="Y3100" s="410"/>
      <c r="Z3100" s="410"/>
      <c r="AA3100" s="410"/>
      <c r="AB3100" s="410"/>
      <c r="AC3100" s="410"/>
      <c r="AD3100" s="410"/>
    </row>
    <row r="3101" spans="1:30" s="30" customFormat="1" x14ac:dyDescent="0.25">
      <c r="A3101"/>
      <c r="B3101"/>
      <c r="C3101" s="33"/>
      <c r="D3101" s="33"/>
      <c r="E3101" s="33"/>
      <c r="F3101" s="33"/>
      <c r="G3101" s="33"/>
      <c r="N3101"/>
      <c r="O3101"/>
      <c r="P3101"/>
      <c r="Q3101"/>
      <c r="R3101"/>
      <c r="S3101"/>
      <c r="T3101"/>
      <c r="U3101"/>
      <c r="V3101"/>
      <c r="W3101"/>
      <c r="X3101" s="410"/>
      <c r="Y3101" s="410"/>
      <c r="Z3101" s="410"/>
      <c r="AA3101" s="410"/>
      <c r="AB3101" s="410"/>
      <c r="AC3101" s="410"/>
      <c r="AD3101" s="410"/>
    </row>
    <row r="3102" spans="1:30" s="30" customFormat="1" x14ac:dyDescent="0.25">
      <c r="A3102"/>
      <c r="B3102"/>
      <c r="C3102" s="33"/>
      <c r="D3102" s="33"/>
      <c r="E3102" s="33"/>
      <c r="F3102" s="33"/>
      <c r="G3102" s="33"/>
      <c r="N3102"/>
      <c r="O3102"/>
      <c r="P3102"/>
      <c r="Q3102"/>
      <c r="R3102"/>
      <c r="S3102"/>
      <c r="T3102"/>
      <c r="U3102"/>
      <c r="V3102"/>
      <c r="W3102"/>
      <c r="X3102" s="410"/>
      <c r="Y3102" s="410"/>
      <c r="Z3102" s="410"/>
      <c r="AA3102" s="410"/>
      <c r="AB3102" s="410"/>
      <c r="AC3102" s="410"/>
      <c r="AD3102" s="410"/>
    </row>
    <row r="3103" spans="1:30" s="30" customFormat="1" x14ac:dyDescent="0.25">
      <c r="A3103"/>
      <c r="B3103"/>
      <c r="C3103" s="33"/>
      <c r="D3103" s="33"/>
      <c r="E3103" s="33"/>
      <c r="F3103" s="33"/>
      <c r="G3103" s="33"/>
      <c r="N3103"/>
      <c r="O3103"/>
      <c r="P3103"/>
      <c r="Q3103"/>
      <c r="R3103"/>
      <c r="S3103"/>
      <c r="T3103"/>
      <c r="U3103"/>
      <c r="V3103"/>
      <c r="W3103"/>
      <c r="X3103" s="410"/>
      <c r="Y3103" s="410"/>
      <c r="Z3103" s="410"/>
      <c r="AA3103" s="410"/>
      <c r="AB3103" s="410"/>
      <c r="AC3103" s="410"/>
      <c r="AD3103" s="410"/>
    </row>
    <row r="3104" spans="1:30" s="30" customFormat="1" x14ac:dyDescent="0.25">
      <c r="A3104"/>
      <c r="B3104"/>
      <c r="C3104" s="33"/>
      <c r="D3104" s="33"/>
      <c r="E3104" s="33"/>
      <c r="F3104" s="33"/>
      <c r="G3104" s="33"/>
      <c r="N3104"/>
      <c r="O3104"/>
      <c r="P3104"/>
      <c r="Q3104"/>
      <c r="R3104"/>
      <c r="S3104"/>
      <c r="T3104"/>
      <c r="U3104"/>
      <c r="V3104"/>
      <c r="W3104"/>
      <c r="X3104" s="410"/>
      <c r="Y3104" s="410"/>
      <c r="Z3104" s="410"/>
      <c r="AA3104" s="410"/>
      <c r="AB3104" s="410"/>
      <c r="AC3104" s="410"/>
      <c r="AD3104" s="410"/>
    </row>
    <row r="3105" spans="1:30" s="30" customFormat="1" x14ac:dyDescent="0.25">
      <c r="A3105"/>
      <c r="B3105"/>
      <c r="C3105" s="33"/>
      <c r="D3105" s="33"/>
      <c r="E3105" s="33"/>
      <c r="F3105" s="33"/>
      <c r="G3105" s="33"/>
      <c r="N3105"/>
      <c r="O3105"/>
      <c r="P3105"/>
      <c r="Q3105"/>
      <c r="R3105"/>
      <c r="S3105"/>
      <c r="T3105"/>
      <c r="U3105"/>
      <c r="V3105"/>
      <c r="W3105"/>
      <c r="X3105" s="410"/>
      <c r="Y3105" s="410"/>
      <c r="Z3105" s="410"/>
      <c r="AA3105" s="410"/>
      <c r="AB3105" s="410"/>
      <c r="AC3105" s="410"/>
      <c r="AD3105" s="410"/>
    </row>
    <row r="3106" spans="1:30" s="30" customFormat="1" x14ac:dyDescent="0.25">
      <c r="A3106"/>
      <c r="B3106"/>
      <c r="C3106" s="33"/>
      <c r="D3106" s="33"/>
      <c r="E3106" s="33"/>
      <c r="F3106" s="33"/>
      <c r="G3106" s="33"/>
      <c r="N3106"/>
      <c r="O3106"/>
      <c r="P3106"/>
      <c r="Q3106"/>
      <c r="R3106"/>
      <c r="S3106"/>
      <c r="T3106"/>
      <c r="U3106"/>
      <c r="V3106"/>
      <c r="W3106"/>
      <c r="X3106" s="410"/>
      <c r="Y3106" s="410"/>
      <c r="Z3106" s="410"/>
      <c r="AA3106" s="410"/>
      <c r="AB3106" s="410"/>
      <c r="AC3106" s="410"/>
      <c r="AD3106" s="410"/>
    </row>
    <row r="3107" spans="1:30" s="30" customFormat="1" x14ac:dyDescent="0.25">
      <c r="A3107"/>
      <c r="B3107"/>
      <c r="C3107" s="33"/>
      <c r="D3107" s="33"/>
      <c r="E3107" s="33"/>
      <c r="F3107" s="33"/>
      <c r="G3107" s="33"/>
      <c r="N3107"/>
      <c r="O3107"/>
      <c r="P3107"/>
      <c r="Q3107"/>
      <c r="R3107"/>
      <c r="S3107"/>
      <c r="T3107"/>
      <c r="U3107"/>
      <c r="V3107"/>
      <c r="W3107"/>
      <c r="X3107" s="410"/>
      <c r="Y3107" s="410"/>
      <c r="Z3107" s="410"/>
      <c r="AA3107" s="410"/>
      <c r="AB3107" s="410"/>
      <c r="AC3107" s="410"/>
      <c r="AD3107" s="410"/>
    </row>
    <row r="3108" spans="1:30" s="30" customFormat="1" x14ac:dyDescent="0.25">
      <c r="A3108"/>
      <c r="B3108"/>
      <c r="C3108" s="33"/>
      <c r="D3108" s="33"/>
      <c r="E3108" s="33"/>
      <c r="F3108" s="33"/>
      <c r="G3108" s="33"/>
      <c r="N3108"/>
      <c r="O3108"/>
      <c r="P3108"/>
      <c r="Q3108"/>
      <c r="R3108"/>
      <c r="S3108"/>
      <c r="T3108"/>
      <c r="U3108"/>
      <c r="V3108"/>
      <c r="W3108"/>
      <c r="X3108" s="410"/>
      <c r="Y3108" s="410"/>
      <c r="Z3108" s="410"/>
      <c r="AA3108" s="410"/>
      <c r="AB3108" s="410"/>
      <c r="AC3108" s="410"/>
      <c r="AD3108" s="410"/>
    </row>
    <row r="3109" spans="1:30" s="30" customFormat="1" x14ac:dyDescent="0.25">
      <c r="A3109"/>
      <c r="B3109"/>
      <c r="C3109" s="33"/>
      <c r="D3109" s="33"/>
      <c r="E3109" s="33"/>
      <c r="F3109" s="33"/>
      <c r="G3109" s="33"/>
      <c r="N3109"/>
      <c r="O3109"/>
      <c r="P3109"/>
      <c r="Q3109"/>
      <c r="R3109"/>
      <c r="S3109"/>
      <c r="T3109"/>
      <c r="U3109"/>
      <c r="V3109"/>
      <c r="W3109"/>
      <c r="X3109" s="410"/>
      <c r="Y3109" s="410"/>
      <c r="Z3109" s="410"/>
      <c r="AA3109" s="410"/>
      <c r="AB3109" s="410"/>
      <c r="AC3109" s="410"/>
      <c r="AD3109" s="410"/>
    </row>
    <row r="3110" spans="1:30" s="30" customFormat="1" x14ac:dyDescent="0.25">
      <c r="A3110"/>
      <c r="B3110"/>
      <c r="C3110" s="33"/>
      <c r="D3110" s="33"/>
      <c r="E3110" s="33"/>
      <c r="F3110" s="33"/>
      <c r="G3110" s="33"/>
      <c r="N3110"/>
      <c r="O3110"/>
      <c r="P3110"/>
      <c r="Q3110"/>
      <c r="R3110"/>
      <c r="S3110"/>
      <c r="T3110"/>
      <c r="U3110"/>
      <c r="V3110"/>
      <c r="W3110"/>
      <c r="X3110" s="410"/>
      <c r="Y3110" s="410"/>
      <c r="Z3110" s="410"/>
      <c r="AA3110" s="410"/>
      <c r="AB3110" s="410"/>
      <c r="AC3110" s="410"/>
      <c r="AD3110" s="410"/>
    </row>
    <row r="3111" spans="1:30" s="30" customFormat="1" x14ac:dyDescent="0.25">
      <c r="A3111"/>
      <c r="B3111"/>
      <c r="C3111" s="33"/>
      <c r="D3111" s="33"/>
      <c r="E3111" s="33"/>
      <c r="F3111" s="33"/>
      <c r="G3111" s="33"/>
      <c r="N3111"/>
      <c r="O3111"/>
      <c r="P3111"/>
      <c r="Q3111"/>
      <c r="R3111"/>
      <c r="S3111"/>
      <c r="T3111"/>
      <c r="U3111"/>
      <c r="V3111"/>
      <c r="W3111"/>
      <c r="X3111" s="410"/>
      <c r="Y3111" s="410"/>
      <c r="Z3111" s="410"/>
      <c r="AA3111" s="410"/>
      <c r="AB3111" s="410"/>
      <c r="AC3111" s="410"/>
      <c r="AD3111" s="410"/>
    </row>
    <row r="3112" spans="1:30" s="30" customFormat="1" x14ac:dyDescent="0.25">
      <c r="A3112"/>
      <c r="B3112"/>
      <c r="C3112" s="33"/>
      <c r="D3112" s="33"/>
      <c r="E3112" s="33"/>
      <c r="F3112" s="33"/>
      <c r="G3112" s="33"/>
      <c r="N3112"/>
      <c r="O3112"/>
      <c r="P3112"/>
      <c r="Q3112"/>
      <c r="R3112"/>
      <c r="S3112"/>
      <c r="T3112"/>
      <c r="U3112"/>
      <c r="V3112"/>
      <c r="W3112"/>
      <c r="X3112" s="410"/>
      <c r="Y3112" s="410"/>
      <c r="Z3112" s="410"/>
      <c r="AA3112" s="410"/>
      <c r="AB3112" s="410"/>
      <c r="AC3112" s="410"/>
      <c r="AD3112" s="410"/>
    </row>
    <row r="3113" spans="1:30" s="30" customFormat="1" x14ac:dyDescent="0.25">
      <c r="A3113"/>
      <c r="B3113"/>
      <c r="C3113" s="33"/>
      <c r="D3113" s="33"/>
      <c r="E3113" s="33"/>
      <c r="F3113" s="33"/>
      <c r="G3113" s="33"/>
      <c r="N3113"/>
      <c r="O3113"/>
      <c r="P3113"/>
      <c r="Q3113"/>
      <c r="R3113"/>
      <c r="S3113"/>
      <c r="T3113"/>
      <c r="U3113"/>
      <c r="V3113"/>
      <c r="W3113"/>
      <c r="X3113" s="410"/>
      <c r="Y3113" s="410"/>
      <c r="Z3113" s="410"/>
      <c r="AA3113" s="410"/>
      <c r="AB3113" s="410"/>
      <c r="AC3113" s="410"/>
      <c r="AD3113" s="410"/>
    </row>
    <row r="3114" spans="1:30" s="30" customFormat="1" x14ac:dyDescent="0.25">
      <c r="A3114"/>
      <c r="B3114"/>
      <c r="C3114" s="33"/>
      <c r="D3114" s="33"/>
      <c r="E3114" s="33"/>
      <c r="F3114" s="33"/>
      <c r="G3114" s="33"/>
      <c r="N3114"/>
      <c r="O3114"/>
      <c r="P3114"/>
      <c r="Q3114"/>
      <c r="R3114"/>
      <c r="S3114"/>
      <c r="T3114"/>
      <c r="U3114"/>
      <c r="V3114"/>
      <c r="W3114"/>
      <c r="X3114" s="410"/>
      <c r="Y3114" s="410"/>
      <c r="Z3114" s="410"/>
      <c r="AA3114" s="410"/>
      <c r="AB3114" s="410"/>
      <c r="AC3114" s="410"/>
      <c r="AD3114" s="410"/>
    </row>
    <row r="3115" spans="1:30" s="30" customFormat="1" x14ac:dyDescent="0.25">
      <c r="A3115"/>
      <c r="B3115"/>
      <c r="C3115" s="33"/>
      <c r="D3115" s="33"/>
      <c r="E3115" s="33"/>
      <c r="F3115" s="33"/>
      <c r="G3115" s="33"/>
      <c r="N3115"/>
      <c r="O3115"/>
      <c r="P3115"/>
      <c r="Q3115"/>
      <c r="R3115"/>
      <c r="S3115"/>
      <c r="T3115"/>
      <c r="U3115"/>
      <c r="V3115"/>
      <c r="W3115"/>
      <c r="X3115" s="410"/>
      <c r="Y3115" s="410"/>
      <c r="Z3115" s="410"/>
      <c r="AA3115" s="410"/>
      <c r="AB3115" s="410"/>
      <c r="AC3115" s="410"/>
      <c r="AD3115" s="410"/>
    </row>
    <row r="3116" spans="1:30" s="30" customFormat="1" x14ac:dyDescent="0.25">
      <c r="A3116"/>
      <c r="B3116"/>
      <c r="C3116" s="33"/>
      <c r="D3116" s="33"/>
      <c r="E3116" s="33"/>
      <c r="F3116" s="33"/>
      <c r="G3116" s="33"/>
      <c r="N3116"/>
      <c r="O3116"/>
      <c r="P3116"/>
      <c r="Q3116"/>
      <c r="R3116"/>
      <c r="S3116"/>
      <c r="T3116"/>
      <c r="U3116"/>
      <c r="V3116"/>
      <c r="W3116"/>
      <c r="X3116" s="410"/>
      <c r="Y3116" s="410"/>
      <c r="Z3116" s="410"/>
      <c r="AA3116" s="410"/>
      <c r="AB3116" s="410"/>
      <c r="AC3116" s="410"/>
      <c r="AD3116" s="410"/>
    </row>
    <row r="3117" spans="1:30" s="30" customFormat="1" x14ac:dyDescent="0.25">
      <c r="A3117"/>
      <c r="B3117"/>
      <c r="C3117" s="33"/>
      <c r="D3117" s="33"/>
      <c r="E3117" s="33"/>
      <c r="F3117" s="33"/>
      <c r="G3117" s="33"/>
      <c r="N3117"/>
      <c r="O3117"/>
      <c r="P3117"/>
      <c r="Q3117"/>
      <c r="R3117"/>
      <c r="S3117"/>
      <c r="T3117"/>
      <c r="U3117"/>
      <c r="V3117"/>
      <c r="W3117"/>
      <c r="X3117" s="410"/>
      <c r="Y3117" s="410"/>
      <c r="Z3117" s="410"/>
      <c r="AA3117" s="410"/>
      <c r="AB3117" s="410"/>
      <c r="AC3117" s="410"/>
      <c r="AD3117" s="410"/>
    </row>
    <row r="3118" spans="1:30" s="30" customFormat="1" x14ac:dyDescent="0.25">
      <c r="A3118"/>
      <c r="B3118"/>
      <c r="C3118" s="33"/>
      <c r="D3118" s="33"/>
      <c r="E3118" s="33"/>
      <c r="F3118" s="33"/>
      <c r="G3118" s="33"/>
      <c r="N3118"/>
      <c r="O3118"/>
      <c r="P3118"/>
      <c r="Q3118"/>
      <c r="R3118"/>
      <c r="S3118"/>
      <c r="T3118"/>
      <c r="U3118"/>
      <c r="V3118"/>
      <c r="W3118"/>
      <c r="X3118" s="410"/>
      <c r="Y3118" s="410"/>
      <c r="Z3118" s="410"/>
      <c r="AA3118" s="410"/>
      <c r="AB3118" s="410"/>
      <c r="AC3118" s="410"/>
      <c r="AD3118" s="410"/>
    </row>
    <row r="3119" spans="1:30" s="30" customFormat="1" x14ac:dyDescent="0.25">
      <c r="A3119"/>
      <c r="B3119"/>
      <c r="C3119" s="33"/>
      <c r="D3119" s="33"/>
      <c r="E3119" s="33"/>
      <c r="F3119" s="33"/>
      <c r="G3119" s="33"/>
      <c r="N3119"/>
      <c r="O3119"/>
      <c r="P3119"/>
      <c r="Q3119"/>
      <c r="R3119"/>
      <c r="S3119"/>
      <c r="T3119"/>
      <c r="U3119"/>
      <c r="V3119"/>
      <c r="W3119"/>
      <c r="X3119" s="410"/>
      <c r="Y3119" s="410"/>
      <c r="Z3119" s="410"/>
      <c r="AA3119" s="410"/>
      <c r="AB3119" s="410"/>
      <c r="AC3119" s="410"/>
      <c r="AD3119" s="410"/>
    </row>
    <row r="3120" spans="1:30" s="30" customFormat="1" x14ac:dyDescent="0.25">
      <c r="A3120"/>
      <c r="B3120"/>
      <c r="C3120" s="33"/>
      <c r="D3120" s="33"/>
      <c r="E3120" s="33"/>
      <c r="F3120" s="33"/>
      <c r="G3120" s="33"/>
      <c r="N3120"/>
      <c r="O3120"/>
      <c r="P3120"/>
      <c r="Q3120"/>
      <c r="R3120"/>
      <c r="S3120"/>
      <c r="T3120"/>
      <c r="U3120"/>
      <c r="V3120"/>
      <c r="W3120"/>
      <c r="X3120" s="410"/>
      <c r="Y3120" s="410"/>
      <c r="Z3120" s="410"/>
      <c r="AA3120" s="410"/>
      <c r="AB3120" s="410"/>
      <c r="AC3120" s="410"/>
      <c r="AD3120" s="410"/>
    </row>
    <row r="3121" spans="1:30" s="30" customFormat="1" x14ac:dyDescent="0.25">
      <c r="A3121"/>
      <c r="B3121"/>
      <c r="C3121" s="33"/>
      <c r="D3121" s="33"/>
      <c r="E3121" s="33"/>
      <c r="F3121" s="33"/>
      <c r="G3121" s="33"/>
      <c r="N3121"/>
      <c r="O3121"/>
      <c r="P3121"/>
      <c r="Q3121"/>
      <c r="R3121"/>
      <c r="S3121"/>
      <c r="T3121"/>
      <c r="U3121"/>
      <c r="V3121"/>
      <c r="W3121"/>
      <c r="X3121" s="410"/>
      <c r="Y3121" s="410"/>
      <c r="Z3121" s="410"/>
      <c r="AA3121" s="410"/>
      <c r="AB3121" s="410"/>
      <c r="AC3121" s="410"/>
      <c r="AD3121" s="410"/>
    </row>
    <row r="3122" spans="1:30" s="30" customFormat="1" x14ac:dyDescent="0.25">
      <c r="A3122"/>
      <c r="B3122"/>
      <c r="C3122" s="33"/>
      <c r="D3122" s="33"/>
      <c r="E3122" s="33"/>
      <c r="F3122" s="33"/>
      <c r="G3122" s="33"/>
      <c r="N3122"/>
      <c r="O3122"/>
      <c r="P3122"/>
      <c r="Q3122"/>
      <c r="R3122"/>
      <c r="S3122"/>
      <c r="T3122"/>
      <c r="U3122"/>
      <c r="V3122"/>
      <c r="W3122"/>
      <c r="X3122" s="410"/>
      <c r="Y3122" s="410"/>
      <c r="Z3122" s="410"/>
      <c r="AA3122" s="410"/>
      <c r="AB3122" s="410"/>
      <c r="AC3122" s="410"/>
      <c r="AD3122" s="410"/>
    </row>
    <row r="3123" spans="1:30" s="30" customFormat="1" x14ac:dyDescent="0.25">
      <c r="A3123"/>
      <c r="B3123"/>
      <c r="C3123" s="33"/>
      <c r="D3123" s="33"/>
      <c r="E3123" s="33"/>
      <c r="F3123" s="33"/>
      <c r="G3123" s="33"/>
      <c r="N3123"/>
      <c r="O3123"/>
      <c r="P3123"/>
      <c r="Q3123"/>
      <c r="R3123"/>
      <c r="S3123"/>
      <c r="T3123"/>
      <c r="U3123"/>
      <c r="V3123"/>
      <c r="W3123"/>
      <c r="X3123" s="410"/>
      <c r="Y3123" s="410"/>
      <c r="Z3123" s="410"/>
      <c r="AA3123" s="410"/>
      <c r="AB3123" s="410"/>
      <c r="AC3123" s="410"/>
      <c r="AD3123" s="410"/>
    </row>
    <row r="3124" spans="1:30" s="30" customFormat="1" x14ac:dyDescent="0.25">
      <c r="A3124"/>
      <c r="B3124"/>
      <c r="C3124" s="33"/>
      <c r="D3124" s="33"/>
      <c r="E3124" s="33"/>
      <c r="F3124" s="33"/>
      <c r="G3124" s="33"/>
      <c r="N3124"/>
      <c r="O3124"/>
      <c r="P3124"/>
      <c r="Q3124"/>
      <c r="R3124"/>
      <c r="S3124"/>
      <c r="T3124"/>
      <c r="U3124"/>
      <c r="V3124"/>
      <c r="W3124"/>
      <c r="X3124" s="410"/>
      <c r="Y3124" s="410"/>
      <c r="Z3124" s="410"/>
      <c r="AA3124" s="410"/>
      <c r="AB3124" s="410"/>
      <c r="AC3124" s="410"/>
      <c r="AD3124" s="410"/>
    </row>
    <row r="3125" spans="1:30" s="30" customFormat="1" x14ac:dyDescent="0.25">
      <c r="A3125"/>
      <c r="B3125"/>
      <c r="C3125" s="33"/>
      <c r="D3125" s="33"/>
      <c r="E3125" s="33"/>
      <c r="F3125" s="33"/>
      <c r="G3125" s="33"/>
      <c r="N3125"/>
      <c r="O3125"/>
      <c r="P3125"/>
      <c r="Q3125"/>
      <c r="R3125"/>
      <c r="S3125"/>
      <c r="T3125"/>
      <c r="U3125"/>
      <c r="V3125"/>
      <c r="W3125"/>
      <c r="X3125" s="410"/>
      <c r="Y3125" s="410"/>
      <c r="Z3125" s="410"/>
      <c r="AA3125" s="410"/>
      <c r="AB3125" s="410"/>
      <c r="AC3125" s="410"/>
      <c r="AD3125" s="410"/>
    </row>
    <row r="3126" spans="1:30" s="30" customFormat="1" x14ac:dyDescent="0.25">
      <c r="A3126"/>
      <c r="B3126"/>
      <c r="C3126" s="33"/>
      <c r="D3126" s="33"/>
      <c r="E3126" s="33"/>
      <c r="F3126" s="33"/>
      <c r="G3126" s="33"/>
      <c r="N3126"/>
      <c r="O3126"/>
      <c r="P3126"/>
      <c r="Q3126"/>
      <c r="R3126"/>
      <c r="S3126"/>
      <c r="T3126"/>
      <c r="U3126"/>
      <c r="V3126"/>
      <c r="W3126"/>
      <c r="X3126" s="410"/>
      <c r="Y3126" s="410"/>
      <c r="Z3126" s="410"/>
      <c r="AA3126" s="410"/>
      <c r="AB3126" s="410"/>
      <c r="AC3126" s="410"/>
      <c r="AD3126" s="410"/>
    </row>
    <row r="3127" spans="1:30" s="30" customFormat="1" x14ac:dyDescent="0.25">
      <c r="A3127"/>
      <c r="B3127"/>
      <c r="C3127" s="33"/>
      <c r="D3127" s="33"/>
      <c r="E3127" s="33"/>
      <c r="F3127" s="33"/>
      <c r="G3127" s="33"/>
      <c r="N3127"/>
      <c r="O3127"/>
      <c r="P3127"/>
      <c r="Q3127"/>
      <c r="R3127"/>
      <c r="S3127"/>
      <c r="T3127"/>
      <c r="U3127"/>
      <c r="V3127"/>
      <c r="W3127"/>
      <c r="X3127" s="410"/>
      <c r="Y3127" s="410"/>
      <c r="Z3127" s="410"/>
      <c r="AA3127" s="410"/>
      <c r="AB3127" s="410"/>
      <c r="AC3127" s="410"/>
      <c r="AD3127" s="410"/>
    </row>
    <row r="3128" spans="1:30" s="30" customFormat="1" x14ac:dyDescent="0.25">
      <c r="A3128"/>
      <c r="B3128"/>
      <c r="C3128" s="33"/>
      <c r="D3128" s="33"/>
      <c r="E3128" s="33"/>
      <c r="F3128" s="33"/>
      <c r="G3128" s="33"/>
      <c r="N3128"/>
      <c r="O3128"/>
      <c r="P3128"/>
      <c r="Q3128"/>
      <c r="R3128"/>
      <c r="S3128"/>
      <c r="T3128"/>
      <c r="U3128"/>
      <c r="V3128"/>
      <c r="W3128"/>
      <c r="X3128" s="410"/>
      <c r="Y3128" s="410"/>
      <c r="Z3128" s="410"/>
      <c r="AA3128" s="410"/>
      <c r="AB3128" s="410"/>
      <c r="AC3128" s="410"/>
      <c r="AD3128" s="410"/>
    </row>
    <row r="3129" spans="1:30" s="30" customFormat="1" x14ac:dyDescent="0.25">
      <c r="A3129"/>
      <c r="B3129"/>
      <c r="C3129" s="33"/>
      <c r="D3129" s="33"/>
      <c r="E3129" s="33"/>
      <c r="F3129" s="33"/>
      <c r="G3129" s="33"/>
      <c r="N3129"/>
      <c r="O3129"/>
      <c r="P3129"/>
      <c r="Q3129"/>
      <c r="R3129"/>
      <c r="S3129"/>
      <c r="T3129"/>
      <c r="U3129"/>
      <c r="V3129"/>
      <c r="W3129"/>
      <c r="X3129" s="410"/>
      <c r="Y3129" s="410"/>
      <c r="Z3129" s="410"/>
      <c r="AA3129" s="410"/>
      <c r="AB3129" s="410"/>
      <c r="AC3129" s="410"/>
      <c r="AD3129" s="410"/>
    </row>
    <row r="3130" spans="1:30" s="30" customFormat="1" x14ac:dyDescent="0.25">
      <c r="A3130"/>
      <c r="B3130"/>
      <c r="C3130" s="33"/>
      <c r="D3130" s="33"/>
      <c r="E3130" s="33"/>
      <c r="F3130" s="33"/>
      <c r="G3130" s="33"/>
      <c r="N3130"/>
      <c r="O3130"/>
      <c r="P3130"/>
      <c r="Q3130"/>
      <c r="R3130"/>
      <c r="S3130"/>
      <c r="T3130"/>
      <c r="U3130"/>
      <c r="V3130"/>
      <c r="W3130"/>
      <c r="X3130" s="410"/>
      <c r="Y3130" s="410"/>
      <c r="Z3130" s="410"/>
      <c r="AA3130" s="410"/>
      <c r="AB3130" s="410"/>
      <c r="AC3130" s="410"/>
      <c r="AD3130" s="410"/>
    </row>
    <row r="3131" spans="1:30" s="30" customFormat="1" x14ac:dyDescent="0.25">
      <c r="A3131"/>
      <c r="B3131"/>
      <c r="C3131" s="33"/>
      <c r="D3131" s="33"/>
      <c r="E3131" s="33"/>
      <c r="F3131" s="33"/>
      <c r="G3131" s="33"/>
      <c r="N3131"/>
      <c r="O3131"/>
      <c r="P3131"/>
      <c r="Q3131"/>
      <c r="R3131"/>
      <c r="S3131"/>
      <c r="T3131"/>
      <c r="U3131"/>
      <c r="V3131"/>
      <c r="W3131"/>
      <c r="X3131" s="410"/>
      <c r="Y3131" s="410"/>
      <c r="Z3131" s="410"/>
      <c r="AA3131" s="410"/>
      <c r="AB3131" s="410"/>
      <c r="AC3131" s="410"/>
      <c r="AD3131" s="410"/>
    </row>
    <row r="3132" spans="1:30" s="30" customFormat="1" x14ac:dyDescent="0.25">
      <c r="A3132"/>
      <c r="B3132"/>
      <c r="C3132" s="33"/>
      <c r="D3132" s="33"/>
      <c r="E3132" s="33"/>
      <c r="F3132" s="33"/>
      <c r="G3132" s="33"/>
      <c r="N3132"/>
      <c r="O3132"/>
      <c r="P3132"/>
      <c r="Q3132"/>
      <c r="R3132"/>
      <c r="S3132"/>
      <c r="T3132"/>
      <c r="U3132"/>
      <c r="V3132"/>
      <c r="W3132"/>
      <c r="X3132" s="410"/>
      <c r="Y3132" s="410"/>
      <c r="Z3132" s="410"/>
      <c r="AA3132" s="410"/>
      <c r="AB3132" s="410"/>
      <c r="AC3132" s="410"/>
      <c r="AD3132" s="410"/>
    </row>
    <row r="3133" spans="1:30" s="30" customFormat="1" x14ac:dyDescent="0.25">
      <c r="A3133"/>
      <c r="B3133"/>
      <c r="C3133" s="33"/>
      <c r="D3133" s="33"/>
      <c r="E3133" s="33"/>
      <c r="F3133" s="33"/>
      <c r="G3133" s="33"/>
      <c r="N3133"/>
      <c r="O3133"/>
      <c r="P3133"/>
      <c r="Q3133"/>
      <c r="R3133"/>
      <c r="S3133"/>
      <c r="T3133"/>
      <c r="U3133"/>
      <c r="V3133"/>
      <c r="W3133"/>
      <c r="X3133" s="410"/>
      <c r="Y3133" s="410"/>
      <c r="Z3133" s="410"/>
      <c r="AA3133" s="410"/>
      <c r="AB3133" s="410"/>
      <c r="AC3133" s="410"/>
      <c r="AD3133" s="410"/>
    </row>
    <row r="3134" spans="1:30" s="30" customFormat="1" x14ac:dyDescent="0.25">
      <c r="A3134"/>
      <c r="B3134"/>
      <c r="C3134" s="33"/>
      <c r="D3134" s="33"/>
      <c r="E3134" s="33"/>
      <c r="F3134" s="33"/>
      <c r="G3134" s="33"/>
      <c r="N3134"/>
      <c r="O3134"/>
      <c r="P3134"/>
      <c r="Q3134"/>
      <c r="R3134"/>
      <c r="S3134"/>
      <c r="T3134"/>
      <c r="U3134"/>
      <c r="V3134"/>
      <c r="W3134"/>
      <c r="X3134" s="410"/>
      <c r="Y3134" s="410"/>
      <c r="Z3134" s="410"/>
      <c r="AA3134" s="410"/>
      <c r="AB3134" s="410"/>
      <c r="AC3134" s="410"/>
      <c r="AD3134" s="410"/>
    </row>
    <row r="3135" spans="1:30" s="30" customFormat="1" x14ac:dyDescent="0.25">
      <c r="A3135"/>
      <c r="B3135"/>
      <c r="C3135" s="33"/>
      <c r="D3135" s="33"/>
      <c r="E3135" s="33"/>
      <c r="F3135" s="33"/>
      <c r="G3135" s="33"/>
      <c r="N3135"/>
      <c r="O3135"/>
      <c r="P3135"/>
      <c r="Q3135"/>
      <c r="R3135"/>
      <c r="S3135"/>
      <c r="T3135"/>
      <c r="U3135"/>
      <c r="V3135"/>
      <c r="W3135"/>
      <c r="X3135" s="410"/>
      <c r="Y3135" s="410"/>
      <c r="Z3135" s="410"/>
      <c r="AA3135" s="410"/>
      <c r="AB3135" s="410"/>
      <c r="AC3135" s="410"/>
      <c r="AD3135" s="410"/>
    </row>
    <row r="3136" spans="1:30" s="30" customFormat="1" x14ac:dyDescent="0.25">
      <c r="A3136"/>
      <c r="B3136"/>
      <c r="C3136" s="33"/>
      <c r="D3136" s="33"/>
      <c r="E3136" s="33"/>
      <c r="F3136" s="33"/>
      <c r="G3136" s="33"/>
      <c r="N3136"/>
      <c r="O3136"/>
      <c r="P3136"/>
      <c r="Q3136"/>
      <c r="R3136"/>
      <c r="S3136"/>
      <c r="T3136"/>
      <c r="U3136"/>
      <c r="V3136"/>
      <c r="W3136"/>
      <c r="X3136" s="410"/>
      <c r="Y3136" s="410"/>
      <c r="Z3136" s="410"/>
      <c r="AA3136" s="410"/>
      <c r="AB3136" s="410"/>
      <c r="AC3136" s="410"/>
      <c r="AD3136" s="410"/>
    </row>
    <row r="3137" spans="1:30" s="30" customFormat="1" x14ac:dyDescent="0.25">
      <c r="A3137"/>
      <c r="B3137"/>
      <c r="C3137" s="33"/>
      <c r="D3137" s="33"/>
      <c r="E3137" s="33"/>
      <c r="F3137" s="33"/>
      <c r="G3137" s="33"/>
      <c r="N3137"/>
      <c r="O3137"/>
      <c r="P3137"/>
      <c r="Q3137"/>
      <c r="R3137"/>
      <c r="S3137"/>
      <c r="T3137"/>
      <c r="U3137"/>
      <c r="V3137"/>
      <c r="W3137"/>
      <c r="X3137" s="410"/>
      <c r="Y3137" s="410"/>
      <c r="Z3137" s="410"/>
      <c r="AA3137" s="410"/>
      <c r="AB3137" s="410"/>
      <c r="AC3137" s="410"/>
      <c r="AD3137" s="410"/>
    </row>
    <row r="3138" spans="1:30" s="30" customFormat="1" x14ac:dyDescent="0.25">
      <c r="A3138"/>
      <c r="B3138"/>
      <c r="C3138" s="33"/>
      <c r="D3138" s="33"/>
      <c r="E3138" s="33"/>
      <c r="F3138" s="33"/>
      <c r="G3138" s="33"/>
      <c r="N3138"/>
      <c r="O3138"/>
      <c r="P3138"/>
      <c r="Q3138"/>
      <c r="R3138"/>
      <c r="S3138"/>
      <c r="T3138"/>
      <c r="U3138"/>
      <c r="V3138"/>
      <c r="W3138"/>
      <c r="X3138" s="410"/>
      <c r="Y3138" s="410"/>
      <c r="Z3138" s="410"/>
      <c r="AA3138" s="410"/>
      <c r="AB3138" s="410"/>
      <c r="AC3138" s="410"/>
      <c r="AD3138" s="410"/>
    </row>
    <row r="3139" spans="1:30" s="30" customFormat="1" x14ac:dyDescent="0.25">
      <c r="A3139"/>
      <c r="B3139"/>
      <c r="C3139" s="33"/>
      <c r="D3139" s="33"/>
      <c r="E3139" s="33"/>
      <c r="F3139" s="33"/>
      <c r="G3139" s="33"/>
      <c r="N3139"/>
      <c r="O3139"/>
      <c r="P3139"/>
      <c r="Q3139"/>
      <c r="R3139"/>
      <c r="S3139"/>
      <c r="T3139"/>
      <c r="U3139"/>
      <c r="V3139"/>
      <c r="W3139"/>
      <c r="X3139" s="410"/>
      <c r="Y3139" s="410"/>
      <c r="Z3139" s="410"/>
      <c r="AA3139" s="410"/>
      <c r="AB3139" s="410"/>
      <c r="AC3139" s="410"/>
      <c r="AD3139" s="410"/>
    </row>
    <row r="3140" spans="1:30" s="30" customFormat="1" x14ac:dyDescent="0.25">
      <c r="A3140"/>
      <c r="B3140"/>
      <c r="C3140" s="33"/>
      <c r="D3140" s="33"/>
      <c r="E3140" s="33"/>
      <c r="F3140" s="33"/>
      <c r="G3140" s="33"/>
      <c r="N3140"/>
      <c r="O3140"/>
      <c r="P3140"/>
      <c r="Q3140"/>
      <c r="R3140"/>
      <c r="S3140"/>
      <c r="T3140"/>
      <c r="U3140"/>
      <c r="V3140"/>
      <c r="W3140"/>
      <c r="X3140" s="410"/>
      <c r="Y3140" s="410"/>
      <c r="Z3140" s="410"/>
      <c r="AA3140" s="410"/>
      <c r="AB3140" s="410"/>
      <c r="AC3140" s="410"/>
      <c r="AD3140" s="410"/>
    </row>
    <row r="3141" spans="1:30" s="30" customFormat="1" x14ac:dyDescent="0.25">
      <c r="A3141"/>
      <c r="B3141"/>
      <c r="C3141" s="33"/>
      <c r="D3141" s="33"/>
      <c r="E3141" s="33"/>
      <c r="F3141" s="33"/>
      <c r="G3141" s="33"/>
      <c r="N3141"/>
      <c r="O3141"/>
      <c r="P3141"/>
      <c r="Q3141"/>
      <c r="R3141"/>
      <c r="S3141"/>
      <c r="T3141"/>
      <c r="U3141"/>
      <c r="V3141"/>
      <c r="W3141"/>
      <c r="X3141" s="410"/>
      <c r="Y3141" s="410"/>
      <c r="Z3141" s="410"/>
      <c r="AA3141" s="410"/>
      <c r="AB3141" s="410"/>
      <c r="AC3141" s="410"/>
      <c r="AD3141" s="410"/>
    </row>
    <row r="3142" spans="1:30" s="30" customFormat="1" x14ac:dyDescent="0.25">
      <c r="A3142"/>
      <c r="B3142"/>
      <c r="C3142" s="33"/>
      <c r="D3142" s="33"/>
      <c r="E3142" s="33"/>
      <c r="F3142" s="33"/>
      <c r="G3142" s="33"/>
      <c r="N3142"/>
      <c r="O3142"/>
      <c r="P3142"/>
      <c r="Q3142"/>
      <c r="R3142"/>
      <c r="S3142"/>
      <c r="T3142"/>
      <c r="U3142"/>
      <c r="V3142"/>
      <c r="W3142"/>
      <c r="X3142" s="410"/>
      <c r="Y3142" s="410"/>
      <c r="Z3142" s="410"/>
      <c r="AA3142" s="410"/>
      <c r="AB3142" s="410"/>
      <c r="AC3142" s="410"/>
      <c r="AD3142" s="410"/>
    </row>
    <row r="3143" spans="1:30" s="30" customFormat="1" x14ac:dyDescent="0.25">
      <c r="A3143"/>
      <c r="B3143"/>
      <c r="C3143" s="33"/>
      <c r="D3143" s="33"/>
      <c r="E3143" s="33"/>
      <c r="F3143" s="33"/>
      <c r="G3143" s="33"/>
      <c r="N3143"/>
      <c r="O3143"/>
      <c r="P3143"/>
      <c r="Q3143"/>
      <c r="R3143"/>
      <c r="S3143"/>
      <c r="T3143"/>
      <c r="U3143"/>
      <c r="V3143"/>
      <c r="W3143"/>
      <c r="X3143" s="410"/>
      <c r="Y3143" s="410"/>
      <c r="Z3143" s="410"/>
      <c r="AA3143" s="410"/>
      <c r="AB3143" s="410"/>
      <c r="AC3143" s="410"/>
      <c r="AD3143" s="410"/>
    </row>
    <row r="3144" spans="1:30" s="30" customFormat="1" x14ac:dyDescent="0.25">
      <c r="A3144"/>
      <c r="B3144"/>
      <c r="C3144" s="33"/>
      <c r="D3144" s="33"/>
      <c r="E3144" s="33"/>
      <c r="F3144" s="33"/>
      <c r="G3144" s="33"/>
      <c r="N3144"/>
      <c r="O3144"/>
      <c r="P3144"/>
      <c r="Q3144"/>
      <c r="R3144"/>
      <c r="S3144"/>
      <c r="T3144"/>
      <c r="U3144"/>
      <c r="V3144"/>
      <c r="W3144"/>
      <c r="X3144" s="410"/>
      <c r="Y3144" s="410"/>
      <c r="Z3144" s="410"/>
      <c r="AA3144" s="410"/>
      <c r="AB3144" s="410"/>
      <c r="AC3144" s="410"/>
      <c r="AD3144" s="410"/>
    </row>
    <row r="3145" spans="1:30" s="30" customFormat="1" x14ac:dyDescent="0.25">
      <c r="A3145"/>
      <c r="B3145"/>
      <c r="C3145" s="33"/>
      <c r="D3145" s="33"/>
      <c r="E3145" s="33"/>
      <c r="F3145" s="33"/>
      <c r="G3145" s="33"/>
      <c r="N3145"/>
      <c r="O3145"/>
      <c r="P3145"/>
      <c r="Q3145"/>
      <c r="R3145"/>
      <c r="S3145"/>
      <c r="T3145"/>
      <c r="U3145"/>
      <c r="V3145"/>
      <c r="W3145"/>
      <c r="X3145" s="410"/>
      <c r="Y3145" s="410"/>
      <c r="Z3145" s="410"/>
      <c r="AA3145" s="410"/>
      <c r="AB3145" s="410"/>
      <c r="AC3145" s="410"/>
      <c r="AD3145" s="410"/>
    </row>
    <row r="3146" spans="1:30" s="30" customFormat="1" x14ac:dyDescent="0.25">
      <c r="A3146"/>
      <c r="B3146"/>
      <c r="C3146" s="33"/>
      <c r="D3146" s="33"/>
      <c r="E3146" s="33"/>
      <c r="F3146" s="33"/>
      <c r="G3146" s="33"/>
      <c r="N3146"/>
      <c r="O3146"/>
      <c r="P3146"/>
      <c r="Q3146"/>
      <c r="R3146"/>
      <c r="S3146"/>
      <c r="T3146"/>
      <c r="U3146"/>
      <c r="V3146"/>
      <c r="W3146"/>
      <c r="X3146" s="410"/>
      <c r="Y3146" s="410"/>
      <c r="Z3146" s="410"/>
      <c r="AA3146" s="410"/>
      <c r="AB3146" s="410"/>
      <c r="AC3146" s="410"/>
      <c r="AD3146" s="410"/>
    </row>
    <row r="3147" spans="1:30" s="30" customFormat="1" x14ac:dyDescent="0.25">
      <c r="A3147"/>
      <c r="B3147"/>
      <c r="C3147" s="33"/>
      <c r="D3147" s="33"/>
      <c r="E3147" s="33"/>
      <c r="F3147" s="33"/>
      <c r="G3147" s="33"/>
      <c r="N3147"/>
      <c r="O3147"/>
      <c r="P3147"/>
      <c r="Q3147"/>
      <c r="R3147"/>
      <c r="S3147"/>
      <c r="T3147"/>
      <c r="U3147"/>
      <c r="V3147"/>
      <c r="W3147"/>
      <c r="X3147" s="410"/>
      <c r="Y3147" s="410"/>
      <c r="Z3147" s="410"/>
      <c r="AA3147" s="410"/>
      <c r="AB3147" s="410"/>
      <c r="AC3147" s="410"/>
      <c r="AD3147" s="410"/>
    </row>
    <row r="3148" spans="1:30" s="30" customFormat="1" x14ac:dyDescent="0.25">
      <c r="A3148"/>
      <c r="B3148"/>
      <c r="C3148" s="33"/>
      <c r="D3148" s="33"/>
      <c r="E3148" s="33"/>
      <c r="F3148" s="33"/>
      <c r="G3148" s="33"/>
      <c r="N3148"/>
      <c r="O3148"/>
      <c r="P3148"/>
      <c r="Q3148"/>
      <c r="R3148"/>
      <c r="S3148"/>
      <c r="T3148"/>
      <c r="U3148"/>
      <c r="V3148"/>
      <c r="W3148"/>
      <c r="X3148" s="410"/>
      <c r="Y3148" s="410"/>
      <c r="Z3148" s="410"/>
      <c r="AA3148" s="410"/>
      <c r="AB3148" s="410"/>
      <c r="AC3148" s="410"/>
      <c r="AD3148" s="410"/>
    </row>
    <row r="3149" spans="1:30" s="30" customFormat="1" x14ac:dyDescent="0.25">
      <c r="A3149"/>
      <c r="B3149"/>
      <c r="C3149" s="33"/>
      <c r="D3149" s="33"/>
      <c r="E3149" s="33"/>
      <c r="F3149" s="33"/>
      <c r="G3149" s="33"/>
      <c r="N3149"/>
      <c r="O3149"/>
      <c r="P3149"/>
      <c r="Q3149"/>
      <c r="R3149"/>
      <c r="S3149"/>
      <c r="T3149"/>
      <c r="U3149"/>
      <c r="V3149"/>
      <c r="W3149"/>
      <c r="X3149" s="410"/>
      <c r="Y3149" s="410"/>
      <c r="Z3149" s="410"/>
      <c r="AA3149" s="410"/>
      <c r="AB3149" s="410"/>
      <c r="AC3149" s="410"/>
      <c r="AD3149" s="410"/>
    </row>
    <row r="3150" spans="1:30" s="30" customFormat="1" x14ac:dyDescent="0.25">
      <c r="A3150"/>
      <c r="B3150"/>
      <c r="C3150" s="33"/>
      <c r="D3150" s="33"/>
      <c r="E3150" s="33"/>
      <c r="F3150" s="33"/>
      <c r="G3150" s="33"/>
      <c r="N3150"/>
      <c r="O3150"/>
      <c r="P3150"/>
      <c r="Q3150"/>
      <c r="R3150"/>
      <c r="S3150"/>
      <c r="T3150"/>
      <c r="U3150"/>
      <c r="V3150"/>
      <c r="W3150"/>
      <c r="X3150" s="410"/>
      <c r="Y3150" s="410"/>
      <c r="Z3150" s="410"/>
      <c r="AA3150" s="410"/>
      <c r="AB3150" s="410"/>
      <c r="AC3150" s="410"/>
      <c r="AD3150" s="410"/>
    </row>
    <row r="3151" spans="1:30" s="30" customFormat="1" x14ac:dyDescent="0.25">
      <c r="A3151"/>
      <c r="B3151"/>
      <c r="C3151" s="33"/>
      <c r="D3151" s="33"/>
      <c r="E3151" s="33"/>
      <c r="F3151" s="33"/>
      <c r="G3151" s="33"/>
      <c r="N3151"/>
      <c r="O3151"/>
      <c r="P3151"/>
      <c r="Q3151"/>
      <c r="R3151"/>
      <c r="S3151"/>
      <c r="T3151"/>
      <c r="U3151"/>
      <c r="V3151"/>
      <c r="W3151"/>
      <c r="X3151" s="410"/>
      <c r="Y3151" s="410"/>
      <c r="Z3151" s="410"/>
      <c r="AA3151" s="410"/>
      <c r="AB3151" s="410"/>
      <c r="AC3151" s="410"/>
      <c r="AD3151" s="410"/>
    </row>
    <row r="3152" spans="1:30" s="30" customFormat="1" x14ac:dyDescent="0.25">
      <c r="A3152"/>
      <c r="B3152"/>
      <c r="C3152" s="33"/>
      <c r="D3152" s="33"/>
      <c r="E3152" s="33"/>
      <c r="F3152" s="33"/>
      <c r="G3152" s="33"/>
      <c r="N3152"/>
      <c r="O3152"/>
      <c r="P3152"/>
      <c r="Q3152"/>
      <c r="R3152"/>
      <c r="S3152"/>
      <c r="T3152"/>
      <c r="U3152"/>
      <c r="V3152"/>
      <c r="W3152"/>
      <c r="X3152" s="410"/>
      <c r="Y3152" s="410"/>
      <c r="Z3152" s="410"/>
      <c r="AA3152" s="410"/>
      <c r="AB3152" s="410"/>
      <c r="AC3152" s="410"/>
      <c r="AD3152" s="410"/>
    </row>
    <row r="3153" spans="1:30" s="30" customFormat="1" x14ac:dyDescent="0.25">
      <c r="A3153"/>
      <c r="B3153"/>
      <c r="C3153" s="33"/>
      <c r="D3153" s="33"/>
      <c r="E3153" s="33"/>
      <c r="F3153" s="33"/>
      <c r="G3153" s="33"/>
      <c r="N3153"/>
      <c r="O3153"/>
      <c r="P3153"/>
      <c r="Q3153"/>
      <c r="R3153"/>
      <c r="S3153"/>
      <c r="T3153"/>
      <c r="U3153"/>
      <c r="V3153"/>
      <c r="W3153"/>
      <c r="X3153" s="410"/>
      <c r="Y3153" s="410"/>
      <c r="Z3153" s="410"/>
      <c r="AA3153" s="410"/>
      <c r="AB3153" s="410"/>
      <c r="AC3153" s="410"/>
      <c r="AD3153" s="410"/>
    </row>
    <row r="3154" spans="1:30" s="30" customFormat="1" x14ac:dyDescent="0.25">
      <c r="A3154"/>
      <c r="B3154"/>
      <c r="C3154" s="33"/>
      <c r="D3154" s="33"/>
      <c r="E3154" s="33"/>
      <c r="F3154" s="33"/>
      <c r="G3154" s="33"/>
      <c r="N3154"/>
      <c r="O3154"/>
      <c r="P3154"/>
      <c r="Q3154"/>
      <c r="R3154"/>
      <c r="S3154"/>
      <c r="T3154"/>
      <c r="U3154"/>
      <c r="V3154"/>
      <c r="W3154"/>
      <c r="X3154" s="410"/>
      <c r="Y3154" s="410"/>
      <c r="Z3154" s="410"/>
      <c r="AA3154" s="410"/>
      <c r="AB3154" s="410"/>
      <c r="AC3154" s="410"/>
      <c r="AD3154" s="410"/>
    </row>
    <row r="3155" spans="1:30" s="30" customFormat="1" x14ac:dyDescent="0.25">
      <c r="A3155"/>
      <c r="B3155"/>
      <c r="C3155" s="33"/>
      <c r="D3155" s="33"/>
      <c r="E3155" s="33"/>
      <c r="F3155" s="33"/>
      <c r="G3155" s="33"/>
      <c r="N3155"/>
      <c r="O3155"/>
      <c r="P3155"/>
      <c r="Q3155"/>
      <c r="R3155"/>
      <c r="S3155"/>
      <c r="T3155"/>
      <c r="U3155"/>
      <c r="V3155"/>
      <c r="W3155"/>
      <c r="X3155" s="410"/>
      <c r="Y3155" s="410"/>
      <c r="Z3155" s="410"/>
      <c r="AA3155" s="410"/>
      <c r="AB3155" s="410"/>
      <c r="AC3155" s="410"/>
      <c r="AD3155" s="410"/>
    </row>
    <row r="3156" spans="1:30" s="30" customFormat="1" x14ac:dyDescent="0.25">
      <c r="A3156"/>
      <c r="B3156"/>
      <c r="C3156" s="33"/>
      <c r="D3156" s="33"/>
      <c r="E3156" s="33"/>
      <c r="F3156" s="33"/>
      <c r="G3156" s="33"/>
      <c r="N3156"/>
      <c r="O3156"/>
      <c r="P3156"/>
      <c r="Q3156"/>
      <c r="R3156"/>
      <c r="S3156"/>
      <c r="T3156"/>
      <c r="U3156"/>
      <c r="V3156"/>
      <c r="W3156"/>
      <c r="X3156" s="410"/>
      <c r="Y3156" s="410"/>
      <c r="Z3156" s="410"/>
      <c r="AA3156" s="410"/>
      <c r="AB3156" s="410"/>
      <c r="AC3156" s="410"/>
      <c r="AD3156" s="410"/>
    </row>
    <row r="3157" spans="1:30" s="30" customFormat="1" x14ac:dyDescent="0.25">
      <c r="A3157"/>
      <c r="B3157"/>
      <c r="C3157" s="33"/>
      <c r="D3157" s="33"/>
      <c r="E3157" s="33"/>
      <c r="F3157" s="33"/>
      <c r="G3157" s="33"/>
      <c r="N3157"/>
      <c r="O3157"/>
      <c r="P3157"/>
      <c r="Q3157"/>
      <c r="R3157"/>
      <c r="S3157"/>
      <c r="T3157"/>
      <c r="U3157"/>
      <c r="V3157"/>
      <c r="W3157"/>
      <c r="X3157" s="410"/>
      <c r="Y3157" s="410"/>
      <c r="Z3157" s="410"/>
      <c r="AA3157" s="410"/>
      <c r="AB3157" s="410"/>
      <c r="AC3157" s="410"/>
      <c r="AD3157" s="410"/>
    </row>
    <row r="3158" spans="1:30" s="30" customFormat="1" x14ac:dyDescent="0.25">
      <c r="A3158"/>
      <c r="B3158"/>
      <c r="C3158" s="33"/>
      <c r="D3158" s="33"/>
      <c r="E3158" s="33"/>
      <c r="F3158" s="33"/>
      <c r="G3158" s="33"/>
      <c r="N3158"/>
      <c r="O3158"/>
      <c r="P3158"/>
      <c r="Q3158"/>
      <c r="R3158"/>
      <c r="S3158"/>
      <c r="T3158"/>
      <c r="U3158"/>
      <c r="V3158"/>
      <c r="W3158"/>
      <c r="X3158" s="410"/>
      <c r="Y3158" s="410"/>
      <c r="Z3158" s="410"/>
      <c r="AA3158" s="410"/>
      <c r="AB3158" s="410"/>
      <c r="AC3158" s="410"/>
      <c r="AD3158" s="410"/>
    </row>
    <row r="3159" spans="1:30" s="30" customFormat="1" x14ac:dyDescent="0.25">
      <c r="A3159"/>
      <c r="B3159"/>
      <c r="C3159" s="33"/>
      <c r="D3159" s="33"/>
      <c r="E3159" s="33"/>
      <c r="F3159" s="33"/>
      <c r="G3159" s="33"/>
      <c r="N3159"/>
      <c r="O3159"/>
      <c r="P3159"/>
      <c r="Q3159"/>
      <c r="R3159"/>
      <c r="S3159"/>
      <c r="T3159"/>
      <c r="U3159"/>
      <c r="V3159"/>
      <c r="W3159"/>
      <c r="X3159" s="410"/>
      <c r="Y3159" s="410"/>
      <c r="Z3159" s="410"/>
      <c r="AA3159" s="410"/>
      <c r="AB3159" s="410"/>
      <c r="AC3159" s="410"/>
      <c r="AD3159" s="410"/>
    </row>
    <row r="3160" spans="1:30" s="30" customFormat="1" x14ac:dyDescent="0.25">
      <c r="A3160"/>
      <c r="B3160"/>
      <c r="C3160" s="33"/>
      <c r="D3160" s="33"/>
      <c r="E3160" s="33"/>
      <c r="F3160" s="33"/>
      <c r="G3160" s="33"/>
      <c r="N3160"/>
      <c r="O3160"/>
      <c r="P3160"/>
      <c r="Q3160"/>
      <c r="R3160"/>
      <c r="S3160"/>
      <c r="T3160"/>
      <c r="U3160"/>
      <c r="V3160"/>
      <c r="W3160"/>
      <c r="X3160" s="410"/>
      <c r="Y3160" s="410"/>
      <c r="Z3160" s="410"/>
      <c r="AA3160" s="410"/>
      <c r="AB3160" s="410"/>
      <c r="AC3160" s="410"/>
      <c r="AD3160" s="410"/>
    </row>
    <row r="3161" spans="1:30" s="30" customFormat="1" x14ac:dyDescent="0.25">
      <c r="A3161"/>
      <c r="B3161"/>
      <c r="C3161" s="33"/>
      <c r="D3161" s="33"/>
      <c r="E3161" s="33"/>
      <c r="F3161" s="33"/>
      <c r="G3161" s="33"/>
      <c r="N3161"/>
      <c r="O3161"/>
      <c r="P3161"/>
      <c r="Q3161"/>
      <c r="R3161"/>
      <c r="S3161"/>
      <c r="T3161"/>
      <c r="U3161"/>
      <c r="V3161"/>
      <c r="W3161"/>
      <c r="X3161" s="410"/>
      <c r="Y3161" s="410"/>
      <c r="Z3161" s="410"/>
      <c r="AA3161" s="410"/>
      <c r="AB3161" s="410"/>
      <c r="AC3161" s="410"/>
      <c r="AD3161" s="410"/>
    </row>
    <row r="3162" spans="1:30" s="30" customFormat="1" x14ac:dyDescent="0.25">
      <c r="A3162"/>
      <c r="B3162"/>
      <c r="C3162" s="33"/>
      <c r="D3162" s="33"/>
      <c r="E3162" s="33"/>
      <c r="F3162" s="33"/>
      <c r="G3162" s="33"/>
      <c r="N3162"/>
      <c r="O3162"/>
      <c r="P3162"/>
      <c r="Q3162"/>
      <c r="R3162"/>
      <c r="S3162"/>
      <c r="T3162"/>
      <c r="U3162"/>
      <c r="V3162"/>
      <c r="W3162"/>
      <c r="X3162" s="410"/>
      <c r="Y3162" s="410"/>
      <c r="Z3162" s="410"/>
      <c r="AA3162" s="410"/>
      <c r="AB3162" s="410"/>
      <c r="AC3162" s="410"/>
      <c r="AD3162" s="410"/>
    </row>
    <row r="3163" spans="1:30" s="30" customFormat="1" x14ac:dyDescent="0.25">
      <c r="A3163"/>
      <c r="B3163"/>
      <c r="C3163" s="33"/>
      <c r="D3163" s="33"/>
      <c r="E3163" s="33"/>
      <c r="F3163" s="33"/>
      <c r="G3163" s="33"/>
      <c r="N3163"/>
      <c r="O3163"/>
      <c r="P3163"/>
      <c r="Q3163"/>
      <c r="R3163"/>
      <c r="S3163"/>
      <c r="T3163"/>
      <c r="U3163"/>
      <c r="V3163"/>
      <c r="W3163"/>
      <c r="X3163" s="410"/>
      <c r="Y3163" s="410"/>
      <c r="Z3163" s="410"/>
      <c r="AA3163" s="410"/>
      <c r="AB3163" s="410"/>
      <c r="AC3163" s="410"/>
      <c r="AD3163" s="410"/>
    </row>
    <row r="3164" spans="1:30" s="30" customFormat="1" x14ac:dyDescent="0.25">
      <c r="A3164"/>
      <c r="B3164"/>
      <c r="C3164" s="33"/>
      <c r="D3164" s="33"/>
      <c r="E3164" s="33"/>
      <c r="F3164" s="33"/>
      <c r="G3164" s="33"/>
      <c r="N3164"/>
      <c r="O3164"/>
      <c r="P3164"/>
      <c r="Q3164"/>
      <c r="R3164"/>
      <c r="S3164"/>
      <c r="T3164"/>
      <c r="U3164"/>
      <c r="V3164"/>
      <c r="W3164"/>
      <c r="X3164" s="410"/>
      <c r="Y3164" s="410"/>
      <c r="Z3164" s="410"/>
      <c r="AA3164" s="410"/>
      <c r="AB3164" s="410"/>
      <c r="AC3164" s="410"/>
      <c r="AD3164" s="410"/>
    </row>
    <row r="3165" spans="1:30" s="30" customFormat="1" x14ac:dyDescent="0.25">
      <c r="A3165"/>
      <c r="B3165"/>
      <c r="C3165" s="33"/>
      <c r="D3165" s="33"/>
      <c r="E3165" s="33"/>
      <c r="F3165" s="33"/>
      <c r="G3165" s="33"/>
      <c r="N3165"/>
      <c r="O3165"/>
      <c r="P3165"/>
      <c r="Q3165"/>
      <c r="R3165"/>
      <c r="S3165"/>
      <c r="T3165"/>
      <c r="U3165"/>
      <c r="V3165"/>
      <c r="W3165"/>
      <c r="X3165" s="410"/>
      <c r="Y3165" s="410"/>
      <c r="Z3165" s="410"/>
      <c r="AA3165" s="410"/>
      <c r="AB3165" s="410"/>
      <c r="AC3165" s="410"/>
      <c r="AD3165" s="410"/>
    </row>
    <row r="3166" spans="1:30" s="30" customFormat="1" x14ac:dyDescent="0.25">
      <c r="A3166"/>
      <c r="B3166"/>
      <c r="C3166" s="33"/>
      <c r="D3166" s="33"/>
      <c r="E3166" s="33"/>
      <c r="F3166" s="33"/>
      <c r="G3166" s="33"/>
      <c r="N3166"/>
      <c r="O3166"/>
      <c r="P3166"/>
      <c r="Q3166"/>
      <c r="R3166"/>
      <c r="S3166"/>
      <c r="T3166"/>
      <c r="U3166"/>
      <c r="V3166"/>
      <c r="W3166"/>
      <c r="X3166" s="410"/>
      <c r="Y3166" s="410"/>
      <c r="Z3166" s="410"/>
      <c r="AA3166" s="410"/>
      <c r="AB3166" s="410"/>
      <c r="AC3166" s="410"/>
      <c r="AD3166" s="410"/>
    </row>
    <row r="3167" spans="1:30" s="30" customFormat="1" x14ac:dyDescent="0.25">
      <c r="A3167"/>
      <c r="B3167"/>
      <c r="C3167" s="33"/>
      <c r="D3167" s="33"/>
      <c r="E3167" s="33"/>
      <c r="F3167" s="33"/>
      <c r="G3167" s="33"/>
      <c r="N3167"/>
      <c r="O3167"/>
      <c r="P3167"/>
      <c r="Q3167"/>
      <c r="R3167"/>
      <c r="S3167"/>
      <c r="T3167"/>
      <c r="U3167"/>
      <c r="V3167"/>
      <c r="W3167"/>
      <c r="X3167" s="410"/>
      <c r="Y3167" s="410"/>
      <c r="Z3167" s="410"/>
      <c r="AA3167" s="410"/>
      <c r="AB3167" s="410"/>
      <c r="AC3167" s="410"/>
      <c r="AD3167" s="410"/>
    </row>
    <row r="3168" spans="1:30" s="30" customFormat="1" x14ac:dyDescent="0.25">
      <c r="A3168"/>
      <c r="B3168"/>
      <c r="C3168" s="33"/>
      <c r="D3168" s="33"/>
      <c r="E3168" s="33"/>
      <c r="F3168" s="33"/>
      <c r="G3168" s="33"/>
      <c r="N3168"/>
      <c r="O3168"/>
      <c r="P3168"/>
      <c r="Q3168"/>
      <c r="R3168"/>
      <c r="S3168"/>
      <c r="T3168"/>
      <c r="U3168"/>
      <c r="V3168"/>
      <c r="W3168"/>
      <c r="X3168" s="410"/>
      <c r="Y3168" s="410"/>
      <c r="Z3168" s="410"/>
      <c r="AA3168" s="410"/>
      <c r="AB3168" s="410"/>
      <c r="AC3168" s="410"/>
      <c r="AD3168" s="410"/>
    </row>
    <row r="3169" spans="1:30" s="30" customFormat="1" x14ac:dyDescent="0.25">
      <c r="A3169"/>
      <c r="B3169"/>
      <c r="C3169" s="33"/>
      <c r="D3169" s="33"/>
      <c r="E3169" s="33"/>
      <c r="F3169" s="33"/>
      <c r="G3169" s="33"/>
      <c r="N3169"/>
      <c r="O3169"/>
      <c r="P3169"/>
      <c r="Q3169"/>
      <c r="R3169"/>
      <c r="S3169"/>
      <c r="T3169"/>
      <c r="U3169"/>
      <c r="V3169"/>
      <c r="W3169"/>
      <c r="X3169" s="410"/>
      <c r="Y3169" s="410"/>
      <c r="Z3169" s="410"/>
      <c r="AA3169" s="410"/>
      <c r="AB3169" s="410"/>
      <c r="AC3169" s="410"/>
      <c r="AD3169" s="410"/>
    </row>
    <row r="3170" spans="1:30" s="30" customFormat="1" x14ac:dyDescent="0.25">
      <c r="A3170"/>
      <c r="B3170"/>
      <c r="C3170" s="33"/>
      <c r="D3170" s="33"/>
      <c r="E3170" s="33"/>
      <c r="F3170" s="33"/>
      <c r="G3170" s="33"/>
      <c r="N3170"/>
      <c r="O3170"/>
      <c r="P3170"/>
      <c r="Q3170"/>
      <c r="R3170"/>
      <c r="S3170"/>
      <c r="T3170"/>
      <c r="U3170"/>
      <c r="V3170"/>
      <c r="W3170"/>
      <c r="X3170" s="410"/>
      <c r="Y3170" s="410"/>
      <c r="Z3170" s="410"/>
      <c r="AA3170" s="410"/>
      <c r="AB3170" s="410"/>
      <c r="AC3170" s="410"/>
      <c r="AD3170" s="410"/>
    </row>
    <row r="3171" spans="1:30" s="30" customFormat="1" x14ac:dyDescent="0.25">
      <c r="A3171"/>
      <c r="B3171"/>
      <c r="C3171" s="33"/>
      <c r="D3171" s="33"/>
      <c r="E3171" s="33"/>
      <c r="F3171" s="33"/>
      <c r="G3171" s="33"/>
      <c r="N3171"/>
      <c r="O3171"/>
      <c r="P3171"/>
      <c r="Q3171"/>
      <c r="R3171"/>
      <c r="S3171"/>
      <c r="T3171"/>
      <c r="U3171"/>
      <c r="V3171"/>
      <c r="W3171"/>
      <c r="X3171" s="410"/>
      <c r="Y3171" s="410"/>
      <c r="Z3171" s="410"/>
      <c r="AA3171" s="410"/>
      <c r="AB3171" s="410"/>
      <c r="AC3171" s="410"/>
      <c r="AD3171" s="410"/>
    </row>
    <row r="3172" spans="1:30" s="30" customFormat="1" x14ac:dyDescent="0.25">
      <c r="A3172"/>
      <c r="B3172"/>
      <c r="C3172" s="33"/>
      <c r="D3172" s="33"/>
      <c r="E3172" s="33"/>
      <c r="F3172" s="33"/>
      <c r="G3172" s="33"/>
      <c r="N3172"/>
      <c r="O3172"/>
      <c r="P3172"/>
      <c r="Q3172"/>
      <c r="R3172"/>
      <c r="S3172"/>
      <c r="T3172"/>
      <c r="U3172"/>
      <c r="V3172"/>
      <c r="W3172"/>
      <c r="X3172" s="410"/>
      <c r="Y3172" s="410"/>
      <c r="Z3172" s="410"/>
      <c r="AA3172" s="410"/>
      <c r="AB3172" s="410"/>
      <c r="AC3172" s="410"/>
      <c r="AD3172" s="410"/>
    </row>
    <row r="3173" spans="1:30" s="30" customFormat="1" x14ac:dyDescent="0.25">
      <c r="A3173"/>
      <c r="B3173"/>
      <c r="C3173" s="33"/>
      <c r="D3173" s="33"/>
      <c r="E3173" s="33"/>
      <c r="F3173" s="33"/>
      <c r="G3173" s="33"/>
      <c r="N3173"/>
      <c r="O3173"/>
      <c r="P3173"/>
      <c r="Q3173"/>
      <c r="R3173"/>
      <c r="S3173"/>
      <c r="T3173"/>
      <c r="U3173"/>
      <c r="V3173"/>
      <c r="W3173"/>
      <c r="X3173" s="410"/>
      <c r="Y3173" s="410"/>
      <c r="Z3173" s="410"/>
      <c r="AA3173" s="410"/>
      <c r="AB3173" s="410"/>
      <c r="AC3173" s="410"/>
      <c r="AD3173" s="410"/>
    </row>
    <row r="3174" spans="1:30" s="30" customFormat="1" x14ac:dyDescent="0.25">
      <c r="A3174"/>
      <c r="B3174"/>
      <c r="C3174" s="33"/>
      <c r="D3174" s="33"/>
      <c r="E3174" s="33"/>
      <c r="F3174" s="33"/>
      <c r="G3174" s="33"/>
      <c r="N3174"/>
      <c r="O3174"/>
      <c r="P3174"/>
      <c r="Q3174"/>
      <c r="R3174"/>
      <c r="S3174"/>
      <c r="T3174"/>
      <c r="U3174"/>
      <c r="V3174"/>
      <c r="W3174"/>
      <c r="X3174" s="410"/>
      <c r="Y3174" s="410"/>
      <c r="Z3174" s="410"/>
      <c r="AA3174" s="410"/>
      <c r="AB3174" s="410"/>
      <c r="AC3174" s="410"/>
      <c r="AD3174" s="410"/>
    </row>
    <row r="3175" spans="1:30" s="30" customFormat="1" x14ac:dyDescent="0.25">
      <c r="A3175"/>
      <c r="B3175"/>
      <c r="C3175" s="33"/>
      <c r="D3175" s="33"/>
      <c r="E3175" s="33"/>
      <c r="F3175" s="33"/>
      <c r="G3175" s="33"/>
      <c r="N3175"/>
      <c r="O3175"/>
      <c r="P3175"/>
      <c r="Q3175"/>
      <c r="R3175"/>
      <c r="S3175"/>
      <c r="T3175"/>
      <c r="U3175"/>
      <c r="V3175"/>
      <c r="W3175"/>
      <c r="X3175" s="410"/>
      <c r="Y3175" s="410"/>
      <c r="Z3175" s="410"/>
      <c r="AA3175" s="410"/>
      <c r="AB3175" s="410"/>
      <c r="AC3175" s="410"/>
      <c r="AD3175" s="410"/>
    </row>
    <row r="3176" spans="1:30" s="30" customFormat="1" x14ac:dyDescent="0.25">
      <c r="A3176"/>
      <c r="B3176"/>
      <c r="C3176" s="33"/>
      <c r="D3176" s="33"/>
      <c r="E3176" s="33"/>
      <c r="F3176" s="33"/>
      <c r="G3176" s="33"/>
      <c r="N3176"/>
      <c r="O3176"/>
      <c r="P3176"/>
      <c r="Q3176"/>
      <c r="R3176"/>
      <c r="S3176"/>
      <c r="T3176"/>
      <c r="U3176"/>
      <c r="V3176"/>
      <c r="W3176"/>
      <c r="X3176" s="410"/>
      <c r="Y3176" s="410"/>
      <c r="Z3176" s="410"/>
      <c r="AA3176" s="410"/>
      <c r="AB3176" s="410"/>
      <c r="AC3176" s="410"/>
      <c r="AD3176" s="410"/>
    </row>
    <row r="3177" spans="1:30" s="30" customFormat="1" x14ac:dyDescent="0.25">
      <c r="A3177"/>
      <c r="B3177"/>
      <c r="C3177" s="33"/>
      <c r="D3177" s="33"/>
      <c r="E3177" s="33"/>
      <c r="F3177" s="33"/>
      <c r="G3177" s="33"/>
      <c r="N3177"/>
      <c r="O3177"/>
      <c r="P3177"/>
      <c r="Q3177"/>
      <c r="R3177"/>
      <c r="S3177"/>
      <c r="T3177"/>
      <c r="U3177"/>
      <c r="V3177"/>
      <c r="W3177"/>
      <c r="X3177" s="410"/>
      <c r="Y3177" s="410"/>
      <c r="Z3177" s="410"/>
      <c r="AA3177" s="410"/>
      <c r="AB3177" s="410"/>
      <c r="AC3177" s="410"/>
      <c r="AD3177" s="410"/>
    </row>
    <row r="3178" spans="1:30" s="30" customFormat="1" x14ac:dyDescent="0.25">
      <c r="A3178"/>
      <c r="B3178"/>
      <c r="C3178" s="33"/>
      <c r="D3178" s="33"/>
      <c r="E3178" s="33"/>
      <c r="F3178" s="33"/>
      <c r="G3178" s="33"/>
      <c r="N3178"/>
      <c r="O3178"/>
      <c r="P3178"/>
      <c r="Q3178"/>
      <c r="R3178"/>
      <c r="S3178"/>
      <c r="T3178"/>
      <c r="U3178"/>
      <c r="V3178"/>
      <c r="W3178"/>
      <c r="X3178" s="410"/>
      <c r="Y3178" s="410"/>
      <c r="Z3178" s="410"/>
      <c r="AA3178" s="410"/>
      <c r="AB3178" s="410"/>
      <c r="AC3178" s="410"/>
      <c r="AD3178" s="410"/>
    </row>
    <row r="3179" spans="1:30" s="30" customFormat="1" x14ac:dyDescent="0.25">
      <c r="A3179"/>
      <c r="B3179"/>
      <c r="C3179" s="33"/>
      <c r="D3179" s="33"/>
      <c r="E3179" s="33"/>
      <c r="F3179" s="33"/>
      <c r="G3179" s="33"/>
      <c r="N3179"/>
      <c r="O3179"/>
      <c r="P3179"/>
      <c r="Q3179"/>
      <c r="R3179"/>
      <c r="S3179"/>
      <c r="T3179"/>
      <c r="U3179"/>
      <c r="V3179"/>
      <c r="W3179"/>
      <c r="X3179" s="410"/>
      <c r="Y3179" s="410"/>
      <c r="Z3179" s="410"/>
      <c r="AA3179" s="410"/>
      <c r="AB3179" s="410"/>
      <c r="AC3179" s="410"/>
      <c r="AD3179" s="410"/>
    </row>
    <row r="3180" spans="1:30" s="30" customFormat="1" x14ac:dyDescent="0.25">
      <c r="A3180"/>
      <c r="B3180"/>
      <c r="C3180" s="33"/>
      <c r="D3180" s="33"/>
      <c r="E3180" s="33"/>
      <c r="F3180" s="33"/>
      <c r="G3180" s="33"/>
      <c r="N3180"/>
      <c r="O3180"/>
      <c r="P3180"/>
      <c r="Q3180"/>
      <c r="R3180"/>
      <c r="S3180"/>
      <c r="T3180"/>
      <c r="U3180"/>
      <c r="V3180"/>
      <c r="W3180"/>
      <c r="X3180" s="410"/>
      <c r="Y3180" s="410"/>
      <c r="Z3180" s="410"/>
      <c r="AA3180" s="410"/>
      <c r="AB3180" s="410"/>
      <c r="AC3180" s="410"/>
      <c r="AD3180" s="410"/>
    </row>
    <row r="3181" spans="1:30" s="30" customFormat="1" x14ac:dyDescent="0.25">
      <c r="A3181"/>
      <c r="B3181"/>
      <c r="C3181" s="33"/>
      <c r="D3181" s="33"/>
      <c r="E3181" s="33"/>
      <c r="F3181" s="33"/>
      <c r="G3181" s="33"/>
      <c r="N3181"/>
      <c r="O3181"/>
      <c r="P3181"/>
      <c r="Q3181"/>
      <c r="R3181"/>
      <c r="S3181"/>
      <c r="T3181"/>
      <c r="U3181"/>
      <c r="V3181"/>
      <c r="W3181"/>
      <c r="X3181" s="410"/>
      <c r="Y3181" s="410"/>
      <c r="Z3181" s="410"/>
      <c r="AA3181" s="410"/>
      <c r="AB3181" s="410"/>
      <c r="AC3181" s="410"/>
      <c r="AD3181" s="410"/>
    </row>
    <row r="3182" spans="1:30" s="30" customFormat="1" x14ac:dyDescent="0.25">
      <c r="A3182"/>
      <c r="B3182"/>
      <c r="C3182" s="33"/>
      <c r="D3182" s="33"/>
      <c r="E3182" s="33"/>
      <c r="F3182" s="33"/>
      <c r="G3182" s="33"/>
      <c r="N3182"/>
      <c r="O3182"/>
      <c r="P3182"/>
      <c r="Q3182"/>
      <c r="R3182"/>
      <c r="S3182"/>
      <c r="T3182"/>
      <c r="U3182"/>
      <c r="V3182"/>
      <c r="W3182"/>
      <c r="X3182" s="410"/>
      <c r="Y3182" s="410"/>
      <c r="Z3182" s="410"/>
      <c r="AA3182" s="410"/>
      <c r="AB3182" s="410"/>
      <c r="AC3182" s="410"/>
      <c r="AD3182" s="410"/>
    </row>
    <row r="3183" spans="1:30" s="30" customFormat="1" x14ac:dyDescent="0.25">
      <c r="A3183"/>
      <c r="B3183"/>
      <c r="C3183" s="33"/>
      <c r="D3183" s="33"/>
      <c r="E3183" s="33"/>
      <c r="F3183" s="33"/>
      <c r="G3183" s="33"/>
      <c r="N3183"/>
      <c r="O3183"/>
      <c r="P3183"/>
      <c r="Q3183"/>
      <c r="R3183"/>
      <c r="S3183"/>
      <c r="T3183"/>
      <c r="U3183"/>
      <c r="V3183"/>
      <c r="W3183"/>
      <c r="X3183" s="410"/>
      <c r="Y3183" s="410"/>
      <c r="Z3183" s="410"/>
      <c r="AA3183" s="410"/>
      <c r="AB3183" s="410"/>
      <c r="AC3183" s="410"/>
      <c r="AD3183" s="410"/>
    </row>
    <row r="3184" spans="1:30" s="30" customFormat="1" x14ac:dyDescent="0.25">
      <c r="A3184"/>
      <c r="B3184"/>
      <c r="C3184" s="33"/>
      <c r="D3184" s="33"/>
      <c r="E3184" s="33"/>
      <c r="F3184" s="33"/>
      <c r="G3184" s="33"/>
      <c r="N3184"/>
      <c r="O3184"/>
      <c r="P3184"/>
      <c r="Q3184"/>
      <c r="R3184"/>
      <c r="S3184"/>
      <c r="T3184"/>
      <c r="U3184"/>
      <c r="V3184"/>
      <c r="W3184"/>
      <c r="X3184" s="410"/>
      <c r="Y3184" s="410"/>
      <c r="Z3184" s="410"/>
      <c r="AA3184" s="410"/>
      <c r="AB3184" s="410"/>
      <c r="AC3184" s="410"/>
      <c r="AD3184" s="410"/>
    </row>
    <row r="3185" spans="1:30" s="30" customFormat="1" x14ac:dyDescent="0.25">
      <c r="A3185"/>
      <c r="B3185"/>
      <c r="C3185" s="33"/>
      <c r="D3185" s="33"/>
      <c r="E3185" s="33"/>
      <c r="F3185" s="33"/>
      <c r="G3185" s="33"/>
      <c r="N3185"/>
      <c r="O3185"/>
      <c r="P3185"/>
      <c r="Q3185"/>
      <c r="R3185"/>
      <c r="S3185"/>
      <c r="T3185"/>
      <c r="U3185"/>
      <c r="V3185"/>
      <c r="W3185"/>
      <c r="X3185" s="410"/>
      <c r="Y3185" s="410"/>
      <c r="Z3185" s="410"/>
      <c r="AA3185" s="410"/>
      <c r="AB3185" s="410"/>
      <c r="AC3185" s="410"/>
      <c r="AD3185" s="410"/>
    </row>
    <row r="3186" spans="1:30" s="30" customFormat="1" x14ac:dyDescent="0.25">
      <c r="A3186"/>
      <c r="B3186"/>
      <c r="C3186" s="33"/>
      <c r="D3186" s="33"/>
      <c r="E3186" s="33"/>
      <c r="F3186" s="33"/>
      <c r="G3186" s="33"/>
      <c r="N3186"/>
      <c r="O3186"/>
      <c r="P3186"/>
      <c r="Q3186"/>
      <c r="R3186"/>
      <c r="S3186"/>
      <c r="T3186"/>
      <c r="U3186"/>
      <c r="V3186"/>
      <c r="W3186"/>
      <c r="X3186" s="410"/>
      <c r="Y3186" s="410"/>
      <c r="Z3186" s="410"/>
      <c r="AA3186" s="410"/>
      <c r="AB3186" s="410"/>
      <c r="AC3186" s="410"/>
      <c r="AD3186" s="410"/>
    </row>
    <row r="3187" spans="1:30" s="30" customFormat="1" x14ac:dyDescent="0.25">
      <c r="A3187"/>
      <c r="B3187"/>
      <c r="C3187" s="33"/>
      <c r="D3187" s="33"/>
      <c r="E3187" s="33"/>
      <c r="F3187" s="33"/>
      <c r="G3187" s="33"/>
      <c r="N3187"/>
      <c r="O3187"/>
      <c r="P3187"/>
      <c r="Q3187"/>
      <c r="R3187"/>
      <c r="S3187"/>
      <c r="T3187"/>
      <c r="U3187"/>
      <c r="V3187"/>
      <c r="W3187"/>
      <c r="X3187" s="410"/>
      <c r="Y3187" s="410"/>
      <c r="Z3187" s="410"/>
      <c r="AA3187" s="410"/>
      <c r="AB3187" s="410"/>
      <c r="AC3187" s="410"/>
      <c r="AD3187" s="410"/>
    </row>
    <row r="3188" spans="1:30" s="30" customFormat="1" x14ac:dyDescent="0.25">
      <c r="A3188"/>
      <c r="B3188"/>
      <c r="C3188" s="33"/>
      <c r="D3188" s="33"/>
      <c r="E3188" s="33"/>
      <c r="F3188" s="33"/>
      <c r="G3188" s="33"/>
      <c r="N3188"/>
      <c r="O3188"/>
      <c r="P3188"/>
      <c r="Q3188"/>
      <c r="R3188"/>
      <c r="S3188"/>
      <c r="T3188"/>
      <c r="U3188"/>
      <c r="V3188"/>
      <c r="W3188"/>
      <c r="X3188" s="410"/>
      <c r="Y3188" s="410"/>
      <c r="Z3188" s="410"/>
      <c r="AA3188" s="410"/>
      <c r="AB3188" s="410"/>
      <c r="AC3188" s="410"/>
      <c r="AD3188" s="410"/>
    </row>
    <row r="3189" spans="1:30" s="30" customFormat="1" x14ac:dyDescent="0.25">
      <c r="A3189"/>
      <c r="B3189"/>
      <c r="C3189" s="33"/>
      <c r="D3189" s="33"/>
      <c r="E3189" s="33"/>
      <c r="F3189" s="33"/>
      <c r="G3189" s="33"/>
      <c r="N3189"/>
      <c r="O3189"/>
      <c r="P3189"/>
      <c r="Q3189"/>
      <c r="R3189"/>
      <c r="S3189"/>
      <c r="T3189"/>
      <c r="U3189"/>
      <c r="V3189"/>
      <c r="W3189"/>
      <c r="X3189" s="410"/>
      <c r="Y3189" s="410"/>
      <c r="Z3189" s="410"/>
      <c r="AA3189" s="410"/>
      <c r="AB3189" s="410"/>
      <c r="AC3189" s="410"/>
      <c r="AD3189" s="410"/>
    </row>
    <row r="3190" spans="1:30" s="30" customFormat="1" x14ac:dyDescent="0.25">
      <c r="A3190"/>
      <c r="B3190"/>
      <c r="C3190" s="33"/>
      <c r="D3190" s="33"/>
      <c r="E3190" s="33"/>
      <c r="F3190" s="33"/>
      <c r="G3190" s="33"/>
      <c r="N3190"/>
      <c r="O3190"/>
      <c r="P3190"/>
      <c r="Q3190"/>
      <c r="R3190"/>
      <c r="S3190"/>
      <c r="T3190"/>
      <c r="U3190"/>
      <c r="V3190"/>
      <c r="W3190"/>
      <c r="X3190" s="410"/>
      <c r="Y3190" s="410"/>
      <c r="Z3190" s="410"/>
      <c r="AA3190" s="410"/>
      <c r="AB3190" s="410"/>
      <c r="AC3190" s="410"/>
      <c r="AD3190" s="410"/>
    </row>
    <row r="3191" spans="1:30" s="30" customFormat="1" x14ac:dyDescent="0.25">
      <c r="A3191"/>
      <c r="B3191"/>
      <c r="C3191" s="33"/>
      <c r="D3191" s="33"/>
      <c r="E3191" s="33"/>
      <c r="F3191" s="33"/>
      <c r="G3191" s="33"/>
      <c r="N3191"/>
      <c r="O3191"/>
      <c r="P3191"/>
      <c r="Q3191"/>
      <c r="R3191"/>
      <c r="S3191"/>
      <c r="T3191"/>
      <c r="U3191"/>
      <c r="V3191"/>
      <c r="W3191"/>
      <c r="X3191" s="410"/>
      <c r="Y3191" s="410"/>
      <c r="Z3191" s="410"/>
      <c r="AA3191" s="410"/>
      <c r="AB3191" s="410"/>
      <c r="AC3191" s="410"/>
      <c r="AD3191" s="410"/>
    </row>
    <row r="3192" spans="1:30" s="30" customFormat="1" x14ac:dyDescent="0.25">
      <c r="A3192"/>
      <c r="B3192"/>
      <c r="C3192" s="33"/>
      <c r="D3192" s="33"/>
      <c r="E3192" s="33"/>
      <c r="F3192" s="33"/>
      <c r="G3192" s="33"/>
      <c r="N3192"/>
      <c r="O3192"/>
      <c r="P3192"/>
      <c r="Q3192"/>
      <c r="R3192"/>
      <c r="S3192"/>
      <c r="T3192"/>
      <c r="U3192"/>
      <c r="V3192"/>
      <c r="W3192"/>
      <c r="X3192" s="410"/>
      <c r="Y3192" s="410"/>
      <c r="Z3192" s="410"/>
      <c r="AA3192" s="410"/>
      <c r="AB3192" s="410"/>
      <c r="AC3192" s="410"/>
      <c r="AD3192" s="410"/>
    </row>
    <row r="3193" spans="1:30" s="30" customFormat="1" x14ac:dyDescent="0.25">
      <c r="A3193"/>
      <c r="B3193"/>
      <c r="C3193" s="33"/>
      <c r="D3193" s="33"/>
      <c r="E3193" s="33"/>
      <c r="F3193" s="33"/>
      <c r="G3193" s="33"/>
      <c r="N3193"/>
      <c r="O3193"/>
      <c r="P3193"/>
      <c r="Q3193"/>
      <c r="R3193"/>
      <c r="S3193"/>
      <c r="T3193"/>
      <c r="U3193"/>
      <c r="V3193"/>
      <c r="W3193"/>
      <c r="X3193" s="410"/>
      <c r="Y3193" s="410"/>
      <c r="Z3193" s="410"/>
      <c r="AA3193" s="410"/>
      <c r="AB3193" s="410"/>
      <c r="AC3193" s="410"/>
      <c r="AD3193" s="410"/>
    </row>
    <row r="3194" spans="1:30" s="30" customFormat="1" x14ac:dyDescent="0.25">
      <c r="A3194"/>
      <c r="B3194"/>
      <c r="C3194" s="33"/>
      <c r="D3194" s="33"/>
      <c r="E3194" s="33"/>
      <c r="F3194" s="33"/>
      <c r="G3194" s="33"/>
      <c r="N3194"/>
      <c r="O3194"/>
      <c r="P3194"/>
      <c r="Q3194"/>
      <c r="R3194"/>
      <c r="S3194"/>
      <c r="T3194"/>
      <c r="U3194"/>
      <c r="V3194"/>
      <c r="W3194"/>
      <c r="X3194" s="410"/>
      <c r="Y3194" s="410"/>
      <c r="Z3194" s="410"/>
      <c r="AA3194" s="410"/>
      <c r="AB3194" s="410"/>
      <c r="AC3194" s="410"/>
      <c r="AD3194" s="410"/>
    </row>
    <row r="3195" spans="1:30" s="30" customFormat="1" x14ac:dyDescent="0.25">
      <c r="A3195"/>
      <c r="B3195"/>
      <c r="C3195" s="33"/>
      <c r="D3195" s="33"/>
      <c r="E3195" s="33"/>
      <c r="F3195" s="33"/>
      <c r="G3195" s="33"/>
      <c r="N3195"/>
      <c r="O3195"/>
      <c r="P3195"/>
      <c r="Q3195"/>
      <c r="R3195"/>
      <c r="S3195"/>
      <c r="T3195"/>
      <c r="U3195"/>
      <c r="V3195"/>
      <c r="W3195"/>
      <c r="X3195" s="410"/>
      <c r="Y3195" s="410"/>
      <c r="Z3195" s="410"/>
      <c r="AA3195" s="410"/>
      <c r="AB3195" s="410"/>
      <c r="AC3195" s="410"/>
      <c r="AD3195" s="410"/>
    </row>
    <row r="3196" spans="1:30" s="30" customFormat="1" x14ac:dyDescent="0.25">
      <c r="A3196"/>
      <c r="B3196"/>
      <c r="C3196" s="33"/>
      <c r="D3196" s="33"/>
      <c r="E3196" s="33"/>
      <c r="F3196" s="33"/>
      <c r="G3196" s="33"/>
      <c r="N3196"/>
      <c r="O3196"/>
      <c r="P3196"/>
      <c r="Q3196"/>
      <c r="R3196"/>
      <c r="S3196"/>
      <c r="T3196"/>
      <c r="U3196"/>
      <c r="V3196"/>
      <c r="W3196"/>
      <c r="X3196" s="410"/>
      <c r="Y3196" s="410"/>
      <c r="Z3196" s="410"/>
      <c r="AA3196" s="410"/>
      <c r="AB3196" s="410"/>
      <c r="AC3196" s="410"/>
      <c r="AD3196" s="410"/>
    </row>
    <row r="3197" spans="1:30" s="30" customFormat="1" x14ac:dyDescent="0.25">
      <c r="A3197"/>
      <c r="B3197"/>
      <c r="C3197" s="33"/>
      <c r="D3197" s="33"/>
      <c r="E3197" s="33"/>
      <c r="F3197" s="33"/>
      <c r="G3197" s="33"/>
      <c r="N3197"/>
      <c r="O3197"/>
      <c r="P3197"/>
      <c r="Q3197"/>
      <c r="R3197"/>
      <c r="S3197"/>
      <c r="T3197"/>
      <c r="U3197"/>
      <c r="V3197"/>
      <c r="W3197"/>
      <c r="X3197" s="410"/>
      <c r="Y3197" s="410"/>
      <c r="Z3197" s="410"/>
      <c r="AA3197" s="410"/>
      <c r="AB3197" s="410"/>
      <c r="AC3197" s="410"/>
      <c r="AD3197" s="410"/>
    </row>
    <row r="3198" spans="1:30" s="30" customFormat="1" x14ac:dyDescent="0.25">
      <c r="A3198"/>
      <c r="B3198"/>
      <c r="C3198" s="33"/>
      <c r="D3198" s="33"/>
      <c r="E3198" s="33"/>
      <c r="F3198" s="33"/>
      <c r="G3198" s="33"/>
      <c r="N3198"/>
      <c r="O3198"/>
      <c r="P3198"/>
      <c r="Q3198"/>
      <c r="R3198"/>
      <c r="S3198"/>
      <c r="T3198"/>
      <c r="U3198"/>
      <c r="V3198"/>
      <c r="W3198"/>
      <c r="X3198" s="410"/>
      <c r="Y3198" s="410"/>
      <c r="Z3198" s="410"/>
      <c r="AA3198" s="410"/>
      <c r="AB3198" s="410"/>
      <c r="AC3198" s="410"/>
      <c r="AD3198" s="410"/>
    </row>
    <row r="3199" spans="1:30" s="30" customFormat="1" x14ac:dyDescent="0.25">
      <c r="A3199"/>
      <c r="B3199"/>
      <c r="C3199" s="33"/>
      <c r="D3199" s="33"/>
      <c r="E3199" s="33"/>
      <c r="F3199" s="33"/>
      <c r="G3199" s="33"/>
      <c r="N3199"/>
      <c r="O3199"/>
      <c r="P3199"/>
      <c r="Q3199"/>
      <c r="R3199"/>
      <c r="S3199"/>
      <c r="T3199"/>
      <c r="U3199"/>
      <c r="V3199"/>
      <c r="W3199"/>
      <c r="X3199" s="410"/>
      <c r="Y3199" s="410"/>
      <c r="Z3199" s="410"/>
      <c r="AA3199" s="410"/>
      <c r="AB3199" s="410"/>
      <c r="AC3199" s="410"/>
      <c r="AD3199" s="410"/>
    </row>
    <row r="3200" spans="1:30" s="30" customFormat="1" x14ac:dyDescent="0.25">
      <c r="A3200"/>
      <c r="B3200"/>
      <c r="C3200" s="33"/>
      <c r="D3200" s="33"/>
      <c r="E3200" s="33"/>
      <c r="F3200" s="33"/>
      <c r="G3200" s="33"/>
      <c r="N3200"/>
      <c r="O3200"/>
      <c r="P3200"/>
      <c r="Q3200"/>
      <c r="R3200"/>
      <c r="S3200"/>
      <c r="T3200"/>
      <c r="U3200"/>
      <c r="V3200"/>
      <c r="W3200"/>
      <c r="X3200" s="410"/>
      <c r="Y3200" s="410"/>
      <c r="Z3200" s="410"/>
      <c r="AA3200" s="410"/>
      <c r="AB3200" s="410"/>
      <c r="AC3200" s="410"/>
      <c r="AD3200" s="410"/>
    </row>
    <row r="3201" spans="1:30" s="30" customFormat="1" x14ac:dyDescent="0.25">
      <c r="A3201"/>
      <c r="B3201"/>
      <c r="C3201" s="33"/>
      <c r="D3201" s="33"/>
      <c r="E3201" s="33"/>
      <c r="F3201" s="33"/>
      <c r="G3201" s="33"/>
      <c r="N3201"/>
      <c r="O3201"/>
      <c r="P3201"/>
      <c r="Q3201"/>
      <c r="R3201"/>
      <c r="S3201"/>
      <c r="T3201"/>
      <c r="U3201"/>
      <c r="V3201"/>
      <c r="W3201"/>
      <c r="X3201" s="410"/>
      <c r="Y3201" s="410"/>
      <c r="Z3201" s="410"/>
      <c r="AA3201" s="410"/>
      <c r="AB3201" s="410"/>
      <c r="AC3201" s="410"/>
      <c r="AD3201" s="410"/>
    </row>
    <row r="3202" spans="1:30" s="30" customFormat="1" x14ac:dyDescent="0.25">
      <c r="A3202"/>
      <c r="B3202"/>
      <c r="C3202" s="33"/>
      <c r="D3202" s="33"/>
      <c r="E3202" s="33"/>
      <c r="F3202" s="33"/>
      <c r="G3202" s="33"/>
      <c r="N3202"/>
      <c r="O3202"/>
      <c r="P3202"/>
      <c r="Q3202"/>
      <c r="R3202"/>
      <c r="S3202"/>
      <c r="T3202"/>
      <c r="U3202"/>
      <c r="V3202"/>
      <c r="W3202"/>
      <c r="X3202" s="410"/>
      <c r="Y3202" s="410"/>
      <c r="Z3202" s="410"/>
      <c r="AA3202" s="410"/>
      <c r="AB3202" s="410"/>
      <c r="AC3202" s="410"/>
      <c r="AD3202" s="410"/>
    </row>
    <row r="3203" spans="1:30" s="30" customFormat="1" x14ac:dyDescent="0.25">
      <c r="A3203"/>
      <c r="B3203"/>
      <c r="C3203" s="33"/>
      <c r="D3203" s="33"/>
      <c r="E3203" s="33"/>
      <c r="F3203" s="33"/>
      <c r="G3203" s="33"/>
      <c r="N3203"/>
      <c r="O3203"/>
      <c r="P3203"/>
      <c r="Q3203"/>
      <c r="R3203"/>
      <c r="S3203"/>
      <c r="T3203"/>
      <c r="U3203"/>
      <c r="V3203"/>
      <c r="W3203"/>
      <c r="X3203" s="410"/>
      <c r="Y3203" s="410"/>
      <c r="Z3203" s="410"/>
      <c r="AA3203" s="410"/>
      <c r="AB3203" s="410"/>
      <c r="AC3203" s="410"/>
      <c r="AD3203" s="410"/>
    </row>
    <row r="3204" spans="1:30" s="30" customFormat="1" x14ac:dyDescent="0.25">
      <c r="A3204"/>
      <c r="B3204"/>
      <c r="C3204" s="33"/>
      <c r="D3204" s="33"/>
      <c r="E3204" s="33"/>
      <c r="F3204" s="33"/>
      <c r="G3204" s="33"/>
      <c r="N3204"/>
      <c r="O3204"/>
      <c r="P3204"/>
      <c r="Q3204"/>
      <c r="R3204"/>
      <c r="S3204"/>
      <c r="T3204"/>
      <c r="U3204"/>
      <c r="V3204"/>
      <c r="W3204"/>
      <c r="X3204" s="410"/>
      <c r="Y3204" s="410"/>
      <c r="Z3204" s="410"/>
      <c r="AA3204" s="410"/>
      <c r="AB3204" s="410"/>
      <c r="AC3204" s="410"/>
      <c r="AD3204" s="410"/>
    </row>
    <row r="3205" spans="1:30" s="30" customFormat="1" x14ac:dyDescent="0.25">
      <c r="A3205"/>
      <c r="B3205"/>
      <c r="C3205" s="33"/>
      <c r="D3205" s="33"/>
      <c r="E3205" s="33"/>
      <c r="F3205" s="33"/>
      <c r="G3205" s="33"/>
      <c r="N3205"/>
      <c r="O3205"/>
      <c r="P3205"/>
      <c r="Q3205"/>
      <c r="R3205"/>
      <c r="S3205"/>
      <c r="T3205"/>
      <c r="U3205"/>
      <c r="V3205"/>
      <c r="W3205"/>
      <c r="X3205" s="410"/>
      <c r="Y3205" s="410"/>
      <c r="Z3205" s="410"/>
      <c r="AA3205" s="410"/>
      <c r="AB3205" s="410"/>
      <c r="AC3205" s="410"/>
      <c r="AD3205" s="410"/>
    </row>
    <row r="3206" spans="1:30" s="30" customFormat="1" x14ac:dyDescent="0.25">
      <c r="A3206"/>
      <c r="B3206"/>
      <c r="C3206" s="33"/>
      <c r="D3206" s="33"/>
      <c r="E3206" s="33"/>
      <c r="F3206" s="33"/>
      <c r="G3206" s="33"/>
      <c r="N3206"/>
      <c r="O3206"/>
      <c r="P3206"/>
      <c r="Q3206"/>
      <c r="R3206"/>
      <c r="S3206"/>
      <c r="T3206"/>
      <c r="U3206"/>
      <c r="V3206"/>
      <c r="W3206"/>
      <c r="X3206" s="410"/>
      <c r="Y3206" s="410"/>
      <c r="Z3206" s="410"/>
      <c r="AA3206" s="410"/>
      <c r="AB3206" s="410"/>
      <c r="AC3206" s="410"/>
      <c r="AD3206" s="410"/>
    </row>
    <row r="3207" spans="1:30" s="30" customFormat="1" x14ac:dyDescent="0.25">
      <c r="A3207"/>
      <c r="B3207"/>
      <c r="C3207" s="33"/>
      <c r="D3207" s="33"/>
      <c r="E3207" s="33"/>
      <c r="F3207" s="33"/>
      <c r="G3207" s="33"/>
      <c r="N3207"/>
      <c r="O3207"/>
      <c r="P3207"/>
      <c r="Q3207"/>
      <c r="R3207"/>
      <c r="S3207"/>
      <c r="T3207"/>
      <c r="U3207"/>
      <c r="V3207"/>
      <c r="W3207"/>
      <c r="X3207" s="410"/>
      <c r="Y3207" s="410"/>
      <c r="Z3207" s="410"/>
      <c r="AA3207" s="410"/>
      <c r="AB3207" s="410"/>
      <c r="AC3207" s="410"/>
      <c r="AD3207" s="410"/>
    </row>
    <row r="3208" spans="1:30" s="30" customFormat="1" x14ac:dyDescent="0.25">
      <c r="A3208"/>
      <c r="B3208"/>
      <c r="C3208" s="33"/>
      <c r="D3208" s="33"/>
      <c r="E3208" s="33"/>
      <c r="F3208" s="33"/>
      <c r="G3208" s="33"/>
      <c r="N3208"/>
      <c r="O3208"/>
      <c r="P3208"/>
      <c r="Q3208"/>
      <c r="R3208"/>
      <c r="S3208"/>
      <c r="T3208"/>
      <c r="U3208"/>
      <c r="V3208"/>
      <c r="W3208"/>
      <c r="X3208" s="410"/>
      <c r="Y3208" s="410"/>
      <c r="Z3208" s="410"/>
      <c r="AA3208" s="410"/>
      <c r="AB3208" s="410"/>
      <c r="AC3208" s="410"/>
      <c r="AD3208" s="410"/>
    </row>
    <row r="3209" spans="1:30" s="30" customFormat="1" x14ac:dyDescent="0.25">
      <c r="A3209"/>
      <c r="B3209"/>
      <c r="C3209" s="33"/>
      <c r="D3209" s="33"/>
      <c r="E3209" s="33"/>
      <c r="F3209" s="33"/>
      <c r="G3209" s="33"/>
      <c r="N3209"/>
      <c r="O3209"/>
      <c r="P3209"/>
      <c r="Q3209"/>
      <c r="R3209"/>
      <c r="S3209"/>
      <c r="T3209"/>
      <c r="U3209"/>
      <c r="V3209"/>
      <c r="W3209"/>
      <c r="X3209" s="410"/>
      <c r="Y3209" s="410"/>
      <c r="Z3209" s="410"/>
      <c r="AA3209" s="410"/>
      <c r="AB3209" s="410"/>
      <c r="AC3209" s="410"/>
      <c r="AD3209" s="410"/>
    </row>
    <row r="3210" spans="1:30" s="30" customFormat="1" x14ac:dyDescent="0.25">
      <c r="A3210"/>
      <c r="B3210"/>
      <c r="C3210" s="33"/>
      <c r="D3210" s="33"/>
      <c r="E3210" s="33"/>
      <c r="F3210" s="33"/>
      <c r="G3210" s="33"/>
      <c r="N3210"/>
      <c r="O3210"/>
      <c r="P3210"/>
      <c r="Q3210"/>
      <c r="R3210"/>
      <c r="S3210"/>
      <c r="T3210"/>
      <c r="U3210"/>
      <c r="V3210"/>
      <c r="W3210"/>
      <c r="X3210" s="410"/>
      <c r="Y3210" s="410"/>
      <c r="Z3210" s="410"/>
      <c r="AA3210" s="410"/>
      <c r="AB3210" s="410"/>
      <c r="AC3210" s="410"/>
      <c r="AD3210" s="410"/>
    </row>
    <row r="3211" spans="1:30" s="30" customFormat="1" x14ac:dyDescent="0.25">
      <c r="A3211"/>
      <c r="B3211"/>
      <c r="C3211" s="33"/>
      <c r="D3211" s="33"/>
      <c r="E3211" s="33"/>
      <c r="F3211" s="33"/>
      <c r="G3211" s="33"/>
      <c r="N3211"/>
      <c r="O3211"/>
      <c r="P3211"/>
      <c r="Q3211"/>
      <c r="R3211"/>
      <c r="S3211"/>
      <c r="T3211"/>
      <c r="U3211"/>
      <c r="V3211"/>
      <c r="W3211"/>
      <c r="X3211" s="410"/>
      <c r="Y3211" s="410"/>
      <c r="Z3211" s="410"/>
      <c r="AA3211" s="410"/>
      <c r="AB3211" s="410"/>
      <c r="AC3211" s="410"/>
      <c r="AD3211" s="410"/>
    </row>
    <row r="3212" spans="1:30" s="30" customFormat="1" x14ac:dyDescent="0.25">
      <c r="A3212"/>
      <c r="B3212"/>
      <c r="C3212" s="33"/>
      <c r="D3212" s="33"/>
      <c r="E3212" s="33"/>
      <c r="F3212" s="33"/>
      <c r="G3212" s="33"/>
      <c r="N3212"/>
      <c r="O3212"/>
      <c r="P3212"/>
      <c r="Q3212"/>
      <c r="R3212"/>
      <c r="S3212"/>
      <c r="T3212"/>
      <c r="U3212"/>
      <c r="V3212"/>
      <c r="W3212"/>
      <c r="X3212" s="410"/>
      <c r="Y3212" s="410"/>
      <c r="Z3212" s="410"/>
      <c r="AA3212" s="410"/>
      <c r="AB3212" s="410"/>
      <c r="AC3212" s="410"/>
      <c r="AD3212" s="410"/>
    </row>
    <row r="3213" spans="1:30" s="30" customFormat="1" x14ac:dyDescent="0.25">
      <c r="A3213"/>
      <c r="B3213"/>
      <c r="C3213" s="33"/>
      <c r="D3213" s="33"/>
      <c r="E3213" s="33"/>
      <c r="F3213" s="33"/>
      <c r="G3213" s="33"/>
      <c r="N3213"/>
      <c r="O3213"/>
      <c r="P3213"/>
      <c r="Q3213"/>
      <c r="R3213"/>
      <c r="S3213"/>
      <c r="T3213"/>
      <c r="U3213"/>
      <c r="V3213"/>
      <c r="W3213"/>
      <c r="X3213" s="410"/>
      <c r="Y3213" s="410"/>
      <c r="Z3213" s="410"/>
      <c r="AA3213" s="410"/>
      <c r="AB3213" s="410"/>
      <c r="AC3213" s="410"/>
      <c r="AD3213" s="410"/>
    </row>
    <row r="3214" spans="1:30" s="30" customFormat="1" x14ac:dyDescent="0.25">
      <c r="A3214"/>
      <c r="B3214"/>
      <c r="C3214" s="33"/>
      <c r="D3214" s="33"/>
      <c r="E3214" s="33"/>
      <c r="F3214" s="33"/>
      <c r="G3214" s="33"/>
      <c r="N3214"/>
      <c r="O3214"/>
      <c r="P3214"/>
      <c r="Q3214"/>
      <c r="R3214"/>
      <c r="S3214"/>
      <c r="T3214"/>
      <c r="U3214"/>
      <c r="V3214"/>
      <c r="W3214"/>
      <c r="X3214" s="410"/>
      <c r="Y3214" s="410"/>
      <c r="Z3214" s="410"/>
      <c r="AA3214" s="410"/>
      <c r="AB3214" s="410"/>
      <c r="AC3214" s="410"/>
      <c r="AD3214" s="410"/>
    </row>
    <row r="3215" spans="1:30" s="30" customFormat="1" x14ac:dyDescent="0.25">
      <c r="A3215"/>
      <c r="B3215"/>
      <c r="C3215" s="33"/>
      <c r="D3215" s="33"/>
      <c r="E3215" s="33"/>
      <c r="F3215" s="33"/>
      <c r="G3215" s="33"/>
      <c r="N3215"/>
      <c r="O3215"/>
      <c r="P3215"/>
      <c r="Q3215"/>
      <c r="R3215"/>
      <c r="S3215"/>
      <c r="T3215"/>
      <c r="U3215"/>
      <c r="V3215"/>
      <c r="W3215"/>
      <c r="X3215" s="410"/>
      <c r="Y3215" s="410"/>
      <c r="Z3215" s="410"/>
      <c r="AA3215" s="410"/>
      <c r="AB3215" s="410"/>
      <c r="AC3215" s="410"/>
      <c r="AD3215" s="410"/>
    </row>
    <row r="3216" spans="1:30" s="30" customFormat="1" x14ac:dyDescent="0.25">
      <c r="A3216"/>
      <c r="B3216"/>
      <c r="C3216" s="33"/>
      <c r="D3216" s="33"/>
      <c r="E3216" s="33"/>
      <c r="F3216" s="33"/>
      <c r="G3216" s="33"/>
      <c r="N3216"/>
      <c r="O3216"/>
      <c r="P3216"/>
      <c r="Q3216"/>
      <c r="R3216"/>
      <c r="S3216"/>
      <c r="T3216"/>
      <c r="U3216"/>
      <c r="V3216"/>
      <c r="W3216"/>
      <c r="X3216" s="410"/>
      <c r="Y3216" s="410"/>
      <c r="Z3216" s="410"/>
      <c r="AA3216" s="410"/>
      <c r="AB3216" s="410"/>
      <c r="AC3216" s="410"/>
      <c r="AD3216" s="410"/>
    </row>
    <row r="3217" spans="1:30" s="30" customFormat="1" x14ac:dyDescent="0.25">
      <c r="A3217"/>
      <c r="B3217"/>
      <c r="C3217" s="33"/>
      <c r="D3217" s="33"/>
      <c r="E3217" s="33"/>
      <c r="F3217" s="33"/>
      <c r="G3217" s="33"/>
      <c r="N3217"/>
      <c r="O3217"/>
      <c r="P3217"/>
      <c r="Q3217"/>
      <c r="R3217"/>
      <c r="S3217"/>
      <c r="T3217"/>
      <c r="U3217"/>
      <c r="V3217"/>
      <c r="W3217"/>
      <c r="X3217" s="410"/>
      <c r="Y3217" s="410"/>
      <c r="Z3217" s="410"/>
      <c r="AA3217" s="410"/>
      <c r="AB3217" s="410"/>
      <c r="AC3217" s="410"/>
      <c r="AD3217" s="410"/>
    </row>
    <row r="3218" spans="1:30" s="30" customFormat="1" x14ac:dyDescent="0.25">
      <c r="A3218"/>
      <c r="B3218"/>
      <c r="C3218" s="33"/>
      <c r="D3218" s="33"/>
      <c r="E3218" s="33"/>
      <c r="F3218" s="33"/>
      <c r="G3218" s="33"/>
      <c r="N3218"/>
      <c r="O3218"/>
      <c r="P3218"/>
      <c r="Q3218"/>
      <c r="R3218"/>
      <c r="S3218"/>
      <c r="T3218"/>
      <c r="U3218"/>
      <c r="V3218"/>
      <c r="W3218"/>
      <c r="X3218" s="410"/>
      <c r="Y3218" s="410"/>
      <c r="Z3218" s="410"/>
      <c r="AA3218" s="410"/>
      <c r="AB3218" s="410"/>
      <c r="AC3218" s="410"/>
      <c r="AD3218" s="410"/>
    </row>
    <row r="3219" spans="1:30" s="30" customFormat="1" x14ac:dyDescent="0.25">
      <c r="A3219"/>
      <c r="B3219"/>
      <c r="C3219" s="33"/>
      <c r="D3219" s="33"/>
      <c r="E3219" s="33"/>
      <c r="F3219" s="33"/>
      <c r="G3219" s="33"/>
      <c r="N3219"/>
      <c r="O3219"/>
      <c r="P3219"/>
      <c r="Q3219"/>
      <c r="R3219"/>
      <c r="S3219"/>
      <c r="T3219"/>
      <c r="U3219"/>
      <c r="V3219"/>
      <c r="W3219"/>
      <c r="X3219" s="410"/>
      <c r="Y3219" s="410"/>
      <c r="Z3219" s="410"/>
      <c r="AA3219" s="410"/>
      <c r="AB3219" s="410"/>
      <c r="AC3219" s="410"/>
      <c r="AD3219" s="410"/>
    </row>
    <row r="3220" spans="1:30" s="30" customFormat="1" x14ac:dyDescent="0.25">
      <c r="A3220"/>
      <c r="B3220"/>
      <c r="C3220" s="33"/>
      <c r="D3220" s="33"/>
      <c r="E3220" s="33"/>
      <c r="F3220" s="33"/>
      <c r="G3220" s="33"/>
      <c r="N3220"/>
      <c r="O3220"/>
      <c r="P3220"/>
      <c r="Q3220"/>
      <c r="R3220"/>
      <c r="S3220"/>
      <c r="T3220"/>
      <c r="U3220"/>
      <c r="V3220"/>
      <c r="W3220"/>
      <c r="X3220" s="410"/>
      <c r="Y3220" s="410"/>
      <c r="Z3220" s="410"/>
      <c r="AA3220" s="410"/>
      <c r="AB3220" s="410"/>
      <c r="AC3220" s="410"/>
      <c r="AD3220" s="410"/>
    </row>
    <row r="3221" spans="1:30" s="30" customFormat="1" x14ac:dyDescent="0.25">
      <c r="A3221"/>
      <c r="B3221"/>
      <c r="C3221" s="33"/>
      <c r="D3221" s="33"/>
      <c r="E3221" s="33"/>
      <c r="F3221" s="33"/>
      <c r="G3221" s="33"/>
      <c r="N3221"/>
      <c r="O3221"/>
      <c r="P3221"/>
      <c r="Q3221"/>
      <c r="R3221"/>
      <c r="S3221"/>
      <c r="T3221"/>
      <c r="U3221"/>
      <c r="V3221"/>
      <c r="W3221"/>
      <c r="X3221" s="410"/>
      <c r="Y3221" s="410"/>
      <c r="Z3221" s="410"/>
      <c r="AA3221" s="410"/>
      <c r="AB3221" s="410"/>
      <c r="AC3221" s="410"/>
      <c r="AD3221" s="410"/>
    </row>
    <row r="3222" spans="1:30" s="30" customFormat="1" x14ac:dyDescent="0.25">
      <c r="A3222"/>
      <c r="B3222"/>
      <c r="C3222" s="33"/>
      <c r="D3222" s="33"/>
      <c r="E3222" s="33"/>
      <c r="F3222" s="33"/>
      <c r="G3222" s="33"/>
      <c r="N3222"/>
      <c r="O3222"/>
      <c r="P3222"/>
      <c r="Q3222"/>
      <c r="R3222"/>
      <c r="S3222"/>
      <c r="T3222"/>
      <c r="U3222"/>
      <c r="V3222"/>
      <c r="W3222"/>
      <c r="X3222" s="410"/>
      <c r="Y3222" s="410"/>
      <c r="Z3222" s="410"/>
      <c r="AA3222" s="410"/>
      <c r="AB3222" s="410"/>
      <c r="AC3222" s="410"/>
      <c r="AD3222" s="410"/>
    </row>
    <row r="3223" spans="1:30" s="30" customFormat="1" x14ac:dyDescent="0.25">
      <c r="A3223"/>
      <c r="B3223"/>
      <c r="C3223" s="33"/>
      <c r="D3223" s="33"/>
      <c r="E3223" s="33"/>
      <c r="F3223" s="33"/>
      <c r="G3223" s="33"/>
      <c r="N3223"/>
      <c r="O3223"/>
      <c r="P3223"/>
      <c r="Q3223"/>
      <c r="R3223"/>
      <c r="S3223"/>
      <c r="T3223"/>
      <c r="U3223"/>
      <c r="V3223"/>
      <c r="W3223"/>
      <c r="X3223" s="410"/>
      <c r="Y3223" s="410"/>
      <c r="Z3223" s="410"/>
      <c r="AA3223" s="410"/>
      <c r="AB3223" s="410"/>
      <c r="AC3223" s="410"/>
      <c r="AD3223" s="410"/>
    </row>
    <row r="3224" spans="1:30" s="30" customFormat="1" x14ac:dyDescent="0.25">
      <c r="A3224"/>
      <c r="B3224"/>
      <c r="C3224" s="33"/>
      <c r="D3224" s="33"/>
      <c r="E3224" s="33"/>
      <c r="F3224" s="33"/>
      <c r="G3224" s="33"/>
      <c r="N3224"/>
      <c r="O3224"/>
      <c r="P3224"/>
      <c r="Q3224"/>
      <c r="R3224"/>
      <c r="S3224"/>
      <c r="T3224"/>
      <c r="U3224"/>
      <c r="V3224"/>
      <c r="W3224"/>
      <c r="X3224" s="410"/>
      <c r="Y3224" s="410"/>
      <c r="Z3224" s="410"/>
      <c r="AA3224" s="410"/>
      <c r="AB3224" s="410"/>
      <c r="AC3224" s="410"/>
      <c r="AD3224" s="410"/>
    </row>
    <row r="3225" spans="1:30" s="30" customFormat="1" x14ac:dyDescent="0.25">
      <c r="A3225"/>
      <c r="B3225"/>
      <c r="C3225" s="33"/>
      <c r="D3225" s="33"/>
      <c r="E3225" s="33"/>
      <c r="F3225" s="33"/>
      <c r="G3225" s="33"/>
      <c r="N3225"/>
      <c r="O3225"/>
      <c r="P3225"/>
      <c r="Q3225"/>
      <c r="R3225"/>
      <c r="S3225"/>
      <c r="T3225"/>
      <c r="U3225"/>
      <c r="V3225"/>
      <c r="W3225"/>
      <c r="X3225" s="410"/>
      <c r="Y3225" s="410"/>
      <c r="Z3225" s="410"/>
      <c r="AA3225" s="410"/>
      <c r="AB3225" s="410"/>
      <c r="AC3225" s="410"/>
      <c r="AD3225" s="410"/>
    </row>
    <row r="3226" spans="1:30" s="30" customFormat="1" x14ac:dyDescent="0.25">
      <c r="A3226"/>
      <c r="B3226"/>
      <c r="C3226" s="33"/>
      <c r="D3226" s="33"/>
      <c r="E3226" s="33"/>
      <c r="F3226" s="33"/>
      <c r="G3226" s="33"/>
      <c r="N3226"/>
      <c r="O3226"/>
      <c r="P3226"/>
      <c r="Q3226"/>
      <c r="R3226"/>
      <c r="S3226"/>
      <c r="T3226"/>
      <c r="U3226"/>
      <c r="V3226"/>
      <c r="W3226"/>
      <c r="X3226" s="410"/>
      <c r="Y3226" s="410"/>
      <c r="Z3226" s="410"/>
      <c r="AA3226" s="410"/>
      <c r="AB3226" s="410"/>
      <c r="AC3226" s="410"/>
      <c r="AD3226" s="410"/>
    </row>
    <row r="3227" spans="1:30" s="30" customFormat="1" x14ac:dyDescent="0.25">
      <c r="A3227"/>
      <c r="B3227"/>
      <c r="C3227" s="33"/>
      <c r="D3227" s="33"/>
      <c r="E3227" s="33"/>
      <c r="F3227" s="33"/>
      <c r="G3227" s="33"/>
      <c r="N3227"/>
      <c r="O3227"/>
      <c r="P3227"/>
      <c r="Q3227"/>
      <c r="R3227"/>
      <c r="S3227"/>
      <c r="T3227"/>
      <c r="U3227"/>
      <c r="V3227"/>
      <c r="W3227"/>
      <c r="X3227" s="410"/>
      <c r="Y3227" s="410"/>
      <c r="Z3227" s="410"/>
      <c r="AA3227" s="410"/>
      <c r="AB3227" s="410"/>
      <c r="AC3227" s="410"/>
      <c r="AD3227" s="410"/>
    </row>
    <row r="3228" spans="1:30" s="30" customFormat="1" x14ac:dyDescent="0.25">
      <c r="A3228"/>
      <c r="B3228"/>
      <c r="C3228" s="33"/>
      <c r="D3228" s="33"/>
      <c r="E3228" s="33"/>
      <c r="F3228" s="33"/>
      <c r="G3228" s="33"/>
      <c r="N3228"/>
      <c r="O3228"/>
      <c r="P3228"/>
      <c r="Q3228"/>
      <c r="R3228"/>
      <c r="S3228"/>
      <c r="T3228"/>
      <c r="U3228"/>
      <c r="V3228"/>
      <c r="W3228"/>
      <c r="X3228" s="410"/>
      <c r="Y3228" s="410"/>
      <c r="Z3228" s="410"/>
      <c r="AA3228" s="410"/>
      <c r="AB3228" s="410"/>
      <c r="AC3228" s="410"/>
      <c r="AD3228" s="410"/>
    </row>
    <row r="3229" spans="1:30" s="30" customFormat="1" x14ac:dyDescent="0.25">
      <c r="A3229"/>
      <c r="B3229"/>
      <c r="C3229" s="33"/>
      <c r="D3229" s="33"/>
      <c r="E3229" s="33"/>
      <c r="F3229" s="33"/>
      <c r="G3229" s="33"/>
      <c r="N3229"/>
      <c r="O3229"/>
      <c r="P3229"/>
      <c r="Q3229"/>
      <c r="R3229"/>
      <c r="S3229"/>
      <c r="T3229"/>
      <c r="U3229"/>
      <c r="V3229"/>
      <c r="W3229"/>
      <c r="X3229" s="410"/>
      <c r="Y3229" s="410"/>
      <c r="Z3229" s="410"/>
      <c r="AA3229" s="410"/>
      <c r="AB3229" s="410"/>
      <c r="AC3229" s="410"/>
      <c r="AD3229" s="410"/>
    </row>
    <row r="3230" spans="1:30" s="30" customFormat="1" x14ac:dyDescent="0.25">
      <c r="A3230"/>
      <c r="B3230"/>
      <c r="C3230" s="33"/>
      <c r="D3230" s="33"/>
      <c r="E3230" s="33"/>
      <c r="F3230" s="33"/>
      <c r="G3230" s="33"/>
      <c r="N3230"/>
      <c r="O3230"/>
      <c r="P3230"/>
      <c r="Q3230"/>
      <c r="R3230"/>
      <c r="S3230"/>
      <c r="T3230"/>
      <c r="U3230"/>
      <c r="V3230"/>
      <c r="W3230"/>
      <c r="X3230" s="410"/>
      <c r="Y3230" s="410"/>
      <c r="Z3230" s="410"/>
      <c r="AA3230" s="410"/>
      <c r="AB3230" s="410"/>
      <c r="AC3230" s="410"/>
      <c r="AD3230" s="410"/>
    </row>
    <row r="3231" spans="1:30" s="30" customFormat="1" x14ac:dyDescent="0.25">
      <c r="A3231"/>
      <c r="B3231"/>
      <c r="C3231" s="33"/>
      <c r="D3231" s="33"/>
      <c r="E3231" s="33"/>
      <c r="F3231" s="33"/>
      <c r="G3231" s="33"/>
      <c r="N3231"/>
      <c r="O3231"/>
      <c r="P3231"/>
      <c r="Q3231"/>
      <c r="R3231"/>
      <c r="S3231"/>
      <c r="T3231"/>
      <c r="U3231"/>
      <c r="V3231"/>
      <c r="W3231"/>
      <c r="X3231" s="410"/>
      <c r="Y3231" s="410"/>
      <c r="Z3231" s="410"/>
      <c r="AA3231" s="410"/>
      <c r="AB3231" s="410"/>
      <c r="AC3231" s="410"/>
      <c r="AD3231" s="410"/>
    </row>
    <row r="3232" spans="1:30" s="30" customFormat="1" x14ac:dyDescent="0.25">
      <c r="A3232"/>
      <c r="B3232"/>
      <c r="C3232" s="33"/>
      <c r="D3232" s="33"/>
      <c r="E3232" s="33"/>
      <c r="F3232" s="33"/>
      <c r="G3232" s="33"/>
      <c r="N3232"/>
      <c r="O3232"/>
      <c r="P3232"/>
      <c r="Q3232"/>
      <c r="R3232"/>
      <c r="S3232"/>
      <c r="T3232"/>
      <c r="U3232"/>
      <c r="V3232"/>
      <c r="W3232"/>
      <c r="X3232" s="410"/>
      <c r="Y3232" s="410"/>
      <c r="Z3232" s="410"/>
      <c r="AA3232" s="410"/>
      <c r="AB3232" s="410"/>
      <c r="AC3232" s="410"/>
      <c r="AD3232" s="410"/>
    </row>
    <row r="3233" spans="1:30" s="30" customFormat="1" x14ac:dyDescent="0.25">
      <c r="A3233"/>
      <c r="B3233"/>
      <c r="C3233" s="33"/>
      <c r="D3233" s="33"/>
      <c r="E3233" s="33"/>
      <c r="F3233" s="33"/>
      <c r="G3233" s="33"/>
      <c r="N3233"/>
      <c r="O3233"/>
      <c r="P3233"/>
      <c r="Q3233"/>
      <c r="R3233"/>
      <c r="S3233"/>
      <c r="T3233"/>
      <c r="U3233"/>
      <c r="V3233"/>
      <c r="W3233"/>
      <c r="X3233" s="410"/>
      <c r="Y3233" s="410"/>
      <c r="Z3233" s="410"/>
      <c r="AA3233" s="410"/>
      <c r="AB3233" s="410"/>
      <c r="AC3233" s="410"/>
      <c r="AD3233" s="410"/>
    </row>
    <row r="3234" spans="1:30" s="30" customFormat="1" x14ac:dyDescent="0.25">
      <c r="A3234"/>
      <c r="B3234"/>
      <c r="C3234" s="33"/>
      <c r="D3234" s="33"/>
      <c r="E3234" s="33"/>
      <c r="F3234" s="33"/>
      <c r="G3234" s="33"/>
      <c r="N3234"/>
      <c r="O3234"/>
      <c r="P3234"/>
      <c r="Q3234"/>
      <c r="R3234"/>
      <c r="S3234"/>
      <c r="T3234"/>
      <c r="U3234"/>
      <c r="V3234"/>
      <c r="W3234"/>
      <c r="X3234" s="410"/>
      <c r="Y3234" s="410"/>
      <c r="Z3234" s="410"/>
      <c r="AA3234" s="410"/>
      <c r="AB3234" s="410"/>
      <c r="AC3234" s="410"/>
      <c r="AD3234" s="410"/>
    </row>
    <row r="3235" spans="1:30" s="30" customFormat="1" x14ac:dyDescent="0.25">
      <c r="A3235"/>
      <c r="B3235"/>
      <c r="C3235" s="33"/>
      <c r="D3235" s="33"/>
      <c r="E3235" s="33"/>
      <c r="F3235" s="33"/>
      <c r="G3235" s="33"/>
      <c r="N3235"/>
      <c r="O3235"/>
      <c r="P3235"/>
      <c r="Q3235"/>
      <c r="R3235"/>
      <c r="S3235"/>
      <c r="T3235"/>
      <c r="U3235"/>
      <c r="V3235"/>
      <c r="W3235"/>
      <c r="X3235" s="410"/>
      <c r="Y3235" s="410"/>
      <c r="Z3235" s="410"/>
      <c r="AA3235" s="410"/>
      <c r="AB3235" s="410"/>
      <c r="AC3235" s="410"/>
      <c r="AD3235" s="410"/>
    </row>
    <row r="3236" spans="1:30" s="30" customFormat="1" x14ac:dyDescent="0.25">
      <c r="A3236"/>
      <c r="B3236"/>
      <c r="C3236" s="33"/>
      <c r="D3236" s="33"/>
      <c r="E3236" s="33"/>
      <c r="F3236" s="33"/>
      <c r="G3236" s="33"/>
      <c r="N3236"/>
      <c r="O3236"/>
      <c r="P3236"/>
      <c r="Q3236"/>
      <c r="R3236"/>
      <c r="S3236"/>
      <c r="T3236"/>
      <c r="U3236"/>
      <c r="V3236"/>
      <c r="W3236"/>
      <c r="X3236" s="410"/>
      <c r="Y3236" s="410"/>
      <c r="Z3236" s="410"/>
      <c r="AA3236" s="410"/>
      <c r="AB3236" s="410"/>
      <c r="AC3236" s="410"/>
      <c r="AD3236" s="410"/>
    </row>
    <row r="3237" spans="1:30" s="30" customFormat="1" x14ac:dyDescent="0.25">
      <c r="A3237"/>
      <c r="B3237"/>
      <c r="C3237" s="33"/>
      <c r="D3237" s="33"/>
      <c r="E3237" s="33"/>
      <c r="F3237" s="33"/>
      <c r="G3237" s="33"/>
      <c r="N3237"/>
      <c r="O3237"/>
      <c r="P3237"/>
      <c r="Q3237"/>
      <c r="R3237"/>
      <c r="S3237"/>
      <c r="T3237"/>
      <c r="U3237"/>
      <c r="V3237"/>
      <c r="W3237"/>
      <c r="X3237" s="410"/>
      <c r="Y3237" s="410"/>
      <c r="Z3237" s="410"/>
      <c r="AA3237" s="410"/>
      <c r="AB3237" s="410"/>
      <c r="AC3237" s="410"/>
      <c r="AD3237" s="410"/>
    </row>
    <row r="3238" spans="1:30" s="30" customFormat="1" x14ac:dyDescent="0.25">
      <c r="A3238"/>
      <c r="B3238"/>
      <c r="C3238" s="33"/>
      <c r="D3238" s="33"/>
      <c r="E3238" s="33"/>
      <c r="F3238" s="33"/>
      <c r="G3238" s="33"/>
      <c r="N3238"/>
      <c r="O3238"/>
      <c r="P3238"/>
      <c r="Q3238"/>
      <c r="R3238"/>
      <c r="S3238"/>
      <c r="T3238"/>
      <c r="U3238"/>
      <c r="V3238"/>
      <c r="W3238"/>
      <c r="X3238" s="410"/>
      <c r="Y3238" s="410"/>
      <c r="Z3238" s="410"/>
      <c r="AA3238" s="410"/>
      <c r="AB3238" s="410"/>
      <c r="AC3238" s="410"/>
      <c r="AD3238" s="410"/>
    </row>
    <row r="3239" spans="1:30" s="30" customFormat="1" x14ac:dyDescent="0.25">
      <c r="A3239"/>
      <c r="B3239"/>
      <c r="C3239" s="33"/>
      <c r="D3239" s="33"/>
      <c r="E3239" s="33"/>
      <c r="F3239" s="33"/>
      <c r="G3239" s="33"/>
      <c r="N3239"/>
      <c r="O3239"/>
      <c r="P3239"/>
      <c r="Q3239"/>
      <c r="R3239"/>
      <c r="S3239"/>
      <c r="T3239"/>
      <c r="U3239"/>
      <c r="V3239"/>
      <c r="W3239"/>
      <c r="X3239" s="410"/>
      <c r="Y3239" s="410"/>
      <c r="Z3239" s="410"/>
      <c r="AA3239" s="410"/>
      <c r="AB3239" s="410"/>
      <c r="AC3239" s="410"/>
      <c r="AD3239" s="410"/>
    </row>
    <row r="3240" spans="1:30" s="30" customFormat="1" x14ac:dyDescent="0.25">
      <c r="A3240"/>
      <c r="B3240"/>
      <c r="C3240" s="33"/>
      <c r="D3240" s="33"/>
      <c r="E3240" s="33"/>
      <c r="F3240" s="33"/>
      <c r="G3240" s="33"/>
      <c r="N3240"/>
      <c r="O3240"/>
      <c r="P3240"/>
      <c r="Q3240"/>
      <c r="R3240"/>
      <c r="S3240"/>
      <c r="T3240"/>
      <c r="U3240"/>
      <c r="V3240"/>
      <c r="W3240"/>
      <c r="X3240" s="410"/>
      <c r="Y3240" s="410"/>
      <c r="Z3240" s="410"/>
      <c r="AA3240" s="410"/>
      <c r="AB3240" s="410"/>
      <c r="AC3240" s="410"/>
      <c r="AD3240" s="410"/>
    </row>
    <row r="3241" spans="1:30" s="30" customFormat="1" x14ac:dyDescent="0.25">
      <c r="A3241"/>
      <c r="B3241"/>
      <c r="C3241" s="33"/>
      <c r="D3241" s="33"/>
      <c r="E3241" s="33"/>
      <c r="F3241" s="33"/>
      <c r="G3241" s="33"/>
      <c r="N3241"/>
      <c r="O3241"/>
      <c r="P3241"/>
      <c r="Q3241"/>
      <c r="R3241"/>
      <c r="S3241"/>
      <c r="T3241"/>
      <c r="U3241"/>
      <c r="V3241"/>
      <c r="W3241"/>
      <c r="X3241" s="410"/>
      <c r="Y3241" s="410"/>
      <c r="Z3241" s="410"/>
      <c r="AA3241" s="410"/>
      <c r="AB3241" s="410"/>
      <c r="AC3241" s="410"/>
      <c r="AD3241" s="410"/>
    </row>
    <row r="3242" spans="1:30" s="30" customFormat="1" x14ac:dyDescent="0.25">
      <c r="A3242"/>
      <c r="B3242"/>
      <c r="C3242" s="33"/>
      <c r="D3242" s="33"/>
      <c r="E3242" s="33"/>
      <c r="F3242" s="33"/>
      <c r="G3242" s="33"/>
      <c r="N3242"/>
      <c r="O3242"/>
      <c r="P3242"/>
      <c r="Q3242"/>
      <c r="R3242"/>
      <c r="S3242"/>
      <c r="T3242"/>
      <c r="U3242"/>
      <c r="V3242"/>
      <c r="W3242"/>
      <c r="X3242" s="410"/>
      <c r="Y3242" s="410"/>
      <c r="Z3242" s="410"/>
      <c r="AA3242" s="410"/>
      <c r="AB3242" s="410"/>
      <c r="AC3242" s="410"/>
      <c r="AD3242" s="410"/>
    </row>
    <row r="3243" spans="1:30" s="30" customFormat="1" x14ac:dyDescent="0.25">
      <c r="A3243"/>
      <c r="B3243"/>
      <c r="C3243" s="33"/>
      <c r="D3243" s="33"/>
      <c r="E3243" s="33"/>
      <c r="F3243" s="33"/>
      <c r="G3243" s="33"/>
      <c r="N3243"/>
      <c r="O3243"/>
      <c r="P3243"/>
      <c r="Q3243"/>
      <c r="R3243"/>
      <c r="S3243"/>
      <c r="T3243"/>
      <c r="U3243"/>
      <c r="V3243"/>
      <c r="W3243"/>
      <c r="X3243" s="410"/>
      <c r="Y3243" s="410"/>
      <c r="Z3243" s="410"/>
      <c r="AA3243" s="410"/>
      <c r="AB3243" s="410"/>
      <c r="AC3243" s="410"/>
      <c r="AD3243" s="410"/>
    </row>
    <row r="3244" spans="1:30" s="30" customFormat="1" x14ac:dyDescent="0.25">
      <c r="A3244"/>
      <c r="B3244"/>
      <c r="C3244" s="33"/>
      <c r="D3244" s="33"/>
      <c r="E3244" s="33"/>
      <c r="F3244" s="33"/>
      <c r="G3244" s="33"/>
      <c r="N3244"/>
      <c r="O3244"/>
      <c r="P3244"/>
      <c r="Q3244"/>
      <c r="R3244"/>
      <c r="S3244"/>
      <c r="T3244"/>
      <c r="U3244"/>
      <c r="V3244"/>
      <c r="W3244"/>
      <c r="X3244" s="410"/>
      <c r="Y3244" s="410"/>
      <c r="Z3244" s="410"/>
      <c r="AA3244" s="410"/>
      <c r="AB3244" s="410"/>
      <c r="AC3244" s="410"/>
      <c r="AD3244" s="410"/>
    </row>
    <row r="3245" spans="1:30" s="30" customFormat="1" x14ac:dyDescent="0.25">
      <c r="A3245"/>
      <c r="B3245"/>
      <c r="C3245" s="33"/>
      <c r="D3245" s="33"/>
      <c r="E3245" s="33"/>
      <c r="F3245" s="33"/>
      <c r="G3245" s="33"/>
      <c r="N3245"/>
      <c r="O3245"/>
      <c r="P3245"/>
      <c r="Q3245"/>
      <c r="R3245"/>
      <c r="S3245"/>
      <c r="T3245"/>
      <c r="U3245"/>
      <c r="V3245"/>
      <c r="W3245"/>
      <c r="X3245" s="410"/>
      <c r="Y3245" s="410"/>
      <c r="Z3245" s="410"/>
      <c r="AA3245" s="410"/>
      <c r="AB3245" s="410"/>
      <c r="AC3245" s="410"/>
      <c r="AD3245" s="410"/>
    </row>
    <row r="3246" spans="1:30" s="30" customFormat="1" x14ac:dyDescent="0.25">
      <c r="A3246"/>
      <c r="B3246"/>
      <c r="C3246" s="33"/>
      <c r="D3246" s="33"/>
      <c r="E3246" s="33"/>
      <c r="F3246" s="33"/>
      <c r="G3246" s="33"/>
      <c r="N3246"/>
      <c r="O3246"/>
      <c r="P3246"/>
      <c r="Q3246"/>
      <c r="R3246"/>
      <c r="S3246"/>
      <c r="T3246"/>
      <c r="U3246"/>
      <c r="V3246"/>
      <c r="W3246"/>
      <c r="X3246" s="410"/>
      <c r="Y3246" s="410"/>
      <c r="Z3246" s="410"/>
      <c r="AA3246" s="410"/>
      <c r="AB3246" s="410"/>
      <c r="AC3246" s="410"/>
      <c r="AD3246" s="410"/>
    </row>
    <row r="3247" spans="1:30" s="30" customFormat="1" x14ac:dyDescent="0.25">
      <c r="A3247"/>
      <c r="B3247"/>
      <c r="C3247" s="33"/>
      <c r="D3247" s="33"/>
      <c r="E3247" s="33"/>
      <c r="F3247" s="33"/>
      <c r="G3247" s="33"/>
      <c r="N3247"/>
      <c r="O3247"/>
      <c r="P3247"/>
      <c r="Q3247"/>
      <c r="R3247"/>
      <c r="S3247"/>
      <c r="T3247"/>
      <c r="U3247"/>
      <c r="V3247"/>
      <c r="W3247"/>
      <c r="X3247" s="410"/>
      <c r="Y3247" s="410"/>
      <c r="Z3247" s="410"/>
      <c r="AA3247" s="410"/>
      <c r="AB3247" s="410"/>
      <c r="AC3247" s="410"/>
      <c r="AD3247" s="410"/>
    </row>
    <row r="3248" spans="1:30" s="30" customFormat="1" x14ac:dyDescent="0.25">
      <c r="A3248"/>
      <c r="B3248"/>
      <c r="C3248" s="33"/>
      <c r="D3248" s="33"/>
      <c r="E3248" s="33"/>
      <c r="F3248" s="33"/>
      <c r="G3248" s="33"/>
      <c r="N3248"/>
      <c r="O3248"/>
      <c r="P3248"/>
      <c r="Q3248"/>
      <c r="R3248"/>
      <c r="S3248"/>
      <c r="T3248"/>
      <c r="U3248"/>
      <c r="V3248"/>
      <c r="W3248"/>
      <c r="X3248" s="410"/>
      <c r="Y3248" s="410"/>
      <c r="Z3248" s="410"/>
      <c r="AA3248" s="410"/>
      <c r="AB3248" s="410"/>
      <c r="AC3248" s="410"/>
      <c r="AD3248" s="410"/>
    </row>
    <row r="3249" spans="1:30" s="30" customFormat="1" x14ac:dyDescent="0.25">
      <c r="A3249"/>
      <c r="B3249"/>
      <c r="C3249" s="33"/>
      <c r="D3249" s="33"/>
      <c r="E3249" s="33"/>
      <c r="F3249" s="33"/>
      <c r="G3249" s="33"/>
      <c r="N3249"/>
      <c r="O3249"/>
      <c r="P3249"/>
      <c r="Q3249"/>
      <c r="R3249"/>
      <c r="S3249"/>
      <c r="T3249"/>
      <c r="U3249"/>
      <c r="V3249"/>
      <c r="W3249"/>
      <c r="X3249" s="410"/>
      <c r="Y3249" s="410"/>
      <c r="Z3249" s="410"/>
      <c r="AA3249" s="410"/>
      <c r="AB3249" s="410"/>
      <c r="AC3249" s="410"/>
      <c r="AD3249" s="410"/>
    </row>
    <row r="3250" spans="1:30" s="30" customFormat="1" x14ac:dyDescent="0.25">
      <c r="A3250"/>
      <c r="B3250"/>
      <c r="C3250" s="33"/>
      <c r="D3250" s="33"/>
      <c r="E3250" s="33"/>
      <c r="F3250" s="33"/>
      <c r="G3250" s="33"/>
      <c r="N3250"/>
      <c r="O3250"/>
      <c r="P3250"/>
      <c r="Q3250"/>
      <c r="R3250"/>
      <c r="S3250"/>
      <c r="T3250"/>
      <c r="U3250"/>
      <c r="V3250"/>
      <c r="W3250"/>
      <c r="X3250" s="410"/>
      <c r="Y3250" s="410"/>
      <c r="Z3250" s="410"/>
      <c r="AA3250" s="410"/>
      <c r="AB3250" s="410"/>
      <c r="AC3250" s="410"/>
      <c r="AD3250" s="410"/>
    </row>
    <row r="3251" spans="1:30" s="30" customFormat="1" x14ac:dyDescent="0.25">
      <c r="A3251"/>
      <c r="B3251"/>
      <c r="C3251" s="33"/>
      <c r="D3251" s="33"/>
      <c r="E3251" s="33"/>
      <c r="F3251" s="33"/>
      <c r="G3251" s="33"/>
      <c r="N3251"/>
      <c r="O3251"/>
      <c r="P3251"/>
      <c r="Q3251"/>
      <c r="R3251"/>
      <c r="S3251"/>
      <c r="T3251"/>
      <c r="U3251"/>
      <c r="V3251"/>
      <c r="W3251"/>
      <c r="X3251" s="410"/>
      <c r="Y3251" s="410"/>
      <c r="Z3251" s="410"/>
      <c r="AA3251" s="410"/>
      <c r="AB3251" s="410"/>
      <c r="AC3251" s="410"/>
      <c r="AD3251" s="410"/>
    </row>
    <row r="3252" spans="1:30" s="30" customFormat="1" x14ac:dyDescent="0.25">
      <c r="A3252"/>
      <c r="B3252"/>
      <c r="C3252" s="33"/>
      <c r="D3252" s="33"/>
      <c r="E3252" s="33"/>
      <c r="F3252" s="33"/>
      <c r="G3252" s="33"/>
      <c r="N3252"/>
      <c r="O3252"/>
      <c r="P3252"/>
      <c r="Q3252"/>
      <c r="R3252"/>
      <c r="S3252"/>
      <c r="T3252"/>
      <c r="U3252"/>
      <c r="V3252"/>
      <c r="W3252"/>
      <c r="X3252" s="410"/>
      <c r="Y3252" s="410"/>
      <c r="Z3252" s="410"/>
      <c r="AA3252" s="410"/>
      <c r="AB3252" s="410"/>
      <c r="AC3252" s="410"/>
      <c r="AD3252" s="410"/>
    </row>
    <row r="3253" spans="1:30" s="30" customFormat="1" x14ac:dyDescent="0.25">
      <c r="A3253"/>
      <c r="B3253"/>
      <c r="C3253" s="33"/>
      <c r="D3253" s="33"/>
      <c r="E3253" s="33"/>
      <c r="F3253" s="33"/>
      <c r="G3253" s="33"/>
      <c r="N3253"/>
      <c r="O3253"/>
      <c r="P3253"/>
      <c r="Q3253"/>
      <c r="R3253"/>
      <c r="S3253"/>
      <c r="T3253"/>
      <c r="U3253"/>
      <c r="V3253"/>
      <c r="W3253"/>
      <c r="X3253" s="410"/>
      <c r="Y3253" s="410"/>
      <c r="Z3253" s="410"/>
      <c r="AA3253" s="410"/>
      <c r="AB3253" s="410"/>
      <c r="AC3253" s="410"/>
      <c r="AD3253" s="410"/>
    </row>
    <row r="3254" spans="1:30" s="30" customFormat="1" x14ac:dyDescent="0.25">
      <c r="A3254"/>
      <c r="B3254"/>
      <c r="C3254" s="33"/>
      <c r="D3254" s="33"/>
      <c r="E3254" s="33"/>
      <c r="F3254" s="33"/>
      <c r="G3254" s="33"/>
      <c r="N3254"/>
      <c r="O3254"/>
      <c r="P3254"/>
      <c r="Q3254"/>
      <c r="R3254"/>
      <c r="S3254"/>
      <c r="T3254"/>
      <c r="U3254"/>
      <c r="V3254"/>
      <c r="W3254"/>
      <c r="X3254" s="410"/>
      <c r="Y3254" s="410"/>
      <c r="Z3254" s="410"/>
      <c r="AA3254" s="410"/>
      <c r="AB3254" s="410"/>
      <c r="AC3254" s="410"/>
      <c r="AD3254" s="410"/>
    </row>
    <row r="3255" spans="1:30" s="30" customFormat="1" x14ac:dyDescent="0.25">
      <c r="A3255"/>
      <c r="B3255"/>
      <c r="C3255" s="33"/>
      <c r="D3255" s="33"/>
      <c r="E3255" s="33"/>
      <c r="F3255" s="33"/>
      <c r="G3255" s="33"/>
      <c r="N3255"/>
      <c r="O3255"/>
      <c r="P3255"/>
      <c r="Q3255"/>
      <c r="R3255"/>
      <c r="S3255"/>
      <c r="T3255"/>
      <c r="U3255"/>
      <c r="V3255"/>
      <c r="W3255"/>
      <c r="X3255" s="410"/>
      <c r="Y3255" s="410"/>
      <c r="Z3255" s="410"/>
      <c r="AA3255" s="410"/>
      <c r="AB3255" s="410"/>
      <c r="AC3255" s="410"/>
      <c r="AD3255" s="410"/>
    </row>
    <row r="3256" spans="1:30" s="30" customFormat="1" x14ac:dyDescent="0.25">
      <c r="A3256"/>
      <c r="B3256"/>
      <c r="C3256" s="33"/>
      <c r="D3256" s="33"/>
      <c r="E3256" s="33"/>
      <c r="F3256" s="33"/>
      <c r="G3256" s="33"/>
      <c r="N3256"/>
      <c r="O3256"/>
      <c r="P3256"/>
      <c r="Q3256"/>
      <c r="R3256"/>
      <c r="S3256"/>
      <c r="T3256"/>
      <c r="U3256"/>
      <c r="V3256"/>
      <c r="W3256"/>
      <c r="X3256" s="410"/>
      <c r="Y3256" s="410"/>
      <c r="Z3256" s="410"/>
      <c r="AA3256" s="410"/>
      <c r="AB3256" s="410"/>
      <c r="AC3256" s="410"/>
      <c r="AD3256" s="410"/>
    </row>
    <row r="3257" spans="1:30" s="30" customFormat="1" x14ac:dyDescent="0.25">
      <c r="A3257"/>
      <c r="B3257"/>
      <c r="C3257" s="33"/>
      <c r="D3257" s="33"/>
      <c r="E3257" s="33"/>
      <c r="F3257" s="33"/>
      <c r="G3257" s="33"/>
      <c r="N3257"/>
      <c r="O3257"/>
      <c r="P3257"/>
      <c r="Q3257"/>
      <c r="R3257"/>
      <c r="S3257"/>
      <c r="T3257"/>
      <c r="U3257"/>
      <c r="V3257"/>
      <c r="W3257"/>
      <c r="X3257" s="410"/>
      <c r="Y3257" s="410"/>
      <c r="Z3257" s="410"/>
      <c r="AA3257" s="410"/>
      <c r="AB3257" s="410"/>
      <c r="AC3257" s="410"/>
      <c r="AD3257" s="410"/>
    </row>
    <row r="3258" spans="1:30" s="30" customFormat="1" x14ac:dyDescent="0.25">
      <c r="A3258"/>
      <c r="B3258"/>
      <c r="C3258" s="33"/>
      <c r="D3258" s="33"/>
      <c r="E3258" s="33"/>
      <c r="F3258" s="33"/>
      <c r="G3258" s="33"/>
      <c r="N3258"/>
      <c r="O3258"/>
      <c r="P3258"/>
      <c r="Q3258"/>
      <c r="R3258"/>
      <c r="S3258"/>
      <c r="T3258"/>
      <c r="U3258"/>
      <c r="V3258"/>
      <c r="W3258"/>
      <c r="X3258" s="410"/>
      <c r="Y3258" s="410"/>
      <c r="Z3258" s="410"/>
      <c r="AA3258" s="410"/>
      <c r="AB3258" s="410"/>
      <c r="AC3258" s="410"/>
      <c r="AD3258" s="410"/>
    </row>
    <row r="3259" spans="1:30" s="30" customFormat="1" x14ac:dyDescent="0.25">
      <c r="A3259"/>
      <c r="B3259"/>
      <c r="C3259" s="33"/>
      <c r="D3259" s="33"/>
      <c r="E3259" s="33"/>
      <c r="F3259" s="33"/>
      <c r="G3259" s="33"/>
      <c r="N3259"/>
      <c r="O3259"/>
      <c r="P3259"/>
      <c r="Q3259"/>
      <c r="R3259"/>
      <c r="S3259"/>
      <c r="T3259"/>
      <c r="U3259"/>
      <c r="V3259"/>
      <c r="W3259"/>
      <c r="X3259" s="410"/>
      <c r="Y3259" s="410"/>
      <c r="Z3259" s="410"/>
      <c r="AA3259" s="410"/>
      <c r="AB3259" s="410"/>
      <c r="AC3259" s="410"/>
      <c r="AD3259" s="410"/>
    </row>
    <row r="3260" spans="1:30" s="30" customFormat="1" x14ac:dyDescent="0.25">
      <c r="A3260"/>
      <c r="B3260"/>
      <c r="C3260" s="33"/>
      <c r="D3260" s="33"/>
      <c r="E3260" s="33"/>
      <c r="F3260" s="33"/>
      <c r="G3260" s="33"/>
      <c r="N3260"/>
      <c r="O3260"/>
      <c r="P3260"/>
      <c r="Q3260"/>
      <c r="R3260"/>
      <c r="S3260"/>
      <c r="T3260"/>
      <c r="U3260"/>
      <c r="V3260"/>
      <c r="W3260"/>
      <c r="X3260" s="410"/>
      <c r="Y3260" s="410"/>
      <c r="Z3260" s="410"/>
      <c r="AA3260" s="410"/>
      <c r="AB3260" s="410"/>
      <c r="AC3260" s="410"/>
      <c r="AD3260" s="410"/>
    </row>
    <row r="3261" spans="1:30" s="30" customFormat="1" x14ac:dyDescent="0.25">
      <c r="A3261"/>
      <c r="B3261"/>
      <c r="C3261" s="33"/>
      <c r="D3261" s="33"/>
      <c r="E3261" s="33"/>
      <c r="F3261" s="33"/>
      <c r="G3261" s="33"/>
      <c r="N3261"/>
      <c r="O3261"/>
      <c r="P3261"/>
      <c r="Q3261"/>
      <c r="R3261"/>
      <c r="S3261"/>
      <c r="T3261"/>
      <c r="U3261"/>
      <c r="V3261"/>
      <c r="W3261"/>
      <c r="X3261" s="410"/>
      <c r="Y3261" s="410"/>
      <c r="Z3261" s="410"/>
      <c r="AA3261" s="410"/>
      <c r="AB3261" s="410"/>
      <c r="AC3261" s="410"/>
      <c r="AD3261" s="410"/>
    </row>
    <row r="3262" spans="1:30" s="30" customFormat="1" x14ac:dyDescent="0.25">
      <c r="A3262"/>
      <c r="B3262"/>
      <c r="C3262" s="33"/>
      <c r="D3262" s="33"/>
      <c r="E3262" s="33"/>
      <c r="F3262" s="33"/>
      <c r="G3262" s="33"/>
      <c r="N3262"/>
      <c r="O3262"/>
      <c r="P3262"/>
      <c r="Q3262"/>
      <c r="R3262"/>
      <c r="S3262"/>
      <c r="T3262"/>
      <c r="U3262"/>
      <c r="V3262"/>
      <c r="W3262"/>
      <c r="X3262" s="410"/>
      <c r="Y3262" s="410"/>
      <c r="Z3262" s="410"/>
      <c r="AA3262" s="410"/>
      <c r="AB3262" s="410"/>
      <c r="AC3262" s="410"/>
      <c r="AD3262" s="410"/>
    </row>
    <row r="3263" spans="1:30" s="30" customFormat="1" x14ac:dyDescent="0.25">
      <c r="A3263"/>
      <c r="B3263"/>
      <c r="C3263" s="33"/>
      <c r="D3263" s="33"/>
      <c r="E3263" s="33"/>
      <c r="F3263" s="33"/>
      <c r="G3263" s="33"/>
      <c r="N3263"/>
      <c r="O3263"/>
      <c r="P3263"/>
      <c r="Q3263"/>
      <c r="R3263"/>
      <c r="S3263"/>
      <c r="T3263"/>
      <c r="U3263"/>
      <c r="V3263"/>
      <c r="W3263"/>
      <c r="X3263" s="410"/>
      <c r="Y3263" s="410"/>
      <c r="Z3263" s="410"/>
      <c r="AA3263" s="410"/>
      <c r="AB3263" s="410"/>
      <c r="AC3263" s="410"/>
      <c r="AD3263" s="410"/>
    </row>
    <row r="3264" spans="1:30" s="30" customFormat="1" x14ac:dyDescent="0.25">
      <c r="A3264"/>
      <c r="B3264"/>
      <c r="C3264" s="33"/>
      <c r="D3264" s="33"/>
      <c r="E3264" s="33"/>
      <c r="F3264" s="33"/>
      <c r="G3264" s="33"/>
      <c r="N3264"/>
      <c r="O3264"/>
      <c r="P3264"/>
      <c r="Q3264"/>
      <c r="R3264"/>
      <c r="S3264"/>
      <c r="T3264"/>
      <c r="U3264"/>
      <c r="V3264"/>
      <c r="W3264"/>
      <c r="X3264" s="410"/>
      <c r="Y3264" s="410"/>
      <c r="Z3264" s="410"/>
      <c r="AA3264" s="410"/>
      <c r="AB3264" s="410"/>
      <c r="AC3264" s="410"/>
      <c r="AD3264" s="410"/>
    </row>
    <row r="3265" spans="1:30" s="30" customFormat="1" x14ac:dyDescent="0.25">
      <c r="A3265"/>
      <c r="B3265"/>
      <c r="C3265" s="33"/>
      <c r="D3265" s="33"/>
      <c r="E3265" s="33"/>
      <c r="F3265" s="33"/>
      <c r="G3265" s="33"/>
      <c r="N3265"/>
      <c r="O3265"/>
      <c r="P3265"/>
      <c r="Q3265"/>
      <c r="R3265"/>
      <c r="S3265"/>
      <c r="T3265"/>
      <c r="U3265"/>
      <c r="V3265"/>
      <c r="W3265"/>
      <c r="X3265" s="410"/>
      <c r="Y3265" s="410"/>
      <c r="Z3265" s="410"/>
      <c r="AA3265" s="410"/>
      <c r="AB3265" s="410"/>
      <c r="AC3265" s="410"/>
      <c r="AD3265" s="410"/>
    </row>
    <row r="3266" spans="1:30" s="30" customFormat="1" x14ac:dyDescent="0.25">
      <c r="A3266"/>
      <c r="B3266"/>
      <c r="C3266" s="33"/>
      <c r="D3266" s="33"/>
      <c r="E3266" s="33"/>
      <c r="F3266" s="33"/>
      <c r="G3266" s="33"/>
      <c r="N3266"/>
      <c r="O3266"/>
      <c r="P3266"/>
      <c r="Q3266"/>
      <c r="R3266"/>
      <c r="S3266"/>
      <c r="T3266"/>
      <c r="U3266"/>
      <c r="V3266"/>
      <c r="W3266"/>
      <c r="X3266" s="410"/>
      <c r="Y3266" s="410"/>
      <c r="Z3266" s="410"/>
      <c r="AA3266" s="410"/>
      <c r="AB3266" s="410"/>
      <c r="AC3266" s="410"/>
      <c r="AD3266" s="410"/>
    </row>
    <row r="3267" spans="1:30" s="30" customFormat="1" x14ac:dyDescent="0.25">
      <c r="A3267"/>
      <c r="B3267"/>
      <c r="C3267" s="33"/>
      <c r="D3267" s="33"/>
      <c r="E3267" s="33"/>
      <c r="F3267" s="33"/>
      <c r="G3267" s="33"/>
      <c r="N3267"/>
      <c r="O3267"/>
      <c r="P3267"/>
      <c r="Q3267"/>
      <c r="R3267"/>
      <c r="S3267"/>
      <c r="T3267"/>
      <c r="U3267"/>
      <c r="V3267"/>
      <c r="W3267"/>
      <c r="X3267" s="410"/>
      <c r="Y3267" s="410"/>
      <c r="Z3267" s="410"/>
      <c r="AA3267" s="410"/>
      <c r="AB3267" s="410"/>
      <c r="AC3267" s="410"/>
      <c r="AD3267" s="410"/>
    </row>
    <row r="3268" spans="1:30" s="30" customFormat="1" x14ac:dyDescent="0.25">
      <c r="A3268"/>
      <c r="B3268"/>
      <c r="C3268" s="33"/>
      <c r="D3268" s="33"/>
      <c r="E3268" s="33"/>
      <c r="F3268" s="33"/>
      <c r="G3268" s="33"/>
      <c r="N3268"/>
      <c r="O3268"/>
      <c r="P3268"/>
      <c r="Q3268"/>
      <c r="R3268"/>
      <c r="S3268"/>
      <c r="T3268"/>
      <c r="U3268"/>
      <c r="V3268"/>
      <c r="W3268"/>
      <c r="X3268" s="410"/>
      <c r="Y3268" s="410"/>
      <c r="Z3268" s="410"/>
      <c r="AA3268" s="410"/>
      <c r="AB3268" s="410"/>
      <c r="AC3268" s="410"/>
      <c r="AD3268" s="410"/>
    </row>
    <row r="3269" spans="1:30" s="30" customFormat="1" x14ac:dyDescent="0.25">
      <c r="A3269"/>
      <c r="B3269"/>
      <c r="C3269" s="33"/>
      <c r="D3269" s="33"/>
      <c r="E3269" s="33"/>
      <c r="F3269" s="33"/>
      <c r="G3269" s="33"/>
      <c r="N3269"/>
      <c r="O3269"/>
      <c r="P3269"/>
      <c r="Q3269"/>
      <c r="R3269"/>
      <c r="S3269"/>
      <c r="T3269"/>
      <c r="U3269"/>
      <c r="V3269"/>
      <c r="W3269"/>
      <c r="X3269" s="410"/>
      <c r="Y3269" s="410"/>
      <c r="Z3269" s="410"/>
      <c r="AA3269" s="410"/>
      <c r="AB3269" s="410"/>
      <c r="AC3269" s="410"/>
      <c r="AD3269" s="410"/>
    </row>
    <row r="3270" spans="1:30" s="30" customFormat="1" x14ac:dyDescent="0.25">
      <c r="A3270"/>
      <c r="B3270"/>
      <c r="C3270" s="33"/>
      <c r="D3270" s="33"/>
      <c r="E3270" s="33"/>
      <c r="F3270" s="33"/>
      <c r="G3270" s="33"/>
      <c r="N3270"/>
      <c r="O3270"/>
      <c r="P3270"/>
      <c r="Q3270"/>
      <c r="R3270"/>
      <c r="S3270"/>
      <c r="T3270"/>
      <c r="U3270"/>
      <c r="V3270"/>
      <c r="W3270"/>
      <c r="X3270" s="410"/>
      <c r="Y3270" s="410"/>
      <c r="Z3270" s="410"/>
      <c r="AA3270" s="410"/>
      <c r="AB3270" s="410"/>
      <c r="AC3270" s="410"/>
      <c r="AD3270" s="410"/>
    </row>
    <row r="3271" spans="1:30" s="30" customFormat="1" x14ac:dyDescent="0.25">
      <c r="A3271"/>
      <c r="B3271"/>
      <c r="C3271" s="33"/>
      <c r="D3271" s="33"/>
      <c r="E3271" s="33"/>
      <c r="F3271" s="33"/>
      <c r="G3271" s="33"/>
      <c r="N3271"/>
      <c r="O3271"/>
      <c r="P3271"/>
      <c r="Q3271"/>
      <c r="R3271"/>
      <c r="S3271"/>
      <c r="T3271"/>
      <c r="U3271"/>
      <c r="V3271"/>
      <c r="W3271"/>
      <c r="X3271" s="410"/>
      <c r="Y3271" s="410"/>
      <c r="Z3271" s="410"/>
      <c r="AA3271" s="410"/>
      <c r="AB3271" s="410"/>
      <c r="AC3271" s="410"/>
      <c r="AD3271" s="410"/>
    </row>
    <row r="3272" spans="1:30" s="30" customFormat="1" x14ac:dyDescent="0.25">
      <c r="A3272"/>
      <c r="B3272"/>
      <c r="C3272" s="33"/>
      <c r="D3272" s="33"/>
      <c r="E3272" s="33"/>
      <c r="F3272" s="33"/>
      <c r="G3272" s="33"/>
      <c r="N3272"/>
      <c r="O3272"/>
      <c r="P3272"/>
      <c r="Q3272"/>
      <c r="R3272"/>
      <c r="S3272"/>
      <c r="T3272"/>
      <c r="U3272"/>
      <c r="V3272"/>
      <c r="W3272"/>
      <c r="X3272" s="410"/>
      <c r="Y3272" s="410"/>
      <c r="Z3272" s="410"/>
      <c r="AA3272" s="410"/>
      <c r="AB3272" s="410"/>
      <c r="AC3272" s="410"/>
      <c r="AD3272" s="410"/>
    </row>
    <row r="3273" spans="1:30" s="30" customFormat="1" x14ac:dyDescent="0.25">
      <c r="A3273"/>
      <c r="B3273"/>
      <c r="C3273" s="33"/>
      <c r="D3273" s="33"/>
      <c r="E3273" s="33"/>
      <c r="F3273" s="33"/>
      <c r="G3273" s="33"/>
      <c r="N3273"/>
      <c r="O3273"/>
      <c r="P3273"/>
      <c r="Q3273"/>
      <c r="R3273"/>
      <c r="S3273"/>
      <c r="T3273"/>
      <c r="U3273"/>
      <c r="V3273"/>
      <c r="W3273"/>
      <c r="X3273" s="410"/>
      <c r="Y3273" s="410"/>
      <c r="Z3273" s="410"/>
      <c r="AA3273" s="410"/>
      <c r="AB3273" s="410"/>
      <c r="AC3273" s="410"/>
      <c r="AD3273" s="410"/>
    </row>
    <row r="3274" spans="1:30" s="30" customFormat="1" x14ac:dyDescent="0.25">
      <c r="A3274"/>
      <c r="B3274"/>
      <c r="C3274" s="33"/>
      <c r="D3274" s="33"/>
      <c r="E3274" s="33"/>
      <c r="F3274" s="33"/>
      <c r="G3274" s="33"/>
      <c r="N3274"/>
      <c r="O3274"/>
      <c r="P3274"/>
      <c r="Q3274"/>
      <c r="R3274"/>
      <c r="S3274"/>
      <c r="T3274"/>
      <c r="U3274"/>
      <c r="V3274"/>
      <c r="W3274"/>
      <c r="X3274" s="410"/>
      <c r="Y3274" s="410"/>
      <c r="Z3274" s="410"/>
      <c r="AA3274" s="410"/>
      <c r="AB3274" s="410"/>
      <c r="AC3274" s="410"/>
      <c r="AD3274" s="410"/>
    </row>
    <row r="3275" spans="1:30" s="30" customFormat="1" x14ac:dyDescent="0.25">
      <c r="A3275"/>
      <c r="B3275"/>
      <c r="C3275" s="33"/>
      <c r="D3275" s="33"/>
      <c r="E3275" s="33"/>
      <c r="F3275" s="33"/>
      <c r="G3275" s="33"/>
      <c r="N3275"/>
      <c r="O3275"/>
      <c r="P3275"/>
      <c r="Q3275"/>
      <c r="R3275"/>
      <c r="S3275"/>
      <c r="T3275"/>
      <c r="U3275"/>
      <c r="V3275"/>
      <c r="W3275"/>
      <c r="X3275" s="410"/>
      <c r="Y3275" s="410"/>
      <c r="Z3275" s="410"/>
      <c r="AA3275" s="410"/>
      <c r="AB3275" s="410"/>
      <c r="AC3275" s="410"/>
      <c r="AD3275" s="410"/>
    </row>
    <row r="3276" spans="1:30" s="30" customFormat="1" x14ac:dyDescent="0.25">
      <c r="A3276"/>
      <c r="B3276"/>
      <c r="C3276" s="33"/>
      <c r="D3276" s="33"/>
      <c r="E3276" s="33"/>
      <c r="F3276" s="33"/>
      <c r="G3276" s="33"/>
      <c r="N3276"/>
      <c r="O3276"/>
      <c r="P3276"/>
      <c r="Q3276"/>
      <c r="R3276"/>
      <c r="S3276"/>
      <c r="T3276"/>
      <c r="U3276"/>
      <c r="V3276"/>
      <c r="W3276"/>
      <c r="X3276" s="410"/>
      <c r="Y3276" s="410"/>
      <c r="Z3276" s="410"/>
      <c r="AA3276" s="410"/>
      <c r="AB3276" s="410"/>
      <c r="AC3276" s="410"/>
      <c r="AD3276" s="410"/>
    </row>
    <row r="3277" spans="1:30" s="30" customFormat="1" x14ac:dyDescent="0.25">
      <c r="A3277"/>
      <c r="B3277"/>
      <c r="C3277" s="33"/>
      <c r="D3277" s="33"/>
      <c r="E3277" s="33"/>
      <c r="F3277" s="33"/>
      <c r="G3277" s="33"/>
      <c r="N3277"/>
      <c r="O3277"/>
      <c r="P3277"/>
      <c r="Q3277"/>
      <c r="R3277"/>
      <c r="S3277"/>
      <c r="T3277"/>
      <c r="U3277"/>
      <c r="V3277"/>
      <c r="W3277"/>
      <c r="X3277" s="410"/>
      <c r="Y3277" s="410"/>
      <c r="Z3277" s="410"/>
      <c r="AA3277" s="410"/>
      <c r="AB3277" s="410"/>
      <c r="AC3277" s="410"/>
      <c r="AD3277" s="410"/>
    </row>
    <row r="3278" spans="1:30" s="30" customFormat="1" x14ac:dyDescent="0.25">
      <c r="A3278"/>
      <c r="B3278"/>
      <c r="C3278" s="33"/>
      <c r="D3278" s="33"/>
      <c r="E3278" s="33"/>
      <c r="F3278" s="33"/>
      <c r="G3278" s="33"/>
      <c r="N3278"/>
      <c r="O3278"/>
      <c r="P3278"/>
      <c r="Q3278"/>
      <c r="R3278"/>
      <c r="S3278"/>
      <c r="T3278"/>
      <c r="U3278"/>
      <c r="V3278"/>
      <c r="W3278"/>
      <c r="X3278" s="410"/>
      <c r="Y3278" s="410"/>
      <c r="Z3278" s="410"/>
      <c r="AA3278" s="410"/>
      <c r="AB3278" s="410"/>
      <c r="AC3278" s="410"/>
      <c r="AD3278" s="410"/>
    </row>
    <row r="3279" spans="1:30" s="30" customFormat="1" x14ac:dyDescent="0.25">
      <c r="A3279"/>
      <c r="B3279"/>
      <c r="C3279" s="33"/>
      <c r="D3279" s="33"/>
      <c r="E3279" s="33"/>
      <c r="F3279" s="33"/>
      <c r="G3279" s="33"/>
      <c r="N3279"/>
      <c r="O3279"/>
      <c r="P3279"/>
      <c r="Q3279"/>
      <c r="R3279"/>
      <c r="S3279"/>
      <c r="T3279"/>
      <c r="U3279"/>
      <c r="V3279"/>
      <c r="W3279"/>
      <c r="X3279" s="410"/>
      <c r="Y3279" s="410"/>
      <c r="Z3279" s="410"/>
      <c r="AA3279" s="410"/>
      <c r="AB3279" s="410"/>
      <c r="AC3279" s="410"/>
      <c r="AD3279" s="410"/>
    </row>
    <row r="3280" spans="1:30" s="30" customFormat="1" x14ac:dyDescent="0.25">
      <c r="A3280"/>
      <c r="B3280"/>
      <c r="C3280" s="33"/>
      <c r="D3280" s="33"/>
      <c r="E3280" s="33"/>
      <c r="F3280" s="33"/>
      <c r="G3280" s="33"/>
      <c r="N3280"/>
      <c r="O3280"/>
      <c r="P3280"/>
      <c r="Q3280"/>
      <c r="R3280"/>
      <c r="S3280"/>
      <c r="T3280"/>
      <c r="U3280"/>
      <c r="V3280"/>
      <c r="W3280"/>
      <c r="X3280" s="410"/>
      <c r="Y3280" s="410"/>
      <c r="Z3280" s="410"/>
      <c r="AA3280" s="410"/>
      <c r="AB3280" s="410"/>
      <c r="AC3280" s="410"/>
      <c r="AD3280" s="410"/>
    </row>
    <row r="3281" spans="1:30" s="30" customFormat="1" x14ac:dyDescent="0.25">
      <c r="A3281"/>
      <c r="B3281"/>
      <c r="C3281" s="33"/>
      <c r="D3281" s="33"/>
      <c r="E3281" s="33"/>
      <c r="F3281" s="33"/>
      <c r="G3281" s="33"/>
      <c r="N3281"/>
      <c r="O3281"/>
      <c r="P3281"/>
      <c r="Q3281"/>
      <c r="R3281"/>
      <c r="S3281"/>
      <c r="T3281"/>
      <c r="U3281"/>
      <c r="V3281"/>
      <c r="W3281"/>
      <c r="X3281" s="410"/>
      <c r="Y3281" s="410"/>
      <c r="Z3281" s="410"/>
      <c r="AA3281" s="410"/>
      <c r="AB3281" s="410"/>
      <c r="AC3281" s="410"/>
      <c r="AD3281" s="410"/>
    </row>
    <row r="3282" spans="1:30" s="30" customFormat="1" x14ac:dyDescent="0.25">
      <c r="A3282"/>
      <c r="B3282"/>
      <c r="C3282" s="33"/>
      <c r="D3282" s="33"/>
      <c r="E3282" s="33"/>
      <c r="F3282" s="33"/>
      <c r="G3282" s="33"/>
      <c r="N3282"/>
      <c r="O3282"/>
      <c r="P3282"/>
      <c r="Q3282"/>
      <c r="R3282"/>
      <c r="S3282"/>
      <c r="T3282"/>
      <c r="U3282"/>
      <c r="V3282"/>
      <c r="W3282"/>
      <c r="X3282" s="410"/>
      <c r="Y3282" s="410"/>
      <c r="Z3282" s="410"/>
      <c r="AA3282" s="410"/>
      <c r="AB3282" s="410"/>
      <c r="AC3282" s="410"/>
      <c r="AD3282" s="410"/>
    </row>
    <row r="3283" spans="1:30" s="30" customFormat="1" x14ac:dyDescent="0.25">
      <c r="A3283"/>
      <c r="B3283"/>
      <c r="C3283" s="33"/>
      <c r="D3283" s="33"/>
      <c r="E3283" s="33"/>
      <c r="F3283" s="33"/>
      <c r="G3283" s="33"/>
      <c r="N3283"/>
      <c r="O3283"/>
      <c r="P3283"/>
      <c r="Q3283"/>
      <c r="R3283"/>
      <c r="S3283"/>
      <c r="T3283"/>
      <c r="U3283"/>
      <c r="V3283"/>
      <c r="W3283"/>
      <c r="X3283" s="410"/>
      <c r="Y3283" s="410"/>
      <c r="Z3283" s="410"/>
      <c r="AA3283" s="410"/>
      <c r="AB3283" s="410"/>
      <c r="AC3283" s="410"/>
      <c r="AD3283" s="410"/>
    </row>
    <row r="3284" spans="1:30" s="30" customFormat="1" x14ac:dyDescent="0.25">
      <c r="A3284"/>
      <c r="B3284"/>
      <c r="C3284" s="33"/>
      <c r="D3284" s="33"/>
      <c r="E3284" s="33"/>
      <c r="F3284" s="33"/>
      <c r="G3284" s="33"/>
      <c r="N3284"/>
      <c r="O3284"/>
      <c r="P3284"/>
      <c r="Q3284"/>
      <c r="R3284"/>
      <c r="S3284"/>
      <c r="T3284"/>
      <c r="U3284"/>
      <c r="V3284"/>
      <c r="W3284"/>
      <c r="X3284" s="410"/>
      <c r="Y3284" s="410"/>
      <c r="Z3284" s="410"/>
      <c r="AA3284" s="410"/>
      <c r="AB3284" s="410"/>
      <c r="AC3284" s="410"/>
      <c r="AD3284" s="410"/>
    </row>
    <row r="3285" spans="1:30" s="30" customFormat="1" x14ac:dyDescent="0.25">
      <c r="A3285"/>
      <c r="B3285"/>
      <c r="C3285" s="33"/>
      <c r="D3285" s="33"/>
      <c r="E3285" s="33"/>
      <c r="F3285" s="33"/>
      <c r="G3285" s="33"/>
      <c r="N3285"/>
      <c r="O3285"/>
      <c r="P3285"/>
      <c r="Q3285"/>
      <c r="R3285"/>
      <c r="S3285"/>
      <c r="T3285"/>
      <c r="U3285"/>
      <c r="V3285"/>
      <c r="W3285"/>
      <c r="X3285" s="410"/>
      <c r="Y3285" s="410"/>
      <c r="Z3285" s="410"/>
      <c r="AA3285" s="410"/>
      <c r="AB3285" s="410"/>
      <c r="AC3285" s="410"/>
      <c r="AD3285" s="410"/>
    </row>
    <row r="3286" spans="1:30" s="30" customFormat="1" x14ac:dyDescent="0.25">
      <c r="A3286"/>
      <c r="B3286"/>
      <c r="C3286" s="33"/>
      <c r="D3286" s="33"/>
      <c r="E3286" s="33"/>
      <c r="F3286" s="33"/>
      <c r="G3286" s="33"/>
      <c r="N3286"/>
      <c r="O3286"/>
      <c r="P3286"/>
      <c r="Q3286"/>
      <c r="R3286"/>
      <c r="S3286"/>
      <c r="T3286"/>
      <c r="U3286"/>
      <c r="V3286"/>
      <c r="W3286"/>
      <c r="X3286" s="410"/>
      <c r="Y3286" s="410"/>
      <c r="Z3286" s="410"/>
      <c r="AA3286" s="410"/>
      <c r="AB3286" s="410"/>
      <c r="AC3286" s="410"/>
      <c r="AD3286" s="410"/>
    </row>
    <row r="3287" spans="1:30" s="30" customFormat="1" x14ac:dyDescent="0.25">
      <c r="A3287"/>
      <c r="B3287"/>
      <c r="C3287" s="33"/>
      <c r="D3287" s="33"/>
      <c r="E3287" s="33"/>
      <c r="F3287" s="33"/>
      <c r="G3287" s="33"/>
      <c r="N3287"/>
      <c r="O3287"/>
      <c r="P3287"/>
      <c r="Q3287"/>
      <c r="R3287"/>
      <c r="S3287"/>
      <c r="T3287"/>
      <c r="U3287"/>
      <c r="V3287"/>
      <c r="W3287"/>
      <c r="X3287" s="410"/>
      <c r="Y3287" s="410"/>
      <c r="Z3287" s="410"/>
      <c r="AA3287" s="410"/>
      <c r="AB3287" s="410"/>
      <c r="AC3287" s="410"/>
      <c r="AD3287" s="410"/>
    </row>
    <row r="3288" spans="1:30" s="30" customFormat="1" x14ac:dyDescent="0.25">
      <c r="A3288"/>
      <c r="B3288"/>
      <c r="C3288" s="33"/>
      <c r="D3288" s="33"/>
      <c r="E3288" s="33"/>
      <c r="F3288" s="33"/>
      <c r="G3288" s="33"/>
      <c r="N3288"/>
      <c r="O3288"/>
      <c r="P3288"/>
      <c r="Q3288"/>
      <c r="R3288"/>
      <c r="S3288"/>
      <c r="T3288"/>
      <c r="U3288"/>
      <c r="V3288"/>
      <c r="W3288"/>
      <c r="X3288" s="410"/>
      <c r="Y3288" s="410"/>
      <c r="Z3288" s="410"/>
      <c r="AA3288" s="410"/>
      <c r="AB3288" s="410"/>
      <c r="AC3288" s="410"/>
      <c r="AD3288" s="410"/>
    </row>
    <row r="3289" spans="1:30" s="30" customFormat="1" x14ac:dyDescent="0.25">
      <c r="A3289"/>
      <c r="B3289"/>
      <c r="C3289" s="33"/>
      <c r="D3289" s="33"/>
      <c r="E3289" s="33"/>
      <c r="F3289" s="33"/>
      <c r="G3289" s="33"/>
      <c r="N3289"/>
      <c r="O3289"/>
      <c r="P3289"/>
      <c r="Q3289"/>
      <c r="R3289"/>
      <c r="S3289"/>
      <c r="T3289"/>
      <c r="U3289"/>
      <c r="V3289"/>
      <c r="W3289"/>
      <c r="X3289" s="410"/>
      <c r="Y3289" s="410"/>
      <c r="Z3289" s="410"/>
      <c r="AA3289" s="410"/>
      <c r="AB3289" s="410"/>
      <c r="AC3289" s="410"/>
      <c r="AD3289" s="410"/>
    </row>
    <row r="3290" spans="1:30" s="30" customFormat="1" x14ac:dyDescent="0.25">
      <c r="A3290"/>
      <c r="B3290"/>
      <c r="C3290" s="33"/>
      <c r="D3290" s="33"/>
      <c r="E3290" s="33"/>
      <c r="F3290" s="33"/>
      <c r="G3290" s="33"/>
      <c r="N3290"/>
      <c r="O3290"/>
      <c r="P3290"/>
      <c r="Q3290"/>
      <c r="R3290"/>
      <c r="S3290"/>
      <c r="T3290"/>
      <c r="U3290"/>
      <c r="V3290"/>
      <c r="W3290"/>
      <c r="X3290" s="410"/>
      <c r="Y3290" s="410"/>
      <c r="Z3290" s="410"/>
      <c r="AA3290" s="410"/>
      <c r="AB3290" s="410"/>
      <c r="AC3290" s="410"/>
      <c r="AD3290" s="410"/>
    </row>
    <row r="3291" spans="1:30" s="30" customFormat="1" x14ac:dyDescent="0.25">
      <c r="A3291"/>
      <c r="B3291"/>
      <c r="C3291" s="33"/>
      <c r="D3291" s="33"/>
      <c r="E3291" s="33"/>
      <c r="F3291" s="33"/>
      <c r="G3291" s="33"/>
      <c r="N3291"/>
      <c r="O3291"/>
      <c r="P3291"/>
      <c r="Q3291"/>
      <c r="R3291"/>
      <c r="S3291"/>
      <c r="T3291"/>
      <c r="U3291"/>
      <c r="V3291"/>
      <c r="W3291"/>
      <c r="X3291" s="410"/>
      <c r="Y3291" s="410"/>
      <c r="Z3291" s="410"/>
      <c r="AA3291" s="410"/>
      <c r="AB3291" s="410"/>
      <c r="AC3291" s="410"/>
      <c r="AD3291" s="410"/>
    </row>
    <row r="3292" spans="1:30" s="30" customFormat="1" x14ac:dyDescent="0.25">
      <c r="A3292"/>
      <c r="B3292"/>
      <c r="C3292" s="33"/>
      <c r="D3292" s="33"/>
      <c r="E3292" s="33"/>
      <c r="F3292" s="33"/>
      <c r="G3292" s="33"/>
      <c r="N3292"/>
      <c r="O3292"/>
      <c r="P3292"/>
      <c r="Q3292"/>
      <c r="R3292"/>
      <c r="S3292"/>
      <c r="T3292"/>
      <c r="U3292"/>
      <c r="V3292"/>
      <c r="W3292"/>
      <c r="X3292" s="410"/>
      <c r="Y3292" s="410"/>
      <c r="Z3292" s="410"/>
      <c r="AA3292" s="410"/>
      <c r="AB3292" s="410"/>
      <c r="AC3292" s="410"/>
      <c r="AD3292" s="410"/>
    </row>
    <row r="3293" spans="1:30" s="30" customFormat="1" x14ac:dyDescent="0.25">
      <c r="A3293"/>
      <c r="B3293"/>
      <c r="C3293" s="33"/>
      <c r="D3293" s="33"/>
      <c r="E3293" s="33"/>
      <c r="F3293" s="33"/>
      <c r="G3293" s="33"/>
      <c r="N3293"/>
      <c r="O3293"/>
      <c r="P3293"/>
      <c r="Q3293"/>
      <c r="R3293"/>
      <c r="S3293"/>
      <c r="T3293"/>
      <c r="U3293"/>
      <c r="V3293"/>
      <c r="W3293"/>
      <c r="X3293" s="410"/>
      <c r="Y3293" s="410"/>
      <c r="Z3293" s="410"/>
      <c r="AA3293" s="410"/>
      <c r="AB3293" s="410"/>
      <c r="AC3293" s="410"/>
      <c r="AD3293" s="410"/>
    </row>
    <row r="3294" spans="1:30" s="30" customFormat="1" x14ac:dyDescent="0.25">
      <c r="A3294"/>
      <c r="B3294"/>
      <c r="C3294" s="33"/>
      <c r="D3294" s="33"/>
      <c r="E3294" s="33"/>
      <c r="F3294" s="33"/>
      <c r="G3294" s="33"/>
      <c r="N3294"/>
      <c r="O3294"/>
      <c r="P3294"/>
      <c r="Q3294"/>
      <c r="R3294"/>
      <c r="S3294"/>
      <c r="T3294"/>
      <c r="U3294"/>
      <c r="V3294"/>
      <c r="W3294"/>
      <c r="X3294" s="410"/>
      <c r="Y3294" s="410"/>
      <c r="Z3294" s="410"/>
      <c r="AA3294" s="410"/>
      <c r="AB3294" s="410"/>
      <c r="AC3294" s="410"/>
      <c r="AD3294" s="410"/>
    </row>
    <row r="3295" spans="1:30" s="30" customFormat="1" x14ac:dyDescent="0.25">
      <c r="A3295"/>
      <c r="B3295"/>
      <c r="C3295" s="33"/>
      <c r="D3295" s="33"/>
      <c r="E3295" s="33"/>
      <c r="F3295" s="33"/>
      <c r="G3295" s="33"/>
      <c r="N3295"/>
      <c r="O3295"/>
      <c r="P3295"/>
      <c r="Q3295"/>
      <c r="R3295"/>
      <c r="S3295"/>
      <c r="T3295"/>
      <c r="U3295"/>
      <c r="V3295"/>
      <c r="W3295"/>
      <c r="X3295" s="410"/>
      <c r="Y3295" s="410"/>
      <c r="Z3295" s="410"/>
      <c r="AA3295" s="410"/>
      <c r="AB3295" s="410"/>
      <c r="AC3295" s="410"/>
      <c r="AD3295" s="410"/>
    </row>
    <row r="3296" spans="1:30" s="30" customFormat="1" x14ac:dyDescent="0.25">
      <c r="A3296"/>
      <c r="B3296"/>
      <c r="C3296" s="33"/>
      <c r="D3296" s="33"/>
      <c r="E3296" s="33"/>
      <c r="F3296" s="33"/>
      <c r="G3296" s="33"/>
      <c r="N3296"/>
      <c r="O3296"/>
      <c r="P3296"/>
      <c r="Q3296"/>
      <c r="R3296"/>
      <c r="S3296"/>
      <c r="T3296"/>
      <c r="U3296"/>
      <c r="V3296"/>
      <c r="W3296"/>
      <c r="X3296" s="410"/>
      <c r="Y3296" s="410"/>
      <c r="Z3296" s="410"/>
      <c r="AA3296" s="410"/>
      <c r="AB3296" s="410"/>
      <c r="AC3296" s="410"/>
      <c r="AD3296" s="410"/>
    </row>
    <row r="3297" spans="1:30" s="30" customFormat="1" x14ac:dyDescent="0.25">
      <c r="A3297"/>
      <c r="B3297"/>
      <c r="C3297" s="33"/>
      <c r="D3297" s="33"/>
      <c r="E3297" s="33"/>
      <c r="F3297" s="33"/>
      <c r="G3297" s="33"/>
      <c r="N3297"/>
      <c r="O3297"/>
      <c r="P3297"/>
      <c r="Q3297"/>
      <c r="R3297"/>
      <c r="S3297"/>
      <c r="T3297"/>
      <c r="U3297"/>
      <c r="V3297"/>
      <c r="W3297"/>
      <c r="X3297" s="410"/>
      <c r="Y3297" s="410"/>
      <c r="Z3297" s="410"/>
      <c r="AA3297" s="410"/>
      <c r="AB3297" s="410"/>
      <c r="AC3297" s="410"/>
      <c r="AD3297" s="410"/>
    </row>
    <row r="3298" spans="1:30" s="30" customFormat="1" x14ac:dyDescent="0.25">
      <c r="A3298"/>
      <c r="B3298"/>
      <c r="C3298" s="33"/>
      <c r="D3298" s="33"/>
      <c r="E3298" s="33"/>
      <c r="F3298" s="33"/>
      <c r="G3298" s="33"/>
      <c r="N3298"/>
      <c r="O3298"/>
      <c r="P3298"/>
      <c r="Q3298"/>
      <c r="R3298"/>
      <c r="S3298"/>
      <c r="T3298"/>
      <c r="U3298"/>
      <c r="V3298"/>
      <c r="W3298"/>
      <c r="X3298" s="410"/>
      <c r="Y3298" s="410"/>
      <c r="Z3298" s="410"/>
      <c r="AA3298" s="410"/>
      <c r="AB3298" s="410"/>
      <c r="AC3298" s="410"/>
      <c r="AD3298" s="410"/>
    </row>
    <row r="3299" spans="1:30" s="30" customFormat="1" x14ac:dyDescent="0.25">
      <c r="A3299"/>
      <c r="B3299"/>
      <c r="C3299" s="33"/>
      <c r="D3299" s="33"/>
      <c r="E3299" s="33"/>
      <c r="F3299" s="33"/>
      <c r="G3299" s="33"/>
      <c r="N3299"/>
      <c r="O3299"/>
      <c r="P3299"/>
      <c r="Q3299"/>
      <c r="R3299"/>
      <c r="S3299"/>
      <c r="T3299"/>
      <c r="U3299"/>
      <c r="V3299"/>
      <c r="W3299"/>
      <c r="X3299" s="410"/>
      <c r="Y3299" s="410"/>
      <c r="Z3299" s="410"/>
      <c r="AA3299" s="410"/>
      <c r="AB3299" s="410"/>
      <c r="AC3299" s="410"/>
      <c r="AD3299" s="410"/>
    </row>
    <row r="3300" spans="1:30" s="30" customFormat="1" x14ac:dyDescent="0.25">
      <c r="A3300"/>
      <c r="B3300"/>
      <c r="C3300" s="33"/>
      <c r="D3300" s="33"/>
      <c r="E3300" s="33"/>
      <c r="F3300" s="33"/>
      <c r="G3300" s="33"/>
      <c r="N3300"/>
      <c r="O3300"/>
      <c r="P3300"/>
      <c r="Q3300"/>
      <c r="R3300"/>
      <c r="S3300"/>
      <c r="T3300"/>
      <c r="U3300"/>
      <c r="V3300"/>
      <c r="W3300"/>
      <c r="X3300" s="410"/>
      <c r="Y3300" s="410"/>
      <c r="Z3300" s="410"/>
      <c r="AA3300" s="410"/>
      <c r="AB3300" s="410"/>
      <c r="AC3300" s="410"/>
      <c r="AD3300" s="410"/>
    </row>
    <row r="3301" spans="1:30" s="30" customFormat="1" x14ac:dyDescent="0.25">
      <c r="A3301"/>
      <c r="B3301"/>
      <c r="C3301" s="33"/>
      <c r="D3301" s="33"/>
      <c r="E3301" s="33"/>
      <c r="F3301" s="33"/>
      <c r="G3301" s="33"/>
      <c r="N3301"/>
      <c r="O3301"/>
      <c r="P3301"/>
      <c r="Q3301"/>
      <c r="R3301"/>
      <c r="S3301"/>
      <c r="T3301"/>
      <c r="U3301"/>
      <c r="V3301"/>
      <c r="W3301"/>
      <c r="X3301" s="410"/>
      <c r="Y3301" s="410"/>
      <c r="Z3301" s="410"/>
      <c r="AA3301" s="410"/>
      <c r="AB3301" s="410"/>
      <c r="AC3301" s="410"/>
      <c r="AD3301" s="410"/>
    </row>
    <row r="3302" spans="1:30" s="30" customFormat="1" x14ac:dyDescent="0.25">
      <c r="A3302"/>
      <c r="B3302"/>
      <c r="C3302" s="33"/>
      <c r="D3302" s="33"/>
      <c r="E3302" s="33"/>
      <c r="F3302" s="33"/>
      <c r="G3302" s="33"/>
      <c r="N3302"/>
      <c r="O3302"/>
      <c r="P3302"/>
      <c r="Q3302"/>
      <c r="R3302"/>
      <c r="S3302"/>
      <c r="T3302"/>
      <c r="U3302"/>
      <c r="V3302"/>
      <c r="W3302"/>
      <c r="X3302" s="410"/>
      <c r="Y3302" s="410"/>
      <c r="Z3302" s="410"/>
      <c r="AA3302" s="410"/>
      <c r="AB3302" s="410"/>
      <c r="AC3302" s="410"/>
      <c r="AD3302" s="410"/>
    </row>
    <row r="3303" spans="1:30" s="30" customFormat="1" x14ac:dyDescent="0.25">
      <c r="A3303"/>
      <c r="B3303"/>
      <c r="C3303" s="33"/>
      <c r="D3303" s="33"/>
      <c r="E3303" s="33"/>
      <c r="F3303" s="33"/>
      <c r="G3303" s="33"/>
      <c r="N3303"/>
      <c r="O3303"/>
      <c r="P3303"/>
      <c r="Q3303"/>
      <c r="R3303"/>
      <c r="S3303"/>
      <c r="T3303"/>
      <c r="U3303"/>
      <c r="V3303"/>
      <c r="W3303"/>
      <c r="X3303" s="410"/>
      <c r="Y3303" s="410"/>
      <c r="Z3303" s="410"/>
      <c r="AA3303" s="410"/>
      <c r="AB3303" s="410"/>
      <c r="AC3303" s="410"/>
      <c r="AD3303" s="410"/>
    </row>
    <row r="3304" spans="1:30" s="30" customFormat="1" x14ac:dyDescent="0.25">
      <c r="A3304"/>
      <c r="B3304"/>
      <c r="C3304" s="33"/>
      <c r="D3304" s="33"/>
      <c r="E3304" s="33"/>
      <c r="F3304" s="33"/>
      <c r="G3304" s="33"/>
      <c r="N3304"/>
      <c r="O3304"/>
      <c r="P3304"/>
      <c r="Q3304"/>
      <c r="R3304"/>
      <c r="S3304"/>
      <c r="T3304"/>
      <c r="U3304"/>
      <c r="V3304"/>
      <c r="W3304"/>
      <c r="X3304" s="410"/>
      <c r="Y3304" s="410"/>
      <c r="Z3304" s="410"/>
      <c r="AA3304" s="410"/>
      <c r="AB3304" s="410"/>
      <c r="AC3304" s="410"/>
      <c r="AD3304" s="410"/>
    </row>
    <row r="3305" spans="1:30" s="30" customFormat="1" x14ac:dyDescent="0.25">
      <c r="A3305"/>
      <c r="B3305"/>
      <c r="C3305" s="33"/>
      <c r="D3305" s="33"/>
      <c r="E3305" s="33"/>
      <c r="F3305" s="33"/>
      <c r="G3305" s="33"/>
      <c r="N3305"/>
      <c r="O3305"/>
      <c r="P3305"/>
      <c r="Q3305"/>
      <c r="R3305"/>
      <c r="S3305"/>
      <c r="T3305"/>
      <c r="U3305"/>
      <c r="V3305"/>
      <c r="W3305"/>
      <c r="X3305" s="410"/>
      <c r="Y3305" s="410"/>
      <c r="Z3305" s="410"/>
      <c r="AA3305" s="410"/>
      <c r="AB3305" s="410"/>
      <c r="AC3305" s="410"/>
      <c r="AD3305" s="410"/>
    </row>
    <row r="3306" spans="1:30" s="30" customFormat="1" x14ac:dyDescent="0.25">
      <c r="A3306"/>
      <c r="B3306"/>
      <c r="C3306" s="33"/>
      <c r="D3306" s="33"/>
      <c r="E3306" s="33"/>
      <c r="F3306" s="33"/>
      <c r="G3306" s="33"/>
      <c r="N3306"/>
      <c r="O3306"/>
      <c r="P3306"/>
      <c r="Q3306"/>
      <c r="R3306"/>
      <c r="S3306"/>
      <c r="T3306"/>
      <c r="U3306"/>
      <c r="V3306"/>
      <c r="W3306"/>
      <c r="X3306" s="410"/>
      <c r="Y3306" s="410"/>
      <c r="Z3306" s="410"/>
      <c r="AA3306" s="410"/>
      <c r="AB3306" s="410"/>
      <c r="AC3306" s="410"/>
      <c r="AD3306" s="410"/>
    </row>
    <row r="3307" spans="1:30" s="30" customFormat="1" x14ac:dyDescent="0.25">
      <c r="A3307"/>
      <c r="B3307"/>
      <c r="C3307" s="33"/>
      <c r="D3307" s="33"/>
      <c r="E3307" s="33"/>
      <c r="F3307" s="33"/>
      <c r="G3307" s="33"/>
      <c r="N3307"/>
      <c r="O3307"/>
      <c r="P3307"/>
      <c r="Q3307"/>
      <c r="R3307"/>
      <c r="S3307"/>
      <c r="T3307"/>
      <c r="U3307"/>
      <c r="V3307"/>
      <c r="W3307"/>
      <c r="X3307" s="410"/>
      <c r="Y3307" s="410"/>
      <c r="Z3307" s="410"/>
      <c r="AA3307" s="410"/>
      <c r="AB3307" s="410"/>
      <c r="AC3307" s="410"/>
      <c r="AD3307" s="410"/>
    </row>
    <row r="3308" spans="1:30" s="30" customFormat="1" x14ac:dyDescent="0.25">
      <c r="A3308"/>
      <c r="B3308"/>
      <c r="C3308" s="33"/>
      <c r="D3308" s="33"/>
      <c r="E3308" s="33"/>
      <c r="F3308" s="33"/>
      <c r="G3308" s="33"/>
      <c r="N3308"/>
      <c r="O3308"/>
      <c r="P3308"/>
      <c r="Q3308"/>
      <c r="R3308"/>
      <c r="S3308"/>
      <c r="T3308"/>
      <c r="U3308"/>
      <c r="V3308"/>
      <c r="W3308"/>
      <c r="X3308" s="410"/>
      <c r="Y3308" s="410"/>
      <c r="Z3308" s="410"/>
      <c r="AA3308" s="410"/>
      <c r="AB3308" s="410"/>
      <c r="AC3308" s="410"/>
      <c r="AD3308" s="410"/>
    </row>
    <row r="3309" spans="1:30" s="30" customFormat="1" x14ac:dyDescent="0.25">
      <c r="A3309"/>
      <c r="B3309"/>
      <c r="C3309" s="33"/>
      <c r="D3309" s="33"/>
      <c r="E3309" s="33"/>
      <c r="F3309" s="33"/>
      <c r="G3309" s="33"/>
      <c r="N3309"/>
      <c r="O3309"/>
      <c r="P3309"/>
      <c r="Q3309"/>
      <c r="R3309"/>
      <c r="S3309"/>
      <c r="T3309"/>
      <c r="U3309"/>
      <c r="V3309"/>
      <c r="W3309"/>
      <c r="X3309" s="410"/>
      <c r="Y3309" s="410"/>
      <c r="Z3309" s="410"/>
      <c r="AA3309" s="410"/>
      <c r="AB3309" s="410"/>
      <c r="AC3309" s="410"/>
      <c r="AD3309" s="410"/>
    </row>
    <row r="3310" spans="1:30" s="30" customFormat="1" x14ac:dyDescent="0.25">
      <c r="A3310"/>
      <c r="B3310"/>
      <c r="C3310" s="33"/>
      <c r="D3310" s="33"/>
      <c r="E3310" s="33"/>
      <c r="F3310" s="33"/>
      <c r="G3310" s="33"/>
      <c r="N3310"/>
      <c r="O3310"/>
      <c r="P3310"/>
      <c r="Q3310"/>
      <c r="R3310"/>
      <c r="S3310"/>
      <c r="T3310"/>
      <c r="U3310"/>
      <c r="V3310"/>
      <c r="W3310"/>
      <c r="X3310" s="410"/>
      <c r="Y3310" s="410"/>
      <c r="Z3310" s="410"/>
      <c r="AA3310" s="410"/>
      <c r="AB3310" s="410"/>
      <c r="AC3310" s="410"/>
      <c r="AD3310" s="410"/>
    </row>
    <row r="3311" spans="1:30" s="30" customFormat="1" x14ac:dyDescent="0.25">
      <c r="A3311"/>
      <c r="B3311"/>
      <c r="C3311" s="33"/>
      <c r="D3311" s="33"/>
      <c r="E3311" s="33"/>
      <c r="F3311" s="33"/>
      <c r="G3311" s="33"/>
      <c r="N3311"/>
      <c r="O3311"/>
      <c r="P3311"/>
      <c r="Q3311"/>
      <c r="R3311"/>
      <c r="S3311"/>
      <c r="T3311"/>
      <c r="U3311"/>
      <c r="V3311"/>
      <c r="W3311"/>
      <c r="X3311" s="410"/>
      <c r="Y3311" s="410"/>
      <c r="Z3311" s="410"/>
      <c r="AA3311" s="410"/>
      <c r="AB3311" s="410"/>
      <c r="AC3311" s="410"/>
      <c r="AD3311" s="410"/>
    </row>
    <row r="3312" spans="1:30" s="30" customFormat="1" x14ac:dyDescent="0.25">
      <c r="A3312"/>
      <c r="B3312"/>
      <c r="C3312" s="33"/>
      <c r="D3312" s="33"/>
      <c r="E3312" s="33"/>
      <c r="F3312" s="33"/>
      <c r="G3312" s="33"/>
      <c r="N3312"/>
      <c r="O3312"/>
      <c r="P3312"/>
      <c r="Q3312"/>
      <c r="R3312"/>
      <c r="S3312"/>
      <c r="T3312"/>
      <c r="U3312"/>
      <c r="V3312"/>
      <c r="W3312"/>
      <c r="X3312" s="410"/>
      <c r="Y3312" s="410"/>
      <c r="Z3312" s="410"/>
      <c r="AA3312" s="410"/>
      <c r="AB3312" s="410"/>
      <c r="AC3312" s="410"/>
      <c r="AD3312" s="410"/>
    </row>
    <row r="3313" spans="1:30" s="30" customFormat="1" x14ac:dyDescent="0.25">
      <c r="A3313"/>
      <c r="B3313"/>
      <c r="C3313" s="33"/>
      <c r="D3313" s="33"/>
      <c r="E3313" s="33"/>
      <c r="F3313" s="33"/>
      <c r="G3313" s="33"/>
      <c r="N3313"/>
      <c r="O3313"/>
      <c r="P3313"/>
      <c r="Q3313"/>
      <c r="R3313"/>
      <c r="S3313"/>
      <c r="T3313"/>
      <c r="U3313"/>
      <c r="V3313"/>
      <c r="W3313"/>
      <c r="X3313" s="410"/>
      <c r="Y3313" s="410"/>
      <c r="Z3313" s="410"/>
      <c r="AA3313" s="410"/>
      <c r="AB3313" s="410"/>
      <c r="AC3313" s="410"/>
      <c r="AD3313" s="410"/>
    </row>
    <row r="3314" spans="1:30" s="30" customFormat="1" x14ac:dyDescent="0.25">
      <c r="A3314"/>
      <c r="B3314"/>
      <c r="C3314" s="33"/>
      <c r="D3314" s="33"/>
      <c r="E3314" s="33"/>
      <c r="F3314" s="33"/>
      <c r="G3314" s="33"/>
      <c r="N3314"/>
      <c r="O3314"/>
      <c r="P3314"/>
      <c r="Q3314"/>
      <c r="R3314"/>
      <c r="S3314"/>
      <c r="T3314"/>
      <c r="U3314"/>
      <c r="V3314"/>
      <c r="W3314"/>
      <c r="X3314" s="410"/>
      <c r="Y3314" s="410"/>
      <c r="Z3314" s="410"/>
      <c r="AA3314" s="410"/>
      <c r="AB3314" s="410"/>
      <c r="AC3314" s="410"/>
      <c r="AD3314" s="410"/>
    </row>
    <row r="3315" spans="1:30" s="30" customFormat="1" x14ac:dyDescent="0.25">
      <c r="A3315"/>
      <c r="B3315"/>
      <c r="C3315" s="33"/>
      <c r="D3315" s="33"/>
      <c r="E3315" s="33"/>
      <c r="F3315" s="33"/>
      <c r="G3315" s="33"/>
      <c r="N3315"/>
      <c r="O3315"/>
      <c r="P3315"/>
      <c r="Q3315"/>
      <c r="R3315"/>
      <c r="S3315"/>
      <c r="T3315"/>
      <c r="U3315"/>
      <c r="V3315"/>
      <c r="W3315"/>
      <c r="X3315" s="410"/>
      <c r="Y3315" s="410"/>
      <c r="Z3315" s="410"/>
      <c r="AA3315" s="410"/>
      <c r="AB3315" s="410"/>
      <c r="AC3315" s="410"/>
      <c r="AD3315" s="410"/>
    </row>
    <row r="3316" spans="1:30" s="30" customFormat="1" x14ac:dyDescent="0.25">
      <c r="A3316"/>
      <c r="B3316"/>
      <c r="C3316" s="33"/>
      <c r="D3316" s="33"/>
      <c r="E3316" s="33"/>
      <c r="F3316" s="33"/>
      <c r="G3316" s="33"/>
      <c r="N3316"/>
      <c r="O3316"/>
      <c r="P3316"/>
      <c r="Q3316"/>
      <c r="R3316"/>
      <c r="S3316"/>
      <c r="T3316"/>
      <c r="U3316"/>
      <c r="V3316"/>
      <c r="W3316"/>
      <c r="X3316" s="410"/>
      <c r="Y3316" s="410"/>
      <c r="Z3316" s="410"/>
      <c r="AA3316" s="410"/>
      <c r="AB3316" s="410"/>
      <c r="AC3316" s="410"/>
      <c r="AD3316" s="410"/>
    </row>
    <row r="3317" spans="1:30" s="30" customFormat="1" x14ac:dyDescent="0.25">
      <c r="A3317"/>
      <c r="B3317"/>
      <c r="C3317" s="33"/>
      <c r="D3317" s="33"/>
      <c r="E3317" s="33"/>
      <c r="F3317" s="33"/>
      <c r="G3317" s="33"/>
      <c r="N3317"/>
      <c r="O3317"/>
      <c r="P3317"/>
      <c r="Q3317"/>
      <c r="R3317"/>
      <c r="S3317"/>
      <c r="T3317"/>
      <c r="U3317"/>
      <c r="V3317"/>
      <c r="W3317"/>
      <c r="X3317" s="410"/>
      <c r="Y3317" s="410"/>
      <c r="Z3317" s="410"/>
      <c r="AA3317" s="410"/>
      <c r="AB3317" s="410"/>
      <c r="AC3317" s="410"/>
      <c r="AD3317" s="410"/>
    </row>
    <row r="3318" spans="1:30" s="30" customFormat="1" x14ac:dyDescent="0.25">
      <c r="A3318"/>
      <c r="B3318"/>
      <c r="C3318" s="33"/>
      <c r="D3318" s="33"/>
      <c r="E3318" s="33"/>
      <c r="F3318" s="33"/>
      <c r="G3318" s="33"/>
      <c r="N3318"/>
      <c r="O3318"/>
      <c r="P3318"/>
      <c r="Q3318"/>
      <c r="R3318"/>
      <c r="S3318"/>
      <c r="T3318"/>
      <c r="U3318"/>
      <c r="V3318"/>
      <c r="W3318"/>
      <c r="X3318" s="410"/>
      <c r="Y3318" s="410"/>
      <c r="Z3318" s="410"/>
      <c r="AA3318" s="410"/>
      <c r="AB3318" s="410"/>
      <c r="AC3318" s="410"/>
      <c r="AD3318" s="410"/>
    </row>
    <row r="3319" spans="1:30" s="30" customFormat="1" x14ac:dyDescent="0.25">
      <c r="A3319"/>
      <c r="B3319"/>
      <c r="C3319" s="33"/>
      <c r="D3319" s="33"/>
      <c r="E3319" s="33"/>
      <c r="F3319" s="33"/>
      <c r="G3319" s="33"/>
      <c r="N3319"/>
      <c r="O3319"/>
      <c r="P3319"/>
      <c r="Q3319"/>
      <c r="R3319"/>
      <c r="S3319"/>
      <c r="T3319"/>
      <c r="U3319"/>
      <c r="V3319"/>
      <c r="W3319"/>
      <c r="X3319" s="410"/>
      <c r="Y3319" s="410"/>
      <c r="Z3319" s="410"/>
      <c r="AA3319" s="410"/>
      <c r="AB3319" s="410"/>
      <c r="AC3319" s="410"/>
      <c r="AD3319" s="410"/>
    </row>
    <row r="3320" spans="1:30" s="30" customFormat="1" x14ac:dyDescent="0.25">
      <c r="A3320"/>
      <c r="B3320"/>
      <c r="C3320" s="33"/>
      <c r="D3320" s="33"/>
      <c r="E3320" s="33"/>
      <c r="F3320" s="33"/>
      <c r="G3320" s="33"/>
      <c r="N3320"/>
      <c r="O3320"/>
      <c r="P3320"/>
      <c r="Q3320"/>
      <c r="R3320"/>
      <c r="S3320"/>
      <c r="T3320"/>
      <c r="U3320"/>
      <c r="V3320"/>
      <c r="W3320"/>
      <c r="X3320" s="410"/>
      <c r="Y3320" s="410"/>
      <c r="Z3320" s="410"/>
      <c r="AA3320" s="410"/>
      <c r="AB3320" s="410"/>
      <c r="AC3320" s="410"/>
      <c r="AD3320" s="410"/>
    </row>
    <row r="3321" spans="1:30" s="30" customFormat="1" x14ac:dyDescent="0.25">
      <c r="A3321"/>
      <c r="B3321"/>
      <c r="C3321" s="33"/>
      <c r="D3321" s="33"/>
      <c r="E3321" s="33"/>
      <c r="F3321" s="33"/>
      <c r="G3321" s="33"/>
      <c r="N3321"/>
      <c r="O3321"/>
      <c r="P3321"/>
      <c r="Q3321"/>
      <c r="R3321"/>
      <c r="S3321"/>
      <c r="T3321"/>
      <c r="U3321"/>
      <c r="V3321"/>
      <c r="W3321"/>
      <c r="X3321" s="410"/>
      <c r="Y3321" s="410"/>
      <c r="Z3321" s="410"/>
      <c r="AA3321" s="410"/>
      <c r="AB3321" s="410"/>
      <c r="AC3321" s="410"/>
      <c r="AD3321" s="410"/>
    </row>
    <row r="3322" spans="1:30" s="30" customFormat="1" x14ac:dyDescent="0.25">
      <c r="A3322"/>
      <c r="B3322"/>
      <c r="C3322" s="33"/>
      <c r="D3322" s="33"/>
      <c r="E3322" s="33"/>
      <c r="F3322" s="33"/>
      <c r="G3322" s="33"/>
      <c r="N3322"/>
      <c r="O3322"/>
      <c r="P3322"/>
      <c r="Q3322"/>
      <c r="R3322"/>
      <c r="S3322"/>
      <c r="T3322"/>
      <c r="U3322"/>
      <c r="V3322"/>
      <c r="W3322"/>
      <c r="X3322" s="410"/>
      <c r="Y3322" s="410"/>
      <c r="Z3322" s="410"/>
      <c r="AA3322" s="410"/>
      <c r="AB3322" s="410"/>
      <c r="AC3322" s="410"/>
      <c r="AD3322" s="410"/>
    </row>
    <row r="3323" spans="1:30" s="30" customFormat="1" x14ac:dyDescent="0.25">
      <c r="A3323"/>
      <c r="B3323"/>
      <c r="C3323" s="33"/>
      <c r="D3323" s="33"/>
      <c r="E3323" s="33"/>
      <c r="F3323" s="33"/>
      <c r="G3323" s="33"/>
      <c r="N3323"/>
      <c r="O3323"/>
      <c r="P3323"/>
      <c r="Q3323"/>
      <c r="R3323"/>
      <c r="S3323"/>
      <c r="T3323"/>
      <c r="U3323"/>
      <c r="V3323"/>
      <c r="W3323"/>
      <c r="X3323" s="410"/>
      <c r="Y3323" s="410"/>
      <c r="Z3323" s="410"/>
      <c r="AA3323" s="410"/>
      <c r="AB3323" s="410"/>
      <c r="AC3323" s="410"/>
      <c r="AD3323" s="410"/>
    </row>
    <row r="3324" spans="1:30" s="30" customFormat="1" x14ac:dyDescent="0.25">
      <c r="A3324"/>
      <c r="B3324"/>
      <c r="C3324" s="33"/>
      <c r="D3324" s="33"/>
      <c r="E3324" s="33"/>
      <c r="F3324" s="33"/>
      <c r="G3324" s="33"/>
      <c r="N3324"/>
      <c r="O3324"/>
      <c r="P3324"/>
      <c r="Q3324"/>
      <c r="R3324"/>
      <c r="S3324"/>
      <c r="T3324"/>
      <c r="U3324"/>
      <c r="V3324"/>
      <c r="W3324"/>
      <c r="X3324" s="410"/>
      <c r="Y3324" s="410"/>
      <c r="Z3324" s="410"/>
      <c r="AA3324" s="410"/>
      <c r="AB3324" s="410"/>
      <c r="AC3324" s="410"/>
      <c r="AD3324" s="410"/>
    </row>
    <row r="3325" spans="1:30" s="30" customFormat="1" x14ac:dyDescent="0.25">
      <c r="A3325"/>
      <c r="B3325"/>
      <c r="C3325" s="33"/>
      <c r="D3325" s="33"/>
      <c r="E3325" s="33"/>
      <c r="F3325" s="33"/>
      <c r="G3325" s="33"/>
      <c r="N3325"/>
      <c r="O3325"/>
      <c r="P3325"/>
      <c r="Q3325"/>
      <c r="R3325"/>
      <c r="S3325"/>
      <c r="T3325"/>
      <c r="U3325"/>
      <c r="V3325"/>
      <c r="W3325"/>
      <c r="X3325" s="410"/>
      <c r="Y3325" s="410"/>
      <c r="Z3325" s="410"/>
      <c r="AA3325" s="410"/>
      <c r="AB3325" s="410"/>
      <c r="AC3325" s="410"/>
      <c r="AD3325" s="410"/>
    </row>
    <row r="3326" spans="1:30" s="30" customFormat="1" x14ac:dyDescent="0.25">
      <c r="A3326"/>
      <c r="B3326"/>
      <c r="C3326" s="33"/>
      <c r="D3326" s="33"/>
      <c r="E3326" s="33"/>
      <c r="F3326" s="33"/>
      <c r="G3326" s="33"/>
      <c r="N3326"/>
      <c r="O3326"/>
      <c r="P3326"/>
      <c r="Q3326"/>
      <c r="R3326"/>
      <c r="S3326"/>
      <c r="T3326"/>
      <c r="U3326"/>
      <c r="V3326"/>
      <c r="W3326"/>
      <c r="X3326" s="410"/>
      <c r="Y3326" s="410"/>
      <c r="Z3326" s="410"/>
      <c r="AA3326" s="410"/>
      <c r="AB3326" s="410"/>
      <c r="AC3326" s="410"/>
      <c r="AD3326" s="410"/>
    </row>
    <row r="3327" spans="1:30" s="30" customFormat="1" x14ac:dyDescent="0.25">
      <c r="A3327"/>
      <c r="B3327"/>
      <c r="C3327" s="33"/>
      <c r="D3327" s="33"/>
      <c r="E3327" s="33"/>
      <c r="F3327" s="33"/>
      <c r="G3327" s="33"/>
      <c r="N3327"/>
      <c r="O3327"/>
      <c r="P3327"/>
      <c r="Q3327"/>
      <c r="R3327"/>
      <c r="S3327"/>
      <c r="T3327"/>
      <c r="U3327"/>
      <c r="V3327"/>
      <c r="W3327"/>
      <c r="X3327" s="410"/>
      <c r="Y3327" s="410"/>
      <c r="Z3327" s="410"/>
      <c r="AA3327" s="410"/>
      <c r="AB3327" s="410"/>
      <c r="AC3327" s="410"/>
      <c r="AD3327" s="410"/>
    </row>
    <row r="3328" spans="1:30" s="30" customFormat="1" x14ac:dyDescent="0.25">
      <c r="A3328"/>
      <c r="B3328"/>
      <c r="C3328" s="33"/>
      <c r="D3328" s="33"/>
      <c r="E3328" s="33"/>
      <c r="F3328" s="33"/>
      <c r="G3328" s="33"/>
      <c r="N3328"/>
      <c r="O3328"/>
      <c r="P3328"/>
      <c r="Q3328"/>
      <c r="R3328"/>
      <c r="S3328"/>
      <c r="T3328"/>
      <c r="U3328"/>
      <c r="V3328"/>
      <c r="W3328"/>
      <c r="X3328" s="410"/>
      <c r="Y3328" s="410"/>
      <c r="Z3328" s="410"/>
      <c r="AA3328" s="410"/>
      <c r="AB3328" s="410"/>
      <c r="AC3328" s="410"/>
      <c r="AD3328" s="410"/>
    </row>
    <row r="3329" spans="1:30" s="30" customFormat="1" x14ac:dyDescent="0.25">
      <c r="A3329"/>
      <c r="B3329"/>
      <c r="C3329" s="33"/>
      <c r="D3329" s="33"/>
      <c r="E3329" s="33"/>
      <c r="F3329" s="33"/>
      <c r="G3329" s="33"/>
      <c r="N3329"/>
      <c r="O3329"/>
      <c r="P3329"/>
      <c r="Q3329"/>
      <c r="R3329"/>
      <c r="S3329"/>
      <c r="T3329"/>
      <c r="U3329"/>
      <c r="V3329"/>
      <c r="W3329"/>
      <c r="X3329" s="410"/>
      <c r="Y3329" s="410"/>
      <c r="Z3329" s="410"/>
      <c r="AA3329" s="410"/>
      <c r="AB3329" s="410"/>
      <c r="AC3329" s="410"/>
      <c r="AD3329" s="410"/>
    </row>
    <row r="3330" spans="1:30" s="30" customFormat="1" x14ac:dyDescent="0.25">
      <c r="A3330"/>
      <c r="B3330"/>
      <c r="C3330" s="33"/>
      <c r="D3330" s="33"/>
      <c r="E3330" s="33"/>
      <c r="F3330" s="33"/>
      <c r="G3330" s="33"/>
      <c r="N3330"/>
      <c r="O3330"/>
      <c r="P3330"/>
      <c r="Q3330"/>
      <c r="R3330"/>
      <c r="S3330"/>
      <c r="T3330"/>
      <c r="U3330"/>
      <c r="V3330"/>
      <c r="W3330"/>
      <c r="X3330" s="410"/>
      <c r="Y3330" s="410"/>
      <c r="Z3330" s="410"/>
      <c r="AA3330" s="410"/>
      <c r="AB3330" s="410"/>
      <c r="AC3330" s="410"/>
      <c r="AD3330" s="410"/>
    </row>
    <row r="3331" spans="1:30" s="30" customFormat="1" x14ac:dyDescent="0.25">
      <c r="A3331"/>
      <c r="B3331"/>
      <c r="C3331" s="33"/>
      <c r="D3331" s="33"/>
      <c r="E3331" s="33"/>
      <c r="F3331" s="33"/>
      <c r="G3331" s="33"/>
      <c r="N3331"/>
      <c r="O3331"/>
      <c r="P3331"/>
      <c r="Q3331"/>
      <c r="R3331"/>
      <c r="S3331"/>
      <c r="T3331"/>
      <c r="U3331"/>
      <c r="V3331"/>
      <c r="W3331"/>
      <c r="X3331" s="410"/>
      <c r="Y3331" s="410"/>
      <c r="Z3331" s="410"/>
      <c r="AA3331" s="410"/>
      <c r="AB3331" s="410"/>
      <c r="AC3331" s="410"/>
      <c r="AD3331" s="410"/>
    </row>
    <row r="3332" spans="1:30" s="30" customFormat="1" x14ac:dyDescent="0.25">
      <c r="A3332"/>
      <c r="B3332"/>
      <c r="C3332" s="33"/>
      <c r="D3332" s="33"/>
      <c r="E3332" s="33"/>
      <c r="F3332" s="33"/>
      <c r="G3332" s="33"/>
      <c r="N3332"/>
      <c r="O3332"/>
      <c r="P3332"/>
      <c r="Q3332"/>
      <c r="R3332"/>
      <c r="S3332"/>
      <c r="T3332"/>
      <c r="U3332"/>
      <c r="V3332"/>
      <c r="W3332"/>
      <c r="X3332" s="410"/>
      <c r="Y3332" s="410"/>
      <c r="Z3332" s="410"/>
      <c r="AA3332" s="410"/>
      <c r="AB3332" s="410"/>
      <c r="AC3332" s="410"/>
      <c r="AD3332" s="410"/>
    </row>
    <row r="3333" spans="1:30" s="30" customFormat="1" x14ac:dyDescent="0.25">
      <c r="A3333"/>
      <c r="B3333"/>
      <c r="C3333" s="33"/>
      <c r="D3333" s="33"/>
      <c r="E3333" s="33"/>
      <c r="F3333" s="33"/>
      <c r="G3333" s="33"/>
      <c r="N3333"/>
      <c r="O3333"/>
      <c r="P3333"/>
      <c r="Q3333"/>
      <c r="R3333"/>
      <c r="S3333"/>
      <c r="T3333"/>
      <c r="U3333"/>
      <c r="V3333"/>
      <c r="W3333"/>
      <c r="X3333" s="410"/>
      <c r="Y3333" s="410"/>
      <c r="Z3333" s="410"/>
      <c r="AA3333" s="410"/>
      <c r="AB3333" s="410"/>
      <c r="AC3333" s="410"/>
      <c r="AD3333" s="410"/>
    </row>
    <row r="3334" spans="1:30" s="30" customFormat="1" x14ac:dyDescent="0.25">
      <c r="A3334"/>
      <c r="B3334"/>
      <c r="C3334" s="33"/>
      <c r="D3334" s="33"/>
      <c r="E3334" s="33"/>
      <c r="F3334" s="33"/>
      <c r="G3334" s="33"/>
      <c r="N3334"/>
      <c r="O3334"/>
      <c r="P3334"/>
      <c r="Q3334"/>
      <c r="R3334"/>
      <c r="S3334"/>
      <c r="T3334"/>
      <c r="U3334"/>
      <c r="V3334"/>
      <c r="W3334"/>
      <c r="X3334" s="410"/>
      <c r="Y3334" s="410"/>
      <c r="Z3334" s="410"/>
      <c r="AA3334" s="410"/>
      <c r="AB3334" s="410"/>
      <c r="AC3334" s="410"/>
      <c r="AD3334" s="410"/>
    </row>
    <row r="3335" spans="1:30" s="30" customFormat="1" x14ac:dyDescent="0.25">
      <c r="A3335"/>
      <c r="B3335"/>
      <c r="C3335" s="33"/>
      <c r="D3335" s="33"/>
      <c r="E3335" s="33"/>
      <c r="F3335" s="33"/>
      <c r="G3335" s="33"/>
      <c r="N3335"/>
      <c r="O3335"/>
      <c r="P3335"/>
      <c r="Q3335"/>
      <c r="R3335"/>
      <c r="S3335"/>
      <c r="T3335"/>
      <c r="U3335"/>
      <c r="V3335"/>
      <c r="W3335"/>
      <c r="X3335" s="410"/>
      <c r="Y3335" s="410"/>
      <c r="Z3335" s="410"/>
      <c r="AA3335" s="410"/>
      <c r="AB3335" s="410"/>
      <c r="AC3335" s="410"/>
      <c r="AD3335" s="410"/>
    </row>
    <row r="3336" spans="1:30" s="30" customFormat="1" x14ac:dyDescent="0.25">
      <c r="A3336"/>
      <c r="B3336"/>
      <c r="C3336" s="33"/>
      <c r="D3336" s="33"/>
      <c r="E3336" s="33"/>
      <c r="F3336" s="33"/>
      <c r="G3336" s="33"/>
      <c r="N3336"/>
      <c r="O3336"/>
      <c r="P3336"/>
      <c r="Q3336"/>
      <c r="R3336"/>
      <c r="S3336"/>
      <c r="T3336"/>
      <c r="U3336"/>
      <c r="V3336"/>
      <c r="W3336"/>
      <c r="X3336" s="410"/>
      <c r="Y3336" s="410"/>
      <c r="Z3336" s="410"/>
      <c r="AA3336" s="410"/>
      <c r="AB3336" s="410"/>
      <c r="AC3336" s="410"/>
      <c r="AD3336" s="410"/>
    </row>
    <row r="3337" spans="1:30" s="30" customFormat="1" x14ac:dyDescent="0.25">
      <c r="A3337"/>
      <c r="B3337"/>
      <c r="C3337" s="33"/>
      <c r="D3337" s="33"/>
      <c r="E3337" s="33"/>
      <c r="F3337" s="33"/>
      <c r="G3337" s="33"/>
      <c r="N3337"/>
      <c r="O3337"/>
      <c r="P3337"/>
      <c r="Q3337"/>
      <c r="R3337"/>
      <c r="S3337"/>
      <c r="T3337"/>
      <c r="U3337"/>
      <c r="V3337"/>
      <c r="W3337"/>
      <c r="X3337" s="410"/>
      <c r="Y3337" s="410"/>
      <c r="Z3337" s="410"/>
      <c r="AA3337" s="410"/>
      <c r="AB3337" s="410"/>
      <c r="AC3337" s="410"/>
      <c r="AD3337" s="410"/>
    </row>
    <row r="3338" spans="1:30" s="30" customFormat="1" x14ac:dyDescent="0.25">
      <c r="A3338"/>
      <c r="B3338"/>
      <c r="C3338" s="33"/>
      <c r="D3338" s="33"/>
      <c r="E3338" s="33"/>
      <c r="F3338" s="33"/>
      <c r="G3338" s="33"/>
      <c r="N3338"/>
      <c r="O3338"/>
      <c r="P3338"/>
      <c r="Q3338"/>
      <c r="R3338"/>
      <c r="S3338"/>
      <c r="T3338"/>
      <c r="U3338"/>
      <c r="V3338"/>
      <c r="W3338"/>
      <c r="X3338" s="410"/>
      <c r="Y3338" s="410"/>
      <c r="Z3338" s="410"/>
      <c r="AA3338" s="410"/>
      <c r="AB3338" s="410"/>
      <c r="AC3338" s="410"/>
      <c r="AD3338" s="410"/>
    </row>
    <row r="3339" spans="1:30" s="30" customFormat="1" x14ac:dyDescent="0.25">
      <c r="A3339"/>
      <c r="B3339"/>
      <c r="C3339" s="33"/>
      <c r="D3339" s="33"/>
      <c r="E3339" s="33"/>
      <c r="F3339" s="33"/>
      <c r="G3339" s="33"/>
      <c r="N3339"/>
      <c r="O3339"/>
      <c r="P3339"/>
      <c r="Q3339"/>
      <c r="R3339"/>
      <c r="S3339"/>
      <c r="T3339"/>
      <c r="U3339"/>
      <c r="V3339"/>
      <c r="W3339"/>
      <c r="X3339" s="410"/>
      <c r="Y3339" s="410"/>
      <c r="Z3339" s="410"/>
      <c r="AA3339" s="410"/>
      <c r="AB3339" s="410"/>
      <c r="AC3339" s="410"/>
      <c r="AD3339" s="410"/>
    </row>
    <row r="3340" spans="1:30" s="30" customFormat="1" x14ac:dyDescent="0.25">
      <c r="A3340"/>
      <c r="B3340"/>
      <c r="C3340" s="33"/>
      <c r="D3340" s="33"/>
      <c r="E3340" s="33"/>
      <c r="F3340" s="33"/>
      <c r="G3340" s="33"/>
      <c r="N3340"/>
      <c r="O3340"/>
      <c r="P3340"/>
      <c r="Q3340"/>
      <c r="R3340"/>
      <c r="S3340"/>
      <c r="T3340"/>
      <c r="U3340"/>
      <c r="V3340"/>
      <c r="W3340"/>
      <c r="X3340" s="410"/>
      <c r="Y3340" s="410"/>
      <c r="Z3340" s="410"/>
      <c r="AA3340" s="410"/>
      <c r="AB3340" s="410"/>
      <c r="AC3340" s="410"/>
      <c r="AD3340" s="410"/>
    </row>
    <row r="3341" spans="1:30" s="30" customFormat="1" x14ac:dyDescent="0.25">
      <c r="A3341"/>
      <c r="B3341"/>
      <c r="C3341" s="33"/>
      <c r="D3341" s="33"/>
      <c r="E3341" s="33"/>
      <c r="F3341" s="33"/>
      <c r="G3341" s="33"/>
      <c r="N3341"/>
      <c r="O3341"/>
      <c r="P3341"/>
      <c r="Q3341"/>
      <c r="R3341"/>
      <c r="S3341"/>
      <c r="T3341"/>
      <c r="U3341"/>
      <c r="V3341"/>
      <c r="W3341"/>
      <c r="X3341" s="410"/>
      <c r="Y3341" s="410"/>
      <c r="Z3341" s="410"/>
      <c r="AA3341" s="410"/>
      <c r="AB3341" s="410"/>
      <c r="AC3341" s="410"/>
      <c r="AD3341" s="410"/>
    </row>
    <row r="3342" spans="1:30" s="30" customFormat="1" x14ac:dyDescent="0.25">
      <c r="A3342"/>
      <c r="B3342"/>
      <c r="C3342" s="33"/>
      <c r="D3342" s="33"/>
      <c r="E3342" s="33"/>
      <c r="F3342" s="33"/>
      <c r="G3342" s="33"/>
      <c r="N3342"/>
      <c r="O3342"/>
      <c r="P3342"/>
      <c r="Q3342"/>
      <c r="R3342"/>
      <c r="S3342"/>
      <c r="T3342"/>
      <c r="U3342"/>
      <c r="V3342"/>
      <c r="W3342"/>
      <c r="X3342" s="410"/>
      <c r="Y3342" s="410"/>
      <c r="Z3342" s="410"/>
      <c r="AA3342" s="410"/>
      <c r="AB3342" s="410"/>
      <c r="AC3342" s="410"/>
      <c r="AD3342" s="410"/>
    </row>
    <row r="3343" spans="1:30" s="30" customFormat="1" x14ac:dyDescent="0.25">
      <c r="A3343"/>
      <c r="B3343"/>
      <c r="C3343" s="33"/>
      <c r="D3343" s="33"/>
      <c r="E3343" s="33"/>
      <c r="F3343" s="33"/>
      <c r="G3343" s="33"/>
      <c r="N3343"/>
      <c r="O3343"/>
      <c r="P3343"/>
      <c r="Q3343"/>
      <c r="R3343"/>
      <c r="S3343"/>
      <c r="T3343"/>
      <c r="U3343"/>
      <c r="V3343"/>
      <c r="W3343"/>
      <c r="X3343" s="410"/>
      <c r="Y3343" s="410"/>
      <c r="Z3343" s="410"/>
      <c r="AA3343" s="410"/>
      <c r="AB3343" s="410"/>
      <c r="AC3343" s="410"/>
      <c r="AD3343" s="410"/>
    </row>
    <row r="3344" spans="1:30" s="30" customFormat="1" x14ac:dyDescent="0.25">
      <c r="A3344"/>
      <c r="B3344"/>
      <c r="C3344" s="33"/>
      <c r="D3344" s="33"/>
      <c r="E3344" s="33"/>
      <c r="F3344" s="33"/>
      <c r="G3344" s="33"/>
      <c r="N3344"/>
      <c r="O3344"/>
      <c r="P3344"/>
      <c r="Q3344"/>
      <c r="R3344"/>
      <c r="S3344"/>
      <c r="T3344"/>
      <c r="U3344"/>
      <c r="V3344"/>
      <c r="W3344"/>
      <c r="X3344" s="410"/>
      <c r="Y3344" s="410"/>
      <c r="Z3344" s="410"/>
      <c r="AA3344" s="410"/>
      <c r="AB3344" s="410"/>
      <c r="AC3344" s="410"/>
      <c r="AD3344" s="410"/>
    </row>
    <row r="3345" spans="1:30" s="30" customFormat="1" x14ac:dyDescent="0.25">
      <c r="A3345"/>
      <c r="B3345"/>
      <c r="C3345" s="33"/>
      <c r="D3345" s="33"/>
      <c r="E3345" s="33"/>
      <c r="F3345" s="33"/>
      <c r="G3345" s="33"/>
      <c r="N3345"/>
      <c r="O3345"/>
      <c r="P3345"/>
      <c r="Q3345"/>
      <c r="R3345"/>
      <c r="S3345"/>
      <c r="T3345"/>
      <c r="U3345"/>
      <c r="V3345"/>
      <c r="W3345"/>
      <c r="X3345" s="410"/>
      <c r="Y3345" s="410"/>
      <c r="Z3345" s="410"/>
      <c r="AA3345" s="410"/>
      <c r="AB3345" s="410"/>
      <c r="AC3345" s="410"/>
      <c r="AD3345" s="410"/>
    </row>
    <row r="3346" spans="1:30" s="30" customFormat="1" x14ac:dyDescent="0.25">
      <c r="A3346"/>
      <c r="B3346"/>
      <c r="C3346" s="33"/>
      <c r="D3346" s="33"/>
      <c r="E3346" s="33"/>
      <c r="F3346" s="33"/>
      <c r="G3346" s="33"/>
      <c r="N3346"/>
      <c r="O3346"/>
      <c r="P3346"/>
      <c r="Q3346"/>
      <c r="R3346"/>
      <c r="S3346"/>
      <c r="T3346"/>
      <c r="U3346"/>
      <c r="V3346"/>
      <c r="W3346"/>
      <c r="X3346" s="410"/>
      <c r="Y3346" s="410"/>
      <c r="Z3346" s="410"/>
      <c r="AA3346" s="410"/>
      <c r="AB3346" s="410"/>
      <c r="AC3346" s="410"/>
      <c r="AD3346" s="410"/>
    </row>
    <row r="3347" spans="1:30" s="30" customFormat="1" x14ac:dyDescent="0.25">
      <c r="A3347"/>
      <c r="B3347"/>
      <c r="C3347" s="33"/>
      <c r="D3347" s="33"/>
      <c r="E3347" s="33"/>
      <c r="F3347" s="33"/>
      <c r="G3347" s="33"/>
      <c r="N3347"/>
      <c r="O3347"/>
      <c r="P3347"/>
      <c r="Q3347"/>
      <c r="R3347"/>
      <c r="S3347"/>
      <c r="T3347"/>
      <c r="U3347"/>
      <c r="V3347"/>
      <c r="W3347"/>
      <c r="X3347" s="410"/>
      <c r="Y3347" s="410"/>
      <c r="Z3347" s="410"/>
      <c r="AA3347" s="410"/>
      <c r="AB3347" s="410"/>
      <c r="AC3347" s="410"/>
      <c r="AD3347" s="410"/>
    </row>
    <row r="3348" spans="1:30" s="30" customFormat="1" x14ac:dyDescent="0.25">
      <c r="A3348"/>
      <c r="B3348"/>
      <c r="C3348" s="33"/>
      <c r="D3348" s="33"/>
      <c r="E3348" s="33"/>
      <c r="F3348" s="33"/>
      <c r="G3348" s="33"/>
      <c r="N3348"/>
      <c r="O3348"/>
      <c r="P3348"/>
      <c r="Q3348"/>
      <c r="R3348"/>
      <c r="S3348"/>
      <c r="T3348"/>
      <c r="U3348"/>
      <c r="V3348"/>
      <c r="W3348"/>
      <c r="X3348" s="410"/>
      <c r="Y3348" s="410"/>
      <c r="Z3348" s="410"/>
      <c r="AA3348" s="410"/>
      <c r="AB3348" s="410"/>
      <c r="AC3348" s="410"/>
      <c r="AD3348" s="410"/>
    </row>
    <row r="3349" spans="1:30" s="30" customFormat="1" x14ac:dyDescent="0.25">
      <c r="A3349"/>
      <c r="B3349"/>
      <c r="C3349" s="33"/>
      <c r="D3349" s="33"/>
      <c r="E3349" s="33"/>
      <c r="F3349" s="33"/>
      <c r="G3349" s="33"/>
      <c r="N3349"/>
      <c r="O3349"/>
      <c r="P3349"/>
      <c r="Q3349"/>
      <c r="R3349"/>
      <c r="S3349"/>
      <c r="T3349"/>
      <c r="U3349"/>
      <c r="V3349"/>
      <c r="W3349"/>
      <c r="X3349" s="410"/>
      <c r="Y3349" s="410"/>
      <c r="Z3349" s="410"/>
      <c r="AA3349" s="410"/>
      <c r="AB3349" s="410"/>
      <c r="AC3349" s="410"/>
      <c r="AD3349" s="410"/>
    </row>
    <row r="3350" spans="1:30" s="30" customFormat="1" x14ac:dyDescent="0.25">
      <c r="A3350"/>
      <c r="B3350"/>
      <c r="C3350" s="33"/>
      <c r="D3350" s="33"/>
      <c r="E3350" s="33"/>
      <c r="F3350" s="33"/>
      <c r="G3350" s="33"/>
      <c r="N3350"/>
      <c r="O3350"/>
      <c r="P3350"/>
      <c r="Q3350"/>
      <c r="R3350"/>
      <c r="S3350"/>
      <c r="T3350"/>
      <c r="U3350"/>
      <c r="V3350"/>
      <c r="W3350"/>
      <c r="X3350" s="410"/>
      <c r="Y3350" s="410"/>
      <c r="Z3350" s="410"/>
      <c r="AA3350" s="410"/>
      <c r="AB3350" s="410"/>
      <c r="AC3350" s="410"/>
      <c r="AD3350" s="410"/>
    </row>
    <row r="3351" spans="1:30" s="30" customFormat="1" x14ac:dyDescent="0.25">
      <c r="A3351"/>
      <c r="B3351"/>
      <c r="C3351" s="33"/>
      <c r="D3351" s="33"/>
      <c r="E3351" s="33"/>
      <c r="F3351" s="33"/>
      <c r="G3351" s="33"/>
      <c r="N3351"/>
      <c r="O3351"/>
      <c r="P3351"/>
      <c r="Q3351"/>
      <c r="R3351"/>
      <c r="S3351"/>
      <c r="T3351"/>
      <c r="U3351"/>
      <c r="V3351"/>
      <c r="W3351"/>
      <c r="X3351" s="410"/>
      <c r="Y3351" s="410"/>
      <c r="Z3351" s="410"/>
      <c r="AA3351" s="410"/>
      <c r="AB3351" s="410"/>
      <c r="AC3351" s="410"/>
      <c r="AD3351" s="410"/>
    </row>
    <row r="3352" spans="1:30" s="30" customFormat="1" x14ac:dyDescent="0.25">
      <c r="A3352"/>
      <c r="B3352"/>
      <c r="C3352" s="33"/>
      <c r="D3352" s="33"/>
      <c r="E3352" s="33"/>
      <c r="F3352" s="33"/>
      <c r="G3352" s="33"/>
      <c r="N3352"/>
      <c r="O3352"/>
      <c r="P3352"/>
      <c r="Q3352"/>
      <c r="R3352"/>
      <c r="S3352"/>
      <c r="T3352"/>
      <c r="U3352"/>
      <c r="V3352"/>
      <c r="W3352"/>
      <c r="X3352" s="410"/>
      <c r="Y3352" s="410"/>
      <c r="Z3352" s="410"/>
      <c r="AA3352" s="410"/>
      <c r="AB3352" s="410"/>
      <c r="AC3352" s="410"/>
      <c r="AD3352" s="410"/>
    </row>
    <row r="3353" spans="1:30" s="30" customFormat="1" x14ac:dyDescent="0.25">
      <c r="A3353"/>
      <c r="B3353"/>
      <c r="C3353" s="33"/>
      <c r="D3353" s="33"/>
      <c r="E3353" s="33"/>
      <c r="F3353" s="33"/>
      <c r="G3353" s="33"/>
      <c r="N3353"/>
      <c r="O3353"/>
      <c r="P3353"/>
      <c r="Q3353"/>
      <c r="R3353"/>
      <c r="S3353"/>
      <c r="T3353"/>
      <c r="U3353"/>
      <c r="V3353"/>
      <c r="W3353"/>
      <c r="X3353" s="410"/>
      <c r="Y3353" s="410"/>
      <c r="Z3353" s="410"/>
      <c r="AA3353" s="410"/>
      <c r="AB3353" s="410"/>
      <c r="AC3353" s="410"/>
      <c r="AD3353" s="410"/>
    </row>
    <row r="3354" spans="1:30" s="30" customFormat="1" x14ac:dyDescent="0.25">
      <c r="A3354"/>
      <c r="B3354"/>
      <c r="C3354" s="33"/>
      <c r="D3354" s="33"/>
      <c r="E3354" s="33"/>
      <c r="F3354" s="33"/>
      <c r="G3354" s="33"/>
      <c r="N3354"/>
      <c r="O3354"/>
      <c r="P3354"/>
      <c r="Q3354"/>
      <c r="R3354"/>
      <c r="S3354"/>
      <c r="T3354"/>
      <c r="U3354"/>
      <c r="V3354"/>
      <c r="W3354"/>
      <c r="X3354" s="410"/>
      <c r="Y3354" s="410"/>
      <c r="Z3354" s="410"/>
      <c r="AA3354" s="410"/>
      <c r="AB3354" s="410"/>
      <c r="AC3354" s="410"/>
      <c r="AD3354" s="410"/>
    </row>
    <row r="3355" spans="1:30" s="30" customFormat="1" x14ac:dyDescent="0.25">
      <c r="A3355"/>
      <c r="B3355"/>
      <c r="C3355" s="33"/>
      <c r="D3355" s="33"/>
      <c r="E3355" s="33"/>
      <c r="F3355" s="33"/>
      <c r="G3355" s="33"/>
      <c r="N3355"/>
      <c r="O3355"/>
      <c r="P3355"/>
      <c r="Q3355"/>
      <c r="R3355"/>
      <c r="S3355"/>
      <c r="T3355"/>
      <c r="U3355"/>
      <c r="V3355"/>
      <c r="W3355"/>
      <c r="X3355" s="410"/>
      <c r="Y3355" s="410"/>
      <c r="Z3355" s="410"/>
      <c r="AA3355" s="410"/>
      <c r="AB3355" s="410"/>
      <c r="AC3355" s="410"/>
      <c r="AD3355" s="410"/>
    </row>
    <row r="3356" spans="1:30" s="30" customFormat="1" x14ac:dyDescent="0.25">
      <c r="A3356"/>
      <c r="B3356"/>
      <c r="C3356" s="33"/>
      <c r="D3356" s="33"/>
      <c r="E3356" s="33"/>
      <c r="F3356" s="33"/>
      <c r="G3356" s="33"/>
      <c r="N3356"/>
      <c r="O3356"/>
      <c r="P3356"/>
      <c r="Q3356"/>
      <c r="R3356"/>
      <c r="S3356"/>
      <c r="T3356"/>
      <c r="U3356"/>
      <c r="V3356"/>
      <c r="W3356"/>
      <c r="X3356" s="410"/>
      <c r="Y3356" s="410"/>
      <c r="Z3356" s="410"/>
      <c r="AA3356" s="410"/>
      <c r="AB3356" s="410"/>
      <c r="AC3356" s="410"/>
      <c r="AD3356" s="410"/>
    </row>
    <row r="3357" spans="1:30" s="30" customFormat="1" x14ac:dyDescent="0.25">
      <c r="A3357"/>
      <c r="B3357"/>
      <c r="C3357" s="33"/>
      <c r="D3357" s="33"/>
      <c r="E3357" s="33"/>
      <c r="F3357" s="33"/>
      <c r="G3357" s="33"/>
      <c r="N3357"/>
      <c r="O3357"/>
      <c r="P3357"/>
      <c r="Q3357"/>
      <c r="R3357"/>
      <c r="S3357"/>
      <c r="T3357"/>
      <c r="U3357"/>
      <c r="V3357"/>
      <c r="W3357"/>
      <c r="X3357" s="410"/>
      <c r="Y3357" s="410"/>
      <c r="Z3357" s="410"/>
      <c r="AA3357" s="410"/>
      <c r="AB3357" s="410"/>
      <c r="AC3357" s="410"/>
      <c r="AD3357" s="410"/>
    </row>
    <row r="3358" spans="1:30" s="30" customFormat="1" x14ac:dyDescent="0.25">
      <c r="A3358"/>
      <c r="B3358"/>
      <c r="C3358" s="33"/>
      <c r="D3358" s="33"/>
      <c r="E3358" s="33"/>
      <c r="F3358" s="33"/>
      <c r="G3358" s="33"/>
      <c r="N3358"/>
      <c r="O3358"/>
      <c r="P3358"/>
      <c r="Q3358"/>
      <c r="R3358"/>
      <c r="S3358"/>
      <c r="T3358"/>
      <c r="U3358"/>
      <c r="V3358"/>
      <c r="W3358"/>
      <c r="X3358" s="410"/>
      <c r="Y3358" s="410"/>
      <c r="Z3358" s="410"/>
      <c r="AA3358" s="410"/>
      <c r="AB3358" s="410"/>
      <c r="AC3358" s="410"/>
      <c r="AD3358" s="410"/>
    </row>
    <row r="3359" spans="1:30" s="30" customFormat="1" x14ac:dyDescent="0.25">
      <c r="A3359"/>
      <c r="B3359"/>
      <c r="C3359" s="33"/>
      <c r="D3359" s="33"/>
      <c r="E3359" s="33"/>
      <c r="F3359" s="33"/>
      <c r="G3359" s="33"/>
      <c r="N3359"/>
      <c r="O3359"/>
      <c r="P3359"/>
      <c r="Q3359"/>
      <c r="R3359"/>
      <c r="S3359"/>
      <c r="T3359"/>
      <c r="U3359"/>
      <c r="V3359"/>
      <c r="W3359"/>
      <c r="X3359" s="410"/>
      <c r="Y3359" s="410"/>
      <c r="Z3359" s="410"/>
      <c r="AA3359" s="410"/>
      <c r="AB3359" s="410"/>
      <c r="AC3359" s="410"/>
      <c r="AD3359" s="410"/>
    </row>
    <row r="3360" spans="1:30" s="30" customFormat="1" x14ac:dyDescent="0.25">
      <c r="A3360"/>
      <c r="B3360"/>
      <c r="C3360" s="33"/>
      <c r="D3360" s="33"/>
      <c r="E3360" s="33"/>
      <c r="F3360" s="33"/>
      <c r="G3360" s="33"/>
      <c r="N3360"/>
      <c r="O3360"/>
      <c r="P3360"/>
      <c r="Q3360"/>
      <c r="R3360"/>
      <c r="S3360"/>
      <c r="T3360"/>
      <c r="U3360"/>
      <c r="V3360"/>
      <c r="W3360"/>
      <c r="X3360" s="410"/>
      <c r="Y3360" s="410"/>
      <c r="Z3360" s="410"/>
      <c r="AA3360" s="410"/>
      <c r="AB3360" s="410"/>
      <c r="AC3360" s="410"/>
      <c r="AD3360" s="410"/>
    </row>
    <row r="3361" spans="1:30" s="30" customFormat="1" x14ac:dyDescent="0.25">
      <c r="A3361"/>
      <c r="B3361"/>
      <c r="C3361" s="33"/>
      <c r="D3361" s="33"/>
      <c r="E3361" s="33"/>
      <c r="F3361" s="33"/>
      <c r="G3361" s="33"/>
      <c r="N3361"/>
      <c r="O3361"/>
      <c r="P3361"/>
      <c r="Q3361"/>
      <c r="R3361"/>
      <c r="S3361"/>
      <c r="T3361"/>
      <c r="U3361"/>
      <c r="V3361"/>
      <c r="W3361"/>
      <c r="X3361" s="410"/>
      <c r="Y3361" s="410"/>
      <c r="Z3361" s="410"/>
      <c r="AA3361" s="410"/>
      <c r="AB3361" s="410"/>
      <c r="AC3361" s="410"/>
      <c r="AD3361" s="410"/>
    </row>
    <row r="3362" spans="1:30" s="30" customFormat="1" x14ac:dyDescent="0.25">
      <c r="A3362"/>
      <c r="B3362"/>
      <c r="C3362" s="33"/>
      <c r="D3362" s="33"/>
      <c r="E3362" s="33"/>
      <c r="F3362" s="33"/>
      <c r="G3362" s="33"/>
      <c r="N3362"/>
      <c r="O3362"/>
      <c r="P3362"/>
      <c r="Q3362"/>
      <c r="R3362"/>
      <c r="S3362"/>
      <c r="T3362"/>
      <c r="U3362"/>
      <c r="V3362"/>
      <c r="W3362"/>
      <c r="X3362" s="410"/>
      <c r="Y3362" s="410"/>
      <c r="Z3362" s="410"/>
      <c r="AA3362" s="410"/>
      <c r="AB3362" s="410"/>
      <c r="AC3362" s="410"/>
      <c r="AD3362" s="410"/>
    </row>
    <row r="3363" spans="1:30" s="30" customFormat="1" x14ac:dyDescent="0.25">
      <c r="A3363"/>
      <c r="B3363"/>
      <c r="C3363" s="33"/>
      <c r="D3363" s="33"/>
      <c r="E3363" s="33"/>
      <c r="F3363" s="33"/>
      <c r="G3363" s="33"/>
      <c r="N3363"/>
      <c r="O3363"/>
      <c r="P3363"/>
      <c r="Q3363"/>
      <c r="R3363"/>
      <c r="S3363"/>
      <c r="T3363"/>
      <c r="U3363"/>
      <c r="V3363"/>
      <c r="W3363"/>
      <c r="X3363" s="410"/>
      <c r="Y3363" s="410"/>
      <c r="Z3363" s="410"/>
      <c r="AA3363" s="410"/>
      <c r="AB3363" s="410"/>
      <c r="AC3363" s="410"/>
      <c r="AD3363" s="410"/>
    </row>
    <row r="3364" spans="1:30" s="30" customFormat="1" x14ac:dyDescent="0.25">
      <c r="A3364"/>
      <c r="B3364"/>
      <c r="C3364" s="33"/>
      <c r="D3364" s="33"/>
      <c r="E3364" s="33"/>
      <c r="F3364" s="33"/>
      <c r="G3364" s="33"/>
      <c r="N3364"/>
      <c r="O3364"/>
      <c r="P3364"/>
      <c r="Q3364"/>
      <c r="R3364"/>
      <c r="S3364"/>
      <c r="T3364"/>
      <c r="U3364"/>
      <c r="V3364"/>
      <c r="W3364"/>
      <c r="X3364" s="410"/>
      <c r="Y3364" s="410"/>
      <c r="Z3364" s="410"/>
      <c r="AA3364" s="410"/>
      <c r="AB3364" s="410"/>
      <c r="AC3364" s="410"/>
      <c r="AD3364" s="410"/>
    </row>
    <row r="3365" spans="1:30" s="30" customFormat="1" x14ac:dyDescent="0.25">
      <c r="A3365"/>
      <c r="B3365"/>
      <c r="C3365" s="33"/>
      <c r="D3365" s="33"/>
      <c r="E3365" s="33"/>
      <c r="F3365" s="33"/>
      <c r="G3365" s="33"/>
      <c r="N3365"/>
      <c r="O3365"/>
      <c r="P3365"/>
      <c r="Q3365"/>
      <c r="R3365"/>
      <c r="S3365"/>
      <c r="T3365"/>
      <c r="U3365"/>
      <c r="V3365"/>
      <c r="W3365"/>
      <c r="X3365" s="410"/>
      <c r="Y3365" s="410"/>
      <c r="Z3365" s="410"/>
      <c r="AA3365" s="410"/>
      <c r="AB3365" s="410"/>
      <c r="AC3365" s="410"/>
      <c r="AD3365" s="410"/>
    </row>
    <row r="3366" spans="1:30" s="30" customFormat="1" x14ac:dyDescent="0.25">
      <c r="A3366"/>
      <c r="B3366"/>
      <c r="C3366" s="33"/>
      <c r="D3366" s="33"/>
      <c r="E3366" s="33"/>
      <c r="F3366" s="33"/>
      <c r="G3366" s="33"/>
      <c r="N3366"/>
      <c r="O3366"/>
      <c r="P3366"/>
      <c r="Q3366"/>
      <c r="R3366"/>
      <c r="S3366"/>
      <c r="T3366"/>
      <c r="U3366"/>
      <c r="V3366"/>
      <c r="W3366"/>
      <c r="X3366" s="410"/>
      <c r="Y3366" s="410"/>
      <c r="Z3366" s="410"/>
      <c r="AA3366" s="410"/>
      <c r="AB3366" s="410"/>
      <c r="AC3366" s="410"/>
      <c r="AD3366" s="410"/>
    </row>
    <row r="3367" spans="1:30" s="30" customFormat="1" x14ac:dyDescent="0.25">
      <c r="A3367"/>
      <c r="B3367"/>
      <c r="C3367" s="33"/>
      <c r="D3367" s="33"/>
      <c r="E3367" s="33"/>
      <c r="F3367" s="33"/>
      <c r="G3367" s="33"/>
      <c r="N3367"/>
      <c r="O3367"/>
      <c r="P3367"/>
      <c r="Q3367"/>
      <c r="R3367"/>
      <c r="S3367"/>
      <c r="T3367"/>
      <c r="U3367"/>
      <c r="V3367"/>
      <c r="W3367"/>
      <c r="X3367" s="410"/>
      <c r="Y3367" s="410"/>
      <c r="Z3367" s="410"/>
      <c r="AA3367" s="410"/>
      <c r="AB3367" s="410"/>
      <c r="AC3367" s="410"/>
      <c r="AD3367" s="410"/>
    </row>
    <row r="3368" spans="1:30" s="30" customFormat="1" x14ac:dyDescent="0.25">
      <c r="A3368"/>
      <c r="B3368"/>
      <c r="C3368" s="33"/>
      <c r="D3368" s="33"/>
      <c r="E3368" s="33"/>
      <c r="F3368" s="33"/>
      <c r="G3368" s="33"/>
      <c r="N3368"/>
      <c r="O3368"/>
      <c r="P3368"/>
      <c r="Q3368"/>
      <c r="R3368"/>
      <c r="S3368"/>
      <c r="T3368"/>
      <c r="U3368"/>
      <c r="V3368"/>
      <c r="W3368"/>
      <c r="X3368" s="410"/>
      <c r="Y3368" s="410"/>
      <c r="Z3368" s="410"/>
      <c r="AA3368" s="410"/>
      <c r="AB3368" s="410"/>
      <c r="AC3368" s="410"/>
      <c r="AD3368" s="410"/>
    </row>
    <row r="3369" spans="1:30" s="30" customFormat="1" x14ac:dyDescent="0.25">
      <c r="A3369"/>
      <c r="B3369"/>
      <c r="C3369" s="33"/>
      <c r="D3369" s="33"/>
      <c r="E3369" s="33"/>
      <c r="F3369" s="33"/>
      <c r="G3369" s="33"/>
      <c r="N3369"/>
      <c r="O3369"/>
      <c r="P3369"/>
      <c r="Q3369"/>
      <c r="R3369"/>
      <c r="S3369"/>
      <c r="T3369"/>
      <c r="U3369"/>
      <c r="V3369"/>
      <c r="W3369"/>
      <c r="X3369" s="410"/>
      <c r="Y3369" s="410"/>
      <c r="Z3369" s="410"/>
      <c r="AA3369" s="410"/>
      <c r="AB3369" s="410"/>
      <c r="AC3369" s="410"/>
      <c r="AD3369" s="410"/>
    </row>
    <row r="3370" spans="1:30" s="30" customFormat="1" x14ac:dyDescent="0.25">
      <c r="A3370"/>
      <c r="B3370"/>
      <c r="C3370" s="33"/>
      <c r="D3370" s="33"/>
      <c r="E3370" s="33"/>
      <c r="F3370" s="33"/>
      <c r="G3370" s="33"/>
      <c r="N3370"/>
      <c r="O3370"/>
      <c r="P3370"/>
      <c r="Q3370"/>
      <c r="R3370"/>
      <c r="S3370"/>
      <c r="T3370"/>
      <c r="U3370"/>
      <c r="V3370"/>
      <c r="W3370"/>
      <c r="X3370" s="410"/>
      <c r="Y3370" s="410"/>
      <c r="Z3370" s="410"/>
      <c r="AA3370" s="410"/>
      <c r="AB3370" s="410"/>
      <c r="AC3370" s="410"/>
      <c r="AD3370" s="410"/>
    </row>
    <row r="3371" spans="1:30" s="30" customFormat="1" x14ac:dyDescent="0.25">
      <c r="A3371"/>
      <c r="B3371"/>
      <c r="C3371" s="33"/>
      <c r="D3371" s="33"/>
      <c r="E3371" s="33"/>
      <c r="F3371" s="33"/>
      <c r="G3371" s="33"/>
      <c r="N3371"/>
      <c r="O3371"/>
      <c r="P3371"/>
      <c r="Q3371"/>
      <c r="R3371"/>
      <c r="S3371"/>
      <c r="T3371"/>
      <c r="U3371"/>
      <c r="V3371"/>
      <c r="W3371"/>
      <c r="X3371" s="410"/>
      <c r="Y3371" s="410"/>
      <c r="Z3371" s="410"/>
      <c r="AA3371" s="410"/>
      <c r="AB3371" s="410"/>
      <c r="AC3371" s="410"/>
      <c r="AD3371" s="410"/>
    </row>
    <row r="3372" spans="1:30" s="30" customFormat="1" x14ac:dyDescent="0.25">
      <c r="A3372"/>
      <c r="B3372"/>
      <c r="C3372" s="33"/>
      <c r="D3372" s="33"/>
      <c r="E3372" s="33"/>
      <c r="F3372" s="33"/>
      <c r="G3372" s="33"/>
      <c r="N3372"/>
      <c r="O3372"/>
      <c r="P3372"/>
      <c r="Q3372"/>
      <c r="R3372"/>
      <c r="S3372"/>
      <c r="T3372"/>
      <c r="U3372"/>
      <c r="V3372"/>
      <c r="W3372"/>
      <c r="X3372" s="410"/>
      <c r="Y3372" s="410"/>
      <c r="Z3372" s="410"/>
      <c r="AA3372" s="410"/>
      <c r="AB3372" s="410"/>
      <c r="AC3372" s="410"/>
      <c r="AD3372" s="410"/>
    </row>
    <row r="3373" spans="1:30" s="30" customFormat="1" x14ac:dyDescent="0.25">
      <c r="A3373"/>
      <c r="B3373"/>
      <c r="C3373" s="33"/>
      <c r="D3373" s="33"/>
      <c r="E3373" s="33"/>
      <c r="F3373" s="33"/>
      <c r="G3373" s="33"/>
      <c r="N3373"/>
      <c r="O3373"/>
      <c r="P3373"/>
      <c r="Q3373"/>
      <c r="R3373"/>
      <c r="S3373"/>
      <c r="T3373"/>
      <c r="U3373"/>
      <c r="V3373"/>
      <c r="W3373"/>
      <c r="X3373" s="410"/>
      <c r="Y3373" s="410"/>
      <c r="Z3373" s="410"/>
      <c r="AA3373" s="410"/>
      <c r="AB3373" s="410"/>
      <c r="AC3373" s="410"/>
      <c r="AD3373" s="410"/>
    </row>
    <row r="3374" spans="1:30" s="30" customFormat="1" x14ac:dyDescent="0.25">
      <c r="A3374"/>
      <c r="B3374"/>
      <c r="C3374" s="33"/>
      <c r="D3374" s="33"/>
      <c r="E3374" s="33"/>
      <c r="F3374" s="33"/>
      <c r="G3374" s="33"/>
      <c r="N3374"/>
      <c r="O3374"/>
      <c r="P3374"/>
      <c r="Q3374"/>
      <c r="R3374"/>
      <c r="S3374"/>
      <c r="T3374"/>
      <c r="U3374"/>
      <c r="V3374"/>
      <c r="W3374"/>
      <c r="X3374" s="410"/>
      <c r="Y3374" s="410"/>
      <c r="Z3374" s="410"/>
      <c r="AA3374" s="410"/>
      <c r="AB3374" s="410"/>
      <c r="AC3374" s="410"/>
      <c r="AD3374" s="410"/>
    </row>
    <row r="3375" spans="1:30" s="30" customFormat="1" x14ac:dyDescent="0.25">
      <c r="A3375"/>
      <c r="B3375"/>
      <c r="C3375" s="33"/>
      <c r="D3375" s="33"/>
      <c r="E3375" s="33"/>
      <c r="F3375" s="33"/>
      <c r="G3375" s="33"/>
      <c r="N3375"/>
      <c r="O3375"/>
      <c r="P3375"/>
      <c r="Q3375"/>
      <c r="R3375"/>
      <c r="S3375"/>
      <c r="T3375"/>
      <c r="U3375"/>
      <c r="V3375"/>
      <c r="W3375"/>
      <c r="X3375" s="410"/>
      <c r="Y3375" s="410"/>
      <c r="Z3375" s="410"/>
      <c r="AA3375" s="410"/>
      <c r="AB3375" s="410"/>
      <c r="AC3375" s="410"/>
      <c r="AD3375" s="410"/>
    </row>
    <row r="3376" spans="1:30" s="30" customFormat="1" x14ac:dyDescent="0.25">
      <c r="A3376"/>
      <c r="B3376"/>
      <c r="C3376" s="33"/>
      <c r="D3376" s="33"/>
      <c r="E3376" s="33"/>
      <c r="F3376" s="33"/>
      <c r="G3376" s="33"/>
      <c r="N3376"/>
      <c r="O3376"/>
      <c r="P3376"/>
      <c r="Q3376"/>
      <c r="R3376"/>
      <c r="S3376"/>
      <c r="T3376"/>
      <c r="U3376"/>
      <c r="V3376"/>
      <c r="W3376"/>
      <c r="X3376" s="410"/>
      <c r="Y3376" s="410"/>
      <c r="Z3376" s="410"/>
      <c r="AA3376" s="410"/>
      <c r="AB3376" s="410"/>
      <c r="AC3376" s="410"/>
      <c r="AD3376" s="410"/>
    </row>
    <row r="3377" spans="1:30" s="30" customFormat="1" x14ac:dyDescent="0.25">
      <c r="A3377"/>
      <c r="B3377"/>
      <c r="C3377" s="33"/>
      <c r="D3377" s="33"/>
      <c r="E3377" s="33"/>
      <c r="F3377" s="33"/>
      <c r="G3377" s="33"/>
      <c r="N3377"/>
      <c r="O3377"/>
      <c r="P3377"/>
      <c r="Q3377"/>
      <c r="R3377"/>
      <c r="S3377"/>
      <c r="T3377"/>
      <c r="U3377"/>
      <c r="V3377"/>
      <c r="W3377"/>
      <c r="X3377" s="410"/>
      <c r="Y3377" s="410"/>
      <c r="Z3377" s="410"/>
      <c r="AA3377" s="410"/>
      <c r="AB3377" s="410"/>
      <c r="AC3377" s="410"/>
      <c r="AD3377" s="410"/>
    </row>
    <row r="3378" spans="1:30" s="30" customFormat="1" x14ac:dyDescent="0.25">
      <c r="A3378"/>
      <c r="B3378"/>
      <c r="C3378" s="33"/>
      <c r="D3378" s="33"/>
      <c r="E3378" s="33"/>
      <c r="F3378" s="33"/>
      <c r="G3378" s="33"/>
      <c r="N3378"/>
      <c r="O3378"/>
      <c r="P3378"/>
      <c r="Q3378"/>
      <c r="R3378"/>
      <c r="S3378"/>
      <c r="T3378"/>
      <c r="U3378"/>
      <c r="V3378"/>
      <c r="W3378"/>
      <c r="X3378" s="410"/>
      <c r="Y3378" s="410"/>
      <c r="Z3378" s="410"/>
      <c r="AA3378" s="410"/>
      <c r="AB3378" s="410"/>
      <c r="AC3378" s="410"/>
      <c r="AD3378" s="410"/>
    </row>
    <row r="3379" spans="1:30" s="30" customFormat="1" x14ac:dyDescent="0.25">
      <c r="A3379"/>
      <c r="B3379"/>
      <c r="C3379" s="33"/>
      <c r="D3379" s="33"/>
      <c r="E3379" s="33"/>
      <c r="F3379" s="33"/>
      <c r="G3379" s="33"/>
      <c r="N3379"/>
      <c r="O3379"/>
      <c r="P3379"/>
      <c r="Q3379"/>
      <c r="R3379"/>
      <c r="S3379"/>
      <c r="T3379"/>
      <c r="U3379"/>
      <c r="V3379"/>
      <c r="W3379"/>
      <c r="X3379" s="410"/>
      <c r="Y3379" s="410"/>
      <c r="Z3379" s="410"/>
      <c r="AA3379" s="410"/>
      <c r="AB3379" s="410"/>
      <c r="AC3379" s="410"/>
      <c r="AD3379" s="410"/>
    </row>
    <row r="3380" spans="1:30" s="30" customFormat="1" x14ac:dyDescent="0.25">
      <c r="A3380"/>
      <c r="B3380"/>
      <c r="C3380" s="33"/>
      <c r="D3380" s="33"/>
      <c r="E3380" s="33"/>
      <c r="F3380" s="33"/>
      <c r="G3380" s="33"/>
      <c r="N3380"/>
      <c r="O3380"/>
      <c r="P3380"/>
      <c r="Q3380"/>
      <c r="R3380"/>
      <c r="S3380"/>
      <c r="T3380"/>
      <c r="U3380"/>
      <c r="V3380"/>
      <c r="W3380"/>
      <c r="X3380" s="410"/>
      <c r="Y3380" s="410"/>
      <c r="Z3380" s="410"/>
      <c r="AA3380" s="410"/>
      <c r="AB3380" s="410"/>
      <c r="AC3380" s="410"/>
      <c r="AD3380" s="410"/>
    </row>
    <row r="3381" spans="1:30" s="30" customFormat="1" x14ac:dyDescent="0.25">
      <c r="A3381"/>
      <c r="B3381"/>
      <c r="C3381" s="33"/>
      <c r="D3381" s="33"/>
      <c r="E3381" s="33"/>
      <c r="F3381" s="33"/>
      <c r="G3381" s="33"/>
      <c r="N3381"/>
      <c r="O3381"/>
      <c r="P3381"/>
      <c r="Q3381"/>
      <c r="R3381"/>
      <c r="S3381"/>
      <c r="T3381"/>
      <c r="U3381"/>
      <c r="V3381"/>
      <c r="W3381"/>
      <c r="X3381" s="410"/>
      <c r="Y3381" s="410"/>
      <c r="Z3381" s="410"/>
      <c r="AA3381" s="410"/>
      <c r="AB3381" s="410"/>
      <c r="AC3381" s="410"/>
      <c r="AD3381" s="410"/>
    </row>
    <row r="3382" spans="1:30" s="30" customFormat="1" x14ac:dyDescent="0.25">
      <c r="A3382"/>
      <c r="B3382"/>
      <c r="C3382" s="33"/>
      <c r="D3382" s="33"/>
      <c r="E3382" s="33"/>
      <c r="F3382" s="33"/>
      <c r="G3382" s="33"/>
      <c r="N3382"/>
      <c r="O3382"/>
      <c r="P3382"/>
      <c r="Q3382"/>
      <c r="R3382"/>
      <c r="S3382"/>
      <c r="T3382"/>
      <c r="U3382"/>
      <c r="V3382"/>
      <c r="W3382"/>
      <c r="X3382" s="410"/>
      <c r="Y3382" s="410"/>
      <c r="Z3382" s="410"/>
      <c r="AA3382" s="410"/>
      <c r="AB3382" s="410"/>
      <c r="AC3382" s="410"/>
      <c r="AD3382" s="410"/>
    </row>
    <row r="3383" spans="1:30" s="30" customFormat="1" x14ac:dyDescent="0.25">
      <c r="A3383"/>
      <c r="B3383"/>
      <c r="C3383" s="33"/>
      <c r="D3383" s="33"/>
      <c r="E3383" s="33"/>
      <c r="F3383" s="33"/>
      <c r="G3383" s="33"/>
      <c r="N3383"/>
      <c r="O3383"/>
      <c r="P3383"/>
      <c r="Q3383"/>
      <c r="R3383"/>
      <c r="S3383"/>
      <c r="T3383"/>
      <c r="U3383"/>
      <c r="V3383"/>
      <c r="W3383"/>
      <c r="X3383" s="410"/>
      <c r="Y3383" s="410"/>
      <c r="Z3383" s="410"/>
      <c r="AA3383" s="410"/>
      <c r="AB3383" s="410"/>
      <c r="AC3383" s="410"/>
      <c r="AD3383" s="410"/>
    </row>
    <row r="3384" spans="1:30" s="30" customFormat="1" x14ac:dyDescent="0.25">
      <c r="A3384"/>
      <c r="B3384"/>
      <c r="C3384" s="33"/>
      <c r="D3384" s="33"/>
      <c r="E3384" s="33"/>
      <c r="F3384" s="33"/>
      <c r="G3384" s="33"/>
      <c r="N3384"/>
      <c r="O3384"/>
      <c r="P3384"/>
      <c r="Q3384"/>
      <c r="R3384"/>
      <c r="S3384"/>
      <c r="T3384"/>
      <c r="U3384"/>
      <c r="V3384"/>
      <c r="W3384"/>
      <c r="X3384" s="410"/>
      <c r="Y3384" s="410"/>
      <c r="Z3384" s="410"/>
      <c r="AA3384" s="410"/>
      <c r="AB3384" s="410"/>
      <c r="AC3384" s="410"/>
      <c r="AD3384" s="410"/>
    </row>
    <row r="3385" spans="1:30" s="30" customFormat="1" x14ac:dyDescent="0.25">
      <c r="A3385"/>
      <c r="B3385"/>
      <c r="C3385" s="33"/>
      <c r="D3385" s="33"/>
      <c r="E3385" s="33"/>
      <c r="F3385" s="33"/>
      <c r="G3385" s="33"/>
      <c r="N3385"/>
      <c r="O3385"/>
      <c r="P3385"/>
      <c r="Q3385"/>
      <c r="R3385"/>
      <c r="S3385"/>
      <c r="T3385"/>
      <c r="U3385"/>
      <c r="V3385"/>
      <c r="W3385"/>
      <c r="X3385" s="410"/>
      <c r="Y3385" s="410"/>
      <c r="Z3385" s="410"/>
      <c r="AA3385" s="410"/>
      <c r="AB3385" s="410"/>
      <c r="AC3385" s="410"/>
      <c r="AD3385" s="410"/>
    </row>
    <row r="3386" spans="1:30" s="30" customFormat="1" x14ac:dyDescent="0.25">
      <c r="A3386"/>
      <c r="B3386"/>
      <c r="C3386" s="33"/>
      <c r="D3386" s="33"/>
      <c r="E3386" s="33"/>
      <c r="F3386" s="33"/>
      <c r="G3386" s="33"/>
      <c r="N3386"/>
      <c r="O3386"/>
      <c r="P3386"/>
      <c r="Q3386"/>
      <c r="R3386"/>
      <c r="S3386"/>
      <c r="T3386"/>
      <c r="U3386"/>
      <c r="V3386"/>
      <c r="W3386"/>
      <c r="X3386" s="410"/>
      <c r="Y3386" s="410"/>
      <c r="Z3386" s="410"/>
      <c r="AA3386" s="410"/>
      <c r="AB3386" s="410"/>
      <c r="AC3386" s="410"/>
      <c r="AD3386" s="410"/>
    </row>
    <row r="3387" spans="1:30" s="30" customFormat="1" x14ac:dyDescent="0.25">
      <c r="A3387"/>
      <c r="B3387"/>
      <c r="C3387" s="33"/>
      <c r="D3387" s="33"/>
      <c r="E3387" s="33"/>
      <c r="F3387" s="33"/>
      <c r="G3387" s="33"/>
      <c r="N3387"/>
      <c r="O3387"/>
      <c r="P3387"/>
      <c r="Q3387"/>
      <c r="R3387"/>
      <c r="S3387"/>
      <c r="T3387"/>
      <c r="U3387"/>
      <c r="V3387"/>
      <c r="W3387"/>
      <c r="X3387" s="410"/>
      <c r="Y3387" s="410"/>
      <c r="Z3387" s="410"/>
      <c r="AA3387" s="410"/>
      <c r="AB3387" s="410"/>
      <c r="AC3387" s="410"/>
      <c r="AD3387" s="410"/>
    </row>
    <row r="3388" spans="1:30" s="30" customFormat="1" x14ac:dyDescent="0.25">
      <c r="A3388"/>
      <c r="B3388"/>
      <c r="C3388" s="33"/>
      <c r="D3388" s="33"/>
      <c r="E3388" s="33"/>
      <c r="F3388" s="33"/>
      <c r="G3388" s="33"/>
      <c r="N3388"/>
      <c r="O3388"/>
      <c r="P3388"/>
      <c r="Q3388"/>
      <c r="R3388"/>
      <c r="S3388"/>
      <c r="T3388"/>
      <c r="U3388"/>
      <c r="V3388"/>
      <c r="W3388"/>
      <c r="X3388" s="410"/>
      <c r="Y3388" s="410"/>
      <c r="Z3388" s="410"/>
      <c r="AA3388" s="410"/>
      <c r="AB3388" s="410"/>
      <c r="AC3388" s="410"/>
      <c r="AD3388" s="410"/>
    </row>
    <row r="3389" spans="1:30" s="30" customFormat="1" x14ac:dyDescent="0.25">
      <c r="A3389"/>
      <c r="B3389"/>
      <c r="C3389" s="33"/>
      <c r="D3389" s="33"/>
      <c r="E3389" s="33"/>
      <c r="F3389" s="33"/>
      <c r="G3389" s="33"/>
      <c r="N3389"/>
      <c r="O3389"/>
      <c r="P3389"/>
      <c r="Q3389"/>
      <c r="R3389"/>
      <c r="S3389"/>
      <c r="T3389"/>
      <c r="U3389"/>
      <c r="V3389"/>
      <c r="W3389"/>
      <c r="X3389" s="410"/>
      <c r="Y3389" s="410"/>
      <c r="Z3389" s="410"/>
      <c r="AA3389" s="410"/>
      <c r="AB3389" s="410"/>
      <c r="AC3389" s="410"/>
      <c r="AD3389" s="410"/>
    </row>
    <row r="3390" spans="1:30" s="30" customFormat="1" x14ac:dyDescent="0.25">
      <c r="A3390"/>
      <c r="B3390"/>
      <c r="C3390" s="33"/>
      <c r="D3390" s="33"/>
      <c r="E3390" s="33"/>
      <c r="F3390" s="33"/>
      <c r="G3390" s="33"/>
      <c r="N3390"/>
      <c r="O3390"/>
      <c r="P3390"/>
      <c r="Q3390"/>
      <c r="R3390"/>
      <c r="S3390"/>
      <c r="T3390"/>
      <c r="U3390"/>
      <c r="V3390"/>
      <c r="W3390"/>
      <c r="X3390" s="410"/>
      <c r="Y3390" s="410"/>
      <c r="Z3390" s="410"/>
      <c r="AA3390" s="410"/>
      <c r="AB3390" s="410"/>
      <c r="AC3390" s="410"/>
      <c r="AD3390" s="410"/>
    </row>
    <row r="3391" spans="1:30" s="30" customFormat="1" x14ac:dyDescent="0.25">
      <c r="A3391"/>
      <c r="B3391"/>
      <c r="C3391" s="33"/>
      <c r="D3391" s="33"/>
      <c r="E3391" s="33"/>
      <c r="F3391" s="33"/>
      <c r="G3391" s="33"/>
      <c r="N3391"/>
      <c r="O3391"/>
      <c r="P3391"/>
      <c r="Q3391"/>
      <c r="R3391"/>
      <c r="S3391"/>
      <c r="T3391"/>
      <c r="U3391"/>
      <c r="V3391"/>
      <c r="W3391"/>
      <c r="X3391" s="410"/>
      <c r="Y3391" s="410"/>
      <c r="Z3391" s="410"/>
      <c r="AA3391" s="410"/>
      <c r="AB3391" s="410"/>
      <c r="AC3391" s="410"/>
      <c r="AD3391" s="410"/>
    </row>
    <row r="3392" spans="1:30" s="30" customFormat="1" x14ac:dyDescent="0.25">
      <c r="A3392"/>
      <c r="B3392"/>
      <c r="C3392" s="33"/>
      <c r="D3392" s="33"/>
      <c r="E3392" s="33"/>
      <c r="F3392" s="33"/>
      <c r="G3392" s="33"/>
      <c r="N3392"/>
      <c r="O3392"/>
      <c r="P3392"/>
      <c r="Q3392"/>
      <c r="R3392"/>
      <c r="S3392"/>
      <c r="T3392"/>
      <c r="U3392"/>
      <c r="V3392"/>
      <c r="W3392"/>
      <c r="X3392" s="410"/>
      <c r="Y3392" s="410"/>
      <c r="Z3392" s="410"/>
      <c r="AA3392" s="410"/>
      <c r="AB3392" s="410"/>
      <c r="AC3392" s="410"/>
      <c r="AD3392" s="410"/>
    </row>
    <row r="3393" spans="1:30" s="30" customFormat="1" x14ac:dyDescent="0.25">
      <c r="A3393"/>
      <c r="B3393"/>
      <c r="C3393" s="33"/>
      <c r="D3393" s="33"/>
      <c r="E3393" s="33"/>
      <c r="F3393" s="33"/>
      <c r="G3393" s="33"/>
      <c r="N3393"/>
      <c r="O3393"/>
      <c r="P3393"/>
      <c r="Q3393"/>
      <c r="R3393"/>
      <c r="S3393"/>
      <c r="T3393"/>
      <c r="U3393"/>
      <c r="V3393"/>
      <c r="W3393"/>
      <c r="X3393" s="410"/>
      <c r="Y3393" s="410"/>
      <c r="Z3393" s="410"/>
      <c r="AA3393" s="410"/>
      <c r="AB3393" s="410"/>
      <c r="AC3393" s="410"/>
      <c r="AD3393" s="410"/>
    </row>
    <row r="3394" spans="1:30" s="30" customFormat="1" x14ac:dyDescent="0.25">
      <c r="A3394"/>
      <c r="B3394"/>
      <c r="C3394" s="33"/>
      <c r="D3394" s="33"/>
      <c r="E3394" s="33"/>
      <c r="F3394" s="33"/>
      <c r="G3394" s="33"/>
      <c r="N3394"/>
      <c r="O3394"/>
      <c r="P3394"/>
      <c r="Q3394"/>
      <c r="R3394"/>
      <c r="S3394"/>
      <c r="T3394"/>
      <c r="U3394"/>
      <c r="V3394"/>
      <c r="W3394"/>
      <c r="X3394" s="410"/>
      <c r="Y3394" s="410"/>
      <c r="Z3394" s="410"/>
      <c r="AA3394" s="410"/>
      <c r="AB3394" s="410"/>
      <c r="AC3394" s="410"/>
      <c r="AD3394" s="410"/>
    </row>
    <row r="3395" spans="1:30" s="30" customFormat="1" x14ac:dyDescent="0.25">
      <c r="A3395"/>
      <c r="B3395"/>
      <c r="C3395" s="33"/>
      <c r="D3395" s="33"/>
      <c r="E3395" s="33"/>
      <c r="F3395" s="33"/>
      <c r="G3395" s="33"/>
      <c r="N3395"/>
      <c r="O3395"/>
      <c r="P3395"/>
      <c r="Q3395"/>
      <c r="R3395"/>
      <c r="S3395"/>
      <c r="T3395"/>
      <c r="U3395"/>
      <c r="V3395"/>
      <c r="W3395"/>
      <c r="X3395" s="410"/>
      <c r="Y3395" s="410"/>
      <c r="Z3395" s="410"/>
      <c r="AA3395" s="410"/>
      <c r="AB3395" s="410"/>
      <c r="AC3395" s="410"/>
      <c r="AD3395" s="410"/>
    </row>
    <row r="3396" spans="1:30" s="30" customFormat="1" x14ac:dyDescent="0.25">
      <c r="A3396"/>
      <c r="B3396"/>
      <c r="C3396" s="33"/>
      <c r="D3396" s="33"/>
      <c r="E3396" s="33"/>
      <c r="F3396" s="33"/>
      <c r="G3396" s="33"/>
      <c r="N3396"/>
      <c r="O3396"/>
      <c r="P3396"/>
      <c r="Q3396"/>
      <c r="R3396"/>
      <c r="S3396"/>
      <c r="T3396"/>
      <c r="U3396"/>
      <c r="V3396"/>
      <c r="W3396"/>
      <c r="X3396" s="410"/>
      <c r="Y3396" s="410"/>
      <c r="Z3396" s="410"/>
      <c r="AA3396" s="410"/>
      <c r="AB3396" s="410"/>
      <c r="AC3396" s="410"/>
      <c r="AD3396" s="410"/>
    </row>
    <row r="3397" spans="1:30" s="30" customFormat="1" x14ac:dyDescent="0.25">
      <c r="A3397"/>
      <c r="B3397"/>
      <c r="C3397" s="33"/>
      <c r="D3397" s="33"/>
      <c r="E3397" s="33"/>
      <c r="F3397" s="33"/>
      <c r="G3397" s="33"/>
      <c r="N3397"/>
      <c r="O3397"/>
      <c r="P3397"/>
      <c r="Q3397"/>
      <c r="R3397"/>
      <c r="S3397"/>
      <c r="T3397"/>
      <c r="U3397"/>
      <c r="V3397"/>
      <c r="W3397"/>
      <c r="X3397" s="410"/>
      <c r="Y3397" s="410"/>
      <c r="Z3397" s="410"/>
      <c r="AA3397" s="410"/>
      <c r="AB3397" s="410"/>
      <c r="AC3397" s="410"/>
      <c r="AD3397" s="410"/>
    </row>
    <row r="3398" spans="1:30" s="30" customFormat="1" x14ac:dyDescent="0.25">
      <c r="A3398"/>
      <c r="B3398"/>
      <c r="C3398" s="33"/>
      <c r="D3398" s="33"/>
      <c r="E3398" s="33"/>
      <c r="F3398" s="33"/>
      <c r="G3398" s="33"/>
      <c r="N3398"/>
      <c r="O3398"/>
      <c r="P3398"/>
      <c r="Q3398"/>
      <c r="R3398"/>
      <c r="S3398"/>
      <c r="T3398"/>
      <c r="U3398"/>
      <c r="V3398"/>
      <c r="W3398"/>
      <c r="X3398" s="410"/>
      <c r="Y3398" s="410"/>
      <c r="Z3398" s="410"/>
      <c r="AA3398" s="410"/>
      <c r="AB3398" s="410"/>
      <c r="AC3398" s="410"/>
      <c r="AD3398" s="410"/>
    </row>
    <row r="3399" spans="1:30" s="30" customFormat="1" x14ac:dyDescent="0.25">
      <c r="A3399"/>
      <c r="B3399"/>
      <c r="C3399" s="33"/>
      <c r="D3399" s="33"/>
      <c r="E3399" s="33"/>
      <c r="F3399" s="33"/>
      <c r="G3399" s="33"/>
      <c r="N3399"/>
      <c r="O3399"/>
      <c r="P3399"/>
      <c r="Q3399"/>
      <c r="R3399"/>
      <c r="S3399"/>
      <c r="T3399"/>
      <c r="U3399"/>
      <c r="V3399"/>
      <c r="W3399"/>
      <c r="X3399" s="410"/>
      <c r="Y3399" s="410"/>
      <c r="Z3399" s="410"/>
      <c r="AA3399" s="410"/>
      <c r="AB3399" s="410"/>
      <c r="AC3399" s="410"/>
      <c r="AD3399" s="410"/>
    </row>
    <row r="3400" spans="1:30" s="30" customFormat="1" x14ac:dyDescent="0.25">
      <c r="A3400"/>
      <c r="B3400"/>
      <c r="C3400" s="33"/>
      <c r="D3400" s="33"/>
      <c r="E3400" s="33"/>
      <c r="F3400" s="33"/>
      <c r="G3400" s="33"/>
      <c r="N3400"/>
      <c r="O3400"/>
      <c r="P3400"/>
      <c r="Q3400"/>
      <c r="R3400"/>
      <c r="S3400"/>
      <c r="T3400"/>
      <c r="U3400"/>
      <c r="V3400"/>
      <c r="W3400"/>
      <c r="X3400" s="410"/>
      <c r="Y3400" s="410"/>
      <c r="Z3400" s="410"/>
      <c r="AA3400" s="410"/>
      <c r="AB3400" s="410"/>
      <c r="AC3400" s="410"/>
      <c r="AD3400" s="410"/>
    </row>
    <row r="3401" spans="1:30" s="30" customFormat="1" x14ac:dyDescent="0.25">
      <c r="A3401"/>
      <c r="B3401"/>
      <c r="C3401" s="33"/>
      <c r="D3401" s="33"/>
      <c r="E3401" s="33"/>
      <c r="F3401" s="33"/>
      <c r="G3401" s="33"/>
      <c r="N3401"/>
      <c r="O3401"/>
      <c r="P3401"/>
      <c r="Q3401"/>
      <c r="R3401"/>
      <c r="S3401"/>
      <c r="T3401"/>
      <c r="U3401"/>
      <c r="V3401"/>
      <c r="W3401"/>
      <c r="X3401" s="410"/>
      <c r="Y3401" s="410"/>
      <c r="Z3401" s="410"/>
      <c r="AA3401" s="410"/>
      <c r="AB3401" s="410"/>
      <c r="AC3401" s="410"/>
      <c r="AD3401" s="410"/>
    </row>
    <row r="3402" spans="1:30" s="30" customFormat="1" x14ac:dyDescent="0.25">
      <c r="A3402"/>
      <c r="B3402"/>
      <c r="C3402" s="33"/>
      <c r="D3402" s="33"/>
      <c r="E3402" s="33"/>
      <c r="F3402" s="33"/>
      <c r="G3402" s="33"/>
      <c r="N3402"/>
      <c r="O3402"/>
      <c r="P3402"/>
      <c r="Q3402"/>
      <c r="R3402"/>
      <c r="S3402"/>
      <c r="T3402"/>
      <c r="U3402"/>
      <c r="V3402"/>
      <c r="W3402"/>
      <c r="X3402" s="410"/>
      <c r="Y3402" s="410"/>
      <c r="Z3402" s="410"/>
      <c r="AA3402" s="410"/>
      <c r="AB3402" s="410"/>
      <c r="AC3402" s="410"/>
      <c r="AD3402" s="410"/>
    </row>
    <row r="3403" spans="1:30" s="30" customFormat="1" x14ac:dyDescent="0.25">
      <c r="A3403"/>
      <c r="B3403"/>
      <c r="C3403" s="33"/>
      <c r="D3403" s="33"/>
      <c r="E3403" s="33"/>
      <c r="F3403" s="33"/>
      <c r="G3403" s="33"/>
      <c r="N3403"/>
      <c r="O3403"/>
      <c r="P3403"/>
      <c r="Q3403"/>
      <c r="R3403"/>
      <c r="S3403"/>
      <c r="T3403"/>
      <c r="U3403"/>
      <c r="V3403"/>
      <c r="W3403"/>
      <c r="X3403" s="410"/>
      <c r="Y3403" s="410"/>
      <c r="Z3403" s="410"/>
      <c r="AA3403" s="410"/>
      <c r="AB3403" s="410"/>
      <c r="AC3403" s="410"/>
      <c r="AD3403" s="410"/>
    </row>
    <row r="3404" spans="1:30" s="30" customFormat="1" x14ac:dyDescent="0.25">
      <c r="A3404"/>
      <c r="B3404"/>
      <c r="C3404" s="33"/>
      <c r="D3404" s="33"/>
      <c r="E3404" s="33"/>
      <c r="F3404" s="33"/>
      <c r="G3404" s="33"/>
      <c r="N3404"/>
      <c r="O3404"/>
      <c r="P3404"/>
      <c r="Q3404"/>
      <c r="R3404"/>
      <c r="S3404"/>
      <c r="T3404"/>
      <c r="U3404"/>
      <c r="V3404"/>
      <c r="W3404"/>
      <c r="X3404" s="410"/>
      <c r="Y3404" s="410"/>
      <c r="Z3404" s="410"/>
      <c r="AA3404" s="410"/>
      <c r="AB3404" s="410"/>
      <c r="AC3404" s="410"/>
      <c r="AD3404" s="410"/>
    </row>
    <row r="3405" spans="1:30" s="30" customFormat="1" x14ac:dyDescent="0.25">
      <c r="A3405"/>
      <c r="B3405"/>
      <c r="C3405" s="33"/>
      <c r="D3405" s="33"/>
      <c r="E3405" s="33"/>
      <c r="F3405" s="33"/>
      <c r="G3405" s="33"/>
      <c r="N3405"/>
      <c r="O3405"/>
      <c r="P3405"/>
      <c r="Q3405"/>
      <c r="R3405"/>
      <c r="S3405"/>
      <c r="T3405"/>
      <c r="U3405"/>
      <c r="V3405"/>
      <c r="W3405"/>
      <c r="X3405" s="410"/>
      <c r="Y3405" s="410"/>
      <c r="Z3405" s="410"/>
      <c r="AA3405" s="410"/>
      <c r="AB3405" s="410"/>
      <c r="AC3405" s="410"/>
      <c r="AD3405" s="410"/>
    </row>
    <row r="3406" spans="1:30" s="30" customFormat="1" x14ac:dyDescent="0.25">
      <c r="A3406"/>
      <c r="B3406"/>
      <c r="C3406" s="33"/>
      <c r="D3406" s="33"/>
      <c r="E3406" s="33"/>
      <c r="F3406" s="33"/>
      <c r="G3406" s="33"/>
      <c r="N3406"/>
      <c r="O3406"/>
      <c r="P3406"/>
      <c r="Q3406"/>
      <c r="R3406"/>
      <c r="S3406"/>
      <c r="T3406"/>
      <c r="U3406"/>
      <c r="V3406"/>
      <c r="W3406"/>
      <c r="X3406" s="410"/>
      <c r="Y3406" s="410"/>
      <c r="Z3406" s="410"/>
      <c r="AA3406" s="410"/>
      <c r="AB3406" s="410"/>
      <c r="AC3406" s="410"/>
      <c r="AD3406" s="410"/>
    </row>
    <row r="3407" spans="1:30" s="30" customFormat="1" x14ac:dyDescent="0.25">
      <c r="A3407"/>
      <c r="B3407"/>
      <c r="C3407" s="33"/>
      <c r="D3407" s="33"/>
      <c r="E3407" s="33"/>
      <c r="F3407" s="33"/>
      <c r="G3407" s="33"/>
      <c r="N3407"/>
      <c r="O3407"/>
      <c r="P3407"/>
      <c r="Q3407"/>
      <c r="R3407"/>
      <c r="S3407"/>
      <c r="T3407"/>
      <c r="U3407"/>
      <c r="V3407"/>
      <c r="W3407"/>
      <c r="X3407" s="410"/>
      <c r="Y3407" s="410"/>
      <c r="Z3407" s="410"/>
      <c r="AA3407" s="410"/>
      <c r="AB3407" s="410"/>
      <c r="AC3407" s="410"/>
      <c r="AD3407" s="410"/>
    </row>
    <row r="3408" spans="1:30" s="30" customFormat="1" x14ac:dyDescent="0.25">
      <c r="A3408"/>
      <c r="B3408"/>
      <c r="C3408" s="33"/>
      <c r="D3408" s="33"/>
      <c r="E3408" s="33"/>
      <c r="F3408" s="33"/>
      <c r="G3408" s="33"/>
      <c r="N3408"/>
      <c r="O3408"/>
      <c r="P3408"/>
      <c r="Q3408"/>
      <c r="R3408"/>
      <c r="S3408"/>
      <c r="T3408"/>
      <c r="U3408"/>
      <c r="V3408"/>
      <c r="W3408"/>
      <c r="X3408" s="410"/>
      <c r="Y3408" s="410"/>
      <c r="Z3408" s="410"/>
      <c r="AA3408" s="410"/>
      <c r="AB3408" s="410"/>
      <c r="AC3408" s="410"/>
      <c r="AD3408" s="410"/>
    </row>
    <row r="3409" spans="1:30" s="30" customFormat="1" x14ac:dyDescent="0.25">
      <c r="A3409"/>
      <c r="B3409"/>
      <c r="C3409" s="33"/>
      <c r="D3409" s="33"/>
      <c r="E3409" s="33"/>
      <c r="F3409" s="33"/>
      <c r="G3409" s="33"/>
      <c r="N3409"/>
      <c r="O3409"/>
      <c r="P3409"/>
      <c r="Q3409"/>
      <c r="R3409"/>
      <c r="S3409"/>
      <c r="T3409"/>
      <c r="U3409"/>
      <c r="V3409"/>
      <c r="W3409"/>
      <c r="X3409" s="410"/>
      <c r="Y3409" s="410"/>
      <c r="Z3409" s="410"/>
      <c r="AA3409" s="410"/>
      <c r="AB3409" s="410"/>
      <c r="AC3409" s="410"/>
      <c r="AD3409" s="410"/>
    </row>
    <row r="3410" spans="1:30" s="30" customFormat="1" x14ac:dyDescent="0.25">
      <c r="A3410"/>
      <c r="B3410"/>
      <c r="C3410" s="33"/>
      <c r="D3410" s="33"/>
      <c r="E3410" s="33"/>
      <c r="F3410" s="33"/>
      <c r="G3410" s="33"/>
      <c r="N3410"/>
      <c r="O3410"/>
      <c r="P3410"/>
      <c r="Q3410"/>
      <c r="R3410"/>
      <c r="S3410"/>
      <c r="T3410"/>
      <c r="U3410"/>
      <c r="V3410"/>
      <c r="W3410"/>
      <c r="X3410" s="410"/>
      <c r="Y3410" s="410"/>
      <c r="Z3410" s="410"/>
      <c r="AA3410" s="410"/>
      <c r="AB3410" s="410"/>
      <c r="AC3410" s="410"/>
      <c r="AD3410" s="410"/>
    </row>
    <row r="3411" spans="1:30" s="30" customFormat="1" x14ac:dyDescent="0.25">
      <c r="A3411"/>
      <c r="B3411"/>
      <c r="C3411" s="33"/>
      <c r="D3411" s="33"/>
      <c r="E3411" s="33"/>
      <c r="F3411" s="33"/>
      <c r="G3411" s="33"/>
      <c r="N3411"/>
      <c r="O3411"/>
      <c r="P3411"/>
      <c r="Q3411"/>
      <c r="R3411"/>
      <c r="S3411"/>
      <c r="T3411"/>
      <c r="U3411"/>
      <c r="V3411"/>
      <c r="W3411"/>
      <c r="X3411" s="410"/>
      <c r="Y3411" s="410"/>
      <c r="Z3411" s="410"/>
      <c r="AA3411" s="410"/>
      <c r="AB3411" s="410"/>
      <c r="AC3411" s="410"/>
      <c r="AD3411" s="410"/>
    </row>
    <row r="3412" spans="1:30" s="30" customFormat="1" x14ac:dyDescent="0.25">
      <c r="A3412"/>
      <c r="B3412"/>
      <c r="C3412" s="33"/>
      <c r="D3412" s="33"/>
      <c r="E3412" s="33"/>
      <c r="F3412" s="33"/>
      <c r="G3412" s="33"/>
      <c r="N3412"/>
      <c r="O3412"/>
      <c r="P3412"/>
      <c r="Q3412"/>
      <c r="R3412"/>
      <c r="S3412"/>
      <c r="T3412"/>
      <c r="U3412"/>
      <c r="V3412"/>
      <c r="W3412"/>
      <c r="X3412" s="410"/>
      <c r="Y3412" s="410"/>
      <c r="Z3412" s="410"/>
      <c r="AA3412" s="410"/>
      <c r="AB3412" s="410"/>
      <c r="AC3412" s="410"/>
      <c r="AD3412" s="410"/>
    </row>
    <row r="3413" spans="1:30" s="30" customFormat="1" x14ac:dyDescent="0.25">
      <c r="A3413"/>
      <c r="B3413"/>
      <c r="C3413" s="33"/>
      <c r="D3413" s="33"/>
      <c r="E3413" s="33"/>
      <c r="F3413" s="33"/>
      <c r="G3413" s="33"/>
      <c r="N3413"/>
      <c r="O3413"/>
      <c r="P3413"/>
      <c r="Q3413"/>
      <c r="R3413"/>
      <c r="S3413"/>
      <c r="T3413"/>
      <c r="U3413"/>
      <c r="V3413"/>
      <c r="W3413"/>
      <c r="X3413" s="410"/>
      <c r="Y3413" s="410"/>
      <c r="Z3413" s="410"/>
      <c r="AA3413" s="410"/>
      <c r="AB3413" s="410"/>
      <c r="AC3413" s="410"/>
      <c r="AD3413" s="410"/>
    </row>
    <row r="3414" spans="1:30" s="30" customFormat="1" x14ac:dyDescent="0.25">
      <c r="A3414"/>
      <c r="B3414"/>
      <c r="C3414" s="33"/>
      <c r="D3414" s="33"/>
      <c r="E3414" s="33"/>
      <c r="F3414" s="33"/>
      <c r="G3414" s="33"/>
      <c r="N3414"/>
      <c r="O3414"/>
      <c r="P3414"/>
      <c r="Q3414"/>
      <c r="R3414"/>
      <c r="S3414"/>
      <c r="T3414"/>
      <c r="U3414"/>
      <c r="V3414"/>
      <c r="W3414"/>
      <c r="X3414" s="410"/>
      <c r="Y3414" s="410"/>
      <c r="Z3414" s="410"/>
      <c r="AA3414" s="410"/>
      <c r="AB3414" s="410"/>
      <c r="AC3414" s="410"/>
      <c r="AD3414" s="410"/>
    </row>
    <row r="3415" spans="1:30" s="30" customFormat="1" x14ac:dyDescent="0.25">
      <c r="A3415"/>
      <c r="B3415"/>
      <c r="C3415" s="33"/>
      <c r="D3415" s="33"/>
      <c r="E3415" s="33"/>
      <c r="F3415" s="33"/>
      <c r="G3415" s="33"/>
      <c r="N3415"/>
      <c r="O3415"/>
      <c r="P3415"/>
      <c r="Q3415"/>
      <c r="R3415"/>
      <c r="S3415"/>
      <c r="T3415"/>
      <c r="U3415"/>
      <c r="V3415"/>
      <c r="W3415"/>
      <c r="X3415" s="410"/>
      <c r="Y3415" s="410"/>
      <c r="Z3415" s="410"/>
      <c r="AA3415" s="410"/>
      <c r="AB3415" s="410"/>
      <c r="AC3415" s="410"/>
      <c r="AD3415" s="410"/>
    </row>
    <row r="3416" spans="1:30" s="30" customFormat="1" x14ac:dyDescent="0.25">
      <c r="A3416"/>
      <c r="B3416"/>
      <c r="C3416" s="33"/>
      <c r="D3416" s="33"/>
      <c r="E3416" s="33"/>
      <c r="F3416" s="33"/>
      <c r="G3416" s="33"/>
      <c r="N3416"/>
      <c r="O3416"/>
      <c r="P3416"/>
      <c r="Q3416"/>
      <c r="R3416"/>
      <c r="S3416"/>
      <c r="T3416"/>
      <c r="U3416"/>
      <c r="V3416"/>
      <c r="W3416"/>
      <c r="X3416" s="410"/>
      <c r="Y3416" s="410"/>
      <c r="Z3416" s="410"/>
      <c r="AA3416" s="410"/>
      <c r="AB3416" s="410"/>
      <c r="AC3416" s="410"/>
      <c r="AD3416" s="410"/>
    </row>
    <row r="3417" spans="1:30" s="30" customFormat="1" x14ac:dyDescent="0.25">
      <c r="A3417"/>
      <c r="B3417"/>
      <c r="C3417" s="33"/>
      <c r="D3417" s="33"/>
      <c r="E3417" s="33"/>
      <c r="F3417" s="33"/>
      <c r="G3417" s="33"/>
      <c r="N3417"/>
      <c r="O3417"/>
      <c r="P3417"/>
      <c r="Q3417"/>
      <c r="R3417"/>
      <c r="S3417"/>
      <c r="T3417"/>
      <c r="U3417"/>
      <c r="V3417"/>
      <c r="W3417"/>
      <c r="X3417" s="410"/>
      <c r="Y3417" s="410"/>
      <c r="Z3417" s="410"/>
      <c r="AA3417" s="410"/>
      <c r="AB3417" s="410"/>
      <c r="AC3417" s="410"/>
      <c r="AD3417" s="410"/>
    </row>
    <row r="3418" spans="1:30" s="30" customFormat="1" x14ac:dyDescent="0.25">
      <c r="A3418"/>
      <c r="B3418"/>
      <c r="C3418" s="33"/>
      <c r="D3418" s="33"/>
      <c r="E3418" s="33"/>
      <c r="F3418" s="33"/>
      <c r="G3418" s="33"/>
      <c r="N3418"/>
      <c r="O3418"/>
      <c r="P3418"/>
      <c r="Q3418"/>
      <c r="R3418"/>
      <c r="S3418"/>
      <c r="T3418"/>
      <c r="U3418"/>
      <c r="V3418"/>
      <c r="W3418"/>
      <c r="X3418" s="410"/>
      <c r="Y3418" s="410"/>
      <c r="Z3418" s="410"/>
      <c r="AA3418" s="410"/>
      <c r="AB3418" s="410"/>
      <c r="AC3418" s="410"/>
      <c r="AD3418" s="410"/>
    </row>
    <row r="3419" spans="1:30" s="30" customFormat="1" x14ac:dyDescent="0.25">
      <c r="A3419"/>
      <c r="B3419"/>
      <c r="C3419" s="33"/>
      <c r="D3419" s="33"/>
      <c r="E3419" s="33"/>
      <c r="F3419" s="33"/>
      <c r="G3419" s="33"/>
      <c r="N3419"/>
      <c r="O3419"/>
      <c r="P3419"/>
      <c r="Q3419"/>
      <c r="R3419"/>
      <c r="S3419"/>
      <c r="T3419"/>
      <c r="U3419"/>
      <c r="V3419"/>
      <c r="W3419"/>
      <c r="X3419" s="410"/>
      <c r="Y3419" s="410"/>
      <c r="Z3419" s="410"/>
      <c r="AA3419" s="410"/>
      <c r="AB3419" s="410"/>
      <c r="AC3419" s="410"/>
      <c r="AD3419" s="410"/>
    </row>
    <row r="3420" spans="1:30" s="30" customFormat="1" x14ac:dyDescent="0.25">
      <c r="A3420"/>
      <c r="B3420"/>
      <c r="C3420" s="33"/>
      <c r="D3420" s="33"/>
      <c r="E3420" s="33"/>
      <c r="F3420" s="33"/>
      <c r="G3420" s="33"/>
      <c r="N3420"/>
      <c r="O3420"/>
      <c r="P3420"/>
      <c r="Q3420"/>
      <c r="R3420"/>
      <c r="S3420"/>
      <c r="T3420"/>
      <c r="U3420"/>
      <c r="V3420"/>
      <c r="W3420"/>
      <c r="X3420" s="410"/>
      <c r="Y3420" s="410"/>
      <c r="Z3420" s="410"/>
      <c r="AA3420" s="410"/>
      <c r="AB3420" s="410"/>
      <c r="AC3420" s="410"/>
      <c r="AD3420" s="410"/>
    </row>
    <row r="3421" spans="1:30" s="30" customFormat="1" x14ac:dyDescent="0.25">
      <c r="A3421"/>
      <c r="B3421"/>
      <c r="C3421" s="33"/>
      <c r="D3421" s="33"/>
      <c r="E3421" s="33"/>
      <c r="F3421" s="33"/>
      <c r="G3421" s="33"/>
      <c r="N3421"/>
      <c r="O3421"/>
      <c r="P3421"/>
      <c r="Q3421"/>
      <c r="R3421"/>
      <c r="S3421"/>
      <c r="T3421"/>
      <c r="U3421"/>
      <c r="V3421"/>
      <c r="W3421"/>
      <c r="X3421" s="410"/>
      <c r="Y3421" s="410"/>
      <c r="Z3421" s="410"/>
      <c r="AA3421" s="410"/>
      <c r="AB3421" s="410"/>
      <c r="AC3421" s="410"/>
      <c r="AD3421" s="410"/>
    </row>
    <row r="3422" spans="1:30" s="30" customFormat="1" x14ac:dyDescent="0.25">
      <c r="A3422"/>
      <c r="B3422"/>
      <c r="C3422" s="33"/>
      <c r="D3422" s="33"/>
      <c r="E3422" s="33"/>
      <c r="F3422" s="33"/>
      <c r="G3422" s="33"/>
      <c r="N3422"/>
      <c r="O3422"/>
      <c r="P3422"/>
      <c r="Q3422"/>
      <c r="R3422"/>
      <c r="S3422"/>
      <c r="T3422"/>
      <c r="U3422"/>
      <c r="V3422"/>
      <c r="W3422"/>
      <c r="X3422" s="410"/>
      <c r="Y3422" s="410"/>
      <c r="Z3422" s="410"/>
      <c r="AA3422" s="410"/>
      <c r="AB3422" s="410"/>
      <c r="AC3422" s="410"/>
      <c r="AD3422" s="410"/>
    </row>
    <row r="3423" spans="1:30" s="30" customFormat="1" x14ac:dyDescent="0.25">
      <c r="A3423"/>
      <c r="B3423"/>
      <c r="C3423" s="33"/>
      <c r="D3423" s="33"/>
      <c r="E3423" s="33"/>
      <c r="F3423" s="33"/>
      <c r="G3423" s="33"/>
      <c r="N3423"/>
      <c r="O3423"/>
      <c r="P3423"/>
      <c r="Q3423"/>
      <c r="R3423"/>
      <c r="S3423"/>
      <c r="T3423"/>
      <c r="U3423"/>
      <c r="V3423"/>
      <c r="W3423"/>
      <c r="X3423" s="410"/>
      <c r="Y3423" s="410"/>
      <c r="Z3423" s="410"/>
      <c r="AA3423" s="410"/>
      <c r="AB3423" s="410"/>
      <c r="AC3423" s="410"/>
      <c r="AD3423" s="410"/>
    </row>
    <row r="3424" spans="1:30" s="30" customFormat="1" x14ac:dyDescent="0.25">
      <c r="A3424"/>
      <c r="B3424"/>
      <c r="C3424" s="33"/>
      <c r="D3424" s="33"/>
      <c r="E3424" s="33"/>
      <c r="F3424" s="33"/>
      <c r="G3424" s="33"/>
      <c r="N3424"/>
      <c r="O3424"/>
      <c r="P3424"/>
      <c r="Q3424"/>
      <c r="R3424"/>
      <c r="S3424"/>
      <c r="T3424"/>
      <c r="U3424"/>
      <c r="V3424"/>
      <c r="W3424"/>
      <c r="X3424" s="410"/>
      <c r="Y3424" s="410"/>
      <c r="Z3424" s="410"/>
      <c r="AA3424" s="410"/>
      <c r="AB3424" s="410"/>
      <c r="AC3424" s="410"/>
      <c r="AD3424" s="410"/>
    </row>
    <row r="3425" spans="1:30" s="30" customFormat="1" x14ac:dyDescent="0.25">
      <c r="A3425"/>
      <c r="B3425"/>
      <c r="C3425" s="33"/>
      <c r="D3425" s="33"/>
      <c r="E3425" s="33"/>
      <c r="F3425" s="33"/>
      <c r="G3425" s="33"/>
      <c r="N3425"/>
      <c r="O3425"/>
      <c r="P3425"/>
      <c r="Q3425"/>
      <c r="R3425"/>
      <c r="S3425"/>
      <c r="T3425"/>
      <c r="U3425"/>
      <c r="V3425"/>
      <c r="W3425"/>
      <c r="X3425" s="410"/>
      <c r="Y3425" s="410"/>
      <c r="Z3425" s="410"/>
      <c r="AA3425" s="410"/>
      <c r="AB3425" s="410"/>
      <c r="AC3425" s="410"/>
      <c r="AD3425" s="410"/>
    </row>
    <row r="3426" spans="1:30" s="30" customFormat="1" x14ac:dyDescent="0.25">
      <c r="A3426"/>
      <c r="B3426"/>
      <c r="C3426" s="33"/>
      <c r="D3426" s="33"/>
      <c r="E3426" s="33"/>
      <c r="F3426" s="33"/>
      <c r="G3426" s="33"/>
      <c r="N3426"/>
      <c r="O3426"/>
      <c r="P3426"/>
      <c r="Q3426"/>
      <c r="R3426"/>
      <c r="S3426"/>
      <c r="T3426"/>
      <c r="U3426"/>
      <c r="V3426"/>
      <c r="W3426"/>
      <c r="X3426" s="410"/>
      <c r="Y3426" s="410"/>
      <c r="Z3426" s="410"/>
      <c r="AA3426" s="410"/>
      <c r="AB3426" s="410"/>
      <c r="AC3426" s="410"/>
      <c r="AD3426" s="410"/>
    </row>
    <row r="3427" spans="1:30" s="30" customFormat="1" x14ac:dyDescent="0.25">
      <c r="A3427"/>
      <c r="B3427"/>
      <c r="C3427" s="33"/>
      <c r="D3427" s="33"/>
      <c r="E3427" s="33"/>
      <c r="F3427" s="33"/>
      <c r="G3427" s="33"/>
      <c r="N3427"/>
      <c r="O3427"/>
      <c r="P3427"/>
      <c r="Q3427"/>
      <c r="R3427"/>
      <c r="S3427"/>
      <c r="T3427"/>
      <c r="U3427"/>
      <c r="V3427"/>
      <c r="W3427"/>
      <c r="X3427" s="410"/>
      <c r="Y3427" s="410"/>
      <c r="Z3427" s="410"/>
      <c r="AA3427" s="410"/>
      <c r="AB3427" s="410"/>
      <c r="AC3427" s="410"/>
      <c r="AD3427" s="410"/>
    </row>
    <row r="3428" spans="1:30" s="30" customFormat="1" x14ac:dyDescent="0.25">
      <c r="A3428"/>
      <c r="B3428"/>
      <c r="C3428" s="33"/>
      <c r="D3428" s="33"/>
      <c r="E3428" s="33"/>
      <c r="F3428" s="33"/>
      <c r="G3428" s="33"/>
      <c r="N3428"/>
      <c r="O3428"/>
      <c r="P3428"/>
      <c r="Q3428"/>
      <c r="R3428"/>
      <c r="S3428"/>
      <c r="T3428"/>
      <c r="U3428"/>
      <c r="V3428"/>
      <c r="W3428"/>
      <c r="X3428" s="410"/>
      <c r="Y3428" s="410"/>
      <c r="Z3428" s="410"/>
      <c r="AA3428" s="410"/>
      <c r="AB3428" s="410"/>
      <c r="AC3428" s="410"/>
      <c r="AD3428" s="410"/>
    </row>
    <row r="3429" spans="1:30" s="30" customFormat="1" x14ac:dyDescent="0.25">
      <c r="A3429"/>
      <c r="B3429"/>
      <c r="C3429" s="33"/>
      <c r="D3429" s="33"/>
      <c r="E3429" s="33"/>
      <c r="F3429" s="33"/>
      <c r="G3429" s="33"/>
      <c r="N3429"/>
      <c r="O3429"/>
      <c r="P3429"/>
      <c r="Q3429"/>
      <c r="R3429"/>
      <c r="S3429"/>
      <c r="T3429"/>
      <c r="U3429"/>
      <c r="V3429"/>
      <c r="W3429"/>
      <c r="X3429" s="410"/>
      <c r="Y3429" s="410"/>
      <c r="Z3429" s="410"/>
      <c r="AA3429" s="410"/>
      <c r="AB3429" s="410"/>
      <c r="AC3429" s="410"/>
      <c r="AD3429" s="410"/>
    </row>
    <row r="3430" spans="1:30" s="30" customFormat="1" x14ac:dyDescent="0.25">
      <c r="A3430"/>
      <c r="B3430"/>
      <c r="C3430" s="33"/>
      <c r="D3430" s="33"/>
      <c r="E3430" s="33"/>
      <c r="F3430" s="33"/>
      <c r="G3430" s="33"/>
      <c r="N3430"/>
      <c r="O3430"/>
      <c r="P3430"/>
      <c r="Q3430"/>
      <c r="R3430"/>
      <c r="S3430"/>
      <c r="T3430"/>
      <c r="U3430"/>
      <c r="V3430"/>
      <c r="W3430"/>
      <c r="X3430" s="410"/>
      <c r="Y3430" s="410"/>
      <c r="Z3430" s="410"/>
      <c r="AA3430" s="410"/>
      <c r="AB3430" s="410"/>
      <c r="AC3430" s="410"/>
      <c r="AD3430" s="410"/>
    </row>
    <row r="3431" spans="1:30" s="30" customFormat="1" x14ac:dyDescent="0.25">
      <c r="A3431"/>
      <c r="B3431"/>
      <c r="C3431" s="33"/>
      <c r="D3431" s="33"/>
      <c r="E3431" s="33"/>
      <c r="F3431" s="33"/>
      <c r="G3431" s="33"/>
      <c r="N3431"/>
      <c r="O3431"/>
      <c r="P3431"/>
      <c r="Q3431"/>
      <c r="R3431"/>
      <c r="S3431"/>
      <c r="T3431"/>
      <c r="U3431"/>
      <c r="V3431"/>
      <c r="W3431"/>
      <c r="X3431" s="410"/>
      <c r="Y3431" s="410"/>
      <c r="Z3431" s="410"/>
      <c r="AA3431" s="410"/>
      <c r="AB3431" s="410"/>
      <c r="AC3431" s="410"/>
      <c r="AD3431" s="410"/>
    </row>
    <row r="3432" spans="1:30" s="30" customFormat="1" x14ac:dyDescent="0.25">
      <c r="A3432"/>
      <c r="B3432"/>
      <c r="C3432" s="33"/>
      <c r="D3432" s="33"/>
      <c r="E3432" s="33"/>
      <c r="F3432" s="33"/>
      <c r="G3432" s="33"/>
      <c r="N3432"/>
      <c r="O3432"/>
      <c r="P3432"/>
      <c r="Q3432"/>
      <c r="R3432"/>
      <c r="S3432"/>
      <c r="T3432"/>
      <c r="U3432"/>
      <c r="V3432"/>
      <c r="W3432"/>
      <c r="X3432" s="410"/>
      <c r="Y3432" s="410"/>
      <c r="Z3432" s="410"/>
      <c r="AA3432" s="410"/>
      <c r="AB3432" s="410"/>
      <c r="AC3432" s="410"/>
      <c r="AD3432" s="410"/>
    </row>
    <row r="3433" spans="1:30" s="30" customFormat="1" x14ac:dyDescent="0.25">
      <c r="A3433"/>
      <c r="B3433"/>
      <c r="C3433" s="33"/>
      <c r="D3433" s="33"/>
      <c r="E3433" s="33"/>
      <c r="F3433" s="33"/>
      <c r="G3433" s="33"/>
      <c r="N3433"/>
      <c r="O3433"/>
      <c r="P3433"/>
      <c r="Q3433"/>
      <c r="R3433"/>
      <c r="S3433"/>
      <c r="T3433"/>
      <c r="U3433"/>
      <c r="V3433"/>
      <c r="W3433"/>
      <c r="X3433" s="410"/>
      <c r="Y3433" s="410"/>
      <c r="Z3433" s="410"/>
      <c r="AA3433" s="410"/>
      <c r="AB3433" s="410"/>
      <c r="AC3433" s="410"/>
      <c r="AD3433" s="410"/>
    </row>
    <row r="3434" spans="1:30" s="30" customFormat="1" x14ac:dyDescent="0.25">
      <c r="A3434"/>
      <c r="B3434"/>
      <c r="C3434" s="33"/>
      <c r="D3434" s="33"/>
      <c r="E3434" s="33"/>
      <c r="F3434" s="33"/>
      <c r="G3434" s="33"/>
      <c r="N3434"/>
      <c r="O3434"/>
      <c r="P3434"/>
      <c r="Q3434"/>
      <c r="R3434"/>
      <c r="S3434"/>
      <c r="T3434"/>
      <c r="U3434"/>
      <c r="V3434"/>
      <c r="W3434"/>
      <c r="X3434" s="410"/>
      <c r="Y3434" s="410"/>
      <c r="Z3434" s="410"/>
      <c r="AA3434" s="410"/>
      <c r="AB3434" s="410"/>
      <c r="AC3434" s="410"/>
      <c r="AD3434" s="410"/>
    </row>
    <row r="3435" spans="1:30" s="30" customFormat="1" x14ac:dyDescent="0.25">
      <c r="A3435"/>
      <c r="B3435"/>
      <c r="C3435" s="33"/>
      <c r="D3435" s="33"/>
      <c r="E3435" s="33"/>
      <c r="F3435" s="33"/>
      <c r="G3435" s="33"/>
      <c r="N3435"/>
      <c r="O3435"/>
      <c r="P3435"/>
      <c r="Q3435"/>
      <c r="R3435"/>
      <c r="S3435"/>
      <c r="T3435"/>
      <c r="U3435"/>
      <c r="V3435"/>
      <c r="W3435"/>
      <c r="X3435" s="410"/>
      <c r="Y3435" s="410"/>
      <c r="Z3435" s="410"/>
      <c r="AA3435" s="410"/>
      <c r="AB3435" s="410"/>
      <c r="AC3435" s="410"/>
      <c r="AD3435" s="410"/>
    </row>
    <row r="3436" spans="1:30" s="30" customFormat="1" x14ac:dyDescent="0.25">
      <c r="A3436"/>
      <c r="B3436"/>
      <c r="C3436" s="33"/>
      <c r="D3436" s="33"/>
      <c r="E3436" s="33"/>
      <c r="F3436" s="33"/>
      <c r="G3436" s="33"/>
      <c r="N3436"/>
      <c r="O3436"/>
      <c r="P3436"/>
      <c r="Q3436"/>
      <c r="R3436"/>
      <c r="S3436"/>
      <c r="T3436"/>
      <c r="U3436"/>
      <c r="V3436"/>
      <c r="W3436"/>
      <c r="X3436" s="410"/>
      <c r="Y3436" s="410"/>
      <c r="Z3436" s="410"/>
      <c r="AA3436" s="410"/>
      <c r="AB3436" s="410"/>
      <c r="AC3436" s="410"/>
      <c r="AD3436" s="410"/>
    </row>
    <row r="3437" spans="1:30" s="30" customFormat="1" x14ac:dyDescent="0.25">
      <c r="A3437"/>
      <c r="B3437"/>
      <c r="C3437" s="33"/>
      <c r="D3437" s="33"/>
      <c r="E3437" s="33"/>
      <c r="F3437" s="33"/>
      <c r="G3437" s="33"/>
      <c r="N3437"/>
      <c r="O3437"/>
      <c r="P3437"/>
      <c r="Q3437"/>
      <c r="R3437"/>
      <c r="S3437"/>
      <c r="T3437"/>
      <c r="U3437"/>
      <c r="V3437"/>
      <c r="W3437"/>
      <c r="X3437" s="410"/>
      <c r="Y3437" s="410"/>
      <c r="Z3437" s="410"/>
      <c r="AA3437" s="410"/>
      <c r="AB3437" s="410"/>
      <c r="AC3437" s="410"/>
      <c r="AD3437" s="410"/>
    </row>
    <row r="3438" spans="1:30" s="30" customFormat="1" x14ac:dyDescent="0.25">
      <c r="A3438"/>
      <c r="B3438"/>
      <c r="C3438" s="33"/>
      <c r="D3438" s="33"/>
      <c r="E3438" s="33"/>
      <c r="F3438" s="33"/>
      <c r="G3438" s="33"/>
      <c r="N3438"/>
      <c r="O3438"/>
      <c r="P3438"/>
      <c r="Q3438"/>
      <c r="R3438"/>
      <c r="S3438"/>
      <c r="T3438"/>
      <c r="U3438"/>
      <c r="V3438"/>
      <c r="W3438"/>
      <c r="X3438" s="410"/>
      <c r="Y3438" s="410"/>
      <c r="Z3438" s="410"/>
      <c r="AA3438" s="410"/>
      <c r="AB3438" s="410"/>
      <c r="AC3438" s="410"/>
      <c r="AD3438" s="410"/>
    </row>
    <row r="3439" spans="1:30" s="30" customFormat="1" x14ac:dyDescent="0.25">
      <c r="A3439"/>
      <c r="B3439"/>
      <c r="C3439" s="33"/>
      <c r="D3439" s="33"/>
      <c r="E3439" s="33"/>
      <c r="F3439" s="33"/>
      <c r="G3439" s="33"/>
      <c r="N3439"/>
      <c r="O3439"/>
      <c r="P3439"/>
      <c r="Q3439"/>
      <c r="R3439"/>
      <c r="S3439"/>
      <c r="T3439"/>
      <c r="U3439"/>
      <c r="V3439"/>
      <c r="W3439"/>
      <c r="X3439" s="410"/>
      <c r="Y3439" s="410"/>
      <c r="Z3439" s="410"/>
      <c r="AA3439" s="410"/>
      <c r="AB3439" s="410"/>
      <c r="AC3439" s="410"/>
      <c r="AD3439" s="410"/>
    </row>
    <row r="3440" spans="1:30" s="30" customFormat="1" x14ac:dyDescent="0.25">
      <c r="A3440"/>
      <c r="B3440"/>
      <c r="C3440" s="33"/>
      <c r="D3440" s="33"/>
      <c r="E3440" s="33"/>
      <c r="F3440" s="33"/>
      <c r="G3440" s="33"/>
      <c r="N3440"/>
      <c r="O3440"/>
      <c r="P3440"/>
      <c r="Q3440"/>
      <c r="R3440"/>
      <c r="S3440"/>
      <c r="T3440"/>
      <c r="U3440"/>
      <c r="V3440"/>
      <c r="W3440"/>
      <c r="X3440" s="410"/>
      <c r="Y3440" s="410"/>
      <c r="Z3440" s="410"/>
      <c r="AA3440" s="410"/>
      <c r="AB3440" s="410"/>
      <c r="AC3440" s="410"/>
      <c r="AD3440" s="410"/>
    </row>
    <row r="3441" spans="1:30" s="30" customFormat="1" x14ac:dyDescent="0.25">
      <c r="A3441"/>
      <c r="B3441"/>
      <c r="C3441" s="33"/>
      <c r="D3441" s="33"/>
      <c r="E3441" s="33"/>
      <c r="F3441" s="33"/>
      <c r="G3441" s="33"/>
      <c r="N3441"/>
      <c r="O3441"/>
      <c r="P3441"/>
      <c r="Q3441"/>
      <c r="R3441"/>
      <c r="S3441"/>
      <c r="T3441"/>
      <c r="U3441"/>
      <c r="V3441"/>
      <c r="W3441"/>
      <c r="X3441" s="410"/>
      <c r="Y3441" s="410"/>
      <c r="Z3441" s="410"/>
      <c r="AA3441" s="410"/>
      <c r="AB3441" s="410"/>
      <c r="AC3441" s="410"/>
      <c r="AD3441" s="410"/>
    </row>
    <row r="3442" spans="1:30" s="30" customFormat="1" x14ac:dyDescent="0.25">
      <c r="A3442"/>
      <c r="B3442"/>
      <c r="C3442" s="33"/>
      <c r="D3442" s="33"/>
      <c r="E3442" s="33"/>
      <c r="F3442" s="33"/>
      <c r="G3442" s="33"/>
      <c r="N3442"/>
      <c r="O3442"/>
      <c r="P3442"/>
      <c r="Q3442"/>
      <c r="R3442"/>
      <c r="S3442"/>
      <c r="T3442"/>
      <c r="U3442"/>
      <c r="V3442"/>
      <c r="W3442"/>
      <c r="X3442" s="410"/>
      <c r="Y3442" s="410"/>
      <c r="Z3442" s="410"/>
      <c r="AA3442" s="410"/>
      <c r="AB3442" s="410"/>
      <c r="AC3442" s="410"/>
      <c r="AD3442" s="410"/>
    </row>
    <row r="3443" spans="1:30" s="30" customFormat="1" x14ac:dyDescent="0.25">
      <c r="A3443"/>
      <c r="B3443"/>
      <c r="C3443" s="33"/>
      <c r="D3443" s="33"/>
      <c r="E3443" s="33"/>
      <c r="F3443" s="33"/>
      <c r="G3443" s="33"/>
      <c r="N3443"/>
      <c r="O3443"/>
      <c r="P3443"/>
      <c r="Q3443"/>
      <c r="R3443"/>
      <c r="S3443"/>
      <c r="T3443"/>
      <c r="U3443"/>
      <c r="V3443"/>
      <c r="W3443"/>
      <c r="X3443" s="410"/>
      <c r="Y3443" s="410"/>
      <c r="Z3443" s="410"/>
      <c r="AA3443" s="410"/>
      <c r="AB3443" s="410"/>
      <c r="AC3443" s="410"/>
      <c r="AD3443" s="410"/>
    </row>
    <row r="3444" spans="1:30" s="30" customFormat="1" x14ac:dyDescent="0.25">
      <c r="A3444"/>
      <c r="B3444"/>
      <c r="C3444" s="33"/>
      <c r="D3444" s="33"/>
      <c r="E3444" s="33"/>
      <c r="F3444" s="33"/>
      <c r="G3444" s="33"/>
      <c r="N3444"/>
      <c r="O3444"/>
      <c r="P3444"/>
      <c r="Q3444"/>
      <c r="R3444"/>
      <c r="S3444"/>
      <c r="T3444"/>
      <c r="U3444"/>
      <c r="V3444"/>
      <c r="W3444"/>
      <c r="X3444" s="410"/>
      <c r="Y3444" s="410"/>
      <c r="Z3444" s="410"/>
      <c r="AA3444" s="410"/>
      <c r="AB3444" s="410"/>
      <c r="AC3444" s="410"/>
      <c r="AD3444" s="410"/>
    </row>
    <row r="3445" spans="1:30" s="30" customFormat="1" x14ac:dyDescent="0.25">
      <c r="A3445"/>
      <c r="B3445"/>
      <c r="C3445" s="33"/>
      <c r="D3445" s="33"/>
      <c r="E3445" s="33"/>
      <c r="F3445" s="33"/>
      <c r="G3445" s="33"/>
      <c r="N3445"/>
      <c r="O3445"/>
      <c r="P3445"/>
      <c r="Q3445"/>
      <c r="R3445"/>
      <c r="S3445"/>
      <c r="T3445"/>
      <c r="U3445"/>
      <c r="V3445"/>
      <c r="W3445"/>
      <c r="X3445" s="410"/>
      <c r="Y3445" s="410"/>
      <c r="Z3445" s="410"/>
      <c r="AA3445" s="410"/>
      <c r="AB3445" s="410"/>
      <c r="AC3445" s="410"/>
      <c r="AD3445" s="410"/>
    </row>
    <row r="3446" spans="1:30" s="30" customFormat="1" x14ac:dyDescent="0.25">
      <c r="A3446"/>
      <c r="B3446"/>
      <c r="C3446" s="33"/>
      <c r="D3446" s="33"/>
      <c r="E3446" s="33"/>
      <c r="F3446" s="33"/>
      <c r="G3446" s="33"/>
      <c r="N3446"/>
      <c r="O3446"/>
      <c r="P3446"/>
      <c r="Q3446"/>
      <c r="R3446"/>
      <c r="S3446"/>
      <c r="T3446"/>
      <c r="U3446"/>
      <c r="V3446"/>
      <c r="W3446"/>
      <c r="X3446" s="410"/>
      <c r="Y3446" s="410"/>
      <c r="Z3446" s="410"/>
      <c r="AA3446" s="410"/>
      <c r="AB3446" s="410"/>
      <c r="AC3446" s="410"/>
      <c r="AD3446" s="410"/>
    </row>
    <row r="3447" spans="1:30" s="30" customFormat="1" x14ac:dyDescent="0.25">
      <c r="A3447"/>
      <c r="B3447"/>
      <c r="C3447" s="33"/>
      <c r="D3447" s="33"/>
      <c r="E3447" s="33"/>
      <c r="F3447" s="33"/>
      <c r="G3447" s="33"/>
      <c r="N3447"/>
      <c r="O3447"/>
      <c r="P3447"/>
      <c r="Q3447"/>
      <c r="R3447"/>
      <c r="S3447"/>
      <c r="T3447"/>
      <c r="U3447"/>
      <c r="V3447"/>
      <c r="W3447"/>
      <c r="X3447" s="410"/>
      <c r="Y3447" s="410"/>
      <c r="Z3447" s="410"/>
      <c r="AA3447" s="410"/>
      <c r="AB3447" s="410"/>
      <c r="AC3447" s="410"/>
      <c r="AD3447" s="410"/>
    </row>
    <row r="3448" spans="1:30" s="30" customFormat="1" x14ac:dyDescent="0.25">
      <c r="A3448"/>
      <c r="B3448"/>
      <c r="C3448" s="33"/>
      <c r="D3448" s="33"/>
      <c r="E3448" s="33"/>
      <c r="F3448" s="33"/>
      <c r="G3448" s="33"/>
      <c r="N3448"/>
      <c r="O3448"/>
      <c r="P3448"/>
      <c r="Q3448"/>
      <c r="R3448"/>
      <c r="S3448"/>
      <c r="T3448"/>
      <c r="U3448"/>
      <c r="V3448"/>
      <c r="W3448"/>
      <c r="X3448" s="410"/>
      <c r="Y3448" s="410"/>
      <c r="Z3448" s="410"/>
      <c r="AA3448" s="410"/>
      <c r="AB3448" s="410"/>
      <c r="AC3448" s="410"/>
      <c r="AD3448" s="410"/>
    </row>
    <row r="3449" spans="1:30" s="30" customFormat="1" x14ac:dyDescent="0.25">
      <c r="A3449"/>
      <c r="B3449"/>
      <c r="C3449" s="33"/>
      <c r="D3449" s="33"/>
      <c r="E3449" s="33"/>
      <c r="F3449" s="33"/>
      <c r="G3449" s="33"/>
      <c r="N3449"/>
      <c r="O3449"/>
      <c r="P3449"/>
      <c r="Q3449"/>
      <c r="R3449"/>
      <c r="S3449"/>
      <c r="T3449"/>
      <c r="U3449"/>
      <c r="V3449"/>
      <c r="W3449"/>
      <c r="X3449" s="410"/>
      <c r="Y3449" s="410"/>
      <c r="Z3449" s="410"/>
      <c r="AA3449" s="410"/>
      <c r="AB3449" s="410"/>
      <c r="AC3449" s="410"/>
      <c r="AD3449" s="410"/>
    </row>
    <row r="3450" spans="1:30" s="30" customFormat="1" x14ac:dyDescent="0.25">
      <c r="A3450"/>
      <c r="B3450"/>
      <c r="C3450" s="33"/>
      <c r="D3450" s="33"/>
      <c r="E3450" s="33"/>
      <c r="F3450" s="33"/>
      <c r="G3450" s="33"/>
      <c r="N3450"/>
      <c r="O3450"/>
      <c r="P3450"/>
      <c r="Q3450"/>
      <c r="R3450"/>
      <c r="S3450"/>
      <c r="T3450"/>
      <c r="U3450"/>
      <c r="V3450"/>
      <c r="W3450"/>
      <c r="X3450" s="410"/>
      <c r="Y3450" s="410"/>
      <c r="Z3450" s="410"/>
      <c r="AA3450" s="410"/>
      <c r="AB3450" s="410"/>
      <c r="AC3450" s="410"/>
      <c r="AD3450" s="410"/>
    </row>
    <row r="3451" spans="1:30" s="30" customFormat="1" x14ac:dyDescent="0.25">
      <c r="A3451"/>
      <c r="B3451"/>
      <c r="C3451" s="33"/>
      <c r="D3451" s="33"/>
      <c r="E3451" s="33"/>
      <c r="F3451" s="33"/>
      <c r="G3451" s="33"/>
      <c r="N3451"/>
      <c r="O3451"/>
      <c r="P3451"/>
      <c r="Q3451"/>
      <c r="R3451"/>
      <c r="S3451"/>
      <c r="T3451"/>
      <c r="U3451"/>
      <c r="V3451"/>
      <c r="W3451"/>
      <c r="X3451" s="410"/>
      <c r="Y3451" s="410"/>
      <c r="Z3451" s="410"/>
      <c r="AA3451" s="410"/>
      <c r="AB3451" s="410"/>
      <c r="AC3451" s="410"/>
      <c r="AD3451" s="410"/>
    </row>
    <row r="3452" spans="1:30" s="30" customFormat="1" x14ac:dyDescent="0.25">
      <c r="A3452"/>
      <c r="B3452"/>
      <c r="C3452" s="33"/>
      <c r="D3452" s="33"/>
      <c r="E3452" s="33"/>
      <c r="F3452" s="33"/>
      <c r="G3452" s="33"/>
      <c r="N3452"/>
      <c r="O3452"/>
      <c r="P3452"/>
      <c r="Q3452"/>
      <c r="R3452"/>
      <c r="S3452"/>
      <c r="T3452"/>
      <c r="U3452"/>
      <c r="V3452"/>
      <c r="W3452"/>
      <c r="X3452" s="410"/>
      <c r="Y3452" s="410"/>
      <c r="Z3452" s="410"/>
      <c r="AA3452" s="410"/>
      <c r="AB3452" s="410"/>
      <c r="AC3452" s="410"/>
      <c r="AD3452" s="410"/>
    </row>
    <row r="3453" spans="1:30" s="30" customFormat="1" x14ac:dyDescent="0.25">
      <c r="A3453"/>
      <c r="B3453"/>
      <c r="C3453" s="33"/>
      <c r="D3453" s="33"/>
      <c r="E3453" s="33"/>
      <c r="F3453" s="33"/>
      <c r="G3453" s="33"/>
      <c r="N3453"/>
      <c r="O3453"/>
      <c r="P3453"/>
      <c r="Q3453"/>
      <c r="R3453"/>
      <c r="S3453"/>
      <c r="T3453"/>
      <c r="U3453"/>
      <c r="V3453"/>
      <c r="W3453"/>
      <c r="X3453" s="410"/>
      <c r="Y3453" s="410"/>
      <c r="Z3453" s="410"/>
      <c r="AA3453" s="410"/>
      <c r="AB3453" s="410"/>
      <c r="AC3453" s="410"/>
      <c r="AD3453" s="410"/>
    </row>
    <row r="3454" spans="1:30" s="30" customFormat="1" x14ac:dyDescent="0.25">
      <c r="A3454"/>
      <c r="B3454"/>
      <c r="C3454" s="33"/>
      <c r="D3454" s="33"/>
      <c r="E3454" s="33"/>
      <c r="F3454" s="33"/>
      <c r="G3454" s="33"/>
      <c r="N3454"/>
      <c r="O3454"/>
      <c r="P3454"/>
      <c r="Q3454"/>
      <c r="R3454"/>
      <c r="S3454"/>
      <c r="T3454"/>
      <c r="U3454"/>
      <c r="V3454"/>
      <c r="W3454"/>
      <c r="X3454" s="410"/>
      <c r="Y3454" s="410"/>
      <c r="Z3454" s="410"/>
      <c r="AA3454" s="410"/>
      <c r="AB3454" s="410"/>
      <c r="AC3454" s="410"/>
      <c r="AD3454" s="410"/>
    </row>
    <row r="3455" spans="1:30" s="30" customFormat="1" x14ac:dyDescent="0.25">
      <c r="A3455"/>
      <c r="B3455"/>
      <c r="C3455" s="33"/>
      <c r="D3455" s="33"/>
      <c r="E3455" s="33"/>
      <c r="F3455" s="33"/>
      <c r="G3455" s="33"/>
      <c r="N3455"/>
      <c r="O3455"/>
      <c r="P3455"/>
      <c r="Q3455"/>
      <c r="R3455"/>
      <c r="S3455"/>
      <c r="T3455"/>
      <c r="U3455"/>
      <c r="V3455"/>
      <c r="W3455"/>
      <c r="X3455" s="410"/>
      <c r="Y3455" s="410"/>
      <c r="Z3455" s="410"/>
      <c r="AA3455" s="410"/>
      <c r="AB3455" s="410"/>
      <c r="AC3455" s="410"/>
      <c r="AD3455" s="410"/>
    </row>
    <row r="3456" spans="1:30" s="30" customFormat="1" x14ac:dyDescent="0.25">
      <c r="A3456"/>
      <c r="B3456"/>
      <c r="C3456" s="33"/>
      <c r="D3456" s="33"/>
      <c r="E3456" s="33"/>
      <c r="F3456" s="33"/>
      <c r="G3456" s="33"/>
      <c r="N3456"/>
      <c r="O3456"/>
      <c r="P3456"/>
      <c r="Q3456"/>
      <c r="R3456"/>
      <c r="S3456"/>
      <c r="T3456"/>
      <c r="U3456"/>
      <c r="V3456"/>
      <c r="W3456"/>
      <c r="X3456" s="410"/>
      <c r="Y3456" s="410"/>
      <c r="Z3456" s="410"/>
      <c r="AA3456" s="410"/>
      <c r="AB3456" s="410"/>
      <c r="AC3456" s="410"/>
      <c r="AD3456" s="410"/>
    </row>
    <row r="3457" spans="1:30" s="30" customFormat="1" x14ac:dyDescent="0.25">
      <c r="A3457"/>
      <c r="B3457"/>
      <c r="C3457" s="33"/>
      <c r="D3457" s="33"/>
      <c r="E3457" s="33"/>
      <c r="F3457" s="33"/>
      <c r="G3457" s="33"/>
      <c r="N3457"/>
      <c r="O3457"/>
      <c r="P3457"/>
      <c r="Q3457"/>
      <c r="R3457"/>
      <c r="S3457"/>
      <c r="T3457"/>
      <c r="U3457"/>
      <c r="V3457"/>
      <c r="W3457"/>
      <c r="X3457" s="410"/>
      <c r="Y3457" s="410"/>
      <c r="Z3457" s="410"/>
      <c r="AA3457" s="410"/>
      <c r="AB3457" s="410"/>
      <c r="AC3457" s="410"/>
      <c r="AD3457" s="410"/>
    </row>
    <row r="3458" spans="1:30" s="30" customFormat="1" x14ac:dyDescent="0.25">
      <c r="A3458"/>
      <c r="B3458"/>
      <c r="C3458" s="33"/>
      <c r="D3458" s="33"/>
      <c r="E3458" s="33"/>
      <c r="F3458" s="33"/>
      <c r="G3458" s="33"/>
      <c r="N3458"/>
      <c r="O3458"/>
      <c r="P3458"/>
      <c r="Q3458"/>
      <c r="R3458"/>
      <c r="S3458"/>
      <c r="T3458"/>
      <c r="U3458"/>
      <c r="V3458"/>
      <c r="W3458"/>
      <c r="X3458" s="410"/>
      <c r="Y3458" s="410"/>
      <c r="Z3458" s="410"/>
      <c r="AA3458" s="410"/>
      <c r="AB3458" s="410"/>
      <c r="AC3458" s="410"/>
      <c r="AD3458" s="410"/>
    </row>
    <row r="3459" spans="1:30" s="30" customFormat="1" x14ac:dyDescent="0.25">
      <c r="A3459"/>
      <c r="B3459"/>
      <c r="C3459" s="33"/>
      <c r="D3459" s="33"/>
      <c r="E3459" s="33"/>
      <c r="F3459" s="33"/>
      <c r="G3459" s="33"/>
      <c r="N3459"/>
      <c r="O3459"/>
      <c r="P3459"/>
      <c r="Q3459"/>
      <c r="R3459"/>
      <c r="S3459"/>
      <c r="T3459"/>
      <c r="U3459"/>
      <c r="V3459"/>
      <c r="W3459"/>
      <c r="X3459" s="410"/>
      <c r="Y3459" s="410"/>
      <c r="Z3459" s="410"/>
      <c r="AA3459" s="410"/>
      <c r="AB3459" s="410"/>
      <c r="AC3459" s="410"/>
      <c r="AD3459" s="410"/>
    </row>
    <row r="3460" spans="1:30" s="30" customFormat="1" x14ac:dyDescent="0.25">
      <c r="A3460"/>
      <c r="B3460"/>
      <c r="C3460" s="33"/>
      <c r="D3460" s="33"/>
      <c r="E3460" s="33"/>
      <c r="F3460" s="33"/>
      <c r="G3460" s="33"/>
      <c r="N3460"/>
      <c r="O3460"/>
      <c r="P3460"/>
      <c r="Q3460"/>
      <c r="R3460"/>
      <c r="S3460"/>
      <c r="T3460"/>
      <c r="U3460"/>
      <c r="V3460"/>
      <c r="W3460"/>
      <c r="X3460" s="410"/>
      <c r="Y3460" s="410"/>
      <c r="Z3460" s="410"/>
      <c r="AA3460" s="410"/>
      <c r="AB3460" s="410"/>
      <c r="AC3460" s="410"/>
      <c r="AD3460" s="410"/>
    </row>
    <row r="3461" spans="1:30" s="30" customFormat="1" x14ac:dyDescent="0.25">
      <c r="A3461"/>
      <c r="B3461"/>
      <c r="C3461" s="33"/>
      <c r="D3461" s="33"/>
      <c r="E3461" s="33"/>
      <c r="F3461" s="33"/>
      <c r="G3461" s="33"/>
      <c r="N3461"/>
      <c r="O3461"/>
      <c r="P3461"/>
      <c r="Q3461"/>
      <c r="R3461"/>
      <c r="S3461"/>
      <c r="T3461"/>
      <c r="U3461"/>
      <c r="V3461"/>
      <c r="W3461"/>
      <c r="X3461" s="410"/>
      <c r="Y3461" s="410"/>
      <c r="Z3461" s="410"/>
      <c r="AA3461" s="410"/>
      <c r="AB3461" s="410"/>
      <c r="AC3461" s="410"/>
      <c r="AD3461" s="410"/>
    </row>
    <row r="3462" spans="1:30" s="30" customFormat="1" x14ac:dyDescent="0.25">
      <c r="A3462"/>
      <c r="B3462"/>
      <c r="C3462" s="33"/>
      <c r="D3462" s="33"/>
      <c r="E3462" s="33"/>
      <c r="F3462" s="33"/>
      <c r="G3462" s="33"/>
      <c r="N3462"/>
      <c r="O3462"/>
      <c r="P3462"/>
      <c r="Q3462"/>
      <c r="R3462"/>
      <c r="S3462"/>
      <c r="T3462"/>
      <c r="U3462"/>
      <c r="V3462"/>
      <c r="W3462"/>
      <c r="X3462" s="410"/>
      <c r="Y3462" s="410"/>
      <c r="Z3462" s="410"/>
      <c r="AA3462" s="410"/>
      <c r="AB3462" s="410"/>
      <c r="AC3462" s="410"/>
      <c r="AD3462" s="410"/>
    </row>
    <row r="3463" spans="1:30" s="30" customFormat="1" x14ac:dyDescent="0.25">
      <c r="A3463"/>
      <c r="B3463"/>
      <c r="C3463" s="33"/>
      <c r="D3463" s="33"/>
      <c r="E3463" s="33"/>
      <c r="F3463" s="33"/>
      <c r="G3463" s="33"/>
      <c r="N3463"/>
      <c r="O3463"/>
      <c r="P3463"/>
      <c r="Q3463"/>
      <c r="R3463"/>
      <c r="S3463"/>
      <c r="T3463"/>
      <c r="U3463"/>
      <c r="V3463"/>
      <c r="W3463"/>
      <c r="X3463" s="410"/>
      <c r="Y3463" s="410"/>
      <c r="Z3463" s="410"/>
      <c r="AA3463" s="410"/>
      <c r="AB3463" s="410"/>
      <c r="AC3463" s="410"/>
      <c r="AD3463" s="410"/>
    </row>
    <row r="3464" spans="1:30" s="30" customFormat="1" x14ac:dyDescent="0.25">
      <c r="A3464"/>
      <c r="B3464"/>
      <c r="C3464" s="33"/>
      <c r="D3464" s="33"/>
      <c r="E3464" s="33"/>
      <c r="F3464" s="33"/>
      <c r="G3464" s="33"/>
      <c r="N3464"/>
      <c r="O3464"/>
      <c r="P3464"/>
      <c r="Q3464"/>
      <c r="R3464"/>
      <c r="S3464"/>
      <c r="T3464"/>
      <c r="U3464"/>
      <c r="V3464"/>
      <c r="W3464"/>
      <c r="X3464" s="410"/>
      <c r="Y3464" s="410"/>
      <c r="Z3464" s="410"/>
      <c r="AA3464" s="410"/>
      <c r="AB3464" s="410"/>
      <c r="AC3464" s="410"/>
      <c r="AD3464" s="410"/>
    </row>
    <row r="3465" spans="1:30" s="30" customFormat="1" x14ac:dyDescent="0.25">
      <c r="A3465"/>
      <c r="B3465"/>
      <c r="C3465" s="33"/>
      <c r="D3465" s="33"/>
      <c r="E3465" s="33"/>
      <c r="F3465" s="33"/>
      <c r="G3465" s="33"/>
      <c r="N3465"/>
      <c r="O3465"/>
      <c r="P3465"/>
      <c r="Q3465"/>
      <c r="R3465"/>
      <c r="S3465"/>
      <c r="T3465"/>
      <c r="U3465"/>
      <c r="V3465"/>
      <c r="W3465"/>
      <c r="X3465" s="410"/>
      <c r="Y3465" s="410"/>
      <c r="Z3465" s="410"/>
      <c r="AA3465" s="410"/>
      <c r="AB3465" s="410"/>
      <c r="AC3465" s="410"/>
      <c r="AD3465" s="410"/>
    </row>
    <row r="3466" spans="1:30" s="30" customFormat="1" x14ac:dyDescent="0.25">
      <c r="A3466"/>
      <c r="B3466"/>
      <c r="C3466" s="33"/>
      <c r="D3466" s="33"/>
      <c r="E3466" s="33"/>
      <c r="F3466" s="33"/>
      <c r="G3466" s="33"/>
      <c r="N3466"/>
      <c r="O3466"/>
      <c r="P3466"/>
      <c r="Q3466"/>
      <c r="R3466"/>
      <c r="S3466"/>
      <c r="T3466"/>
      <c r="U3466"/>
      <c r="V3466"/>
      <c r="W3466"/>
      <c r="X3466" s="410"/>
      <c r="Y3466" s="410"/>
      <c r="Z3466" s="410"/>
      <c r="AA3466" s="410"/>
      <c r="AB3466" s="410"/>
      <c r="AC3466" s="410"/>
      <c r="AD3466" s="410"/>
    </row>
    <row r="3467" spans="1:30" s="30" customFormat="1" x14ac:dyDescent="0.25">
      <c r="A3467"/>
      <c r="B3467"/>
      <c r="C3467" s="33"/>
      <c r="D3467" s="33"/>
      <c r="E3467" s="33"/>
      <c r="F3467" s="33"/>
      <c r="G3467" s="33"/>
      <c r="N3467"/>
      <c r="O3467"/>
      <c r="P3467"/>
      <c r="Q3467"/>
      <c r="R3467"/>
      <c r="S3467"/>
      <c r="T3467"/>
      <c r="U3467"/>
      <c r="V3467"/>
      <c r="W3467"/>
      <c r="X3467" s="410"/>
      <c r="Y3467" s="410"/>
      <c r="Z3467" s="410"/>
      <c r="AA3467" s="410"/>
      <c r="AB3467" s="410"/>
      <c r="AC3467" s="410"/>
      <c r="AD3467" s="410"/>
    </row>
    <row r="3468" spans="1:30" s="30" customFormat="1" x14ac:dyDescent="0.25">
      <c r="A3468"/>
      <c r="B3468"/>
      <c r="C3468" s="33"/>
      <c r="D3468" s="33"/>
      <c r="E3468" s="33"/>
      <c r="F3468" s="33"/>
      <c r="G3468" s="33"/>
      <c r="N3468"/>
      <c r="O3468"/>
      <c r="P3468"/>
      <c r="Q3468"/>
      <c r="R3468"/>
      <c r="S3468"/>
      <c r="T3468"/>
      <c r="U3468"/>
      <c r="V3468"/>
      <c r="W3468"/>
      <c r="X3468" s="410"/>
      <c r="Y3468" s="410"/>
      <c r="Z3468" s="410"/>
      <c r="AA3468" s="410"/>
      <c r="AB3468" s="410"/>
      <c r="AC3468" s="410"/>
      <c r="AD3468" s="410"/>
    </row>
    <row r="3469" spans="1:30" s="30" customFormat="1" x14ac:dyDescent="0.25">
      <c r="A3469"/>
      <c r="B3469"/>
      <c r="C3469" s="33"/>
      <c r="D3469" s="33"/>
      <c r="E3469" s="33"/>
      <c r="F3469" s="33"/>
      <c r="G3469" s="33"/>
      <c r="N3469"/>
      <c r="O3469"/>
      <c r="P3469"/>
      <c r="Q3469"/>
      <c r="R3469"/>
      <c r="S3469"/>
      <c r="T3469"/>
      <c r="U3469"/>
      <c r="V3469"/>
      <c r="W3469"/>
      <c r="X3469" s="410"/>
      <c r="Y3469" s="410"/>
      <c r="Z3469" s="410"/>
      <c r="AA3469" s="410"/>
      <c r="AB3469" s="410"/>
      <c r="AC3469" s="410"/>
      <c r="AD3469" s="410"/>
    </row>
    <row r="3470" spans="1:30" s="30" customFormat="1" x14ac:dyDescent="0.25">
      <c r="A3470"/>
      <c r="B3470"/>
      <c r="C3470" s="33"/>
      <c r="D3470" s="33"/>
      <c r="E3470" s="33"/>
      <c r="F3470" s="33"/>
      <c r="G3470" s="33"/>
      <c r="N3470"/>
      <c r="O3470"/>
      <c r="P3470"/>
      <c r="Q3470"/>
      <c r="R3470"/>
      <c r="S3470"/>
      <c r="T3470"/>
      <c r="U3470"/>
      <c r="V3470"/>
      <c r="W3470"/>
      <c r="X3470" s="410"/>
      <c r="Y3470" s="410"/>
      <c r="Z3470" s="410"/>
      <c r="AA3470" s="410"/>
      <c r="AB3470" s="410"/>
      <c r="AC3470" s="410"/>
      <c r="AD3470" s="410"/>
    </row>
    <row r="3471" spans="1:30" s="30" customFormat="1" x14ac:dyDescent="0.25">
      <c r="A3471"/>
      <c r="B3471"/>
      <c r="C3471" s="33"/>
      <c r="D3471" s="33"/>
      <c r="E3471" s="33"/>
      <c r="F3471" s="33"/>
      <c r="G3471" s="33"/>
      <c r="N3471"/>
      <c r="O3471"/>
      <c r="P3471"/>
      <c r="Q3471"/>
      <c r="R3471"/>
      <c r="S3471"/>
      <c r="T3471"/>
      <c r="U3471"/>
      <c r="V3471"/>
      <c r="W3471"/>
      <c r="X3471" s="410"/>
      <c r="Y3471" s="410"/>
      <c r="Z3471" s="410"/>
      <c r="AA3471" s="410"/>
      <c r="AB3471" s="410"/>
      <c r="AC3471" s="410"/>
      <c r="AD3471" s="410"/>
    </row>
    <row r="3472" spans="1:30" s="30" customFormat="1" x14ac:dyDescent="0.25">
      <c r="A3472"/>
      <c r="B3472"/>
      <c r="C3472" s="33"/>
      <c r="D3472" s="33"/>
      <c r="E3472" s="33"/>
      <c r="F3472" s="33"/>
      <c r="G3472" s="33"/>
      <c r="N3472"/>
      <c r="O3472"/>
      <c r="P3472"/>
      <c r="Q3472"/>
      <c r="R3472"/>
      <c r="S3472"/>
      <c r="T3472"/>
      <c r="U3472"/>
      <c r="V3472"/>
      <c r="W3472"/>
      <c r="X3472" s="410"/>
      <c r="Y3472" s="410"/>
      <c r="Z3472" s="410"/>
      <c r="AA3472" s="410"/>
      <c r="AB3472" s="410"/>
      <c r="AC3472" s="410"/>
      <c r="AD3472" s="410"/>
    </row>
    <row r="3473" spans="1:30" s="30" customFormat="1" x14ac:dyDescent="0.25">
      <c r="A3473"/>
      <c r="B3473"/>
      <c r="C3473" s="33"/>
      <c r="D3473" s="33"/>
      <c r="E3473" s="33"/>
      <c r="F3473" s="33"/>
      <c r="G3473" s="33"/>
      <c r="N3473"/>
      <c r="O3473"/>
      <c r="P3473"/>
      <c r="Q3473"/>
      <c r="R3473"/>
      <c r="S3473"/>
      <c r="T3473"/>
      <c r="U3473"/>
      <c r="V3473"/>
      <c r="W3473"/>
      <c r="X3473" s="410"/>
      <c r="Y3473" s="410"/>
      <c r="Z3473" s="410"/>
      <c r="AA3473" s="410"/>
      <c r="AB3473" s="410"/>
      <c r="AC3473" s="410"/>
      <c r="AD3473" s="410"/>
    </row>
    <row r="3474" spans="1:30" s="30" customFormat="1" x14ac:dyDescent="0.25">
      <c r="A3474"/>
      <c r="B3474"/>
      <c r="C3474" s="33"/>
      <c r="D3474" s="33"/>
      <c r="E3474" s="33"/>
      <c r="F3474" s="33"/>
      <c r="G3474" s="33"/>
      <c r="N3474"/>
      <c r="O3474"/>
      <c r="P3474"/>
      <c r="Q3474"/>
      <c r="R3474"/>
      <c r="S3474"/>
      <c r="T3474"/>
      <c r="U3474"/>
      <c r="V3474"/>
      <c r="W3474"/>
      <c r="X3474" s="410"/>
      <c r="Y3474" s="410"/>
      <c r="Z3474" s="410"/>
      <c r="AA3474" s="410"/>
      <c r="AB3474" s="410"/>
      <c r="AC3474" s="410"/>
      <c r="AD3474" s="410"/>
    </row>
    <row r="3475" spans="1:30" s="30" customFormat="1" x14ac:dyDescent="0.25">
      <c r="A3475"/>
      <c r="B3475"/>
      <c r="C3475" s="33"/>
      <c r="D3475" s="33"/>
      <c r="E3475" s="33"/>
      <c r="F3475" s="33"/>
      <c r="G3475" s="33"/>
      <c r="N3475"/>
      <c r="O3475"/>
      <c r="P3475"/>
      <c r="Q3475"/>
      <c r="R3475"/>
      <c r="S3475"/>
      <c r="T3475"/>
      <c r="U3475"/>
      <c r="V3475"/>
      <c r="W3475"/>
      <c r="X3475" s="410"/>
      <c r="Y3475" s="410"/>
      <c r="Z3475" s="410"/>
      <c r="AA3475" s="410"/>
      <c r="AB3475" s="410"/>
      <c r="AC3475" s="410"/>
      <c r="AD3475" s="410"/>
    </row>
    <row r="3476" spans="1:30" s="30" customFormat="1" x14ac:dyDescent="0.25">
      <c r="A3476"/>
      <c r="B3476"/>
      <c r="C3476" s="33"/>
      <c r="D3476" s="33"/>
      <c r="E3476" s="33"/>
      <c r="F3476" s="33"/>
      <c r="G3476" s="33"/>
      <c r="N3476"/>
      <c r="O3476"/>
      <c r="P3476"/>
      <c r="Q3476"/>
      <c r="R3476"/>
      <c r="S3476"/>
      <c r="T3476"/>
      <c r="U3476"/>
      <c r="V3476"/>
      <c r="W3476"/>
      <c r="X3476" s="410"/>
      <c r="Y3476" s="410"/>
      <c r="Z3476" s="410"/>
      <c r="AA3476" s="410"/>
      <c r="AB3476" s="410"/>
      <c r="AC3476" s="410"/>
      <c r="AD3476" s="410"/>
    </row>
    <row r="3477" spans="1:30" s="30" customFormat="1" x14ac:dyDescent="0.25">
      <c r="A3477"/>
      <c r="B3477"/>
      <c r="C3477" s="33"/>
      <c r="D3477" s="33"/>
      <c r="E3477" s="33"/>
      <c r="F3477" s="33"/>
      <c r="G3477" s="33"/>
      <c r="N3477"/>
      <c r="O3477"/>
      <c r="P3477"/>
      <c r="Q3477"/>
      <c r="R3477"/>
      <c r="S3477"/>
      <c r="T3477"/>
      <c r="U3477"/>
      <c r="V3477"/>
      <c r="W3477"/>
      <c r="X3477" s="410"/>
      <c r="Y3477" s="410"/>
      <c r="Z3477" s="410"/>
      <c r="AA3477" s="410"/>
      <c r="AB3477" s="410"/>
      <c r="AC3477" s="410"/>
      <c r="AD3477" s="410"/>
    </row>
    <row r="3478" spans="1:30" s="30" customFormat="1" x14ac:dyDescent="0.25">
      <c r="A3478"/>
      <c r="B3478"/>
      <c r="C3478" s="33"/>
      <c r="D3478" s="33"/>
      <c r="E3478" s="33"/>
      <c r="F3478" s="33"/>
      <c r="G3478" s="33"/>
      <c r="N3478"/>
      <c r="O3478"/>
      <c r="P3478"/>
      <c r="Q3478"/>
      <c r="R3478"/>
      <c r="S3478"/>
      <c r="T3478"/>
      <c r="U3478"/>
      <c r="V3478"/>
      <c r="W3478"/>
      <c r="X3478" s="410"/>
      <c r="Y3478" s="410"/>
      <c r="Z3478" s="410"/>
      <c r="AA3478" s="410"/>
      <c r="AB3478" s="410"/>
      <c r="AC3478" s="410"/>
      <c r="AD3478" s="410"/>
    </row>
    <row r="3479" spans="1:30" s="30" customFormat="1" x14ac:dyDescent="0.25">
      <c r="A3479"/>
      <c r="B3479"/>
      <c r="C3479" s="33"/>
      <c r="D3479" s="33"/>
      <c r="E3479" s="33"/>
      <c r="F3479" s="33"/>
      <c r="G3479" s="33"/>
      <c r="N3479"/>
      <c r="O3479"/>
      <c r="P3479"/>
      <c r="Q3479"/>
      <c r="R3479"/>
      <c r="S3479"/>
      <c r="T3479"/>
      <c r="U3479"/>
      <c r="V3479"/>
      <c r="W3479"/>
      <c r="X3479" s="410"/>
      <c r="Y3479" s="410"/>
      <c r="Z3479" s="410"/>
      <c r="AA3479" s="410"/>
      <c r="AB3479" s="410"/>
      <c r="AC3479" s="410"/>
      <c r="AD3479" s="410"/>
    </row>
    <row r="3480" spans="1:30" s="30" customFormat="1" x14ac:dyDescent="0.25">
      <c r="A3480"/>
      <c r="B3480"/>
      <c r="C3480" s="33"/>
      <c r="D3480" s="33"/>
      <c r="E3480" s="33"/>
      <c r="F3480" s="33"/>
      <c r="G3480" s="33"/>
      <c r="N3480"/>
      <c r="O3480"/>
      <c r="P3480"/>
      <c r="Q3480"/>
      <c r="R3480"/>
      <c r="S3480"/>
      <c r="T3480"/>
      <c r="U3480"/>
      <c r="V3480"/>
      <c r="W3480"/>
      <c r="X3480" s="410"/>
      <c r="Y3480" s="410"/>
      <c r="Z3480" s="410"/>
      <c r="AA3480" s="410"/>
      <c r="AB3480" s="410"/>
      <c r="AC3480" s="410"/>
      <c r="AD3480" s="410"/>
    </row>
    <row r="3481" spans="1:30" s="30" customFormat="1" x14ac:dyDescent="0.25">
      <c r="A3481"/>
      <c r="B3481"/>
      <c r="C3481" s="33"/>
      <c r="D3481" s="33"/>
      <c r="E3481" s="33"/>
      <c r="F3481" s="33"/>
      <c r="G3481" s="33"/>
      <c r="N3481"/>
      <c r="O3481"/>
      <c r="P3481"/>
      <c r="Q3481"/>
      <c r="R3481"/>
      <c r="S3481"/>
      <c r="T3481"/>
      <c r="U3481"/>
      <c r="V3481"/>
      <c r="W3481"/>
      <c r="X3481" s="410"/>
      <c r="Y3481" s="410"/>
      <c r="Z3481" s="410"/>
      <c r="AA3481" s="410"/>
      <c r="AB3481" s="410"/>
      <c r="AC3481" s="410"/>
      <c r="AD3481" s="410"/>
    </row>
    <row r="3482" spans="1:30" s="30" customFormat="1" x14ac:dyDescent="0.25">
      <c r="A3482"/>
      <c r="B3482"/>
      <c r="C3482" s="33"/>
      <c r="D3482" s="33"/>
      <c r="E3482" s="33"/>
      <c r="F3482" s="33"/>
      <c r="G3482" s="33"/>
      <c r="N3482"/>
      <c r="O3482"/>
      <c r="P3482"/>
      <c r="Q3482"/>
      <c r="R3482"/>
      <c r="S3482"/>
      <c r="T3482"/>
      <c r="U3482"/>
      <c r="V3482"/>
      <c r="W3482"/>
      <c r="X3482" s="410"/>
      <c r="Y3482" s="410"/>
      <c r="Z3482" s="410"/>
      <c r="AA3482" s="410"/>
      <c r="AB3482" s="410"/>
      <c r="AC3482" s="410"/>
      <c r="AD3482" s="410"/>
    </row>
    <row r="3483" spans="1:30" s="30" customFormat="1" x14ac:dyDescent="0.25">
      <c r="A3483"/>
      <c r="B3483"/>
      <c r="C3483" s="33"/>
      <c r="D3483" s="33"/>
      <c r="E3483" s="33"/>
      <c r="F3483" s="33"/>
      <c r="G3483" s="33"/>
      <c r="N3483"/>
      <c r="O3483"/>
      <c r="P3483"/>
      <c r="Q3483"/>
      <c r="R3483"/>
      <c r="S3483"/>
      <c r="T3483"/>
      <c r="U3483"/>
      <c r="V3483"/>
      <c r="W3483"/>
      <c r="X3483" s="410"/>
      <c r="Y3483" s="410"/>
      <c r="Z3483" s="410"/>
      <c r="AA3483" s="410"/>
      <c r="AB3483" s="410"/>
      <c r="AC3483" s="410"/>
      <c r="AD3483" s="410"/>
    </row>
    <row r="3484" spans="1:30" s="30" customFormat="1" x14ac:dyDescent="0.25">
      <c r="A3484"/>
      <c r="B3484"/>
      <c r="C3484" s="33"/>
      <c r="D3484" s="33"/>
      <c r="E3484" s="33"/>
      <c r="F3484" s="33"/>
      <c r="G3484" s="33"/>
      <c r="N3484"/>
      <c r="O3484"/>
      <c r="P3484"/>
      <c r="Q3484"/>
      <c r="R3484"/>
      <c r="S3484"/>
      <c r="T3484"/>
      <c r="U3484"/>
      <c r="V3484"/>
      <c r="W3484"/>
      <c r="X3484" s="410"/>
      <c r="Y3484" s="410"/>
      <c r="Z3484" s="410"/>
      <c r="AA3484" s="410"/>
      <c r="AB3484" s="410"/>
      <c r="AC3484" s="410"/>
      <c r="AD3484" s="410"/>
    </row>
    <row r="3485" spans="1:30" s="30" customFormat="1" x14ac:dyDescent="0.25">
      <c r="A3485"/>
      <c r="B3485"/>
      <c r="C3485" s="33"/>
      <c r="D3485" s="33"/>
      <c r="E3485" s="33"/>
      <c r="F3485" s="33"/>
      <c r="G3485" s="33"/>
      <c r="N3485"/>
      <c r="O3485"/>
      <c r="P3485"/>
      <c r="Q3485"/>
      <c r="R3485"/>
      <c r="S3485"/>
      <c r="T3485"/>
      <c r="U3485"/>
      <c r="V3485"/>
      <c r="W3485"/>
      <c r="X3485" s="410"/>
      <c r="Y3485" s="410"/>
      <c r="Z3485" s="410"/>
      <c r="AA3485" s="410"/>
      <c r="AB3485" s="410"/>
      <c r="AC3485" s="410"/>
      <c r="AD3485" s="410"/>
    </row>
    <row r="3486" spans="1:30" s="30" customFormat="1" x14ac:dyDescent="0.25">
      <c r="A3486"/>
      <c r="B3486"/>
      <c r="C3486" s="33"/>
      <c r="D3486" s="33"/>
      <c r="E3486" s="33"/>
      <c r="F3486" s="33"/>
      <c r="G3486" s="33"/>
      <c r="N3486"/>
      <c r="O3486"/>
      <c r="P3486"/>
      <c r="Q3486"/>
      <c r="R3486"/>
      <c r="S3486"/>
      <c r="T3486"/>
      <c r="U3486"/>
      <c r="V3486"/>
      <c r="W3486"/>
      <c r="X3486" s="410"/>
      <c r="Y3486" s="410"/>
      <c r="Z3486" s="410"/>
      <c r="AA3486" s="410"/>
      <c r="AB3486" s="410"/>
      <c r="AC3486" s="410"/>
      <c r="AD3486" s="410"/>
    </row>
    <row r="3487" spans="1:30" s="30" customFormat="1" x14ac:dyDescent="0.25">
      <c r="A3487"/>
      <c r="B3487"/>
      <c r="C3487" s="33"/>
      <c r="D3487" s="33"/>
      <c r="E3487" s="33"/>
      <c r="F3487" s="33"/>
      <c r="G3487" s="33"/>
      <c r="N3487"/>
      <c r="O3487"/>
      <c r="P3487"/>
      <c r="Q3487"/>
      <c r="R3487"/>
      <c r="S3487"/>
      <c r="T3487"/>
      <c r="U3487"/>
      <c r="V3487"/>
      <c r="W3487"/>
      <c r="X3487" s="410"/>
      <c r="Y3487" s="410"/>
      <c r="Z3487" s="410"/>
      <c r="AA3487" s="410"/>
      <c r="AB3487" s="410"/>
      <c r="AC3487" s="410"/>
      <c r="AD3487" s="410"/>
    </row>
    <row r="3488" spans="1:30" s="30" customFormat="1" x14ac:dyDescent="0.25">
      <c r="A3488"/>
      <c r="B3488"/>
      <c r="C3488" s="33"/>
      <c r="D3488" s="33"/>
      <c r="E3488" s="33"/>
      <c r="F3488" s="33"/>
      <c r="G3488" s="33"/>
      <c r="N3488"/>
      <c r="O3488"/>
      <c r="P3488"/>
      <c r="Q3488"/>
      <c r="R3488"/>
      <c r="S3488"/>
      <c r="T3488"/>
      <c r="U3488"/>
      <c r="V3488"/>
      <c r="W3488"/>
      <c r="X3488" s="410"/>
      <c r="Y3488" s="410"/>
      <c r="Z3488" s="410"/>
      <c r="AA3488" s="410"/>
      <c r="AB3488" s="410"/>
      <c r="AC3488" s="410"/>
      <c r="AD3488" s="410"/>
    </row>
    <row r="3489" spans="1:30" s="30" customFormat="1" x14ac:dyDescent="0.25">
      <c r="A3489"/>
      <c r="B3489"/>
      <c r="C3489" s="33"/>
      <c r="D3489" s="33"/>
      <c r="E3489" s="33"/>
      <c r="F3489" s="33"/>
      <c r="G3489" s="33"/>
      <c r="N3489"/>
      <c r="O3489"/>
      <c r="P3489"/>
      <c r="Q3489"/>
      <c r="R3489"/>
      <c r="S3489"/>
      <c r="T3489"/>
      <c r="U3489"/>
      <c r="V3489"/>
      <c r="W3489"/>
      <c r="X3489" s="410"/>
      <c r="Y3489" s="410"/>
      <c r="Z3489" s="410"/>
      <c r="AA3489" s="410"/>
      <c r="AB3489" s="410"/>
      <c r="AC3489" s="410"/>
      <c r="AD3489" s="410"/>
    </row>
    <row r="3490" spans="1:30" s="30" customFormat="1" x14ac:dyDescent="0.25">
      <c r="A3490"/>
      <c r="B3490"/>
      <c r="C3490" s="33"/>
      <c r="D3490" s="33"/>
      <c r="E3490" s="33"/>
      <c r="F3490" s="33"/>
      <c r="G3490" s="33"/>
      <c r="N3490"/>
      <c r="O3490"/>
      <c r="P3490"/>
      <c r="Q3490"/>
      <c r="R3490"/>
      <c r="S3490"/>
      <c r="T3490"/>
      <c r="U3490"/>
      <c r="V3490"/>
      <c r="W3490"/>
      <c r="X3490" s="410"/>
      <c r="Y3490" s="410"/>
      <c r="Z3490" s="410"/>
      <c r="AA3490" s="410"/>
      <c r="AB3490" s="410"/>
      <c r="AC3490" s="410"/>
      <c r="AD3490" s="410"/>
    </row>
    <row r="3491" spans="1:30" s="30" customFormat="1" x14ac:dyDescent="0.25">
      <c r="A3491"/>
      <c r="B3491"/>
      <c r="C3491" s="33"/>
      <c r="D3491" s="33"/>
      <c r="E3491" s="33"/>
      <c r="F3491" s="33"/>
      <c r="G3491" s="33"/>
      <c r="N3491"/>
      <c r="O3491"/>
      <c r="P3491"/>
      <c r="Q3491"/>
      <c r="R3491"/>
      <c r="S3491"/>
      <c r="T3491"/>
      <c r="U3491"/>
      <c r="V3491"/>
      <c r="W3491"/>
      <c r="X3491" s="410"/>
      <c r="Y3491" s="410"/>
      <c r="Z3491" s="410"/>
      <c r="AA3491" s="410"/>
      <c r="AB3491" s="410"/>
      <c r="AC3491" s="410"/>
      <c r="AD3491" s="410"/>
    </row>
    <row r="3492" spans="1:30" s="30" customFormat="1" x14ac:dyDescent="0.25">
      <c r="A3492"/>
      <c r="B3492"/>
      <c r="C3492" s="33"/>
      <c r="D3492" s="33"/>
      <c r="E3492" s="33"/>
      <c r="F3492" s="33"/>
      <c r="G3492" s="33"/>
      <c r="N3492"/>
      <c r="O3492"/>
      <c r="P3492"/>
      <c r="Q3492"/>
      <c r="R3492"/>
      <c r="S3492"/>
      <c r="T3492"/>
      <c r="U3492"/>
      <c r="V3492"/>
      <c r="W3492"/>
      <c r="X3492" s="410"/>
      <c r="Y3492" s="410"/>
      <c r="Z3492" s="410"/>
      <c r="AA3492" s="410"/>
      <c r="AB3492" s="410"/>
      <c r="AC3492" s="410"/>
      <c r="AD3492" s="410"/>
    </row>
    <row r="3493" spans="1:30" s="30" customFormat="1" x14ac:dyDescent="0.25">
      <c r="A3493"/>
      <c r="B3493"/>
      <c r="C3493" s="33"/>
      <c r="D3493" s="33"/>
      <c r="E3493" s="33"/>
      <c r="F3493" s="33"/>
      <c r="G3493" s="33"/>
      <c r="N3493"/>
      <c r="O3493"/>
      <c r="P3493"/>
      <c r="Q3493"/>
      <c r="R3493"/>
      <c r="S3493"/>
      <c r="T3493"/>
      <c r="U3493"/>
      <c r="V3493"/>
      <c r="W3493"/>
      <c r="X3493" s="410"/>
      <c r="Y3493" s="410"/>
      <c r="Z3493" s="410"/>
      <c r="AA3493" s="410"/>
      <c r="AB3493" s="410"/>
      <c r="AC3493" s="410"/>
      <c r="AD3493" s="410"/>
    </row>
    <row r="3494" spans="1:30" s="30" customFormat="1" x14ac:dyDescent="0.25">
      <c r="A3494"/>
      <c r="B3494"/>
      <c r="C3494" s="33"/>
      <c r="D3494" s="33"/>
      <c r="E3494" s="33"/>
      <c r="F3494" s="33"/>
      <c r="G3494" s="33"/>
      <c r="N3494"/>
      <c r="O3494"/>
      <c r="P3494"/>
      <c r="Q3494"/>
      <c r="R3494"/>
      <c r="S3494"/>
      <c r="T3494"/>
      <c r="U3494"/>
      <c r="V3494"/>
      <c r="W3494"/>
      <c r="X3494" s="410"/>
      <c r="Y3494" s="410"/>
      <c r="Z3494" s="410"/>
      <c r="AA3494" s="410"/>
      <c r="AB3494" s="410"/>
      <c r="AC3494" s="410"/>
      <c r="AD3494" s="410"/>
    </row>
    <row r="3495" spans="1:30" s="30" customFormat="1" x14ac:dyDescent="0.25">
      <c r="A3495"/>
      <c r="B3495"/>
      <c r="C3495" s="33"/>
      <c r="D3495" s="33"/>
      <c r="E3495" s="33"/>
      <c r="F3495" s="33"/>
      <c r="G3495" s="33"/>
      <c r="N3495"/>
      <c r="O3495"/>
      <c r="P3495"/>
      <c r="Q3495"/>
      <c r="R3495"/>
      <c r="S3495"/>
      <c r="T3495"/>
      <c r="U3495"/>
      <c r="V3495"/>
      <c r="W3495"/>
      <c r="X3495" s="410"/>
      <c r="Y3495" s="410"/>
      <c r="Z3495" s="410"/>
      <c r="AA3495" s="410"/>
      <c r="AB3495" s="410"/>
      <c r="AC3495" s="410"/>
      <c r="AD3495" s="410"/>
    </row>
    <row r="3496" spans="1:30" s="30" customFormat="1" x14ac:dyDescent="0.25">
      <c r="A3496"/>
      <c r="B3496"/>
      <c r="C3496" s="33"/>
      <c r="D3496" s="33"/>
      <c r="E3496" s="33"/>
      <c r="F3496" s="33"/>
      <c r="G3496" s="33"/>
      <c r="N3496"/>
      <c r="O3496"/>
      <c r="P3496"/>
      <c r="Q3496"/>
      <c r="R3496"/>
      <c r="S3496"/>
      <c r="T3496"/>
      <c r="U3496"/>
      <c r="V3496"/>
      <c r="W3496"/>
      <c r="X3496" s="410"/>
      <c r="Y3496" s="410"/>
      <c r="Z3496" s="410"/>
      <c r="AA3496" s="410"/>
      <c r="AB3496" s="410"/>
      <c r="AC3496" s="410"/>
      <c r="AD3496" s="410"/>
    </row>
    <row r="3497" spans="1:30" s="30" customFormat="1" x14ac:dyDescent="0.25">
      <c r="A3497"/>
      <c r="B3497"/>
      <c r="C3497" s="33"/>
      <c r="D3497" s="33"/>
      <c r="E3497" s="33"/>
      <c r="F3497" s="33"/>
      <c r="G3497" s="33"/>
      <c r="N3497"/>
      <c r="O3497"/>
      <c r="P3497"/>
      <c r="Q3497"/>
      <c r="R3497"/>
      <c r="S3497"/>
      <c r="T3497"/>
      <c r="U3497"/>
      <c r="V3497"/>
      <c r="W3497"/>
      <c r="X3497" s="410"/>
      <c r="Y3497" s="410"/>
      <c r="Z3497" s="410"/>
      <c r="AA3497" s="410"/>
      <c r="AB3497" s="410"/>
      <c r="AC3497" s="410"/>
      <c r="AD3497" s="410"/>
    </row>
    <row r="3498" spans="1:30" s="30" customFormat="1" x14ac:dyDescent="0.25">
      <c r="A3498"/>
      <c r="B3498"/>
      <c r="C3498" s="33"/>
      <c r="D3498" s="33"/>
      <c r="E3498" s="33"/>
      <c r="F3498" s="33"/>
      <c r="G3498" s="33"/>
      <c r="N3498"/>
      <c r="O3498"/>
      <c r="P3498"/>
      <c r="Q3498"/>
      <c r="R3498"/>
      <c r="S3498"/>
      <c r="T3498"/>
      <c r="U3498"/>
      <c r="V3498"/>
      <c r="W3498"/>
      <c r="X3498" s="410"/>
      <c r="Y3498" s="410"/>
      <c r="Z3498" s="410"/>
      <c r="AA3498" s="410"/>
      <c r="AB3498" s="410"/>
      <c r="AC3498" s="410"/>
      <c r="AD3498" s="410"/>
    </row>
    <row r="3499" spans="1:30" s="30" customFormat="1" x14ac:dyDescent="0.25">
      <c r="A3499"/>
      <c r="B3499"/>
      <c r="C3499" s="33"/>
      <c r="D3499" s="33"/>
      <c r="E3499" s="33"/>
      <c r="F3499" s="33"/>
      <c r="G3499" s="33"/>
      <c r="N3499"/>
      <c r="O3499"/>
      <c r="P3499"/>
      <c r="Q3499"/>
      <c r="R3499"/>
      <c r="S3499"/>
      <c r="T3499"/>
      <c r="U3499"/>
      <c r="V3499"/>
      <c r="W3499"/>
      <c r="X3499" s="410"/>
      <c r="Y3499" s="410"/>
      <c r="Z3499" s="410"/>
      <c r="AA3499" s="410"/>
      <c r="AB3499" s="410"/>
      <c r="AC3499" s="410"/>
      <c r="AD3499" s="410"/>
    </row>
    <row r="3500" spans="1:30" s="30" customFormat="1" x14ac:dyDescent="0.25">
      <c r="A3500"/>
      <c r="B3500"/>
      <c r="C3500" s="33"/>
      <c r="D3500" s="33"/>
      <c r="E3500" s="33"/>
      <c r="F3500" s="33"/>
      <c r="G3500" s="33"/>
      <c r="N3500"/>
      <c r="O3500"/>
      <c r="P3500"/>
      <c r="Q3500"/>
      <c r="R3500"/>
      <c r="S3500"/>
      <c r="T3500"/>
      <c r="U3500"/>
      <c r="V3500"/>
      <c r="W3500"/>
      <c r="X3500" s="410"/>
      <c r="Y3500" s="410"/>
      <c r="Z3500" s="410"/>
      <c r="AA3500" s="410"/>
      <c r="AB3500" s="410"/>
      <c r="AC3500" s="410"/>
      <c r="AD3500" s="410"/>
    </row>
    <row r="3501" spans="1:30" s="30" customFormat="1" x14ac:dyDescent="0.25">
      <c r="A3501"/>
      <c r="B3501"/>
      <c r="C3501" s="33"/>
      <c r="D3501" s="33"/>
      <c r="E3501" s="33"/>
      <c r="F3501" s="33"/>
      <c r="G3501" s="33"/>
      <c r="N3501"/>
      <c r="O3501"/>
      <c r="P3501"/>
      <c r="Q3501"/>
      <c r="R3501"/>
      <c r="S3501"/>
      <c r="T3501"/>
      <c r="U3501"/>
      <c r="V3501"/>
      <c r="W3501"/>
      <c r="X3501" s="410"/>
      <c r="Y3501" s="410"/>
      <c r="Z3501" s="410"/>
      <c r="AA3501" s="410"/>
      <c r="AB3501" s="410"/>
      <c r="AC3501" s="410"/>
      <c r="AD3501" s="410"/>
    </row>
    <row r="3502" spans="1:30" s="30" customFormat="1" x14ac:dyDescent="0.25">
      <c r="A3502"/>
      <c r="B3502"/>
      <c r="C3502" s="33"/>
      <c r="D3502" s="33"/>
      <c r="E3502" s="33"/>
      <c r="F3502" s="33"/>
      <c r="G3502" s="33"/>
      <c r="N3502"/>
      <c r="O3502"/>
      <c r="P3502"/>
      <c r="Q3502"/>
      <c r="R3502"/>
      <c r="S3502"/>
      <c r="T3502"/>
      <c r="U3502"/>
      <c r="V3502"/>
      <c r="W3502"/>
      <c r="X3502" s="410"/>
      <c r="Y3502" s="410"/>
      <c r="Z3502" s="410"/>
      <c r="AA3502" s="410"/>
      <c r="AB3502" s="410"/>
      <c r="AC3502" s="410"/>
      <c r="AD3502" s="410"/>
    </row>
    <row r="3503" spans="1:30" s="30" customFormat="1" x14ac:dyDescent="0.25">
      <c r="A3503"/>
      <c r="B3503"/>
      <c r="C3503" s="33"/>
      <c r="D3503" s="33"/>
      <c r="E3503" s="33"/>
      <c r="F3503" s="33"/>
      <c r="G3503" s="33"/>
      <c r="N3503"/>
      <c r="O3503"/>
      <c r="P3503"/>
      <c r="Q3503"/>
      <c r="R3503"/>
      <c r="S3503"/>
      <c r="T3503"/>
      <c r="U3503"/>
      <c r="V3503"/>
      <c r="W3503"/>
      <c r="X3503" s="410"/>
      <c r="Y3503" s="410"/>
      <c r="Z3503" s="410"/>
      <c r="AA3503" s="410"/>
      <c r="AB3503" s="410"/>
      <c r="AC3503" s="410"/>
      <c r="AD3503" s="410"/>
    </row>
    <row r="3504" spans="1:30" s="30" customFormat="1" x14ac:dyDescent="0.25">
      <c r="A3504"/>
      <c r="B3504"/>
      <c r="C3504" s="33"/>
      <c r="D3504" s="33"/>
      <c r="E3504" s="33"/>
      <c r="F3504" s="33"/>
      <c r="G3504" s="33"/>
      <c r="N3504"/>
      <c r="O3504"/>
      <c r="P3504"/>
      <c r="Q3504"/>
      <c r="R3504"/>
      <c r="S3504"/>
      <c r="T3504"/>
      <c r="U3504"/>
      <c r="V3504"/>
      <c r="W3504"/>
      <c r="X3504" s="410"/>
      <c r="Y3504" s="410"/>
      <c r="Z3504" s="410"/>
      <c r="AA3504" s="410"/>
      <c r="AB3504" s="410"/>
      <c r="AC3504" s="410"/>
      <c r="AD3504" s="410"/>
    </row>
    <row r="3505" spans="1:30" s="30" customFormat="1" x14ac:dyDescent="0.25">
      <c r="A3505"/>
      <c r="B3505"/>
      <c r="C3505" s="33"/>
      <c r="D3505" s="33"/>
      <c r="E3505" s="33"/>
      <c r="F3505" s="33"/>
      <c r="G3505" s="33"/>
      <c r="N3505"/>
      <c r="O3505"/>
      <c r="P3505"/>
      <c r="Q3505"/>
      <c r="R3505"/>
      <c r="S3505"/>
      <c r="T3505"/>
      <c r="U3505"/>
      <c r="V3505"/>
      <c r="W3505"/>
      <c r="X3505" s="410"/>
      <c r="Y3505" s="410"/>
      <c r="Z3505" s="410"/>
      <c r="AA3505" s="410"/>
      <c r="AB3505" s="410"/>
      <c r="AC3505" s="410"/>
      <c r="AD3505" s="410"/>
    </row>
    <row r="3506" spans="1:30" s="30" customFormat="1" x14ac:dyDescent="0.25">
      <c r="A3506"/>
      <c r="B3506"/>
      <c r="C3506" s="33"/>
      <c r="D3506" s="33"/>
      <c r="E3506" s="33"/>
      <c r="F3506" s="33"/>
      <c r="G3506" s="33"/>
      <c r="N3506"/>
      <c r="O3506"/>
      <c r="P3506"/>
      <c r="Q3506"/>
      <c r="R3506"/>
      <c r="S3506"/>
      <c r="T3506"/>
      <c r="U3506"/>
      <c r="V3506"/>
      <c r="W3506"/>
      <c r="X3506" s="410"/>
      <c r="Y3506" s="410"/>
      <c r="Z3506" s="410"/>
      <c r="AA3506" s="410"/>
      <c r="AB3506" s="410"/>
      <c r="AC3506" s="410"/>
      <c r="AD3506" s="410"/>
    </row>
    <row r="3507" spans="1:30" s="30" customFormat="1" x14ac:dyDescent="0.25">
      <c r="A3507"/>
      <c r="B3507"/>
      <c r="C3507" s="33"/>
      <c r="D3507" s="33"/>
      <c r="E3507" s="33"/>
      <c r="F3507" s="33"/>
      <c r="G3507" s="33"/>
      <c r="N3507"/>
      <c r="O3507"/>
      <c r="P3507"/>
      <c r="Q3507"/>
      <c r="R3507"/>
      <c r="S3507"/>
      <c r="T3507"/>
      <c r="U3507"/>
      <c r="V3507"/>
      <c r="W3507"/>
      <c r="X3507" s="410"/>
      <c r="Y3507" s="410"/>
      <c r="Z3507" s="410"/>
      <c r="AA3507" s="410"/>
      <c r="AB3507" s="410"/>
      <c r="AC3507" s="410"/>
      <c r="AD3507" s="410"/>
    </row>
    <row r="3508" spans="1:30" s="30" customFormat="1" x14ac:dyDescent="0.25">
      <c r="A3508"/>
      <c r="B3508"/>
      <c r="C3508" s="33"/>
      <c r="D3508" s="33"/>
      <c r="E3508" s="33"/>
      <c r="F3508" s="33"/>
      <c r="G3508" s="33"/>
      <c r="N3508"/>
      <c r="O3508"/>
      <c r="P3508"/>
      <c r="Q3508"/>
      <c r="R3508"/>
      <c r="S3508"/>
      <c r="T3508"/>
      <c r="U3508"/>
      <c r="V3508"/>
      <c r="W3508"/>
      <c r="X3508" s="410"/>
      <c r="Y3508" s="410"/>
      <c r="Z3508" s="410"/>
      <c r="AA3508" s="410"/>
      <c r="AB3508" s="410"/>
      <c r="AC3508" s="410"/>
      <c r="AD3508" s="410"/>
    </row>
    <row r="3509" spans="1:30" s="30" customFormat="1" x14ac:dyDescent="0.25">
      <c r="A3509"/>
      <c r="B3509"/>
      <c r="C3509" s="33"/>
      <c r="D3509" s="33"/>
      <c r="E3509" s="33"/>
      <c r="F3509" s="33"/>
      <c r="G3509" s="33"/>
      <c r="N3509"/>
      <c r="O3509"/>
      <c r="P3509"/>
      <c r="Q3509"/>
      <c r="R3509"/>
      <c r="S3509"/>
      <c r="T3509"/>
      <c r="U3509"/>
      <c r="V3509"/>
      <c r="W3509"/>
      <c r="X3509" s="410"/>
      <c r="Y3509" s="410"/>
      <c r="Z3509" s="410"/>
      <c r="AA3509" s="410"/>
      <c r="AB3509" s="410"/>
      <c r="AC3509" s="410"/>
      <c r="AD3509" s="410"/>
    </row>
    <row r="3510" spans="1:30" s="30" customFormat="1" x14ac:dyDescent="0.25">
      <c r="A3510"/>
      <c r="B3510"/>
      <c r="C3510" s="33"/>
      <c r="D3510" s="33"/>
      <c r="E3510" s="33"/>
      <c r="F3510" s="33"/>
      <c r="G3510" s="33"/>
      <c r="N3510"/>
      <c r="O3510"/>
      <c r="P3510"/>
      <c r="Q3510"/>
      <c r="R3510"/>
      <c r="S3510"/>
      <c r="T3510"/>
      <c r="U3510"/>
      <c r="V3510"/>
      <c r="W3510"/>
      <c r="X3510" s="410"/>
      <c r="Y3510" s="410"/>
      <c r="Z3510" s="410"/>
      <c r="AA3510" s="410"/>
      <c r="AB3510" s="410"/>
      <c r="AC3510" s="410"/>
      <c r="AD3510" s="410"/>
    </row>
    <row r="3511" spans="1:30" s="30" customFormat="1" x14ac:dyDescent="0.25">
      <c r="A3511"/>
      <c r="B3511"/>
      <c r="C3511" s="33"/>
      <c r="D3511" s="33"/>
      <c r="E3511" s="33"/>
      <c r="F3511" s="33"/>
      <c r="G3511" s="33"/>
      <c r="N3511"/>
      <c r="O3511"/>
      <c r="P3511"/>
      <c r="Q3511"/>
      <c r="R3511"/>
      <c r="S3511"/>
      <c r="T3511"/>
      <c r="U3511"/>
      <c r="V3511"/>
      <c r="W3511"/>
      <c r="X3511" s="410"/>
      <c r="Y3511" s="410"/>
      <c r="Z3511" s="410"/>
      <c r="AA3511" s="410"/>
      <c r="AB3511" s="410"/>
      <c r="AC3511" s="410"/>
      <c r="AD3511" s="410"/>
    </row>
    <row r="3512" spans="1:30" s="30" customFormat="1" x14ac:dyDescent="0.25">
      <c r="A3512"/>
      <c r="B3512"/>
      <c r="C3512" s="33"/>
      <c r="D3512" s="33"/>
      <c r="E3512" s="33"/>
      <c r="F3512" s="33"/>
      <c r="G3512" s="33"/>
      <c r="N3512"/>
      <c r="O3512"/>
      <c r="P3512"/>
      <c r="Q3512"/>
      <c r="R3512"/>
      <c r="S3512"/>
      <c r="T3512"/>
      <c r="U3512"/>
      <c r="V3512"/>
      <c r="W3512"/>
      <c r="X3512" s="410"/>
      <c r="Y3512" s="410"/>
      <c r="Z3512" s="410"/>
      <c r="AA3512" s="410"/>
      <c r="AB3512" s="410"/>
      <c r="AC3512" s="410"/>
      <c r="AD3512" s="410"/>
    </row>
    <row r="3513" spans="1:30" s="30" customFormat="1" x14ac:dyDescent="0.25">
      <c r="A3513"/>
      <c r="B3513"/>
      <c r="C3513" s="33"/>
      <c r="D3513" s="33"/>
      <c r="E3513" s="33"/>
      <c r="F3513" s="33"/>
      <c r="G3513" s="33"/>
      <c r="N3513"/>
      <c r="O3513"/>
      <c r="P3513"/>
      <c r="Q3513"/>
      <c r="R3513"/>
      <c r="S3513"/>
      <c r="T3513"/>
      <c r="U3513"/>
      <c r="V3513"/>
      <c r="W3513"/>
      <c r="X3513" s="410"/>
      <c r="Y3513" s="410"/>
      <c r="Z3513" s="410"/>
      <c r="AA3513" s="410"/>
      <c r="AB3513" s="410"/>
      <c r="AC3513" s="410"/>
      <c r="AD3513" s="410"/>
    </row>
    <row r="3514" spans="1:30" s="30" customFormat="1" x14ac:dyDescent="0.25">
      <c r="A3514"/>
      <c r="B3514"/>
      <c r="C3514" s="33"/>
      <c r="D3514" s="33"/>
      <c r="E3514" s="33"/>
      <c r="F3514" s="33"/>
      <c r="G3514" s="33"/>
      <c r="N3514"/>
      <c r="O3514"/>
      <c r="P3514"/>
      <c r="Q3514"/>
      <c r="R3514"/>
      <c r="S3514"/>
      <c r="T3514"/>
      <c r="U3514"/>
      <c r="V3514"/>
      <c r="W3514"/>
      <c r="X3514" s="410"/>
      <c r="Y3514" s="410"/>
      <c r="Z3514" s="410"/>
      <c r="AA3514" s="410"/>
      <c r="AB3514" s="410"/>
      <c r="AC3514" s="410"/>
      <c r="AD3514" s="410"/>
    </row>
    <row r="3515" spans="1:30" s="30" customFormat="1" x14ac:dyDescent="0.25">
      <c r="A3515"/>
      <c r="B3515"/>
      <c r="C3515" s="33"/>
      <c r="D3515" s="33"/>
      <c r="E3515" s="33"/>
      <c r="F3515" s="33"/>
      <c r="G3515" s="33"/>
      <c r="N3515"/>
      <c r="O3515"/>
      <c r="P3515"/>
      <c r="Q3515"/>
      <c r="R3515"/>
      <c r="S3515"/>
      <c r="T3515"/>
      <c r="U3515"/>
      <c r="V3515"/>
      <c r="W3515"/>
      <c r="X3515" s="410"/>
      <c r="Y3515" s="410"/>
      <c r="Z3515" s="410"/>
      <c r="AA3515" s="410"/>
      <c r="AB3515" s="410"/>
      <c r="AC3515" s="410"/>
      <c r="AD3515" s="410"/>
    </row>
    <row r="3516" spans="1:30" s="30" customFormat="1" x14ac:dyDescent="0.25">
      <c r="A3516"/>
      <c r="B3516"/>
      <c r="C3516" s="33"/>
      <c r="D3516" s="33"/>
      <c r="E3516" s="33"/>
      <c r="F3516" s="33"/>
      <c r="G3516" s="33"/>
      <c r="N3516"/>
      <c r="O3516"/>
      <c r="P3516"/>
      <c r="Q3516"/>
      <c r="R3516"/>
      <c r="S3516"/>
      <c r="T3516"/>
      <c r="U3516"/>
      <c r="V3516"/>
      <c r="W3516"/>
      <c r="X3516" s="410"/>
      <c r="Y3516" s="410"/>
      <c r="Z3516" s="410"/>
      <c r="AA3516" s="410"/>
      <c r="AB3516" s="410"/>
      <c r="AC3516" s="410"/>
      <c r="AD3516" s="410"/>
    </row>
    <row r="3517" spans="1:30" s="30" customFormat="1" x14ac:dyDescent="0.25">
      <c r="A3517"/>
      <c r="B3517"/>
      <c r="C3517" s="33"/>
      <c r="D3517" s="33"/>
      <c r="E3517" s="33"/>
      <c r="F3517" s="33"/>
      <c r="G3517" s="33"/>
      <c r="N3517"/>
      <c r="O3517"/>
      <c r="P3517"/>
      <c r="Q3517"/>
      <c r="R3517"/>
      <c r="S3517"/>
      <c r="T3517"/>
      <c r="U3517"/>
      <c r="V3517"/>
      <c r="W3517"/>
      <c r="X3517" s="410"/>
      <c r="Y3517" s="410"/>
      <c r="Z3517" s="410"/>
      <c r="AA3517" s="410"/>
      <c r="AB3517" s="410"/>
      <c r="AC3517" s="410"/>
      <c r="AD3517" s="410"/>
    </row>
    <row r="3518" spans="1:30" s="30" customFormat="1" x14ac:dyDescent="0.25">
      <c r="A3518"/>
      <c r="B3518"/>
      <c r="C3518" s="33"/>
      <c r="D3518" s="33"/>
      <c r="E3518" s="33"/>
      <c r="F3518" s="33"/>
      <c r="G3518" s="33"/>
      <c r="N3518"/>
      <c r="O3518"/>
      <c r="P3518"/>
      <c r="Q3518"/>
      <c r="R3518"/>
      <c r="S3518"/>
      <c r="T3518"/>
      <c r="U3518"/>
      <c r="V3518"/>
      <c r="W3518"/>
      <c r="X3518" s="410"/>
      <c r="Y3518" s="410"/>
      <c r="Z3518" s="410"/>
      <c r="AA3518" s="410"/>
      <c r="AB3518" s="410"/>
      <c r="AC3518" s="410"/>
      <c r="AD3518" s="410"/>
    </row>
    <row r="3519" spans="1:30" s="30" customFormat="1" x14ac:dyDescent="0.25">
      <c r="A3519"/>
      <c r="B3519"/>
      <c r="C3519" s="33"/>
      <c r="D3519" s="33"/>
      <c r="E3519" s="33"/>
      <c r="F3519" s="33"/>
      <c r="G3519" s="33"/>
      <c r="N3519"/>
      <c r="O3519"/>
      <c r="P3519"/>
      <c r="Q3519"/>
      <c r="R3519"/>
      <c r="S3519"/>
      <c r="T3519"/>
      <c r="U3519"/>
      <c r="V3519"/>
      <c r="W3519"/>
      <c r="X3519" s="410"/>
      <c r="Y3519" s="410"/>
      <c r="Z3519" s="410"/>
      <c r="AA3519" s="410"/>
      <c r="AB3519" s="410"/>
      <c r="AC3519" s="410"/>
      <c r="AD3519" s="410"/>
    </row>
    <row r="3520" spans="1:30" s="30" customFormat="1" x14ac:dyDescent="0.25">
      <c r="A3520"/>
      <c r="B3520"/>
      <c r="C3520" s="33"/>
      <c r="D3520" s="33"/>
      <c r="E3520" s="33"/>
      <c r="F3520" s="33"/>
      <c r="G3520" s="33"/>
      <c r="N3520"/>
      <c r="O3520"/>
      <c r="P3520"/>
      <c r="Q3520"/>
      <c r="R3520"/>
      <c r="S3520"/>
      <c r="T3520"/>
      <c r="U3520"/>
      <c r="V3520"/>
      <c r="W3520"/>
      <c r="X3520" s="410"/>
      <c r="Y3520" s="410"/>
      <c r="Z3520" s="410"/>
      <c r="AA3520" s="410"/>
      <c r="AB3520" s="410"/>
      <c r="AC3520" s="410"/>
      <c r="AD3520" s="410"/>
    </row>
    <row r="3521" spans="1:30" s="30" customFormat="1" x14ac:dyDescent="0.25">
      <c r="A3521"/>
      <c r="B3521"/>
      <c r="C3521" s="33"/>
      <c r="D3521" s="33"/>
      <c r="E3521" s="33"/>
      <c r="F3521" s="33"/>
      <c r="G3521" s="33"/>
      <c r="N3521"/>
      <c r="O3521"/>
      <c r="P3521"/>
      <c r="Q3521"/>
      <c r="R3521"/>
      <c r="S3521"/>
      <c r="T3521"/>
      <c r="U3521"/>
      <c r="V3521"/>
      <c r="W3521"/>
      <c r="X3521" s="410"/>
      <c r="Y3521" s="410"/>
      <c r="Z3521" s="410"/>
      <c r="AA3521" s="410"/>
      <c r="AB3521" s="410"/>
      <c r="AC3521" s="410"/>
      <c r="AD3521" s="410"/>
    </row>
    <row r="3522" spans="1:30" s="30" customFormat="1" x14ac:dyDescent="0.25">
      <c r="A3522"/>
      <c r="B3522"/>
      <c r="C3522" s="33"/>
      <c r="D3522" s="33"/>
      <c r="E3522" s="33"/>
      <c r="F3522" s="33"/>
      <c r="G3522" s="33"/>
      <c r="N3522"/>
      <c r="O3522"/>
      <c r="P3522"/>
      <c r="Q3522"/>
      <c r="R3522"/>
      <c r="S3522"/>
      <c r="T3522"/>
      <c r="U3522"/>
      <c r="V3522"/>
      <c r="W3522"/>
      <c r="X3522" s="410"/>
      <c r="Y3522" s="410"/>
      <c r="Z3522" s="410"/>
      <c r="AA3522" s="410"/>
      <c r="AB3522" s="410"/>
      <c r="AC3522" s="410"/>
      <c r="AD3522" s="410"/>
    </row>
    <row r="3523" spans="1:30" s="30" customFormat="1" x14ac:dyDescent="0.25">
      <c r="A3523"/>
      <c r="B3523"/>
      <c r="C3523" s="33"/>
      <c r="D3523" s="33"/>
      <c r="E3523" s="33"/>
      <c r="F3523" s="33"/>
      <c r="G3523" s="33"/>
      <c r="N3523"/>
      <c r="O3523"/>
      <c r="P3523"/>
      <c r="Q3523"/>
      <c r="R3523"/>
      <c r="S3523"/>
      <c r="T3523"/>
      <c r="U3523"/>
      <c r="V3523"/>
      <c r="W3523"/>
      <c r="X3523" s="410"/>
      <c r="Y3523" s="410"/>
      <c r="Z3523" s="410"/>
      <c r="AA3523" s="410"/>
      <c r="AB3523" s="410"/>
      <c r="AC3523" s="410"/>
      <c r="AD3523" s="410"/>
    </row>
    <row r="3524" spans="1:30" s="30" customFormat="1" x14ac:dyDescent="0.25">
      <c r="A3524"/>
      <c r="B3524"/>
      <c r="C3524" s="33"/>
      <c r="D3524" s="33"/>
      <c r="E3524" s="33"/>
      <c r="F3524" s="33"/>
      <c r="G3524" s="33"/>
      <c r="N3524"/>
      <c r="O3524"/>
      <c r="P3524"/>
      <c r="Q3524"/>
      <c r="R3524"/>
      <c r="S3524"/>
      <c r="T3524"/>
      <c r="U3524"/>
      <c r="V3524"/>
      <c r="W3524"/>
      <c r="X3524" s="410"/>
      <c r="Y3524" s="410"/>
      <c r="Z3524" s="410"/>
      <c r="AA3524" s="410"/>
      <c r="AB3524" s="410"/>
      <c r="AC3524" s="410"/>
      <c r="AD3524" s="410"/>
    </row>
    <row r="3525" spans="1:30" s="30" customFormat="1" x14ac:dyDescent="0.25">
      <c r="A3525"/>
      <c r="B3525"/>
      <c r="C3525" s="33"/>
      <c r="D3525" s="33"/>
      <c r="E3525" s="33"/>
      <c r="F3525" s="33"/>
      <c r="G3525" s="33"/>
      <c r="N3525"/>
      <c r="O3525"/>
      <c r="P3525"/>
      <c r="Q3525"/>
      <c r="R3525"/>
      <c r="S3525"/>
      <c r="T3525"/>
      <c r="U3525"/>
      <c r="V3525"/>
      <c r="W3525"/>
      <c r="X3525" s="410"/>
      <c r="Y3525" s="410"/>
      <c r="Z3525" s="410"/>
      <c r="AA3525" s="410"/>
      <c r="AB3525" s="410"/>
      <c r="AC3525" s="410"/>
      <c r="AD3525" s="410"/>
    </row>
    <row r="3526" spans="1:30" s="30" customFormat="1" x14ac:dyDescent="0.25">
      <c r="A3526"/>
      <c r="B3526"/>
      <c r="C3526" s="33"/>
      <c r="D3526" s="33"/>
      <c r="E3526" s="33"/>
      <c r="F3526" s="33"/>
      <c r="G3526" s="33"/>
      <c r="N3526"/>
      <c r="O3526"/>
      <c r="P3526"/>
      <c r="Q3526"/>
      <c r="R3526"/>
      <c r="S3526"/>
      <c r="T3526"/>
      <c r="U3526"/>
      <c r="V3526"/>
      <c r="W3526"/>
      <c r="X3526" s="410"/>
      <c r="Y3526" s="410"/>
      <c r="Z3526" s="410"/>
      <c r="AA3526" s="410"/>
      <c r="AB3526" s="410"/>
      <c r="AC3526" s="410"/>
      <c r="AD3526" s="410"/>
    </row>
    <row r="3527" spans="1:30" s="30" customFormat="1" x14ac:dyDescent="0.25">
      <c r="A3527"/>
      <c r="B3527"/>
      <c r="C3527" s="33"/>
      <c r="D3527" s="33"/>
      <c r="E3527" s="33"/>
      <c r="F3527" s="33"/>
      <c r="G3527" s="33"/>
      <c r="N3527"/>
      <c r="O3527"/>
      <c r="P3527"/>
      <c r="Q3527"/>
      <c r="R3527"/>
      <c r="S3527"/>
      <c r="T3527"/>
      <c r="U3527"/>
      <c r="V3527"/>
      <c r="W3527"/>
      <c r="X3527" s="410"/>
      <c r="Y3527" s="410"/>
      <c r="Z3527" s="410"/>
      <c r="AA3527" s="410"/>
      <c r="AB3527" s="410"/>
      <c r="AC3527" s="410"/>
      <c r="AD3527" s="410"/>
    </row>
    <row r="3528" spans="1:30" s="30" customFormat="1" x14ac:dyDescent="0.25">
      <c r="A3528"/>
      <c r="B3528"/>
      <c r="C3528" s="33"/>
      <c r="D3528" s="33"/>
      <c r="E3528" s="33"/>
      <c r="F3528" s="33"/>
      <c r="G3528" s="33"/>
      <c r="N3528"/>
      <c r="O3528"/>
      <c r="P3528"/>
      <c r="Q3528"/>
      <c r="R3528"/>
      <c r="S3528"/>
      <c r="T3528"/>
      <c r="U3528"/>
      <c r="V3528"/>
      <c r="W3528"/>
      <c r="X3528" s="410"/>
      <c r="Y3528" s="410"/>
      <c r="Z3528" s="410"/>
      <c r="AA3528" s="410"/>
      <c r="AB3528" s="410"/>
      <c r="AC3528" s="410"/>
      <c r="AD3528" s="410"/>
    </row>
    <row r="3529" spans="1:30" s="30" customFormat="1" x14ac:dyDescent="0.25">
      <c r="A3529"/>
      <c r="B3529"/>
      <c r="C3529" s="33"/>
      <c r="D3529" s="33"/>
      <c r="E3529" s="33"/>
      <c r="F3529" s="33"/>
      <c r="G3529" s="33"/>
      <c r="N3529"/>
      <c r="O3529"/>
      <c r="P3529"/>
      <c r="Q3529"/>
      <c r="R3529"/>
      <c r="S3529"/>
      <c r="T3529"/>
      <c r="U3529"/>
      <c r="V3529"/>
      <c r="W3529"/>
      <c r="X3529" s="410"/>
      <c r="Y3529" s="410"/>
      <c r="Z3529" s="410"/>
      <c r="AA3529" s="410"/>
      <c r="AB3529" s="410"/>
      <c r="AC3529" s="410"/>
      <c r="AD3529" s="410"/>
    </row>
    <row r="3530" spans="1:30" s="30" customFormat="1" x14ac:dyDescent="0.25">
      <c r="A3530"/>
      <c r="B3530"/>
      <c r="C3530" s="33"/>
      <c r="D3530" s="33"/>
      <c r="E3530" s="33"/>
      <c r="F3530" s="33"/>
      <c r="G3530" s="33"/>
      <c r="N3530"/>
      <c r="O3530"/>
      <c r="P3530"/>
      <c r="Q3530"/>
      <c r="R3530"/>
      <c r="S3530"/>
      <c r="T3530"/>
      <c r="U3530"/>
      <c r="V3530"/>
      <c r="W3530"/>
      <c r="X3530" s="410"/>
      <c r="Y3530" s="410"/>
      <c r="Z3530" s="410"/>
      <c r="AA3530" s="410"/>
      <c r="AB3530" s="410"/>
      <c r="AC3530" s="410"/>
      <c r="AD3530" s="410"/>
    </row>
    <row r="3531" spans="1:30" s="30" customFormat="1" x14ac:dyDescent="0.25">
      <c r="A3531"/>
      <c r="B3531"/>
      <c r="C3531" s="33"/>
      <c r="D3531" s="33"/>
      <c r="E3531" s="33"/>
      <c r="F3531" s="33"/>
      <c r="G3531" s="33"/>
      <c r="N3531"/>
      <c r="O3531"/>
      <c r="P3531"/>
      <c r="Q3531"/>
      <c r="R3531"/>
      <c r="S3531"/>
      <c r="T3531"/>
      <c r="U3531"/>
      <c r="V3531"/>
      <c r="W3531"/>
      <c r="X3531" s="410"/>
      <c r="Y3531" s="410"/>
      <c r="Z3531" s="410"/>
      <c r="AA3531" s="410"/>
      <c r="AB3531" s="410"/>
      <c r="AC3531" s="410"/>
      <c r="AD3531" s="410"/>
    </row>
    <row r="3532" spans="1:30" s="30" customFormat="1" x14ac:dyDescent="0.25">
      <c r="A3532"/>
      <c r="B3532"/>
      <c r="C3532" s="33"/>
      <c r="D3532" s="33"/>
      <c r="E3532" s="33"/>
      <c r="F3532" s="33"/>
      <c r="G3532" s="33"/>
      <c r="N3532"/>
      <c r="O3532"/>
      <c r="P3532"/>
      <c r="Q3532"/>
      <c r="R3532"/>
      <c r="S3532"/>
      <c r="T3532"/>
      <c r="U3532"/>
      <c r="V3532"/>
      <c r="W3532"/>
      <c r="X3532" s="410"/>
      <c r="Y3532" s="410"/>
      <c r="Z3532" s="410"/>
      <c r="AA3532" s="410"/>
      <c r="AB3532" s="410"/>
      <c r="AC3532" s="410"/>
      <c r="AD3532" s="410"/>
    </row>
    <row r="3533" spans="1:30" s="30" customFormat="1" x14ac:dyDescent="0.25">
      <c r="A3533"/>
      <c r="B3533"/>
      <c r="C3533" s="33"/>
      <c r="D3533" s="33"/>
      <c r="E3533" s="33"/>
      <c r="F3533" s="33"/>
      <c r="G3533" s="33"/>
      <c r="N3533"/>
      <c r="O3533"/>
      <c r="P3533"/>
      <c r="Q3533"/>
      <c r="R3533"/>
      <c r="S3533"/>
      <c r="T3533"/>
      <c r="U3533"/>
      <c r="V3533"/>
      <c r="W3533"/>
      <c r="X3533" s="410"/>
      <c r="Y3533" s="410"/>
      <c r="Z3533" s="410"/>
      <c r="AA3533" s="410"/>
      <c r="AB3533" s="410"/>
      <c r="AC3533" s="410"/>
      <c r="AD3533" s="410"/>
    </row>
    <row r="3534" spans="1:30" s="30" customFormat="1" x14ac:dyDescent="0.25">
      <c r="A3534"/>
      <c r="B3534"/>
      <c r="C3534" s="33"/>
      <c r="D3534" s="33"/>
      <c r="E3534" s="33"/>
      <c r="F3534" s="33"/>
      <c r="G3534" s="33"/>
      <c r="N3534"/>
      <c r="O3534"/>
      <c r="P3534"/>
      <c r="Q3534"/>
      <c r="R3534"/>
      <c r="S3534"/>
      <c r="T3534"/>
      <c r="U3534"/>
      <c r="V3534"/>
      <c r="W3534"/>
      <c r="X3534" s="410"/>
      <c r="Y3534" s="410"/>
      <c r="Z3534" s="410"/>
      <c r="AA3534" s="410"/>
      <c r="AB3534" s="410"/>
      <c r="AC3534" s="410"/>
      <c r="AD3534" s="410"/>
    </row>
    <row r="3535" spans="1:30" s="30" customFormat="1" x14ac:dyDescent="0.25">
      <c r="A3535"/>
      <c r="B3535"/>
      <c r="C3535" s="33"/>
      <c r="D3535" s="33"/>
      <c r="E3535" s="33"/>
      <c r="F3535" s="33"/>
      <c r="G3535" s="33"/>
      <c r="N3535"/>
      <c r="O3535"/>
      <c r="P3535"/>
      <c r="Q3535"/>
      <c r="R3535"/>
      <c r="S3535"/>
      <c r="T3535"/>
      <c r="U3535"/>
      <c r="V3535"/>
      <c r="W3535"/>
      <c r="X3535" s="410"/>
      <c r="Y3535" s="410"/>
      <c r="Z3535" s="410"/>
      <c r="AA3535" s="410"/>
      <c r="AB3535" s="410"/>
      <c r="AC3535" s="410"/>
      <c r="AD3535" s="410"/>
    </row>
    <row r="3536" spans="1:30" s="30" customFormat="1" x14ac:dyDescent="0.25">
      <c r="A3536"/>
      <c r="B3536"/>
      <c r="C3536" s="33"/>
      <c r="D3536" s="33"/>
      <c r="E3536" s="33"/>
      <c r="F3536" s="33"/>
      <c r="G3536" s="33"/>
      <c r="N3536"/>
      <c r="O3536"/>
      <c r="P3536"/>
      <c r="Q3536"/>
      <c r="R3536"/>
      <c r="S3536"/>
      <c r="T3536"/>
      <c r="U3536"/>
      <c r="V3536"/>
      <c r="W3536"/>
      <c r="X3536" s="410"/>
      <c r="Y3536" s="410"/>
      <c r="Z3536" s="410"/>
      <c r="AA3536" s="410"/>
      <c r="AB3536" s="410"/>
      <c r="AC3536" s="410"/>
      <c r="AD3536" s="410"/>
    </row>
    <row r="3537" spans="1:30" s="30" customFormat="1" x14ac:dyDescent="0.25">
      <c r="A3537"/>
      <c r="B3537"/>
      <c r="C3537" s="33"/>
      <c r="D3537" s="33"/>
      <c r="E3537" s="33"/>
      <c r="F3537" s="33"/>
      <c r="G3537" s="33"/>
      <c r="N3537"/>
      <c r="O3537"/>
      <c r="P3537"/>
      <c r="Q3537"/>
      <c r="R3537"/>
      <c r="S3537"/>
      <c r="T3537"/>
      <c r="U3537"/>
      <c r="V3537"/>
      <c r="W3537"/>
      <c r="X3537" s="410"/>
      <c r="Y3537" s="410"/>
      <c r="Z3537" s="410"/>
      <c r="AA3537" s="410"/>
      <c r="AB3537" s="410"/>
      <c r="AC3537" s="410"/>
      <c r="AD3537" s="410"/>
    </row>
    <row r="3538" spans="1:30" s="30" customFormat="1" x14ac:dyDescent="0.25">
      <c r="A3538"/>
      <c r="B3538"/>
      <c r="C3538" s="33"/>
      <c r="D3538" s="33"/>
      <c r="E3538" s="33"/>
      <c r="F3538" s="33"/>
      <c r="G3538" s="33"/>
      <c r="N3538"/>
      <c r="O3538"/>
      <c r="P3538"/>
      <c r="Q3538"/>
      <c r="R3538"/>
      <c r="S3538"/>
      <c r="T3538"/>
      <c r="U3538"/>
      <c r="V3538"/>
      <c r="W3538"/>
      <c r="X3538" s="410"/>
      <c r="Y3538" s="410"/>
      <c r="Z3538" s="410"/>
      <c r="AA3538" s="410"/>
      <c r="AB3538" s="410"/>
      <c r="AC3538" s="410"/>
      <c r="AD3538" s="410"/>
    </row>
    <row r="3539" spans="1:30" s="30" customFormat="1" x14ac:dyDescent="0.25">
      <c r="A3539"/>
      <c r="B3539"/>
      <c r="C3539" s="33"/>
      <c r="D3539" s="33"/>
      <c r="E3539" s="33"/>
      <c r="F3539" s="33"/>
      <c r="G3539" s="33"/>
      <c r="N3539"/>
      <c r="O3539"/>
      <c r="P3539"/>
      <c r="Q3539"/>
      <c r="R3539"/>
      <c r="S3539"/>
      <c r="T3539"/>
      <c r="U3539"/>
      <c r="V3539"/>
      <c r="W3539"/>
      <c r="X3539" s="410"/>
      <c r="Y3539" s="410"/>
      <c r="Z3539" s="410"/>
      <c r="AA3539" s="410"/>
      <c r="AB3539" s="410"/>
      <c r="AC3539" s="410"/>
      <c r="AD3539" s="410"/>
    </row>
    <row r="3540" spans="1:30" s="30" customFormat="1" x14ac:dyDescent="0.25">
      <c r="A3540"/>
      <c r="B3540"/>
      <c r="C3540" s="33"/>
      <c r="D3540" s="33"/>
      <c r="E3540" s="33"/>
      <c r="F3540" s="33"/>
      <c r="G3540" s="33"/>
      <c r="N3540"/>
      <c r="O3540"/>
      <c r="P3540"/>
      <c r="Q3540"/>
      <c r="R3540"/>
      <c r="S3540"/>
      <c r="T3540"/>
      <c r="U3540"/>
      <c r="V3540"/>
      <c r="W3540"/>
      <c r="X3540" s="410"/>
      <c r="Y3540" s="410"/>
      <c r="Z3540" s="410"/>
      <c r="AA3540" s="410"/>
      <c r="AB3540" s="410"/>
      <c r="AC3540" s="410"/>
      <c r="AD3540" s="410"/>
    </row>
    <row r="3541" spans="1:30" s="30" customFormat="1" x14ac:dyDescent="0.25">
      <c r="A3541"/>
      <c r="B3541"/>
      <c r="C3541" s="33"/>
      <c r="D3541" s="33"/>
      <c r="E3541" s="33"/>
      <c r="F3541" s="33"/>
      <c r="G3541" s="33"/>
      <c r="N3541"/>
      <c r="O3541"/>
      <c r="P3541"/>
      <c r="Q3541"/>
      <c r="R3541"/>
      <c r="S3541"/>
      <c r="T3541"/>
      <c r="U3541"/>
      <c r="V3541"/>
      <c r="W3541"/>
      <c r="X3541" s="410"/>
      <c r="Y3541" s="410"/>
      <c r="Z3541" s="410"/>
      <c r="AA3541" s="410"/>
      <c r="AB3541" s="410"/>
      <c r="AC3541" s="410"/>
      <c r="AD3541" s="410"/>
    </row>
    <row r="3542" spans="1:30" s="30" customFormat="1" x14ac:dyDescent="0.25">
      <c r="A3542"/>
      <c r="B3542"/>
      <c r="C3542" s="33"/>
      <c r="D3542" s="33"/>
      <c r="E3542" s="33"/>
      <c r="F3542" s="33"/>
      <c r="G3542" s="33"/>
      <c r="N3542"/>
      <c r="O3542"/>
      <c r="P3542"/>
      <c r="Q3542"/>
      <c r="R3542"/>
      <c r="S3542"/>
      <c r="T3542"/>
      <c r="U3542"/>
      <c r="V3542"/>
      <c r="W3542"/>
      <c r="X3542" s="410"/>
      <c r="Y3542" s="410"/>
      <c r="Z3542" s="410"/>
      <c r="AA3542" s="410"/>
      <c r="AB3542" s="410"/>
      <c r="AC3542" s="410"/>
      <c r="AD3542" s="410"/>
    </row>
    <row r="3543" spans="1:30" s="30" customFormat="1" x14ac:dyDescent="0.25">
      <c r="A3543"/>
      <c r="B3543"/>
      <c r="C3543" s="33"/>
      <c r="D3543" s="33"/>
      <c r="E3543" s="33"/>
      <c r="F3543" s="33"/>
      <c r="G3543" s="33"/>
      <c r="N3543"/>
      <c r="O3543"/>
      <c r="P3543"/>
      <c r="Q3543"/>
      <c r="R3543"/>
      <c r="S3543"/>
      <c r="T3543"/>
      <c r="U3543"/>
      <c r="V3543"/>
      <c r="W3543"/>
      <c r="X3543" s="410"/>
      <c r="Y3543" s="410"/>
      <c r="Z3543" s="410"/>
      <c r="AA3543" s="410"/>
      <c r="AB3543" s="410"/>
      <c r="AC3543" s="410"/>
      <c r="AD3543" s="410"/>
    </row>
    <row r="3544" spans="1:30" s="30" customFormat="1" x14ac:dyDescent="0.25">
      <c r="A3544"/>
      <c r="B3544"/>
      <c r="C3544" s="33"/>
      <c r="D3544" s="33"/>
      <c r="E3544" s="33"/>
      <c r="F3544" s="33"/>
      <c r="G3544" s="33"/>
      <c r="N3544"/>
      <c r="O3544"/>
      <c r="P3544"/>
      <c r="Q3544"/>
      <c r="R3544"/>
      <c r="S3544"/>
      <c r="T3544"/>
      <c r="U3544"/>
      <c r="V3544"/>
      <c r="W3544"/>
      <c r="X3544" s="410"/>
      <c r="Y3544" s="410"/>
      <c r="Z3544" s="410"/>
      <c r="AA3544" s="410"/>
      <c r="AB3544" s="410"/>
      <c r="AC3544" s="410"/>
      <c r="AD3544" s="410"/>
    </row>
    <row r="3545" spans="1:30" s="30" customFormat="1" x14ac:dyDescent="0.25">
      <c r="A3545"/>
      <c r="B3545"/>
      <c r="C3545" s="33"/>
      <c r="D3545" s="33"/>
      <c r="E3545" s="33"/>
      <c r="F3545" s="33"/>
      <c r="G3545" s="33"/>
      <c r="N3545"/>
      <c r="O3545"/>
      <c r="P3545"/>
      <c r="Q3545"/>
      <c r="R3545"/>
      <c r="S3545"/>
      <c r="T3545"/>
      <c r="U3545"/>
      <c r="V3545"/>
      <c r="W3545"/>
      <c r="X3545" s="410"/>
      <c r="Y3545" s="410"/>
      <c r="Z3545" s="410"/>
      <c r="AA3545" s="410"/>
      <c r="AB3545" s="410"/>
      <c r="AC3545" s="410"/>
      <c r="AD3545" s="410"/>
    </row>
    <row r="3546" spans="1:30" s="30" customFormat="1" x14ac:dyDescent="0.25">
      <c r="A3546"/>
      <c r="B3546"/>
      <c r="C3546" s="33"/>
      <c r="D3546" s="33"/>
      <c r="E3546" s="33"/>
      <c r="F3546" s="33"/>
      <c r="G3546" s="33"/>
      <c r="N3546"/>
      <c r="O3546"/>
      <c r="P3546"/>
      <c r="Q3546"/>
      <c r="R3546"/>
      <c r="S3546"/>
      <c r="T3546"/>
      <c r="U3546"/>
      <c r="V3546"/>
      <c r="W3546"/>
      <c r="X3546" s="410"/>
      <c r="Y3546" s="410"/>
      <c r="Z3546" s="410"/>
      <c r="AA3546" s="410"/>
      <c r="AB3546" s="410"/>
      <c r="AC3546" s="410"/>
      <c r="AD3546" s="410"/>
    </row>
    <row r="3547" spans="1:30" s="30" customFormat="1" x14ac:dyDescent="0.25">
      <c r="A3547"/>
      <c r="B3547"/>
      <c r="C3547" s="33"/>
      <c r="D3547" s="33"/>
      <c r="E3547" s="33"/>
      <c r="F3547" s="33"/>
      <c r="G3547" s="33"/>
      <c r="N3547"/>
      <c r="O3547"/>
      <c r="P3547"/>
      <c r="Q3547"/>
      <c r="R3547"/>
      <c r="S3547"/>
      <c r="T3547"/>
      <c r="U3547"/>
      <c r="V3547"/>
      <c r="W3547"/>
      <c r="X3547" s="410"/>
      <c r="Y3547" s="410"/>
      <c r="Z3547" s="410"/>
      <c r="AA3547" s="410"/>
      <c r="AB3547" s="410"/>
      <c r="AC3547" s="410"/>
      <c r="AD3547" s="410"/>
    </row>
    <row r="3548" spans="1:30" s="30" customFormat="1" x14ac:dyDescent="0.25">
      <c r="A3548"/>
      <c r="B3548"/>
      <c r="C3548" s="33"/>
      <c r="D3548" s="33"/>
      <c r="E3548" s="33"/>
      <c r="F3548" s="33"/>
      <c r="G3548" s="33"/>
      <c r="N3548"/>
      <c r="O3548"/>
      <c r="P3548"/>
      <c r="Q3548"/>
      <c r="R3548"/>
      <c r="S3548"/>
      <c r="T3548"/>
      <c r="U3548"/>
      <c r="V3548"/>
      <c r="W3548"/>
      <c r="X3548" s="410"/>
      <c r="Y3548" s="410"/>
      <c r="Z3548" s="410"/>
      <c r="AA3548" s="410"/>
      <c r="AB3548" s="410"/>
      <c r="AC3548" s="410"/>
      <c r="AD3548" s="410"/>
    </row>
    <row r="3549" spans="1:30" s="30" customFormat="1" x14ac:dyDescent="0.25">
      <c r="A3549"/>
      <c r="B3549"/>
      <c r="C3549" s="33"/>
      <c r="D3549" s="33"/>
      <c r="E3549" s="33"/>
      <c r="F3549" s="33"/>
      <c r="G3549" s="33"/>
      <c r="N3549"/>
      <c r="O3549"/>
      <c r="P3549"/>
      <c r="Q3549"/>
      <c r="R3549"/>
      <c r="S3549"/>
      <c r="T3549"/>
      <c r="U3549"/>
      <c r="V3549"/>
      <c r="W3549"/>
      <c r="X3549" s="410"/>
      <c r="Y3549" s="410"/>
      <c r="Z3549" s="410"/>
      <c r="AA3549" s="410"/>
      <c r="AB3549" s="410"/>
      <c r="AC3549" s="410"/>
      <c r="AD3549" s="410"/>
    </row>
    <row r="3550" spans="1:30" s="30" customFormat="1" x14ac:dyDescent="0.25">
      <c r="A3550"/>
      <c r="B3550"/>
      <c r="C3550" s="33"/>
      <c r="D3550" s="33"/>
      <c r="E3550" s="33"/>
      <c r="F3550" s="33"/>
      <c r="G3550" s="33"/>
      <c r="N3550"/>
      <c r="O3550"/>
      <c r="P3550"/>
      <c r="Q3550"/>
      <c r="R3550"/>
      <c r="S3550"/>
      <c r="T3550"/>
      <c r="U3550"/>
      <c r="V3550"/>
      <c r="W3550"/>
      <c r="X3550" s="410"/>
      <c r="Y3550" s="410"/>
      <c r="Z3550" s="410"/>
      <c r="AA3550" s="410"/>
      <c r="AB3550" s="410"/>
      <c r="AC3550" s="410"/>
      <c r="AD3550" s="410"/>
    </row>
    <row r="3551" spans="1:30" s="30" customFormat="1" x14ac:dyDescent="0.25">
      <c r="A3551"/>
      <c r="B3551"/>
      <c r="C3551" s="33"/>
      <c r="D3551" s="33"/>
      <c r="E3551" s="33"/>
      <c r="F3551" s="33"/>
      <c r="G3551" s="33"/>
      <c r="N3551"/>
      <c r="O3551"/>
      <c r="P3551"/>
      <c r="Q3551"/>
      <c r="R3551"/>
      <c r="S3551"/>
      <c r="T3551"/>
      <c r="U3551"/>
      <c r="V3551"/>
      <c r="W3551"/>
      <c r="X3551" s="410"/>
      <c r="Y3551" s="410"/>
      <c r="Z3551" s="410"/>
      <c r="AA3551" s="410"/>
      <c r="AB3551" s="410"/>
      <c r="AC3551" s="410"/>
      <c r="AD3551" s="410"/>
    </row>
    <row r="3552" spans="1:30" s="30" customFormat="1" x14ac:dyDescent="0.25">
      <c r="A3552"/>
      <c r="B3552"/>
      <c r="C3552" s="33"/>
      <c r="D3552" s="33"/>
      <c r="E3552" s="33"/>
      <c r="F3552" s="33"/>
      <c r="G3552" s="33"/>
      <c r="N3552"/>
      <c r="O3552"/>
      <c r="P3552"/>
      <c r="Q3552"/>
      <c r="R3552"/>
      <c r="S3552"/>
      <c r="T3552"/>
      <c r="U3552"/>
      <c r="V3552"/>
      <c r="W3552"/>
      <c r="X3552" s="410"/>
      <c r="Y3552" s="410"/>
      <c r="Z3552" s="410"/>
      <c r="AA3552" s="410"/>
      <c r="AB3552" s="410"/>
      <c r="AC3552" s="410"/>
      <c r="AD3552" s="410"/>
    </row>
    <row r="3553" spans="1:30" s="30" customFormat="1" x14ac:dyDescent="0.25">
      <c r="A3553"/>
      <c r="B3553"/>
      <c r="C3553" s="33"/>
      <c r="D3553" s="33"/>
      <c r="E3553" s="33"/>
      <c r="F3553" s="33"/>
      <c r="G3553" s="33"/>
      <c r="N3553"/>
      <c r="O3553"/>
      <c r="P3553"/>
      <c r="Q3553"/>
      <c r="R3553"/>
      <c r="S3553"/>
      <c r="T3553"/>
      <c r="U3553"/>
      <c r="V3553"/>
      <c r="W3553"/>
      <c r="X3553" s="410"/>
      <c r="Y3553" s="410"/>
      <c r="Z3553" s="410"/>
      <c r="AA3553" s="410"/>
      <c r="AB3553" s="410"/>
      <c r="AC3553" s="410"/>
      <c r="AD3553" s="410"/>
    </row>
    <row r="3554" spans="1:30" s="30" customFormat="1" x14ac:dyDescent="0.25">
      <c r="A3554"/>
      <c r="B3554"/>
      <c r="C3554" s="33"/>
      <c r="D3554" s="33"/>
      <c r="E3554" s="33"/>
      <c r="F3554" s="33"/>
      <c r="G3554" s="33"/>
      <c r="N3554"/>
      <c r="O3554"/>
      <c r="P3554"/>
      <c r="Q3554"/>
      <c r="R3554"/>
      <c r="S3554"/>
      <c r="T3554"/>
      <c r="U3554"/>
      <c r="V3554"/>
      <c r="W3554"/>
      <c r="X3554" s="410"/>
      <c r="Y3554" s="410"/>
      <c r="Z3554" s="410"/>
      <c r="AA3554" s="410"/>
      <c r="AB3554" s="410"/>
      <c r="AC3554" s="410"/>
      <c r="AD3554" s="410"/>
    </row>
    <row r="3555" spans="1:30" s="30" customFormat="1" x14ac:dyDescent="0.25">
      <c r="A3555"/>
      <c r="B3555"/>
      <c r="C3555" s="33"/>
      <c r="D3555" s="33"/>
      <c r="E3555" s="33"/>
      <c r="F3555" s="33"/>
      <c r="G3555" s="33"/>
      <c r="N3555"/>
      <c r="O3555"/>
      <c r="P3555"/>
      <c r="Q3555"/>
      <c r="R3555"/>
      <c r="S3555"/>
      <c r="T3555"/>
      <c r="U3555"/>
      <c r="V3555"/>
      <c r="W3555"/>
      <c r="X3555" s="410"/>
      <c r="Y3555" s="410"/>
      <c r="Z3555" s="410"/>
      <c r="AA3555" s="410"/>
      <c r="AB3555" s="410"/>
      <c r="AC3555" s="410"/>
      <c r="AD3555" s="410"/>
    </row>
    <row r="3556" spans="1:30" s="30" customFormat="1" x14ac:dyDescent="0.25">
      <c r="A3556"/>
      <c r="B3556"/>
      <c r="C3556" s="33"/>
      <c r="D3556" s="33"/>
      <c r="E3556" s="33"/>
      <c r="F3556" s="33"/>
      <c r="G3556" s="33"/>
      <c r="N3556"/>
      <c r="O3556"/>
      <c r="P3556"/>
      <c r="Q3556"/>
      <c r="R3556"/>
      <c r="S3556"/>
      <c r="T3556"/>
      <c r="U3556"/>
      <c r="V3556"/>
      <c r="W3556"/>
      <c r="X3556" s="410"/>
      <c r="Y3556" s="410"/>
      <c r="Z3556" s="410"/>
      <c r="AA3556" s="410"/>
      <c r="AB3556" s="410"/>
      <c r="AC3556" s="410"/>
      <c r="AD3556" s="410"/>
    </row>
    <row r="3557" spans="1:30" s="30" customFormat="1" x14ac:dyDescent="0.25">
      <c r="A3557"/>
      <c r="B3557"/>
      <c r="C3557" s="33"/>
      <c r="D3557" s="33"/>
      <c r="E3557" s="33"/>
      <c r="F3557" s="33"/>
      <c r="G3557" s="33"/>
      <c r="N3557"/>
      <c r="O3557"/>
      <c r="P3557"/>
      <c r="Q3557"/>
      <c r="R3557"/>
      <c r="S3557"/>
      <c r="T3557"/>
      <c r="U3557"/>
      <c r="V3557"/>
      <c r="W3557"/>
      <c r="X3557" s="410"/>
      <c r="Y3557" s="410"/>
      <c r="Z3557" s="410"/>
      <c r="AA3557" s="410"/>
      <c r="AB3557" s="410"/>
      <c r="AC3557" s="410"/>
      <c r="AD3557" s="410"/>
    </row>
    <row r="3558" spans="1:30" s="30" customFormat="1" x14ac:dyDescent="0.25">
      <c r="A3558"/>
      <c r="B3558"/>
      <c r="C3558" s="33"/>
      <c r="D3558" s="33"/>
      <c r="E3558" s="33"/>
      <c r="F3558" s="33"/>
      <c r="G3558" s="33"/>
      <c r="N3558"/>
      <c r="O3558"/>
      <c r="P3558"/>
      <c r="Q3558"/>
      <c r="R3558"/>
      <c r="S3558"/>
      <c r="T3558"/>
      <c r="U3558"/>
      <c r="V3558"/>
      <c r="W3558"/>
      <c r="X3558" s="410"/>
      <c r="Y3558" s="410"/>
      <c r="Z3558" s="410"/>
      <c r="AA3558" s="410"/>
      <c r="AB3558" s="410"/>
      <c r="AC3558" s="410"/>
      <c r="AD3558" s="410"/>
    </row>
    <row r="3559" spans="1:30" s="30" customFormat="1" x14ac:dyDescent="0.25">
      <c r="A3559"/>
      <c r="B3559"/>
      <c r="C3559" s="33"/>
      <c r="D3559" s="33"/>
      <c r="E3559" s="33"/>
      <c r="F3559" s="33"/>
      <c r="G3559" s="33"/>
      <c r="N3559"/>
      <c r="O3559"/>
      <c r="P3559"/>
      <c r="Q3559"/>
      <c r="R3559"/>
      <c r="S3559"/>
      <c r="T3559"/>
      <c r="U3559"/>
      <c r="V3559"/>
      <c r="W3559"/>
      <c r="X3559" s="410"/>
      <c r="Y3559" s="410"/>
      <c r="Z3559" s="410"/>
      <c r="AA3559" s="410"/>
      <c r="AB3559" s="410"/>
      <c r="AC3559" s="410"/>
      <c r="AD3559" s="410"/>
    </row>
    <row r="3560" spans="1:30" s="30" customFormat="1" x14ac:dyDescent="0.25">
      <c r="A3560"/>
      <c r="B3560"/>
      <c r="C3560" s="33"/>
      <c r="D3560" s="33"/>
      <c r="E3560" s="33"/>
      <c r="F3560" s="33"/>
      <c r="G3560" s="33"/>
      <c r="N3560"/>
      <c r="O3560"/>
      <c r="P3560"/>
      <c r="Q3560"/>
      <c r="R3560"/>
      <c r="S3560"/>
      <c r="T3560"/>
      <c r="U3560"/>
      <c r="V3560"/>
      <c r="W3560"/>
      <c r="X3560" s="410"/>
      <c r="Y3560" s="410"/>
      <c r="Z3560" s="410"/>
      <c r="AA3560" s="410"/>
      <c r="AB3560" s="410"/>
      <c r="AC3560" s="410"/>
      <c r="AD3560" s="410"/>
    </row>
    <row r="3561" spans="1:30" s="30" customFormat="1" x14ac:dyDescent="0.25">
      <c r="A3561"/>
      <c r="B3561"/>
      <c r="C3561" s="33"/>
      <c r="D3561" s="33"/>
      <c r="E3561" s="33"/>
      <c r="F3561" s="33"/>
      <c r="G3561" s="33"/>
      <c r="N3561"/>
      <c r="O3561"/>
      <c r="P3561"/>
      <c r="Q3561"/>
      <c r="R3561"/>
      <c r="S3561"/>
      <c r="T3561"/>
      <c r="U3561"/>
      <c r="V3561"/>
      <c r="W3561"/>
      <c r="X3561" s="410"/>
      <c r="Y3561" s="410"/>
      <c r="Z3561" s="410"/>
      <c r="AA3561" s="410"/>
      <c r="AB3561" s="410"/>
      <c r="AC3561" s="410"/>
      <c r="AD3561" s="410"/>
    </row>
    <row r="3562" spans="1:30" s="30" customFormat="1" x14ac:dyDescent="0.25">
      <c r="A3562"/>
      <c r="B3562"/>
      <c r="C3562" s="33"/>
      <c r="D3562" s="33"/>
      <c r="E3562" s="33"/>
      <c r="F3562" s="33"/>
      <c r="G3562" s="33"/>
      <c r="N3562"/>
      <c r="O3562"/>
      <c r="P3562"/>
      <c r="Q3562"/>
      <c r="R3562"/>
      <c r="S3562"/>
      <c r="T3562"/>
      <c r="U3562"/>
      <c r="V3562"/>
      <c r="W3562"/>
      <c r="X3562" s="410"/>
      <c r="Y3562" s="410"/>
      <c r="Z3562" s="410"/>
      <c r="AA3562" s="410"/>
      <c r="AB3562" s="410"/>
      <c r="AC3562" s="410"/>
      <c r="AD3562" s="410"/>
    </row>
    <row r="3563" spans="1:30" s="30" customFormat="1" x14ac:dyDescent="0.25">
      <c r="A3563"/>
      <c r="B3563"/>
      <c r="C3563" s="33"/>
      <c r="D3563" s="33"/>
      <c r="E3563" s="33"/>
      <c r="F3563" s="33"/>
      <c r="G3563" s="33"/>
      <c r="N3563"/>
      <c r="O3563"/>
      <c r="P3563"/>
      <c r="Q3563"/>
      <c r="R3563"/>
      <c r="S3563"/>
      <c r="T3563"/>
      <c r="U3563"/>
      <c r="V3563"/>
      <c r="W3563"/>
      <c r="X3563" s="410"/>
      <c r="Y3563" s="410"/>
      <c r="Z3563" s="410"/>
      <c r="AA3563" s="410"/>
      <c r="AB3563" s="410"/>
      <c r="AC3563" s="410"/>
      <c r="AD3563" s="410"/>
    </row>
    <row r="3564" spans="1:30" s="30" customFormat="1" x14ac:dyDescent="0.25">
      <c r="A3564"/>
      <c r="B3564"/>
      <c r="C3564" s="33"/>
      <c r="D3564" s="33"/>
      <c r="E3564" s="33"/>
      <c r="F3564" s="33"/>
      <c r="G3564" s="33"/>
      <c r="N3564"/>
      <c r="O3564"/>
      <c r="P3564"/>
      <c r="Q3564"/>
      <c r="R3564"/>
      <c r="S3564"/>
      <c r="T3564"/>
      <c r="U3564"/>
      <c r="V3564"/>
      <c r="W3564"/>
      <c r="X3564" s="410"/>
      <c r="Y3564" s="410"/>
      <c r="Z3564" s="410"/>
      <c r="AA3564" s="410"/>
      <c r="AB3564" s="410"/>
      <c r="AC3564" s="410"/>
      <c r="AD3564" s="410"/>
    </row>
    <row r="3565" spans="1:30" s="30" customFormat="1" x14ac:dyDescent="0.25">
      <c r="A3565"/>
      <c r="B3565"/>
      <c r="C3565" s="33"/>
      <c r="D3565" s="33"/>
      <c r="E3565" s="33"/>
      <c r="F3565" s="33"/>
      <c r="G3565" s="33"/>
      <c r="N3565"/>
      <c r="O3565"/>
      <c r="P3565"/>
      <c r="Q3565"/>
      <c r="R3565"/>
      <c r="S3565"/>
      <c r="T3565"/>
      <c r="U3565"/>
      <c r="V3565"/>
      <c r="W3565"/>
      <c r="X3565" s="410"/>
      <c r="Y3565" s="410"/>
      <c r="Z3565" s="410"/>
      <c r="AA3565" s="410"/>
      <c r="AB3565" s="410"/>
      <c r="AC3565" s="410"/>
      <c r="AD3565" s="410"/>
    </row>
    <row r="3566" spans="1:30" s="30" customFormat="1" x14ac:dyDescent="0.25">
      <c r="A3566"/>
      <c r="B3566"/>
      <c r="C3566" s="33"/>
      <c r="D3566" s="33"/>
      <c r="E3566" s="33"/>
      <c r="F3566" s="33"/>
      <c r="G3566" s="33"/>
      <c r="N3566"/>
      <c r="O3566"/>
      <c r="P3566"/>
      <c r="Q3566"/>
      <c r="R3566"/>
      <c r="S3566"/>
      <c r="T3566"/>
      <c r="U3566"/>
      <c r="V3566"/>
      <c r="W3566"/>
      <c r="X3566" s="410"/>
      <c r="Y3566" s="410"/>
      <c r="Z3566" s="410"/>
      <c r="AA3566" s="410"/>
      <c r="AB3566" s="410"/>
      <c r="AC3566" s="410"/>
      <c r="AD3566" s="410"/>
    </row>
    <row r="3567" spans="1:30" s="30" customFormat="1" x14ac:dyDescent="0.25">
      <c r="A3567"/>
      <c r="B3567"/>
      <c r="C3567" s="33"/>
      <c r="D3567" s="33"/>
      <c r="E3567" s="33"/>
      <c r="F3567" s="33"/>
      <c r="G3567" s="33"/>
      <c r="N3567"/>
      <c r="O3567"/>
      <c r="P3567"/>
      <c r="Q3567"/>
      <c r="R3567"/>
      <c r="S3567"/>
      <c r="T3567"/>
      <c r="U3567"/>
      <c r="V3567"/>
      <c r="W3567"/>
      <c r="X3567" s="410"/>
      <c r="Y3567" s="410"/>
      <c r="Z3567" s="410"/>
      <c r="AA3567" s="410"/>
      <c r="AB3567" s="410"/>
      <c r="AC3567" s="410"/>
      <c r="AD3567" s="410"/>
    </row>
    <row r="3568" spans="1:30" s="30" customFormat="1" x14ac:dyDescent="0.25">
      <c r="A3568"/>
      <c r="B3568"/>
      <c r="C3568" s="33"/>
      <c r="D3568" s="33"/>
      <c r="E3568" s="33"/>
      <c r="F3568" s="33"/>
      <c r="G3568" s="33"/>
      <c r="N3568"/>
      <c r="O3568"/>
      <c r="P3568"/>
      <c r="Q3568"/>
      <c r="R3568"/>
      <c r="S3568"/>
      <c r="T3568"/>
      <c r="U3568"/>
      <c r="V3568"/>
      <c r="W3568"/>
      <c r="X3568" s="410"/>
      <c r="Y3568" s="410"/>
      <c r="Z3568" s="410"/>
      <c r="AA3568" s="410"/>
      <c r="AB3568" s="410"/>
      <c r="AC3568" s="410"/>
      <c r="AD3568" s="410"/>
    </row>
    <row r="3569" spans="1:30" s="30" customFormat="1" x14ac:dyDescent="0.25">
      <c r="A3569"/>
      <c r="B3569"/>
      <c r="C3569" s="33"/>
      <c r="D3569" s="33"/>
      <c r="E3569" s="33"/>
      <c r="F3569" s="33"/>
      <c r="G3569" s="33"/>
      <c r="N3569"/>
      <c r="O3569"/>
      <c r="P3569"/>
      <c r="Q3569"/>
      <c r="R3569"/>
      <c r="S3569"/>
      <c r="T3569"/>
      <c r="U3569"/>
      <c r="V3569"/>
      <c r="W3569"/>
      <c r="X3569" s="410"/>
      <c r="Y3569" s="410"/>
      <c r="Z3569" s="410"/>
      <c r="AA3569" s="410"/>
      <c r="AB3569" s="410"/>
      <c r="AC3569" s="410"/>
      <c r="AD3569" s="410"/>
    </row>
    <row r="3570" spans="1:30" s="30" customFormat="1" x14ac:dyDescent="0.25">
      <c r="A3570"/>
      <c r="B3570"/>
      <c r="C3570" s="33"/>
      <c r="D3570" s="33"/>
      <c r="E3570" s="33"/>
      <c r="F3570" s="33"/>
      <c r="G3570" s="33"/>
      <c r="N3570"/>
      <c r="O3570"/>
      <c r="P3570"/>
      <c r="Q3570"/>
      <c r="R3570"/>
      <c r="S3570"/>
      <c r="T3570"/>
      <c r="U3570"/>
      <c r="V3570"/>
      <c r="W3570"/>
      <c r="X3570" s="410"/>
      <c r="Y3570" s="410"/>
      <c r="Z3570" s="410"/>
      <c r="AA3570" s="410"/>
      <c r="AB3570" s="410"/>
      <c r="AC3570" s="410"/>
      <c r="AD3570" s="410"/>
    </row>
    <row r="3571" spans="1:30" s="30" customFormat="1" x14ac:dyDescent="0.25">
      <c r="A3571"/>
      <c r="B3571"/>
      <c r="C3571" s="33"/>
      <c r="D3571" s="33"/>
      <c r="E3571" s="33"/>
      <c r="F3571" s="33"/>
      <c r="G3571" s="33"/>
      <c r="N3571"/>
      <c r="O3571"/>
      <c r="P3571"/>
      <c r="Q3571"/>
      <c r="R3571"/>
      <c r="S3571"/>
      <c r="T3571"/>
      <c r="U3571"/>
      <c r="V3571"/>
      <c r="W3571"/>
      <c r="X3571" s="410"/>
      <c r="Y3571" s="410"/>
      <c r="Z3571" s="410"/>
      <c r="AA3571" s="410"/>
      <c r="AB3571" s="410"/>
      <c r="AC3571" s="410"/>
      <c r="AD3571" s="410"/>
    </row>
    <row r="3572" spans="1:30" s="30" customFormat="1" x14ac:dyDescent="0.25">
      <c r="A3572"/>
      <c r="B3572"/>
      <c r="C3572" s="33"/>
      <c r="D3572" s="33"/>
      <c r="E3572" s="33"/>
      <c r="F3572" s="33"/>
      <c r="G3572" s="33"/>
      <c r="N3572"/>
      <c r="O3572"/>
      <c r="P3572"/>
      <c r="Q3572"/>
      <c r="R3572"/>
      <c r="S3572"/>
      <c r="T3572"/>
      <c r="U3572"/>
      <c r="V3572"/>
      <c r="W3572"/>
      <c r="X3572" s="410"/>
      <c r="Y3572" s="410"/>
      <c r="Z3572" s="410"/>
      <c r="AA3572" s="410"/>
      <c r="AB3572" s="410"/>
      <c r="AC3572" s="410"/>
      <c r="AD3572" s="410"/>
    </row>
    <row r="3573" spans="1:30" s="30" customFormat="1" x14ac:dyDescent="0.25">
      <c r="A3573"/>
      <c r="B3573"/>
      <c r="C3573" s="33"/>
      <c r="D3573" s="33"/>
      <c r="E3573" s="33"/>
      <c r="F3573" s="33"/>
      <c r="G3573" s="33"/>
      <c r="N3573"/>
      <c r="O3573"/>
      <c r="P3573"/>
      <c r="Q3573"/>
      <c r="R3573"/>
      <c r="S3573"/>
      <c r="T3573"/>
      <c r="U3573"/>
      <c r="V3573"/>
      <c r="W3573"/>
      <c r="X3573" s="410"/>
      <c r="Y3573" s="410"/>
      <c r="Z3573" s="410"/>
      <c r="AA3573" s="410"/>
      <c r="AB3573" s="410"/>
      <c r="AC3573" s="410"/>
      <c r="AD3573" s="410"/>
    </row>
    <row r="3574" spans="1:30" s="30" customFormat="1" x14ac:dyDescent="0.25">
      <c r="A3574"/>
      <c r="B3574"/>
      <c r="C3574" s="33"/>
      <c r="D3574" s="33"/>
      <c r="E3574" s="33"/>
      <c r="F3574" s="33"/>
      <c r="G3574" s="33"/>
      <c r="N3574"/>
      <c r="O3574"/>
      <c r="P3574"/>
      <c r="Q3574"/>
      <c r="R3574"/>
      <c r="S3574"/>
      <c r="T3574"/>
      <c r="U3574"/>
      <c r="V3574"/>
      <c r="W3574"/>
      <c r="X3574" s="410"/>
      <c r="Y3574" s="410"/>
      <c r="Z3574" s="410"/>
      <c r="AA3574" s="410"/>
      <c r="AB3574" s="410"/>
      <c r="AC3574" s="410"/>
      <c r="AD3574" s="410"/>
    </row>
    <row r="3575" spans="1:30" s="30" customFormat="1" x14ac:dyDescent="0.25">
      <c r="A3575"/>
      <c r="B3575"/>
      <c r="C3575" s="33"/>
      <c r="D3575" s="33"/>
      <c r="E3575" s="33"/>
      <c r="F3575" s="33"/>
      <c r="G3575" s="33"/>
      <c r="N3575"/>
      <c r="O3575"/>
      <c r="P3575"/>
      <c r="Q3575"/>
      <c r="R3575"/>
      <c r="S3575"/>
      <c r="T3575"/>
      <c r="U3575"/>
      <c r="V3575"/>
      <c r="W3575"/>
      <c r="X3575" s="410"/>
      <c r="Y3575" s="410"/>
      <c r="Z3575" s="410"/>
      <c r="AA3575" s="410"/>
      <c r="AB3575" s="410"/>
      <c r="AC3575" s="410"/>
      <c r="AD3575" s="410"/>
    </row>
    <row r="3576" spans="1:30" s="30" customFormat="1" x14ac:dyDescent="0.25">
      <c r="A3576"/>
      <c r="B3576"/>
      <c r="C3576" s="33"/>
      <c r="D3576" s="33"/>
      <c r="E3576" s="33"/>
      <c r="F3576" s="33"/>
      <c r="G3576" s="33"/>
      <c r="N3576"/>
      <c r="O3576"/>
      <c r="P3576"/>
      <c r="Q3576"/>
      <c r="R3576"/>
      <c r="S3576"/>
      <c r="T3576"/>
      <c r="U3576"/>
      <c r="V3576"/>
      <c r="W3576"/>
      <c r="X3576" s="410"/>
      <c r="Y3576" s="410"/>
      <c r="Z3576" s="410"/>
      <c r="AA3576" s="410"/>
      <c r="AB3576" s="410"/>
      <c r="AC3576" s="410"/>
      <c r="AD3576" s="410"/>
    </row>
    <row r="3577" spans="1:30" s="30" customFormat="1" x14ac:dyDescent="0.25">
      <c r="A3577"/>
      <c r="B3577"/>
      <c r="C3577" s="33"/>
      <c r="D3577" s="33"/>
      <c r="E3577" s="33"/>
      <c r="F3577" s="33"/>
      <c r="G3577" s="33"/>
      <c r="N3577"/>
      <c r="O3577"/>
      <c r="P3577"/>
      <c r="Q3577"/>
      <c r="R3577"/>
      <c r="S3577"/>
      <c r="T3577"/>
      <c r="U3577"/>
      <c r="V3577"/>
      <c r="W3577"/>
      <c r="X3577" s="410"/>
      <c r="Y3577" s="410"/>
      <c r="Z3577" s="410"/>
      <c r="AA3577" s="410"/>
      <c r="AB3577" s="410"/>
      <c r="AC3577" s="410"/>
      <c r="AD3577" s="410"/>
    </row>
    <row r="3578" spans="1:30" s="30" customFormat="1" x14ac:dyDescent="0.25">
      <c r="A3578"/>
      <c r="B3578"/>
      <c r="C3578" s="33"/>
      <c r="D3578" s="33"/>
      <c r="E3578" s="33"/>
      <c r="F3578" s="33"/>
      <c r="G3578" s="33"/>
      <c r="N3578"/>
      <c r="O3578"/>
      <c r="P3578"/>
      <c r="Q3578"/>
      <c r="R3578"/>
      <c r="S3578"/>
      <c r="T3578"/>
      <c r="U3578"/>
      <c r="V3578"/>
      <c r="W3578"/>
      <c r="X3578" s="410"/>
      <c r="Y3578" s="410"/>
      <c r="Z3578" s="410"/>
      <c r="AA3578" s="410"/>
      <c r="AB3578" s="410"/>
      <c r="AC3578" s="410"/>
      <c r="AD3578" s="410"/>
    </row>
    <row r="3579" spans="1:30" s="30" customFormat="1" x14ac:dyDescent="0.25">
      <c r="A3579"/>
      <c r="B3579"/>
      <c r="C3579" s="33"/>
      <c r="D3579" s="33"/>
      <c r="E3579" s="33"/>
      <c r="F3579" s="33"/>
      <c r="G3579" s="33"/>
      <c r="N3579"/>
      <c r="O3579"/>
      <c r="P3579"/>
      <c r="Q3579"/>
      <c r="R3579"/>
      <c r="S3579"/>
      <c r="T3579"/>
      <c r="U3579"/>
      <c r="V3579"/>
      <c r="W3579"/>
      <c r="X3579" s="410"/>
      <c r="Y3579" s="410"/>
      <c r="Z3579" s="410"/>
      <c r="AA3579" s="410"/>
      <c r="AB3579" s="410"/>
      <c r="AC3579" s="410"/>
      <c r="AD3579" s="410"/>
    </row>
    <row r="3580" spans="1:30" s="30" customFormat="1" x14ac:dyDescent="0.25">
      <c r="A3580"/>
      <c r="B3580"/>
      <c r="C3580" s="33"/>
      <c r="D3580" s="33"/>
      <c r="E3580" s="33"/>
      <c r="F3580" s="33"/>
      <c r="G3580" s="33"/>
      <c r="N3580"/>
      <c r="O3580"/>
      <c r="P3580"/>
      <c r="Q3580"/>
      <c r="R3580"/>
      <c r="S3580"/>
      <c r="T3580"/>
      <c r="U3580"/>
      <c r="V3580"/>
      <c r="W3580"/>
      <c r="X3580" s="410"/>
      <c r="Y3580" s="410"/>
      <c r="Z3580" s="410"/>
      <c r="AA3580" s="410"/>
      <c r="AB3580" s="410"/>
      <c r="AC3580" s="410"/>
      <c r="AD3580" s="410"/>
    </row>
    <row r="3581" spans="1:30" s="30" customFormat="1" x14ac:dyDescent="0.25">
      <c r="A3581"/>
      <c r="B3581"/>
      <c r="C3581" s="33"/>
      <c r="D3581" s="33"/>
      <c r="E3581" s="33"/>
      <c r="F3581" s="33"/>
      <c r="G3581" s="33"/>
      <c r="N3581"/>
      <c r="O3581"/>
      <c r="P3581"/>
      <c r="Q3581"/>
      <c r="R3581"/>
      <c r="S3581"/>
      <c r="T3581"/>
      <c r="U3581"/>
      <c r="V3581"/>
      <c r="W3581"/>
      <c r="X3581" s="410"/>
      <c r="Y3581" s="410"/>
      <c r="Z3581" s="410"/>
      <c r="AA3581" s="410"/>
      <c r="AB3581" s="410"/>
      <c r="AC3581" s="410"/>
      <c r="AD3581" s="410"/>
    </row>
    <row r="3582" spans="1:30" s="30" customFormat="1" x14ac:dyDescent="0.25">
      <c r="A3582"/>
      <c r="B3582"/>
      <c r="C3582" s="33"/>
      <c r="D3582" s="33"/>
      <c r="E3582" s="33"/>
      <c r="F3582" s="33"/>
      <c r="G3582" s="33"/>
      <c r="N3582"/>
      <c r="O3582"/>
      <c r="P3582"/>
      <c r="Q3582"/>
      <c r="R3582"/>
      <c r="S3582"/>
      <c r="T3582"/>
      <c r="U3582"/>
      <c r="V3582"/>
      <c r="W3582"/>
      <c r="X3582" s="410"/>
      <c r="Y3582" s="410"/>
      <c r="Z3582" s="410"/>
      <c r="AA3582" s="410"/>
      <c r="AB3582" s="410"/>
      <c r="AC3582" s="410"/>
      <c r="AD3582" s="410"/>
    </row>
    <row r="3583" spans="1:30" s="30" customFormat="1" x14ac:dyDescent="0.25">
      <c r="A3583"/>
      <c r="B3583"/>
      <c r="C3583" s="33"/>
      <c r="D3583" s="33"/>
      <c r="E3583" s="33"/>
      <c r="F3583" s="33"/>
      <c r="G3583" s="33"/>
      <c r="N3583"/>
      <c r="O3583"/>
      <c r="P3583"/>
      <c r="Q3583"/>
      <c r="R3583"/>
      <c r="S3583"/>
      <c r="T3583"/>
      <c r="U3583"/>
      <c r="V3583"/>
      <c r="W3583"/>
      <c r="X3583" s="410"/>
      <c r="Y3583" s="410"/>
      <c r="Z3583" s="410"/>
      <c r="AA3583" s="410"/>
      <c r="AB3583" s="410"/>
      <c r="AC3583" s="410"/>
      <c r="AD3583" s="410"/>
    </row>
    <row r="3584" spans="1:30" s="30" customFormat="1" x14ac:dyDescent="0.25">
      <c r="A3584"/>
      <c r="B3584"/>
      <c r="C3584" s="33"/>
      <c r="D3584" s="33"/>
      <c r="E3584" s="33"/>
      <c r="F3584" s="33"/>
      <c r="G3584" s="33"/>
      <c r="N3584"/>
      <c r="O3584"/>
      <c r="P3584"/>
      <c r="Q3584"/>
      <c r="R3584"/>
      <c r="S3584"/>
      <c r="T3584"/>
      <c r="U3584"/>
      <c r="V3584"/>
      <c r="W3584"/>
      <c r="X3584" s="410"/>
      <c r="Y3584" s="410"/>
      <c r="Z3584" s="410"/>
      <c r="AA3584" s="410"/>
      <c r="AB3584" s="410"/>
      <c r="AC3584" s="410"/>
      <c r="AD3584" s="410"/>
    </row>
    <row r="3585" spans="1:30" s="30" customFormat="1" x14ac:dyDescent="0.25">
      <c r="A3585"/>
      <c r="B3585"/>
      <c r="C3585" s="33"/>
      <c r="D3585" s="33"/>
      <c r="E3585" s="33"/>
      <c r="F3585" s="33"/>
      <c r="G3585" s="33"/>
      <c r="N3585"/>
      <c r="O3585"/>
      <c r="P3585"/>
      <c r="Q3585"/>
      <c r="R3585"/>
      <c r="S3585"/>
      <c r="T3585"/>
      <c r="U3585"/>
      <c r="V3585"/>
      <c r="W3585"/>
      <c r="X3585" s="410"/>
      <c r="Y3585" s="410"/>
      <c r="Z3585" s="410"/>
      <c r="AA3585" s="410"/>
      <c r="AB3585" s="410"/>
      <c r="AC3585" s="410"/>
      <c r="AD3585" s="410"/>
    </row>
    <row r="3586" spans="1:30" s="30" customFormat="1" x14ac:dyDescent="0.25">
      <c r="A3586"/>
      <c r="B3586"/>
      <c r="C3586" s="33"/>
      <c r="D3586" s="33"/>
      <c r="E3586" s="33"/>
      <c r="F3586" s="33"/>
      <c r="G3586" s="33"/>
      <c r="N3586"/>
      <c r="O3586"/>
      <c r="P3586"/>
      <c r="Q3586"/>
      <c r="R3586"/>
      <c r="S3586"/>
      <c r="T3586"/>
      <c r="U3586"/>
      <c r="V3586"/>
      <c r="W3586"/>
      <c r="X3586" s="410"/>
      <c r="Y3586" s="410"/>
      <c r="Z3586" s="410"/>
      <c r="AA3586" s="410"/>
      <c r="AB3586" s="410"/>
      <c r="AC3586" s="410"/>
      <c r="AD3586" s="410"/>
    </row>
    <row r="3587" spans="1:30" s="30" customFormat="1" x14ac:dyDescent="0.25">
      <c r="A3587"/>
      <c r="B3587"/>
      <c r="C3587" s="33"/>
      <c r="D3587" s="33"/>
      <c r="E3587" s="33"/>
      <c r="F3587" s="33"/>
      <c r="G3587" s="33"/>
      <c r="N3587"/>
      <c r="O3587"/>
      <c r="P3587"/>
      <c r="Q3587"/>
      <c r="R3587"/>
      <c r="S3587"/>
      <c r="T3587"/>
      <c r="U3587"/>
      <c r="V3587"/>
      <c r="W3587"/>
      <c r="X3587" s="410"/>
      <c r="Y3587" s="410"/>
      <c r="Z3587" s="410"/>
      <c r="AA3587" s="410"/>
      <c r="AB3587" s="410"/>
      <c r="AC3587" s="410"/>
      <c r="AD3587" s="410"/>
    </row>
    <row r="3588" spans="1:30" s="30" customFormat="1" x14ac:dyDescent="0.25">
      <c r="A3588"/>
      <c r="B3588"/>
      <c r="C3588" s="33"/>
      <c r="D3588" s="33"/>
      <c r="E3588" s="33"/>
      <c r="F3588" s="33"/>
      <c r="G3588" s="33"/>
      <c r="N3588"/>
      <c r="O3588"/>
      <c r="P3588"/>
      <c r="Q3588"/>
      <c r="R3588"/>
      <c r="S3588"/>
      <c r="T3588"/>
      <c r="U3588"/>
      <c r="V3588"/>
      <c r="W3588"/>
      <c r="X3588" s="410"/>
      <c r="Y3588" s="410"/>
      <c r="Z3588" s="410"/>
      <c r="AA3588" s="410"/>
      <c r="AB3588" s="410"/>
      <c r="AC3588" s="410"/>
      <c r="AD3588" s="410"/>
    </row>
    <row r="3589" spans="1:30" s="30" customFormat="1" x14ac:dyDescent="0.25">
      <c r="A3589"/>
      <c r="B3589"/>
      <c r="C3589" s="33"/>
      <c r="D3589" s="33"/>
      <c r="E3589" s="33"/>
      <c r="F3589" s="33"/>
      <c r="G3589" s="33"/>
      <c r="N3589"/>
      <c r="O3589"/>
      <c r="P3589"/>
      <c r="Q3589"/>
      <c r="R3589"/>
      <c r="S3589"/>
      <c r="T3589"/>
      <c r="U3589"/>
      <c r="V3589"/>
      <c r="W3589"/>
      <c r="X3589" s="410"/>
      <c r="Y3589" s="410"/>
      <c r="Z3589" s="410"/>
      <c r="AA3589" s="410"/>
      <c r="AB3589" s="410"/>
      <c r="AC3589" s="410"/>
      <c r="AD3589" s="410"/>
    </row>
    <row r="3590" spans="1:30" s="30" customFormat="1" x14ac:dyDescent="0.25">
      <c r="A3590"/>
      <c r="B3590"/>
      <c r="C3590" s="33"/>
      <c r="D3590" s="33"/>
      <c r="E3590" s="33"/>
      <c r="F3590" s="33"/>
      <c r="G3590" s="33"/>
      <c r="N3590"/>
      <c r="O3590"/>
      <c r="P3590"/>
      <c r="Q3590"/>
      <c r="R3590"/>
      <c r="S3590"/>
      <c r="T3590"/>
      <c r="U3590"/>
      <c r="V3590"/>
      <c r="W3590"/>
      <c r="X3590" s="410"/>
      <c r="Y3590" s="410"/>
      <c r="Z3590" s="410"/>
      <c r="AA3590" s="410"/>
      <c r="AB3590" s="410"/>
      <c r="AC3590" s="410"/>
      <c r="AD3590" s="410"/>
    </row>
    <row r="3591" spans="1:30" s="30" customFormat="1" x14ac:dyDescent="0.25">
      <c r="A3591"/>
      <c r="B3591"/>
      <c r="C3591" s="33"/>
      <c r="D3591" s="33"/>
      <c r="E3591" s="33"/>
      <c r="F3591" s="33"/>
      <c r="G3591" s="33"/>
      <c r="N3591"/>
      <c r="O3591"/>
      <c r="P3591"/>
      <c r="Q3591"/>
      <c r="R3591"/>
      <c r="S3591"/>
      <c r="T3591"/>
      <c r="U3591"/>
      <c r="V3591"/>
      <c r="W3591"/>
      <c r="X3591" s="410"/>
      <c r="Y3591" s="410"/>
      <c r="Z3591" s="410"/>
      <c r="AA3591" s="410"/>
      <c r="AB3591" s="410"/>
      <c r="AC3591" s="410"/>
      <c r="AD3591" s="410"/>
    </row>
    <row r="3592" spans="1:30" s="30" customFormat="1" x14ac:dyDescent="0.25">
      <c r="A3592"/>
      <c r="B3592"/>
      <c r="C3592" s="33"/>
      <c r="D3592" s="33"/>
      <c r="E3592" s="33"/>
      <c r="F3592" s="33"/>
      <c r="G3592" s="33"/>
      <c r="N3592"/>
      <c r="O3592"/>
      <c r="P3592"/>
      <c r="Q3592"/>
      <c r="R3592"/>
      <c r="S3592"/>
      <c r="T3592"/>
      <c r="U3592"/>
      <c r="V3592"/>
      <c r="W3592"/>
      <c r="X3592" s="410"/>
      <c r="Y3592" s="410"/>
      <c r="Z3592" s="410"/>
      <c r="AA3592" s="410"/>
      <c r="AB3592" s="410"/>
      <c r="AC3592" s="410"/>
      <c r="AD3592" s="410"/>
    </row>
    <row r="3593" spans="1:30" s="30" customFormat="1" x14ac:dyDescent="0.25">
      <c r="A3593"/>
      <c r="B3593"/>
      <c r="C3593" s="33"/>
      <c r="D3593" s="33"/>
      <c r="E3593" s="33"/>
      <c r="F3593" s="33"/>
      <c r="G3593" s="33"/>
      <c r="N3593"/>
      <c r="O3593"/>
      <c r="P3593"/>
      <c r="Q3593"/>
      <c r="R3593"/>
      <c r="S3593"/>
      <c r="T3593"/>
      <c r="U3593"/>
      <c r="V3593"/>
      <c r="W3593"/>
      <c r="X3593" s="410"/>
      <c r="Y3593" s="410"/>
      <c r="Z3593" s="410"/>
      <c r="AA3593" s="410"/>
      <c r="AB3593" s="410"/>
      <c r="AC3593" s="410"/>
      <c r="AD3593" s="410"/>
    </row>
    <row r="3594" spans="1:30" s="30" customFormat="1" x14ac:dyDescent="0.25">
      <c r="A3594"/>
      <c r="B3594"/>
      <c r="C3594" s="33"/>
      <c r="D3594" s="33"/>
      <c r="E3594" s="33"/>
      <c r="F3594" s="33"/>
      <c r="G3594" s="33"/>
      <c r="N3594"/>
      <c r="O3594"/>
      <c r="P3594"/>
      <c r="Q3594"/>
      <c r="R3594"/>
      <c r="S3594"/>
      <c r="T3594"/>
      <c r="U3594"/>
      <c r="V3594"/>
      <c r="W3594"/>
      <c r="X3594" s="410"/>
      <c r="Y3594" s="410"/>
      <c r="Z3594" s="410"/>
      <c r="AA3594" s="410"/>
      <c r="AB3594" s="410"/>
      <c r="AC3594" s="410"/>
      <c r="AD3594" s="410"/>
    </row>
    <row r="3595" spans="1:30" s="30" customFormat="1" x14ac:dyDescent="0.25">
      <c r="A3595"/>
      <c r="B3595"/>
      <c r="C3595" s="33"/>
      <c r="D3595" s="33"/>
      <c r="E3595" s="33"/>
      <c r="F3595" s="33"/>
      <c r="G3595" s="33"/>
      <c r="N3595"/>
      <c r="O3595"/>
      <c r="P3595"/>
      <c r="Q3595"/>
      <c r="R3595"/>
      <c r="S3595"/>
      <c r="T3595"/>
      <c r="U3595"/>
      <c r="V3595"/>
      <c r="W3595"/>
      <c r="X3595" s="410"/>
      <c r="Y3595" s="410"/>
      <c r="Z3595" s="410"/>
      <c r="AA3595" s="410"/>
      <c r="AB3595" s="410"/>
      <c r="AC3595" s="410"/>
      <c r="AD3595" s="410"/>
    </row>
    <row r="3596" spans="1:30" s="30" customFormat="1" x14ac:dyDescent="0.25">
      <c r="A3596"/>
      <c r="B3596"/>
      <c r="C3596" s="33"/>
      <c r="D3596" s="33"/>
      <c r="E3596" s="33"/>
      <c r="F3596" s="33"/>
      <c r="G3596" s="33"/>
      <c r="N3596"/>
      <c r="O3596"/>
      <c r="P3596"/>
      <c r="Q3596"/>
      <c r="R3596"/>
      <c r="S3596"/>
      <c r="T3596"/>
      <c r="U3596"/>
      <c r="V3596"/>
      <c r="W3596"/>
      <c r="X3596" s="410"/>
      <c r="Y3596" s="410"/>
      <c r="Z3596" s="410"/>
      <c r="AA3596" s="410"/>
      <c r="AB3596" s="410"/>
      <c r="AC3596" s="410"/>
      <c r="AD3596" s="410"/>
    </row>
    <row r="3597" spans="1:30" s="30" customFormat="1" x14ac:dyDescent="0.25">
      <c r="A3597"/>
      <c r="B3597"/>
      <c r="C3597" s="33"/>
      <c r="D3597" s="33"/>
      <c r="E3597" s="33"/>
      <c r="F3597" s="33"/>
      <c r="G3597" s="33"/>
      <c r="N3597"/>
      <c r="O3597"/>
      <c r="P3597"/>
      <c r="Q3597"/>
      <c r="R3597"/>
      <c r="S3597"/>
      <c r="T3597"/>
      <c r="U3597"/>
      <c r="V3597"/>
      <c r="W3597"/>
      <c r="X3597" s="410"/>
      <c r="Y3597" s="410"/>
      <c r="Z3597" s="410"/>
      <c r="AA3597" s="410"/>
      <c r="AB3597" s="410"/>
      <c r="AC3597" s="410"/>
      <c r="AD3597" s="410"/>
    </row>
    <row r="3598" spans="1:30" s="30" customFormat="1" x14ac:dyDescent="0.25">
      <c r="A3598"/>
      <c r="B3598"/>
      <c r="C3598" s="33"/>
      <c r="D3598" s="33"/>
      <c r="E3598" s="33"/>
      <c r="F3598" s="33"/>
      <c r="G3598" s="33"/>
      <c r="N3598"/>
      <c r="O3598"/>
      <c r="P3598"/>
      <c r="Q3598"/>
      <c r="R3598"/>
      <c r="S3598"/>
      <c r="T3598"/>
      <c r="U3598"/>
      <c r="V3598"/>
      <c r="W3598"/>
      <c r="X3598" s="410"/>
      <c r="Y3598" s="410"/>
      <c r="Z3598" s="410"/>
      <c r="AA3598" s="410"/>
      <c r="AB3598" s="410"/>
      <c r="AC3598" s="410"/>
      <c r="AD3598" s="410"/>
    </row>
    <row r="3599" spans="1:30" s="30" customFormat="1" x14ac:dyDescent="0.25">
      <c r="A3599"/>
      <c r="B3599"/>
      <c r="C3599" s="33"/>
      <c r="D3599" s="33"/>
      <c r="E3599" s="33"/>
      <c r="F3599" s="33"/>
      <c r="G3599" s="33"/>
      <c r="N3599"/>
      <c r="O3599"/>
      <c r="P3599"/>
      <c r="Q3599"/>
      <c r="R3599"/>
      <c r="S3599"/>
      <c r="T3599"/>
      <c r="U3599"/>
      <c r="V3599"/>
      <c r="W3599"/>
      <c r="X3599" s="410"/>
      <c r="Y3599" s="410"/>
      <c r="Z3599" s="410"/>
      <c r="AA3599" s="410"/>
      <c r="AB3599" s="410"/>
      <c r="AC3599" s="410"/>
      <c r="AD3599" s="410"/>
    </row>
    <row r="3600" spans="1:30" s="30" customFormat="1" x14ac:dyDescent="0.25">
      <c r="A3600"/>
      <c r="B3600"/>
      <c r="C3600" s="33"/>
      <c r="D3600" s="33"/>
      <c r="E3600" s="33"/>
      <c r="F3600" s="33"/>
      <c r="G3600" s="33"/>
      <c r="N3600"/>
      <c r="O3600"/>
      <c r="P3600"/>
      <c r="Q3600"/>
      <c r="R3600"/>
      <c r="S3600"/>
      <c r="T3600"/>
      <c r="U3600"/>
      <c r="V3600"/>
      <c r="W3600"/>
      <c r="X3600" s="410"/>
      <c r="Y3600" s="410"/>
      <c r="Z3600" s="410"/>
      <c r="AA3600" s="410"/>
      <c r="AB3600" s="410"/>
      <c r="AC3600" s="410"/>
      <c r="AD3600" s="410"/>
    </row>
    <row r="3601" spans="1:30" s="30" customFormat="1" x14ac:dyDescent="0.25">
      <c r="A3601"/>
      <c r="B3601"/>
      <c r="C3601" s="33"/>
      <c r="D3601" s="33"/>
      <c r="E3601" s="33"/>
      <c r="F3601" s="33"/>
      <c r="G3601" s="33"/>
      <c r="N3601"/>
      <c r="O3601"/>
      <c r="P3601"/>
      <c r="Q3601"/>
      <c r="R3601"/>
      <c r="S3601"/>
      <c r="T3601"/>
      <c r="U3601"/>
      <c r="V3601"/>
      <c r="W3601"/>
      <c r="X3601" s="410"/>
      <c r="Y3601" s="410"/>
      <c r="Z3601" s="410"/>
      <c r="AA3601" s="410"/>
      <c r="AB3601" s="410"/>
      <c r="AC3601" s="410"/>
      <c r="AD3601" s="410"/>
    </row>
    <row r="3602" spans="1:30" s="30" customFormat="1" x14ac:dyDescent="0.25">
      <c r="A3602"/>
      <c r="B3602"/>
      <c r="C3602" s="33"/>
      <c r="D3602" s="33"/>
      <c r="E3602" s="33"/>
      <c r="F3602" s="33"/>
      <c r="G3602" s="33"/>
      <c r="N3602"/>
      <c r="O3602"/>
      <c r="P3602"/>
      <c r="Q3602"/>
      <c r="R3602"/>
      <c r="S3602"/>
      <c r="T3602"/>
      <c r="U3602"/>
      <c r="V3602"/>
      <c r="W3602"/>
      <c r="X3602" s="410"/>
      <c r="Y3602" s="410"/>
      <c r="Z3602" s="410"/>
      <c r="AA3602" s="410"/>
      <c r="AB3602" s="410"/>
      <c r="AC3602" s="410"/>
      <c r="AD3602" s="410"/>
    </row>
    <row r="3603" spans="1:30" s="30" customFormat="1" x14ac:dyDescent="0.25">
      <c r="A3603"/>
      <c r="B3603"/>
      <c r="C3603" s="33"/>
      <c r="D3603" s="33"/>
      <c r="E3603" s="33"/>
      <c r="F3603" s="33"/>
      <c r="G3603" s="33"/>
      <c r="N3603"/>
      <c r="O3603"/>
      <c r="P3603"/>
      <c r="Q3603"/>
      <c r="R3603"/>
      <c r="S3603"/>
      <c r="T3603"/>
      <c r="U3603"/>
      <c r="V3603"/>
      <c r="W3603"/>
      <c r="X3603" s="410"/>
      <c r="Y3603" s="410"/>
      <c r="Z3603" s="410"/>
      <c r="AA3603" s="410"/>
      <c r="AB3603" s="410"/>
      <c r="AC3603" s="410"/>
      <c r="AD3603" s="410"/>
    </row>
    <row r="3604" spans="1:30" s="30" customFormat="1" x14ac:dyDescent="0.25">
      <c r="A3604"/>
      <c r="B3604"/>
      <c r="C3604" s="33"/>
      <c r="D3604" s="33"/>
      <c r="E3604" s="33"/>
      <c r="F3604" s="33"/>
      <c r="G3604" s="33"/>
      <c r="N3604"/>
      <c r="O3604"/>
      <c r="P3604"/>
      <c r="Q3604"/>
      <c r="R3604"/>
      <c r="S3604"/>
      <c r="T3604"/>
      <c r="U3604"/>
      <c r="V3604"/>
      <c r="W3604"/>
      <c r="X3604" s="410"/>
      <c r="Y3604" s="410"/>
      <c r="Z3604" s="410"/>
      <c r="AA3604" s="410"/>
      <c r="AB3604" s="410"/>
      <c r="AC3604" s="410"/>
      <c r="AD3604" s="410"/>
    </row>
    <row r="3605" spans="1:30" s="30" customFormat="1" x14ac:dyDescent="0.25">
      <c r="A3605"/>
      <c r="B3605"/>
      <c r="C3605" s="33"/>
      <c r="D3605" s="33"/>
      <c r="E3605" s="33"/>
      <c r="F3605" s="33"/>
      <c r="G3605" s="33"/>
      <c r="N3605"/>
      <c r="O3605"/>
      <c r="P3605"/>
      <c r="Q3605"/>
      <c r="R3605"/>
      <c r="S3605"/>
      <c r="T3605"/>
      <c r="U3605"/>
      <c r="V3605"/>
      <c r="W3605"/>
      <c r="X3605" s="410"/>
      <c r="Y3605" s="410"/>
      <c r="Z3605" s="410"/>
      <c r="AA3605" s="410"/>
      <c r="AB3605" s="410"/>
      <c r="AC3605" s="410"/>
      <c r="AD3605" s="410"/>
    </row>
    <row r="3606" spans="1:30" s="30" customFormat="1" x14ac:dyDescent="0.25">
      <c r="A3606"/>
      <c r="B3606"/>
      <c r="C3606" s="33"/>
      <c r="D3606" s="33"/>
      <c r="E3606" s="33"/>
      <c r="F3606" s="33"/>
      <c r="G3606" s="33"/>
      <c r="N3606"/>
      <c r="O3606"/>
      <c r="P3606"/>
      <c r="Q3606"/>
      <c r="R3606"/>
      <c r="S3606"/>
      <c r="T3606"/>
      <c r="U3606"/>
      <c r="V3606"/>
      <c r="W3606"/>
      <c r="X3606" s="410"/>
      <c r="Y3606" s="410"/>
      <c r="Z3606" s="410"/>
      <c r="AA3606" s="410"/>
      <c r="AB3606" s="410"/>
      <c r="AC3606" s="410"/>
      <c r="AD3606" s="410"/>
    </row>
    <row r="3607" spans="1:30" s="30" customFormat="1" x14ac:dyDescent="0.25">
      <c r="A3607"/>
      <c r="B3607"/>
      <c r="C3607" s="33"/>
      <c r="D3607" s="33"/>
      <c r="E3607" s="33"/>
      <c r="F3607" s="33"/>
      <c r="G3607" s="33"/>
      <c r="N3607"/>
      <c r="O3607"/>
      <c r="P3607"/>
      <c r="Q3607"/>
      <c r="R3607"/>
      <c r="S3607"/>
      <c r="T3607"/>
      <c r="U3607"/>
      <c r="V3607"/>
      <c r="W3607"/>
      <c r="X3607" s="410"/>
      <c r="Y3607" s="410"/>
      <c r="Z3607" s="410"/>
      <c r="AA3607" s="410"/>
      <c r="AB3607" s="410"/>
      <c r="AC3607" s="410"/>
      <c r="AD3607" s="410"/>
    </row>
    <row r="3608" spans="1:30" s="30" customFormat="1" x14ac:dyDescent="0.25">
      <c r="A3608"/>
      <c r="B3608"/>
      <c r="C3608" s="33"/>
      <c r="D3608" s="33"/>
      <c r="E3608" s="33"/>
      <c r="F3608" s="33"/>
      <c r="G3608" s="33"/>
      <c r="N3608"/>
      <c r="O3608"/>
      <c r="P3608"/>
      <c r="Q3608"/>
      <c r="R3608"/>
      <c r="S3608"/>
      <c r="T3608"/>
      <c r="U3608"/>
      <c r="V3608"/>
      <c r="W3608"/>
      <c r="X3608" s="410"/>
      <c r="Y3608" s="410"/>
      <c r="Z3608" s="410"/>
      <c r="AA3608" s="410"/>
      <c r="AB3608" s="410"/>
      <c r="AC3608" s="410"/>
      <c r="AD3608" s="410"/>
    </row>
    <row r="3609" spans="1:30" s="30" customFormat="1" x14ac:dyDescent="0.25">
      <c r="A3609"/>
      <c r="B3609"/>
      <c r="C3609" s="33"/>
      <c r="D3609" s="33"/>
      <c r="E3609" s="33"/>
      <c r="F3609" s="33"/>
      <c r="G3609" s="33"/>
      <c r="N3609"/>
      <c r="O3609"/>
      <c r="P3609"/>
      <c r="Q3609"/>
      <c r="R3609"/>
      <c r="S3609"/>
      <c r="T3609"/>
      <c r="U3609"/>
      <c r="V3609"/>
      <c r="W3609"/>
      <c r="X3609" s="410"/>
      <c r="Y3609" s="410"/>
      <c r="Z3609" s="410"/>
      <c r="AA3609" s="410"/>
      <c r="AB3609" s="410"/>
      <c r="AC3609" s="410"/>
      <c r="AD3609" s="410"/>
    </row>
    <row r="3610" spans="1:30" s="30" customFormat="1" x14ac:dyDescent="0.25">
      <c r="A3610"/>
      <c r="B3610"/>
      <c r="C3610" s="33"/>
      <c r="D3610" s="33"/>
      <c r="E3610" s="33"/>
      <c r="F3610" s="33"/>
      <c r="G3610" s="33"/>
      <c r="N3610"/>
      <c r="O3610"/>
      <c r="P3610"/>
      <c r="Q3610"/>
      <c r="R3610"/>
      <c r="S3610"/>
      <c r="T3610"/>
      <c r="U3610"/>
      <c r="V3610"/>
      <c r="W3610"/>
      <c r="X3610" s="410"/>
      <c r="Y3610" s="410"/>
      <c r="Z3610" s="410"/>
      <c r="AA3610" s="410"/>
      <c r="AB3610" s="410"/>
      <c r="AC3610" s="410"/>
      <c r="AD3610" s="410"/>
    </row>
    <row r="3611" spans="1:30" s="30" customFormat="1" x14ac:dyDescent="0.25">
      <c r="A3611"/>
      <c r="B3611"/>
      <c r="C3611" s="33"/>
      <c r="D3611" s="33"/>
      <c r="E3611" s="33"/>
      <c r="F3611" s="33"/>
      <c r="G3611" s="33"/>
      <c r="N3611"/>
      <c r="O3611"/>
      <c r="P3611"/>
      <c r="Q3611"/>
      <c r="R3611"/>
      <c r="S3611"/>
      <c r="T3611"/>
      <c r="U3611"/>
      <c r="V3611"/>
      <c r="W3611"/>
      <c r="X3611" s="410"/>
      <c r="Y3611" s="410"/>
      <c r="Z3611" s="410"/>
      <c r="AA3611" s="410"/>
      <c r="AB3611" s="410"/>
      <c r="AC3611" s="410"/>
      <c r="AD3611" s="410"/>
    </row>
    <row r="3612" spans="1:30" s="30" customFormat="1" x14ac:dyDescent="0.25">
      <c r="A3612"/>
      <c r="B3612"/>
      <c r="C3612" s="33"/>
      <c r="D3612" s="33"/>
      <c r="E3612" s="33"/>
      <c r="F3612" s="33"/>
      <c r="G3612" s="33"/>
      <c r="N3612"/>
      <c r="O3612"/>
      <c r="P3612"/>
      <c r="Q3612"/>
      <c r="R3612"/>
      <c r="S3612"/>
      <c r="T3612"/>
      <c r="U3612"/>
      <c r="V3612"/>
      <c r="W3612"/>
      <c r="X3612" s="410"/>
      <c r="Y3612" s="410"/>
      <c r="Z3612" s="410"/>
      <c r="AA3612" s="410"/>
      <c r="AB3612" s="410"/>
      <c r="AC3612" s="410"/>
      <c r="AD3612" s="410"/>
    </row>
    <row r="3613" spans="1:30" s="30" customFormat="1" x14ac:dyDescent="0.25">
      <c r="A3613"/>
      <c r="B3613"/>
      <c r="C3613" s="33"/>
      <c r="D3613" s="33"/>
      <c r="E3613" s="33"/>
      <c r="F3613" s="33"/>
      <c r="G3613" s="33"/>
      <c r="N3613"/>
      <c r="O3613"/>
      <c r="P3613"/>
      <c r="Q3613"/>
      <c r="R3613"/>
      <c r="S3613"/>
      <c r="T3613"/>
      <c r="U3613"/>
      <c r="V3613"/>
      <c r="W3613"/>
      <c r="X3613" s="410"/>
      <c r="Y3613" s="410"/>
      <c r="Z3613" s="410"/>
      <c r="AA3613" s="410"/>
      <c r="AB3613" s="410"/>
      <c r="AC3613" s="410"/>
      <c r="AD3613" s="410"/>
    </row>
    <row r="3614" spans="1:30" s="30" customFormat="1" x14ac:dyDescent="0.25">
      <c r="A3614"/>
      <c r="B3614"/>
      <c r="C3614" s="33"/>
      <c r="D3614" s="33"/>
      <c r="E3614" s="33"/>
      <c r="F3614" s="33"/>
      <c r="G3614" s="33"/>
      <c r="N3614"/>
      <c r="O3614"/>
      <c r="P3614"/>
      <c r="Q3614"/>
      <c r="R3614"/>
      <c r="S3614"/>
      <c r="T3614"/>
      <c r="U3614"/>
      <c r="V3614"/>
      <c r="W3614"/>
      <c r="X3614" s="410"/>
      <c r="Y3614" s="410"/>
      <c r="Z3614" s="410"/>
      <c r="AA3614" s="410"/>
      <c r="AB3614" s="410"/>
      <c r="AC3614" s="410"/>
      <c r="AD3614" s="410"/>
    </row>
    <row r="3615" spans="1:30" s="30" customFormat="1" x14ac:dyDescent="0.25">
      <c r="A3615"/>
      <c r="B3615"/>
      <c r="C3615" s="33"/>
      <c r="D3615" s="33"/>
      <c r="E3615" s="33"/>
      <c r="F3615" s="33"/>
      <c r="G3615" s="33"/>
      <c r="N3615"/>
      <c r="O3615"/>
      <c r="P3615"/>
      <c r="Q3615"/>
      <c r="R3615"/>
      <c r="S3615"/>
      <c r="T3615"/>
      <c r="U3615"/>
      <c r="V3615"/>
      <c r="W3615"/>
      <c r="X3615" s="410"/>
      <c r="Y3615" s="410"/>
      <c r="Z3615" s="410"/>
      <c r="AA3615" s="410"/>
      <c r="AB3615" s="410"/>
      <c r="AC3615" s="410"/>
      <c r="AD3615" s="410"/>
    </row>
    <row r="3616" spans="1:30" s="30" customFormat="1" x14ac:dyDescent="0.25">
      <c r="A3616"/>
      <c r="B3616"/>
      <c r="C3616" s="33"/>
      <c r="D3616" s="33"/>
      <c r="E3616" s="33"/>
      <c r="F3616" s="33"/>
      <c r="G3616" s="33"/>
      <c r="N3616"/>
      <c r="O3616"/>
      <c r="P3616"/>
      <c r="Q3616"/>
      <c r="R3616"/>
      <c r="S3616"/>
      <c r="T3616"/>
      <c r="U3616"/>
      <c r="V3616"/>
      <c r="W3616"/>
      <c r="X3616" s="410"/>
      <c r="Y3616" s="410"/>
      <c r="Z3616" s="410"/>
      <c r="AA3616" s="410"/>
      <c r="AB3616" s="410"/>
      <c r="AC3616" s="410"/>
      <c r="AD3616" s="410"/>
    </row>
    <row r="3617" spans="1:30" s="30" customFormat="1" x14ac:dyDescent="0.25">
      <c r="A3617"/>
      <c r="B3617"/>
      <c r="C3617" s="33"/>
      <c r="D3617" s="33"/>
      <c r="E3617" s="33"/>
      <c r="F3617" s="33"/>
      <c r="G3617" s="33"/>
      <c r="N3617"/>
      <c r="O3617"/>
      <c r="P3617"/>
      <c r="Q3617"/>
      <c r="R3617"/>
      <c r="S3617"/>
      <c r="T3617"/>
      <c r="U3617"/>
      <c r="V3617"/>
      <c r="W3617"/>
      <c r="X3617" s="410"/>
      <c r="Y3617" s="410"/>
      <c r="Z3617" s="410"/>
      <c r="AA3617" s="410"/>
      <c r="AB3617" s="410"/>
      <c r="AC3617" s="410"/>
      <c r="AD3617" s="410"/>
    </row>
    <row r="3618" spans="1:30" s="30" customFormat="1" x14ac:dyDescent="0.25">
      <c r="A3618"/>
      <c r="B3618"/>
      <c r="C3618" s="33"/>
      <c r="D3618" s="33"/>
      <c r="E3618" s="33"/>
      <c r="F3618" s="33"/>
      <c r="G3618" s="33"/>
      <c r="N3618"/>
      <c r="O3618"/>
      <c r="P3618"/>
      <c r="Q3618"/>
      <c r="R3618"/>
      <c r="S3618"/>
      <c r="T3618"/>
      <c r="U3618"/>
      <c r="V3618"/>
      <c r="W3618"/>
      <c r="X3618" s="410"/>
      <c r="Y3618" s="410"/>
      <c r="Z3618" s="410"/>
      <c r="AA3618" s="410"/>
      <c r="AB3618" s="410"/>
      <c r="AC3618" s="410"/>
      <c r="AD3618" s="410"/>
    </row>
    <row r="3619" spans="1:30" s="30" customFormat="1" x14ac:dyDescent="0.25">
      <c r="A3619"/>
      <c r="B3619"/>
      <c r="C3619" s="33"/>
      <c r="D3619" s="33"/>
      <c r="E3619" s="33"/>
      <c r="F3619" s="33"/>
      <c r="G3619" s="33"/>
      <c r="N3619"/>
      <c r="O3619"/>
      <c r="P3619"/>
      <c r="Q3619"/>
      <c r="R3619"/>
      <c r="S3619"/>
      <c r="T3619"/>
      <c r="U3619"/>
      <c r="V3619"/>
      <c r="W3619"/>
      <c r="X3619" s="410"/>
      <c r="Y3619" s="410"/>
      <c r="Z3619" s="410"/>
      <c r="AA3619" s="410"/>
      <c r="AB3619" s="410"/>
      <c r="AC3619" s="410"/>
      <c r="AD3619" s="410"/>
    </row>
    <row r="3620" spans="1:30" s="30" customFormat="1" x14ac:dyDescent="0.25">
      <c r="A3620"/>
      <c r="B3620"/>
      <c r="C3620" s="33"/>
      <c r="D3620" s="33"/>
      <c r="E3620" s="33"/>
      <c r="F3620" s="33"/>
      <c r="G3620" s="33"/>
      <c r="N3620"/>
      <c r="O3620"/>
      <c r="P3620"/>
      <c r="Q3620"/>
      <c r="R3620"/>
      <c r="S3620"/>
      <c r="T3620"/>
      <c r="U3620"/>
      <c r="V3620"/>
      <c r="W3620"/>
      <c r="X3620" s="410"/>
      <c r="Y3620" s="410"/>
      <c r="Z3620" s="410"/>
      <c r="AA3620" s="410"/>
      <c r="AB3620" s="410"/>
      <c r="AC3620" s="410"/>
      <c r="AD3620" s="410"/>
    </row>
    <row r="3621" spans="1:30" s="30" customFormat="1" x14ac:dyDescent="0.25">
      <c r="A3621"/>
      <c r="B3621"/>
      <c r="C3621" s="33"/>
      <c r="D3621" s="33"/>
      <c r="E3621" s="33"/>
      <c r="F3621" s="33"/>
      <c r="G3621" s="33"/>
      <c r="N3621"/>
      <c r="O3621"/>
      <c r="P3621"/>
      <c r="Q3621"/>
      <c r="R3621"/>
      <c r="S3621"/>
      <c r="T3621"/>
      <c r="U3621"/>
      <c r="V3621"/>
      <c r="W3621"/>
      <c r="X3621" s="410"/>
      <c r="Y3621" s="410"/>
      <c r="Z3621" s="410"/>
      <c r="AA3621" s="410"/>
      <c r="AB3621" s="410"/>
      <c r="AC3621" s="410"/>
      <c r="AD3621" s="410"/>
    </row>
    <row r="3622" spans="1:30" s="30" customFormat="1" x14ac:dyDescent="0.25">
      <c r="A3622"/>
      <c r="B3622"/>
      <c r="C3622" s="33"/>
      <c r="D3622" s="33"/>
      <c r="E3622" s="33"/>
      <c r="F3622" s="33"/>
      <c r="G3622" s="33"/>
      <c r="N3622"/>
      <c r="O3622"/>
      <c r="P3622"/>
      <c r="Q3622"/>
      <c r="R3622"/>
      <c r="S3622"/>
      <c r="T3622"/>
      <c r="U3622"/>
      <c r="V3622"/>
      <c r="W3622"/>
      <c r="X3622" s="410"/>
      <c r="Y3622" s="410"/>
      <c r="Z3622" s="410"/>
      <c r="AA3622" s="410"/>
      <c r="AB3622" s="410"/>
      <c r="AC3622" s="410"/>
      <c r="AD3622" s="410"/>
    </row>
    <row r="3623" spans="1:30" s="30" customFormat="1" x14ac:dyDescent="0.25">
      <c r="A3623"/>
      <c r="B3623"/>
      <c r="C3623" s="33"/>
      <c r="D3623" s="33"/>
      <c r="E3623" s="33"/>
      <c r="F3623" s="33"/>
      <c r="G3623" s="33"/>
      <c r="N3623"/>
      <c r="O3623"/>
      <c r="P3623"/>
      <c r="Q3623"/>
      <c r="R3623"/>
      <c r="S3623"/>
      <c r="T3623"/>
      <c r="U3623"/>
      <c r="V3623"/>
      <c r="W3623"/>
      <c r="X3623" s="410"/>
      <c r="Y3623" s="410"/>
      <c r="Z3623" s="410"/>
      <c r="AA3623" s="410"/>
      <c r="AB3623" s="410"/>
      <c r="AC3623" s="410"/>
      <c r="AD3623" s="410"/>
    </row>
    <row r="3624" spans="1:30" s="30" customFormat="1" x14ac:dyDescent="0.25">
      <c r="A3624"/>
      <c r="B3624"/>
      <c r="C3624" s="33"/>
      <c r="D3624" s="33"/>
      <c r="E3624" s="33"/>
      <c r="F3624" s="33"/>
      <c r="G3624" s="33"/>
      <c r="N3624"/>
      <c r="O3624"/>
      <c r="P3624"/>
      <c r="Q3624"/>
      <c r="R3624"/>
      <c r="S3624"/>
      <c r="T3624"/>
      <c r="U3624"/>
      <c r="V3624"/>
      <c r="W3624"/>
      <c r="X3624" s="410"/>
      <c r="Y3624" s="410"/>
      <c r="Z3624" s="410"/>
      <c r="AA3624" s="410"/>
      <c r="AB3624" s="410"/>
      <c r="AC3624" s="410"/>
      <c r="AD3624" s="410"/>
    </row>
    <row r="3625" spans="1:30" s="30" customFormat="1" x14ac:dyDescent="0.25">
      <c r="A3625"/>
      <c r="B3625"/>
      <c r="C3625" s="33"/>
      <c r="D3625" s="33"/>
      <c r="E3625" s="33"/>
      <c r="F3625" s="33"/>
      <c r="G3625" s="33"/>
      <c r="N3625"/>
      <c r="O3625"/>
      <c r="P3625"/>
      <c r="Q3625"/>
      <c r="R3625"/>
      <c r="S3625"/>
      <c r="T3625"/>
      <c r="U3625"/>
      <c r="V3625"/>
      <c r="W3625"/>
      <c r="X3625" s="410"/>
      <c r="Y3625" s="410"/>
      <c r="Z3625" s="410"/>
      <c r="AA3625" s="410"/>
      <c r="AB3625" s="410"/>
      <c r="AC3625" s="410"/>
      <c r="AD3625" s="410"/>
    </row>
    <row r="3626" spans="1:30" s="30" customFormat="1" x14ac:dyDescent="0.25">
      <c r="A3626"/>
      <c r="B3626"/>
      <c r="C3626" s="33"/>
      <c r="D3626" s="33"/>
      <c r="E3626" s="33"/>
      <c r="F3626" s="33"/>
      <c r="G3626" s="33"/>
      <c r="N3626"/>
      <c r="O3626"/>
      <c r="P3626"/>
      <c r="Q3626"/>
      <c r="R3626"/>
      <c r="S3626"/>
      <c r="T3626"/>
      <c r="U3626"/>
      <c r="V3626"/>
      <c r="W3626"/>
      <c r="X3626" s="410"/>
      <c r="Y3626" s="410"/>
      <c r="Z3626" s="410"/>
      <c r="AA3626" s="410"/>
      <c r="AB3626" s="410"/>
      <c r="AC3626" s="410"/>
      <c r="AD3626" s="410"/>
    </row>
    <row r="3627" spans="1:30" s="30" customFormat="1" x14ac:dyDescent="0.25">
      <c r="A3627"/>
      <c r="B3627"/>
      <c r="C3627" s="33"/>
      <c r="D3627" s="33"/>
      <c r="E3627" s="33"/>
      <c r="F3627" s="33"/>
      <c r="G3627" s="33"/>
      <c r="N3627"/>
      <c r="O3627"/>
      <c r="P3627"/>
      <c r="Q3627"/>
      <c r="R3627"/>
      <c r="S3627"/>
      <c r="T3627"/>
      <c r="U3627"/>
      <c r="V3627"/>
      <c r="W3627"/>
      <c r="X3627" s="410"/>
      <c r="Y3627" s="410"/>
      <c r="Z3627" s="410"/>
      <c r="AA3627" s="410"/>
      <c r="AB3627" s="410"/>
      <c r="AC3627" s="410"/>
      <c r="AD3627" s="410"/>
    </row>
    <row r="3628" spans="1:30" s="30" customFormat="1" x14ac:dyDescent="0.25">
      <c r="A3628"/>
      <c r="B3628"/>
      <c r="C3628" s="33"/>
      <c r="D3628" s="33"/>
      <c r="E3628" s="33"/>
      <c r="F3628" s="33"/>
      <c r="G3628" s="33"/>
      <c r="N3628"/>
      <c r="O3628"/>
      <c r="P3628"/>
      <c r="Q3628"/>
      <c r="R3628"/>
      <c r="S3628"/>
      <c r="T3628"/>
      <c r="U3628"/>
      <c r="V3628"/>
      <c r="W3628"/>
      <c r="X3628" s="410"/>
      <c r="Y3628" s="410"/>
      <c r="Z3628" s="410"/>
      <c r="AA3628" s="410"/>
      <c r="AB3628" s="410"/>
      <c r="AC3628" s="410"/>
      <c r="AD3628" s="410"/>
    </row>
    <row r="3629" spans="1:30" s="30" customFormat="1" x14ac:dyDescent="0.25">
      <c r="A3629"/>
      <c r="B3629"/>
      <c r="C3629" s="33"/>
      <c r="D3629" s="33"/>
      <c r="E3629" s="33"/>
      <c r="F3629" s="33"/>
      <c r="G3629" s="33"/>
      <c r="N3629"/>
      <c r="O3629"/>
      <c r="P3629"/>
      <c r="Q3629"/>
      <c r="R3629"/>
      <c r="S3629"/>
      <c r="T3629"/>
      <c r="U3629"/>
      <c r="V3629"/>
      <c r="W3629"/>
      <c r="X3629" s="410"/>
      <c r="Y3629" s="410"/>
      <c r="Z3629" s="410"/>
      <c r="AA3629" s="410"/>
      <c r="AB3629" s="410"/>
      <c r="AC3629" s="410"/>
      <c r="AD3629" s="410"/>
    </row>
    <row r="3630" spans="1:30" s="30" customFormat="1" x14ac:dyDescent="0.25">
      <c r="A3630"/>
      <c r="B3630"/>
      <c r="C3630" s="33"/>
      <c r="D3630" s="33"/>
      <c r="E3630" s="33"/>
      <c r="F3630" s="33"/>
      <c r="G3630" s="33"/>
      <c r="N3630"/>
      <c r="O3630"/>
      <c r="P3630"/>
      <c r="Q3630"/>
      <c r="R3630"/>
      <c r="S3630"/>
      <c r="T3630"/>
      <c r="U3630"/>
      <c r="V3630"/>
      <c r="W3630"/>
      <c r="X3630" s="410"/>
      <c r="Y3630" s="410"/>
      <c r="Z3630" s="410"/>
      <c r="AA3630" s="410"/>
      <c r="AB3630" s="410"/>
      <c r="AC3630" s="410"/>
      <c r="AD3630" s="410"/>
    </row>
    <row r="3631" spans="1:30" s="30" customFormat="1" x14ac:dyDescent="0.25">
      <c r="A3631"/>
      <c r="B3631"/>
      <c r="C3631" s="33"/>
      <c r="D3631" s="33"/>
      <c r="E3631" s="33"/>
      <c r="F3631" s="33"/>
      <c r="G3631" s="33"/>
      <c r="N3631"/>
      <c r="O3631"/>
      <c r="P3631"/>
      <c r="Q3631"/>
      <c r="R3631"/>
      <c r="S3631"/>
      <c r="T3631"/>
      <c r="U3631"/>
      <c r="V3631"/>
      <c r="W3631"/>
      <c r="X3631" s="410"/>
      <c r="Y3631" s="410"/>
      <c r="Z3631" s="410"/>
      <c r="AA3631" s="410"/>
      <c r="AB3631" s="410"/>
      <c r="AC3631" s="410"/>
      <c r="AD3631" s="410"/>
    </row>
    <row r="3632" spans="1:30" s="30" customFormat="1" x14ac:dyDescent="0.25">
      <c r="A3632"/>
      <c r="B3632"/>
      <c r="C3632" s="33"/>
      <c r="D3632" s="33"/>
      <c r="E3632" s="33"/>
      <c r="F3632" s="33"/>
      <c r="G3632" s="33"/>
      <c r="N3632"/>
      <c r="O3632"/>
      <c r="P3632"/>
      <c r="Q3632"/>
      <c r="R3632"/>
      <c r="S3632"/>
      <c r="T3632"/>
      <c r="U3632"/>
      <c r="V3632"/>
      <c r="W3632"/>
      <c r="X3632" s="410"/>
      <c r="Y3632" s="410"/>
      <c r="Z3632" s="410"/>
      <c r="AA3632" s="410"/>
      <c r="AB3632" s="410"/>
      <c r="AC3632" s="410"/>
      <c r="AD3632" s="410"/>
    </row>
    <row r="3633" spans="1:30" s="30" customFormat="1" x14ac:dyDescent="0.25">
      <c r="A3633"/>
      <c r="B3633"/>
      <c r="C3633" s="33"/>
      <c r="D3633" s="33"/>
      <c r="E3633" s="33"/>
      <c r="F3633" s="33"/>
      <c r="G3633" s="33"/>
      <c r="N3633"/>
      <c r="O3633"/>
      <c r="P3633"/>
      <c r="Q3633"/>
      <c r="R3633"/>
      <c r="S3633"/>
      <c r="T3633"/>
      <c r="U3633"/>
      <c r="V3633"/>
      <c r="W3633"/>
      <c r="X3633" s="410"/>
      <c r="Y3633" s="410"/>
      <c r="Z3633" s="410"/>
      <c r="AA3633" s="410"/>
      <c r="AB3633" s="410"/>
      <c r="AC3633" s="410"/>
      <c r="AD3633" s="410"/>
    </row>
    <row r="3634" spans="1:30" s="30" customFormat="1" x14ac:dyDescent="0.25">
      <c r="A3634"/>
      <c r="B3634"/>
      <c r="C3634" s="33"/>
      <c r="D3634" s="33"/>
      <c r="E3634" s="33"/>
      <c r="F3634" s="33"/>
      <c r="G3634" s="33"/>
      <c r="N3634"/>
      <c r="O3634"/>
      <c r="P3634"/>
      <c r="Q3634"/>
      <c r="R3634"/>
      <c r="S3634"/>
      <c r="T3634"/>
      <c r="U3634"/>
      <c r="V3634"/>
      <c r="W3634"/>
      <c r="X3634" s="410"/>
      <c r="Y3634" s="410"/>
      <c r="Z3634" s="410"/>
      <c r="AA3634" s="410"/>
      <c r="AB3634" s="410"/>
      <c r="AC3634" s="410"/>
      <c r="AD3634" s="410"/>
    </row>
    <row r="3635" spans="1:30" s="30" customFormat="1" x14ac:dyDescent="0.25">
      <c r="A3635"/>
      <c r="B3635"/>
      <c r="C3635" s="33"/>
      <c r="D3635" s="33"/>
      <c r="E3635" s="33"/>
      <c r="F3635" s="33"/>
      <c r="G3635" s="33"/>
      <c r="N3635"/>
      <c r="O3635"/>
      <c r="P3635"/>
      <c r="Q3635"/>
      <c r="R3635"/>
      <c r="S3635"/>
      <c r="T3635"/>
      <c r="U3635"/>
      <c r="V3635"/>
      <c r="W3635"/>
      <c r="X3635" s="410"/>
      <c r="Y3635" s="410"/>
      <c r="Z3635" s="410"/>
      <c r="AA3635" s="410"/>
      <c r="AB3635" s="410"/>
      <c r="AC3635" s="410"/>
      <c r="AD3635" s="410"/>
    </row>
    <row r="3636" spans="1:30" s="30" customFormat="1" x14ac:dyDescent="0.25">
      <c r="A3636"/>
      <c r="B3636"/>
      <c r="C3636" s="33"/>
      <c r="D3636" s="33"/>
      <c r="E3636" s="33"/>
      <c r="F3636" s="33"/>
      <c r="G3636" s="33"/>
      <c r="N3636"/>
      <c r="O3636"/>
      <c r="P3636"/>
      <c r="Q3636"/>
      <c r="R3636"/>
      <c r="S3636"/>
      <c r="T3636"/>
      <c r="U3636"/>
      <c r="V3636"/>
      <c r="W3636"/>
      <c r="X3636" s="410"/>
      <c r="Y3636" s="410"/>
      <c r="Z3636" s="410"/>
      <c r="AA3636" s="410"/>
      <c r="AB3636" s="410"/>
      <c r="AC3636" s="410"/>
      <c r="AD3636" s="410"/>
    </row>
    <row r="3637" spans="1:30" s="30" customFormat="1" x14ac:dyDescent="0.25">
      <c r="A3637"/>
      <c r="B3637"/>
      <c r="C3637" s="33"/>
      <c r="D3637" s="33"/>
      <c r="E3637" s="33"/>
      <c r="F3637" s="33"/>
      <c r="G3637" s="33"/>
      <c r="N3637"/>
      <c r="O3637"/>
      <c r="P3637"/>
      <c r="Q3637"/>
      <c r="R3637"/>
      <c r="S3637"/>
      <c r="T3637"/>
      <c r="U3637"/>
      <c r="V3637"/>
      <c r="W3637"/>
      <c r="X3637" s="410"/>
      <c r="Y3637" s="410"/>
      <c r="Z3637" s="410"/>
      <c r="AA3637" s="410"/>
      <c r="AB3637" s="410"/>
      <c r="AC3637" s="410"/>
      <c r="AD3637" s="410"/>
    </row>
    <row r="3638" spans="1:30" s="30" customFormat="1" x14ac:dyDescent="0.25">
      <c r="A3638"/>
      <c r="B3638"/>
      <c r="C3638" s="33"/>
      <c r="D3638" s="33"/>
      <c r="E3638" s="33"/>
      <c r="F3638" s="33"/>
      <c r="G3638" s="33"/>
      <c r="N3638"/>
      <c r="O3638"/>
      <c r="P3638"/>
      <c r="Q3638"/>
      <c r="R3638"/>
      <c r="S3638"/>
      <c r="T3638"/>
      <c r="U3638"/>
      <c r="V3638"/>
      <c r="W3638"/>
      <c r="X3638" s="410"/>
      <c r="Y3638" s="410"/>
      <c r="Z3638" s="410"/>
      <c r="AA3638" s="410"/>
      <c r="AB3638" s="410"/>
      <c r="AC3638" s="410"/>
      <c r="AD3638" s="410"/>
    </row>
    <row r="3639" spans="1:30" s="30" customFormat="1" x14ac:dyDescent="0.25">
      <c r="A3639"/>
      <c r="B3639"/>
      <c r="C3639" s="33"/>
      <c r="D3639" s="33"/>
      <c r="E3639" s="33"/>
      <c r="F3639" s="33"/>
      <c r="G3639" s="33"/>
      <c r="N3639"/>
      <c r="O3639"/>
      <c r="P3639"/>
      <c r="Q3639"/>
      <c r="R3639"/>
      <c r="S3639"/>
      <c r="T3639"/>
      <c r="U3639"/>
      <c r="V3639"/>
      <c r="W3639"/>
      <c r="X3639" s="410"/>
      <c r="Y3639" s="410"/>
      <c r="Z3639" s="410"/>
      <c r="AA3639" s="410"/>
      <c r="AB3639" s="410"/>
      <c r="AC3639" s="410"/>
      <c r="AD3639" s="410"/>
    </row>
    <row r="3640" spans="1:30" s="30" customFormat="1" x14ac:dyDescent="0.25">
      <c r="A3640"/>
      <c r="B3640"/>
      <c r="C3640" s="33"/>
      <c r="D3640" s="33"/>
      <c r="E3640" s="33"/>
      <c r="F3640" s="33"/>
      <c r="G3640" s="33"/>
      <c r="N3640"/>
      <c r="O3640"/>
      <c r="P3640"/>
      <c r="Q3640"/>
      <c r="R3640"/>
      <c r="S3640"/>
      <c r="T3640"/>
      <c r="U3640"/>
      <c r="V3640"/>
      <c r="W3640"/>
      <c r="X3640" s="410"/>
      <c r="Y3640" s="410"/>
      <c r="Z3640" s="410"/>
      <c r="AA3640" s="410"/>
      <c r="AB3640" s="410"/>
      <c r="AC3640" s="410"/>
      <c r="AD3640" s="410"/>
    </row>
    <row r="3641" spans="1:30" s="30" customFormat="1" x14ac:dyDescent="0.25">
      <c r="A3641"/>
      <c r="B3641"/>
      <c r="C3641" s="33"/>
      <c r="D3641" s="33"/>
      <c r="E3641" s="33"/>
      <c r="F3641" s="33"/>
      <c r="G3641" s="33"/>
      <c r="N3641"/>
      <c r="O3641"/>
      <c r="P3641"/>
      <c r="Q3641"/>
      <c r="R3641"/>
      <c r="S3641"/>
      <c r="T3641"/>
      <c r="U3641"/>
      <c r="V3641"/>
      <c r="W3641"/>
      <c r="X3641" s="410"/>
      <c r="Y3641" s="410"/>
      <c r="Z3641" s="410"/>
      <c r="AA3641" s="410"/>
      <c r="AB3641" s="410"/>
      <c r="AC3641" s="410"/>
      <c r="AD3641" s="410"/>
    </row>
    <row r="3642" spans="1:30" s="30" customFormat="1" x14ac:dyDescent="0.25">
      <c r="A3642"/>
      <c r="B3642"/>
      <c r="C3642" s="33"/>
      <c r="D3642" s="33"/>
      <c r="E3642" s="33"/>
      <c r="F3642" s="33"/>
      <c r="G3642" s="33"/>
      <c r="N3642"/>
      <c r="O3642"/>
      <c r="P3642"/>
      <c r="Q3642"/>
      <c r="R3642"/>
      <c r="S3642"/>
      <c r="T3642"/>
      <c r="U3642"/>
      <c r="V3642"/>
      <c r="W3642"/>
      <c r="X3642" s="410"/>
      <c r="Y3642" s="410"/>
      <c r="Z3642" s="410"/>
      <c r="AA3642" s="410"/>
      <c r="AB3642" s="410"/>
      <c r="AC3642" s="410"/>
      <c r="AD3642" s="410"/>
    </row>
    <row r="3643" spans="1:30" s="30" customFormat="1" x14ac:dyDescent="0.25">
      <c r="A3643"/>
      <c r="B3643"/>
      <c r="C3643" s="33"/>
      <c r="D3643" s="33"/>
      <c r="E3643" s="33"/>
      <c r="F3643" s="33"/>
      <c r="G3643" s="33"/>
      <c r="N3643"/>
      <c r="O3643"/>
      <c r="P3643"/>
      <c r="Q3643"/>
      <c r="R3643"/>
      <c r="S3643"/>
      <c r="T3643"/>
      <c r="U3643"/>
      <c r="V3643"/>
      <c r="W3643"/>
      <c r="X3643" s="410"/>
      <c r="Y3643" s="410"/>
      <c r="Z3643" s="410"/>
      <c r="AA3643" s="410"/>
      <c r="AB3643" s="410"/>
      <c r="AC3643" s="410"/>
      <c r="AD3643" s="410"/>
    </row>
    <row r="3644" spans="1:30" s="30" customFormat="1" x14ac:dyDescent="0.25">
      <c r="A3644"/>
      <c r="B3644"/>
      <c r="C3644" s="33"/>
      <c r="D3644" s="33"/>
      <c r="E3644" s="33"/>
      <c r="F3644" s="33"/>
      <c r="G3644" s="33"/>
      <c r="N3644"/>
      <c r="O3644"/>
      <c r="P3644"/>
      <c r="Q3644"/>
      <c r="R3644"/>
      <c r="S3644"/>
      <c r="T3644"/>
      <c r="U3644"/>
      <c r="V3644"/>
      <c r="W3644"/>
      <c r="X3644" s="410"/>
      <c r="Y3644" s="410"/>
      <c r="Z3644" s="410"/>
      <c r="AA3644" s="410"/>
      <c r="AB3644" s="410"/>
      <c r="AC3644" s="410"/>
      <c r="AD3644" s="410"/>
    </row>
    <row r="3645" spans="1:30" s="30" customFormat="1" x14ac:dyDescent="0.25">
      <c r="A3645"/>
      <c r="B3645"/>
      <c r="C3645" s="33"/>
      <c r="D3645" s="33"/>
      <c r="E3645" s="33"/>
      <c r="F3645" s="33"/>
      <c r="G3645" s="33"/>
      <c r="N3645"/>
      <c r="O3645"/>
      <c r="P3645"/>
      <c r="Q3645"/>
      <c r="R3645"/>
      <c r="S3645"/>
      <c r="T3645"/>
      <c r="U3645"/>
      <c r="V3645"/>
      <c r="W3645"/>
      <c r="X3645" s="410"/>
      <c r="Y3645" s="410"/>
      <c r="Z3645" s="410"/>
      <c r="AA3645" s="410"/>
      <c r="AB3645" s="410"/>
      <c r="AC3645" s="410"/>
      <c r="AD3645" s="410"/>
    </row>
    <row r="3646" spans="1:30" s="30" customFormat="1" x14ac:dyDescent="0.25">
      <c r="A3646"/>
      <c r="B3646"/>
      <c r="C3646" s="33"/>
      <c r="D3646" s="33"/>
      <c r="E3646" s="33"/>
      <c r="F3646" s="33"/>
      <c r="G3646" s="33"/>
      <c r="N3646"/>
      <c r="O3646"/>
      <c r="P3646"/>
      <c r="Q3646"/>
      <c r="R3646"/>
      <c r="S3646"/>
      <c r="T3646"/>
      <c r="U3646"/>
      <c r="V3646"/>
      <c r="W3646"/>
      <c r="X3646" s="410"/>
      <c r="Y3646" s="410"/>
      <c r="Z3646" s="410"/>
      <c r="AA3646" s="410"/>
      <c r="AB3646" s="410"/>
      <c r="AC3646" s="410"/>
      <c r="AD3646" s="410"/>
    </row>
    <row r="3647" spans="1:30" s="30" customFormat="1" x14ac:dyDescent="0.25">
      <c r="A3647"/>
      <c r="B3647"/>
      <c r="C3647" s="33"/>
      <c r="D3647" s="33"/>
      <c r="E3647" s="33"/>
      <c r="F3647" s="33"/>
      <c r="G3647" s="33"/>
      <c r="N3647"/>
      <c r="O3647"/>
      <c r="P3647"/>
      <c r="Q3647"/>
      <c r="R3647"/>
      <c r="S3647"/>
      <c r="T3647"/>
      <c r="U3647"/>
      <c r="V3647"/>
      <c r="W3647"/>
      <c r="X3647" s="410"/>
      <c r="Y3647" s="410"/>
      <c r="Z3647" s="410"/>
      <c r="AA3647" s="410"/>
      <c r="AB3647" s="410"/>
      <c r="AC3647" s="410"/>
      <c r="AD3647" s="410"/>
    </row>
    <row r="3648" spans="1:30" s="30" customFormat="1" x14ac:dyDescent="0.25">
      <c r="A3648"/>
      <c r="B3648"/>
      <c r="C3648" s="33"/>
      <c r="D3648" s="33"/>
      <c r="E3648" s="33"/>
      <c r="F3648" s="33"/>
      <c r="G3648" s="33"/>
      <c r="N3648"/>
      <c r="O3648"/>
      <c r="P3648"/>
      <c r="Q3648"/>
      <c r="R3648"/>
      <c r="S3648"/>
      <c r="T3648"/>
      <c r="U3648"/>
      <c r="V3648"/>
      <c r="W3648"/>
      <c r="X3648" s="410"/>
      <c r="Y3648" s="410"/>
      <c r="Z3648" s="410"/>
      <c r="AA3648" s="410"/>
      <c r="AB3648" s="410"/>
      <c r="AC3648" s="410"/>
      <c r="AD3648" s="410"/>
    </row>
    <row r="3649" spans="1:30" s="30" customFormat="1" x14ac:dyDescent="0.25">
      <c r="A3649"/>
      <c r="B3649"/>
      <c r="C3649" s="33"/>
      <c r="D3649" s="33"/>
      <c r="E3649" s="33"/>
      <c r="F3649" s="33"/>
      <c r="G3649" s="33"/>
      <c r="N3649"/>
      <c r="O3649"/>
      <c r="P3649"/>
      <c r="Q3649"/>
      <c r="R3649"/>
      <c r="S3649"/>
      <c r="T3649"/>
      <c r="U3649"/>
      <c r="V3649"/>
      <c r="W3649"/>
      <c r="X3649" s="410"/>
      <c r="Y3649" s="410"/>
      <c r="Z3649" s="410"/>
      <c r="AA3649" s="410"/>
      <c r="AB3649" s="410"/>
      <c r="AC3649" s="410"/>
      <c r="AD3649" s="410"/>
    </row>
    <row r="3650" spans="1:30" s="30" customFormat="1" x14ac:dyDescent="0.25">
      <c r="A3650"/>
      <c r="B3650"/>
      <c r="C3650" s="33"/>
      <c r="D3650" s="33"/>
      <c r="E3650" s="33"/>
      <c r="F3650" s="33"/>
      <c r="G3650" s="33"/>
      <c r="N3650"/>
      <c r="O3650"/>
      <c r="P3650"/>
      <c r="Q3650"/>
      <c r="R3650"/>
      <c r="S3650"/>
      <c r="T3650"/>
      <c r="U3650"/>
      <c r="V3650"/>
      <c r="W3650"/>
      <c r="X3650" s="410"/>
      <c r="Y3650" s="410"/>
      <c r="Z3650" s="410"/>
      <c r="AA3650" s="410"/>
      <c r="AB3650" s="410"/>
      <c r="AC3650" s="410"/>
      <c r="AD3650" s="410"/>
    </row>
    <row r="3651" spans="1:30" s="30" customFormat="1" x14ac:dyDescent="0.25">
      <c r="A3651"/>
      <c r="B3651"/>
      <c r="C3651" s="33"/>
      <c r="D3651" s="33"/>
      <c r="E3651" s="33"/>
      <c r="F3651" s="33"/>
      <c r="G3651" s="33"/>
      <c r="N3651"/>
      <c r="O3651"/>
      <c r="P3651"/>
      <c r="Q3651"/>
      <c r="R3651"/>
      <c r="S3651"/>
      <c r="T3651"/>
      <c r="U3651"/>
      <c r="V3651"/>
      <c r="W3651"/>
      <c r="X3651" s="410"/>
      <c r="Y3651" s="410"/>
      <c r="Z3651" s="410"/>
      <c r="AA3651" s="410"/>
      <c r="AB3651" s="410"/>
      <c r="AC3651" s="410"/>
      <c r="AD3651" s="410"/>
    </row>
    <row r="3652" spans="1:30" s="30" customFormat="1" x14ac:dyDescent="0.25">
      <c r="A3652"/>
      <c r="B3652"/>
      <c r="C3652" s="33"/>
      <c r="D3652" s="33"/>
      <c r="E3652" s="33"/>
      <c r="F3652" s="33"/>
      <c r="G3652" s="33"/>
      <c r="N3652"/>
      <c r="O3652"/>
      <c r="P3652"/>
      <c r="Q3652"/>
      <c r="R3652"/>
      <c r="S3652"/>
      <c r="T3652"/>
      <c r="U3652"/>
      <c r="V3652"/>
      <c r="W3652"/>
      <c r="X3652" s="410"/>
      <c r="Y3652" s="410"/>
      <c r="Z3652" s="410"/>
      <c r="AA3652" s="410"/>
      <c r="AB3652" s="410"/>
      <c r="AC3652" s="410"/>
      <c r="AD3652" s="410"/>
    </row>
    <row r="3653" spans="1:30" s="30" customFormat="1" x14ac:dyDescent="0.25">
      <c r="A3653"/>
      <c r="B3653"/>
      <c r="C3653" s="33"/>
      <c r="D3653" s="33"/>
      <c r="E3653" s="33"/>
      <c r="F3653" s="33"/>
      <c r="G3653" s="33"/>
      <c r="N3653"/>
      <c r="O3653"/>
      <c r="P3653"/>
      <c r="Q3653"/>
      <c r="R3653"/>
      <c r="S3653"/>
      <c r="T3653"/>
      <c r="U3653"/>
      <c r="V3653"/>
      <c r="W3653"/>
      <c r="X3653" s="410"/>
      <c r="Y3653" s="410"/>
      <c r="Z3653" s="410"/>
      <c r="AA3653" s="410"/>
      <c r="AB3653" s="410"/>
      <c r="AC3653" s="410"/>
      <c r="AD3653" s="410"/>
    </row>
    <row r="3654" spans="1:30" s="30" customFormat="1" x14ac:dyDescent="0.25">
      <c r="A3654"/>
      <c r="B3654"/>
      <c r="C3654" s="33"/>
      <c r="D3654" s="33"/>
      <c r="E3654" s="33"/>
      <c r="F3654" s="33"/>
      <c r="G3654" s="33"/>
      <c r="N3654"/>
      <c r="O3654"/>
      <c r="P3654"/>
      <c r="Q3654"/>
      <c r="R3654"/>
      <c r="S3654"/>
      <c r="T3654"/>
      <c r="U3654"/>
      <c r="V3654"/>
      <c r="W3654"/>
      <c r="X3654" s="410"/>
      <c r="Y3654" s="410"/>
      <c r="Z3654" s="410"/>
      <c r="AA3654" s="410"/>
      <c r="AB3654" s="410"/>
      <c r="AC3654" s="410"/>
      <c r="AD3654" s="410"/>
    </row>
    <row r="3655" spans="1:30" s="30" customFormat="1" x14ac:dyDescent="0.25">
      <c r="A3655"/>
      <c r="B3655"/>
      <c r="C3655" s="33"/>
      <c r="D3655" s="33"/>
      <c r="E3655" s="33"/>
      <c r="F3655" s="33"/>
      <c r="G3655" s="33"/>
      <c r="N3655"/>
      <c r="O3655"/>
      <c r="P3655"/>
      <c r="Q3655"/>
      <c r="R3655"/>
      <c r="S3655"/>
      <c r="T3655"/>
      <c r="U3655"/>
      <c r="V3655"/>
      <c r="W3655"/>
      <c r="X3655" s="410"/>
      <c r="Y3655" s="410"/>
      <c r="Z3655" s="410"/>
      <c r="AA3655" s="410"/>
      <c r="AB3655" s="410"/>
      <c r="AC3655" s="410"/>
      <c r="AD3655" s="410"/>
    </row>
    <row r="3656" spans="1:30" s="30" customFormat="1" x14ac:dyDescent="0.25">
      <c r="A3656"/>
      <c r="B3656"/>
      <c r="C3656" s="33"/>
      <c r="D3656" s="33"/>
      <c r="E3656" s="33"/>
      <c r="F3656" s="33"/>
      <c r="G3656" s="33"/>
      <c r="N3656"/>
      <c r="O3656"/>
      <c r="P3656"/>
      <c r="Q3656"/>
      <c r="R3656"/>
      <c r="S3656"/>
      <c r="T3656"/>
      <c r="U3656"/>
      <c r="V3656"/>
      <c r="W3656"/>
      <c r="X3656" s="410"/>
      <c r="Y3656" s="410"/>
      <c r="Z3656" s="410"/>
      <c r="AA3656" s="410"/>
      <c r="AB3656" s="410"/>
      <c r="AC3656" s="410"/>
      <c r="AD3656" s="410"/>
    </row>
    <row r="3657" spans="1:30" s="30" customFormat="1" x14ac:dyDescent="0.25">
      <c r="A3657"/>
      <c r="B3657"/>
      <c r="C3657" s="33"/>
      <c r="D3657" s="33"/>
      <c r="E3657" s="33"/>
      <c r="F3657" s="33"/>
      <c r="G3657" s="33"/>
      <c r="N3657"/>
      <c r="O3657"/>
      <c r="P3657"/>
      <c r="Q3657"/>
      <c r="R3657"/>
      <c r="S3657"/>
      <c r="T3657"/>
      <c r="U3657"/>
      <c r="V3657"/>
      <c r="W3657"/>
      <c r="X3657" s="410"/>
      <c r="Y3657" s="410"/>
      <c r="Z3657" s="410"/>
      <c r="AA3657" s="410"/>
      <c r="AB3657" s="410"/>
      <c r="AC3657" s="410"/>
      <c r="AD3657" s="410"/>
    </row>
    <row r="3658" spans="1:30" s="30" customFormat="1" x14ac:dyDescent="0.25">
      <c r="A3658"/>
      <c r="B3658"/>
      <c r="C3658" s="33"/>
      <c r="D3658" s="33"/>
      <c r="E3658" s="33"/>
      <c r="F3658" s="33"/>
      <c r="G3658" s="33"/>
      <c r="N3658"/>
      <c r="O3658"/>
      <c r="P3658"/>
      <c r="Q3658"/>
      <c r="R3658"/>
      <c r="S3658"/>
      <c r="T3658"/>
      <c r="U3658"/>
      <c r="V3658"/>
      <c r="W3658"/>
      <c r="X3658" s="410"/>
      <c r="Y3658" s="410"/>
      <c r="Z3658" s="410"/>
      <c r="AA3658" s="410"/>
      <c r="AB3658" s="410"/>
      <c r="AC3658" s="410"/>
      <c r="AD3658" s="410"/>
    </row>
    <row r="3659" spans="1:30" s="30" customFormat="1" x14ac:dyDescent="0.25">
      <c r="A3659"/>
      <c r="B3659"/>
      <c r="C3659" s="33"/>
      <c r="D3659" s="33"/>
      <c r="E3659" s="33"/>
      <c r="F3659" s="33"/>
      <c r="G3659" s="33"/>
      <c r="N3659"/>
      <c r="O3659"/>
      <c r="P3659"/>
      <c r="Q3659"/>
      <c r="R3659"/>
      <c r="S3659"/>
      <c r="T3659"/>
      <c r="U3659"/>
      <c r="V3659"/>
      <c r="W3659"/>
      <c r="X3659" s="410"/>
      <c r="Y3659" s="410"/>
      <c r="Z3659" s="410"/>
      <c r="AA3659" s="410"/>
      <c r="AB3659" s="410"/>
      <c r="AC3659" s="410"/>
      <c r="AD3659" s="410"/>
    </row>
    <row r="3660" spans="1:30" s="30" customFormat="1" x14ac:dyDescent="0.25">
      <c r="A3660"/>
      <c r="B3660"/>
      <c r="C3660" s="33"/>
      <c r="D3660" s="33"/>
      <c r="E3660" s="33"/>
      <c r="F3660" s="33"/>
      <c r="G3660" s="33"/>
      <c r="N3660"/>
      <c r="O3660"/>
      <c r="P3660"/>
      <c r="Q3660"/>
      <c r="R3660"/>
      <c r="S3660"/>
      <c r="T3660"/>
      <c r="U3660"/>
      <c r="V3660"/>
      <c r="W3660"/>
      <c r="X3660" s="410"/>
      <c r="Y3660" s="410"/>
      <c r="Z3660" s="410"/>
      <c r="AA3660" s="410"/>
      <c r="AB3660" s="410"/>
      <c r="AC3660" s="410"/>
      <c r="AD3660" s="410"/>
    </row>
    <row r="3661" spans="1:30" s="30" customFormat="1" x14ac:dyDescent="0.25">
      <c r="A3661"/>
      <c r="B3661"/>
      <c r="C3661" s="33"/>
      <c r="D3661" s="33"/>
      <c r="E3661" s="33"/>
      <c r="F3661" s="33"/>
      <c r="G3661" s="33"/>
      <c r="N3661"/>
      <c r="O3661"/>
      <c r="P3661"/>
      <c r="Q3661"/>
      <c r="R3661"/>
      <c r="S3661"/>
      <c r="T3661"/>
      <c r="U3661"/>
      <c r="V3661"/>
      <c r="W3661"/>
      <c r="X3661" s="410"/>
      <c r="Y3661" s="410"/>
      <c r="Z3661" s="410"/>
      <c r="AA3661" s="410"/>
      <c r="AB3661" s="410"/>
      <c r="AC3661" s="410"/>
      <c r="AD3661" s="410"/>
    </row>
    <row r="3662" spans="1:30" s="30" customFormat="1" x14ac:dyDescent="0.25">
      <c r="A3662"/>
      <c r="B3662"/>
      <c r="C3662" s="33"/>
      <c r="D3662" s="33"/>
      <c r="E3662" s="33"/>
      <c r="F3662" s="33"/>
      <c r="G3662" s="33"/>
      <c r="N3662"/>
      <c r="O3662"/>
      <c r="P3662"/>
      <c r="Q3662"/>
      <c r="R3662"/>
      <c r="S3662"/>
      <c r="T3662"/>
      <c r="U3662"/>
      <c r="V3662"/>
      <c r="W3662"/>
      <c r="X3662" s="410"/>
      <c r="Y3662" s="410"/>
      <c r="Z3662" s="410"/>
      <c r="AA3662" s="410"/>
      <c r="AB3662" s="410"/>
      <c r="AC3662" s="410"/>
      <c r="AD3662" s="410"/>
    </row>
    <row r="3663" spans="1:30" s="30" customFormat="1" x14ac:dyDescent="0.25">
      <c r="A3663"/>
      <c r="B3663"/>
      <c r="C3663" s="33"/>
      <c r="D3663" s="33"/>
      <c r="E3663" s="33"/>
      <c r="F3663" s="33"/>
      <c r="G3663" s="33"/>
      <c r="N3663"/>
      <c r="O3663"/>
      <c r="P3663"/>
      <c r="Q3663"/>
      <c r="R3663"/>
      <c r="S3663"/>
      <c r="T3663"/>
      <c r="U3663"/>
      <c r="V3663"/>
      <c r="W3663"/>
      <c r="X3663" s="410"/>
      <c r="Y3663" s="410"/>
      <c r="Z3663" s="410"/>
      <c r="AA3663" s="410"/>
      <c r="AB3663" s="410"/>
      <c r="AC3663" s="410"/>
      <c r="AD3663" s="410"/>
    </row>
    <row r="3664" spans="1:30" s="30" customFormat="1" x14ac:dyDescent="0.25">
      <c r="A3664"/>
      <c r="B3664"/>
      <c r="C3664" s="33"/>
      <c r="D3664" s="33"/>
      <c r="E3664" s="33"/>
      <c r="F3664" s="33"/>
      <c r="G3664" s="33"/>
      <c r="N3664"/>
      <c r="O3664"/>
      <c r="P3664"/>
      <c r="Q3664"/>
      <c r="R3664"/>
      <c r="S3664"/>
      <c r="T3664"/>
      <c r="U3664"/>
      <c r="V3664"/>
      <c r="W3664"/>
      <c r="X3664" s="410"/>
      <c r="Y3664" s="410"/>
      <c r="Z3664" s="410"/>
      <c r="AA3664" s="410"/>
      <c r="AB3664" s="410"/>
      <c r="AC3664" s="410"/>
      <c r="AD3664" s="410"/>
    </row>
    <row r="3665" spans="1:30" s="30" customFormat="1" x14ac:dyDescent="0.25">
      <c r="A3665"/>
      <c r="B3665"/>
      <c r="C3665" s="33"/>
      <c r="D3665" s="33"/>
      <c r="E3665" s="33"/>
      <c r="F3665" s="33"/>
      <c r="G3665" s="33"/>
      <c r="N3665"/>
      <c r="O3665"/>
      <c r="P3665"/>
      <c r="Q3665"/>
      <c r="R3665"/>
      <c r="S3665"/>
      <c r="T3665"/>
      <c r="U3665"/>
      <c r="V3665"/>
      <c r="W3665"/>
      <c r="X3665" s="410"/>
      <c r="Y3665" s="410"/>
      <c r="Z3665" s="410"/>
      <c r="AA3665" s="410"/>
      <c r="AB3665" s="410"/>
      <c r="AC3665" s="410"/>
      <c r="AD3665" s="410"/>
    </row>
    <row r="3666" spans="1:30" s="30" customFormat="1" x14ac:dyDescent="0.25">
      <c r="A3666"/>
      <c r="B3666"/>
      <c r="C3666" s="33"/>
      <c r="D3666" s="33"/>
      <c r="E3666" s="33"/>
      <c r="F3666" s="33"/>
      <c r="G3666" s="33"/>
      <c r="N3666"/>
      <c r="O3666"/>
      <c r="P3666"/>
      <c r="Q3666"/>
      <c r="R3666"/>
      <c r="S3666"/>
      <c r="T3666"/>
      <c r="U3666"/>
      <c r="V3666"/>
      <c r="W3666"/>
      <c r="X3666" s="410"/>
      <c r="Y3666" s="410"/>
      <c r="Z3666" s="410"/>
      <c r="AA3666" s="410"/>
      <c r="AB3666" s="410"/>
      <c r="AC3666" s="410"/>
      <c r="AD3666" s="410"/>
    </row>
    <row r="3667" spans="1:30" s="30" customFormat="1" x14ac:dyDescent="0.25">
      <c r="A3667"/>
      <c r="B3667"/>
      <c r="C3667" s="33"/>
      <c r="D3667" s="33"/>
      <c r="E3667" s="33"/>
      <c r="F3667" s="33"/>
      <c r="G3667" s="33"/>
      <c r="N3667"/>
      <c r="O3667"/>
      <c r="P3667"/>
      <c r="Q3667"/>
      <c r="R3667"/>
      <c r="S3667"/>
      <c r="T3667"/>
      <c r="U3667"/>
      <c r="V3667"/>
      <c r="W3667"/>
      <c r="X3667" s="410"/>
      <c r="Y3667" s="410"/>
      <c r="Z3667" s="410"/>
      <c r="AA3667" s="410"/>
      <c r="AB3667" s="410"/>
      <c r="AC3667" s="410"/>
      <c r="AD3667" s="410"/>
    </row>
    <row r="3668" spans="1:30" s="30" customFormat="1" x14ac:dyDescent="0.25">
      <c r="A3668"/>
      <c r="B3668"/>
      <c r="C3668" s="33"/>
      <c r="D3668" s="33"/>
      <c r="E3668" s="33"/>
      <c r="F3668" s="33"/>
      <c r="G3668" s="33"/>
      <c r="N3668"/>
      <c r="O3668"/>
      <c r="P3668"/>
      <c r="Q3668"/>
      <c r="R3668"/>
      <c r="S3668"/>
      <c r="T3668"/>
      <c r="U3668"/>
      <c r="V3668"/>
      <c r="W3668"/>
      <c r="X3668" s="410"/>
      <c r="Y3668" s="410"/>
      <c r="Z3668" s="410"/>
      <c r="AA3668" s="410"/>
      <c r="AB3668" s="410"/>
      <c r="AC3668" s="410"/>
      <c r="AD3668" s="410"/>
    </row>
    <row r="3669" spans="1:30" s="30" customFormat="1" x14ac:dyDescent="0.25">
      <c r="A3669"/>
      <c r="B3669"/>
      <c r="C3669" s="33"/>
      <c r="D3669" s="33"/>
      <c r="E3669" s="33"/>
      <c r="F3669" s="33"/>
      <c r="G3669" s="33"/>
      <c r="N3669"/>
      <c r="O3669"/>
      <c r="P3669"/>
      <c r="Q3669"/>
      <c r="R3669"/>
      <c r="S3669"/>
      <c r="T3669"/>
      <c r="U3669"/>
      <c r="V3669"/>
      <c r="W3669"/>
      <c r="X3669" s="410"/>
      <c r="Y3669" s="410"/>
      <c r="Z3669" s="410"/>
      <c r="AA3669" s="410"/>
      <c r="AB3669" s="410"/>
      <c r="AC3669" s="410"/>
      <c r="AD3669" s="410"/>
    </row>
    <row r="3670" spans="1:30" s="30" customFormat="1" x14ac:dyDescent="0.25">
      <c r="A3670"/>
      <c r="B3670"/>
      <c r="C3670" s="33"/>
      <c r="D3670" s="33"/>
      <c r="E3670" s="33"/>
      <c r="F3670" s="33"/>
      <c r="G3670" s="33"/>
      <c r="N3670"/>
      <c r="O3670"/>
      <c r="P3670"/>
      <c r="Q3670"/>
      <c r="R3670"/>
      <c r="S3670"/>
      <c r="T3670"/>
      <c r="U3670"/>
      <c r="V3670"/>
      <c r="W3670"/>
      <c r="X3670" s="410"/>
      <c r="Y3670" s="410"/>
      <c r="Z3670" s="410"/>
      <c r="AA3670" s="410"/>
      <c r="AB3670" s="410"/>
      <c r="AC3670" s="410"/>
      <c r="AD3670" s="410"/>
    </row>
    <row r="3671" spans="1:30" s="30" customFormat="1" x14ac:dyDescent="0.25">
      <c r="A3671"/>
      <c r="B3671"/>
      <c r="C3671" s="33"/>
      <c r="D3671" s="33"/>
      <c r="E3671" s="33"/>
      <c r="F3671" s="33"/>
      <c r="G3671" s="33"/>
      <c r="N3671"/>
      <c r="O3671"/>
      <c r="P3671"/>
      <c r="Q3671"/>
      <c r="R3671"/>
      <c r="S3671"/>
      <c r="T3671"/>
      <c r="U3671"/>
      <c r="V3671"/>
      <c r="W3671"/>
      <c r="X3671" s="410"/>
      <c r="Y3671" s="410"/>
      <c r="Z3671" s="410"/>
      <c r="AA3671" s="410"/>
      <c r="AB3671" s="410"/>
      <c r="AC3671" s="410"/>
      <c r="AD3671" s="410"/>
    </row>
    <row r="3672" spans="1:30" s="30" customFormat="1" x14ac:dyDescent="0.25">
      <c r="A3672"/>
      <c r="B3672"/>
      <c r="C3672" s="33"/>
      <c r="D3672" s="33"/>
      <c r="E3672" s="33"/>
      <c r="F3672" s="33"/>
      <c r="G3672" s="33"/>
      <c r="N3672"/>
      <c r="O3672"/>
      <c r="P3672"/>
      <c r="Q3672"/>
      <c r="R3672"/>
      <c r="S3672"/>
      <c r="T3672"/>
      <c r="U3672"/>
      <c r="V3672"/>
      <c r="W3672"/>
      <c r="X3672" s="410"/>
      <c r="Y3672" s="410"/>
      <c r="Z3672" s="410"/>
      <c r="AA3672" s="410"/>
      <c r="AB3672" s="410"/>
      <c r="AC3672" s="410"/>
      <c r="AD3672" s="410"/>
    </row>
    <row r="3673" spans="1:30" s="30" customFormat="1" x14ac:dyDescent="0.25">
      <c r="A3673"/>
      <c r="B3673"/>
      <c r="C3673" s="33"/>
      <c r="D3673" s="33"/>
      <c r="E3673" s="33"/>
      <c r="F3673" s="33"/>
      <c r="G3673" s="33"/>
      <c r="N3673"/>
      <c r="O3673"/>
      <c r="P3673"/>
      <c r="Q3673"/>
      <c r="R3673"/>
      <c r="S3673"/>
      <c r="T3673"/>
      <c r="U3673"/>
      <c r="V3673"/>
      <c r="W3673"/>
      <c r="X3673" s="410"/>
      <c r="Y3673" s="410"/>
      <c r="Z3673" s="410"/>
      <c r="AA3673" s="410"/>
      <c r="AB3673" s="410"/>
      <c r="AC3673" s="410"/>
      <c r="AD3673" s="410"/>
    </row>
    <row r="3674" spans="1:30" s="30" customFormat="1" x14ac:dyDescent="0.25">
      <c r="A3674"/>
      <c r="B3674"/>
      <c r="C3674" s="33"/>
      <c r="D3674" s="33"/>
      <c r="E3674" s="33"/>
      <c r="F3674" s="33"/>
      <c r="G3674" s="33"/>
      <c r="N3674"/>
      <c r="O3674"/>
      <c r="P3674"/>
      <c r="Q3674"/>
      <c r="R3674"/>
      <c r="S3674"/>
      <c r="T3674"/>
      <c r="U3674"/>
      <c r="V3674"/>
      <c r="W3674"/>
      <c r="X3674" s="410"/>
      <c r="Y3674" s="410"/>
      <c r="Z3674" s="410"/>
      <c r="AA3674" s="410"/>
      <c r="AB3674" s="410"/>
      <c r="AC3674" s="410"/>
      <c r="AD3674" s="410"/>
    </row>
    <row r="3675" spans="1:30" s="30" customFormat="1" x14ac:dyDescent="0.25">
      <c r="A3675"/>
      <c r="B3675"/>
      <c r="C3675" s="33"/>
      <c r="D3675" s="33"/>
      <c r="E3675" s="33"/>
      <c r="F3675" s="33"/>
      <c r="G3675" s="33"/>
      <c r="N3675"/>
      <c r="O3675"/>
      <c r="P3675"/>
      <c r="Q3675"/>
      <c r="R3675"/>
      <c r="S3675"/>
      <c r="T3675"/>
      <c r="U3675"/>
      <c r="V3675"/>
      <c r="W3675"/>
      <c r="X3675" s="410"/>
      <c r="Y3675" s="410"/>
      <c r="Z3675" s="410"/>
      <c r="AA3675" s="410"/>
      <c r="AB3675" s="410"/>
      <c r="AC3675" s="410"/>
      <c r="AD3675" s="410"/>
    </row>
    <row r="3676" spans="1:30" s="30" customFormat="1" x14ac:dyDescent="0.25">
      <c r="A3676"/>
      <c r="B3676"/>
      <c r="C3676" s="33"/>
      <c r="D3676" s="33"/>
      <c r="E3676" s="33"/>
      <c r="F3676" s="33"/>
      <c r="G3676" s="33"/>
      <c r="N3676"/>
      <c r="O3676"/>
      <c r="P3676"/>
      <c r="Q3676"/>
      <c r="R3676"/>
      <c r="S3676"/>
      <c r="T3676"/>
      <c r="U3676"/>
      <c r="V3676"/>
      <c r="W3676"/>
      <c r="X3676" s="410"/>
      <c r="Y3676" s="410"/>
      <c r="Z3676" s="410"/>
      <c r="AA3676" s="410"/>
      <c r="AB3676" s="410"/>
      <c r="AC3676" s="410"/>
      <c r="AD3676" s="410"/>
    </row>
    <row r="3677" spans="1:30" s="30" customFormat="1" x14ac:dyDescent="0.25">
      <c r="A3677"/>
      <c r="B3677"/>
      <c r="C3677" s="33"/>
      <c r="D3677" s="33"/>
      <c r="E3677" s="33"/>
      <c r="F3677" s="33"/>
      <c r="G3677" s="33"/>
      <c r="N3677"/>
      <c r="O3677"/>
      <c r="P3677"/>
      <c r="Q3677"/>
      <c r="R3677"/>
      <c r="S3677"/>
      <c r="T3677"/>
      <c r="U3677"/>
      <c r="V3677"/>
      <c r="W3677"/>
      <c r="X3677" s="410"/>
      <c r="Y3677" s="410"/>
      <c r="Z3677" s="410"/>
      <c r="AA3677" s="410"/>
      <c r="AB3677" s="410"/>
      <c r="AC3677" s="410"/>
      <c r="AD3677" s="410"/>
    </row>
    <row r="3678" spans="1:30" s="30" customFormat="1" x14ac:dyDescent="0.25">
      <c r="A3678"/>
      <c r="B3678"/>
      <c r="C3678" s="33"/>
      <c r="D3678" s="33"/>
      <c r="E3678" s="33"/>
      <c r="F3678" s="33"/>
      <c r="G3678" s="33"/>
      <c r="N3678"/>
      <c r="O3678"/>
      <c r="P3678"/>
      <c r="Q3678"/>
      <c r="R3678"/>
      <c r="S3678"/>
      <c r="T3678"/>
      <c r="U3678"/>
      <c r="V3678"/>
      <c r="W3678"/>
      <c r="X3678" s="410"/>
      <c r="Y3678" s="410"/>
      <c r="Z3678" s="410"/>
      <c r="AA3678" s="410"/>
      <c r="AB3678" s="410"/>
      <c r="AC3678" s="410"/>
      <c r="AD3678" s="410"/>
    </row>
    <row r="3679" spans="1:30" s="30" customFormat="1" x14ac:dyDescent="0.25">
      <c r="A3679"/>
      <c r="B3679"/>
      <c r="C3679" s="33"/>
      <c r="D3679" s="33"/>
      <c r="E3679" s="33"/>
      <c r="F3679" s="33"/>
      <c r="G3679" s="33"/>
      <c r="N3679"/>
      <c r="O3679"/>
      <c r="P3679"/>
      <c r="Q3679"/>
      <c r="R3679"/>
      <c r="S3679"/>
      <c r="T3679"/>
      <c r="U3679"/>
      <c r="V3679"/>
      <c r="W3679"/>
      <c r="X3679" s="410"/>
      <c r="Y3679" s="410"/>
      <c r="Z3679" s="410"/>
      <c r="AA3679" s="410"/>
      <c r="AB3679" s="410"/>
      <c r="AC3679" s="410"/>
      <c r="AD3679" s="410"/>
    </row>
    <row r="3680" spans="1:30" s="30" customFormat="1" x14ac:dyDescent="0.25">
      <c r="A3680"/>
      <c r="B3680"/>
      <c r="C3680" s="33"/>
      <c r="D3680" s="33"/>
      <c r="E3680" s="33"/>
      <c r="F3680" s="33"/>
      <c r="G3680" s="33"/>
      <c r="N3680"/>
      <c r="O3680"/>
      <c r="P3680"/>
      <c r="Q3680"/>
      <c r="R3680"/>
      <c r="S3680"/>
      <c r="T3680"/>
      <c r="U3680"/>
      <c r="V3680"/>
      <c r="W3680"/>
      <c r="X3680" s="410"/>
      <c r="Y3680" s="410"/>
      <c r="Z3680" s="410"/>
      <c r="AA3680" s="410"/>
      <c r="AB3680" s="410"/>
      <c r="AC3680" s="410"/>
      <c r="AD3680" s="410"/>
    </row>
    <row r="3681" spans="1:30" s="30" customFormat="1" x14ac:dyDescent="0.25">
      <c r="A3681"/>
      <c r="B3681"/>
      <c r="C3681" s="33"/>
      <c r="D3681" s="33"/>
      <c r="E3681" s="33"/>
      <c r="F3681" s="33"/>
      <c r="G3681" s="33"/>
      <c r="N3681"/>
      <c r="O3681"/>
      <c r="P3681"/>
      <c r="Q3681"/>
      <c r="R3681"/>
      <c r="S3681"/>
      <c r="T3681"/>
      <c r="U3681"/>
      <c r="V3681"/>
      <c r="W3681"/>
      <c r="X3681" s="410"/>
      <c r="Y3681" s="410"/>
      <c r="Z3681" s="410"/>
      <c r="AA3681" s="410"/>
      <c r="AB3681" s="410"/>
      <c r="AC3681" s="410"/>
      <c r="AD3681" s="410"/>
    </row>
    <row r="3682" spans="1:30" s="30" customFormat="1" x14ac:dyDescent="0.25">
      <c r="A3682"/>
      <c r="B3682"/>
      <c r="C3682" s="33"/>
      <c r="D3682" s="33"/>
      <c r="E3682" s="33"/>
      <c r="F3682" s="33"/>
      <c r="G3682" s="33"/>
      <c r="N3682"/>
      <c r="O3682"/>
      <c r="P3682"/>
      <c r="Q3682"/>
      <c r="R3682"/>
      <c r="S3682"/>
      <c r="T3682"/>
      <c r="U3682"/>
      <c r="V3682"/>
      <c r="W3682"/>
      <c r="X3682" s="410"/>
      <c r="Y3682" s="410"/>
      <c r="Z3682" s="410"/>
      <c r="AA3682" s="410"/>
      <c r="AB3682" s="410"/>
      <c r="AC3682" s="410"/>
      <c r="AD3682" s="410"/>
    </row>
    <row r="3683" spans="1:30" s="30" customFormat="1" x14ac:dyDescent="0.25">
      <c r="A3683"/>
      <c r="B3683"/>
      <c r="C3683" s="33"/>
      <c r="D3683" s="33"/>
      <c r="E3683" s="33"/>
      <c r="F3683" s="33"/>
      <c r="G3683" s="33"/>
      <c r="N3683"/>
      <c r="O3683"/>
      <c r="P3683"/>
      <c r="Q3683"/>
      <c r="R3683"/>
      <c r="S3683"/>
      <c r="T3683"/>
      <c r="U3683"/>
      <c r="V3683"/>
      <c r="W3683"/>
      <c r="X3683" s="410"/>
      <c r="Y3683" s="410"/>
      <c r="Z3683" s="410"/>
      <c r="AA3683" s="410"/>
      <c r="AB3683" s="410"/>
      <c r="AC3683" s="410"/>
      <c r="AD3683" s="410"/>
    </row>
    <row r="3684" spans="1:30" s="30" customFormat="1" x14ac:dyDescent="0.25">
      <c r="A3684"/>
      <c r="B3684"/>
      <c r="C3684" s="33"/>
      <c r="D3684" s="33"/>
      <c r="E3684" s="33"/>
      <c r="F3684" s="33"/>
      <c r="G3684" s="33"/>
      <c r="N3684"/>
      <c r="O3684"/>
      <c r="P3684"/>
      <c r="Q3684"/>
      <c r="R3684"/>
      <c r="S3684"/>
      <c r="T3684"/>
      <c r="U3684"/>
      <c r="V3684"/>
      <c r="W3684"/>
      <c r="X3684" s="410"/>
      <c r="Y3684" s="410"/>
      <c r="Z3684" s="410"/>
      <c r="AA3684" s="410"/>
      <c r="AB3684" s="410"/>
      <c r="AC3684" s="410"/>
      <c r="AD3684" s="410"/>
    </row>
    <row r="3685" spans="1:30" s="30" customFormat="1" x14ac:dyDescent="0.25">
      <c r="A3685"/>
      <c r="B3685"/>
      <c r="C3685" s="33"/>
      <c r="D3685" s="33"/>
      <c r="E3685" s="33"/>
      <c r="F3685" s="33"/>
      <c r="G3685" s="33"/>
      <c r="N3685"/>
      <c r="O3685"/>
      <c r="P3685"/>
      <c r="Q3685"/>
      <c r="R3685"/>
      <c r="S3685"/>
      <c r="T3685"/>
      <c r="U3685"/>
      <c r="V3685"/>
      <c r="W3685"/>
      <c r="X3685" s="410"/>
      <c r="Y3685" s="410"/>
      <c r="Z3685" s="410"/>
      <c r="AA3685" s="410"/>
      <c r="AB3685" s="410"/>
      <c r="AC3685" s="410"/>
      <c r="AD3685" s="410"/>
    </row>
    <row r="3686" spans="1:30" s="30" customFormat="1" x14ac:dyDescent="0.25">
      <c r="A3686"/>
      <c r="B3686"/>
      <c r="C3686" s="33"/>
      <c r="D3686" s="33"/>
      <c r="E3686" s="33"/>
      <c r="F3686" s="33"/>
      <c r="G3686" s="33"/>
      <c r="N3686"/>
      <c r="O3686"/>
      <c r="P3686"/>
      <c r="Q3686"/>
      <c r="R3686"/>
      <c r="S3686"/>
      <c r="T3686"/>
      <c r="U3686"/>
      <c r="V3686"/>
      <c r="W3686"/>
      <c r="X3686" s="410"/>
      <c r="Y3686" s="410"/>
      <c r="Z3686" s="410"/>
      <c r="AA3686" s="410"/>
      <c r="AB3686" s="410"/>
      <c r="AC3686" s="410"/>
      <c r="AD3686" s="410"/>
    </row>
    <row r="3687" spans="1:30" s="30" customFormat="1" x14ac:dyDescent="0.25">
      <c r="A3687"/>
      <c r="B3687"/>
      <c r="C3687" s="33"/>
      <c r="D3687" s="33"/>
      <c r="E3687" s="33"/>
      <c r="F3687" s="33"/>
      <c r="G3687" s="33"/>
      <c r="N3687"/>
      <c r="O3687"/>
      <c r="P3687"/>
      <c r="Q3687"/>
      <c r="R3687"/>
      <c r="S3687"/>
      <c r="T3687"/>
      <c r="U3687"/>
      <c r="V3687"/>
      <c r="W3687"/>
      <c r="X3687" s="410"/>
      <c r="Y3687" s="410"/>
      <c r="Z3687" s="410"/>
      <c r="AA3687" s="410"/>
      <c r="AB3687" s="410"/>
      <c r="AC3687" s="410"/>
      <c r="AD3687" s="410"/>
    </row>
    <row r="3688" spans="1:30" s="30" customFormat="1" x14ac:dyDescent="0.25">
      <c r="A3688"/>
      <c r="B3688"/>
      <c r="C3688" s="33"/>
      <c r="D3688" s="33"/>
      <c r="E3688" s="33"/>
      <c r="F3688" s="33"/>
      <c r="G3688" s="33"/>
      <c r="N3688"/>
      <c r="O3688"/>
      <c r="P3688"/>
      <c r="Q3688"/>
      <c r="R3688"/>
      <c r="S3688"/>
      <c r="T3688"/>
      <c r="U3688"/>
      <c r="V3688"/>
      <c r="W3688"/>
      <c r="X3688" s="410"/>
      <c r="Y3688" s="410"/>
      <c r="Z3688" s="410"/>
      <c r="AA3688" s="410"/>
      <c r="AB3688" s="410"/>
      <c r="AC3688" s="410"/>
      <c r="AD3688" s="410"/>
    </row>
    <row r="3689" spans="1:30" s="30" customFormat="1" x14ac:dyDescent="0.25">
      <c r="A3689"/>
      <c r="B3689"/>
      <c r="C3689" s="33"/>
      <c r="D3689" s="33"/>
      <c r="E3689" s="33"/>
      <c r="F3689" s="33"/>
      <c r="G3689" s="33"/>
      <c r="N3689"/>
      <c r="O3689"/>
      <c r="P3689"/>
      <c r="Q3689"/>
      <c r="R3689"/>
      <c r="S3689"/>
      <c r="T3689"/>
      <c r="U3689"/>
      <c r="V3689"/>
      <c r="W3689"/>
      <c r="X3689" s="410"/>
      <c r="Y3689" s="410"/>
      <c r="Z3689" s="410"/>
      <c r="AA3689" s="410"/>
      <c r="AB3689" s="410"/>
      <c r="AC3689" s="410"/>
      <c r="AD3689" s="410"/>
    </row>
    <row r="3690" spans="1:30" s="30" customFormat="1" x14ac:dyDescent="0.25">
      <c r="A3690"/>
      <c r="B3690"/>
      <c r="C3690" s="33"/>
      <c r="D3690" s="33"/>
      <c r="E3690" s="33"/>
      <c r="F3690" s="33"/>
      <c r="G3690" s="33"/>
      <c r="N3690"/>
      <c r="O3690"/>
      <c r="P3690"/>
      <c r="Q3690"/>
      <c r="R3690"/>
      <c r="S3690"/>
      <c r="T3690"/>
      <c r="U3690"/>
      <c r="V3690"/>
      <c r="W3690"/>
      <c r="X3690" s="410"/>
      <c r="Y3690" s="410"/>
      <c r="Z3690" s="410"/>
      <c r="AA3690" s="410"/>
      <c r="AB3690" s="410"/>
      <c r="AC3690" s="410"/>
      <c r="AD3690" s="410"/>
    </row>
    <row r="3691" spans="1:30" s="30" customFormat="1" x14ac:dyDescent="0.25">
      <c r="A3691"/>
      <c r="B3691"/>
      <c r="C3691" s="33"/>
      <c r="D3691" s="33"/>
      <c r="E3691" s="33"/>
      <c r="F3691" s="33"/>
      <c r="G3691" s="33"/>
      <c r="N3691"/>
      <c r="O3691"/>
      <c r="P3691"/>
      <c r="Q3691"/>
      <c r="R3691"/>
      <c r="S3691"/>
      <c r="T3691"/>
      <c r="U3691"/>
      <c r="V3691"/>
      <c r="W3691"/>
      <c r="X3691" s="410"/>
      <c r="Y3691" s="410"/>
      <c r="Z3691" s="410"/>
      <c r="AA3691" s="410"/>
      <c r="AB3691" s="410"/>
      <c r="AC3691" s="410"/>
      <c r="AD3691" s="410"/>
    </row>
    <row r="3692" spans="1:30" s="30" customFormat="1" x14ac:dyDescent="0.25">
      <c r="A3692"/>
      <c r="B3692"/>
      <c r="C3692" s="33"/>
      <c r="D3692" s="33"/>
      <c r="E3692" s="33"/>
      <c r="F3692" s="33"/>
      <c r="G3692" s="33"/>
      <c r="N3692"/>
      <c r="O3692"/>
      <c r="P3692"/>
      <c r="Q3692"/>
      <c r="R3692"/>
      <c r="S3692"/>
      <c r="T3692"/>
      <c r="U3692"/>
      <c r="V3692"/>
      <c r="W3692"/>
      <c r="X3692" s="410"/>
      <c r="Y3692" s="410"/>
      <c r="Z3692" s="410"/>
      <c r="AA3692" s="410"/>
      <c r="AB3692" s="410"/>
      <c r="AC3692" s="410"/>
      <c r="AD3692" s="410"/>
    </row>
    <row r="3693" spans="1:30" s="30" customFormat="1" x14ac:dyDescent="0.25">
      <c r="A3693"/>
      <c r="B3693"/>
      <c r="C3693" s="33"/>
      <c r="D3693" s="33"/>
      <c r="E3693" s="33"/>
      <c r="F3693" s="33"/>
      <c r="G3693" s="33"/>
      <c r="N3693"/>
      <c r="O3693"/>
      <c r="P3693"/>
      <c r="Q3693"/>
      <c r="R3693"/>
      <c r="S3693"/>
      <c r="T3693"/>
      <c r="U3693"/>
      <c r="V3693"/>
      <c r="W3693"/>
      <c r="X3693" s="410"/>
      <c r="Y3693" s="410"/>
      <c r="Z3693" s="410"/>
      <c r="AA3693" s="410"/>
      <c r="AB3693" s="410"/>
      <c r="AC3693" s="410"/>
      <c r="AD3693" s="410"/>
    </row>
    <row r="3694" spans="1:30" s="30" customFormat="1" x14ac:dyDescent="0.25">
      <c r="A3694"/>
      <c r="B3694"/>
      <c r="C3694" s="33"/>
      <c r="D3694" s="33"/>
      <c r="E3694" s="33"/>
      <c r="F3694" s="33"/>
      <c r="G3694" s="33"/>
      <c r="N3694"/>
      <c r="O3694"/>
      <c r="P3694"/>
      <c r="Q3694"/>
      <c r="R3694"/>
      <c r="S3694"/>
      <c r="T3694"/>
      <c r="U3694"/>
      <c r="V3694"/>
      <c r="W3694"/>
      <c r="X3694" s="410"/>
      <c r="Y3694" s="410"/>
      <c r="Z3694" s="410"/>
      <c r="AA3694" s="410"/>
      <c r="AB3694" s="410"/>
      <c r="AC3694" s="410"/>
      <c r="AD3694" s="410"/>
    </row>
    <row r="3695" spans="1:30" s="30" customFormat="1" x14ac:dyDescent="0.25">
      <c r="A3695"/>
      <c r="B3695"/>
      <c r="C3695" s="33"/>
      <c r="D3695" s="33"/>
      <c r="E3695" s="33"/>
      <c r="F3695" s="33"/>
      <c r="G3695" s="33"/>
      <c r="N3695"/>
      <c r="O3695"/>
      <c r="P3695"/>
      <c r="Q3695"/>
      <c r="R3695"/>
      <c r="S3695"/>
      <c r="T3695"/>
      <c r="U3695"/>
      <c r="V3695"/>
      <c r="W3695"/>
      <c r="X3695" s="410"/>
      <c r="Y3695" s="410"/>
      <c r="Z3695" s="410"/>
      <c r="AA3695" s="410"/>
      <c r="AB3695" s="410"/>
      <c r="AC3695" s="410"/>
      <c r="AD3695" s="410"/>
    </row>
    <row r="3696" spans="1:30" s="30" customFormat="1" x14ac:dyDescent="0.25">
      <c r="A3696"/>
      <c r="B3696"/>
      <c r="C3696" s="33"/>
      <c r="D3696" s="33"/>
      <c r="E3696" s="33"/>
      <c r="F3696" s="33"/>
      <c r="G3696" s="33"/>
      <c r="N3696"/>
      <c r="O3696"/>
      <c r="P3696"/>
      <c r="Q3696"/>
      <c r="R3696"/>
      <c r="S3696"/>
      <c r="T3696"/>
      <c r="U3696"/>
      <c r="V3696"/>
      <c r="W3696"/>
      <c r="X3696" s="410"/>
      <c r="Y3696" s="410"/>
      <c r="Z3696" s="410"/>
      <c r="AA3696" s="410"/>
      <c r="AB3696" s="410"/>
      <c r="AC3696" s="410"/>
      <c r="AD3696" s="410"/>
    </row>
    <row r="3697" spans="1:30" s="30" customFormat="1" x14ac:dyDescent="0.25">
      <c r="A3697"/>
      <c r="B3697"/>
      <c r="C3697" s="33"/>
      <c r="D3697" s="33"/>
      <c r="E3697" s="33"/>
      <c r="F3697" s="33"/>
      <c r="G3697" s="33"/>
      <c r="N3697"/>
      <c r="O3697"/>
      <c r="P3697"/>
      <c r="Q3697"/>
      <c r="R3697"/>
      <c r="S3697"/>
      <c r="T3697"/>
      <c r="U3697"/>
      <c r="V3697"/>
      <c r="W3697"/>
      <c r="X3697" s="410"/>
      <c r="Y3697" s="410"/>
      <c r="Z3697" s="410"/>
      <c r="AA3697" s="410"/>
      <c r="AB3697" s="410"/>
      <c r="AC3697" s="410"/>
      <c r="AD3697" s="410"/>
    </row>
    <row r="3698" spans="1:30" s="30" customFormat="1" x14ac:dyDescent="0.25">
      <c r="A3698"/>
      <c r="B3698"/>
      <c r="C3698" s="33"/>
      <c r="D3698" s="33"/>
      <c r="E3698" s="33"/>
      <c r="F3698" s="33"/>
      <c r="G3698" s="33"/>
      <c r="N3698"/>
      <c r="O3698"/>
      <c r="P3698"/>
      <c r="Q3698"/>
      <c r="R3698"/>
      <c r="S3698"/>
      <c r="T3698"/>
      <c r="U3698"/>
      <c r="V3698"/>
      <c r="W3698"/>
      <c r="X3698" s="410"/>
      <c r="Y3698" s="410"/>
      <c r="Z3698" s="410"/>
      <c r="AA3698" s="410"/>
      <c r="AB3698" s="410"/>
      <c r="AC3698" s="410"/>
      <c r="AD3698" s="410"/>
    </row>
    <row r="3699" spans="1:30" s="30" customFormat="1" x14ac:dyDescent="0.25">
      <c r="A3699"/>
      <c r="B3699"/>
      <c r="C3699" s="33"/>
      <c r="D3699" s="33"/>
      <c r="E3699" s="33"/>
      <c r="F3699" s="33"/>
      <c r="G3699" s="33"/>
      <c r="N3699"/>
      <c r="O3699"/>
      <c r="P3699"/>
      <c r="Q3699"/>
      <c r="R3699"/>
      <c r="S3699"/>
      <c r="T3699"/>
      <c r="U3699"/>
      <c r="V3699"/>
      <c r="W3699"/>
      <c r="X3699" s="410"/>
      <c r="Y3699" s="410"/>
      <c r="Z3699" s="410"/>
      <c r="AA3699" s="410"/>
      <c r="AB3699" s="410"/>
      <c r="AC3699" s="410"/>
      <c r="AD3699" s="410"/>
    </row>
    <row r="3700" spans="1:30" s="30" customFormat="1" x14ac:dyDescent="0.25">
      <c r="A3700"/>
      <c r="B3700"/>
      <c r="C3700" s="33"/>
      <c r="D3700" s="33"/>
      <c r="E3700" s="33"/>
      <c r="F3700" s="33"/>
      <c r="G3700" s="33"/>
      <c r="N3700"/>
      <c r="O3700"/>
      <c r="P3700"/>
      <c r="Q3700"/>
      <c r="R3700"/>
      <c r="S3700"/>
      <c r="T3700"/>
      <c r="U3700"/>
      <c r="V3700"/>
      <c r="W3700"/>
      <c r="X3700" s="410"/>
      <c r="Y3700" s="410"/>
      <c r="Z3700" s="410"/>
      <c r="AA3700" s="410"/>
      <c r="AB3700" s="410"/>
      <c r="AC3700" s="410"/>
      <c r="AD3700" s="410"/>
    </row>
    <row r="3701" spans="1:30" s="30" customFormat="1" x14ac:dyDescent="0.25">
      <c r="A3701"/>
      <c r="B3701"/>
      <c r="C3701" s="33"/>
      <c r="D3701" s="33"/>
      <c r="E3701" s="33"/>
      <c r="F3701" s="33"/>
      <c r="G3701" s="33"/>
      <c r="N3701"/>
      <c r="O3701"/>
      <c r="P3701"/>
      <c r="Q3701"/>
      <c r="R3701"/>
      <c r="S3701"/>
      <c r="T3701"/>
      <c r="U3701"/>
      <c r="V3701"/>
      <c r="W3701"/>
      <c r="X3701" s="410"/>
      <c r="Y3701" s="410"/>
      <c r="Z3701" s="410"/>
      <c r="AA3701" s="410"/>
      <c r="AB3701" s="410"/>
      <c r="AC3701" s="410"/>
      <c r="AD3701" s="410"/>
    </row>
    <row r="3702" spans="1:30" s="30" customFormat="1" x14ac:dyDescent="0.25">
      <c r="A3702"/>
      <c r="B3702"/>
      <c r="C3702" s="33"/>
      <c r="D3702" s="33"/>
      <c r="E3702" s="33"/>
      <c r="F3702" s="33"/>
      <c r="G3702" s="33"/>
      <c r="N3702"/>
      <c r="O3702"/>
      <c r="P3702"/>
      <c r="Q3702"/>
      <c r="R3702"/>
      <c r="S3702"/>
      <c r="T3702"/>
      <c r="U3702"/>
      <c r="V3702"/>
      <c r="W3702"/>
      <c r="X3702" s="410"/>
      <c r="Y3702" s="410"/>
      <c r="Z3702" s="410"/>
      <c r="AA3702" s="410"/>
      <c r="AB3702" s="410"/>
      <c r="AC3702" s="410"/>
      <c r="AD3702" s="410"/>
    </row>
    <row r="3703" spans="1:30" s="30" customFormat="1" x14ac:dyDescent="0.25">
      <c r="A3703"/>
      <c r="B3703"/>
      <c r="C3703" s="33"/>
      <c r="D3703" s="33"/>
      <c r="E3703" s="33"/>
      <c r="F3703" s="33"/>
      <c r="G3703" s="33"/>
      <c r="N3703"/>
      <c r="O3703"/>
      <c r="P3703"/>
      <c r="Q3703"/>
      <c r="R3703"/>
      <c r="S3703"/>
      <c r="T3703"/>
      <c r="U3703"/>
      <c r="V3703"/>
      <c r="W3703"/>
      <c r="X3703" s="410"/>
      <c r="Y3703" s="410"/>
      <c r="Z3703" s="410"/>
      <c r="AA3703" s="410"/>
      <c r="AB3703" s="410"/>
      <c r="AC3703" s="410"/>
      <c r="AD3703" s="410"/>
    </row>
    <row r="3704" spans="1:30" s="30" customFormat="1" x14ac:dyDescent="0.25">
      <c r="A3704"/>
      <c r="B3704"/>
      <c r="C3704" s="33"/>
      <c r="D3704" s="33"/>
      <c r="E3704" s="33"/>
      <c r="F3704" s="33"/>
      <c r="G3704" s="33"/>
      <c r="N3704"/>
      <c r="O3704"/>
      <c r="P3704"/>
      <c r="Q3704"/>
      <c r="R3704"/>
      <c r="S3704"/>
      <c r="T3704"/>
      <c r="U3704"/>
      <c r="V3704"/>
      <c r="W3704"/>
      <c r="X3704" s="410"/>
      <c r="Y3704" s="410"/>
      <c r="Z3704" s="410"/>
      <c r="AA3704" s="410"/>
      <c r="AB3704" s="410"/>
      <c r="AC3704" s="410"/>
      <c r="AD3704" s="410"/>
    </row>
    <row r="3705" spans="1:30" s="30" customFormat="1" x14ac:dyDescent="0.25">
      <c r="A3705"/>
      <c r="B3705"/>
      <c r="C3705" s="33"/>
      <c r="D3705" s="33"/>
      <c r="E3705" s="33"/>
      <c r="F3705" s="33"/>
      <c r="G3705" s="33"/>
      <c r="N3705"/>
      <c r="O3705"/>
      <c r="P3705"/>
      <c r="Q3705"/>
      <c r="R3705"/>
      <c r="S3705"/>
      <c r="T3705"/>
      <c r="U3705"/>
      <c r="V3705"/>
      <c r="W3705"/>
      <c r="X3705" s="410"/>
      <c r="Y3705" s="410"/>
      <c r="Z3705" s="410"/>
      <c r="AA3705" s="410"/>
      <c r="AB3705" s="410"/>
      <c r="AC3705" s="410"/>
      <c r="AD3705" s="410"/>
    </row>
    <row r="3706" spans="1:30" s="30" customFormat="1" x14ac:dyDescent="0.25">
      <c r="A3706"/>
      <c r="B3706"/>
      <c r="C3706" s="33"/>
      <c r="D3706" s="33"/>
      <c r="E3706" s="33"/>
      <c r="F3706" s="33"/>
      <c r="G3706" s="33"/>
      <c r="N3706"/>
      <c r="O3706"/>
      <c r="P3706"/>
      <c r="Q3706"/>
      <c r="R3706"/>
      <c r="S3706"/>
      <c r="T3706"/>
      <c r="U3706"/>
      <c r="V3706"/>
      <c r="W3706"/>
      <c r="X3706" s="410"/>
      <c r="Y3706" s="410"/>
      <c r="Z3706" s="410"/>
      <c r="AA3706" s="410"/>
      <c r="AB3706" s="410"/>
      <c r="AC3706" s="410"/>
      <c r="AD3706" s="410"/>
    </row>
    <row r="3707" spans="1:30" s="30" customFormat="1" x14ac:dyDescent="0.25">
      <c r="A3707"/>
      <c r="B3707"/>
      <c r="C3707" s="33"/>
      <c r="D3707" s="33"/>
      <c r="E3707" s="33"/>
      <c r="F3707" s="33"/>
      <c r="G3707" s="33"/>
      <c r="N3707"/>
      <c r="O3707"/>
      <c r="P3707"/>
      <c r="Q3707"/>
      <c r="R3707"/>
      <c r="S3707"/>
      <c r="T3707"/>
      <c r="U3707"/>
      <c r="V3707"/>
      <c r="W3707"/>
      <c r="X3707" s="410"/>
      <c r="Y3707" s="410"/>
      <c r="Z3707" s="410"/>
      <c r="AA3707" s="410"/>
      <c r="AB3707" s="410"/>
      <c r="AC3707" s="410"/>
      <c r="AD3707" s="410"/>
    </row>
    <row r="3708" spans="1:30" s="30" customFormat="1" x14ac:dyDescent="0.25">
      <c r="A3708"/>
      <c r="B3708"/>
      <c r="C3708" s="33"/>
      <c r="D3708" s="33"/>
      <c r="E3708" s="33"/>
      <c r="F3708" s="33"/>
      <c r="G3708" s="33"/>
      <c r="N3708"/>
      <c r="O3708"/>
      <c r="P3708"/>
      <c r="Q3708"/>
      <c r="R3708"/>
      <c r="S3708"/>
      <c r="T3708"/>
      <c r="U3708"/>
      <c r="V3708"/>
      <c r="W3708"/>
      <c r="X3708" s="410"/>
      <c r="Y3708" s="410"/>
      <c r="Z3708" s="410"/>
      <c r="AA3708" s="410"/>
      <c r="AB3708" s="410"/>
      <c r="AC3708" s="410"/>
      <c r="AD3708" s="410"/>
    </row>
    <row r="3709" spans="1:30" s="30" customFormat="1" x14ac:dyDescent="0.25">
      <c r="A3709"/>
      <c r="B3709"/>
      <c r="C3709" s="33"/>
      <c r="D3709" s="33"/>
      <c r="E3709" s="33"/>
      <c r="F3709" s="33"/>
      <c r="G3709" s="33"/>
      <c r="N3709"/>
      <c r="O3709"/>
      <c r="P3709"/>
      <c r="Q3709"/>
      <c r="R3709"/>
      <c r="S3709"/>
      <c r="T3709"/>
      <c r="U3709"/>
      <c r="V3709"/>
      <c r="W3709"/>
      <c r="X3709" s="410"/>
      <c r="Y3709" s="410"/>
      <c r="Z3709" s="410"/>
      <c r="AA3709" s="410"/>
      <c r="AB3709" s="410"/>
      <c r="AC3709" s="410"/>
      <c r="AD3709" s="410"/>
    </row>
    <row r="3710" spans="1:30" s="30" customFormat="1" x14ac:dyDescent="0.25">
      <c r="A3710"/>
      <c r="B3710"/>
      <c r="C3710" s="33"/>
      <c r="D3710" s="33"/>
      <c r="E3710" s="33"/>
      <c r="F3710" s="33"/>
      <c r="G3710" s="33"/>
      <c r="N3710"/>
      <c r="O3710"/>
      <c r="P3710"/>
      <c r="Q3710"/>
      <c r="R3710"/>
      <c r="S3710"/>
      <c r="T3710"/>
      <c r="U3710"/>
      <c r="V3710"/>
      <c r="W3710"/>
      <c r="X3710" s="410"/>
      <c r="Y3710" s="410"/>
      <c r="Z3710" s="410"/>
      <c r="AA3710" s="410"/>
      <c r="AB3710" s="410"/>
      <c r="AC3710" s="410"/>
      <c r="AD3710" s="410"/>
    </row>
    <row r="3711" spans="1:30" s="30" customFormat="1" x14ac:dyDescent="0.25">
      <c r="A3711"/>
      <c r="B3711"/>
      <c r="C3711" s="33"/>
      <c r="D3711" s="33"/>
      <c r="E3711" s="33"/>
      <c r="F3711" s="33"/>
      <c r="G3711" s="33"/>
      <c r="N3711"/>
      <c r="O3711"/>
      <c r="P3711"/>
      <c r="Q3711"/>
      <c r="R3711"/>
      <c r="S3711"/>
      <c r="T3711"/>
      <c r="U3711"/>
      <c r="V3711"/>
      <c r="W3711"/>
      <c r="X3711" s="410"/>
      <c r="Y3711" s="410"/>
      <c r="Z3711" s="410"/>
      <c r="AA3711" s="410"/>
      <c r="AB3711" s="410"/>
      <c r="AC3711" s="410"/>
      <c r="AD3711" s="410"/>
    </row>
    <row r="3712" spans="1:30" s="30" customFormat="1" x14ac:dyDescent="0.25">
      <c r="A3712"/>
      <c r="B3712"/>
      <c r="C3712" s="33"/>
      <c r="D3712" s="33"/>
      <c r="E3712" s="33"/>
      <c r="F3712" s="33"/>
      <c r="G3712" s="33"/>
      <c r="N3712"/>
      <c r="O3712"/>
      <c r="P3712"/>
      <c r="Q3712"/>
      <c r="R3712"/>
      <c r="S3712"/>
      <c r="T3712"/>
      <c r="U3712"/>
      <c r="V3712"/>
      <c r="W3712"/>
      <c r="X3712" s="410"/>
      <c r="Y3712" s="410"/>
      <c r="Z3712" s="410"/>
      <c r="AA3712" s="410"/>
      <c r="AB3712" s="410"/>
      <c r="AC3712" s="410"/>
      <c r="AD3712" s="410"/>
    </row>
    <row r="3713" spans="1:30" s="30" customFormat="1" x14ac:dyDescent="0.25">
      <c r="A3713"/>
      <c r="B3713"/>
      <c r="C3713" s="33"/>
      <c r="D3713" s="33"/>
      <c r="E3713" s="33"/>
      <c r="F3713" s="33"/>
      <c r="G3713" s="33"/>
      <c r="N3713"/>
      <c r="O3713"/>
      <c r="P3713"/>
      <c r="Q3713"/>
      <c r="R3713"/>
      <c r="S3713"/>
      <c r="T3713"/>
      <c r="U3713"/>
      <c r="V3713"/>
      <c r="W3713"/>
      <c r="X3713" s="410"/>
      <c r="Y3713" s="410"/>
      <c r="Z3713" s="410"/>
      <c r="AA3713" s="410"/>
      <c r="AB3713" s="410"/>
      <c r="AC3713" s="410"/>
      <c r="AD3713" s="410"/>
    </row>
    <row r="3714" spans="1:30" s="30" customFormat="1" x14ac:dyDescent="0.25">
      <c r="A3714"/>
      <c r="B3714"/>
      <c r="C3714" s="33"/>
      <c r="D3714" s="33"/>
      <c r="E3714" s="33"/>
      <c r="F3714" s="33"/>
      <c r="G3714" s="33"/>
      <c r="N3714"/>
      <c r="O3714"/>
      <c r="P3714"/>
      <c r="Q3714"/>
      <c r="R3714"/>
      <c r="S3714"/>
      <c r="T3714"/>
      <c r="U3714"/>
      <c r="V3714"/>
      <c r="W3714"/>
      <c r="X3714" s="410"/>
      <c r="Y3714" s="410"/>
      <c r="Z3714" s="410"/>
      <c r="AA3714" s="410"/>
      <c r="AB3714" s="410"/>
      <c r="AC3714" s="410"/>
      <c r="AD3714" s="410"/>
    </row>
    <row r="3715" spans="1:30" s="30" customFormat="1" x14ac:dyDescent="0.25">
      <c r="A3715"/>
      <c r="B3715"/>
      <c r="C3715" s="33"/>
      <c r="D3715" s="33"/>
      <c r="E3715" s="33"/>
      <c r="F3715" s="33"/>
      <c r="G3715" s="33"/>
      <c r="N3715"/>
      <c r="O3715"/>
      <c r="P3715"/>
      <c r="Q3715"/>
      <c r="R3715"/>
      <c r="S3715"/>
      <c r="T3715"/>
      <c r="U3715"/>
      <c r="V3715"/>
      <c r="W3715"/>
      <c r="X3715" s="410"/>
      <c r="Y3715" s="410"/>
      <c r="Z3715" s="410"/>
      <c r="AA3715" s="410"/>
      <c r="AB3715" s="410"/>
      <c r="AC3715" s="410"/>
      <c r="AD3715" s="410"/>
    </row>
    <row r="3716" spans="1:30" s="30" customFormat="1" x14ac:dyDescent="0.25">
      <c r="A3716"/>
      <c r="B3716"/>
      <c r="C3716" s="33"/>
      <c r="D3716" s="33"/>
      <c r="E3716" s="33"/>
      <c r="F3716" s="33"/>
      <c r="G3716" s="33"/>
      <c r="N3716"/>
      <c r="O3716"/>
      <c r="P3716"/>
      <c r="Q3716"/>
      <c r="R3716"/>
      <c r="S3716"/>
      <c r="T3716"/>
      <c r="U3716"/>
      <c r="V3716"/>
      <c r="W3716"/>
      <c r="X3716" s="410"/>
      <c r="Y3716" s="410"/>
      <c r="Z3716" s="410"/>
      <c r="AA3716" s="410"/>
      <c r="AB3716" s="410"/>
      <c r="AC3716" s="410"/>
      <c r="AD3716" s="410"/>
    </row>
    <row r="3717" spans="1:30" s="30" customFormat="1" x14ac:dyDescent="0.25">
      <c r="A3717"/>
      <c r="B3717"/>
      <c r="C3717" s="33"/>
      <c r="D3717" s="33"/>
      <c r="E3717" s="33"/>
      <c r="F3717" s="33"/>
      <c r="G3717" s="33"/>
      <c r="N3717"/>
      <c r="O3717"/>
      <c r="P3717"/>
      <c r="Q3717"/>
      <c r="R3717"/>
      <c r="S3717"/>
      <c r="T3717"/>
      <c r="U3717"/>
      <c r="V3717"/>
      <c r="W3717"/>
      <c r="X3717" s="410"/>
      <c r="Y3717" s="410"/>
      <c r="Z3717" s="410"/>
      <c r="AA3717" s="410"/>
      <c r="AB3717" s="410"/>
      <c r="AC3717" s="410"/>
      <c r="AD3717" s="410"/>
    </row>
    <row r="3718" spans="1:30" s="30" customFormat="1" x14ac:dyDescent="0.25">
      <c r="A3718"/>
      <c r="B3718"/>
      <c r="C3718" s="33"/>
      <c r="D3718" s="33"/>
      <c r="E3718" s="33"/>
      <c r="F3718" s="33"/>
      <c r="G3718" s="33"/>
      <c r="N3718"/>
      <c r="O3718"/>
      <c r="P3718"/>
      <c r="Q3718"/>
      <c r="R3718"/>
      <c r="S3718"/>
      <c r="T3718"/>
      <c r="U3718"/>
      <c r="V3718"/>
      <c r="W3718"/>
      <c r="X3718" s="410"/>
      <c r="Y3718" s="410"/>
      <c r="Z3718" s="410"/>
      <c r="AA3718" s="410"/>
      <c r="AB3718" s="410"/>
      <c r="AC3718" s="410"/>
      <c r="AD3718" s="410"/>
    </row>
    <row r="3719" spans="1:30" s="30" customFormat="1" x14ac:dyDescent="0.25">
      <c r="A3719"/>
      <c r="B3719"/>
      <c r="C3719" s="33"/>
      <c r="D3719" s="33"/>
      <c r="E3719" s="33"/>
      <c r="F3719" s="33"/>
      <c r="G3719" s="33"/>
      <c r="N3719"/>
      <c r="O3719"/>
      <c r="P3719"/>
      <c r="Q3719"/>
      <c r="R3719"/>
      <c r="S3719"/>
      <c r="T3719"/>
      <c r="U3719"/>
      <c r="V3719"/>
      <c r="W3719"/>
      <c r="X3719" s="410"/>
      <c r="Y3719" s="410"/>
      <c r="Z3719" s="410"/>
      <c r="AA3719" s="410"/>
      <c r="AB3719" s="410"/>
      <c r="AC3719" s="410"/>
      <c r="AD3719" s="410"/>
    </row>
    <row r="3720" spans="1:30" s="30" customFormat="1" x14ac:dyDescent="0.25">
      <c r="A3720"/>
      <c r="B3720"/>
      <c r="C3720" s="33"/>
      <c r="D3720" s="33"/>
      <c r="E3720" s="33"/>
      <c r="F3720" s="33"/>
      <c r="G3720" s="33"/>
      <c r="N3720"/>
      <c r="O3720"/>
      <c r="P3720"/>
      <c r="Q3720"/>
      <c r="R3720"/>
      <c r="S3720"/>
      <c r="T3720"/>
      <c r="U3720"/>
      <c r="V3720"/>
      <c r="W3720"/>
      <c r="X3720" s="410"/>
      <c r="Y3720" s="410"/>
      <c r="Z3720" s="410"/>
      <c r="AA3720" s="410"/>
      <c r="AB3720" s="410"/>
      <c r="AC3720" s="410"/>
      <c r="AD3720" s="410"/>
    </row>
    <row r="3721" spans="1:30" s="30" customFormat="1" x14ac:dyDescent="0.25">
      <c r="A3721"/>
      <c r="B3721"/>
      <c r="C3721" s="33"/>
      <c r="D3721" s="33"/>
      <c r="E3721" s="33"/>
      <c r="F3721" s="33"/>
      <c r="G3721" s="33"/>
      <c r="N3721"/>
      <c r="O3721"/>
      <c r="P3721"/>
      <c r="Q3721"/>
      <c r="R3721"/>
      <c r="S3721"/>
      <c r="T3721"/>
      <c r="U3721"/>
      <c r="V3721"/>
      <c r="W3721"/>
      <c r="X3721" s="410"/>
      <c r="Y3721" s="410"/>
      <c r="Z3721" s="410"/>
      <c r="AA3721" s="410"/>
      <c r="AB3721" s="410"/>
      <c r="AC3721" s="410"/>
      <c r="AD3721" s="410"/>
    </row>
    <row r="3722" spans="1:30" s="30" customFormat="1" x14ac:dyDescent="0.25">
      <c r="A3722"/>
      <c r="B3722"/>
      <c r="C3722" s="33"/>
      <c r="D3722" s="33"/>
      <c r="E3722" s="33"/>
      <c r="F3722" s="33"/>
      <c r="G3722" s="33"/>
      <c r="N3722"/>
      <c r="O3722"/>
      <c r="P3722"/>
      <c r="Q3722"/>
      <c r="R3722"/>
      <c r="S3722"/>
      <c r="T3722"/>
      <c r="U3722"/>
      <c r="V3722"/>
      <c r="W3722"/>
      <c r="X3722" s="410"/>
      <c r="Y3722" s="410"/>
      <c r="Z3722" s="410"/>
      <c r="AA3722" s="410"/>
      <c r="AB3722" s="410"/>
      <c r="AC3722" s="410"/>
      <c r="AD3722" s="410"/>
    </row>
    <row r="3723" spans="1:30" s="30" customFormat="1" x14ac:dyDescent="0.25">
      <c r="A3723"/>
      <c r="B3723"/>
      <c r="C3723" s="33"/>
      <c r="D3723" s="33"/>
      <c r="E3723" s="33"/>
      <c r="F3723" s="33"/>
      <c r="G3723" s="33"/>
      <c r="N3723"/>
      <c r="O3723"/>
      <c r="P3723"/>
      <c r="Q3723"/>
      <c r="R3723"/>
      <c r="S3723"/>
      <c r="T3723"/>
      <c r="U3723"/>
      <c r="V3723"/>
      <c r="W3723"/>
      <c r="X3723" s="410"/>
      <c r="Y3723" s="410"/>
      <c r="Z3723" s="410"/>
      <c r="AA3723" s="410"/>
      <c r="AB3723" s="410"/>
      <c r="AC3723" s="410"/>
      <c r="AD3723" s="410"/>
    </row>
    <row r="3724" spans="1:30" s="30" customFormat="1" x14ac:dyDescent="0.25">
      <c r="A3724"/>
      <c r="B3724"/>
      <c r="C3724" s="33"/>
      <c r="D3724" s="33"/>
      <c r="E3724" s="33"/>
      <c r="F3724" s="33"/>
      <c r="G3724" s="33"/>
      <c r="N3724"/>
      <c r="O3724"/>
      <c r="P3724"/>
      <c r="Q3724"/>
      <c r="R3724"/>
      <c r="S3724"/>
      <c r="T3724"/>
      <c r="U3724"/>
      <c r="V3724"/>
      <c r="W3724"/>
      <c r="X3724" s="410"/>
      <c r="Y3724" s="410"/>
      <c r="Z3724" s="410"/>
      <c r="AA3724" s="410"/>
      <c r="AB3724" s="410"/>
      <c r="AC3724" s="410"/>
      <c r="AD3724" s="410"/>
    </row>
    <row r="3725" spans="1:30" s="30" customFormat="1" x14ac:dyDescent="0.25">
      <c r="A3725"/>
      <c r="B3725"/>
      <c r="C3725" s="33"/>
      <c r="D3725" s="33"/>
      <c r="E3725" s="33"/>
      <c r="F3725" s="33"/>
      <c r="G3725" s="33"/>
      <c r="N3725"/>
      <c r="O3725"/>
      <c r="P3725"/>
      <c r="Q3725"/>
      <c r="R3725"/>
      <c r="S3725"/>
      <c r="T3725"/>
      <c r="U3725"/>
      <c r="V3725"/>
      <c r="W3725"/>
      <c r="X3725" s="410"/>
      <c r="Y3725" s="410"/>
      <c r="Z3725" s="410"/>
      <c r="AA3725" s="410"/>
      <c r="AB3725" s="410"/>
      <c r="AC3725" s="410"/>
      <c r="AD3725" s="410"/>
    </row>
    <row r="3726" spans="1:30" s="30" customFormat="1" x14ac:dyDescent="0.25">
      <c r="A3726"/>
      <c r="B3726"/>
      <c r="C3726" s="33"/>
      <c r="D3726" s="33"/>
      <c r="E3726" s="33"/>
      <c r="F3726" s="33"/>
      <c r="G3726" s="33"/>
      <c r="N3726"/>
      <c r="O3726"/>
      <c r="P3726"/>
      <c r="Q3726"/>
      <c r="R3726"/>
      <c r="S3726"/>
      <c r="T3726"/>
      <c r="U3726"/>
      <c r="V3726"/>
      <c r="W3726"/>
      <c r="X3726" s="410"/>
      <c r="Y3726" s="410"/>
      <c r="Z3726" s="410"/>
      <c r="AA3726" s="410"/>
      <c r="AB3726" s="410"/>
      <c r="AC3726" s="410"/>
      <c r="AD3726" s="410"/>
    </row>
    <row r="3727" spans="1:30" s="30" customFormat="1" x14ac:dyDescent="0.25">
      <c r="A3727"/>
      <c r="B3727"/>
      <c r="C3727" s="33"/>
      <c r="D3727" s="33"/>
      <c r="E3727" s="33"/>
      <c r="F3727" s="33"/>
      <c r="G3727" s="33"/>
      <c r="N3727"/>
      <c r="O3727"/>
      <c r="P3727"/>
      <c r="Q3727"/>
      <c r="R3727"/>
      <c r="S3727"/>
      <c r="T3727"/>
      <c r="U3727"/>
      <c r="V3727"/>
      <c r="W3727"/>
      <c r="X3727" s="410"/>
      <c r="Y3727" s="410"/>
      <c r="Z3727" s="410"/>
      <c r="AA3727" s="410"/>
      <c r="AB3727" s="410"/>
      <c r="AC3727" s="410"/>
      <c r="AD3727" s="410"/>
    </row>
    <row r="3728" spans="1:30" s="30" customFormat="1" x14ac:dyDescent="0.25">
      <c r="A3728"/>
      <c r="B3728"/>
      <c r="C3728" s="33"/>
      <c r="D3728" s="33"/>
      <c r="E3728" s="33"/>
      <c r="F3728" s="33"/>
      <c r="G3728" s="33"/>
      <c r="N3728"/>
      <c r="O3728"/>
      <c r="P3728"/>
      <c r="Q3728"/>
      <c r="R3728"/>
      <c r="S3728"/>
      <c r="T3728"/>
      <c r="U3728"/>
      <c r="V3728"/>
      <c r="W3728"/>
      <c r="X3728" s="410"/>
      <c r="Y3728" s="410"/>
      <c r="Z3728" s="410"/>
      <c r="AA3728" s="410"/>
      <c r="AB3728" s="410"/>
      <c r="AC3728" s="410"/>
      <c r="AD3728" s="410"/>
    </row>
    <row r="3729" spans="1:30" s="30" customFormat="1" x14ac:dyDescent="0.25">
      <c r="A3729"/>
      <c r="B3729"/>
      <c r="C3729" s="33"/>
      <c r="D3729" s="33"/>
      <c r="E3729" s="33"/>
      <c r="F3729" s="33"/>
      <c r="G3729" s="33"/>
      <c r="N3729"/>
      <c r="O3729"/>
      <c r="P3729"/>
      <c r="Q3729"/>
      <c r="R3729"/>
      <c r="S3729"/>
      <c r="T3729"/>
      <c r="U3729"/>
      <c r="V3729"/>
      <c r="W3729"/>
      <c r="X3729" s="410"/>
      <c r="Y3729" s="410"/>
      <c r="Z3729" s="410"/>
      <c r="AA3729" s="410"/>
      <c r="AB3729" s="410"/>
      <c r="AC3729" s="410"/>
      <c r="AD3729" s="410"/>
    </row>
    <row r="3730" spans="1:30" s="30" customFormat="1" x14ac:dyDescent="0.25">
      <c r="A3730"/>
      <c r="B3730"/>
      <c r="C3730" s="33"/>
      <c r="D3730" s="33"/>
      <c r="E3730" s="33"/>
      <c r="F3730" s="33"/>
      <c r="G3730" s="33"/>
      <c r="N3730"/>
      <c r="O3730"/>
      <c r="P3730"/>
      <c r="Q3730"/>
      <c r="R3730"/>
      <c r="S3730"/>
      <c r="T3730"/>
      <c r="U3730"/>
      <c r="V3730"/>
      <c r="W3730"/>
      <c r="X3730" s="410"/>
      <c r="Y3730" s="410"/>
      <c r="Z3730" s="410"/>
      <c r="AA3730" s="410"/>
      <c r="AB3730" s="410"/>
      <c r="AC3730" s="410"/>
      <c r="AD3730" s="410"/>
    </row>
    <row r="3731" spans="1:30" s="30" customFormat="1" x14ac:dyDescent="0.25">
      <c r="A3731"/>
      <c r="B3731"/>
      <c r="C3731" s="33"/>
      <c r="D3731" s="33"/>
      <c r="E3731" s="33"/>
      <c r="F3731" s="33"/>
      <c r="G3731" s="33"/>
      <c r="N3731"/>
      <c r="O3731"/>
      <c r="P3731"/>
      <c r="Q3731"/>
      <c r="R3731"/>
      <c r="S3731"/>
      <c r="T3731"/>
      <c r="U3731"/>
      <c r="V3731"/>
      <c r="W3731"/>
      <c r="X3731" s="410"/>
      <c r="Y3731" s="410"/>
      <c r="Z3731" s="410"/>
      <c r="AA3731" s="410"/>
      <c r="AB3731" s="410"/>
      <c r="AC3731" s="410"/>
      <c r="AD3731" s="410"/>
    </row>
    <row r="3732" spans="1:30" s="30" customFormat="1" x14ac:dyDescent="0.25">
      <c r="A3732"/>
      <c r="B3732"/>
      <c r="C3732" s="33"/>
      <c r="D3732" s="33"/>
      <c r="E3732" s="33"/>
      <c r="F3732" s="33"/>
      <c r="G3732" s="33"/>
      <c r="N3732"/>
      <c r="O3732"/>
      <c r="P3732"/>
      <c r="Q3732"/>
      <c r="R3732"/>
      <c r="S3732"/>
      <c r="T3732"/>
      <c r="U3732"/>
      <c r="V3732"/>
      <c r="W3732"/>
      <c r="X3732" s="410"/>
      <c r="Y3732" s="410"/>
      <c r="Z3732" s="410"/>
      <c r="AA3732" s="410"/>
      <c r="AB3732" s="410"/>
      <c r="AC3732" s="410"/>
      <c r="AD3732" s="410"/>
    </row>
    <row r="3733" spans="1:30" s="30" customFormat="1" x14ac:dyDescent="0.25">
      <c r="A3733"/>
      <c r="B3733"/>
      <c r="C3733" s="33"/>
      <c r="D3733" s="33"/>
      <c r="E3733" s="33"/>
      <c r="F3733" s="33"/>
      <c r="G3733" s="33"/>
      <c r="N3733"/>
      <c r="O3733"/>
      <c r="P3733"/>
      <c r="Q3733"/>
      <c r="R3733"/>
      <c r="S3733"/>
      <c r="T3733"/>
      <c r="U3733"/>
      <c r="V3733"/>
      <c r="W3733"/>
      <c r="X3733" s="410"/>
      <c r="Y3733" s="410"/>
      <c r="Z3733" s="410"/>
      <c r="AA3733" s="410"/>
      <c r="AB3733" s="410"/>
      <c r="AC3733" s="410"/>
      <c r="AD3733" s="410"/>
    </row>
    <row r="3734" spans="1:30" s="30" customFormat="1" x14ac:dyDescent="0.25">
      <c r="A3734"/>
      <c r="B3734"/>
      <c r="C3734" s="33"/>
      <c r="D3734" s="33"/>
      <c r="E3734" s="33"/>
      <c r="F3734" s="33"/>
      <c r="G3734" s="33"/>
      <c r="N3734"/>
      <c r="O3734"/>
      <c r="P3734"/>
      <c r="Q3734"/>
      <c r="R3734"/>
      <c r="S3734"/>
      <c r="T3734"/>
      <c r="U3734"/>
      <c r="V3734"/>
      <c r="W3734"/>
      <c r="X3734" s="410"/>
      <c r="Y3734" s="410"/>
      <c r="Z3734" s="410"/>
      <c r="AA3734" s="410"/>
      <c r="AB3734" s="410"/>
      <c r="AC3734" s="410"/>
      <c r="AD3734" s="410"/>
    </row>
    <row r="3735" spans="1:30" s="30" customFormat="1" x14ac:dyDescent="0.25">
      <c r="A3735"/>
      <c r="B3735"/>
      <c r="C3735" s="33"/>
      <c r="D3735" s="33"/>
      <c r="E3735" s="33"/>
      <c r="F3735" s="33"/>
      <c r="G3735" s="33"/>
      <c r="N3735"/>
      <c r="O3735"/>
      <c r="P3735"/>
      <c r="Q3735"/>
      <c r="R3735"/>
      <c r="S3735"/>
      <c r="T3735"/>
      <c r="U3735"/>
      <c r="V3735"/>
      <c r="W3735"/>
      <c r="X3735" s="410"/>
      <c r="Y3735" s="410"/>
      <c r="Z3735" s="410"/>
      <c r="AA3735" s="410"/>
      <c r="AB3735" s="410"/>
      <c r="AC3735" s="410"/>
      <c r="AD3735" s="410"/>
    </row>
    <row r="3736" spans="1:30" s="30" customFormat="1" x14ac:dyDescent="0.25">
      <c r="A3736"/>
      <c r="B3736"/>
      <c r="C3736" s="33"/>
      <c r="D3736" s="33"/>
      <c r="E3736" s="33"/>
      <c r="F3736" s="33"/>
      <c r="G3736" s="33"/>
      <c r="N3736"/>
      <c r="O3736"/>
      <c r="P3736"/>
      <c r="Q3736"/>
      <c r="R3736"/>
      <c r="S3736"/>
      <c r="T3736"/>
      <c r="U3736"/>
      <c r="V3736"/>
      <c r="W3736"/>
      <c r="X3736" s="410"/>
      <c r="Y3736" s="410"/>
      <c r="Z3736" s="410"/>
      <c r="AA3736" s="410"/>
      <c r="AB3736" s="410"/>
      <c r="AC3736" s="410"/>
      <c r="AD3736" s="410"/>
    </row>
    <row r="3737" spans="1:30" s="30" customFormat="1" x14ac:dyDescent="0.25">
      <c r="A3737"/>
      <c r="B3737"/>
      <c r="C3737" s="33"/>
      <c r="D3737" s="33"/>
      <c r="E3737" s="33"/>
      <c r="F3737" s="33"/>
      <c r="G3737" s="33"/>
      <c r="N3737"/>
      <c r="O3737"/>
      <c r="P3737"/>
      <c r="Q3737"/>
      <c r="R3737"/>
      <c r="S3737"/>
      <c r="T3737"/>
      <c r="U3737"/>
      <c r="V3737"/>
      <c r="W3737"/>
      <c r="X3737" s="410"/>
      <c r="Y3737" s="410"/>
      <c r="Z3737" s="410"/>
      <c r="AA3737" s="410"/>
      <c r="AB3737" s="410"/>
      <c r="AC3737" s="410"/>
      <c r="AD3737" s="410"/>
    </row>
    <row r="3738" spans="1:30" s="30" customFormat="1" x14ac:dyDescent="0.25">
      <c r="A3738"/>
      <c r="B3738"/>
      <c r="C3738" s="33"/>
      <c r="D3738" s="33"/>
      <c r="E3738" s="33"/>
      <c r="F3738" s="33"/>
      <c r="G3738" s="33"/>
      <c r="N3738"/>
      <c r="O3738"/>
      <c r="P3738"/>
      <c r="Q3738"/>
      <c r="R3738"/>
      <c r="S3738"/>
      <c r="T3738"/>
      <c r="U3738"/>
      <c r="V3738"/>
      <c r="W3738"/>
      <c r="X3738" s="410"/>
      <c r="Y3738" s="410"/>
      <c r="Z3738" s="410"/>
      <c r="AA3738" s="410"/>
      <c r="AB3738" s="410"/>
      <c r="AC3738" s="410"/>
      <c r="AD3738" s="410"/>
    </row>
    <row r="3739" spans="1:30" s="30" customFormat="1" x14ac:dyDescent="0.25">
      <c r="A3739"/>
      <c r="B3739"/>
      <c r="C3739" s="33"/>
      <c r="D3739" s="33"/>
      <c r="E3739" s="33"/>
      <c r="F3739" s="33"/>
      <c r="G3739" s="33"/>
      <c r="N3739"/>
      <c r="O3739"/>
      <c r="P3739"/>
      <c r="Q3739"/>
      <c r="R3739"/>
      <c r="S3739"/>
      <c r="T3739"/>
      <c r="U3739"/>
      <c r="V3739"/>
      <c r="W3739"/>
      <c r="X3739" s="410"/>
      <c r="Y3739" s="410"/>
      <c r="Z3739" s="410"/>
      <c r="AA3739" s="410"/>
      <c r="AB3739" s="410"/>
      <c r="AC3739" s="410"/>
      <c r="AD3739" s="410"/>
    </row>
    <row r="3740" spans="1:30" s="30" customFormat="1" x14ac:dyDescent="0.25">
      <c r="A3740"/>
      <c r="B3740"/>
      <c r="C3740" s="33"/>
      <c r="D3740" s="33"/>
      <c r="E3740" s="33"/>
      <c r="F3740" s="33"/>
      <c r="G3740" s="33"/>
      <c r="N3740"/>
      <c r="O3740"/>
      <c r="P3740"/>
      <c r="Q3740"/>
      <c r="R3740"/>
      <c r="S3740"/>
      <c r="T3740"/>
      <c r="U3740"/>
      <c r="V3740"/>
      <c r="W3740"/>
      <c r="X3740" s="410"/>
      <c r="Y3740" s="410"/>
      <c r="Z3740" s="410"/>
      <c r="AA3740" s="410"/>
      <c r="AB3740" s="410"/>
      <c r="AC3740" s="410"/>
      <c r="AD3740" s="410"/>
    </row>
    <row r="3741" spans="1:30" s="30" customFormat="1" x14ac:dyDescent="0.25">
      <c r="A3741"/>
      <c r="B3741"/>
      <c r="C3741" s="33"/>
      <c r="D3741" s="33"/>
      <c r="E3741" s="33"/>
      <c r="F3741" s="33"/>
      <c r="G3741" s="33"/>
      <c r="N3741"/>
      <c r="O3741"/>
      <c r="P3741"/>
      <c r="Q3741"/>
      <c r="R3741"/>
      <c r="S3741"/>
      <c r="T3741"/>
      <c r="U3741"/>
      <c r="V3741"/>
      <c r="W3741"/>
      <c r="X3741" s="410"/>
      <c r="Y3741" s="410"/>
      <c r="Z3741" s="410"/>
      <c r="AA3741" s="410"/>
      <c r="AB3741" s="410"/>
      <c r="AC3741" s="410"/>
      <c r="AD3741" s="410"/>
    </row>
    <row r="3742" spans="1:30" s="30" customFormat="1" x14ac:dyDescent="0.25">
      <c r="A3742"/>
      <c r="B3742"/>
      <c r="C3742" s="33"/>
      <c r="D3742" s="33"/>
      <c r="E3742" s="33"/>
      <c r="F3742" s="33"/>
      <c r="G3742" s="33"/>
      <c r="N3742"/>
      <c r="O3742"/>
      <c r="P3742"/>
      <c r="Q3742"/>
      <c r="R3742"/>
      <c r="S3742"/>
      <c r="T3742"/>
      <c r="U3742"/>
      <c r="V3742"/>
      <c r="W3742"/>
      <c r="X3742" s="410"/>
      <c r="Y3742" s="410"/>
      <c r="Z3742" s="410"/>
      <c r="AA3742" s="410"/>
      <c r="AB3742" s="410"/>
      <c r="AC3742" s="410"/>
      <c r="AD3742" s="410"/>
    </row>
    <row r="3743" spans="1:30" s="30" customFormat="1" x14ac:dyDescent="0.25">
      <c r="A3743"/>
      <c r="B3743"/>
      <c r="C3743" s="33"/>
      <c r="D3743" s="33"/>
      <c r="E3743" s="33"/>
      <c r="F3743" s="33"/>
      <c r="G3743" s="33"/>
      <c r="N3743"/>
      <c r="O3743"/>
      <c r="P3743"/>
      <c r="Q3743"/>
      <c r="R3743"/>
      <c r="S3743"/>
      <c r="T3743"/>
      <c r="U3743"/>
      <c r="V3743"/>
      <c r="W3743"/>
      <c r="X3743" s="410"/>
      <c r="Y3743" s="410"/>
      <c r="Z3743" s="410"/>
      <c r="AA3743" s="410"/>
      <c r="AB3743" s="410"/>
      <c r="AC3743" s="410"/>
      <c r="AD3743" s="410"/>
    </row>
    <row r="3744" spans="1:30" s="30" customFormat="1" x14ac:dyDescent="0.25">
      <c r="A3744"/>
      <c r="B3744"/>
      <c r="C3744" s="33"/>
      <c r="D3744" s="33"/>
      <c r="E3744" s="33"/>
      <c r="F3744" s="33"/>
      <c r="G3744" s="33"/>
      <c r="N3744"/>
      <c r="O3744"/>
      <c r="P3744"/>
      <c r="Q3744"/>
      <c r="R3744"/>
      <c r="S3744"/>
      <c r="T3744"/>
      <c r="U3744"/>
      <c r="V3744"/>
      <c r="W3744"/>
      <c r="X3744" s="410"/>
      <c r="Y3744" s="410"/>
      <c r="Z3744" s="410"/>
      <c r="AA3744" s="410"/>
      <c r="AB3744" s="410"/>
      <c r="AC3744" s="410"/>
      <c r="AD3744" s="410"/>
    </row>
    <row r="3745" spans="1:30" s="30" customFormat="1" x14ac:dyDescent="0.25">
      <c r="A3745"/>
      <c r="B3745"/>
      <c r="C3745" s="33"/>
      <c r="D3745" s="33"/>
      <c r="E3745" s="33"/>
      <c r="F3745" s="33"/>
      <c r="G3745" s="33"/>
      <c r="N3745"/>
      <c r="O3745"/>
      <c r="P3745"/>
      <c r="Q3745"/>
      <c r="R3745"/>
      <c r="S3745"/>
      <c r="T3745"/>
      <c r="U3745"/>
      <c r="V3745"/>
      <c r="W3745"/>
      <c r="X3745" s="410"/>
      <c r="Y3745" s="410"/>
      <c r="Z3745" s="410"/>
      <c r="AA3745" s="410"/>
      <c r="AB3745" s="410"/>
      <c r="AC3745" s="410"/>
      <c r="AD3745" s="410"/>
    </row>
    <row r="3746" spans="1:30" s="30" customFormat="1" x14ac:dyDescent="0.25">
      <c r="A3746"/>
      <c r="B3746"/>
      <c r="C3746" s="33"/>
      <c r="D3746" s="33"/>
      <c r="E3746" s="33"/>
      <c r="F3746" s="33"/>
      <c r="G3746" s="33"/>
      <c r="N3746"/>
      <c r="O3746"/>
      <c r="P3746"/>
      <c r="Q3746"/>
      <c r="R3746"/>
      <c r="S3746"/>
      <c r="T3746"/>
      <c r="U3746"/>
      <c r="V3746"/>
      <c r="W3746"/>
      <c r="X3746" s="410"/>
      <c r="Y3746" s="410"/>
      <c r="Z3746" s="410"/>
      <c r="AA3746" s="410"/>
      <c r="AB3746" s="410"/>
      <c r="AC3746" s="410"/>
      <c r="AD3746" s="410"/>
    </row>
    <row r="3747" spans="1:30" s="30" customFormat="1" x14ac:dyDescent="0.25">
      <c r="A3747"/>
      <c r="B3747"/>
      <c r="C3747" s="33"/>
      <c r="D3747" s="33"/>
      <c r="E3747" s="33"/>
      <c r="F3747" s="33"/>
      <c r="G3747" s="33"/>
      <c r="N3747"/>
      <c r="O3747"/>
      <c r="P3747"/>
      <c r="Q3747"/>
      <c r="R3747"/>
      <c r="S3747"/>
      <c r="T3747"/>
      <c r="U3747"/>
      <c r="V3747"/>
      <c r="W3747"/>
      <c r="X3747" s="410"/>
      <c r="Y3747" s="410"/>
      <c r="Z3747" s="410"/>
      <c r="AA3747" s="410"/>
      <c r="AB3747" s="410"/>
      <c r="AC3747" s="410"/>
      <c r="AD3747" s="410"/>
    </row>
    <row r="3748" spans="1:30" s="30" customFormat="1" x14ac:dyDescent="0.25">
      <c r="A3748"/>
      <c r="B3748"/>
      <c r="C3748" s="33"/>
      <c r="D3748" s="33"/>
      <c r="E3748" s="33"/>
      <c r="F3748" s="33"/>
      <c r="G3748" s="33"/>
      <c r="N3748"/>
      <c r="O3748"/>
      <c r="P3748"/>
      <c r="Q3748"/>
      <c r="R3748"/>
      <c r="S3748"/>
      <c r="T3748"/>
      <c r="U3748"/>
      <c r="V3748"/>
      <c r="W3748"/>
      <c r="X3748" s="410"/>
      <c r="Y3748" s="410"/>
      <c r="Z3748" s="410"/>
      <c r="AA3748" s="410"/>
      <c r="AB3748" s="410"/>
      <c r="AC3748" s="410"/>
      <c r="AD3748" s="410"/>
    </row>
    <row r="3749" spans="1:30" s="30" customFormat="1" x14ac:dyDescent="0.25">
      <c r="A3749"/>
      <c r="B3749"/>
      <c r="C3749" s="33"/>
      <c r="D3749" s="33"/>
      <c r="E3749" s="33"/>
      <c r="F3749" s="33"/>
      <c r="G3749" s="33"/>
      <c r="N3749"/>
      <c r="O3749"/>
      <c r="P3749"/>
      <c r="Q3749"/>
      <c r="R3749"/>
      <c r="S3749"/>
      <c r="T3749"/>
      <c r="U3749"/>
      <c r="V3749"/>
      <c r="W3749"/>
      <c r="X3749" s="410"/>
      <c r="Y3749" s="410"/>
      <c r="Z3749" s="410"/>
      <c r="AA3749" s="410"/>
      <c r="AB3749" s="410"/>
      <c r="AC3749" s="410"/>
      <c r="AD3749" s="410"/>
    </row>
    <row r="3750" spans="1:30" s="30" customFormat="1" x14ac:dyDescent="0.25">
      <c r="A3750"/>
      <c r="B3750"/>
      <c r="C3750" s="33"/>
      <c r="D3750" s="33"/>
      <c r="E3750" s="33"/>
      <c r="F3750" s="33"/>
      <c r="G3750" s="33"/>
      <c r="N3750"/>
      <c r="O3750"/>
      <c r="P3750"/>
      <c r="Q3750"/>
      <c r="R3750"/>
      <c r="S3750"/>
      <c r="T3750"/>
      <c r="U3750"/>
      <c r="V3750"/>
      <c r="W3750"/>
      <c r="X3750" s="410"/>
      <c r="Y3750" s="410"/>
      <c r="Z3750" s="410"/>
      <c r="AA3750" s="410"/>
      <c r="AB3750" s="410"/>
      <c r="AC3750" s="410"/>
      <c r="AD3750" s="410"/>
    </row>
    <row r="3751" spans="1:30" s="30" customFormat="1" x14ac:dyDescent="0.25">
      <c r="A3751"/>
      <c r="B3751"/>
      <c r="C3751" s="33"/>
      <c r="D3751" s="33"/>
      <c r="E3751" s="33"/>
      <c r="F3751" s="33"/>
      <c r="G3751" s="33"/>
      <c r="N3751"/>
      <c r="O3751"/>
      <c r="P3751"/>
      <c r="Q3751"/>
      <c r="R3751"/>
      <c r="S3751"/>
      <c r="T3751"/>
      <c r="U3751"/>
      <c r="V3751"/>
      <c r="W3751"/>
      <c r="X3751" s="410"/>
      <c r="Y3751" s="410"/>
      <c r="Z3751" s="410"/>
      <c r="AA3751" s="410"/>
      <c r="AB3751" s="410"/>
      <c r="AC3751" s="410"/>
      <c r="AD3751" s="410"/>
    </row>
    <row r="3752" spans="1:30" s="30" customFormat="1" x14ac:dyDescent="0.25">
      <c r="A3752"/>
      <c r="B3752"/>
      <c r="C3752" s="33"/>
      <c r="D3752" s="33"/>
      <c r="E3752" s="33"/>
      <c r="F3752" s="33"/>
      <c r="G3752" s="33"/>
      <c r="N3752"/>
      <c r="O3752"/>
      <c r="P3752"/>
      <c r="Q3752"/>
      <c r="R3752"/>
      <c r="S3752"/>
      <c r="T3752"/>
      <c r="U3752"/>
      <c r="V3752"/>
      <c r="W3752"/>
      <c r="X3752" s="410"/>
      <c r="Y3752" s="410"/>
      <c r="Z3752" s="410"/>
      <c r="AA3752" s="410"/>
      <c r="AB3752" s="410"/>
      <c r="AC3752" s="410"/>
      <c r="AD3752" s="410"/>
    </row>
    <row r="3753" spans="1:30" s="30" customFormat="1" x14ac:dyDescent="0.25">
      <c r="A3753"/>
      <c r="B3753"/>
      <c r="C3753" s="33"/>
      <c r="D3753" s="33"/>
      <c r="E3753" s="33"/>
      <c r="F3753" s="33"/>
      <c r="G3753" s="33"/>
      <c r="N3753"/>
      <c r="O3753"/>
      <c r="P3753"/>
      <c r="Q3753"/>
      <c r="R3753"/>
      <c r="S3753"/>
      <c r="T3753"/>
      <c r="U3753"/>
      <c r="V3753"/>
      <c r="W3753"/>
      <c r="X3753" s="410"/>
      <c r="Y3753" s="410"/>
      <c r="Z3753" s="410"/>
      <c r="AA3753" s="410"/>
      <c r="AB3753" s="410"/>
      <c r="AC3753" s="410"/>
      <c r="AD3753" s="410"/>
    </row>
    <row r="3754" spans="1:30" s="30" customFormat="1" x14ac:dyDescent="0.25">
      <c r="A3754"/>
      <c r="B3754"/>
      <c r="C3754" s="33"/>
      <c r="D3754" s="33"/>
      <c r="E3754" s="33"/>
      <c r="F3754" s="33"/>
      <c r="G3754" s="33"/>
      <c r="N3754"/>
      <c r="O3754"/>
      <c r="P3754"/>
      <c r="Q3754"/>
      <c r="R3754"/>
      <c r="S3754"/>
      <c r="T3754"/>
      <c r="U3754"/>
      <c r="V3754"/>
      <c r="W3754"/>
      <c r="X3754" s="410"/>
      <c r="Y3754" s="410"/>
      <c r="Z3754" s="410"/>
      <c r="AA3754" s="410"/>
      <c r="AB3754" s="410"/>
      <c r="AC3754" s="410"/>
      <c r="AD3754" s="410"/>
    </row>
    <row r="3755" spans="1:30" s="30" customFormat="1" x14ac:dyDescent="0.25">
      <c r="A3755"/>
      <c r="B3755"/>
      <c r="C3755" s="33"/>
      <c r="D3755" s="33"/>
      <c r="E3755" s="33"/>
      <c r="F3755" s="33"/>
      <c r="G3755" s="33"/>
      <c r="N3755"/>
      <c r="O3755"/>
      <c r="P3755"/>
      <c r="Q3755"/>
      <c r="R3755"/>
      <c r="S3755"/>
      <c r="T3755"/>
      <c r="U3755"/>
      <c r="V3755"/>
      <c r="W3755"/>
      <c r="X3755" s="410"/>
      <c r="Y3755" s="410"/>
      <c r="Z3755" s="410"/>
      <c r="AA3755" s="410"/>
      <c r="AB3755" s="410"/>
      <c r="AC3755" s="410"/>
      <c r="AD3755" s="410"/>
    </row>
    <row r="3756" spans="1:30" s="30" customFormat="1" x14ac:dyDescent="0.25">
      <c r="A3756"/>
      <c r="B3756"/>
      <c r="C3756" s="33"/>
      <c r="D3756" s="33"/>
      <c r="E3756" s="33"/>
      <c r="F3756" s="33"/>
      <c r="G3756" s="33"/>
      <c r="N3756"/>
      <c r="O3756"/>
      <c r="P3756"/>
      <c r="Q3756"/>
      <c r="R3756"/>
      <c r="S3756"/>
      <c r="T3756"/>
      <c r="U3756"/>
      <c r="V3756"/>
      <c r="W3756"/>
      <c r="X3756" s="410"/>
      <c r="Y3756" s="410"/>
      <c r="Z3756" s="410"/>
      <c r="AA3756" s="410"/>
      <c r="AB3756" s="410"/>
      <c r="AC3756" s="410"/>
      <c r="AD3756" s="410"/>
    </row>
    <row r="3757" spans="1:30" s="30" customFormat="1" x14ac:dyDescent="0.25">
      <c r="A3757"/>
      <c r="B3757"/>
      <c r="C3757" s="33"/>
      <c r="D3757" s="33"/>
      <c r="E3757" s="33"/>
      <c r="F3757" s="33"/>
      <c r="G3757" s="33"/>
      <c r="N3757"/>
      <c r="O3757"/>
      <c r="P3757"/>
      <c r="Q3757"/>
      <c r="R3757"/>
      <c r="S3757"/>
      <c r="T3757"/>
      <c r="U3757"/>
      <c r="V3757"/>
      <c r="W3757"/>
      <c r="X3757" s="410"/>
      <c r="Y3757" s="410"/>
      <c r="Z3757" s="410"/>
      <c r="AA3757" s="410"/>
      <c r="AB3757" s="410"/>
      <c r="AC3757" s="410"/>
      <c r="AD3757" s="410"/>
    </row>
    <row r="3758" spans="1:30" s="30" customFormat="1" x14ac:dyDescent="0.25">
      <c r="A3758"/>
      <c r="B3758"/>
      <c r="C3758" s="33"/>
      <c r="D3758" s="33"/>
      <c r="E3758" s="33"/>
      <c r="F3758" s="33"/>
      <c r="G3758" s="33"/>
      <c r="N3758"/>
      <c r="O3758"/>
      <c r="P3758"/>
      <c r="Q3758"/>
      <c r="R3758"/>
      <c r="S3758"/>
      <c r="T3758"/>
      <c r="U3758"/>
      <c r="V3758"/>
      <c r="W3758"/>
      <c r="X3758" s="410"/>
      <c r="Y3758" s="410"/>
      <c r="Z3758" s="410"/>
      <c r="AA3758" s="410"/>
      <c r="AB3758" s="410"/>
      <c r="AC3758" s="410"/>
      <c r="AD3758" s="410"/>
    </row>
    <row r="3759" spans="1:30" s="30" customFormat="1" x14ac:dyDescent="0.25">
      <c r="A3759"/>
      <c r="B3759"/>
      <c r="C3759" s="33"/>
      <c r="D3759" s="33"/>
      <c r="E3759" s="33"/>
      <c r="F3759" s="33"/>
      <c r="G3759" s="33"/>
      <c r="N3759"/>
      <c r="O3759"/>
      <c r="P3759"/>
      <c r="Q3759"/>
      <c r="R3759"/>
      <c r="S3759"/>
      <c r="T3759"/>
      <c r="U3759"/>
      <c r="V3759"/>
      <c r="W3759"/>
      <c r="X3759" s="410"/>
      <c r="Y3759" s="410"/>
      <c r="Z3759" s="410"/>
      <c r="AA3759" s="410"/>
      <c r="AB3759" s="410"/>
      <c r="AC3759" s="410"/>
      <c r="AD3759" s="410"/>
    </row>
    <row r="3760" spans="1:30" s="30" customFormat="1" x14ac:dyDescent="0.25">
      <c r="A3760"/>
      <c r="B3760"/>
      <c r="C3760" s="33"/>
      <c r="D3760" s="33"/>
      <c r="E3760" s="33"/>
      <c r="F3760" s="33"/>
      <c r="G3760" s="33"/>
      <c r="N3760"/>
      <c r="O3760"/>
      <c r="P3760"/>
      <c r="Q3760"/>
      <c r="R3760"/>
      <c r="S3760"/>
      <c r="T3760"/>
      <c r="U3760"/>
      <c r="V3760"/>
      <c r="W3760"/>
      <c r="X3760" s="410"/>
      <c r="Y3760" s="410"/>
      <c r="Z3760" s="410"/>
      <c r="AA3760" s="410"/>
      <c r="AB3760" s="410"/>
      <c r="AC3760" s="410"/>
      <c r="AD3760" s="410"/>
    </row>
    <row r="3761" spans="1:30" s="30" customFormat="1" x14ac:dyDescent="0.25">
      <c r="A3761"/>
      <c r="B3761"/>
      <c r="C3761" s="33"/>
      <c r="D3761" s="33"/>
      <c r="E3761" s="33"/>
      <c r="F3761" s="33"/>
      <c r="G3761" s="33"/>
      <c r="N3761"/>
      <c r="O3761"/>
      <c r="P3761"/>
      <c r="Q3761"/>
      <c r="R3761"/>
      <c r="S3761"/>
      <c r="T3761"/>
      <c r="U3761"/>
      <c r="V3761"/>
      <c r="W3761"/>
      <c r="X3761" s="410"/>
      <c r="Y3761" s="410"/>
      <c r="Z3761" s="410"/>
      <c r="AA3761" s="410"/>
      <c r="AB3761" s="410"/>
      <c r="AC3761" s="410"/>
      <c r="AD3761" s="410"/>
    </row>
    <row r="3762" spans="1:30" s="30" customFormat="1" x14ac:dyDescent="0.25">
      <c r="A3762"/>
      <c r="B3762"/>
      <c r="C3762" s="33"/>
      <c r="D3762" s="33"/>
      <c r="E3762" s="33"/>
      <c r="F3762" s="33"/>
      <c r="G3762" s="33"/>
      <c r="N3762"/>
      <c r="O3762"/>
      <c r="P3762"/>
      <c r="Q3762"/>
      <c r="R3762"/>
      <c r="S3762"/>
      <c r="T3762"/>
      <c r="U3762"/>
      <c r="V3762"/>
      <c r="W3762"/>
      <c r="X3762" s="410"/>
      <c r="Y3762" s="410"/>
      <c r="Z3762" s="410"/>
      <c r="AA3762" s="410"/>
      <c r="AB3762" s="410"/>
      <c r="AC3762" s="410"/>
      <c r="AD3762" s="410"/>
    </row>
    <row r="3763" spans="1:30" s="30" customFormat="1" x14ac:dyDescent="0.25">
      <c r="A3763"/>
      <c r="B3763"/>
      <c r="C3763" s="33"/>
      <c r="D3763" s="33"/>
      <c r="E3763" s="33"/>
      <c r="F3763" s="33"/>
      <c r="G3763" s="33"/>
      <c r="N3763"/>
      <c r="O3763"/>
      <c r="P3763"/>
      <c r="Q3763"/>
      <c r="R3763"/>
      <c r="S3763"/>
      <c r="T3763"/>
      <c r="U3763"/>
      <c r="V3763"/>
      <c r="W3763"/>
      <c r="X3763" s="410"/>
      <c r="Y3763" s="410"/>
      <c r="Z3763" s="410"/>
      <c r="AA3763" s="410"/>
      <c r="AB3763" s="410"/>
      <c r="AC3763" s="410"/>
      <c r="AD3763" s="410"/>
    </row>
    <row r="3764" spans="1:30" s="30" customFormat="1" x14ac:dyDescent="0.25">
      <c r="A3764"/>
      <c r="B3764"/>
      <c r="C3764" s="33"/>
      <c r="D3764" s="33"/>
      <c r="E3764" s="33"/>
      <c r="F3764" s="33"/>
      <c r="G3764" s="33"/>
      <c r="N3764"/>
      <c r="O3764"/>
      <c r="P3764"/>
      <c r="Q3764"/>
      <c r="R3764"/>
      <c r="S3764"/>
      <c r="T3764"/>
      <c r="U3764"/>
      <c r="V3764"/>
      <c r="W3764"/>
      <c r="X3764" s="410"/>
      <c r="Y3764" s="410"/>
      <c r="Z3764" s="410"/>
      <c r="AA3764" s="410"/>
      <c r="AB3764" s="410"/>
      <c r="AC3764" s="410"/>
      <c r="AD3764" s="410"/>
    </row>
    <row r="3765" spans="1:30" s="30" customFormat="1" x14ac:dyDescent="0.25">
      <c r="A3765"/>
      <c r="B3765"/>
      <c r="C3765" s="33"/>
      <c r="D3765" s="33"/>
      <c r="E3765" s="33"/>
      <c r="F3765" s="33"/>
      <c r="G3765" s="33"/>
      <c r="N3765"/>
      <c r="O3765"/>
      <c r="P3765"/>
      <c r="Q3765"/>
      <c r="R3765"/>
      <c r="S3765"/>
      <c r="T3765"/>
      <c r="U3765"/>
      <c r="V3765"/>
      <c r="W3765"/>
      <c r="X3765" s="410"/>
      <c r="Y3765" s="410"/>
      <c r="Z3765" s="410"/>
      <c r="AA3765" s="410"/>
      <c r="AB3765" s="410"/>
      <c r="AC3765" s="410"/>
      <c r="AD3765" s="410"/>
    </row>
    <row r="3766" spans="1:30" s="30" customFormat="1" x14ac:dyDescent="0.25">
      <c r="A3766"/>
      <c r="B3766"/>
      <c r="C3766" s="33"/>
      <c r="D3766" s="33"/>
      <c r="E3766" s="33"/>
      <c r="F3766" s="33"/>
      <c r="G3766" s="33"/>
      <c r="N3766"/>
      <c r="O3766"/>
      <c r="P3766"/>
      <c r="Q3766"/>
      <c r="R3766"/>
      <c r="S3766"/>
      <c r="T3766"/>
      <c r="U3766"/>
      <c r="V3766"/>
      <c r="W3766"/>
      <c r="X3766" s="410"/>
      <c r="Y3766" s="410"/>
      <c r="Z3766" s="410"/>
      <c r="AA3766" s="410"/>
      <c r="AB3766" s="410"/>
      <c r="AC3766" s="410"/>
      <c r="AD3766" s="410"/>
    </row>
    <row r="3767" spans="1:30" s="30" customFormat="1" x14ac:dyDescent="0.25">
      <c r="A3767"/>
      <c r="B3767"/>
      <c r="C3767" s="33"/>
      <c r="D3767" s="33"/>
      <c r="E3767" s="33"/>
      <c r="F3767" s="33"/>
      <c r="G3767" s="33"/>
      <c r="N3767"/>
      <c r="O3767"/>
      <c r="P3767"/>
      <c r="Q3767"/>
      <c r="R3767"/>
      <c r="S3767"/>
      <c r="T3767"/>
      <c r="U3767"/>
      <c r="V3767"/>
      <c r="W3767"/>
      <c r="X3767" s="410"/>
      <c r="Y3767" s="410"/>
      <c r="Z3767" s="410"/>
      <c r="AA3767" s="410"/>
      <c r="AB3767" s="410"/>
      <c r="AC3767" s="410"/>
      <c r="AD3767" s="410"/>
    </row>
    <row r="3768" spans="1:30" s="30" customFormat="1" x14ac:dyDescent="0.25">
      <c r="A3768"/>
      <c r="B3768"/>
      <c r="C3768" s="33"/>
      <c r="D3768" s="33"/>
      <c r="E3768" s="33"/>
      <c r="F3768" s="33"/>
      <c r="G3768" s="33"/>
      <c r="N3768"/>
      <c r="O3768"/>
      <c r="P3768"/>
      <c r="Q3768"/>
      <c r="R3768"/>
      <c r="S3768"/>
      <c r="T3768"/>
      <c r="U3768"/>
      <c r="V3768"/>
      <c r="W3768"/>
      <c r="X3768" s="410"/>
      <c r="Y3768" s="410"/>
      <c r="Z3768" s="410"/>
      <c r="AA3768" s="410"/>
      <c r="AB3768" s="410"/>
      <c r="AC3768" s="410"/>
      <c r="AD3768" s="410"/>
    </row>
    <row r="3769" spans="1:30" s="30" customFormat="1" x14ac:dyDescent="0.25">
      <c r="A3769"/>
      <c r="B3769"/>
      <c r="C3769" s="33"/>
      <c r="D3769" s="33"/>
      <c r="E3769" s="33"/>
      <c r="F3769" s="33"/>
      <c r="G3769" s="33"/>
      <c r="N3769"/>
      <c r="O3769"/>
      <c r="P3769"/>
      <c r="Q3769"/>
      <c r="R3769"/>
      <c r="S3769"/>
      <c r="T3769"/>
      <c r="U3769"/>
      <c r="V3769"/>
      <c r="W3769"/>
      <c r="X3769" s="410"/>
      <c r="Y3769" s="410"/>
      <c r="Z3769" s="410"/>
      <c r="AA3769" s="410"/>
      <c r="AB3769" s="410"/>
      <c r="AC3769" s="410"/>
      <c r="AD3769" s="410"/>
    </row>
    <row r="3770" spans="1:30" s="30" customFormat="1" x14ac:dyDescent="0.25">
      <c r="A3770"/>
      <c r="B3770"/>
      <c r="C3770" s="33"/>
      <c r="D3770" s="33"/>
      <c r="E3770" s="33"/>
      <c r="F3770" s="33"/>
      <c r="G3770" s="33"/>
      <c r="N3770"/>
      <c r="O3770"/>
      <c r="P3770"/>
      <c r="Q3770"/>
      <c r="R3770"/>
      <c r="S3770"/>
      <c r="T3770"/>
      <c r="U3770"/>
      <c r="V3770"/>
      <c r="W3770"/>
      <c r="X3770" s="410"/>
      <c r="Y3770" s="410"/>
      <c r="Z3770" s="410"/>
      <c r="AA3770" s="410"/>
      <c r="AB3770" s="410"/>
      <c r="AC3770" s="410"/>
      <c r="AD3770" s="410"/>
    </row>
    <row r="3771" spans="1:30" s="30" customFormat="1" x14ac:dyDescent="0.25">
      <c r="A3771"/>
      <c r="B3771"/>
      <c r="C3771" s="33"/>
      <c r="D3771" s="33"/>
      <c r="E3771" s="33"/>
      <c r="F3771" s="33"/>
      <c r="G3771" s="33"/>
      <c r="N3771"/>
      <c r="O3771"/>
      <c r="P3771"/>
      <c r="Q3771"/>
      <c r="R3771"/>
      <c r="S3771"/>
      <c r="T3771"/>
      <c r="U3771"/>
      <c r="V3771"/>
      <c r="W3771"/>
      <c r="X3771" s="410"/>
      <c r="Y3771" s="410"/>
      <c r="Z3771" s="410"/>
      <c r="AA3771" s="410"/>
      <c r="AB3771" s="410"/>
      <c r="AC3771" s="410"/>
      <c r="AD3771" s="410"/>
    </row>
    <row r="3772" spans="1:30" s="30" customFormat="1" x14ac:dyDescent="0.25">
      <c r="A3772"/>
      <c r="B3772"/>
      <c r="C3772" s="33"/>
      <c r="D3772" s="33"/>
      <c r="E3772" s="33"/>
      <c r="F3772" s="33"/>
      <c r="G3772" s="33"/>
      <c r="N3772"/>
      <c r="O3772"/>
      <c r="P3772"/>
      <c r="Q3772"/>
      <c r="R3772"/>
      <c r="S3772"/>
      <c r="T3772"/>
      <c r="U3772"/>
      <c r="V3772"/>
      <c r="W3772"/>
      <c r="X3772" s="410"/>
      <c r="Y3772" s="410"/>
      <c r="Z3772" s="410"/>
      <c r="AA3772" s="410"/>
      <c r="AB3772" s="410"/>
      <c r="AC3772" s="410"/>
      <c r="AD3772" s="410"/>
    </row>
    <row r="3773" spans="1:30" s="30" customFormat="1" x14ac:dyDescent="0.25">
      <c r="A3773"/>
      <c r="B3773"/>
      <c r="C3773" s="33"/>
      <c r="D3773" s="33"/>
      <c r="E3773" s="33"/>
      <c r="F3773" s="33"/>
      <c r="G3773" s="33"/>
      <c r="N3773"/>
      <c r="O3773"/>
      <c r="P3773"/>
      <c r="Q3773"/>
      <c r="R3773"/>
      <c r="S3773"/>
      <c r="T3773"/>
      <c r="U3773"/>
      <c r="V3773"/>
      <c r="W3773"/>
      <c r="X3773" s="410"/>
      <c r="Y3773" s="410"/>
      <c r="Z3773" s="410"/>
      <c r="AA3773" s="410"/>
      <c r="AB3773" s="410"/>
      <c r="AC3773" s="410"/>
      <c r="AD3773" s="410"/>
    </row>
    <row r="3774" spans="1:30" s="30" customFormat="1" x14ac:dyDescent="0.25">
      <c r="A3774"/>
      <c r="B3774"/>
      <c r="C3774" s="33"/>
      <c r="D3774" s="33"/>
      <c r="E3774" s="33"/>
      <c r="F3774" s="33"/>
      <c r="G3774" s="33"/>
      <c r="N3774"/>
      <c r="O3774"/>
      <c r="P3774"/>
      <c r="Q3774"/>
      <c r="R3774"/>
      <c r="S3774"/>
      <c r="T3774"/>
      <c r="U3774"/>
      <c r="V3774"/>
      <c r="W3774"/>
      <c r="X3774" s="410"/>
      <c r="Y3774" s="410"/>
      <c r="Z3774" s="410"/>
      <c r="AA3774" s="410"/>
      <c r="AB3774" s="410"/>
      <c r="AC3774" s="410"/>
      <c r="AD3774" s="410"/>
    </row>
    <row r="3775" spans="1:30" s="30" customFormat="1" x14ac:dyDescent="0.25">
      <c r="A3775"/>
      <c r="B3775"/>
      <c r="C3775" s="33"/>
      <c r="D3775" s="33"/>
      <c r="E3775" s="33"/>
      <c r="F3775" s="33"/>
      <c r="G3775" s="33"/>
      <c r="N3775"/>
      <c r="O3775"/>
      <c r="P3775"/>
      <c r="Q3775"/>
      <c r="R3775"/>
      <c r="S3775"/>
      <c r="T3775"/>
      <c r="U3775"/>
      <c r="V3775"/>
      <c r="W3775"/>
      <c r="X3775" s="410"/>
      <c r="Y3775" s="410"/>
      <c r="Z3775" s="410"/>
      <c r="AA3775" s="410"/>
      <c r="AB3775" s="410"/>
      <c r="AC3775" s="410"/>
      <c r="AD3775" s="410"/>
    </row>
    <row r="3776" spans="1:30" s="30" customFormat="1" x14ac:dyDescent="0.25">
      <c r="A3776"/>
      <c r="B3776"/>
      <c r="C3776" s="33"/>
      <c r="D3776" s="33"/>
      <c r="E3776" s="33"/>
      <c r="F3776" s="33"/>
      <c r="G3776" s="33"/>
      <c r="N3776"/>
      <c r="O3776"/>
      <c r="P3776"/>
      <c r="Q3776"/>
      <c r="R3776"/>
      <c r="S3776"/>
      <c r="T3776"/>
      <c r="U3776"/>
      <c r="V3776"/>
      <c r="W3776"/>
      <c r="X3776" s="410"/>
      <c r="Y3776" s="410"/>
      <c r="Z3776" s="410"/>
      <c r="AA3776" s="410"/>
      <c r="AB3776" s="410"/>
      <c r="AC3776" s="410"/>
      <c r="AD3776" s="410"/>
    </row>
    <row r="3777" spans="1:30" s="30" customFormat="1" x14ac:dyDescent="0.25">
      <c r="A3777"/>
      <c r="B3777"/>
      <c r="C3777" s="33"/>
      <c r="D3777" s="33"/>
      <c r="E3777" s="33"/>
      <c r="F3777" s="33"/>
      <c r="G3777" s="33"/>
      <c r="N3777"/>
      <c r="O3777"/>
      <c r="P3777"/>
      <c r="Q3777"/>
      <c r="R3777"/>
      <c r="S3777"/>
      <c r="T3777"/>
      <c r="U3777"/>
      <c r="V3777"/>
      <c r="W3777"/>
      <c r="X3777" s="410"/>
      <c r="Y3777" s="410"/>
      <c r="Z3777" s="410"/>
      <c r="AA3777" s="410"/>
      <c r="AB3777" s="410"/>
      <c r="AC3777" s="410"/>
      <c r="AD3777" s="410"/>
    </row>
    <row r="3778" spans="1:30" s="30" customFormat="1" x14ac:dyDescent="0.25">
      <c r="A3778"/>
      <c r="B3778"/>
      <c r="C3778" s="33"/>
      <c r="D3778" s="33"/>
      <c r="E3778" s="33"/>
      <c r="F3778" s="33"/>
      <c r="G3778" s="33"/>
      <c r="N3778"/>
      <c r="O3778"/>
      <c r="P3778"/>
      <c r="Q3778"/>
      <c r="R3778"/>
      <c r="S3778"/>
      <c r="T3778"/>
      <c r="U3778"/>
      <c r="V3778"/>
      <c r="W3778"/>
      <c r="X3778" s="410"/>
      <c r="Y3778" s="410"/>
      <c r="Z3778" s="410"/>
      <c r="AA3778" s="410"/>
      <c r="AB3778" s="410"/>
      <c r="AC3778" s="410"/>
      <c r="AD3778" s="410"/>
    </row>
    <row r="3779" spans="1:30" s="30" customFormat="1" x14ac:dyDescent="0.25">
      <c r="A3779"/>
      <c r="B3779"/>
      <c r="C3779" s="33"/>
      <c r="D3779" s="33"/>
      <c r="E3779" s="33"/>
      <c r="F3779" s="33"/>
      <c r="G3779" s="33"/>
      <c r="N3779"/>
      <c r="O3779"/>
      <c r="P3779"/>
      <c r="Q3779"/>
      <c r="R3779"/>
      <c r="S3779"/>
      <c r="T3779"/>
      <c r="U3779"/>
      <c r="V3779"/>
      <c r="W3779"/>
      <c r="X3779" s="410"/>
      <c r="Y3779" s="410"/>
      <c r="Z3779" s="410"/>
      <c r="AA3779" s="410"/>
      <c r="AB3779" s="410"/>
      <c r="AC3779" s="410"/>
      <c r="AD3779" s="410"/>
    </row>
    <row r="3780" spans="1:30" s="30" customFormat="1" x14ac:dyDescent="0.25">
      <c r="A3780"/>
      <c r="B3780"/>
      <c r="C3780" s="33"/>
      <c r="D3780" s="33"/>
      <c r="E3780" s="33"/>
      <c r="F3780" s="33"/>
      <c r="G3780" s="33"/>
      <c r="N3780"/>
      <c r="O3780"/>
      <c r="P3780"/>
      <c r="Q3780"/>
      <c r="R3780"/>
      <c r="S3780"/>
      <c r="T3780"/>
      <c r="U3780"/>
      <c r="V3780"/>
      <c r="W3780"/>
      <c r="X3780" s="410"/>
      <c r="Y3780" s="410"/>
      <c r="Z3780" s="410"/>
      <c r="AA3780" s="410"/>
      <c r="AB3780" s="410"/>
      <c r="AC3780" s="410"/>
      <c r="AD3780" s="410"/>
    </row>
    <row r="3781" spans="1:30" s="30" customFormat="1" x14ac:dyDescent="0.25">
      <c r="A3781"/>
      <c r="B3781"/>
      <c r="C3781" s="33"/>
      <c r="D3781" s="33"/>
      <c r="E3781" s="33"/>
      <c r="F3781" s="33"/>
      <c r="G3781" s="33"/>
      <c r="N3781"/>
      <c r="O3781"/>
      <c r="P3781"/>
      <c r="Q3781"/>
      <c r="R3781"/>
      <c r="S3781"/>
      <c r="T3781"/>
      <c r="U3781"/>
      <c r="V3781"/>
      <c r="W3781"/>
      <c r="X3781" s="410"/>
      <c r="Y3781" s="410"/>
      <c r="Z3781" s="410"/>
      <c r="AA3781" s="410"/>
      <c r="AB3781" s="410"/>
      <c r="AC3781" s="410"/>
      <c r="AD3781" s="410"/>
    </row>
    <row r="3782" spans="1:30" s="30" customFormat="1" x14ac:dyDescent="0.25">
      <c r="A3782"/>
      <c r="B3782"/>
      <c r="C3782" s="33"/>
      <c r="D3782" s="33"/>
      <c r="E3782" s="33"/>
      <c r="F3782" s="33"/>
      <c r="G3782" s="33"/>
      <c r="N3782"/>
      <c r="O3782"/>
      <c r="P3782"/>
      <c r="Q3782"/>
      <c r="R3782"/>
      <c r="S3782"/>
      <c r="T3782"/>
      <c r="U3782"/>
      <c r="V3782"/>
      <c r="W3782"/>
      <c r="X3782" s="410"/>
      <c r="Y3782" s="410"/>
      <c r="Z3782" s="410"/>
      <c r="AA3782" s="410"/>
      <c r="AB3782" s="410"/>
      <c r="AC3782" s="410"/>
      <c r="AD3782" s="410"/>
    </row>
    <row r="3783" spans="1:30" s="30" customFormat="1" x14ac:dyDescent="0.25">
      <c r="A3783"/>
      <c r="B3783"/>
      <c r="C3783" s="33"/>
      <c r="D3783" s="33"/>
      <c r="E3783" s="33"/>
      <c r="F3783" s="33"/>
      <c r="G3783" s="33"/>
      <c r="N3783"/>
      <c r="O3783"/>
      <c r="P3783"/>
      <c r="Q3783"/>
      <c r="R3783"/>
      <c r="S3783"/>
      <c r="T3783"/>
      <c r="U3783"/>
      <c r="V3783"/>
      <c r="W3783"/>
      <c r="X3783" s="410"/>
      <c r="Y3783" s="410"/>
      <c r="Z3783" s="410"/>
      <c r="AA3783" s="410"/>
      <c r="AB3783" s="410"/>
      <c r="AC3783" s="410"/>
      <c r="AD3783" s="410"/>
    </row>
    <row r="3784" spans="1:30" s="30" customFormat="1" x14ac:dyDescent="0.25">
      <c r="A3784"/>
      <c r="B3784"/>
      <c r="C3784" s="33"/>
      <c r="D3784" s="33"/>
      <c r="E3784" s="33"/>
      <c r="F3784" s="33"/>
      <c r="G3784" s="33"/>
      <c r="N3784"/>
      <c r="O3784"/>
      <c r="P3784"/>
      <c r="Q3784"/>
      <c r="R3784"/>
      <c r="S3784"/>
      <c r="T3784"/>
      <c r="U3784"/>
      <c r="V3784"/>
      <c r="W3784"/>
      <c r="X3784" s="410"/>
      <c r="Y3784" s="410"/>
      <c r="Z3784" s="410"/>
      <c r="AA3784" s="410"/>
      <c r="AB3784" s="410"/>
      <c r="AC3784" s="410"/>
      <c r="AD3784" s="410"/>
    </row>
    <row r="3785" spans="1:30" s="30" customFormat="1" x14ac:dyDescent="0.25">
      <c r="A3785"/>
      <c r="B3785"/>
      <c r="C3785" s="33"/>
      <c r="D3785" s="33"/>
      <c r="E3785" s="33"/>
      <c r="F3785" s="33"/>
      <c r="G3785" s="33"/>
      <c r="N3785"/>
      <c r="O3785"/>
      <c r="P3785"/>
      <c r="Q3785"/>
      <c r="R3785"/>
      <c r="S3785"/>
      <c r="T3785"/>
      <c r="U3785"/>
      <c r="V3785"/>
      <c r="W3785"/>
      <c r="X3785" s="410"/>
      <c r="Y3785" s="410"/>
      <c r="Z3785" s="410"/>
      <c r="AA3785" s="410"/>
      <c r="AB3785" s="410"/>
      <c r="AC3785" s="410"/>
      <c r="AD3785" s="410"/>
    </row>
    <row r="3786" spans="1:30" s="30" customFormat="1" x14ac:dyDescent="0.25">
      <c r="A3786"/>
      <c r="B3786"/>
      <c r="C3786" s="33"/>
      <c r="D3786" s="33"/>
      <c r="E3786" s="33"/>
      <c r="F3786" s="33"/>
      <c r="G3786" s="33"/>
      <c r="N3786"/>
      <c r="O3786"/>
      <c r="P3786"/>
      <c r="Q3786"/>
      <c r="R3786"/>
      <c r="S3786"/>
      <c r="T3786"/>
      <c r="U3786"/>
      <c r="V3786"/>
      <c r="W3786"/>
      <c r="X3786" s="410"/>
      <c r="Y3786" s="410"/>
      <c r="Z3786" s="410"/>
      <c r="AA3786" s="410"/>
      <c r="AB3786" s="410"/>
      <c r="AC3786" s="410"/>
      <c r="AD3786" s="410"/>
    </row>
    <row r="3787" spans="1:30" s="30" customFormat="1" x14ac:dyDescent="0.25">
      <c r="A3787"/>
      <c r="B3787"/>
      <c r="C3787" s="33"/>
      <c r="D3787" s="33"/>
      <c r="E3787" s="33"/>
      <c r="F3787" s="33"/>
      <c r="G3787" s="33"/>
      <c r="N3787"/>
      <c r="O3787"/>
      <c r="P3787"/>
      <c r="Q3787"/>
      <c r="R3787"/>
      <c r="S3787"/>
      <c r="T3787"/>
      <c r="U3787"/>
      <c r="V3787"/>
      <c r="W3787"/>
      <c r="X3787" s="410"/>
      <c r="Y3787" s="410"/>
      <c r="Z3787" s="410"/>
      <c r="AA3787" s="410"/>
      <c r="AB3787" s="410"/>
      <c r="AC3787" s="410"/>
      <c r="AD3787" s="410"/>
    </row>
    <row r="3788" spans="1:30" s="30" customFormat="1" x14ac:dyDescent="0.25">
      <c r="A3788"/>
      <c r="B3788"/>
      <c r="C3788" s="33"/>
      <c r="D3788" s="33"/>
      <c r="E3788" s="33"/>
      <c r="F3788" s="33"/>
      <c r="G3788" s="33"/>
      <c r="N3788"/>
      <c r="O3788"/>
      <c r="P3788"/>
      <c r="Q3788"/>
      <c r="R3788"/>
      <c r="S3788"/>
      <c r="T3788"/>
      <c r="U3788"/>
      <c r="V3788"/>
      <c r="W3788"/>
      <c r="X3788" s="410"/>
      <c r="Y3788" s="410"/>
      <c r="Z3788" s="410"/>
      <c r="AA3788" s="410"/>
      <c r="AB3788" s="410"/>
      <c r="AC3788" s="410"/>
      <c r="AD3788" s="410"/>
    </row>
    <row r="3789" spans="1:30" s="30" customFormat="1" x14ac:dyDescent="0.25">
      <c r="A3789"/>
      <c r="B3789"/>
      <c r="C3789" s="33"/>
      <c r="D3789" s="33"/>
      <c r="E3789" s="33"/>
      <c r="F3789" s="33"/>
      <c r="G3789" s="33"/>
      <c r="N3789"/>
      <c r="O3789"/>
      <c r="P3789"/>
      <c r="Q3789"/>
      <c r="R3789"/>
      <c r="S3789"/>
      <c r="T3789"/>
      <c r="U3789"/>
      <c r="V3789"/>
      <c r="W3789"/>
      <c r="X3789" s="410"/>
      <c r="Y3789" s="410"/>
      <c r="Z3789" s="410"/>
      <c r="AA3789" s="410"/>
      <c r="AB3789" s="410"/>
      <c r="AC3789" s="410"/>
      <c r="AD3789" s="410"/>
    </row>
    <row r="3790" spans="1:30" s="30" customFormat="1" x14ac:dyDescent="0.25">
      <c r="A3790"/>
      <c r="B3790"/>
      <c r="C3790" s="33"/>
      <c r="D3790" s="33"/>
      <c r="E3790" s="33"/>
      <c r="F3790" s="33"/>
      <c r="G3790" s="33"/>
      <c r="N3790"/>
      <c r="O3790"/>
      <c r="P3790"/>
      <c r="Q3790"/>
      <c r="R3790"/>
      <c r="S3790"/>
      <c r="T3790"/>
      <c r="U3790"/>
      <c r="V3790"/>
      <c r="W3790"/>
      <c r="X3790" s="410"/>
      <c r="Y3790" s="410"/>
      <c r="Z3790" s="410"/>
      <c r="AA3790" s="410"/>
      <c r="AB3790" s="410"/>
      <c r="AC3790" s="410"/>
      <c r="AD3790" s="410"/>
    </row>
    <row r="3791" spans="1:30" s="30" customFormat="1" x14ac:dyDescent="0.25">
      <c r="A3791"/>
      <c r="B3791"/>
      <c r="C3791" s="33"/>
      <c r="D3791" s="33"/>
      <c r="E3791" s="33"/>
      <c r="F3791" s="33"/>
      <c r="G3791" s="33"/>
      <c r="N3791"/>
      <c r="O3791"/>
      <c r="P3791"/>
      <c r="Q3791"/>
      <c r="R3791"/>
      <c r="S3791"/>
      <c r="T3791"/>
      <c r="U3791"/>
      <c r="V3791"/>
      <c r="W3791"/>
      <c r="X3791" s="410"/>
      <c r="Y3791" s="410"/>
      <c r="Z3791" s="410"/>
      <c r="AA3791" s="410"/>
      <c r="AB3791" s="410"/>
      <c r="AC3791" s="410"/>
      <c r="AD3791" s="410"/>
    </row>
    <row r="3792" spans="1:30" s="30" customFormat="1" x14ac:dyDescent="0.25">
      <c r="A3792"/>
      <c r="B3792"/>
      <c r="C3792" s="33"/>
      <c r="D3792" s="33"/>
      <c r="E3792" s="33"/>
      <c r="F3792" s="33"/>
      <c r="G3792" s="33"/>
      <c r="N3792"/>
      <c r="O3792"/>
      <c r="P3792"/>
      <c r="Q3792"/>
      <c r="R3792"/>
      <c r="S3792"/>
      <c r="T3792"/>
      <c r="U3792"/>
      <c r="V3792"/>
      <c r="W3792"/>
      <c r="X3792" s="410"/>
      <c r="Y3792" s="410"/>
      <c r="Z3792" s="410"/>
      <c r="AA3792" s="410"/>
      <c r="AB3792" s="410"/>
      <c r="AC3792" s="410"/>
      <c r="AD3792" s="410"/>
    </row>
    <row r="3793" spans="1:30" s="30" customFormat="1" x14ac:dyDescent="0.25">
      <c r="A3793"/>
      <c r="B3793"/>
      <c r="C3793" s="33"/>
      <c r="D3793" s="33"/>
      <c r="E3793" s="33"/>
      <c r="F3793" s="33"/>
      <c r="G3793" s="33"/>
      <c r="N3793"/>
      <c r="O3793"/>
      <c r="P3793"/>
      <c r="Q3793"/>
      <c r="R3793"/>
      <c r="S3793"/>
      <c r="T3793"/>
      <c r="U3793"/>
      <c r="V3793"/>
      <c r="W3793"/>
      <c r="X3793" s="410"/>
      <c r="Y3793" s="410"/>
      <c r="Z3793" s="410"/>
      <c r="AA3793" s="410"/>
      <c r="AB3793" s="410"/>
      <c r="AC3793" s="410"/>
      <c r="AD3793" s="410"/>
    </row>
    <row r="3794" spans="1:30" s="30" customFormat="1" x14ac:dyDescent="0.25">
      <c r="A3794"/>
      <c r="B3794"/>
      <c r="C3794" s="33"/>
      <c r="D3794" s="33"/>
      <c r="E3794" s="33"/>
      <c r="F3794" s="33"/>
      <c r="G3794" s="33"/>
      <c r="N3794"/>
      <c r="O3794"/>
      <c r="P3794"/>
      <c r="Q3794"/>
      <c r="R3794"/>
      <c r="S3794"/>
      <c r="T3794"/>
      <c r="U3794"/>
      <c r="V3794"/>
      <c r="W3794"/>
      <c r="X3794" s="410"/>
      <c r="Y3794" s="410"/>
      <c r="Z3794" s="410"/>
      <c r="AA3794" s="410"/>
      <c r="AB3794" s="410"/>
      <c r="AC3794" s="410"/>
      <c r="AD3794" s="410"/>
    </row>
    <row r="3795" spans="1:30" s="30" customFormat="1" x14ac:dyDescent="0.25">
      <c r="A3795"/>
      <c r="B3795"/>
      <c r="C3795" s="33"/>
      <c r="D3795" s="33"/>
      <c r="E3795" s="33"/>
      <c r="F3795" s="33"/>
      <c r="G3795" s="33"/>
      <c r="N3795"/>
      <c r="O3795"/>
      <c r="P3795"/>
      <c r="Q3795"/>
      <c r="R3795"/>
      <c r="S3795"/>
      <c r="T3795"/>
      <c r="U3795"/>
      <c r="V3795"/>
      <c r="W3795"/>
      <c r="X3795" s="410"/>
      <c r="Y3795" s="410"/>
      <c r="Z3795" s="410"/>
      <c r="AA3795" s="410"/>
      <c r="AB3795" s="410"/>
      <c r="AC3795" s="410"/>
      <c r="AD3795" s="410"/>
    </row>
    <row r="3796" spans="1:30" s="30" customFormat="1" x14ac:dyDescent="0.25">
      <c r="A3796"/>
      <c r="B3796"/>
      <c r="C3796" s="33"/>
      <c r="D3796" s="33"/>
      <c r="E3796" s="33"/>
      <c r="F3796" s="33"/>
      <c r="G3796" s="33"/>
      <c r="N3796"/>
      <c r="O3796"/>
      <c r="P3796"/>
      <c r="Q3796"/>
      <c r="R3796"/>
      <c r="S3796"/>
      <c r="T3796"/>
      <c r="U3796"/>
      <c r="V3796"/>
      <c r="W3796"/>
      <c r="X3796" s="410"/>
      <c r="Y3796" s="410"/>
      <c r="Z3796" s="410"/>
      <c r="AA3796" s="410"/>
      <c r="AB3796" s="410"/>
      <c r="AC3796" s="410"/>
      <c r="AD3796" s="410"/>
    </row>
    <row r="3797" spans="1:30" s="30" customFormat="1" x14ac:dyDescent="0.25">
      <c r="A3797"/>
      <c r="B3797"/>
      <c r="C3797" s="33"/>
      <c r="D3797" s="33"/>
      <c r="E3797" s="33"/>
      <c r="F3797" s="33"/>
      <c r="G3797" s="33"/>
      <c r="N3797"/>
      <c r="O3797"/>
      <c r="P3797"/>
      <c r="Q3797"/>
      <c r="R3797"/>
      <c r="S3797"/>
      <c r="T3797"/>
      <c r="U3797"/>
      <c r="V3797"/>
      <c r="W3797"/>
      <c r="X3797" s="410"/>
      <c r="Y3797" s="410"/>
      <c r="Z3797" s="410"/>
      <c r="AA3797" s="410"/>
      <c r="AB3797" s="410"/>
      <c r="AC3797" s="410"/>
      <c r="AD3797" s="410"/>
    </row>
    <row r="3798" spans="1:30" s="30" customFormat="1" x14ac:dyDescent="0.25">
      <c r="A3798"/>
      <c r="B3798"/>
      <c r="C3798" s="33"/>
      <c r="D3798" s="33"/>
      <c r="E3798" s="33"/>
      <c r="F3798" s="33"/>
      <c r="G3798" s="33"/>
      <c r="N3798"/>
      <c r="O3798"/>
      <c r="P3798"/>
      <c r="Q3798"/>
      <c r="R3798"/>
      <c r="S3798"/>
      <c r="T3798"/>
      <c r="U3798"/>
      <c r="V3798"/>
      <c r="W3798"/>
      <c r="X3798" s="410"/>
      <c r="Y3798" s="410"/>
      <c r="Z3798" s="410"/>
      <c r="AA3798" s="410"/>
      <c r="AB3798" s="410"/>
      <c r="AC3798" s="410"/>
      <c r="AD3798" s="410"/>
    </row>
    <row r="3799" spans="1:30" s="30" customFormat="1" x14ac:dyDescent="0.25">
      <c r="A3799"/>
      <c r="B3799"/>
      <c r="C3799" s="33"/>
      <c r="D3799" s="33"/>
      <c r="E3799" s="33"/>
      <c r="F3799" s="33"/>
      <c r="G3799" s="33"/>
      <c r="N3799"/>
      <c r="O3799"/>
      <c r="P3799"/>
      <c r="Q3799"/>
      <c r="R3799"/>
      <c r="S3799"/>
      <c r="T3799"/>
      <c r="U3799"/>
      <c r="V3799"/>
      <c r="W3799"/>
      <c r="X3799" s="410"/>
      <c r="Y3799" s="410"/>
      <c r="Z3799" s="410"/>
      <c r="AA3799" s="410"/>
      <c r="AB3799" s="410"/>
      <c r="AC3799" s="410"/>
      <c r="AD3799" s="410"/>
    </row>
    <row r="3800" spans="1:30" s="30" customFormat="1" x14ac:dyDescent="0.25">
      <c r="A3800"/>
      <c r="B3800"/>
      <c r="C3800" s="33"/>
      <c r="D3800" s="33"/>
      <c r="E3800" s="33"/>
      <c r="F3800" s="33"/>
      <c r="G3800" s="33"/>
      <c r="N3800"/>
      <c r="O3800"/>
      <c r="P3800"/>
      <c r="Q3800"/>
      <c r="R3800"/>
      <c r="S3800"/>
      <c r="T3800"/>
      <c r="U3800"/>
      <c r="V3800"/>
      <c r="W3800"/>
      <c r="X3800" s="410"/>
      <c r="Y3800" s="410"/>
      <c r="Z3800" s="410"/>
      <c r="AA3800" s="410"/>
      <c r="AB3800" s="410"/>
      <c r="AC3800" s="410"/>
      <c r="AD3800" s="410"/>
    </row>
    <row r="3801" spans="1:30" s="30" customFormat="1" x14ac:dyDescent="0.25">
      <c r="A3801"/>
      <c r="B3801"/>
      <c r="C3801" s="33"/>
      <c r="D3801" s="33"/>
      <c r="E3801" s="33"/>
      <c r="F3801" s="33"/>
      <c r="G3801" s="33"/>
      <c r="N3801"/>
      <c r="O3801"/>
      <c r="P3801"/>
      <c r="Q3801"/>
      <c r="R3801"/>
      <c r="S3801"/>
      <c r="T3801"/>
      <c r="U3801"/>
      <c r="V3801"/>
      <c r="W3801"/>
      <c r="X3801" s="410"/>
      <c r="Y3801" s="410"/>
      <c r="Z3801" s="410"/>
      <c r="AA3801" s="410"/>
      <c r="AB3801" s="410"/>
      <c r="AC3801" s="410"/>
      <c r="AD3801" s="410"/>
    </row>
    <row r="3802" spans="1:30" s="30" customFormat="1" x14ac:dyDescent="0.25">
      <c r="A3802"/>
      <c r="B3802"/>
      <c r="C3802" s="33"/>
      <c r="D3802" s="33"/>
      <c r="E3802" s="33"/>
      <c r="F3802" s="33"/>
      <c r="G3802" s="33"/>
      <c r="N3802"/>
      <c r="O3802"/>
      <c r="P3802"/>
      <c r="Q3802"/>
      <c r="R3802"/>
      <c r="S3802"/>
      <c r="T3802"/>
      <c r="U3802"/>
      <c r="V3802"/>
      <c r="W3802"/>
      <c r="X3802" s="410"/>
      <c r="Y3802" s="410"/>
      <c r="Z3802" s="410"/>
      <c r="AA3802" s="410"/>
      <c r="AB3802" s="410"/>
      <c r="AC3802" s="410"/>
      <c r="AD3802" s="410"/>
    </row>
    <row r="3803" spans="1:30" s="30" customFormat="1" x14ac:dyDescent="0.25">
      <c r="A3803"/>
      <c r="B3803"/>
      <c r="C3803" s="33"/>
      <c r="D3803" s="33"/>
      <c r="E3803" s="33"/>
      <c r="F3803" s="33"/>
      <c r="G3803" s="33"/>
      <c r="N3803"/>
      <c r="O3803"/>
      <c r="P3803"/>
      <c r="Q3803"/>
      <c r="R3803"/>
      <c r="S3803"/>
      <c r="T3803"/>
      <c r="U3803"/>
      <c r="V3803"/>
      <c r="W3803"/>
      <c r="X3803" s="410"/>
      <c r="Y3803" s="410"/>
      <c r="Z3803" s="410"/>
      <c r="AA3803" s="410"/>
      <c r="AB3803" s="410"/>
      <c r="AC3803" s="410"/>
      <c r="AD3803" s="410"/>
    </row>
    <row r="3804" spans="1:30" s="30" customFormat="1" x14ac:dyDescent="0.25">
      <c r="A3804"/>
      <c r="B3804"/>
      <c r="C3804" s="33"/>
      <c r="D3804" s="33"/>
      <c r="E3804" s="33"/>
      <c r="F3804" s="33"/>
      <c r="G3804" s="33"/>
      <c r="N3804"/>
      <c r="O3804"/>
      <c r="P3804"/>
      <c r="Q3804"/>
      <c r="R3804"/>
      <c r="S3804"/>
      <c r="T3804"/>
      <c r="U3804"/>
      <c r="V3804"/>
      <c r="W3804"/>
      <c r="X3804" s="410"/>
      <c r="Y3804" s="410"/>
      <c r="Z3804" s="410"/>
      <c r="AA3804" s="410"/>
      <c r="AB3804" s="410"/>
      <c r="AC3804" s="410"/>
      <c r="AD3804" s="410"/>
    </row>
    <row r="3805" spans="1:30" s="30" customFormat="1" x14ac:dyDescent="0.25">
      <c r="A3805"/>
      <c r="B3805"/>
      <c r="C3805" s="33"/>
      <c r="D3805" s="33"/>
      <c r="E3805" s="33"/>
      <c r="F3805" s="33"/>
      <c r="G3805" s="33"/>
      <c r="N3805"/>
      <c r="O3805"/>
      <c r="P3805"/>
      <c r="Q3805"/>
      <c r="R3805"/>
      <c r="S3805"/>
      <c r="T3805"/>
      <c r="U3805"/>
      <c r="V3805"/>
      <c r="W3805"/>
      <c r="X3805" s="410"/>
      <c r="Y3805" s="410"/>
      <c r="Z3805" s="410"/>
      <c r="AA3805" s="410"/>
      <c r="AB3805" s="410"/>
      <c r="AC3805" s="410"/>
      <c r="AD3805" s="410"/>
    </row>
    <row r="3806" spans="1:30" s="30" customFormat="1" x14ac:dyDescent="0.25">
      <c r="A3806"/>
      <c r="B3806"/>
      <c r="C3806" s="33"/>
      <c r="D3806" s="33"/>
      <c r="E3806" s="33"/>
      <c r="F3806" s="33"/>
      <c r="G3806" s="33"/>
      <c r="N3806"/>
      <c r="O3806"/>
      <c r="P3806"/>
      <c r="Q3806"/>
      <c r="R3806"/>
      <c r="S3806"/>
      <c r="T3806"/>
      <c r="U3806"/>
      <c r="V3806"/>
      <c r="W3806"/>
      <c r="X3806" s="410"/>
      <c r="Y3806" s="410"/>
      <c r="Z3806" s="410"/>
      <c r="AA3806" s="410"/>
      <c r="AB3806" s="410"/>
      <c r="AC3806" s="410"/>
      <c r="AD3806" s="410"/>
    </row>
    <row r="3807" spans="1:30" s="30" customFormat="1" x14ac:dyDescent="0.25">
      <c r="A3807"/>
      <c r="B3807"/>
      <c r="C3807" s="33"/>
      <c r="D3807" s="33"/>
      <c r="E3807" s="33"/>
      <c r="F3807" s="33"/>
      <c r="G3807" s="33"/>
      <c r="N3807"/>
      <c r="O3807"/>
      <c r="P3807"/>
      <c r="Q3807"/>
      <c r="R3807"/>
      <c r="S3807"/>
      <c r="T3807"/>
      <c r="U3807"/>
      <c r="V3807"/>
      <c r="W3807"/>
      <c r="X3807" s="410"/>
      <c r="Y3807" s="410"/>
      <c r="Z3807" s="410"/>
      <c r="AA3807" s="410"/>
      <c r="AB3807" s="410"/>
      <c r="AC3807" s="410"/>
      <c r="AD3807" s="410"/>
    </row>
    <row r="3808" spans="1:30" s="30" customFormat="1" x14ac:dyDescent="0.25">
      <c r="A3808"/>
      <c r="B3808"/>
      <c r="C3808" s="33"/>
      <c r="D3808" s="33"/>
      <c r="E3808" s="33"/>
      <c r="F3808" s="33"/>
      <c r="G3808" s="33"/>
      <c r="N3808"/>
      <c r="O3808"/>
      <c r="P3808"/>
      <c r="Q3808"/>
      <c r="R3808"/>
      <c r="S3808"/>
      <c r="T3808"/>
      <c r="U3808"/>
      <c r="V3808"/>
      <c r="W3808"/>
      <c r="X3808" s="410"/>
      <c r="Y3808" s="410"/>
      <c r="Z3808" s="410"/>
      <c r="AA3808" s="410"/>
      <c r="AB3808" s="410"/>
      <c r="AC3808" s="410"/>
      <c r="AD3808" s="410"/>
    </row>
    <row r="3809" spans="1:30" s="30" customFormat="1" x14ac:dyDescent="0.25">
      <c r="A3809"/>
      <c r="B3809"/>
      <c r="C3809" s="33"/>
      <c r="D3809" s="33"/>
      <c r="E3809" s="33"/>
      <c r="F3809" s="33"/>
      <c r="G3809" s="33"/>
      <c r="N3809"/>
      <c r="O3809"/>
      <c r="P3809"/>
      <c r="Q3809"/>
      <c r="R3809"/>
      <c r="S3809"/>
      <c r="T3809"/>
      <c r="U3809"/>
      <c r="V3809"/>
      <c r="W3809"/>
      <c r="X3809" s="410"/>
      <c r="Y3809" s="410"/>
      <c r="Z3809" s="410"/>
      <c r="AA3809" s="410"/>
      <c r="AB3809" s="410"/>
      <c r="AC3809" s="410"/>
      <c r="AD3809" s="410"/>
    </row>
    <row r="3810" spans="1:30" s="30" customFormat="1" x14ac:dyDescent="0.25">
      <c r="A3810"/>
      <c r="B3810"/>
      <c r="C3810" s="33"/>
      <c r="D3810" s="33"/>
      <c r="E3810" s="33"/>
      <c r="F3810" s="33"/>
      <c r="G3810" s="33"/>
      <c r="N3810"/>
      <c r="O3810"/>
      <c r="P3810"/>
      <c r="Q3810"/>
      <c r="R3810"/>
      <c r="S3810"/>
      <c r="T3810"/>
      <c r="U3810"/>
      <c r="V3810"/>
      <c r="W3810"/>
      <c r="X3810" s="410"/>
      <c r="Y3810" s="410"/>
      <c r="Z3810" s="410"/>
      <c r="AA3810" s="410"/>
      <c r="AB3810" s="410"/>
      <c r="AC3810" s="410"/>
      <c r="AD3810" s="410"/>
    </row>
    <row r="3811" spans="1:30" s="30" customFormat="1" x14ac:dyDescent="0.25">
      <c r="A3811"/>
      <c r="B3811"/>
      <c r="C3811" s="33"/>
      <c r="D3811" s="33"/>
      <c r="E3811" s="33"/>
      <c r="F3811" s="33"/>
      <c r="G3811" s="33"/>
      <c r="N3811"/>
      <c r="O3811"/>
      <c r="P3811"/>
      <c r="Q3811"/>
      <c r="R3811"/>
      <c r="S3811"/>
      <c r="T3811"/>
      <c r="U3811"/>
      <c r="V3811"/>
      <c r="W3811"/>
      <c r="X3811" s="410"/>
      <c r="Y3811" s="410"/>
      <c r="Z3811" s="410"/>
      <c r="AA3811" s="410"/>
      <c r="AB3811" s="410"/>
      <c r="AC3811" s="410"/>
      <c r="AD3811" s="410"/>
    </row>
    <row r="3812" spans="1:30" s="30" customFormat="1" x14ac:dyDescent="0.25">
      <c r="A3812"/>
      <c r="B3812"/>
      <c r="C3812" s="33"/>
      <c r="D3812" s="33"/>
      <c r="E3812" s="33"/>
      <c r="F3812" s="33"/>
      <c r="G3812" s="33"/>
      <c r="N3812"/>
      <c r="O3812"/>
      <c r="P3812"/>
      <c r="Q3812"/>
      <c r="R3812"/>
      <c r="S3812"/>
      <c r="T3812"/>
      <c r="U3812"/>
      <c r="V3812"/>
      <c r="W3812"/>
      <c r="X3812" s="410"/>
      <c r="Y3812" s="410"/>
      <c r="Z3812" s="410"/>
      <c r="AA3812" s="410"/>
      <c r="AB3812" s="410"/>
      <c r="AC3812" s="410"/>
      <c r="AD3812" s="410"/>
    </row>
    <row r="3813" spans="1:30" s="30" customFormat="1" x14ac:dyDescent="0.25">
      <c r="A3813"/>
      <c r="B3813"/>
      <c r="C3813" s="33"/>
      <c r="D3813" s="33"/>
      <c r="E3813" s="33"/>
      <c r="F3813" s="33"/>
      <c r="G3813" s="33"/>
      <c r="N3813"/>
      <c r="O3813"/>
      <c r="P3813"/>
      <c r="Q3813"/>
      <c r="R3813"/>
      <c r="S3813"/>
      <c r="T3813"/>
      <c r="U3813"/>
      <c r="V3813"/>
      <c r="W3813"/>
      <c r="X3813" s="410"/>
      <c r="Y3813" s="410"/>
      <c r="Z3813" s="410"/>
      <c r="AA3813" s="410"/>
      <c r="AB3813" s="410"/>
      <c r="AC3813" s="410"/>
      <c r="AD3813" s="410"/>
    </row>
    <row r="3814" spans="1:30" s="30" customFormat="1" x14ac:dyDescent="0.25">
      <c r="A3814"/>
      <c r="B3814"/>
      <c r="C3814" s="33"/>
      <c r="D3814" s="33"/>
      <c r="E3814" s="33"/>
      <c r="F3814" s="33"/>
      <c r="G3814" s="33"/>
      <c r="N3814"/>
      <c r="O3814"/>
      <c r="P3814"/>
      <c r="Q3814"/>
      <c r="R3814"/>
      <c r="S3814"/>
      <c r="T3814"/>
      <c r="U3814"/>
      <c r="V3814"/>
      <c r="W3814"/>
      <c r="X3814" s="410"/>
      <c r="Y3814" s="410"/>
      <c r="Z3814" s="410"/>
      <c r="AA3814" s="410"/>
      <c r="AB3814" s="410"/>
      <c r="AC3814" s="410"/>
      <c r="AD3814" s="410"/>
    </row>
    <row r="3815" spans="1:30" s="30" customFormat="1" x14ac:dyDescent="0.25">
      <c r="A3815"/>
      <c r="B3815"/>
      <c r="C3815" s="33"/>
      <c r="D3815" s="33"/>
      <c r="E3815" s="33"/>
      <c r="F3815" s="33"/>
      <c r="G3815" s="33"/>
      <c r="N3815"/>
      <c r="O3815"/>
      <c r="P3815"/>
      <c r="Q3815"/>
      <c r="R3815"/>
      <c r="S3815"/>
      <c r="T3815"/>
      <c r="U3815"/>
      <c r="V3815"/>
      <c r="W3815"/>
      <c r="X3815" s="410"/>
      <c r="Y3815" s="410"/>
      <c r="Z3815" s="410"/>
      <c r="AA3815" s="410"/>
      <c r="AB3815" s="410"/>
      <c r="AC3815" s="410"/>
      <c r="AD3815" s="410"/>
    </row>
    <row r="3816" spans="1:30" s="30" customFormat="1" x14ac:dyDescent="0.25">
      <c r="A3816"/>
      <c r="B3816"/>
      <c r="C3816" s="33"/>
      <c r="D3816" s="33"/>
      <c r="E3816" s="33"/>
      <c r="F3816" s="33"/>
      <c r="G3816" s="33"/>
      <c r="N3816"/>
      <c r="O3816"/>
      <c r="P3816"/>
      <c r="Q3816"/>
      <c r="R3816"/>
      <c r="S3816"/>
      <c r="T3816"/>
      <c r="U3816"/>
      <c r="V3816"/>
      <c r="W3816"/>
      <c r="X3816" s="410"/>
      <c r="Y3816" s="410"/>
      <c r="Z3816" s="410"/>
      <c r="AA3816" s="410"/>
      <c r="AB3816" s="410"/>
      <c r="AC3816" s="410"/>
      <c r="AD3816" s="410"/>
    </row>
    <row r="3817" spans="1:30" s="30" customFormat="1" x14ac:dyDescent="0.25">
      <c r="A3817"/>
      <c r="B3817"/>
      <c r="C3817" s="33"/>
      <c r="D3817" s="33"/>
      <c r="E3817" s="33"/>
      <c r="F3817" s="33"/>
      <c r="G3817" s="33"/>
      <c r="N3817"/>
      <c r="O3817"/>
      <c r="P3817"/>
      <c r="Q3817"/>
      <c r="R3817"/>
      <c r="S3817"/>
      <c r="T3817"/>
      <c r="U3817"/>
      <c r="V3817"/>
      <c r="W3817"/>
      <c r="X3817" s="410"/>
      <c r="Y3817" s="410"/>
      <c r="Z3817" s="410"/>
      <c r="AA3817" s="410"/>
      <c r="AB3817" s="410"/>
      <c r="AC3817" s="410"/>
      <c r="AD3817" s="410"/>
    </row>
    <row r="3818" spans="1:30" s="30" customFormat="1" x14ac:dyDescent="0.25">
      <c r="A3818"/>
      <c r="B3818"/>
      <c r="C3818" s="33"/>
      <c r="D3818" s="33"/>
      <c r="E3818" s="33"/>
      <c r="F3818" s="33"/>
      <c r="G3818" s="33"/>
      <c r="N3818"/>
      <c r="O3818"/>
      <c r="P3818"/>
      <c r="Q3818"/>
      <c r="R3818"/>
      <c r="S3818"/>
      <c r="T3818"/>
      <c r="U3818"/>
      <c r="V3818"/>
      <c r="W3818"/>
      <c r="X3818" s="410"/>
      <c r="Y3818" s="410"/>
      <c r="Z3818" s="410"/>
      <c r="AA3818" s="410"/>
      <c r="AB3818" s="410"/>
      <c r="AC3818" s="410"/>
      <c r="AD3818" s="410"/>
    </row>
    <row r="3819" spans="1:30" s="30" customFormat="1" x14ac:dyDescent="0.25">
      <c r="A3819"/>
      <c r="B3819"/>
      <c r="C3819" s="33"/>
      <c r="D3819" s="33"/>
      <c r="E3819" s="33"/>
      <c r="F3819" s="33"/>
      <c r="G3819" s="33"/>
      <c r="N3819"/>
      <c r="O3819"/>
      <c r="P3819"/>
      <c r="Q3819"/>
      <c r="R3819"/>
      <c r="S3819"/>
      <c r="T3819"/>
      <c r="U3819"/>
      <c r="V3819"/>
      <c r="W3819"/>
      <c r="X3819" s="410"/>
      <c r="Y3819" s="410"/>
      <c r="Z3819" s="410"/>
      <c r="AA3819" s="410"/>
      <c r="AB3819" s="410"/>
      <c r="AC3819" s="410"/>
      <c r="AD3819" s="410"/>
    </row>
    <row r="3820" spans="1:30" s="30" customFormat="1" x14ac:dyDescent="0.25">
      <c r="A3820"/>
      <c r="B3820"/>
      <c r="C3820" s="33"/>
      <c r="D3820" s="33"/>
      <c r="E3820" s="33"/>
      <c r="F3820" s="33"/>
      <c r="G3820" s="33"/>
      <c r="N3820"/>
      <c r="O3820"/>
      <c r="P3820"/>
      <c r="Q3820"/>
      <c r="R3820"/>
      <c r="S3820"/>
      <c r="T3820"/>
      <c r="U3820"/>
      <c r="V3820"/>
      <c r="W3820"/>
      <c r="X3820" s="410"/>
      <c r="Y3820" s="410"/>
      <c r="Z3820" s="410"/>
      <c r="AA3820" s="410"/>
      <c r="AB3820" s="410"/>
      <c r="AC3820" s="410"/>
      <c r="AD3820" s="410"/>
    </row>
    <row r="3821" spans="1:30" s="30" customFormat="1" x14ac:dyDescent="0.25">
      <c r="A3821"/>
      <c r="B3821"/>
      <c r="C3821" s="33"/>
      <c r="D3821" s="33"/>
      <c r="E3821" s="33"/>
      <c r="F3821" s="33"/>
      <c r="G3821" s="33"/>
      <c r="N3821"/>
      <c r="O3821"/>
      <c r="P3821"/>
      <c r="Q3821"/>
      <c r="R3821"/>
      <c r="S3821"/>
      <c r="T3821"/>
      <c r="U3821"/>
      <c r="V3821"/>
      <c r="W3821"/>
      <c r="X3821" s="410"/>
      <c r="Y3821" s="410"/>
      <c r="Z3821" s="410"/>
      <c r="AA3821" s="410"/>
      <c r="AB3821" s="410"/>
      <c r="AC3821" s="410"/>
      <c r="AD3821" s="410"/>
    </row>
    <row r="3822" spans="1:30" s="30" customFormat="1" x14ac:dyDescent="0.25">
      <c r="A3822"/>
      <c r="B3822"/>
      <c r="C3822" s="33"/>
      <c r="D3822" s="33"/>
      <c r="E3822" s="33"/>
      <c r="F3822" s="33"/>
      <c r="G3822" s="33"/>
      <c r="N3822"/>
      <c r="O3822"/>
      <c r="P3822"/>
      <c r="Q3822"/>
      <c r="R3822"/>
      <c r="S3822"/>
      <c r="T3822"/>
      <c r="U3822"/>
      <c r="V3822"/>
      <c r="W3822"/>
      <c r="X3822" s="410"/>
      <c r="Y3822" s="410"/>
      <c r="Z3822" s="410"/>
      <c r="AA3822" s="410"/>
      <c r="AB3822" s="410"/>
      <c r="AC3822" s="410"/>
      <c r="AD3822" s="410"/>
    </row>
    <row r="3823" spans="1:30" s="30" customFormat="1" x14ac:dyDescent="0.25">
      <c r="A3823"/>
      <c r="B3823"/>
      <c r="C3823" s="33"/>
      <c r="D3823" s="33"/>
      <c r="E3823" s="33"/>
      <c r="F3823" s="33"/>
      <c r="G3823" s="33"/>
      <c r="N3823"/>
      <c r="O3823"/>
      <c r="P3823"/>
      <c r="Q3823"/>
      <c r="R3823"/>
      <c r="S3823"/>
      <c r="T3823"/>
      <c r="U3823"/>
      <c r="V3823"/>
      <c r="W3823"/>
      <c r="X3823" s="410"/>
      <c r="Y3823" s="410"/>
      <c r="Z3823" s="410"/>
      <c r="AA3823" s="410"/>
      <c r="AB3823" s="410"/>
      <c r="AC3823" s="410"/>
      <c r="AD3823" s="410"/>
    </row>
    <row r="3824" spans="1:30" s="30" customFormat="1" x14ac:dyDescent="0.25">
      <c r="A3824"/>
      <c r="B3824"/>
      <c r="C3824" s="33"/>
      <c r="D3824" s="33"/>
      <c r="E3824" s="33"/>
      <c r="F3824" s="33"/>
      <c r="G3824" s="33"/>
      <c r="N3824"/>
      <c r="O3824"/>
      <c r="P3824"/>
      <c r="Q3824"/>
      <c r="R3824"/>
      <c r="S3824"/>
      <c r="T3824"/>
      <c r="U3824"/>
      <c r="V3824"/>
      <c r="W3824"/>
      <c r="X3824" s="410"/>
      <c r="Y3824" s="410"/>
      <c r="Z3824" s="410"/>
      <c r="AA3824" s="410"/>
      <c r="AB3824" s="410"/>
      <c r="AC3824" s="410"/>
      <c r="AD3824" s="410"/>
    </row>
    <row r="3825" spans="1:30" s="30" customFormat="1" x14ac:dyDescent="0.25">
      <c r="A3825"/>
      <c r="B3825"/>
      <c r="C3825" s="33"/>
      <c r="D3825" s="33"/>
      <c r="E3825" s="33"/>
      <c r="F3825" s="33"/>
      <c r="G3825" s="33"/>
      <c r="N3825"/>
      <c r="O3825"/>
      <c r="P3825"/>
      <c r="Q3825"/>
      <c r="R3825"/>
      <c r="S3825"/>
      <c r="T3825"/>
      <c r="U3825"/>
      <c r="V3825"/>
      <c r="W3825"/>
      <c r="X3825" s="410"/>
      <c r="Y3825" s="410"/>
      <c r="Z3825" s="410"/>
      <c r="AA3825" s="410"/>
      <c r="AB3825" s="410"/>
      <c r="AC3825" s="410"/>
      <c r="AD3825" s="410"/>
    </row>
    <row r="3826" spans="1:30" s="30" customFormat="1" x14ac:dyDescent="0.25">
      <c r="A3826"/>
      <c r="B3826"/>
      <c r="C3826" s="33"/>
      <c r="D3826" s="33"/>
      <c r="E3826" s="33"/>
      <c r="F3826" s="33"/>
      <c r="G3826" s="33"/>
      <c r="N3826"/>
      <c r="O3826"/>
      <c r="P3826"/>
      <c r="Q3826"/>
      <c r="R3826"/>
      <c r="S3826"/>
      <c r="T3826"/>
      <c r="U3826"/>
      <c r="V3826"/>
      <c r="W3826"/>
      <c r="X3826" s="410"/>
      <c r="Y3826" s="410"/>
      <c r="Z3826" s="410"/>
      <c r="AA3826" s="410"/>
      <c r="AB3826" s="410"/>
      <c r="AC3826" s="410"/>
      <c r="AD3826" s="410"/>
    </row>
    <row r="3827" spans="1:30" s="30" customFormat="1" x14ac:dyDescent="0.25">
      <c r="A3827"/>
      <c r="B3827"/>
      <c r="C3827" s="33"/>
      <c r="D3827" s="33"/>
      <c r="E3827" s="33"/>
      <c r="F3827" s="33"/>
      <c r="G3827" s="33"/>
      <c r="N3827"/>
      <c r="O3827"/>
      <c r="P3827"/>
      <c r="Q3827"/>
      <c r="R3827"/>
      <c r="S3827"/>
      <c r="T3827"/>
      <c r="U3827"/>
      <c r="V3827"/>
      <c r="W3827"/>
      <c r="X3827" s="410"/>
      <c r="Y3827" s="410"/>
      <c r="Z3827" s="410"/>
      <c r="AA3827" s="410"/>
      <c r="AB3827" s="410"/>
      <c r="AC3827" s="410"/>
      <c r="AD3827" s="410"/>
    </row>
    <row r="3828" spans="1:30" s="30" customFormat="1" x14ac:dyDescent="0.25">
      <c r="A3828"/>
      <c r="B3828"/>
      <c r="C3828" s="33"/>
      <c r="D3828" s="33"/>
      <c r="E3828" s="33"/>
      <c r="F3828" s="33"/>
      <c r="G3828" s="33"/>
      <c r="N3828"/>
      <c r="O3828"/>
      <c r="P3828"/>
      <c r="Q3828"/>
      <c r="R3828"/>
      <c r="S3828"/>
      <c r="T3828"/>
      <c r="U3828"/>
      <c r="V3828"/>
      <c r="W3828"/>
      <c r="X3828" s="410"/>
      <c r="Y3828" s="410"/>
      <c r="Z3828" s="410"/>
      <c r="AA3828" s="410"/>
      <c r="AB3828" s="410"/>
      <c r="AC3828" s="410"/>
      <c r="AD3828" s="410"/>
    </row>
    <row r="3829" spans="1:30" s="30" customFormat="1" x14ac:dyDescent="0.25">
      <c r="A3829"/>
      <c r="B3829"/>
      <c r="C3829" s="33"/>
      <c r="D3829" s="33"/>
      <c r="E3829" s="33"/>
      <c r="F3829" s="33"/>
      <c r="G3829" s="33"/>
      <c r="N3829"/>
      <c r="O3829"/>
      <c r="P3829"/>
      <c r="Q3829"/>
      <c r="R3829"/>
      <c r="S3829"/>
      <c r="T3829"/>
      <c r="U3829"/>
      <c r="V3829"/>
      <c r="W3829"/>
      <c r="X3829" s="410"/>
      <c r="Y3829" s="410"/>
      <c r="Z3829" s="410"/>
      <c r="AA3829" s="410"/>
      <c r="AB3829" s="410"/>
      <c r="AC3829" s="410"/>
      <c r="AD3829" s="410"/>
    </row>
    <row r="3830" spans="1:30" s="30" customFormat="1" x14ac:dyDescent="0.25">
      <c r="A3830"/>
      <c r="B3830"/>
      <c r="C3830" s="33"/>
      <c r="D3830" s="33"/>
      <c r="E3830" s="33"/>
      <c r="F3830" s="33"/>
      <c r="G3830" s="33"/>
      <c r="N3830"/>
      <c r="O3830"/>
      <c r="P3830"/>
      <c r="Q3830"/>
      <c r="R3830"/>
      <c r="S3830"/>
      <c r="T3830"/>
      <c r="U3830"/>
      <c r="V3830"/>
      <c r="W3830"/>
      <c r="X3830" s="410"/>
      <c r="Y3830" s="410"/>
      <c r="Z3830" s="410"/>
      <c r="AA3830" s="410"/>
      <c r="AB3830" s="410"/>
      <c r="AC3830" s="410"/>
      <c r="AD3830" s="410"/>
    </row>
    <row r="3831" spans="1:30" s="30" customFormat="1" x14ac:dyDescent="0.25">
      <c r="A3831"/>
      <c r="B3831"/>
      <c r="C3831" s="33"/>
      <c r="D3831" s="33"/>
      <c r="E3831" s="33"/>
      <c r="F3831" s="33"/>
      <c r="G3831" s="33"/>
      <c r="N3831"/>
      <c r="O3831"/>
      <c r="P3831"/>
      <c r="Q3831"/>
      <c r="R3831"/>
      <c r="S3831"/>
      <c r="T3831"/>
      <c r="U3831"/>
      <c r="V3831"/>
      <c r="W3831"/>
      <c r="X3831" s="410"/>
      <c r="Y3831" s="410"/>
      <c r="Z3831" s="410"/>
      <c r="AA3831" s="410"/>
      <c r="AB3831" s="410"/>
      <c r="AC3831" s="410"/>
      <c r="AD3831" s="410"/>
    </row>
    <row r="3832" spans="1:30" s="30" customFormat="1" x14ac:dyDescent="0.25">
      <c r="A3832"/>
      <c r="B3832"/>
      <c r="C3832" s="33"/>
      <c r="D3832" s="33"/>
      <c r="E3832" s="33"/>
      <c r="F3832" s="33"/>
      <c r="G3832" s="33"/>
      <c r="N3832"/>
      <c r="O3832"/>
      <c r="P3832"/>
      <c r="Q3832"/>
      <c r="R3832"/>
      <c r="S3832"/>
      <c r="T3832"/>
      <c r="U3832"/>
      <c r="V3832"/>
      <c r="W3832"/>
      <c r="X3832" s="410"/>
      <c r="Y3832" s="410"/>
      <c r="Z3832" s="410"/>
      <c r="AA3832" s="410"/>
      <c r="AB3832" s="410"/>
      <c r="AC3832" s="410"/>
      <c r="AD3832" s="410"/>
    </row>
    <row r="3833" spans="1:30" s="30" customFormat="1" x14ac:dyDescent="0.25">
      <c r="A3833"/>
      <c r="B3833"/>
      <c r="C3833" s="33"/>
      <c r="D3833" s="33"/>
      <c r="E3833" s="33"/>
      <c r="F3833" s="33"/>
      <c r="G3833" s="33"/>
      <c r="N3833"/>
      <c r="O3833"/>
      <c r="P3833"/>
      <c r="Q3833"/>
      <c r="R3833"/>
      <c r="S3833"/>
      <c r="T3833"/>
      <c r="U3833"/>
      <c r="V3833"/>
      <c r="W3833"/>
      <c r="X3833" s="410"/>
      <c r="Y3833" s="410"/>
      <c r="Z3833" s="410"/>
      <c r="AA3833" s="410"/>
      <c r="AB3833" s="410"/>
      <c r="AC3833" s="410"/>
      <c r="AD3833" s="410"/>
    </row>
    <row r="3834" spans="1:30" s="30" customFormat="1" x14ac:dyDescent="0.25">
      <c r="A3834"/>
      <c r="B3834"/>
      <c r="C3834" s="33"/>
      <c r="D3834" s="33"/>
      <c r="E3834" s="33"/>
      <c r="F3834" s="33"/>
      <c r="G3834" s="33"/>
      <c r="N3834"/>
      <c r="O3834"/>
      <c r="P3834"/>
      <c r="Q3834"/>
      <c r="R3834"/>
      <c r="S3834"/>
      <c r="T3834"/>
      <c r="U3834"/>
      <c r="V3834"/>
      <c r="W3834"/>
      <c r="X3834" s="410"/>
      <c r="Y3834" s="410"/>
      <c r="Z3834" s="410"/>
      <c r="AA3834" s="410"/>
      <c r="AB3834" s="410"/>
      <c r="AC3834" s="410"/>
      <c r="AD3834" s="410"/>
    </row>
    <row r="3835" spans="1:30" s="30" customFormat="1" x14ac:dyDescent="0.25">
      <c r="A3835"/>
      <c r="B3835"/>
      <c r="C3835" s="33"/>
      <c r="D3835" s="33"/>
      <c r="E3835" s="33"/>
      <c r="F3835" s="33"/>
      <c r="G3835" s="33"/>
      <c r="N3835"/>
      <c r="O3835"/>
      <c r="P3835"/>
      <c r="Q3835"/>
      <c r="R3835"/>
      <c r="S3835"/>
      <c r="T3835"/>
      <c r="U3835"/>
      <c r="V3835"/>
      <c r="W3835"/>
      <c r="X3835" s="410"/>
      <c r="Y3835" s="410"/>
      <c r="Z3835" s="410"/>
      <c r="AA3835" s="410"/>
      <c r="AB3835" s="410"/>
      <c r="AC3835" s="410"/>
      <c r="AD3835" s="410"/>
    </row>
    <row r="3836" spans="1:30" s="30" customFormat="1" x14ac:dyDescent="0.25">
      <c r="A3836"/>
      <c r="B3836"/>
      <c r="C3836" s="33"/>
      <c r="D3836" s="33"/>
      <c r="E3836" s="33"/>
      <c r="F3836" s="33"/>
      <c r="G3836" s="33"/>
      <c r="N3836"/>
      <c r="O3836"/>
      <c r="P3836"/>
      <c r="Q3836"/>
      <c r="R3836"/>
      <c r="S3836"/>
      <c r="T3836"/>
      <c r="U3836"/>
      <c r="V3836"/>
      <c r="W3836"/>
      <c r="X3836" s="410"/>
      <c r="Y3836" s="410"/>
      <c r="Z3836" s="410"/>
      <c r="AA3836" s="410"/>
      <c r="AB3836" s="410"/>
      <c r="AC3836" s="410"/>
      <c r="AD3836" s="410"/>
    </row>
    <row r="3837" spans="1:30" s="30" customFormat="1" x14ac:dyDescent="0.25">
      <c r="A3837"/>
      <c r="B3837"/>
      <c r="C3837" s="33"/>
      <c r="D3837" s="33"/>
      <c r="E3837" s="33"/>
      <c r="F3837" s="33"/>
      <c r="G3837" s="33"/>
      <c r="N3837"/>
      <c r="O3837"/>
      <c r="P3837"/>
      <c r="Q3837"/>
      <c r="R3837"/>
      <c r="S3837"/>
      <c r="T3837"/>
      <c r="U3837"/>
      <c r="V3837"/>
      <c r="W3837"/>
      <c r="X3837" s="410"/>
      <c r="Y3837" s="410"/>
      <c r="Z3837" s="410"/>
      <c r="AA3837" s="410"/>
      <c r="AB3837" s="410"/>
      <c r="AC3837" s="410"/>
      <c r="AD3837" s="410"/>
    </row>
    <row r="3838" spans="1:30" s="30" customFormat="1" x14ac:dyDescent="0.25">
      <c r="A3838"/>
      <c r="B3838"/>
      <c r="C3838" s="33"/>
      <c r="D3838" s="33"/>
      <c r="E3838" s="33"/>
      <c r="F3838" s="33"/>
      <c r="G3838" s="33"/>
      <c r="N3838"/>
      <c r="O3838"/>
      <c r="P3838"/>
      <c r="Q3838"/>
      <c r="R3838"/>
      <c r="S3838"/>
      <c r="T3838"/>
      <c r="U3838"/>
      <c r="V3838"/>
      <c r="W3838"/>
      <c r="X3838" s="410"/>
      <c r="Y3838" s="410"/>
      <c r="Z3838" s="410"/>
      <c r="AA3838" s="410"/>
      <c r="AB3838" s="410"/>
      <c r="AC3838" s="410"/>
      <c r="AD3838" s="410"/>
    </row>
    <row r="3839" spans="1:30" s="30" customFormat="1" x14ac:dyDescent="0.25">
      <c r="A3839"/>
      <c r="B3839"/>
      <c r="C3839" s="33"/>
      <c r="D3839" s="33"/>
      <c r="E3839" s="33"/>
      <c r="F3839" s="33"/>
      <c r="G3839" s="33"/>
      <c r="N3839"/>
      <c r="O3839"/>
      <c r="P3839"/>
      <c r="Q3839"/>
      <c r="R3839"/>
      <c r="S3839"/>
      <c r="T3839"/>
      <c r="U3839"/>
      <c r="V3839"/>
      <c r="W3839"/>
      <c r="X3839" s="410"/>
      <c r="Y3839" s="410"/>
      <c r="Z3839" s="410"/>
      <c r="AA3839" s="410"/>
      <c r="AB3839" s="410"/>
      <c r="AC3839" s="410"/>
      <c r="AD3839" s="410"/>
    </row>
    <row r="3840" spans="1:30" s="30" customFormat="1" x14ac:dyDescent="0.25">
      <c r="A3840"/>
      <c r="B3840"/>
      <c r="C3840" s="33"/>
      <c r="D3840" s="33"/>
      <c r="E3840" s="33"/>
      <c r="F3840" s="33"/>
      <c r="G3840" s="33"/>
      <c r="N3840"/>
      <c r="O3840"/>
      <c r="P3840"/>
      <c r="Q3840"/>
      <c r="R3840"/>
      <c r="S3840"/>
      <c r="T3840"/>
      <c r="U3840"/>
      <c r="V3840"/>
      <c r="W3840"/>
      <c r="X3840" s="410"/>
      <c r="Y3840" s="410"/>
      <c r="Z3840" s="410"/>
      <c r="AA3840" s="410"/>
      <c r="AB3840" s="410"/>
      <c r="AC3840" s="410"/>
      <c r="AD3840" s="410"/>
    </row>
    <row r="3841" spans="1:30" s="30" customFormat="1" x14ac:dyDescent="0.25">
      <c r="A3841"/>
      <c r="B3841"/>
      <c r="C3841" s="33"/>
      <c r="D3841" s="33"/>
      <c r="E3841" s="33"/>
      <c r="F3841" s="33"/>
      <c r="G3841" s="33"/>
      <c r="N3841"/>
      <c r="O3841"/>
      <c r="P3841"/>
      <c r="Q3841"/>
      <c r="R3841"/>
      <c r="S3841"/>
      <c r="T3841"/>
      <c r="U3841"/>
      <c r="V3841"/>
      <c r="W3841"/>
      <c r="X3841" s="410"/>
      <c r="Y3841" s="410"/>
      <c r="Z3841" s="410"/>
      <c r="AA3841" s="410"/>
      <c r="AB3841" s="410"/>
      <c r="AC3841" s="410"/>
      <c r="AD3841" s="410"/>
    </row>
    <row r="3842" spans="1:30" s="30" customFormat="1" x14ac:dyDescent="0.25">
      <c r="A3842"/>
      <c r="B3842"/>
      <c r="C3842" s="33"/>
      <c r="D3842" s="33"/>
      <c r="E3842" s="33"/>
      <c r="F3842" s="33"/>
      <c r="G3842" s="33"/>
      <c r="N3842"/>
      <c r="O3842"/>
      <c r="P3842"/>
      <c r="Q3842"/>
      <c r="R3842"/>
      <c r="S3842"/>
      <c r="T3842"/>
      <c r="U3842"/>
      <c r="V3842"/>
      <c r="W3842"/>
      <c r="X3842" s="410"/>
      <c r="Y3842" s="410"/>
      <c r="Z3842" s="410"/>
      <c r="AA3842" s="410"/>
      <c r="AB3842" s="410"/>
      <c r="AC3842" s="410"/>
      <c r="AD3842" s="410"/>
    </row>
    <row r="3843" spans="1:30" s="30" customFormat="1" x14ac:dyDescent="0.25">
      <c r="A3843"/>
      <c r="B3843"/>
      <c r="C3843" s="33"/>
      <c r="D3843" s="33"/>
      <c r="E3843" s="33"/>
      <c r="F3843" s="33"/>
      <c r="G3843" s="33"/>
      <c r="N3843"/>
      <c r="O3843"/>
      <c r="P3843"/>
      <c r="Q3843"/>
      <c r="R3843"/>
      <c r="S3843"/>
      <c r="T3843"/>
      <c r="U3843"/>
      <c r="V3843"/>
      <c r="W3843"/>
      <c r="X3843" s="410"/>
      <c r="Y3843" s="410"/>
      <c r="Z3843" s="410"/>
      <c r="AA3843" s="410"/>
      <c r="AB3843" s="410"/>
      <c r="AC3843" s="410"/>
      <c r="AD3843" s="410"/>
    </row>
    <row r="3844" spans="1:30" s="30" customFormat="1" x14ac:dyDescent="0.25">
      <c r="A3844"/>
      <c r="B3844"/>
      <c r="C3844" s="33"/>
      <c r="D3844" s="33"/>
      <c r="E3844" s="33"/>
      <c r="F3844" s="33"/>
      <c r="G3844" s="33"/>
      <c r="N3844"/>
      <c r="O3844"/>
      <c r="P3844"/>
      <c r="Q3844"/>
      <c r="R3844"/>
      <c r="S3844"/>
      <c r="T3844"/>
      <c r="U3844"/>
      <c r="V3844"/>
      <c r="W3844"/>
      <c r="X3844" s="410"/>
      <c r="Y3844" s="410"/>
      <c r="Z3844" s="410"/>
      <c r="AA3844" s="410"/>
      <c r="AB3844" s="410"/>
      <c r="AC3844" s="410"/>
      <c r="AD3844" s="410"/>
    </row>
    <row r="3845" spans="1:30" s="30" customFormat="1" x14ac:dyDescent="0.25">
      <c r="A3845"/>
      <c r="B3845"/>
      <c r="C3845" s="33"/>
      <c r="D3845" s="33"/>
      <c r="E3845" s="33"/>
      <c r="F3845" s="33"/>
      <c r="G3845" s="33"/>
      <c r="N3845"/>
      <c r="O3845"/>
      <c r="P3845"/>
      <c r="Q3845"/>
      <c r="R3845"/>
      <c r="S3845"/>
      <c r="T3845"/>
      <c r="U3845"/>
      <c r="V3845"/>
      <c r="W3845"/>
      <c r="X3845" s="410"/>
      <c r="Y3845" s="410"/>
      <c r="Z3845" s="410"/>
      <c r="AA3845" s="410"/>
      <c r="AB3845" s="410"/>
      <c r="AC3845" s="410"/>
      <c r="AD3845" s="410"/>
    </row>
    <row r="3846" spans="1:30" s="30" customFormat="1" x14ac:dyDescent="0.25">
      <c r="A3846"/>
      <c r="B3846"/>
      <c r="C3846" s="33"/>
      <c r="D3846" s="33"/>
      <c r="E3846" s="33"/>
      <c r="F3846" s="33"/>
      <c r="G3846" s="33"/>
      <c r="N3846"/>
      <c r="O3846"/>
      <c r="P3846"/>
      <c r="Q3846"/>
      <c r="R3846"/>
      <c r="S3846"/>
      <c r="T3846"/>
      <c r="U3846"/>
      <c r="V3846"/>
      <c r="W3846"/>
      <c r="X3846" s="410"/>
      <c r="Y3846" s="410"/>
      <c r="Z3846" s="410"/>
      <c r="AA3846" s="410"/>
      <c r="AB3846" s="410"/>
      <c r="AC3846" s="410"/>
      <c r="AD3846" s="410"/>
    </row>
    <row r="3847" spans="1:30" s="30" customFormat="1" x14ac:dyDescent="0.25">
      <c r="A3847"/>
      <c r="B3847"/>
      <c r="C3847" s="33"/>
      <c r="D3847" s="33"/>
      <c r="E3847" s="33"/>
      <c r="F3847" s="33"/>
      <c r="G3847" s="33"/>
      <c r="N3847"/>
      <c r="O3847"/>
      <c r="P3847"/>
      <c r="Q3847"/>
      <c r="R3847"/>
      <c r="S3847"/>
      <c r="T3847"/>
      <c r="U3847"/>
      <c r="V3847"/>
      <c r="W3847"/>
      <c r="X3847" s="410"/>
      <c r="Y3847" s="410"/>
      <c r="Z3847" s="410"/>
      <c r="AA3847" s="410"/>
      <c r="AB3847" s="410"/>
      <c r="AC3847" s="410"/>
      <c r="AD3847" s="410"/>
    </row>
    <row r="3848" spans="1:30" s="30" customFormat="1" x14ac:dyDescent="0.25">
      <c r="A3848"/>
      <c r="B3848"/>
      <c r="C3848" s="33"/>
      <c r="D3848" s="33"/>
      <c r="E3848" s="33"/>
      <c r="F3848" s="33"/>
      <c r="G3848" s="33"/>
      <c r="N3848"/>
      <c r="O3848"/>
      <c r="P3848"/>
      <c r="Q3848"/>
      <c r="R3848"/>
      <c r="S3848"/>
      <c r="T3848"/>
      <c r="U3848"/>
      <c r="V3848"/>
      <c r="W3848"/>
      <c r="X3848" s="410"/>
      <c r="Y3848" s="410"/>
      <c r="Z3848" s="410"/>
      <c r="AA3848" s="410"/>
      <c r="AB3848" s="410"/>
      <c r="AC3848" s="410"/>
      <c r="AD3848" s="410"/>
    </row>
    <row r="3849" spans="1:30" s="30" customFormat="1" x14ac:dyDescent="0.25">
      <c r="A3849"/>
      <c r="B3849"/>
      <c r="C3849" s="33"/>
      <c r="D3849" s="33"/>
      <c r="E3849" s="33"/>
      <c r="F3849" s="33"/>
      <c r="G3849" s="33"/>
      <c r="N3849"/>
      <c r="O3849"/>
      <c r="P3849"/>
      <c r="Q3849"/>
      <c r="R3849"/>
      <c r="S3849"/>
      <c r="T3849"/>
      <c r="U3849"/>
      <c r="V3849"/>
      <c r="W3849"/>
      <c r="X3849" s="410"/>
      <c r="Y3849" s="410"/>
      <c r="Z3849" s="410"/>
      <c r="AA3849" s="410"/>
      <c r="AB3849" s="410"/>
      <c r="AC3849" s="410"/>
      <c r="AD3849" s="410"/>
    </row>
    <row r="3850" spans="1:30" s="30" customFormat="1" x14ac:dyDescent="0.25">
      <c r="A3850"/>
      <c r="B3850"/>
      <c r="C3850" s="33"/>
      <c r="D3850" s="33"/>
      <c r="E3850" s="33"/>
      <c r="F3850" s="33"/>
      <c r="G3850" s="33"/>
      <c r="N3850"/>
      <c r="O3850"/>
      <c r="P3850"/>
      <c r="Q3850"/>
      <c r="R3850"/>
      <c r="S3850"/>
      <c r="T3850"/>
      <c r="U3850"/>
      <c r="V3850"/>
      <c r="W3850"/>
      <c r="X3850" s="410"/>
      <c r="Y3850" s="410"/>
      <c r="Z3850" s="410"/>
      <c r="AA3850" s="410"/>
      <c r="AB3850" s="410"/>
      <c r="AC3850" s="410"/>
      <c r="AD3850" s="410"/>
    </row>
    <row r="3851" spans="1:30" s="30" customFormat="1" x14ac:dyDescent="0.25">
      <c r="A3851"/>
      <c r="B3851"/>
      <c r="C3851" s="33"/>
      <c r="D3851" s="33"/>
      <c r="E3851" s="33"/>
      <c r="F3851" s="33"/>
      <c r="G3851" s="33"/>
      <c r="N3851"/>
      <c r="O3851"/>
      <c r="P3851"/>
      <c r="Q3851"/>
      <c r="R3851"/>
      <c r="S3851"/>
      <c r="T3851"/>
      <c r="U3851"/>
      <c r="V3851"/>
      <c r="W3851"/>
      <c r="X3851" s="410"/>
      <c r="Y3851" s="410"/>
      <c r="Z3851" s="410"/>
      <c r="AA3851" s="410"/>
      <c r="AB3851" s="410"/>
      <c r="AC3851" s="410"/>
      <c r="AD3851" s="410"/>
    </row>
    <row r="3852" spans="1:30" s="30" customFormat="1" x14ac:dyDescent="0.25">
      <c r="A3852"/>
      <c r="B3852"/>
      <c r="C3852" s="33"/>
      <c r="D3852" s="33"/>
      <c r="E3852" s="33"/>
      <c r="F3852" s="33"/>
      <c r="G3852" s="33"/>
      <c r="N3852"/>
      <c r="O3852"/>
      <c r="P3852"/>
      <c r="Q3852"/>
      <c r="R3852"/>
      <c r="S3852"/>
      <c r="T3852"/>
      <c r="U3852"/>
      <c r="V3852"/>
      <c r="W3852"/>
      <c r="X3852" s="410"/>
      <c r="Y3852" s="410"/>
      <c r="Z3852" s="410"/>
      <c r="AA3852" s="410"/>
      <c r="AB3852" s="410"/>
      <c r="AC3852" s="410"/>
      <c r="AD3852" s="410"/>
    </row>
    <row r="3853" spans="1:30" s="30" customFormat="1" x14ac:dyDescent="0.25">
      <c r="A3853"/>
      <c r="B3853"/>
      <c r="C3853" s="33"/>
      <c r="D3853" s="33"/>
      <c r="E3853" s="33"/>
      <c r="F3853" s="33"/>
      <c r="G3853" s="33"/>
      <c r="N3853"/>
      <c r="O3853"/>
      <c r="P3853"/>
      <c r="Q3853"/>
      <c r="R3853"/>
      <c r="S3853"/>
      <c r="T3853"/>
      <c r="U3853"/>
      <c r="V3853"/>
      <c r="W3853"/>
      <c r="X3853" s="410"/>
      <c r="Y3853" s="410"/>
      <c r="Z3853" s="410"/>
      <c r="AA3853" s="410"/>
      <c r="AB3853" s="410"/>
      <c r="AC3853" s="410"/>
      <c r="AD3853" s="410"/>
    </row>
    <row r="3854" spans="1:30" s="30" customFormat="1" x14ac:dyDescent="0.25">
      <c r="A3854"/>
      <c r="B3854"/>
      <c r="C3854" s="33"/>
      <c r="D3854" s="33"/>
      <c r="E3854" s="33"/>
      <c r="F3854" s="33"/>
      <c r="G3854" s="33"/>
      <c r="N3854"/>
      <c r="O3854"/>
      <c r="P3854"/>
      <c r="Q3854"/>
      <c r="R3854"/>
      <c r="S3854"/>
      <c r="T3854"/>
      <c r="U3854"/>
      <c r="V3854"/>
      <c r="W3854"/>
      <c r="X3854" s="410"/>
      <c r="Y3854" s="410"/>
      <c r="Z3854" s="410"/>
      <c r="AA3854" s="410"/>
      <c r="AB3854" s="410"/>
      <c r="AC3854" s="410"/>
      <c r="AD3854" s="410"/>
    </row>
    <row r="3855" spans="1:30" s="30" customFormat="1" x14ac:dyDescent="0.25">
      <c r="A3855"/>
      <c r="B3855"/>
      <c r="C3855" s="33"/>
      <c r="D3855" s="33"/>
      <c r="E3855" s="33"/>
      <c r="F3855" s="33"/>
      <c r="G3855" s="33"/>
      <c r="N3855"/>
      <c r="O3855"/>
      <c r="P3855"/>
      <c r="Q3855"/>
      <c r="R3855"/>
      <c r="S3855"/>
      <c r="T3855"/>
      <c r="U3855"/>
      <c r="V3855"/>
      <c r="W3855"/>
      <c r="X3855" s="410"/>
      <c r="Y3855" s="410"/>
      <c r="Z3855" s="410"/>
      <c r="AA3855" s="410"/>
      <c r="AB3855" s="410"/>
      <c r="AC3855" s="410"/>
      <c r="AD3855" s="410"/>
    </row>
    <row r="3856" spans="1:30" s="30" customFormat="1" x14ac:dyDescent="0.25">
      <c r="A3856"/>
      <c r="B3856"/>
      <c r="C3856" s="33"/>
      <c r="D3856" s="33"/>
      <c r="E3856" s="33"/>
      <c r="F3856" s="33"/>
      <c r="G3856" s="33"/>
      <c r="N3856"/>
      <c r="O3856"/>
      <c r="P3856"/>
      <c r="Q3856"/>
      <c r="R3856"/>
      <c r="S3856"/>
      <c r="T3856"/>
      <c r="U3856"/>
      <c r="V3856"/>
      <c r="W3856"/>
      <c r="X3856" s="410"/>
      <c r="Y3856" s="410"/>
      <c r="Z3856" s="410"/>
      <c r="AA3856" s="410"/>
      <c r="AB3856" s="410"/>
      <c r="AC3856" s="410"/>
      <c r="AD3856" s="410"/>
    </row>
    <row r="3857" spans="1:30" s="30" customFormat="1" x14ac:dyDescent="0.25">
      <c r="A3857"/>
      <c r="B3857"/>
      <c r="C3857" s="33"/>
      <c r="D3857" s="33"/>
      <c r="E3857" s="33"/>
      <c r="F3857" s="33"/>
      <c r="G3857" s="33"/>
      <c r="N3857"/>
      <c r="O3857"/>
      <c r="P3857"/>
      <c r="Q3857"/>
      <c r="R3857"/>
      <c r="S3857"/>
      <c r="T3857"/>
      <c r="U3857"/>
      <c r="V3857"/>
      <c r="W3857"/>
      <c r="X3857" s="410"/>
      <c r="Y3857" s="410"/>
      <c r="Z3857" s="410"/>
      <c r="AA3857" s="410"/>
      <c r="AB3857" s="410"/>
      <c r="AC3857" s="410"/>
      <c r="AD3857" s="410"/>
    </row>
    <row r="3858" spans="1:30" s="30" customFormat="1" x14ac:dyDescent="0.25">
      <c r="A3858"/>
      <c r="B3858"/>
      <c r="C3858" s="33"/>
      <c r="D3858" s="33"/>
      <c r="E3858" s="33"/>
      <c r="F3858" s="33"/>
      <c r="G3858" s="33"/>
      <c r="N3858"/>
      <c r="O3858"/>
      <c r="P3858"/>
      <c r="Q3858"/>
      <c r="R3858"/>
      <c r="S3858"/>
      <c r="T3858"/>
      <c r="U3858"/>
      <c r="V3858"/>
      <c r="W3858"/>
      <c r="X3858" s="410"/>
      <c r="Y3858" s="410"/>
      <c r="Z3858" s="410"/>
      <c r="AA3858" s="410"/>
      <c r="AB3858" s="410"/>
      <c r="AC3858" s="410"/>
      <c r="AD3858" s="410"/>
    </row>
    <row r="3859" spans="1:30" s="30" customFormat="1" x14ac:dyDescent="0.25">
      <c r="A3859"/>
      <c r="B3859"/>
      <c r="C3859" s="33"/>
      <c r="D3859" s="33"/>
      <c r="E3859" s="33"/>
      <c r="F3859" s="33"/>
      <c r="G3859" s="33"/>
      <c r="N3859"/>
      <c r="O3859"/>
      <c r="P3859"/>
      <c r="Q3859"/>
      <c r="R3859"/>
      <c r="S3859"/>
      <c r="T3859"/>
      <c r="U3859"/>
      <c r="V3859"/>
      <c r="W3859"/>
      <c r="X3859" s="410"/>
      <c r="Y3859" s="410"/>
      <c r="Z3859" s="410"/>
      <c r="AA3859" s="410"/>
      <c r="AB3859" s="410"/>
      <c r="AC3859" s="410"/>
      <c r="AD3859" s="410"/>
    </row>
    <row r="3860" spans="1:30" s="30" customFormat="1" x14ac:dyDescent="0.25">
      <c r="A3860"/>
      <c r="B3860"/>
      <c r="C3860" s="33"/>
      <c r="D3860" s="33"/>
      <c r="E3860" s="33"/>
      <c r="F3860" s="33"/>
      <c r="G3860" s="33"/>
      <c r="N3860"/>
      <c r="O3860"/>
      <c r="P3860"/>
      <c r="Q3860"/>
      <c r="R3860"/>
      <c r="S3860"/>
      <c r="T3860"/>
      <c r="U3860"/>
      <c r="V3860"/>
      <c r="W3860"/>
      <c r="X3860" s="410"/>
      <c r="Y3860" s="410"/>
      <c r="Z3860" s="410"/>
      <c r="AA3860" s="410"/>
      <c r="AB3860" s="410"/>
      <c r="AC3860" s="410"/>
      <c r="AD3860" s="410"/>
    </row>
    <row r="3861" spans="1:30" s="30" customFormat="1" x14ac:dyDescent="0.25">
      <c r="A3861"/>
      <c r="B3861"/>
      <c r="C3861" s="33"/>
      <c r="D3861" s="33"/>
      <c r="E3861" s="33"/>
      <c r="F3861" s="33"/>
      <c r="G3861" s="33"/>
      <c r="N3861"/>
      <c r="O3861"/>
      <c r="P3861"/>
      <c r="Q3861"/>
      <c r="R3861"/>
      <c r="S3861"/>
      <c r="T3861"/>
      <c r="U3861"/>
      <c r="V3861"/>
      <c r="W3861"/>
      <c r="X3861" s="410"/>
      <c r="Y3861" s="410"/>
      <c r="Z3861" s="410"/>
      <c r="AA3861" s="410"/>
      <c r="AB3861" s="410"/>
      <c r="AC3861" s="410"/>
      <c r="AD3861" s="410"/>
    </row>
    <row r="3862" spans="1:30" s="30" customFormat="1" x14ac:dyDescent="0.25">
      <c r="A3862"/>
      <c r="B3862"/>
      <c r="C3862" s="33"/>
      <c r="D3862" s="33"/>
      <c r="E3862" s="33"/>
      <c r="F3862" s="33"/>
      <c r="G3862" s="33"/>
      <c r="N3862"/>
      <c r="O3862"/>
      <c r="P3862"/>
      <c r="Q3862"/>
      <c r="R3862"/>
      <c r="S3862"/>
      <c r="T3862"/>
      <c r="U3862"/>
      <c r="V3862"/>
      <c r="W3862"/>
      <c r="X3862" s="410"/>
      <c r="Y3862" s="410"/>
      <c r="Z3862" s="410"/>
      <c r="AA3862" s="410"/>
      <c r="AB3862" s="410"/>
      <c r="AC3862" s="410"/>
      <c r="AD3862" s="410"/>
    </row>
    <row r="3863" spans="1:30" s="30" customFormat="1" x14ac:dyDescent="0.25">
      <c r="A3863"/>
      <c r="B3863"/>
      <c r="C3863" s="33"/>
      <c r="D3863" s="33"/>
      <c r="E3863" s="33"/>
      <c r="F3863" s="33"/>
      <c r="G3863" s="33"/>
      <c r="N3863"/>
      <c r="O3863"/>
      <c r="P3863"/>
      <c r="Q3863"/>
      <c r="R3863"/>
      <c r="S3863"/>
      <c r="T3863"/>
      <c r="U3863"/>
      <c r="V3863"/>
      <c r="W3863"/>
      <c r="X3863" s="410"/>
      <c r="Y3863" s="410"/>
      <c r="Z3863" s="410"/>
      <c r="AA3863" s="410"/>
      <c r="AB3863" s="410"/>
      <c r="AC3863" s="410"/>
      <c r="AD3863" s="410"/>
    </row>
    <row r="3864" spans="1:30" s="30" customFormat="1" x14ac:dyDescent="0.25">
      <c r="A3864"/>
      <c r="B3864"/>
      <c r="C3864" s="33"/>
      <c r="D3864" s="33"/>
      <c r="E3864" s="33"/>
      <c r="F3864" s="33"/>
      <c r="G3864" s="33"/>
      <c r="N3864"/>
      <c r="O3864"/>
      <c r="P3864"/>
      <c r="Q3864"/>
      <c r="R3864"/>
      <c r="S3864"/>
      <c r="T3864"/>
      <c r="U3864"/>
      <c r="V3864"/>
      <c r="W3864"/>
      <c r="X3864" s="410"/>
      <c r="Y3864" s="410"/>
      <c r="Z3864" s="410"/>
      <c r="AA3864" s="410"/>
      <c r="AB3864" s="410"/>
      <c r="AC3864" s="410"/>
      <c r="AD3864" s="410"/>
    </row>
    <row r="3865" spans="1:30" s="30" customFormat="1" x14ac:dyDescent="0.25">
      <c r="A3865"/>
      <c r="B3865"/>
      <c r="C3865" s="33"/>
      <c r="D3865" s="33"/>
      <c r="E3865" s="33"/>
      <c r="F3865" s="33"/>
      <c r="G3865" s="33"/>
      <c r="N3865"/>
      <c r="O3865"/>
      <c r="P3865"/>
      <c r="Q3865"/>
      <c r="R3865"/>
      <c r="S3865"/>
      <c r="T3865"/>
      <c r="U3865"/>
      <c r="V3865"/>
      <c r="W3865"/>
      <c r="X3865" s="410"/>
      <c r="Y3865" s="410"/>
      <c r="Z3865" s="410"/>
      <c r="AA3865" s="410"/>
      <c r="AB3865" s="410"/>
      <c r="AC3865" s="410"/>
      <c r="AD3865" s="410"/>
    </row>
    <row r="3866" spans="1:30" s="30" customFormat="1" x14ac:dyDescent="0.25">
      <c r="A3866"/>
      <c r="B3866"/>
      <c r="C3866" s="33"/>
      <c r="D3866" s="33"/>
      <c r="E3866" s="33"/>
      <c r="F3866" s="33"/>
      <c r="G3866" s="33"/>
      <c r="N3866"/>
      <c r="O3866"/>
      <c r="P3866"/>
      <c r="Q3866"/>
      <c r="R3866"/>
      <c r="S3866"/>
      <c r="T3866"/>
      <c r="U3866"/>
      <c r="V3866"/>
      <c r="W3866"/>
      <c r="X3866" s="410"/>
      <c r="Y3866" s="410"/>
      <c r="Z3866" s="410"/>
      <c r="AA3866" s="410"/>
      <c r="AB3866" s="410"/>
      <c r="AC3866" s="410"/>
      <c r="AD3866" s="410"/>
    </row>
    <row r="3867" spans="1:30" s="30" customFormat="1" x14ac:dyDescent="0.25">
      <c r="A3867"/>
      <c r="B3867"/>
      <c r="C3867" s="33"/>
      <c r="D3867" s="33"/>
      <c r="E3867" s="33"/>
      <c r="F3867" s="33"/>
      <c r="G3867" s="33"/>
      <c r="N3867"/>
      <c r="O3867"/>
      <c r="P3867"/>
      <c r="Q3867"/>
      <c r="R3867"/>
      <c r="S3867"/>
      <c r="T3867"/>
      <c r="U3867"/>
      <c r="V3867"/>
      <c r="W3867"/>
      <c r="X3867" s="410"/>
      <c r="Y3867" s="410"/>
      <c r="Z3867" s="410"/>
      <c r="AA3867" s="410"/>
      <c r="AB3867" s="410"/>
      <c r="AC3867" s="410"/>
      <c r="AD3867" s="410"/>
    </row>
    <row r="3868" spans="1:30" s="30" customFormat="1" x14ac:dyDescent="0.25">
      <c r="A3868"/>
      <c r="B3868"/>
      <c r="C3868" s="33"/>
      <c r="D3868" s="33"/>
      <c r="E3868" s="33"/>
      <c r="F3868" s="33"/>
      <c r="G3868" s="33"/>
      <c r="N3868"/>
      <c r="O3868"/>
      <c r="P3868"/>
      <c r="Q3868"/>
      <c r="R3868"/>
      <c r="S3868"/>
      <c r="T3868"/>
      <c r="U3868"/>
      <c r="V3868"/>
      <c r="W3868"/>
      <c r="X3868" s="410"/>
      <c r="Y3868" s="410"/>
      <c r="Z3868" s="410"/>
      <c r="AA3868" s="410"/>
      <c r="AB3868" s="410"/>
      <c r="AC3868" s="410"/>
      <c r="AD3868" s="410"/>
    </row>
    <row r="3869" spans="1:30" s="30" customFormat="1" x14ac:dyDescent="0.25">
      <c r="A3869"/>
      <c r="B3869"/>
      <c r="C3869" s="33"/>
      <c r="D3869" s="33"/>
      <c r="E3869" s="33"/>
      <c r="F3869" s="33"/>
      <c r="G3869" s="33"/>
      <c r="N3869"/>
      <c r="O3869"/>
      <c r="P3869"/>
      <c r="Q3869"/>
      <c r="R3869"/>
      <c r="S3869"/>
      <c r="T3869"/>
      <c r="U3869"/>
      <c r="V3869"/>
      <c r="W3869"/>
      <c r="X3869" s="410"/>
      <c r="Y3869" s="410"/>
      <c r="Z3869" s="410"/>
      <c r="AA3869" s="410"/>
      <c r="AB3869" s="410"/>
      <c r="AC3869" s="410"/>
      <c r="AD3869" s="410"/>
    </row>
    <row r="3870" spans="1:30" s="30" customFormat="1" x14ac:dyDescent="0.25">
      <c r="A3870"/>
      <c r="B3870"/>
      <c r="C3870" s="33"/>
      <c r="D3870" s="33"/>
      <c r="E3870" s="33"/>
      <c r="F3870" s="33"/>
      <c r="G3870" s="33"/>
      <c r="N3870"/>
      <c r="O3870"/>
      <c r="P3870"/>
      <c r="Q3870"/>
      <c r="R3870"/>
      <c r="S3870"/>
      <c r="T3870"/>
      <c r="U3870"/>
      <c r="V3870"/>
      <c r="W3870"/>
      <c r="X3870" s="410"/>
      <c r="Y3870" s="410"/>
      <c r="Z3870" s="410"/>
      <c r="AA3870" s="410"/>
      <c r="AB3870" s="410"/>
      <c r="AC3870" s="410"/>
      <c r="AD3870" s="410"/>
    </row>
    <row r="3871" spans="1:30" s="30" customFormat="1" x14ac:dyDescent="0.25">
      <c r="A3871"/>
      <c r="B3871"/>
      <c r="C3871" s="33"/>
      <c r="D3871" s="33"/>
      <c r="E3871" s="33"/>
      <c r="F3871" s="33"/>
      <c r="G3871" s="33"/>
      <c r="N3871"/>
      <c r="O3871"/>
      <c r="P3871"/>
      <c r="Q3871"/>
      <c r="R3871"/>
      <c r="S3871"/>
      <c r="T3871"/>
      <c r="U3871"/>
      <c r="V3871"/>
      <c r="W3871"/>
      <c r="X3871" s="410"/>
      <c r="Y3871" s="410"/>
      <c r="Z3871" s="410"/>
      <c r="AA3871" s="410"/>
      <c r="AB3871" s="410"/>
      <c r="AC3871" s="410"/>
      <c r="AD3871" s="410"/>
    </row>
    <row r="3872" spans="1:30" s="30" customFormat="1" x14ac:dyDescent="0.25">
      <c r="A3872"/>
      <c r="B3872"/>
      <c r="C3872" s="33"/>
      <c r="D3872" s="33"/>
      <c r="E3872" s="33"/>
      <c r="F3872" s="33"/>
      <c r="G3872" s="33"/>
      <c r="N3872"/>
      <c r="O3872"/>
      <c r="P3872"/>
      <c r="Q3872"/>
      <c r="R3872"/>
      <c r="S3872"/>
      <c r="T3872"/>
      <c r="U3872"/>
      <c r="V3872"/>
      <c r="W3872"/>
      <c r="X3872" s="410"/>
      <c r="Y3872" s="410"/>
      <c r="Z3872" s="410"/>
      <c r="AA3872" s="410"/>
      <c r="AB3872" s="410"/>
      <c r="AC3872" s="410"/>
      <c r="AD3872" s="410"/>
    </row>
    <row r="3873" spans="1:30" s="30" customFormat="1" x14ac:dyDescent="0.25">
      <c r="A3873"/>
      <c r="B3873"/>
      <c r="C3873" s="33"/>
      <c r="D3873" s="33"/>
      <c r="E3873" s="33"/>
      <c r="F3873" s="33"/>
      <c r="G3873" s="33"/>
      <c r="N3873"/>
      <c r="O3873"/>
      <c r="P3873"/>
      <c r="Q3873"/>
      <c r="R3873"/>
      <c r="S3873"/>
      <c r="T3873"/>
      <c r="U3873"/>
      <c r="V3873"/>
      <c r="W3873"/>
      <c r="X3873" s="410"/>
      <c r="Y3873" s="410"/>
      <c r="Z3873" s="410"/>
      <c r="AA3873" s="410"/>
      <c r="AB3873" s="410"/>
      <c r="AC3873" s="410"/>
      <c r="AD3873" s="410"/>
    </row>
    <row r="3874" spans="1:30" s="30" customFormat="1" x14ac:dyDescent="0.25">
      <c r="A3874"/>
      <c r="B3874"/>
      <c r="C3874" s="33"/>
      <c r="D3874" s="33"/>
      <c r="E3874" s="33"/>
      <c r="F3874" s="33"/>
      <c r="G3874" s="33"/>
      <c r="N3874"/>
      <c r="O3874"/>
      <c r="P3874"/>
      <c r="Q3874"/>
      <c r="R3874"/>
      <c r="S3874"/>
      <c r="T3874"/>
      <c r="U3874"/>
      <c r="V3874"/>
      <c r="W3874"/>
      <c r="X3874" s="410"/>
      <c r="Y3874" s="410"/>
      <c r="Z3874" s="410"/>
      <c r="AA3874" s="410"/>
      <c r="AB3874" s="410"/>
      <c r="AC3874" s="410"/>
      <c r="AD3874" s="410"/>
    </row>
    <row r="3875" spans="1:30" s="30" customFormat="1" x14ac:dyDescent="0.25">
      <c r="A3875"/>
      <c r="B3875"/>
      <c r="C3875" s="33"/>
      <c r="D3875" s="33"/>
      <c r="E3875" s="33"/>
      <c r="F3875" s="33"/>
      <c r="G3875" s="33"/>
      <c r="N3875"/>
      <c r="O3875"/>
      <c r="P3875"/>
      <c r="Q3875"/>
      <c r="R3875"/>
      <c r="S3875"/>
      <c r="T3875"/>
      <c r="U3875"/>
      <c r="V3875"/>
      <c r="W3875"/>
      <c r="X3875" s="410"/>
      <c r="Y3875" s="410"/>
      <c r="Z3875" s="410"/>
      <c r="AA3875" s="410"/>
      <c r="AB3875" s="410"/>
      <c r="AC3875" s="410"/>
      <c r="AD3875" s="410"/>
    </row>
    <row r="3876" spans="1:30" s="30" customFormat="1" x14ac:dyDescent="0.25">
      <c r="A3876"/>
      <c r="B3876"/>
      <c r="C3876" s="33"/>
      <c r="D3876" s="33"/>
      <c r="E3876" s="33"/>
      <c r="F3876" s="33"/>
      <c r="G3876" s="33"/>
      <c r="N3876"/>
      <c r="O3876"/>
      <c r="P3876"/>
      <c r="Q3876"/>
      <c r="R3876"/>
      <c r="S3876"/>
      <c r="T3876"/>
      <c r="U3876"/>
      <c r="V3876"/>
      <c r="W3876"/>
      <c r="X3876" s="410"/>
      <c r="Y3876" s="410"/>
      <c r="Z3876" s="410"/>
      <c r="AA3876" s="410"/>
      <c r="AB3876" s="410"/>
      <c r="AC3876" s="410"/>
      <c r="AD3876" s="410"/>
    </row>
    <row r="3877" spans="1:30" s="30" customFormat="1" x14ac:dyDescent="0.25">
      <c r="A3877"/>
      <c r="B3877"/>
      <c r="C3877" s="33"/>
      <c r="D3877" s="33"/>
      <c r="E3877" s="33"/>
      <c r="F3877" s="33"/>
      <c r="G3877" s="33"/>
      <c r="N3877"/>
      <c r="O3877"/>
      <c r="P3877"/>
      <c r="Q3877"/>
      <c r="R3877"/>
      <c r="S3877"/>
      <c r="T3877"/>
      <c r="U3877"/>
      <c r="V3877"/>
      <c r="W3877"/>
      <c r="X3877" s="410"/>
      <c r="Y3877" s="410"/>
      <c r="Z3877" s="410"/>
      <c r="AA3877" s="410"/>
      <c r="AB3877" s="410"/>
      <c r="AC3877" s="410"/>
      <c r="AD3877" s="410"/>
    </row>
    <row r="3878" spans="1:30" s="30" customFormat="1" x14ac:dyDescent="0.25">
      <c r="A3878"/>
      <c r="B3878"/>
      <c r="C3878" s="33"/>
      <c r="D3878" s="33"/>
      <c r="E3878" s="33"/>
      <c r="F3878" s="33"/>
      <c r="G3878" s="33"/>
      <c r="N3878"/>
      <c r="O3878"/>
      <c r="P3878"/>
      <c r="Q3878"/>
      <c r="R3878"/>
      <c r="S3878"/>
      <c r="T3878"/>
      <c r="U3878"/>
      <c r="V3878"/>
      <c r="W3878"/>
      <c r="X3878" s="410"/>
      <c r="Y3878" s="410"/>
      <c r="Z3878" s="410"/>
      <c r="AA3878" s="410"/>
      <c r="AB3878" s="410"/>
      <c r="AC3878" s="410"/>
      <c r="AD3878" s="410"/>
    </row>
    <row r="3879" spans="1:30" s="30" customFormat="1" x14ac:dyDescent="0.25">
      <c r="A3879"/>
      <c r="B3879"/>
      <c r="C3879" s="33"/>
      <c r="D3879" s="33"/>
      <c r="E3879" s="33"/>
      <c r="F3879" s="33"/>
      <c r="G3879" s="33"/>
      <c r="N3879"/>
      <c r="O3879"/>
      <c r="P3879"/>
      <c r="Q3879"/>
      <c r="R3879"/>
      <c r="S3879"/>
      <c r="T3879"/>
      <c r="U3879"/>
      <c r="V3879"/>
      <c r="W3879"/>
      <c r="X3879" s="410"/>
      <c r="Y3879" s="410"/>
      <c r="Z3879" s="410"/>
      <c r="AA3879" s="410"/>
      <c r="AB3879" s="410"/>
      <c r="AC3879" s="410"/>
      <c r="AD3879" s="410"/>
    </row>
    <row r="3880" spans="1:30" s="30" customFormat="1" x14ac:dyDescent="0.25">
      <c r="A3880"/>
      <c r="B3880"/>
      <c r="C3880" s="33"/>
      <c r="D3880" s="33"/>
      <c r="E3880" s="33"/>
      <c r="F3880" s="33"/>
      <c r="G3880" s="33"/>
      <c r="N3880"/>
      <c r="O3880"/>
      <c r="P3880"/>
      <c r="Q3880"/>
      <c r="R3880"/>
      <c r="S3880"/>
      <c r="T3880"/>
      <c r="U3880"/>
      <c r="V3880"/>
      <c r="W3880"/>
      <c r="X3880" s="410"/>
      <c r="Y3880" s="410"/>
      <c r="Z3880" s="410"/>
      <c r="AA3880" s="410"/>
      <c r="AB3880" s="410"/>
      <c r="AC3880" s="410"/>
      <c r="AD3880" s="410"/>
    </row>
    <row r="3881" spans="1:30" s="30" customFormat="1" x14ac:dyDescent="0.25">
      <c r="A3881"/>
      <c r="B3881"/>
      <c r="C3881" s="33"/>
      <c r="D3881" s="33"/>
      <c r="E3881" s="33"/>
      <c r="F3881" s="33"/>
      <c r="G3881" s="33"/>
      <c r="N3881"/>
      <c r="O3881"/>
      <c r="P3881"/>
      <c r="Q3881"/>
      <c r="R3881"/>
      <c r="S3881"/>
      <c r="T3881"/>
      <c r="U3881"/>
      <c r="V3881"/>
      <c r="W3881"/>
      <c r="X3881" s="410"/>
      <c r="Y3881" s="410"/>
      <c r="Z3881" s="410"/>
      <c r="AA3881" s="410"/>
      <c r="AB3881" s="410"/>
      <c r="AC3881" s="410"/>
      <c r="AD3881" s="410"/>
    </row>
    <row r="3882" spans="1:30" s="30" customFormat="1" x14ac:dyDescent="0.25">
      <c r="A3882"/>
      <c r="B3882"/>
      <c r="C3882" s="33"/>
      <c r="D3882" s="33"/>
      <c r="E3882" s="33"/>
      <c r="F3882" s="33"/>
      <c r="G3882" s="33"/>
      <c r="N3882"/>
      <c r="O3882"/>
      <c r="P3882"/>
      <c r="Q3882"/>
      <c r="R3882"/>
      <c r="S3882"/>
      <c r="T3882"/>
      <c r="U3882"/>
      <c r="V3882"/>
      <c r="W3882"/>
      <c r="X3882" s="410"/>
      <c r="Y3882" s="410"/>
      <c r="Z3882" s="410"/>
      <c r="AA3882" s="410"/>
      <c r="AB3882" s="410"/>
      <c r="AC3882" s="410"/>
      <c r="AD3882" s="410"/>
    </row>
    <row r="3883" spans="1:30" s="30" customFormat="1" x14ac:dyDescent="0.25">
      <c r="A3883"/>
      <c r="B3883"/>
      <c r="C3883" s="33"/>
      <c r="D3883" s="33"/>
      <c r="E3883" s="33"/>
      <c r="F3883" s="33"/>
      <c r="G3883" s="33"/>
      <c r="N3883"/>
      <c r="O3883"/>
      <c r="P3883"/>
      <c r="Q3883"/>
      <c r="R3883"/>
      <c r="S3883"/>
      <c r="T3883"/>
      <c r="U3883"/>
      <c r="V3883"/>
      <c r="W3883"/>
      <c r="X3883" s="410"/>
      <c r="Y3883" s="410"/>
      <c r="Z3883" s="410"/>
      <c r="AA3883" s="410"/>
      <c r="AB3883" s="410"/>
      <c r="AC3883" s="410"/>
      <c r="AD3883" s="410"/>
    </row>
    <row r="3884" spans="1:30" s="30" customFormat="1" x14ac:dyDescent="0.25">
      <c r="A3884"/>
      <c r="B3884"/>
      <c r="C3884" s="33"/>
      <c r="D3884" s="33"/>
      <c r="E3884" s="33"/>
      <c r="F3884" s="33"/>
      <c r="G3884" s="33"/>
      <c r="N3884"/>
      <c r="O3884"/>
      <c r="P3884"/>
      <c r="Q3884"/>
      <c r="R3884"/>
      <c r="S3884"/>
      <c r="T3884"/>
      <c r="U3884"/>
      <c r="V3884"/>
      <c r="W3884"/>
      <c r="X3884" s="410"/>
      <c r="Y3884" s="410"/>
      <c r="Z3884" s="410"/>
      <c r="AA3884" s="410"/>
      <c r="AB3884" s="410"/>
      <c r="AC3884" s="410"/>
      <c r="AD3884" s="410"/>
    </row>
    <row r="3885" spans="1:30" s="30" customFormat="1" x14ac:dyDescent="0.25">
      <c r="A3885"/>
      <c r="B3885"/>
      <c r="C3885" s="33"/>
      <c r="D3885" s="33"/>
      <c r="E3885" s="33"/>
      <c r="F3885" s="33"/>
      <c r="G3885" s="33"/>
      <c r="N3885"/>
      <c r="O3885"/>
      <c r="P3885"/>
      <c r="Q3885"/>
      <c r="R3885"/>
      <c r="S3885"/>
      <c r="T3885"/>
      <c r="U3885"/>
      <c r="V3885"/>
      <c r="W3885"/>
      <c r="X3885" s="410"/>
      <c r="Y3885" s="410"/>
      <c r="Z3885" s="410"/>
      <c r="AA3885" s="410"/>
      <c r="AB3885" s="410"/>
      <c r="AC3885" s="410"/>
      <c r="AD3885" s="410"/>
    </row>
    <row r="3886" spans="1:30" s="30" customFormat="1" x14ac:dyDescent="0.25">
      <c r="A3886"/>
      <c r="B3886"/>
      <c r="C3886" s="33"/>
      <c r="D3886" s="33"/>
      <c r="E3886" s="33"/>
      <c r="F3886" s="33"/>
      <c r="G3886" s="33"/>
      <c r="N3886"/>
      <c r="O3886"/>
      <c r="P3886"/>
      <c r="Q3886"/>
      <c r="R3886"/>
      <c r="S3886"/>
      <c r="T3886"/>
      <c r="U3886"/>
      <c r="V3886"/>
      <c r="W3886"/>
      <c r="X3886" s="410"/>
      <c r="Y3886" s="410"/>
      <c r="Z3886" s="410"/>
      <c r="AA3886" s="410"/>
      <c r="AB3886" s="410"/>
      <c r="AC3886" s="410"/>
      <c r="AD3886" s="410"/>
    </row>
    <row r="3887" spans="1:30" s="30" customFormat="1" x14ac:dyDescent="0.25">
      <c r="A3887"/>
      <c r="B3887"/>
      <c r="C3887" s="33"/>
      <c r="D3887" s="33"/>
      <c r="E3887" s="33"/>
      <c r="F3887" s="33"/>
      <c r="G3887" s="33"/>
      <c r="N3887"/>
      <c r="O3887"/>
      <c r="P3887"/>
      <c r="Q3887"/>
      <c r="R3887"/>
      <c r="S3887"/>
      <c r="T3887"/>
      <c r="U3887"/>
      <c r="V3887"/>
      <c r="W3887"/>
      <c r="X3887" s="410"/>
      <c r="Y3887" s="410"/>
      <c r="Z3887" s="410"/>
      <c r="AA3887" s="410"/>
      <c r="AB3887" s="410"/>
      <c r="AC3887" s="410"/>
      <c r="AD3887" s="410"/>
    </row>
    <row r="3888" spans="1:30" s="30" customFormat="1" x14ac:dyDescent="0.25">
      <c r="A3888"/>
      <c r="B3888"/>
      <c r="C3888" s="33"/>
      <c r="D3888" s="33"/>
      <c r="E3888" s="33"/>
      <c r="F3888" s="33"/>
      <c r="G3888" s="33"/>
      <c r="N3888"/>
      <c r="O3888"/>
      <c r="P3888"/>
      <c r="Q3888"/>
      <c r="R3888"/>
      <c r="S3888"/>
      <c r="T3888"/>
      <c r="U3888"/>
      <c r="V3888"/>
      <c r="W3888"/>
      <c r="X3888" s="410"/>
      <c r="Y3888" s="410"/>
      <c r="Z3888" s="410"/>
      <c r="AA3888" s="410"/>
      <c r="AB3888" s="410"/>
      <c r="AC3888" s="410"/>
      <c r="AD3888" s="410"/>
    </row>
    <row r="3889" spans="1:30" s="30" customFormat="1" x14ac:dyDescent="0.25">
      <c r="A3889"/>
      <c r="B3889"/>
      <c r="C3889" s="33"/>
      <c r="D3889" s="33"/>
      <c r="E3889" s="33"/>
      <c r="F3889" s="33"/>
      <c r="G3889" s="33"/>
      <c r="N3889"/>
      <c r="O3889"/>
      <c r="P3889"/>
      <c r="Q3889"/>
      <c r="R3889"/>
      <c r="S3889"/>
      <c r="T3889"/>
      <c r="U3889"/>
      <c r="V3889"/>
      <c r="W3889"/>
      <c r="X3889" s="410"/>
      <c r="Y3889" s="410"/>
      <c r="Z3889" s="410"/>
      <c r="AA3889" s="410"/>
      <c r="AB3889" s="410"/>
      <c r="AC3889" s="410"/>
      <c r="AD3889" s="410"/>
    </row>
    <row r="3890" spans="1:30" s="30" customFormat="1" x14ac:dyDescent="0.25">
      <c r="A3890"/>
      <c r="B3890"/>
      <c r="C3890" s="33"/>
      <c r="D3890" s="33"/>
      <c r="E3890" s="33"/>
      <c r="F3890" s="33"/>
      <c r="G3890" s="33"/>
      <c r="N3890"/>
      <c r="O3890"/>
      <c r="P3890"/>
      <c r="Q3890"/>
      <c r="R3890"/>
      <c r="S3890"/>
      <c r="T3890"/>
      <c r="U3890"/>
      <c r="V3890"/>
      <c r="W3890"/>
      <c r="X3890" s="410"/>
      <c r="Y3890" s="410"/>
      <c r="Z3890" s="410"/>
      <c r="AA3890" s="410"/>
      <c r="AB3890" s="410"/>
      <c r="AC3890" s="410"/>
      <c r="AD3890" s="410"/>
    </row>
    <row r="3891" spans="1:30" s="30" customFormat="1" x14ac:dyDescent="0.25">
      <c r="A3891"/>
      <c r="B3891"/>
      <c r="C3891" s="33"/>
      <c r="D3891" s="33"/>
      <c r="E3891" s="33"/>
      <c r="F3891" s="33"/>
      <c r="G3891" s="33"/>
      <c r="N3891"/>
      <c r="O3891"/>
      <c r="P3891"/>
      <c r="Q3891"/>
      <c r="R3891"/>
      <c r="S3891"/>
      <c r="T3891"/>
      <c r="U3891"/>
      <c r="V3891"/>
      <c r="W3891"/>
      <c r="X3891" s="410"/>
      <c r="Y3891" s="410"/>
      <c r="Z3891" s="410"/>
      <c r="AA3891" s="410"/>
      <c r="AB3891" s="410"/>
      <c r="AC3891" s="410"/>
      <c r="AD3891" s="410"/>
    </row>
    <row r="3892" spans="1:30" s="30" customFormat="1" x14ac:dyDescent="0.25">
      <c r="A3892"/>
      <c r="B3892"/>
      <c r="C3892" s="33"/>
      <c r="D3892" s="33"/>
      <c r="E3892" s="33"/>
      <c r="F3892" s="33"/>
      <c r="G3892" s="33"/>
      <c r="N3892"/>
      <c r="O3892"/>
      <c r="P3892"/>
      <c r="Q3892"/>
      <c r="R3892"/>
      <c r="S3892"/>
      <c r="T3892"/>
      <c r="U3892"/>
      <c r="V3892"/>
      <c r="W3892"/>
      <c r="X3892" s="410"/>
      <c r="Y3892" s="410"/>
      <c r="Z3892" s="410"/>
      <c r="AA3892" s="410"/>
      <c r="AB3892" s="410"/>
      <c r="AC3892" s="410"/>
      <c r="AD3892" s="410"/>
    </row>
    <row r="3893" spans="1:30" s="30" customFormat="1" x14ac:dyDescent="0.25">
      <c r="A3893"/>
      <c r="B3893"/>
      <c r="C3893" s="33"/>
      <c r="D3893" s="33"/>
      <c r="E3893" s="33"/>
      <c r="F3893" s="33"/>
      <c r="G3893" s="33"/>
      <c r="N3893"/>
      <c r="O3893"/>
      <c r="P3893"/>
      <c r="Q3893"/>
      <c r="R3893"/>
      <c r="S3893"/>
      <c r="T3893"/>
      <c r="U3893"/>
      <c r="V3893"/>
      <c r="W3893"/>
      <c r="X3893" s="410"/>
      <c r="Y3893" s="410"/>
      <c r="Z3893" s="410"/>
      <c r="AA3893" s="410"/>
      <c r="AB3893" s="410"/>
      <c r="AC3893" s="410"/>
      <c r="AD3893" s="410"/>
    </row>
    <row r="3894" spans="1:30" s="30" customFormat="1" x14ac:dyDescent="0.25">
      <c r="A3894"/>
      <c r="B3894"/>
      <c r="C3894" s="33"/>
      <c r="D3894" s="33"/>
      <c r="E3894" s="33"/>
      <c r="F3894" s="33"/>
      <c r="G3894" s="33"/>
      <c r="N3894"/>
      <c r="O3894"/>
      <c r="P3894"/>
      <c r="Q3894"/>
      <c r="R3894"/>
      <c r="S3894"/>
      <c r="T3894"/>
      <c r="U3894"/>
      <c r="V3894"/>
      <c r="W3894"/>
      <c r="X3894" s="410"/>
      <c r="Y3894" s="410"/>
      <c r="Z3894" s="410"/>
      <c r="AA3894" s="410"/>
      <c r="AB3894" s="410"/>
      <c r="AC3894" s="410"/>
      <c r="AD3894" s="410"/>
    </row>
    <row r="3895" spans="1:30" s="30" customFormat="1" x14ac:dyDescent="0.25">
      <c r="A3895"/>
      <c r="B3895"/>
      <c r="C3895" s="33"/>
      <c r="D3895" s="33"/>
      <c r="E3895" s="33"/>
      <c r="F3895" s="33"/>
      <c r="G3895" s="33"/>
      <c r="N3895"/>
      <c r="O3895"/>
      <c r="P3895"/>
      <c r="Q3895"/>
      <c r="R3895"/>
      <c r="S3895"/>
      <c r="T3895"/>
      <c r="U3895"/>
      <c r="V3895"/>
      <c r="W3895"/>
      <c r="X3895" s="410"/>
      <c r="Y3895" s="410"/>
      <c r="Z3895" s="410"/>
      <c r="AA3895" s="410"/>
      <c r="AB3895" s="410"/>
      <c r="AC3895" s="410"/>
      <c r="AD3895" s="410"/>
    </row>
    <row r="3896" spans="1:30" s="30" customFormat="1" x14ac:dyDescent="0.25">
      <c r="A3896"/>
      <c r="B3896"/>
      <c r="C3896" s="33"/>
      <c r="D3896" s="33"/>
      <c r="E3896" s="33"/>
      <c r="F3896" s="33"/>
      <c r="G3896" s="33"/>
      <c r="N3896"/>
      <c r="O3896"/>
      <c r="P3896"/>
      <c r="Q3896"/>
      <c r="R3896"/>
      <c r="S3896"/>
      <c r="T3896"/>
      <c r="U3896"/>
      <c r="V3896"/>
      <c r="W3896"/>
      <c r="X3896" s="410"/>
      <c r="Y3896" s="410"/>
      <c r="Z3896" s="410"/>
      <c r="AA3896" s="410"/>
      <c r="AB3896" s="410"/>
      <c r="AC3896" s="410"/>
      <c r="AD3896" s="410"/>
    </row>
    <row r="3897" spans="1:30" s="30" customFormat="1" x14ac:dyDescent="0.25">
      <c r="A3897"/>
      <c r="B3897"/>
      <c r="C3897" s="33"/>
      <c r="D3897" s="33"/>
      <c r="E3897" s="33"/>
      <c r="F3897" s="33"/>
      <c r="G3897" s="33"/>
      <c r="N3897"/>
      <c r="O3897"/>
      <c r="P3897"/>
      <c r="Q3897"/>
      <c r="R3897"/>
      <c r="S3897"/>
      <c r="T3897"/>
      <c r="U3897"/>
      <c r="V3897"/>
      <c r="W3897"/>
      <c r="X3897" s="410"/>
      <c r="Y3897" s="410"/>
      <c r="Z3897" s="410"/>
      <c r="AA3897" s="410"/>
      <c r="AB3897" s="410"/>
      <c r="AC3897" s="410"/>
      <c r="AD3897" s="410"/>
    </row>
    <row r="3898" spans="1:30" s="30" customFormat="1" x14ac:dyDescent="0.25">
      <c r="A3898"/>
      <c r="B3898"/>
      <c r="C3898" s="33"/>
      <c r="D3898" s="33"/>
      <c r="E3898" s="33"/>
      <c r="F3898" s="33"/>
      <c r="G3898" s="33"/>
      <c r="N3898"/>
      <c r="O3898"/>
      <c r="P3898"/>
      <c r="Q3898"/>
      <c r="R3898"/>
      <c r="S3898"/>
      <c r="T3898"/>
      <c r="U3898"/>
      <c r="V3898"/>
      <c r="W3898"/>
      <c r="X3898" s="410"/>
      <c r="Y3898" s="410"/>
      <c r="Z3898" s="410"/>
      <c r="AA3898" s="410"/>
      <c r="AB3898" s="410"/>
      <c r="AC3898" s="410"/>
      <c r="AD3898" s="410"/>
    </row>
    <row r="3899" spans="1:30" s="30" customFormat="1" x14ac:dyDescent="0.25">
      <c r="A3899"/>
      <c r="B3899"/>
      <c r="C3899" s="33"/>
      <c r="D3899" s="33"/>
      <c r="E3899" s="33"/>
      <c r="F3899" s="33"/>
      <c r="G3899" s="33"/>
      <c r="N3899"/>
      <c r="O3899"/>
      <c r="P3899"/>
      <c r="Q3899"/>
      <c r="R3899"/>
      <c r="S3899"/>
      <c r="T3899"/>
      <c r="U3899"/>
      <c r="V3899"/>
      <c r="W3899"/>
      <c r="X3899" s="410"/>
      <c r="Y3899" s="410"/>
      <c r="Z3899" s="410"/>
      <c r="AA3899" s="410"/>
      <c r="AB3899" s="410"/>
      <c r="AC3899" s="410"/>
      <c r="AD3899" s="410"/>
    </row>
    <row r="3900" spans="1:30" s="30" customFormat="1" x14ac:dyDescent="0.25">
      <c r="A3900"/>
      <c r="B3900"/>
      <c r="C3900" s="33"/>
      <c r="D3900" s="33"/>
      <c r="E3900" s="33"/>
      <c r="F3900" s="33"/>
      <c r="G3900" s="33"/>
      <c r="N3900"/>
      <c r="O3900"/>
      <c r="P3900"/>
      <c r="Q3900"/>
      <c r="R3900"/>
      <c r="S3900"/>
      <c r="T3900"/>
      <c r="U3900"/>
      <c r="V3900"/>
      <c r="W3900"/>
      <c r="X3900" s="410"/>
      <c r="Y3900" s="410"/>
      <c r="Z3900" s="410"/>
      <c r="AA3900" s="410"/>
      <c r="AB3900" s="410"/>
      <c r="AC3900" s="410"/>
      <c r="AD3900" s="410"/>
    </row>
    <row r="3901" spans="1:30" s="30" customFormat="1" x14ac:dyDescent="0.25">
      <c r="A3901"/>
      <c r="B3901"/>
      <c r="C3901" s="33"/>
      <c r="D3901" s="33"/>
      <c r="E3901" s="33"/>
      <c r="F3901" s="33"/>
      <c r="G3901" s="33"/>
      <c r="N3901"/>
      <c r="O3901"/>
      <c r="P3901"/>
      <c r="Q3901"/>
      <c r="R3901"/>
      <c r="S3901"/>
      <c r="T3901"/>
      <c r="U3901"/>
      <c r="V3901"/>
      <c r="W3901"/>
      <c r="X3901" s="410"/>
      <c r="Y3901" s="410"/>
      <c r="Z3901" s="410"/>
      <c r="AA3901" s="410"/>
      <c r="AB3901" s="410"/>
      <c r="AC3901" s="410"/>
      <c r="AD3901" s="410"/>
    </row>
    <row r="3902" spans="1:30" s="30" customFormat="1" x14ac:dyDescent="0.25">
      <c r="A3902"/>
      <c r="B3902"/>
      <c r="C3902" s="33"/>
      <c r="D3902" s="33"/>
      <c r="E3902" s="33"/>
      <c r="F3902" s="33"/>
      <c r="G3902" s="33"/>
      <c r="N3902"/>
      <c r="O3902"/>
      <c r="P3902"/>
      <c r="Q3902"/>
      <c r="R3902"/>
      <c r="S3902"/>
      <c r="T3902"/>
      <c r="U3902"/>
      <c r="V3902"/>
      <c r="W3902"/>
      <c r="X3902" s="410"/>
      <c r="Y3902" s="410"/>
      <c r="Z3902" s="410"/>
      <c r="AA3902" s="410"/>
      <c r="AB3902" s="410"/>
      <c r="AC3902" s="410"/>
      <c r="AD3902" s="410"/>
    </row>
    <row r="3903" spans="1:30" s="30" customFormat="1" x14ac:dyDescent="0.25">
      <c r="A3903"/>
      <c r="B3903"/>
      <c r="C3903" s="33"/>
      <c r="D3903" s="33"/>
      <c r="E3903" s="33"/>
      <c r="F3903" s="33"/>
      <c r="G3903" s="33"/>
      <c r="N3903"/>
      <c r="O3903"/>
      <c r="P3903"/>
      <c r="Q3903"/>
      <c r="R3903"/>
      <c r="S3903"/>
      <c r="T3903"/>
      <c r="U3903"/>
      <c r="V3903"/>
      <c r="W3903"/>
      <c r="X3903" s="410"/>
      <c r="Y3903" s="410"/>
      <c r="Z3903" s="410"/>
      <c r="AA3903" s="410"/>
      <c r="AB3903" s="410"/>
      <c r="AC3903" s="410"/>
      <c r="AD3903" s="410"/>
    </row>
    <row r="3904" spans="1:30" s="30" customFormat="1" x14ac:dyDescent="0.25">
      <c r="A3904"/>
      <c r="B3904"/>
      <c r="C3904" s="33"/>
      <c r="D3904" s="33"/>
      <c r="E3904" s="33"/>
      <c r="F3904" s="33"/>
      <c r="G3904" s="33"/>
      <c r="N3904"/>
      <c r="O3904"/>
      <c r="P3904"/>
      <c r="Q3904"/>
      <c r="R3904"/>
      <c r="S3904"/>
      <c r="T3904"/>
      <c r="U3904"/>
      <c r="V3904"/>
      <c r="W3904"/>
      <c r="X3904" s="410"/>
      <c r="Y3904" s="410"/>
      <c r="Z3904" s="410"/>
      <c r="AA3904" s="410"/>
      <c r="AB3904" s="410"/>
      <c r="AC3904" s="410"/>
      <c r="AD3904" s="410"/>
    </row>
    <row r="3905" spans="1:30" s="30" customFormat="1" x14ac:dyDescent="0.25">
      <c r="A3905"/>
      <c r="B3905"/>
      <c r="C3905" s="33"/>
      <c r="D3905" s="33"/>
      <c r="E3905" s="33"/>
      <c r="F3905" s="33"/>
      <c r="G3905" s="33"/>
      <c r="N3905"/>
      <c r="O3905"/>
      <c r="P3905"/>
      <c r="Q3905"/>
      <c r="R3905"/>
      <c r="S3905"/>
      <c r="T3905"/>
      <c r="U3905"/>
      <c r="V3905"/>
      <c r="W3905"/>
      <c r="X3905" s="410"/>
      <c r="Y3905" s="410"/>
      <c r="Z3905" s="410"/>
      <c r="AA3905" s="410"/>
      <c r="AB3905" s="410"/>
      <c r="AC3905" s="410"/>
      <c r="AD3905" s="410"/>
    </row>
    <row r="3906" spans="1:30" s="30" customFormat="1" x14ac:dyDescent="0.25">
      <c r="A3906"/>
      <c r="B3906"/>
      <c r="C3906" s="33"/>
      <c r="D3906" s="33"/>
      <c r="E3906" s="33"/>
      <c r="F3906" s="33"/>
      <c r="G3906" s="33"/>
      <c r="N3906"/>
      <c r="O3906"/>
      <c r="P3906"/>
      <c r="Q3906"/>
      <c r="R3906"/>
      <c r="S3906"/>
      <c r="T3906"/>
      <c r="U3906"/>
      <c r="V3906"/>
      <c r="W3906"/>
      <c r="X3906" s="410"/>
      <c r="Y3906" s="410"/>
      <c r="Z3906" s="410"/>
      <c r="AA3906" s="410"/>
      <c r="AB3906" s="410"/>
      <c r="AC3906" s="410"/>
      <c r="AD3906" s="410"/>
    </row>
    <row r="3907" spans="1:30" s="30" customFormat="1" x14ac:dyDescent="0.25">
      <c r="A3907"/>
      <c r="B3907"/>
      <c r="C3907" s="33"/>
      <c r="D3907" s="33"/>
      <c r="E3907" s="33"/>
      <c r="F3907" s="33"/>
      <c r="G3907" s="33"/>
      <c r="N3907"/>
      <c r="O3907"/>
      <c r="P3907"/>
      <c r="Q3907"/>
      <c r="R3907"/>
      <c r="S3907"/>
      <c r="T3907"/>
      <c r="U3907"/>
      <c r="V3907"/>
      <c r="W3907"/>
      <c r="X3907" s="410"/>
      <c r="Y3907" s="410"/>
      <c r="Z3907" s="410"/>
      <c r="AA3907" s="410"/>
      <c r="AB3907" s="410"/>
      <c r="AC3907" s="410"/>
      <c r="AD3907" s="410"/>
    </row>
    <row r="3908" spans="1:30" s="30" customFormat="1" x14ac:dyDescent="0.25">
      <c r="A3908"/>
      <c r="B3908"/>
      <c r="C3908" s="33"/>
      <c r="D3908" s="33"/>
      <c r="E3908" s="33"/>
      <c r="F3908" s="33"/>
      <c r="G3908" s="33"/>
      <c r="N3908"/>
      <c r="O3908"/>
      <c r="P3908"/>
      <c r="Q3908"/>
      <c r="R3908"/>
      <c r="S3908"/>
      <c r="T3908"/>
      <c r="U3908"/>
      <c r="V3908"/>
      <c r="W3908"/>
      <c r="X3908" s="410"/>
      <c r="Y3908" s="410"/>
      <c r="Z3908" s="410"/>
      <c r="AA3908" s="410"/>
      <c r="AB3908" s="410"/>
      <c r="AC3908" s="410"/>
      <c r="AD3908" s="410"/>
    </row>
    <row r="3909" spans="1:30" s="30" customFormat="1" x14ac:dyDescent="0.25">
      <c r="A3909"/>
      <c r="B3909"/>
      <c r="C3909" s="33"/>
      <c r="D3909" s="33"/>
      <c r="E3909" s="33"/>
      <c r="F3909" s="33"/>
      <c r="G3909" s="33"/>
      <c r="N3909"/>
      <c r="O3909"/>
      <c r="P3909"/>
      <c r="Q3909"/>
      <c r="R3909"/>
      <c r="S3909"/>
      <c r="T3909"/>
      <c r="U3909"/>
      <c r="V3909"/>
      <c r="W3909"/>
      <c r="X3909" s="410"/>
      <c r="Y3909" s="410"/>
      <c r="Z3909" s="410"/>
      <c r="AA3909" s="410"/>
      <c r="AB3909" s="410"/>
      <c r="AC3909" s="410"/>
      <c r="AD3909" s="410"/>
    </row>
    <row r="3910" spans="1:30" s="30" customFormat="1" x14ac:dyDescent="0.25">
      <c r="A3910"/>
      <c r="B3910"/>
      <c r="C3910" s="33"/>
      <c r="D3910" s="33"/>
      <c r="E3910" s="33"/>
      <c r="F3910" s="33"/>
      <c r="G3910" s="33"/>
      <c r="N3910"/>
      <c r="O3910"/>
      <c r="P3910"/>
      <c r="Q3910"/>
      <c r="R3910"/>
      <c r="S3910"/>
      <c r="T3910"/>
      <c r="U3910"/>
      <c r="V3910"/>
      <c r="W3910"/>
      <c r="X3910" s="410"/>
      <c r="Y3910" s="410"/>
      <c r="Z3910" s="410"/>
      <c r="AA3910" s="410"/>
      <c r="AB3910" s="410"/>
      <c r="AC3910" s="410"/>
      <c r="AD3910" s="410"/>
    </row>
    <row r="3911" spans="1:30" s="30" customFormat="1" x14ac:dyDescent="0.25">
      <c r="A3911"/>
      <c r="B3911"/>
      <c r="C3911" s="33"/>
      <c r="D3911" s="33"/>
      <c r="E3911" s="33"/>
      <c r="F3911" s="33"/>
      <c r="G3911" s="33"/>
      <c r="N3911"/>
      <c r="O3911"/>
      <c r="P3911"/>
      <c r="Q3911"/>
      <c r="R3911"/>
      <c r="S3911"/>
      <c r="T3911"/>
      <c r="U3911"/>
      <c r="V3911"/>
      <c r="W3911"/>
      <c r="X3911" s="410"/>
      <c r="Y3911" s="410"/>
      <c r="Z3911" s="410"/>
      <c r="AA3911" s="410"/>
      <c r="AB3911" s="410"/>
      <c r="AC3911" s="410"/>
      <c r="AD3911" s="410"/>
    </row>
    <row r="3912" spans="1:30" s="30" customFormat="1" x14ac:dyDescent="0.25">
      <c r="A3912"/>
      <c r="B3912"/>
      <c r="C3912" s="33"/>
      <c r="D3912" s="33"/>
      <c r="E3912" s="33"/>
      <c r="F3912" s="33"/>
      <c r="G3912" s="33"/>
      <c r="N3912"/>
      <c r="O3912"/>
      <c r="P3912"/>
      <c r="Q3912"/>
      <c r="R3912"/>
      <c r="S3912"/>
      <c r="T3912"/>
      <c r="U3912"/>
      <c r="V3912"/>
      <c r="W3912"/>
      <c r="X3912" s="410"/>
      <c r="Y3912" s="410"/>
      <c r="Z3912" s="410"/>
      <c r="AA3912" s="410"/>
      <c r="AB3912" s="410"/>
      <c r="AC3912" s="410"/>
      <c r="AD3912" s="410"/>
    </row>
    <row r="3913" spans="1:30" s="30" customFormat="1" x14ac:dyDescent="0.25">
      <c r="A3913"/>
      <c r="B3913"/>
      <c r="C3913" s="33"/>
      <c r="D3913" s="33"/>
      <c r="E3913" s="33"/>
      <c r="F3913" s="33"/>
      <c r="G3913" s="33"/>
      <c r="N3913"/>
      <c r="O3913"/>
      <c r="P3913"/>
      <c r="Q3913"/>
      <c r="R3913"/>
      <c r="S3913"/>
      <c r="T3913"/>
      <c r="U3913"/>
      <c r="V3913"/>
      <c r="W3913"/>
      <c r="X3913" s="410"/>
      <c r="Y3913" s="410"/>
      <c r="Z3913" s="410"/>
      <c r="AA3913" s="410"/>
      <c r="AB3913" s="410"/>
      <c r="AC3913" s="410"/>
      <c r="AD3913" s="410"/>
    </row>
    <row r="3914" spans="1:30" s="30" customFormat="1" x14ac:dyDescent="0.25">
      <c r="A3914"/>
      <c r="B3914"/>
      <c r="C3914" s="33"/>
      <c r="D3914" s="33"/>
      <c r="E3914" s="33"/>
      <c r="F3914" s="33"/>
      <c r="G3914" s="33"/>
      <c r="N3914"/>
      <c r="O3914"/>
      <c r="P3914"/>
      <c r="Q3914"/>
      <c r="R3914"/>
      <c r="S3914"/>
      <c r="T3914"/>
      <c r="U3914"/>
      <c r="V3914"/>
      <c r="W3914"/>
      <c r="X3914" s="410"/>
      <c r="Y3914" s="410"/>
      <c r="Z3914" s="410"/>
      <c r="AA3914" s="410"/>
      <c r="AB3914" s="410"/>
      <c r="AC3914" s="410"/>
      <c r="AD3914" s="410"/>
    </row>
    <row r="3915" spans="1:30" s="30" customFormat="1" x14ac:dyDescent="0.25">
      <c r="A3915"/>
      <c r="B3915"/>
      <c r="C3915" s="33"/>
      <c r="D3915" s="33"/>
      <c r="E3915" s="33"/>
      <c r="F3915" s="33"/>
      <c r="G3915" s="33"/>
      <c r="N3915"/>
      <c r="O3915"/>
      <c r="P3915"/>
      <c r="Q3915"/>
      <c r="R3915"/>
      <c r="S3915"/>
      <c r="T3915"/>
      <c r="U3915"/>
      <c r="V3915"/>
      <c r="W3915"/>
      <c r="X3915" s="410"/>
      <c r="Y3915" s="410"/>
      <c r="Z3915" s="410"/>
      <c r="AA3915" s="410"/>
      <c r="AB3915" s="410"/>
      <c r="AC3915" s="410"/>
      <c r="AD3915" s="410"/>
    </row>
    <row r="3916" spans="1:30" s="30" customFormat="1" x14ac:dyDescent="0.25">
      <c r="A3916"/>
      <c r="B3916"/>
      <c r="C3916" s="33"/>
      <c r="D3916" s="33"/>
      <c r="E3916" s="33"/>
      <c r="F3916" s="33"/>
      <c r="G3916" s="33"/>
      <c r="N3916"/>
      <c r="O3916"/>
      <c r="P3916"/>
      <c r="Q3916"/>
      <c r="R3916"/>
      <c r="S3916"/>
      <c r="T3916"/>
      <c r="U3916"/>
      <c r="V3916"/>
      <c r="W3916"/>
      <c r="X3916" s="410"/>
      <c r="Y3916" s="410"/>
      <c r="Z3916" s="410"/>
      <c r="AA3916" s="410"/>
      <c r="AB3916" s="410"/>
      <c r="AC3916" s="410"/>
      <c r="AD3916" s="410"/>
    </row>
    <row r="3917" spans="1:30" s="30" customFormat="1" x14ac:dyDescent="0.25">
      <c r="A3917"/>
      <c r="B3917"/>
      <c r="C3917" s="33"/>
      <c r="D3917" s="33"/>
      <c r="E3917" s="33"/>
      <c r="F3917" s="33"/>
      <c r="G3917" s="33"/>
      <c r="N3917"/>
      <c r="O3917"/>
      <c r="P3917"/>
      <c r="Q3917"/>
      <c r="R3917"/>
      <c r="S3917"/>
      <c r="T3917"/>
      <c r="U3917"/>
      <c r="V3917"/>
      <c r="W3917"/>
      <c r="X3917" s="410"/>
      <c r="Y3917" s="410"/>
      <c r="Z3917" s="410"/>
      <c r="AA3917" s="410"/>
      <c r="AB3917" s="410"/>
      <c r="AC3917" s="410"/>
      <c r="AD3917" s="410"/>
    </row>
    <row r="3918" spans="1:30" s="30" customFormat="1" x14ac:dyDescent="0.25">
      <c r="A3918"/>
      <c r="B3918"/>
      <c r="C3918" s="33"/>
      <c r="D3918" s="33"/>
      <c r="E3918" s="33"/>
      <c r="F3918" s="33"/>
      <c r="G3918" s="33"/>
      <c r="N3918"/>
      <c r="O3918"/>
      <c r="P3918"/>
      <c r="Q3918"/>
      <c r="R3918"/>
      <c r="S3918"/>
      <c r="T3918"/>
      <c r="U3918"/>
      <c r="V3918"/>
      <c r="W3918"/>
      <c r="X3918" s="410"/>
      <c r="Y3918" s="410"/>
      <c r="Z3918" s="410"/>
      <c r="AA3918" s="410"/>
      <c r="AB3918" s="410"/>
      <c r="AC3918" s="410"/>
      <c r="AD3918" s="410"/>
    </row>
    <row r="3919" spans="1:30" s="30" customFormat="1" x14ac:dyDescent="0.25">
      <c r="A3919"/>
      <c r="B3919"/>
      <c r="C3919" s="33"/>
      <c r="D3919" s="33"/>
      <c r="E3919" s="33"/>
      <c r="F3919" s="33"/>
      <c r="G3919" s="33"/>
      <c r="N3919"/>
      <c r="O3919"/>
      <c r="P3919"/>
      <c r="Q3919"/>
      <c r="R3919"/>
      <c r="S3919"/>
      <c r="T3919"/>
      <c r="U3919"/>
      <c r="V3919"/>
      <c r="W3919"/>
      <c r="X3919" s="410"/>
      <c r="Y3919" s="410"/>
      <c r="Z3919" s="410"/>
      <c r="AA3919" s="410"/>
      <c r="AB3919" s="410"/>
      <c r="AC3919" s="410"/>
      <c r="AD3919" s="410"/>
    </row>
    <row r="3920" spans="1:30" s="30" customFormat="1" x14ac:dyDescent="0.25">
      <c r="A3920"/>
      <c r="B3920"/>
      <c r="C3920" s="33"/>
      <c r="D3920" s="33"/>
      <c r="E3920" s="33"/>
      <c r="F3920" s="33"/>
      <c r="G3920" s="33"/>
      <c r="N3920"/>
      <c r="O3920"/>
      <c r="P3920"/>
      <c r="Q3920"/>
      <c r="R3920"/>
      <c r="S3920"/>
      <c r="T3920"/>
      <c r="U3920"/>
      <c r="V3920"/>
      <c r="W3920"/>
      <c r="X3920" s="410"/>
      <c r="Y3920" s="410"/>
      <c r="Z3920" s="410"/>
      <c r="AA3920" s="410"/>
      <c r="AB3920" s="410"/>
      <c r="AC3920" s="410"/>
      <c r="AD3920" s="410"/>
    </row>
    <row r="3921" spans="1:30" s="30" customFormat="1" x14ac:dyDescent="0.25">
      <c r="A3921"/>
      <c r="B3921"/>
      <c r="C3921" s="33"/>
      <c r="D3921" s="33"/>
      <c r="E3921" s="33"/>
      <c r="F3921" s="33"/>
      <c r="G3921" s="33"/>
      <c r="N3921"/>
      <c r="O3921"/>
      <c r="P3921"/>
      <c r="Q3921"/>
      <c r="R3921"/>
      <c r="S3921"/>
      <c r="T3921"/>
      <c r="U3921"/>
      <c r="V3921"/>
      <c r="W3921"/>
      <c r="X3921" s="410"/>
      <c r="Y3921" s="410"/>
      <c r="Z3921" s="410"/>
      <c r="AA3921" s="410"/>
      <c r="AB3921" s="410"/>
      <c r="AC3921" s="410"/>
      <c r="AD3921" s="410"/>
    </row>
    <row r="3922" spans="1:30" s="30" customFormat="1" x14ac:dyDescent="0.25">
      <c r="A3922"/>
      <c r="B3922"/>
      <c r="C3922" s="33"/>
      <c r="D3922" s="33"/>
      <c r="E3922" s="33"/>
      <c r="F3922" s="33"/>
      <c r="G3922" s="33"/>
      <c r="N3922"/>
      <c r="O3922"/>
      <c r="P3922"/>
      <c r="Q3922"/>
      <c r="R3922"/>
      <c r="S3922"/>
      <c r="T3922"/>
      <c r="U3922"/>
      <c r="V3922"/>
      <c r="W3922"/>
      <c r="X3922" s="410"/>
      <c r="Y3922" s="410"/>
      <c r="Z3922" s="410"/>
      <c r="AA3922" s="410"/>
      <c r="AB3922" s="410"/>
      <c r="AC3922" s="410"/>
      <c r="AD3922" s="410"/>
    </row>
    <row r="3923" spans="1:30" s="30" customFormat="1" x14ac:dyDescent="0.25">
      <c r="A3923"/>
      <c r="B3923"/>
      <c r="C3923" s="33"/>
      <c r="D3923" s="33"/>
      <c r="E3923" s="33"/>
      <c r="F3923" s="33"/>
      <c r="G3923" s="33"/>
      <c r="N3923"/>
      <c r="O3923"/>
      <c r="P3923"/>
      <c r="Q3923"/>
      <c r="R3923"/>
      <c r="S3923"/>
      <c r="T3923"/>
      <c r="U3923"/>
      <c r="V3923"/>
      <c r="W3923"/>
      <c r="X3923" s="410"/>
      <c r="Y3923" s="410"/>
      <c r="Z3923" s="410"/>
      <c r="AA3923" s="410"/>
      <c r="AB3923" s="410"/>
      <c r="AC3923" s="410"/>
      <c r="AD3923" s="410"/>
    </row>
    <row r="3924" spans="1:30" s="30" customFormat="1" x14ac:dyDescent="0.25">
      <c r="A3924"/>
      <c r="B3924"/>
      <c r="C3924" s="33"/>
      <c r="D3924" s="33"/>
      <c r="E3924" s="33"/>
      <c r="F3924" s="33"/>
      <c r="G3924" s="33"/>
      <c r="N3924"/>
      <c r="O3924"/>
      <c r="P3924"/>
      <c r="Q3924"/>
      <c r="R3924"/>
      <c r="S3924"/>
      <c r="T3924"/>
      <c r="U3924"/>
      <c r="V3924"/>
      <c r="W3924"/>
      <c r="X3924" s="410"/>
      <c r="Y3924" s="410"/>
      <c r="Z3924" s="410"/>
      <c r="AA3924" s="410"/>
      <c r="AB3924" s="410"/>
      <c r="AC3924" s="410"/>
      <c r="AD3924" s="410"/>
    </row>
    <row r="3925" spans="1:30" s="30" customFormat="1" x14ac:dyDescent="0.25">
      <c r="A3925"/>
      <c r="B3925"/>
      <c r="C3925" s="33"/>
      <c r="D3925" s="33"/>
      <c r="E3925" s="33"/>
      <c r="F3925" s="33"/>
      <c r="G3925" s="33"/>
      <c r="N3925"/>
      <c r="O3925"/>
      <c r="P3925"/>
      <c r="Q3925"/>
      <c r="R3925"/>
      <c r="S3925"/>
      <c r="T3925"/>
      <c r="U3925"/>
      <c r="V3925"/>
      <c r="W3925"/>
      <c r="X3925" s="410"/>
      <c r="Y3925" s="410"/>
      <c r="Z3925" s="410"/>
      <c r="AA3925" s="410"/>
      <c r="AB3925" s="410"/>
      <c r="AC3925" s="410"/>
      <c r="AD3925" s="410"/>
    </row>
    <row r="3926" spans="1:30" s="30" customFormat="1" x14ac:dyDescent="0.25">
      <c r="A3926"/>
      <c r="B3926"/>
      <c r="C3926" s="33"/>
      <c r="D3926" s="33"/>
      <c r="E3926" s="33"/>
      <c r="F3926" s="33"/>
      <c r="G3926" s="33"/>
      <c r="N3926"/>
      <c r="O3926"/>
      <c r="P3926"/>
      <c r="Q3926"/>
      <c r="R3926"/>
      <c r="S3926"/>
      <c r="T3926"/>
      <c r="U3926"/>
      <c r="V3926"/>
      <c r="W3926"/>
      <c r="X3926" s="410"/>
      <c r="Y3926" s="410"/>
      <c r="Z3926" s="410"/>
      <c r="AA3926" s="410"/>
      <c r="AB3926" s="410"/>
      <c r="AC3926" s="410"/>
      <c r="AD3926" s="410"/>
    </row>
    <row r="3927" spans="1:30" s="30" customFormat="1" x14ac:dyDescent="0.25">
      <c r="A3927"/>
      <c r="B3927"/>
      <c r="C3927" s="33"/>
      <c r="D3927" s="33"/>
      <c r="E3927" s="33"/>
      <c r="F3927" s="33"/>
      <c r="G3927" s="33"/>
      <c r="N3927"/>
      <c r="O3927"/>
      <c r="P3927"/>
      <c r="Q3927"/>
      <c r="R3927"/>
      <c r="S3927"/>
      <c r="T3927"/>
      <c r="U3927"/>
      <c r="V3927"/>
      <c r="W3927"/>
      <c r="X3927" s="410"/>
      <c r="Y3927" s="410"/>
      <c r="Z3927" s="410"/>
      <c r="AA3927" s="410"/>
      <c r="AB3927" s="410"/>
      <c r="AC3927" s="410"/>
      <c r="AD3927" s="410"/>
    </row>
    <row r="3928" spans="1:30" s="30" customFormat="1" x14ac:dyDescent="0.25">
      <c r="A3928"/>
      <c r="B3928"/>
      <c r="C3928" s="33"/>
      <c r="D3928" s="33"/>
      <c r="E3928" s="33"/>
      <c r="F3928" s="33"/>
      <c r="G3928" s="33"/>
      <c r="N3928"/>
      <c r="O3928"/>
      <c r="P3928"/>
      <c r="Q3928"/>
      <c r="R3928"/>
      <c r="S3928"/>
      <c r="T3928"/>
      <c r="U3928"/>
      <c r="V3928"/>
      <c r="W3928"/>
      <c r="X3928" s="410"/>
      <c r="Y3928" s="410"/>
      <c r="Z3928" s="410"/>
      <c r="AA3928" s="410"/>
      <c r="AB3928" s="410"/>
      <c r="AC3928" s="410"/>
      <c r="AD3928" s="410"/>
    </row>
    <row r="3929" spans="1:30" s="30" customFormat="1" x14ac:dyDescent="0.25">
      <c r="A3929"/>
      <c r="B3929"/>
      <c r="C3929" s="33"/>
      <c r="D3929" s="33"/>
      <c r="E3929" s="33"/>
      <c r="F3929" s="33"/>
      <c r="G3929" s="33"/>
      <c r="N3929"/>
      <c r="O3929"/>
      <c r="P3929"/>
      <c r="Q3929"/>
      <c r="R3929"/>
      <c r="S3929"/>
      <c r="T3929"/>
      <c r="U3929"/>
      <c r="V3929"/>
      <c r="W3929"/>
      <c r="X3929" s="410"/>
      <c r="Y3929" s="410"/>
      <c r="Z3929" s="410"/>
      <c r="AA3929" s="410"/>
      <c r="AB3929" s="410"/>
      <c r="AC3929" s="410"/>
      <c r="AD3929" s="410"/>
    </row>
    <row r="3930" spans="1:30" s="30" customFormat="1" x14ac:dyDescent="0.25">
      <c r="A3930"/>
      <c r="B3930"/>
      <c r="C3930" s="33"/>
      <c r="D3930" s="33"/>
      <c r="E3930" s="33"/>
      <c r="F3930" s="33"/>
      <c r="G3930" s="33"/>
      <c r="N3930"/>
      <c r="O3930"/>
      <c r="P3930"/>
      <c r="Q3930"/>
      <c r="R3930"/>
      <c r="S3930"/>
      <c r="T3930"/>
      <c r="U3930"/>
      <c r="V3930"/>
      <c r="W3930"/>
      <c r="X3930" s="410"/>
      <c r="Y3930" s="410"/>
      <c r="Z3930" s="410"/>
      <c r="AA3930" s="410"/>
      <c r="AB3930" s="410"/>
      <c r="AC3930" s="410"/>
      <c r="AD3930" s="410"/>
    </row>
    <row r="3931" spans="1:30" s="30" customFormat="1" x14ac:dyDescent="0.25">
      <c r="A3931"/>
      <c r="B3931"/>
      <c r="C3931" s="33"/>
      <c r="D3931" s="33"/>
      <c r="E3931" s="33"/>
      <c r="F3931" s="33"/>
      <c r="G3931" s="33"/>
      <c r="N3931"/>
      <c r="O3931"/>
      <c r="P3931"/>
      <c r="Q3931"/>
      <c r="R3931"/>
      <c r="S3931"/>
      <c r="T3931"/>
      <c r="U3931"/>
      <c r="V3931"/>
      <c r="W3931"/>
      <c r="X3931" s="410"/>
      <c r="Y3931" s="410"/>
      <c r="Z3931" s="410"/>
      <c r="AA3931" s="410"/>
      <c r="AB3931" s="410"/>
      <c r="AC3931" s="410"/>
      <c r="AD3931" s="410"/>
    </row>
    <row r="3932" spans="1:30" s="30" customFormat="1" x14ac:dyDescent="0.25">
      <c r="A3932"/>
      <c r="B3932"/>
      <c r="C3932" s="33"/>
      <c r="D3932" s="33"/>
      <c r="E3932" s="33"/>
      <c r="F3932" s="33"/>
      <c r="G3932" s="33"/>
      <c r="N3932"/>
      <c r="O3932"/>
      <c r="P3932"/>
      <c r="Q3932"/>
      <c r="R3932"/>
      <c r="S3932"/>
      <c r="T3932"/>
      <c r="U3932"/>
      <c r="V3932"/>
      <c r="W3932"/>
      <c r="X3932" s="410"/>
      <c r="Y3932" s="410"/>
      <c r="Z3932" s="410"/>
      <c r="AA3932" s="410"/>
      <c r="AB3932" s="410"/>
      <c r="AC3932" s="410"/>
      <c r="AD3932" s="410"/>
    </row>
    <row r="3933" spans="1:30" s="30" customFormat="1" x14ac:dyDescent="0.25">
      <c r="A3933"/>
      <c r="B3933"/>
      <c r="C3933" s="33"/>
      <c r="D3933" s="33"/>
      <c r="E3933" s="33"/>
      <c r="F3933" s="33"/>
      <c r="G3933" s="33"/>
      <c r="N3933"/>
      <c r="O3933"/>
      <c r="P3933"/>
      <c r="Q3933"/>
      <c r="R3933"/>
      <c r="S3933"/>
      <c r="T3933"/>
      <c r="U3933"/>
      <c r="V3933"/>
      <c r="W3933"/>
      <c r="X3933" s="410"/>
      <c r="Y3933" s="410"/>
      <c r="Z3933" s="410"/>
      <c r="AA3933" s="410"/>
      <c r="AB3933" s="410"/>
      <c r="AC3933" s="410"/>
      <c r="AD3933" s="410"/>
    </row>
    <row r="3934" spans="1:30" s="30" customFormat="1" x14ac:dyDescent="0.25">
      <c r="A3934"/>
      <c r="B3934"/>
      <c r="C3934" s="33"/>
      <c r="D3934" s="33"/>
      <c r="E3934" s="33"/>
      <c r="F3934" s="33"/>
      <c r="G3934" s="33"/>
      <c r="N3934"/>
      <c r="O3934"/>
      <c r="P3934"/>
      <c r="Q3934"/>
      <c r="R3934"/>
      <c r="S3934"/>
      <c r="T3934"/>
      <c r="U3934"/>
      <c r="V3934"/>
      <c r="W3934"/>
      <c r="X3934" s="410"/>
      <c r="Y3934" s="410"/>
      <c r="Z3934" s="410"/>
      <c r="AA3934" s="410"/>
      <c r="AB3934" s="410"/>
      <c r="AC3934" s="410"/>
      <c r="AD3934" s="410"/>
    </row>
    <row r="3935" spans="1:30" s="30" customFormat="1" x14ac:dyDescent="0.25">
      <c r="A3935"/>
      <c r="B3935"/>
      <c r="C3935" s="33"/>
      <c r="D3935" s="33"/>
      <c r="E3935" s="33"/>
      <c r="F3935" s="33"/>
      <c r="G3935" s="33"/>
      <c r="N3935"/>
      <c r="O3935"/>
      <c r="P3935"/>
      <c r="Q3935"/>
      <c r="R3935"/>
      <c r="S3935"/>
      <c r="T3935"/>
      <c r="U3935"/>
      <c r="V3935"/>
      <c r="W3935"/>
      <c r="X3935" s="410"/>
      <c r="Y3935" s="410"/>
      <c r="Z3935" s="410"/>
      <c r="AA3935" s="410"/>
      <c r="AB3935" s="410"/>
      <c r="AC3935" s="410"/>
      <c r="AD3935" s="410"/>
    </row>
    <row r="3936" spans="1:30" s="30" customFormat="1" x14ac:dyDescent="0.25">
      <c r="A3936"/>
      <c r="B3936"/>
      <c r="C3936" s="33"/>
      <c r="D3936" s="33"/>
      <c r="E3936" s="33"/>
      <c r="F3936" s="33"/>
      <c r="G3936" s="33"/>
      <c r="N3936"/>
      <c r="O3936"/>
      <c r="P3936"/>
      <c r="Q3936"/>
      <c r="R3936"/>
      <c r="S3936"/>
      <c r="T3936"/>
      <c r="U3936"/>
      <c r="V3936"/>
      <c r="W3936"/>
      <c r="X3936" s="410"/>
      <c r="Y3936" s="410"/>
      <c r="Z3936" s="410"/>
      <c r="AA3936" s="410"/>
      <c r="AB3936" s="410"/>
      <c r="AC3936" s="410"/>
      <c r="AD3936" s="410"/>
    </row>
    <row r="3937" spans="1:30" s="30" customFormat="1" x14ac:dyDescent="0.25">
      <c r="A3937"/>
      <c r="B3937"/>
      <c r="C3937" s="33"/>
      <c r="D3937" s="33"/>
      <c r="E3937" s="33"/>
      <c r="F3937" s="33"/>
      <c r="G3937" s="33"/>
      <c r="N3937"/>
      <c r="O3937"/>
      <c r="P3937"/>
      <c r="Q3937"/>
      <c r="R3937"/>
      <c r="S3937"/>
      <c r="T3937"/>
      <c r="U3937"/>
      <c r="V3937"/>
      <c r="W3937"/>
      <c r="X3937" s="410"/>
      <c r="Y3937" s="410"/>
      <c r="Z3937" s="410"/>
      <c r="AA3937" s="410"/>
      <c r="AB3937" s="410"/>
      <c r="AC3937" s="410"/>
      <c r="AD3937" s="410"/>
    </row>
    <row r="3938" spans="1:30" s="30" customFormat="1" x14ac:dyDescent="0.25">
      <c r="A3938"/>
      <c r="B3938"/>
      <c r="C3938" s="33"/>
      <c r="D3938" s="33"/>
      <c r="E3938" s="33"/>
      <c r="F3938" s="33"/>
      <c r="G3938" s="33"/>
      <c r="N3938"/>
      <c r="O3938"/>
      <c r="P3938"/>
      <c r="Q3938"/>
      <c r="R3938"/>
      <c r="S3938"/>
      <c r="T3938"/>
      <c r="U3938"/>
      <c r="V3938"/>
      <c r="W3938"/>
      <c r="X3938" s="410"/>
      <c r="Y3938" s="410"/>
      <c r="Z3938" s="410"/>
      <c r="AA3938" s="410"/>
      <c r="AB3938" s="410"/>
      <c r="AC3938" s="410"/>
      <c r="AD3938" s="410"/>
    </row>
    <row r="3939" spans="1:30" s="30" customFormat="1" x14ac:dyDescent="0.25">
      <c r="A3939"/>
      <c r="B3939"/>
      <c r="C3939" s="33"/>
      <c r="D3939" s="33"/>
      <c r="E3939" s="33"/>
      <c r="F3939" s="33"/>
      <c r="G3939" s="33"/>
      <c r="N3939"/>
      <c r="O3939"/>
      <c r="P3939"/>
      <c r="Q3939"/>
      <c r="R3939"/>
      <c r="S3939"/>
      <c r="T3939"/>
      <c r="U3939"/>
      <c r="V3939"/>
      <c r="W3939"/>
      <c r="X3939" s="410"/>
      <c r="Y3939" s="410"/>
      <c r="Z3939" s="410"/>
      <c r="AA3939" s="410"/>
      <c r="AB3939" s="410"/>
      <c r="AC3939" s="410"/>
      <c r="AD3939" s="410"/>
    </row>
    <row r="3940" spans="1:30" s="30" customFormat="1" x14ac:dyDescent="0.25">
      <c r="A3940"/>
      <c r="B3940"/>
      <c r="C3940" s="33"/>
      <c r="D3940" s="33"/>
      <c r="E3940" s="33"/>
      <c r="F3940" s="33"/>
      <c r="G3940" s="33"/>
      <c r="N3940"/>
      <c r="O3940"/>
      <c r="P3940"/>
      <c r="Q3940"/>
      <c r="R3940"/>
      <c r="S3940"/>
      <c r="T3940"/>
      <c r="U3940"/>
      <c r="V3940"/>
      <c r="W3940"/>
      <c r="X3940" s="410"/>
      <c r="Y3940" s="410"/>
      <c r="Z3940" s="410"/>
      <c r="AA3940" s="410"/>
      <c r="AB3940" s="410"/>
      <c r="AC3940" s="410"/>
      <c r="AD3940" s="410"/>
    </row>
    <row r="3941" spans="1:30" s="30" customFormat="1" x14ac:dyDescent="0.25">
      <c r="A3941"/>
      <c r="B3941"/>
      <c r="C3941" s="33"/>
      <c r="D3941" s="33"/>
      <c r="E3941" s="33"/>
      <c r="F3941" s="33"/>
      <c r="G3941" s="33"/>
      <c r="N3941"/>
      <c r="O3941"/>
      <c r="P3941"/>
      <c r="Q3941"/>
      <c r="R3941"/>
      <c r="S3941"/>
      <c r="T3941"/>
      <c r="U3941"/>
      <c r="V3941"/>
      <c r="W3941"/>
      <c r="X3941" s="410"/>
      <c r="Y3941" s="410"/>
      <c r="Z3941" s="410"/>
      <c r="AA3941" s="410"/>
      <c r="AB3941" s="410"/>
      <c r="AC3941" s="410"/>
      <c r="AD3941" s="410"/>
    </row>
    <row r="3942" spans="1:30" s="30" customFormat="1" x14ac:dyDescent="0.25">
      <c r="A3942"/>
      <c r="B3942"/>
      <c r="C3942" s="33"/>
      <c r="D3942" s="33"/>
      <c r="E3942" s="33"/>
      <c r="F3942" s="33"/>
      <c r="G3942" s="33"/>
      <c r="N3942"/>
      <c r="O3942"/>
      <c r="P3942"/>
      <c r="Q3942"/>
      <c r="R3942"/>
      <c r="S3942"/>
      <c r="T3942"/>
      <c r="U3942"/>
      <c r="V3942"/>
      <c r="W3942"/>
      <c r="X3942" s="410"/>
      <c r="Y3942" s="410"/>
      <c r="Z3942" s="410"/>
      <c r="AA3942" s="410"/>
      <c r="AB3942" s="410"/>
      <c r="AC3942" s="410"/>
      <c r="AD3942" s="410"/>
    </row>
    <row r="3943" spans="1:30" s="30" customFormat="1" x14ac:dyDescent="0.25">
      <c r="A3943"/>
      <c r="B3943"/>
      <c r="C3943" s="33"/>
      <c r="D3943" s="33"/>
      <c r="E3943" s="33"/>
      <c r="F3943" s="33"/>
      <c r="G3943" s="33"/>
      <c r="N3943"/>
      <c r="O3943"/>
      <c r="P3943"/>
      <c r="Q3943"/>
      <c r="R3943"/>
      <c r="S3943"/>
      <c r="T3943"/>
      <c r="U3943"/>
      <c r="V3943"/>
      <c r="W3943"/>
      <c r="X3943" s="410"/>
      <c r="Y3943" s="410"/>
      <c r="Z3943" s="410"/>
      <c r="AA3943" s="410"/>
      <c r="AB3943" s="410"/>
      <c r="AC3943" s="410"/>
      <c r="AD3943" s="410"/>
    </row>
    <row r="3944" spans="1:30" s="30" customFormat="1" x14ac:dyDescent="0.25">
      <c r="A3944"/>
      <c r="B3944"/>
      <c r="C3944" s="33"/>
      <c r="D3944" s="33"/>
      <c r="E3944" s="33"/>
      <c r="F3944" s="33"/>
      <c r="G3944" s="33"/>
      <c r="N3944"/>
      <c r="O3944"/>
      <c r="P3944"/>
      <c r="Q3944"/>
      <c r="R3944"/>
      <c r="S3944"/>
      <c r="T3944"/>
      <c r="U3944"/>
      <c r="V3944"/>
      <c r="W3944"/>
      <c r="X3944" s="410"/>
      <c r="Y3944" s="410"/>
      <c r="Z3944" s="410"/>
      <c r="AA3944" s="410"/>
      <c r="AB3944" s="410"/>
      <c r="AC3944" s="410"/>
      <c r="AD3944" s="410"/>
    </row>
    <row r="3945" spans="1:30" s="30" customFormat="1" x14ac:dyDescent="0.25">
      <c r="A3945"/>
      <c r="B3945"/>
      <c r="C3945" s="33"/>
      <c r="D3945" s="33"/>
      <c r="E3945" s="33"/>
      <c r="F3945" s="33"/>
      <c r="G3945" s="33"/>
      <c r="N3945"/>
      <c r="O3945"/>
      <c r="P3945"/>
      <c r="Q3945"/>
      <c r="R3945"/>
      <c r="S3945"/>
      <c r="T3945"/>
      <c r="U3945"/>
      <c r="V3945"/>
      <c r="W3945"/>
      <c r="X3945" s="410"/>
      <c r="Y3945" s="410"/>
      <c r="Z3945" s="410"/>
      <c r="AA3945" s="410"/>
      <c r="AB3945" s="410"/>
      <c r="AC3945" s="410"/>
      <c r="AD3945" s="410"/>
    </row>
    <row r="3946" spans="1:30" s="30" customFormat="1" x14ac:dyDescent="0.25">
      <c r="A3946"/>
      <c r="B3946"/>
      <c r="C3946" s="33"/>
      <c r="D3946" s="33"/>
      <c r="E3946" s="33"/>
      <c r="F3946" s="33"/>
      <c r="G3946" s="33"/>
      <c r="N3946"/>
      <c r="O3946"/>
      <c r="P3946"/>
      <c r="Q3946"/>
      <c r="R3946"/>
      <c r="S3946"/>
      <c r="T3946"/>
      <c r="U3946"/>
      <c r="V3946"/>
      <c r="W3946"/>
      <c r="X3946" s="410"/>
      <c r="Y3946" s="410"/>
      <c r="Z3946" s="410"/>
      <c r="AA3946" s="410"/>
      <c r="AB3946" s="410"/>
      <c r="AC3946" s="410"/>
      <c r="AD3946" s="410"/>
    </row>
    <row r="3947" spans="1:30" s="30" customFormat="1" x14ac:dyDescent="0.25">
      <c r="A3947"/>
      <c r="B3947"/>
      <c r="C3947" s="33"/>
      <c r="D3947" s="33"/>
      <c r="E3947" s="33"/>
      <c r="F3947" s="33"/>
      <c r="G3947" s="33"/>
      <c r="N3947"/>
      <c r="O3947"/>
      <c r="P3947"/>
      <c r="Q3947"/>
      <c r="R3947"/>
      <c r="S3947"/>
      <c r="T3947"/>
      <c r="U3947"/>
      <c r="V3947"/>
      <c r="W3947"/>
      <c r="X3947" s="410"/>
      <c r="Y3947" s="410"/>
      <c r="Z3947" s="410"/>
      <c r="AA3947" s="410"/>
      <c r="AB3947" s="410"/>
      <c r="AC3947" s="410"/>
      <c r="AD3947" s="410"/>
    </row>
    <row r="3948" spans="1:30" s="30" customFormat="1" x14ac:dyDescent="0.25">
      <c r="A3948"/>
      <c r="B3948"/>
      <c r="C3948" s="33"/>
      <c r="D3948" s="33"/>
      <c r="E3948" s="33"/>
      <c r="F3948" s="33"/>
      <c r="G3948" s="33"/>
      <c r="N3948"/>
      <c r="O3948"/>
      <c r="P3948"/>
      <c r="Q3948"/>
      <c r="R3948"/>
      <c r="S3948"/>
      <c r="T3948"/>
      <c r="U3948"/>
      <c r="V3948"/>
      <c r="W3948"/>
      <c r="X3948" s="410"/>
      <c r="Y3948" s="410"/>
      <c r="Z3948" s="410"/>
      <c r="AA3948" s="410"/>
      <c r="AB3948" s="410"/>
      <c r="AC3948" s="410"/>
      <c r="AD3948" s="410"/>
    </row>
    <row r="3949" spans="1:30" s="30" customFormat="1" x14ac:dyDescent="0.25">
      <c r="A3949"/>
      <c r="B3949"/>
      <c r="C3949" s="33"/>
      <c r="D3949" s="33"/>
      <c r="E3949" s="33"/>
      <c r="F3949" s="33"/>
      <c r="G3949" s="33"/>
      <c r="N3949"/>
      <c r="O3949"/>
      <c r="P3949"/>
      <c r="Q3949"/>
      <c r="R3949"/>
      <c r="S3949"/>
      <c r="T3949"/>
      <c r="U3949"/>
      <c r="V3949"/>
      <c r="W3949"/>
      <c r="X3949" s="410"/>
      <c r="Y3949" s="410"/>
      <c r="Z3949" s="410"/>
      <c r="AA3949" s="410"/>
      <c r="AB3949" s="410"/>
      <c r="AC3949" s="410"/>
      <c r="AD3949" s="410"/>
    </row>
    <row r="3950" spans="1:30" s="30" customFormat="1" x14ac:dyDescent="0.25">
      <c r="A3950"/>
      <c r="B3950"/>
      <c r="C3950" s="33"/>
      <c r="D3950" s="33"/>
      <c r="E3950" s="33"/>
      <c r="F3950" s="33"/>
      <c r="G3950" s="33"/>
      <c r="N3950"/>
      <c r="O3950"/>
      <c r="P3950"/>
      <c r="Q3950"/>
      <c r="R3950"/>
      <c r="S3950"/>
      <c r="T3950"/>
      <c r="U3950"/>
      <c r="V3950"/>
      <c r="W3950"/>
      <c r="X3950" s="410"/>
      <c r="Y3950" s="410"/>
      <c r="Z3950" s="410"/>
      <c r="AA3950" s="410"/>
      <c r="AB3950" s="410"/>
      <c r="AC3950" s="410"/>
      <c r="AD3950" s="410"/>
    </row>
    <row r="3951" spans="1:30" s="30" customFormat="1" x14ac:dyDescent="0.25">
      <c r="A3951"/>
      <c r="B3951"/>
      <c r="C3951" s="33"/>
      <c r="D3951" s="33"/>
      <c r="E3951" s="33"/>
      <c r="F3951" s="33"/>
      <c r="G3951" s="33"/>
      <c r="N3951"/>
      <c r="O3951"/>
      <c r="P3951"/>
      <c r="Q3951"/>
      <c r="R3951"/>
      <c r="S3951"/>
      <c r="T3951"/>
      <c r="U3951"/>
      <c r="V3951"/>
      <c r="W3951"/>
      <c r="X3951" s="410"/>
      <c r="Y3951" s="410"/>
      <c r="Z3951" s="410"/>
      <c r="AA3951" s="410"/>
      <c r="AB3951" s="410"/>
      <c r="AC3951" s="410"/>
      <c r="AD3951" s="410"/>
    </row>
    <row r="3952" spans="1:30" s="30" customFormat="1" x14ac:dyDescent="0.25">
      <c r="A3952"/>
      <c r="B3952"/>
      <c r="C3952" s="33"/>
      <c r="D3952" s="33"/>
      <c r="E3952" s="33"/>
      <c r="F3952" s="33"/>
      <c r="G3952" s="33"/>
      <c r="N3952"/>
      <c r="O3952"/>
      <c r="P3952"/>
      <c r="Q3952"/>
      <c r="R3952"/>
      <c r="S3952"/>
      <c r="T3952"/>
      <c r="U3952"/>
      <c r="V3952"/>
      <c r="W3952"/>
      <c r="X3952" s="410"/>
      <c r="Y3952" s="410"/>
      <c r="Z3952" s="410"/>
      <c r="AA3952" s="410"/>
      <c r="AB3952" s="410"/>
      <c r="AC3952" s="410"/>
      <c r="AD3952" s="410"/>
    </row>
    <row r="3953" spans="1:30" s="30" customFormat="1" x14ac:dyDescent="0.25">
      <c r="A3953"/>
      <c r="B3953"/>
      <c r="C3953" s="33"/>
      <c r="D3953" s="33"/>
      <c r="E3953" s="33"/>
      <c r="F3953" s="33"/>
      <c r="G3953" s="33"/>
      <c r="N3953"/>
      <c r="O3953"/>
      <c r="P3953"/>
      <c r="Q3953"/>
      <c r="R3953"/>
      <c r="S3953"/>
      <c r="T3953"/>
      <c r="U3953"/>
      <c r="V3953"/>
      <c r="W3953"/>
      <c r="X3953" s="410"/>
      <c r="Y3953" s="410"/>
      <c r="Z3953" s="410"/>
      <c r="AA3953" s="410"/>
      <c r="AB3953" s="410"/>
      <c r="AC3953" s="410"/>
      <c r="AD3953" s="410"/>
    </row>
    <row r="3954" spans="1:30" s="30" customFormat="1" x14ac:dyDescent="0.25">
      <c r="A3954"/>
      <c r="B3954"/>
      <c r="C3954" s="33"/>
      <c r="D3954" s="33"/>
      <c r="E3954" s="33"/>
      <c r="F3954" s="33"/>
      <c r="G3954" s="33"/>
      <c r="N3954"/>
      <c r="O3954"/>
      <c r="P3954"/>
      <c r="Q3954"/>
      <c r="R3954"/>
      <c r="S3954"/>
      <c r="T3954"/>
      <c r="U3954"/>
      <c r="V3954"/>
      <c r="W3954"/>
      <c r="X3954" s="410"/>
      <c r="Y3954" s="410"/>
      <c r="Z3954" s="410"/>
      <c r="AA3954" s="410"/>
      <c r="AB3954" s="410"/>
      <c r="AC3954" s="410"/>
      <c r="AD3954" s="410"/>
    </row>
    <row r="3955" spans="1:30" s="30" customFormat="1" x14ac:dyDescent="0.25">
      <c r="A3955"/>
      <c r="B3955"/>
      <c r="C3955" s="33"/>
      <c r="D3955" s="33"/>
      <c r="E3955" s="33"/>
      <c r="F3955" s="33"/>
      <c r="G3955" s="33"/>
      <c r="N3955"/>
      <c r="O3955"/>
      <c r="P3955"/>
      <c r="Q3955"/>
      <c r="R3955"/>
      <c r="S3955"/>
      <c r="T3955"/>
      <c r="U3955"/>
      <c r="V3955"/>
      <c r="W3955"/>
      <c r="X3955" s="410"/>
      <c r="Y3955" s="410"/>
      <c r="Z3955" s="410"/>
      <c r="AA3955" s="410"/>
      <c r="AB3955" s="410"/>
      <c r="AC3955" s="410"/>
      <c r="AD3955" s="410"/>
    </row>
    <row r="3956" spans="1:30" s="30" customFormat="1" x14ac:dyDescent="0.25">
      <c r="A3956"/>
      <c r="B3956"/>
      <c r="C3956" s="33"/>
      <c r="D3956" s="33"/>
      <c r="E3956" s="33"/>
      <c r="F3956" s="33"/>
      <c r="G3956" s="33"/>
      <c r="N3956"/>
      <c r="O3956"/>
      <c r="P3956"/>
      <c r="Q3956"/>
      <c r="R3956"/>
      <c r="S3956"/>
      <c r="T3956"/>
      <c r="U3956"/>
      <c r="V3956"/>
      <c r="W3956"/>
      <c r="X3956" s="410"/>
      <c r="Y3956" s="410"/>
      <c r="Z3956" s="410"/>
      <c r="AA3956" s="410"/>
      <c r="AB3956" s="410"/>
      <c r="AC3956" s="410"/>
      <c r="AD3956" s="410"/>
    </row>
    <row r="3957" spans="1:30" s="30" customFormat="1" x14ac:dyDescent="0.25">
      <c r="A3957"/>
      <c r="B3957"/>
      <c r="C3957" s="33"/>
      <c r="D3957" s="33"/>
      <c r="E3957" s="33"/>
      <c r="F3957" s="33"/>
      <c r="G3957" s="33"/>
      <c r="N3957"/>
      <c r="O3957"/>
      <c r="P3957"/>
      <c r="Q3957"/>
      <c r="R3957"/>
      <c r="S3957"/>
      <c r="T3957"/>
      <c r="U3957"/>
      <c r="V3957"/>
      <c r="W3957"/>
      <c r="X3957" s="410"/>
      <c r="Y3957" s="410"/>
      <c r="Z3957" s="410"/>
      <c r="AA3957" s="410"/>
      <c r="AB3957" s="410"/>
      <c r="AC3957" s="410"/>
      <c r="AD3957" s="410"/>
    </row>
    <row r="3958" spans="1:30" s="30" customFormat="1" x14ac:dyDescent="0.25">
      <c r="A3958"/>
      <c r="B3958"/>
      <c r="C3958" s="33"/>
      <c r="D3958" s="33"/>
      <c r="E3958" s="33"/>
      <c r="F3958" s="33"/>
      <c r="G3958" s="33"/>
      <c r="N3958"/>
      <c r="O3958"/>
      <c r="P3958"/>
      <c r="Q3958"/>
      <c r="R3958"/>
      <c r="S3958"/>
      <c r="T3958"/>
      <c r="U3958"/>
      <c r="V3958"/>
      <c r="W3958"/>
      <c r="X3958" s="410"/>
      <c r="Y3958" s="410"/>
      <c r="Z3958" s="410"/>
      <c r="AA3958" s="410"/>
      <c r="AB3958" s="410"/>
      <c r="AC3958" s="410"/>
      <c r="AD3958" s="410"/>
    </row>
    <row r="3959" spans="1:30" s="30" customFormat="1" x14ac:dyDescent="0.25">
      <c r="A3959"/>
      <c r="B3959"/>
      <c r="C3959" s="33"/>
      <c r="D3959" s="33"/>
      <c r="E3959" s="33"/>
      <c r="F3959" s="33"/>
      <c r="G3959" s="33"/>
      <c r="N3959"/>
      <c r="O3959"/>
      <c r="P3959"/>
      <c r="Q3959"/>
      <c r="R3959"/>
      <c r="S3959"/>
      <c r="T3959"/>
      <c r="U3959"/>
      <c r="V3959"/>
      <c r="W3959"/>
      <c r="X3959" s="410"/>
      <c r="Y3959" s="410"/>
      <c r="Z3959" s="410"/>
      <c r="AA3959" s="410"/>
      <c r="AB3959" s="410"/>
      <c r="AC3959" s="410"/>
      <c r="AD3959" s="410"/>
    </row>
    <row r="3960" spans="1:30" s="30" customFormat="1" x14ac:dyDescent="0.25">
      <c r="A3960"/>
      <c r="B3960"/>
      <c r="C3960" s="33"/>
      <c r="D3960" s="33"/>
      <c r="E3960" s="33"/>
      <c r="F3960" s="33"/>
      <c r="G3960" s="33"/>
      <c r="N3960"/>
      <c r="O3960"/>
      <c r="P3960"/>
      <c r="Q3960"/>
      <c r="R3960"/>
      <c r="S3960"/>
      <c r="T3960"/>
      <c r="U3960"/>
      <c r="V3960"/>
      <c r="W3960"/>
      <c r="X3960" s="410"/>
      <c r="Y3960" s="410"/>
      <c r="Z3960" s="410"/>
      <c r="AA3960" s="410"/>
      <c r="AB3960" s="410"/>
      <c r="AC3960" s="410"/>
      <c r="AD3960" s="410"/>
    </row>
    <row r="3961" spans="1:30" s="30" customFormat="1" x14ac:dyDescent="0.25">
      <c r="A3961"/>
      <c r="B3961"/>
      <c r="C3961" s="33"/>
      <c r="D3961" s="33"/>
      <c r="E3961" s="33"/>
      <c r="F3961" s="33"/>
      <c r="G3961" s="33"/>
      <c r="N3961"/>
      <c r="O3961"/>
      <c r="P3961"/>
      <c r="Q3961"/>
      <c r="R3961"/>
      <c r="S3961"/>
      <c r="T3961"/>
      <c r="U3961"/>
      <c r="V3961"/>
      <c r="W3961"/>
      <c r="X3961" s="410"/>
      <c r="Y3961" s="410"/>
      <c r="Z3961" s="410"/>
      <c r="AA3961" s="410"/>
      <c r="AB3961" s="410"/>
      <c r="AC3961" s="410"/>
      <c r="AD3961" s="410"/>
    </row>
    <row r="3962" spans="1:30" s="30" customFormat="1" x14ac:dyDescent="0.25">
      <c r="A3962"/>
      <c r="B3962"/>
      <c r="C3962" s="33"/>
      <c r="D3962" s="33"/>
      <c r="E3962" s="33"/>
      <c r="F3962" s="33"/>
      <c r="G3962" s="33"/>
      <c r="N3962"/>
      <c r="O3962"/>
      <c r="P3962"/>
      <c r="Q3962"/>
      <c r="R3962"/>
      <c r="S3962"/>
      <c r="T3962"/>
      <c r="U3962"/>
      <c r="V3962"/>
      <c r="W3962"/>
      <c r="X3962" s="410"/>
      <c r="Y3962" s="410"/>
      <c r="Z3962" s="410"/>
      <c r="AA3962" s="410"/>
      <c r="AB3962" s="410"/>
      <c r="AC3962" s="410"/>
      <c r="AD3962" s="410"/>
    </row>
    <row r="3963" spans="1:30" s="30" customFormat="1" x14ac:dyDescent="0.25">
      <c r="A3963"/>
      <c r="B3963"/>
      <c r="C3963" s="33"/>
      <c r="D3963" s="33"/>
      <c r="E3963" s="33"/>
      <c r="F3963" s="33"/>
      <c r="G3963" s="33"/>
      <c r="N3963"/>
      <c r="O3963"/>
      <c r="P3963"/>
      <c r="Q3963"/>
      <c r="R3963"/>
      <c r="S3963"/>
      <c r="T3963"/>
      <c r="U3963"/>
      <c r="V3963"/>
      <c r="W3963"/>
      <c r="X3963" s="410"/>
      <c r="Y3963" s="410"/>
      <c r="Z3963" s="410"/>
      <c r="AA3963" s="410"/>
      <c r="AB3963" s="410"/>
      <c r="AC3963" s="410"/>
      <c r="AD3963" s="410"/>
    </row>
    <row r="3964" spans="1:30" s="30" customFormat="1" x14ac:dyDescent="0.25">
      <c r="A3964"/>
      <c r="B3964"/>
      <c r="C3964" s="33"/>
      <c r="D3964" s="33"/>
      <c r="E3964" s="33"/>
      <c r="F3964" s="33"/>
      <c r="G3964" s="33"/>
      <c r="N3964"/>
      <c r="O3964"/>
      <c r="P3964"/>
      <c r="Q3964"/>
      <c r="R3964"/>
      <c r="S3964"/>
      <c r="T3964"/>
      <c r="U3964"/>
      <c r="V3964"/>
      <c r="W3964"/>
      <c r="X3964" s="410"/>
      <c r="Y3964" s="410"/>
      <c r="Z3964" s="410"/>
      <c r="AA3964" s="410"/>
      <c r="AB3964" s="410"/>
      <c r="AC3964" s="410"/>
      <c r="AD3964" s="410"/>
    </row>
    <row r="3965" spans="1:30" s="30" customFormat="1" x14ac:dyDescent="0.25">
      <c r="A3965"/>
      <c r="B3965"/>
      <c r="C3965" s="33"/>
      <c r="D3965" s="33"/>
      <c r="E3965" s="33"/>
      <c r="F3965" s="33"/>
      <c r="G3965" s="33"/>
      <c r="N3965"/>
      <c r="O3965"/>
      <c r="P3965"/>
      <c r="Q3965"/>
      <c r="R3965"/>
      <c r="S3965"/>
      <c r="T3965"/>
      <c r="U3965"/>
      <c r="V3965"/>
      <c r="W3965"/>
      <c r="X3965" s="410"/>
      <c r="Y3965" s="410"/>
      <c r="Z3965" s="410"/>
      <c r="AA3965" s="410"/>
      <c r="AB3965" s="410"/>
      <c r="AC3965" s="410"/>
      <c r="AD3965" s="410"/>
    </row>
    <row r="3966" spans="1:30" s="30" customFormat="1" x14ac:dyDescent="0.25">
      <c r="A3966"/>
      <c r="B3966"/>
      <c r="C3966" s="33"/>
      <c r="D3966" s="33"/>
      <c r="E3966" s="33"/>
      <c r="F3966" s="33"/>
      <c r="G3966" s="33"/>
      <c r="N3966"/>
      <c r="O3966"/>
      <c r="P3966"/>
      <c r="Q3966"/>
      <c r="R3966"/>
      <c r="S3966"/>
      <c r="T3966"/>
      <c r="U3966"/>
      <c r="V3966"/>
      <c r="W3966"/>
      <c r="X3966" s="410"/>
      <c r="Y3966" s="410"/>
      <c r="Z3966" s="410"/>
      <c r="AA3966" s="410"/>
      <c r="AB3966" s="410"/>
      <c r="AC3966" s="410"/>
      <c r="AD3966" s="410"/>
    </row>
    <row r="3967" spans="1:30" s="30" customFormat="1" x14ac:dyDescent="0.25">
      <c r="A3967"/>
      <c r="B3967"/>
      <c r="C3967" s="33"/>
      <c r="D3967" s="33"/>
      <c r="E3967" s="33"/>
      <c r="F3967" s="33"/>
      <c r="G3967" s="33"/>
      <c r="N3967"/>
      <c r="O3967"/>
      <c r="P3967"/>
      <c r="Q3967"/>
      <c r="R3967"/>
      <c r="S3967"/>
      <c r="T3967"/>
      <c r="U3967"/>
      <c r="V3967"/>
      <c r="W3967"/>
      <c r="X3967" s="410"/>
      <c r="Y3967" s="410"/>
      <c r="Z3967" s="410"/>
      <c r="AA3967" s="410"/>
      <c r="AB3967" s="410"/>
      <c r="AC3967" s="410"/>
      <c r="AD3967" s="410"/>
    </row>
    <row r="3968" spans="1:30" s="30" customFormat="1" x14ac:dyDescent="0.25">
      <c r="A3968"/>
      <c r="B3968"/>
      <c r="C3968" s="33"/>
      <c r="D3968" s="33"/>
      <c r="E3968" s="33"/>
      <c r="F3968" s="33"/>
      <c r="G3968" s="33"/>
      <c r="N3968"/>
      <c r="O3968"/>
      <c r="P3968"/>
      <c r="Q3968"/>
      <c r="R3968"/>
      <c r="S3968"/>
      <c r="T3968"/>
      <c r="U3968"/>
      <c r="V3968"/>
      <c r="W3968"/>
      <c r="X3968" s="410"/>
      <c r="Y3968" s="410"/>
      <c r="Z3968" s="410"/>
      <c r="AA3968" s="410"/>
      <c r="AB3968" s="410"/>
      <c r="AC3968" s="410"/>
      <c r="AD3968" s="410"/>
    </row>
    <row r="3969" spans="1:30" s="30" customFormat="1" x14ac:dyDescent="0.25">
      <c r="A3969"/>
      <c r="B3969"/>
      <c r="C3969" s="33"/>
      <c r="D3969" s="33"/>
      <c r="E3969" s="33"/>
      <c r="F3969" s="33"/>
      <c r="G3969" s="33"/>
      <c r="N3969"/>
      <c r="O3969"/>
      <c r="P3969"/>
      <c r="Q3969"/>
      <c r="R3969"/>
      <c r="S3969"/>
      <c r="T3969"/>
      <c r="U3969"/>
      <c r="V3969"/>
      <c r="W3969"/>
      <c r="X3969" s="410"/>
      <c r="Y3969" s="410"/>
      <c r="Z3969" s="410"/>
      <c r="AA3969" s="410"/>
      <c r="AB3969" s="410"/>
      <c r="AC3969" s="410"/>
      <c r="AD3969" s="410"/>
    </row>
    <row r="3970" spans="1:30" s="30" customFormat="1" x14ac:dyDescent="0.25">
      <c r="A3970"/>
      <c r="B3970"/>
      <c r="C3970" s="33"/>
      <c r="D3970" s="33"/>
      <c r="E3970" s="33"/>
      <c r="F3970" s="33"/>
      <c r="G3970" s="33"/>
      <c r="N3970"/>
      <c r="O3970"/>
      <c r="P3970"/>
      <c r="Q3970"/>
      <c r="R3970"/>
      <c r="S3970"/>
      <c r="T3970"/>
      <c r="U3970"/>
      <c r="V3970"/>
      <c r="W3970"/>
      <c r="X3970" s="410"/>
      <c r="Y3970" s="410"/>
      <c r="Z3970" s="410"/>
      <c r="AA3970" s="410"/>
      <c r="AB3970" s="410"/>
      <c r="AC3970" s="410"/>
      <c r="AD3970" s="410"/>
    </row>
    <row r="3971" spans="1:30" s="30" customFormat="1" x14ac:dyDescent="0.25">
      <c r="A3971"/>
      <c r="B3971"/>
      <c r="C3971" s="33"/>
      <c r="D3971" s="33"/>
      <c r="E3971" s="33"/>
      <c r="F3971" s="33"/>
      <c r="G3971" s="33"/>
      <c r="N3971"/>
      <c r="O3971"/>
      <c r="P3971"/>
      <c r="Q3971"/>
      <c r="R3971"/>
      <c r="S3971"/>
      <c r="T3971"/>
      <c r="U3971"/>
      <c r="V3971"/>
      <c r="W3971"/>
      <c r="X3971" s="410"/>
      <c r="Y3971" s="410"/>
      <c r="Z3971" s="410"/>
      <c r="AA3971" s="410"/>
      <c r="AB3971" s="410"/>
      <c r="AC3971" s="410"/>
      <c r="AD3971" s="410"/>
    </row>
    <row r="3972" spans="1:30" s="30" customFormat="1" x14ac:dyDescent="0.25">
      <c r="A3972"/>
      <c r="B3972"/>
      <c r="C3972" s="33"/>
      <c r="D3972" s="33"/>
      <c r="E3972" s="33"/>
      <c r="F3972" s="33"/>
      <c r="G3972" s="33"/>
      <c r="N3972"/>
      <c r="O3972"/>
      <c r="P3972"/>
      <c r="Q3972"/>
      <c r="R3972"/>
      <c r="S3972"/>
      <c r="T3972"/>
      <c r="U3972"/>
      <c r="V3972"/>
      <c r="W3972"/>
      <c r="X3972" s="410"/>
      <c r="Y3972" s="410"/>
      <c r="Z3972" s="410"/>
      <c r="AA3972" s="410"/>
      <c r="AB3972" s="410"/>
      <c r="AC3972" s="410"/>
      <c r="AD3972" s="410"/>
    </row>
    <row r="3973" spans="1:30" s="30" customFormat="1" x14ac:dyDescent="0.25">
      <c r="A3973"/>
      <c r="B3973"/>
      <c r="C3973" s="33"/>
      <c r="D3973" s="33"/>
      <c r="E3973" s="33"/>
      <c r="F3973" s="33"/>
      <c r="G3973" s="33"/>
      <c r="N3973"/>
      <c r="O3973"/>
      <c r="P3973"/>
      <c r="Q3973"/>
      <c r="R3973"/>
      <c r="S3973"/>
      <c r="T3973"/>
      <c r="U3973"/>
      <c r="V3973"/>
      <c r="W3973"/>
      <c r="X3973" s="410"/>
      <c r="Y3973" s="410"/>
      <c r="Z3973" s="410"/>
      <c r="AA3973" s="410"/>
      <c r="AB3973" s="410"/>
      <c r="AC3973" s="410"/>
      <c r="AD3973" s="410"/>
    </row>
    <row r="3974" spans="1:30" s="30" customFormat="1" x14ac:dyDescent="0.25">
      <c r="A3974"/>
      <c r="B3974"/>
      <c r="C3974" s="33"/>
      <c r="D3974" s="33"/>
      <c r="E3974" s="33"/>
      <c r="F3974" s="33"/>
      <c r="G3974" s="33"/>
      <c r="N3974"/>
      <c r="O3974"/>
      <c r="P3974"/>
      <c r="Q3974"/>
      <c r="R3974"/>
      <c r="S3974"/>
      <c r="T3974"/>
      <c r="U3974"/>
      <c r="V3974"/>
      <c r="W3974"/>
      <c r="X3974" s="410"/>
      <c r="Y3974" s="410"/>
      <c r="Z3974" s="410"/>
      <c r="AA3974" s="410"/>
      <c r="AB3974" s="410"/>
      <c r="AC3974" s="410"/>
      <c r="AD3974" s="410"/>
    </row>
    <row r="3975" spans="1:30" s="30" customFormat="1" x14ac:dyDescent="0.25">
      <c r="A3975"/>
      <c r="B3975"/>
      <c r="C3975" s="33"/>
      <c r="D3975" s="33"/>
      <c r="E3975" s="33"/>
      <c r="F3975" s="33"/>
      <c r="G3975" s="33"/>
      <c r="N3975"/>
      <c r="O3975"/>
      <c r="P3975"/>
      <c r="Q3975"/>
      <c r="R3975"/>
      <c r="S3975"/>
      <c r="T3975"/>
      <c r="U3975"/>
      <c r="V3975"/>
      <c r="W3975"/>
      <c r="X3975" s="410"/>
      <c r="Y3975" s="410"/>
      <c r="Z3975" s="410"/>
      <c r="AA3975" s="410"/>
      <c r="AB3975" s="410"/>
      <c r="AC3975" s="410"/>
      <c r="AD3975" s="410"/>
    </row>
    <row r="3976" spans="1:30" s="30" customFormat="1" x14ac:dyDescent="0.25">
      <c r="A3976"/>
      <c r="B3976"/>
      <c r="C3976" s="33"/>
      <c r="D3976" s="33"/>
      <c r="E3976" s="33"/>
      <c r="F3976" s="33"/>
      <c r="G3976" s="33"/>
      <c r="N3976"/>
      <c r="O3976"/>
      <c r="P3976"/>
      <c r="Q3976"/>
      <c r="R3976"/>
      <c r="S3976"/>
      <c r="T3976"/>
      <c r="U3976"/>
      <c r="V3976"/>
      <c r="W3976"/>
      <c r="X3976" s="410"/>
      <c r="Y3976" s="410"/>
      <c r="Z3976" s="410"/>
      <c r="AA3976" s="410"/>
      <c r="AB3976" s="410"/>
      <c r="AC3976" s="410"/>
      <c r="AD3976" s="410"/>
    </row>
    <row r="3977" spans="1:30" s="30" customFormat="1" x14ac:dyDescent="0.25">
      <c r="A3977"/>
      <c r="B3977"/>
      <c r="C3977" s="33"/>
      <c r="D3977" s="33"/>
      <c r="E3977" s="33"/>
      <c r="F3977" s="33"/>
      <c r="G3977" s="33"/>
      <c r="N3977"/>
      <c r="O3977"/>
      <c r="P3977"/>
      <c r="Q3977"/>
      <c r="R3977"/>
      <c r="S3977"/>
      <c r="T3977"/>
      <c r="U3977"/>
      <c r="V3977"/>
      <c r="W3977"/>
      <c r="X3977" s="410"/>
      <c r="Y3977" s="410"/>
      <c r="Z3977" s="410"/>
      <c r="AA3977" s="410"/>
      <c r="AB3977" s="410"/>
      <c r="AC3977" s="410"/>
      <c r="AD3977" s="410"/>
    </row>
    <row r="3978" spans="1:30" s="30" customFormat="1" x14ac:dyDescent="0.25">
      <c r="A3978"/>
      <c r="B3978"/>
      <c r="C3978" s="33"/>
      <c r="D3978" s="33"/>
      <c r="E3978" s="33"/>
      <c r="F3978" s="33"/>
      <c r="G3978" s="33"/>
      <c r="N3978"/>
      <c r="O3978"/>
      <c r="P3978"/>
      <c r="Q3978"/>
      <c r="R3978"/>
      <c r="S3978"/>
      <c r="T3978"/>
      <c r="U3978"/>
      <c r="V3978"/>
      <c r="W3978"/>
      <c r="X3978" s="410"/>
      <c r="Y3978" s="410"/>
      <c r="Z3978" s="410"/>
      <c r="AA3978" s="410"/>
      <c r="AB3978" s="410"/>
      <c r="AC3978" s="410"/>
      <c r="AD3978" s="410"/>
    </row>
    <row r="3979" spans="1:30" s="30" customFormat="1" x14ac:dyDescent="0.25">
      <c r="A3979"/>
      <c r="B3979"/>
      <c r="C3979" s="33"/>
      <c r="D3979" s="33"/>
      <c r="E3979" s="33"/>
      <c r="F3979" s="33"/>
      <c r="G3979" s="33"/>
      <c r="N3979"/>
      <c r="O3979"/>
      <c r="P3979"/>
      <c r="Q3979"/>
      <c r="R3979"/>
      <c r="S3979"/>
      <c r="T3979"/>
      <c r="U3979"/>
      <c r="V3979"/>
      <c r="W3979"/>
      <c r="X3979" s="410"/>
      <c r="Y3979" s="410"/>
      <c r="Z3979" s="410"/>
      <c r="AA3979" s="410"/>
      <c r="AB3979" s="410"/>
      <c r="AC3979" s="410"/>
      <c r="AD3979" s="410"/>
    </row>
    <row r="3980" spans="1:30" s="30" customFormat="1" x14ac:dyDescent="0.25">
      <c r="A3980"/>
      <c r="B3980"/>
      <c r="C3980" s="33"/>
      <c r="D3980" s="33"/>
      <c r="E3980" s="33"/>
      <c r="F3980" s="33"/>
      <c r="G3980" s="33"/>
      <c r="N3980"/>
      <c r="O3980"/>
      <c r="P3980"/>
      <c r="Q3980"/>
      <c r="R3980"/>
      <c r="S3980"/>
      <c r="T3980"/>
      <c r="U3980"/>
      <c r="V3980"/>
      <c r="W3980"/>
      <c r="X3980" s="410"/>
      <c r="Y3980" s="410"/>
      <c r="Z3980" s="410"/>
      <c r="AA3980" s="410"/>
      <c r="AB3980" s="410"/>
      <c r="AC3980" s="410"/>
      <c r="AD3980" s="410"/>
    </row>
    <row r="3981" spans="1:30" s="30" customFormat="1" x14ac:dyDescent="0.25">
      <c r="A3981"/>
      <c r="B3981"/>
      <c r="C3981" s="33"/>
      <c r="D3981" s="33"/>
      <c r="E3981" s="33"/>
      <c r="F3981" s="33"/>
      <c r="G3981" s="33"/>
      <c r="N3981"/>
      <c r="O3981"/>
      <c r="P3981"/>
      <c r="Q3981"/>
      <c r="R3981"/>
      <c r="S3981"/>
      <c r="T3981"/>
      <c r="U3981"/>
      <c r="V3981"/>
      <c r="W3981"/>
      <c r="X3981" s="410"/>
      <c r="Y3981" s="410"/>
      <c r="Z3981" s="410"/>
      <c r="AA3981" s="410"/>
      <c r="AB3981" s="410"/>
      <c r="AC3981" s="410"/>
      <c r="AD3981" s="410"/>
    </row>
    <row r="3982" spans="1:30" s="30" customFormat="1" x14ac:dyDescent="0.25">
      <c r="A3982"/>
      <c r="B3982"/>
      <c r="C3982" s="33"/>
      <c r="D3982" s="33"/>
      <c r="E3982" s="33"/>
      <c r="F3982" s="33"/>
      <c r="G3982" s="33"/>
      <c r="N3982"/>
      <c r="O3982"/>
      <c r="P3982"/>
      <c r="Q3982"/>
      <c r="R3982"/>
      <c r="S3982"/>
      <c r="T3982"/>
      <c r="U3982"/>
      <c r="V3982"/>
      <c r="W3982"/>
      <c r="X3982" s="410"/>
      <c r="Y3982" s="410"/>
      <c r="Z3982" s="410"/>
      <c r="AA3982" s="410"/>
      <c r="AB3982" s="410"/>
      <c r="AC3982" s="410"/>
      <c r="AD3982" s="410"/>
    </row>
    <row r="3983" spans="1:30" s="30" customFormat="1" x14ac:dyDescent="0.25">
      <c r="A3983"/>
      <c r="B3983"/>
      <c r="C3983" s="33"/>
      <c r="D3983" s="33"/>
      <c r="E3983" s="33"/>
      <c r="F3983" s="33"/>
      <c r="G3983" s="33"/>
      <c r="N3983"/>
      <c r="O3983"/>
      <c r="P3983"/>
      <c r="Q3983"/>
      <c r="R3983"/>
      <c r="S3983"/>
      <c r="T3983"/>
      <c r="U3983"/>
      <c r="V3983"/>
      <c r="W3983"/>
      <c r="X3983" s="410"/>
      <c r="Y3983" s="410"/>
      <c r="Z3983" s="410"/>
      <c r="AA3983" s="410"/>
      <c r="AB3983" s="410"/>
      <c r="AC3983" s="410"/>
      <c r="AD3983" s="410"/>
    </row>
    <row r="3984" spans="1:30" s="30" customFormat="1" x14ac:dyDescent="0.25">
      <c r="A3984"/>
      <c r="B3984"/>
      <c r="C3984" s="33"/>
      <c r="D3984" s="33"/>
      <c r="E3984" s="33"/>
      <c r="F3984" s="33"/>
      <c r="G3984" s="33"/>
      <c r="N3984"/>
      <c r="O3984"/>
      <c r="P3984"/>
      <c r="Q3984"/>
      <c r="R3984"/>
      <c r="S3984"/>
      <c r="T3984"/>
      <c r="U3984"/>
      <c r="V3984"/>
      <c r="W3984"/>
      <c r="X3984" s="410"/>
      <c r="Y3984" s="410"/>
      <c r="Z3984" s="410"/>
      <c r="AA3984" s="410"/>
      <c r="AB3984" s="410"/>
      <c r="AC3984" s="410"/>
      <c r="AD3984" s="410"/>
    </row>
    <row r="3985" spans="1:30" s="30" customFormat="1" x14ac:dyDescent="0.25">
      <c r="A3985"/>
      <c r="B3985"/>
      <c r="C3985" s="33"/>
      <c r="D3985" s="33"/>
      <c r="E3985" s="33"/>
      <c r="F3985" s="33"/>
      <c r="G3985" s="33"/>
      <c r="N3985"/>
      <c r="O3985"/>
      <c r="P3985"/>
      <c r="Q3985"/>
      <c r="R3985"/>
      <c r="S3985"/>
      <c r="T3985"/>
      <c r="U3985"/>
      <c r="V3985"/>
      <c r="W3985"/>
      <c r="X3985" s="410"/>
      <c r="Y3985" s="410"/>
      <c r="Z3985" s="410"/>
      <c r="AA3985" s="410"/>
      <c r="AB3985" s="410"/>
      <c r="AC3985" s="410"/>
      <c r="AD3985" s="410"/>
    </row>
    <row r="3986" spans="1:30" s="30" customFormat="1" x14ac:dyDescent="0.25">
      <c r="A3986"/>
      <c r="B3986"/>
      <c r="C3986" s="33"/>
      <c r="D3986" s="33"/>
      <c r="E3986" s="33"/>
      <c r="F3986" s="33"/>
      <c r="G3986" s="33"/>
      <c r="N3986"/>
      <c r="O3986"/>
      <c r="P3986"/>
      <c r="Q3986"/>
      <c r="R3986"/>
      <c r="S3986"/>
      <c r="T3986"/>
      <c r="U3986"/>
      <c r="V3986"/>
      <c r="W3986"/>
      <c r="X3986" s="410"/>
      <c r="Y3986" s="410"/>
      <c r="Z3986" s="410"/>
      <c r="AA3986" s="410"/>
      <c r="AB3986" s="410"/>
      <c r="AC3986" s="410"/>
      <c r="AD3986" s="410"/>
    </row>
    <row r="3987" spans="1:30" s="30" customFormat="1" x14ac:dyDescent="0.25">
      <c r="A3987"/>
      <c r="B3987"/>
      <c r="C3987" s="33"/>
      <c r="D3987" s="33"/>
      <c r="E3987" s="33"/>
      <c r="F3987" s="33"/>
      <c r="G3987" s="33"/>
      <c r="N3987"/>
      <c r="O3987"/>
      <c r="P3987"/>
      <c r="Q3987"/>
      <c r="R3987"/>
      <c r="S3987"/>
      <c r="T3987"/>
      <c r="U3987"/>
      <c r="V3987"/>
      <c r="W3987"/>
      <c r="X3987" s="410"/>
      <c r="Y3987" s="410"/>
      <c r="Z3987" s="410"/>
      <c r="AA3987" s="410"/>
      <c r="AB3987" s="410"/>
      <c r="AC3987" s="410"/>
      <c r="AD3987" s="410"/>
    </row>
    <row r="3988" spans="1:30" s="30" customFormat="1" x14ac:dyDescent="0.25">
      <c r="A3988"/>
      <c r="B3988"/>
      <c r="C3988" s="33"/>
      <c r="D3988" s="33"/>
      <c r="E3988" s="33"/>
      <c r="F3988" s="33"/>
      <c r="G3988" s="33"/>
      <c r="N3988"/>
      <c r="O3988"/>
      <c r="P3988"/>
      <c r="Q3988"/>
      <c r="R3988"/>
      <c r="S3988"/>
      <c r="T3988"/>
      <c r="U3988"/>
      <c r="V3988"/>
      <c r="W3988"/>
      <c r="X3988" s="410"/>
      <c r="Y3988" s="410"/>
      <c r="Z3988" s="410"/>
      <c r="AA3988" s="410"/>
      <c r="AB3988" s="410"/>
      <c r="AC3988" s="410"/>
      <c r="AD3988" s="410"/>
    </row>
    <row r="3989" spans="1:30" s="30" customFormat="1" x14ac:dyDescent="0.25">
      <c r="A3989"/>
      <c r="B3989"/>
      <c r="C3989" s="33"/>
      <c r="D3989" s="33"/>
      <c r="E3989" s="33"/>
      <c r="F3989" s="33"/>
      <c r="G3989" s="33"/>
      <c r="N3989"/>
      <c r="O3989"/>
      <c r="P3989"/>
      <c r="Q3989"/>
      <c r="R3989"/>
      <c r="S3989"/>
      <c r="T3989"/>
      <c r="U3989"/>
      <c r="V3989"/>
      <c r="W3989"/>
      <c r="X3989" s="410"/>
      <c r="Y3989" s="410"/>
      <c r="Z3989" s="410"/>
      <c r="AA3989" s="410"/>
      <c r="AB3989" s="410"/>
      <c r="AC3989" s="410"/>
      <c r="AD3989" s="410"/>
    </row>
    <row r="3990" spans="1:30" s="30" customFormat="1" x14ac:dyDescent="0.25">
      <c r="A3990"/>
      <c r="B3990"/>
      <c r="C3990" s="33"/>
      <c r="D3990" s="33"/>
      <c r="E3990" s="33"/>
      <c r="F3990" s="33"/>
      <c r="G3990" s="33"/>
      <c r="N3990"/>
      <c r="O3990"/>
      <c r="P3990"/>
      <c r="Q3990"/>
      <c r="R3990"/>
      <c r="S3990"/>
      <c r="T3990"/>
      <c r="U3990"/>
      <c r="V3990"/>
      <c r="W3990"/>
      <c r="X3990" s="410"/>
      <c r="Y3990" s="410"/>
      <c r="Z3990" s="410"/>
      <c r="AA3990" s="410"/>
      <c r="AB3990" s="410"/>
      <c r="AC3990" s="410"/>
      <c r="AD3990" s="410"/>
    </row>
    <row r="3991" spans="1:30" s="30" customFormat="1" x14ac:dyDescent="0.25">
      <c r="A3991"/>
      <c r="B3991"/>
      <c r="C3991" s="33"/>
      <c r="D3991" s="33"/>
      <c r="E3991" s="33"/>
      <c r="F3991" s="33"/>
      <c r="G3991" s="33"/>
      <c r="N3991"/>
      <c r="O3991"/>
      <c r="P3991"/>
      <c r="Q3991"/>
      <c r="R3991"/>
      <c r="S3991"/>
      <c r="T3991"/>
      <c r="U3991"/>
      <c r="V3991"/>
      <c r="W3991"/>
      <c r="X3991" s="410"/>
      <c r="Y3991" s="410"/>
      <c r="Z3991" s="410"/>
      <c r="AA3991" s="410"/>
      <c r="AB3991" s="410"/>
      <c r="AC3991" s="410"/>
      <c r="AD3991" s="410"/>
    </row>
    <row r="3992" spans="1:30" s="30" customFormat="1" x14ac:dyDescent="0.25">
      <c r="A3992"/>
      <c r="B3992"/>
      <c r="C3992" s="33"/>
      <c r="D3992" s="33"/>
      <c r="E3992" s="33"/>
      <c r="F3992" s="33"/>
      <c r="G3992" s="33"/>
      <c r="N3992"/>
      <c r="O3992"/>
      <c r="P3992"/>
      <c r="Q3992"/>
      <c r="R3992"/>
      <c r="S3992"/>
      <c r="T3992"/>
      <c r="U3992"/>
      <c r="V3992"/>
      <c r="W3992"/>
      <c r="X3992" s="410"/>
      <c r="Y3992" s="410"/>
      <c r="Z3992" s="410"/>
      <c r="AA3992" s="410"/>
      <c r="AB3992" s="410"/>
      <c r="AC3992" s="410"/>
      <c r="AD3992" s="410"/>
    </row>
    <row r="3993" spans="1:30" s="30" customFormat="1" x14ac:dyDescent="0.25">
      <c r="A3993"/>
      <c r="B3993"/>
      <c r="C3993" s="33"/>
      <c r="D3993" s="33"/>
      <c r="E3993" s="33"/>
      <c r="F3993" s="33"/>
      <c r="G3993" s="33"/>
      <c r="N3993"/>
      <c r="O3993"/>
      <c r="P3993"/>
      <c r="Q3993"/>
      <c r="R3993"/>
      <c r="S3993"/>
      <c r="T3993"/>
      <c r="U3993"/>
      <c r="V3993"/>
      <c r="W3993"/>
      <c r="X3993" s="410"/>
      <c r="Y3993" s="410"/>
      <c r="Z3993" s="410"/>
      <c r="AA3993" s="410"/>
      <c r="AB3993" s="410"/>
      <c r="AC3993" s="410"/>
      <c r="AD3993" s="410"/>
    </row>
    <row r="3994" spans="1:30" s="30" customFormat="1" x14ac:dyDescent="0.25">
      <c r="A3994"/>
      <c r="B3994"/>
      <c r="C3994" s="33"/>
      <c r="D3994" s="33"/>
      <c r="E3994" s="33"/>
      <c r="F3994" s="33"/>
      <c r="G3994" s="33"/>
      <c r="N3994"/>
      <c r="O3994"/>
      <c r="P3994"/>
      <c r="Q3994"/>
      <c r="R3994"/>
      <c r="S3994"/>
      <c r="T3994"/>
      <c r="U3994"/>
      <c r="V3994"/>
      <c r="W3994"/>
      <c r="X3994" s="410"/>
      <c r="Y3994" s="410"/>
      <c r="Z3994" s="410"/>
      <c r="AA3994" s="410"/>
      <c r="AB3994" s="410"/>
      <c r="AC3994" s="410"/>
      <c r="AD3994" s="410"/>
    </row>
    <row r="3995" spans="1:30" s="30" customFormat="1" x14ac:dyDescent="0.25">
      <c r="A3995"/>
      <c r="B3995"/>
      <c r="C3995" s="33"/>
      <c r="D3995" s="33"/>
      <c r="E3995" s="33"/>
      <c r="F3995" s="33"/>
      <c r="G3995" s="33"/>
      <c r="N3995"/>
      <c r="O3995"/>
      <c r="P3995"/>
      <c r="Q3995"/>
      <c r="R3995"/>
      <c r="S3995"/>
      <c r="T3995"/>
      <c r="U3995"/>
      <c r="V3995"/>
      <c r="W3995"/>
      <c r="X3995" s="410"/>
      <c r="Y3995" s="410"/>
      <c r="Z3995" s="410"/>
      <c r="AA3995" s="410"/>
      <c r="AB3995" s="410"/>
      <c r="AC3995" s="410"/>
      <c r="AD3995" s="410"/>
    </row>
    <row r="3996" spans="1:30" s="30" customFormat="1" x14ac:dyDescent="0.25">
      <c r="A3996"/>
      <c r="B3996"/>
      <c r="C3996" s="33"/>
      <c r="D3996" s="33"/>
      <c r="E3996" s="33"/>
      <c r="F3996" s="33"/>
      <c r="G3996" s="33"/>
      <c r="N3996"/>
      <c r="O3996"/>
      <c r="P3996"/>
      <c r="Q3996"/>
      <c r="R3996"/>
      <c r="S3996"/>
      <c r="T3996"/>
      <c r="U3996"/>
      <c r="V3996"/>
      <c r="W3996"/>
      <c r="X3996" s="410"/>
      <c r="Y3996" s="410"/>
      <c r="Z3996" s="410"/>
      <c r="AA3996" s="410"/>
      <c r="AB3996" s="410"/>
      <c r="AC3996" s="410"/>
      <c r="AD3996" s="410"/>
    </row>
    <row r="3997" spans="1:30" s="30" customFormat="1" x14ac:dyDescent="0.25">
      <c r="A3997"/>
      <c r="B3997"/>
      <c r="C3997" s="33"/>
      <c r="D3997" s="33"/>
      <c r="E3997" s="33"/>
      <c r="F3997" s="33"/>
      <c r="G3997" s="33"/>
      <c r="N3997"/>
      <c r="O3997"/>
      <c r="P3997"/>
      <c r="Q3997"/>
      <c r="R3997"/>
      <c r="S3997"/>
      <c r="T3997"/>
      <c r="U3997"/>
      <c r="V3997"/>
      <c r="W3997"/>
      <c r="X3997" s="410"/>
      <c r="Y3997" s="410"/>
      <c r="Z3997" s="410"/>
      <c r="AA3997" s="410"/>
      <c r="AB3997" s="410"/>
      <c r="AC3997" s="410"/>
      <c r="AD3997" s="410"/>
    </row>
    <row r="3998" spans="1:30" s="30" customFormat="1" x14ac:dyDescent="0.25">
      <c r="A3998"/>
      <c r="B3998"/>
      <c r="C3998" s="33"/>
      <c r="D3998" s="33"/>
      <c r="E3998" s="33"/>
      <c r="F3998" s="33"/>
      <c r="G3998" s="33"/>
      <c r="N3998"/>
      <c r="O3998"/>
      <c r="P3998"/>
      <c r="Q3998"/>
      <c r="R3998"/>
      <c r="S3998"/>
      <c r="T3998"/>
      <c r="U3998"/>
      <c r="V3998"/>
      <c r="W3998"/>
      <c r="X3998" s="410"/>
      <c r="Y3998" s="410"/>
      <c r="Z3998" s="410"/>
      <c r="AA3998" s="410"/>
      <c r="AB3998" s="410"/>
      <c r="AC3998" s="410"/>
      <c r="AD3998" s="410"/>
    </row>
    <row r="3999" spans="1:30" s="30" customFormat="1" x14ac:dyDescent="0.25">
      <c r="A3999"/>
      <c r="B3999"/>
      <c r="C3999" s="33"/>
      <c r="D3999" s="33"/>
      <c r="E3999" s="33"/>
      <c r="F3999" s="33"/>
      <c r="G3999" s="33"/>
      <c r="N3999"/>
      <c r="O3999"/>
      <c r="P3999"/>
      <c r="Q3999"/>
      <c r="R3999"/>
      <c r="S3999"/>
      <c r="T3999"/>
      <c r="U3999"/>
      <c r="V3999"/>
      <c r="W3999"/>
      <c r="X3999" s="410"/>
      <c r="Y3999" s="410"/>
      <c r="Z3999" s="410"/>
      <c r="AA3999" s="410"/>
      <c r="AB3999" s="410"/>
      <c r="AC3999" s="410"/>
      <c r="AD3999" s="410"/>
    </row>
    <row r="4000" spans="1:30" s="30" customFormat="1" x14ac:dyDescent="0.25">
      <c r="A4000"/>
      <c r="B4000"/>
      <c r="C4000" s="33"/>
      <c r="D4000" s="33"/>
      <c r="E4000" s="33"/>
      <c r="F4000" s="33"/>
      <c r="G4000" s="33"/>
      <c r="N4000"/>
      <c r="O4000"/>
      <c r="P4000"/>
      <c r="Q4000"/>
      <c r="R4000"/>
      <c r="S4000"/>
      <c r="T4000"/>
      <c r="U4000"/>
      <c r="V4000"/>
      <c r="W4000"/>
      <c r="X4000" s="410"/>
      <c r="Y4000" s="410"/>
      <c r="Z4000" s="410"/>
      <c r="AA4000" s="410"/>
      <c r="AB4000" s="410"/>
      <c r="AC4000" s="410"/>
      <c r="AD4000" s="410"/>
    </row>
    <row r="4001" spans="1:30" s="30" customFormat="1" x14ac:dyDescent="0.25">
      <c r="A4001"/>
      <c r="B4001"/>
      <c r="C4001" s="33"/>
      <c r="D4001" s="33"/>
      <c r="E4001" s="33"/>
      <c r="F4001" s="33"/>
      <c r="G4001" s="33"/>
      <c r="N4001"/>
      <c r="O4001"/>
      <c r="P4001"/>
      <c r="Q4001"/>
      <c r="R4001"/>
      <c r="S4001"/>
      <c r="T4001"/>
      <c r="U4001"/>
      <c r="V4001"/>
      <c r="W4001"/>
      <c r="X4001" s="410"/>
      <c r="Y4001" s="410"/>
      <c r="Z4001" s="410"/>
      <c r="AA4001" s="410"/>
      <c r="AB4001" s="410"/>
      <c r="AC4001" s="410"/>
      <c r="AD4001" s="410"/>
    </row>
    <row r="4002" spans="1:30" s="30" customFormat="1" x14ac:dyDescent="0.25">
      <c r="A4002"/>
      <c r="B4002"/>
      <c r="C4002" s="33"/>
      <c r="D4002" s="33"/>
      <c r="E4002" s="33"/>
      <c r="F4002" s="33"/>
      <c r="G4002" s="33"/>
      <c r="N4002"/>
      <c r="O4002"/>
      <c r="P4002"/>
      <c r="Q4002"/>
      <c r="R4002"/>
      <c r="S4002"/>
      <c r="T4002"/>
      <c r="U4002"/>
      <c r="V4002"/>
      <c r="W4002"/>
      <c r="X4002" s="410"/>
      <c r="Y4002" s="410"/>
      <c r="Z4002" s="410"/>
      <c r="AA4002" s="410"/>
      <c r="AB4002" s="410"/>
      <c r="AC4002" s="410"/>
      <c r="AD4002" s="410"/>
    </row>
    <row r="4003" spans="1:30" s="30" customFormat="1" x14ac:dyDescent="0.25">
      <c r="A4003"/>
      <c r="B4003"/>
      <c r="C4003" s="33"/>
      <c r="D4003" s="33"/>
      <c r="E4003" s="33"/>
      <c r="F4003" s="33"/>
      <c r="G4003" s="33"/>
      <c r="N4003"/>
      <c r="O4003"/>
      <c r="P4003"/>
      <c r="Q4003"/>
      <c r="R4003"/>
      <c r="S4003"/>
      <c r="T4003"/>
      <c r="U4003"/>
      <c r="V4003"/>
      <c r="W4003"/>
      <c r="X4003" s="410"/>
      <c r="Y4003" s="410"/>
      <c r="Z4003" s="410"/>
      <c r="AA4003" s="410"/>
      <c r="AB4003" s="410"/>
      <c r="AC4003" s="410"/>
      <c r="AD4003" s="410"/>
    </row>
    <row r="4004" spans="1:30" s="30" customFormat="1" x14ac:dyDescent="0.25">
      <c r="A4004"/>
      <c r="B4004"/>
      <c r="C4004" s="33"/>
      <c r="D4004" s="33"/>
      <c r="E4004" s="33"/>
      <c r="F4004" s="33"/>
      <c r="G4004" s="33"/>
      <c r="N4004"/>
      <c r="O4004"/>
      <c r="P4004"/>
      <c r="Q4004"/>
      <c r="R4004"/>
      <c r="S4004"/>
      <c r="T4004"/>
      <c r="U4004"/>
      <c r="V4004"/>
      <c r="W4004"/>
      <c r="X4004" s="410"/>
      <c r="Y4004" s="410"/>
      <c r="Z4004" s="410"/>
      <c r="AA4004" s="410"/>
      <c r="AB4004" s="410"/>
      <c r="AC4004" s="410"/>
      <c r="AD4004" s="410"/>
    </row>
    <row r="4005" spans="1:30" s="30" customFormat="1" x14ac:dyDescent="0.25">
      <c r="A4005"/>
      <c r="B4005"/>
      <c r="C4005" s="33"/>
      <c r="D4005" s="33"/>
      <c r="E4005" s="33"/>
      <c r="F4005" s="33"/>
      <c r="G4005" s="33"/>
      <c r="N4005"/>
      <c r="O4005"/>
      <c r="P4005"/>
      <c r="Q4005"/>
      <c r="R4005"/>
      <c r="S4005"/>
      <c r="T4005"/>
      <c r="U4005"/>
      <c r="V4005"/>
      <c r="W4005"/>
      <c r="X4005" s="410"/>
      <c r="Y4005" s="410"/>
      <c r="Z4005" s="410"/>
      <c r="AA4005" s="410"/>
      <c r="AB4005" s="410"/>
      <c r="AC4005" s="410"/>
      <c r="AD4005" s="410"/>
    </row>
    <row r="4006" spans="1:30" s="30" customFormat="1" x14ac:dyDescent="0.25">
      <c r="A4006"/>
      <c r="B4006"/>
      <c r="C4006" s="33"/>
      <c r="D4006" s="33"/>
      <c r="E4006" s="33"/>
      <c r="F4006" s="33"/>
      <c r="G4006" s="33"/>
      <c r="N4006"/>
      <c r="O4006"/>
      <c r="P4006"/>
      <c r="Q4006"/>
      <c r="R4006"/>
      <c r="S4006"/>
      <c r="T4006"/>
      <c r="U4006"/>
      <c r="V4006"/>
      <c r="W4006"/>
      <c r="X4006" s="410"/>
      <c r="Y4006" s="410"/>
      <c r="Z4006" s="410"/>
      <c r="AA4006" s="410"/>
      <c r="AB4006" s="410"/>
      <c r="AC4006" s="410"/>
      <c r="AD4006" s="410"/>
    </row>
    <row r="4007" spans="1:30" s="30" customFormat="1" x14ac:dyDescent="0.25">
      <c r="A4007"/>
      <c r="B4007"/>
      <c r="C4007" s="33"/>
      <c r="D4007" s="33"/>
      <c r="E4007" s="33"/>
      <c r="F4007" s="33"/>
      <c r="G4007" s="33"/>
      <c r="N4007"/>
      <c r="O4007"/>
      <c r="P4007"/>
      <c r="Q4007"/>
      <c r="R4007"/>
      <c r="S4007"/>
      <c r="T4007"/>
      <c r="U4007"/>
      <c r="V4007"/>
      <c r="W4007"/>
      <c r="X4007" s="410"/>
      <c r="Y4007" s="410"/>
      <c r="Z4007" s="410"/>
      <c r="AA4007" s="410"/>
      <c r="AB4007" s="410"/>
      <c r="AC4007" s="410"/>
      <c r="AD4007" s="410"/>
    </row>
    <row r="4008" spans="1:30" s="30" customFormat="1" x14ac:dyDescent="0.25">
      <c r="A4008"/>
      <c r="B4008"/>
      <c r="C4008" s="33"/>
      <c r="D4008" s="33"/>
      <c r="E4008" s="33"/>
      <c r="F4008" s="33"/>
      <c r="G4008" s="33"/>
      <c r="N4008"/>
      <c r="O4008"/>
      <c r="P4008"/>
      <c r="Q4008"/>
      <c r="R4008"/>
      <c r="S4008"/>
      <c r="T4008"/>
      <c r="U4008"/>
      <c r="V4008"/>
      <c r="W4008"/>
      <c r="X4008" s="410"/>
      <c r="Y4008" s="410"/>
      <c r="Z4008" s="410"/>
      <c r="AA4008" s="410"/>
      <c r="AB4008" s="410"/>
      <c r="AC4008" s="410"/>
      <c r="AD4008" s="410"/>
    </row>
    <row r="4009" spans="1:30" s="30" customFormat="1" x14ac:dyDescent="0.25">
      <c r="A4009"/>
      <c r="B4009"/>
      <c r="C4009" s="33"/>
      <c r="D4009" s="33"/>
      <c r="E4009" s="33"/>
      <c r="F4009" s="33"/>
      <c r="G4009" s="33"/>
      <c r="N4009"/>
      <c r="O4009"/>
      <c r="P4009"/>
      <c r="Q4009"/>
      <c r="R4009"/>
      <c r="S4009"/>
      <c r="T4009"/>
      <c r="U4009"/>
      <c r="V4009"/>
      <c r="W4009"/>
      <c r="X4009" s="410"/>
      <c r="Y4009" s="410"/>
      <c r="Z4009" s="410"/>
      <c r="AA4009" s="410"/>
      <c r="AB4009" s="410"/>
      <c r="AC4009" s="410"/>
      <c r="AD4009" s="410"/>
    </row>
    <row r="4010" spans="1:30" s="30" customFormat="1" x14ac:dyDescent="0.25">
      <c r="A4010"/>
      <c r="B4010"/>
      <c r="C4010" s="33"/>
      <c r="D4010" s="33"/>
      <c r="E4010" s="33"/>
      <c r="F4010" s="33"/>
      <c r="G4010" s="33"/>
      <c r="N4010"/>
      <c r="O4010"/>
      <c r="P4010"/>
      <c r="Q4010"/>
      <c r="R4010"/>
      <c r="S4010"/>
      <c r="T4010"/>
      <c r="U4010"/>
      <c r="V4010"/>
      <c r="W4010"/>
      <c r="X4010" s="410"/>
      <c r="Y4010" s="410"/>
      <c r="Z4010" s="410"/>
      <c r="AA4010" s="410"/>
      <c r="AB4010" s="410"/>
      <c r="AC4010" s="410"/>
      <c r="AD4010" s="410"/>
    </row>
    <row r="4011" spans="1:30" s="30" customFormat="1" x14ac:dyDescent="0.25">
      <c r="A4011"/>
      <c r="B4011"/>
      <c r="C4011" s="33"/>
      <c r="D4011" s="33"/>
      <c r="E4011" s="33"/>
      <c r="F4011" s="33"/>
      <c r="G4011" s="33"/>
      <c r="N4011"/>
      <c r="O4011"/>
      <c r="P4011"/>
      <c r="Q4011"/>
      <c r="R4011"/>
      <c r="S4011"/>
      <c r="T4011"/>
      <c r="U4011"/>
      <c r="V4011"/>
      <c r="W4011"/>
      <c r="X4011" s="410"/>
      <c r="Y4011" s="410"/>
      <c r="Z4011" s="410"/>
      <c r="AA4011" s="410"/>
      <c r="AB4011" s="410"/>
      <c r="AC4011" s="410"/>
      <c r="AD4011" s="410"/>
    </row>
    <row r="4012" spans="1:30" s="30" customFormat="1" x14ac:dyDescent="0.25">
      <c r="A4012"/>
      <c r="B4012"/>
      <c r="C4012" s="33"/>
      <c r="D4012" s="33"/>
      <c r="E4012" s="33"/>
      <c r="F4012" s="33"/>
      <c r="G4012" s="33"/>
      <c r="N4012"/>
      <c r="O4012"/>
      <c r="P4012"/>
      <c r="Q4012"/>
      <c r="R4012"/>
      <c r="S4012"/>
      <c r="T4012"/>
      <c r="U4012"/>
      <c r="V4012"/>
      <c r="W4012"/>
      <c r="X4012" s="410"/>
      <c r="Y4012" s="410"/>
      <c r="Z4012" s="410"/>
      <c r="AA4012" s="410"/>
      <c r="AB4012" s="410"/>
      <c r="AC4012" s="410"/>
      <c r="AD4012" s="410"/>
    </row>
    <row r="4013" spans="1:30" s="30" customFormat="1" x14ac:dyDescent="0.25">
      <c r="A4013"/>
      <c r="B4013"/>
      <c r="C4013" s="33"/>
      <c r="D4013" s="33"/>
      <c r="E4013" s="33"/>
      <c r="F4013" s="33"/>
      <c r="G4013" s="33"/>
      <c r="N4013"/>
      <c r="O4013"/>
      <c r="P4013"/>
      <c r="Q4013"/>
      <c r="R4013"/>
      <c r="S4013"/>
      <c r="T4013"/>
      <c r="U4013"/>
      <c r="V4013"/>
      <c r="W4013"/>
      <c r="X4013" s="410"/>
      <c r="Y4013" s="410"/>
      <c r="Z4013" s="410"/>
      <c r="AA4013" s="410"/>
      <c r="AB4013" s="410"/>
      <c r="AC4013" s="410"/>
      <c r="AD4013" s="410"/>
    </row>
    <row r="4014" spans="1:30" s="30" customFormat="1" x14ac:dyDescent="0.25">
      <c r="A4014"/>
      <c r="B4014"/>
      <c r="C4014" s="33"/>
      <c r="D4014" s="33"/>
      <c r="E4014" s="33"/>
      <c r="F4014" s="33"/>
      <c r="G4014" s="33"/>
      <c r="N4014"/>
      <c r="O4014"/>
      <c r="P4014"/>
      <c r="Q4014"/>
      <c r="R4014"/>
      <c r="S4014"/>
      <c r="T4014"/>
      <c r="U4014"/>
      <c r="V4014"/>
      <c r="W4014"/>
      <c r="X4014" s="410"/>
      <c r="Y4014" s="410"/>
      <c r="Z4014" s="410"/>
      <c r="AA4014" s="410"/>
      <c r="AB4014" s="410"/>
      <c r="AC4014" s="410"/>
      <c r="AD4014" s="410"/>
    </row>
    <row r="4015" spans="1:30" s="30" customFormat="1" x14ac:dyDescent="0.25">
      <c r="A4015"/>
      <c r="B4015"/>
      <c r="C4015" s="33"/>
      <c r="D4015" s="33"/>
      <c r="E4015" s="33"/>
      <c r="F4015" s="33"/>
      <c r="G4015" s="33"/>
      <c r="N4015"/>
      <c r="O4015"/>
      <c r="P4015"/>
      <c r="Q4015"/>
      <c r="R4015"/>
      <c r="S4015"/>
      <c r="T4015"/>
      <c r="U4015"/>
      <c r="V4015"/>
      <c r="W4015"/>
      <c r="X4015" s="410"/>
      <c r="Y4015" s="410"/>
      <c r="Z4015" s="410"/>
      <c r="AA4015" s="410"/>
      <c r="AB4015" s="410"/>
      <c r="AC4015" s="410"/>
      <c r="AD4015" s="410"/>
    </row>
    <row r="4016" spans="1:30" s="30" customFormat="1" x14ac:dyDescent="0.25">
      <c r="A4016"/>
      <c r="B4016"/>
      <c r="C4016" s="33"/>
      <c r="D4016" s="33"/>
      <c r="E4016" s="33"/>
      <c r="F4016" s="33"/>
      <c r="G4016" s="33"/>
      <c r="N4016"/>
      <c r="O4016"/>
      <c r="P4016"/>
      <c r="Q4016"/>
      <c r="R4016"/>
      <c r="S4016"/>
      <c r="T4016"/>
      <c r="U4016"/>
      <c r="V4016"/>
      <c r="W4016"/>
      <c r="X4016" s="410"/>
      <c r="Y4016" s="410"/>
      <c r="Z4016" s="410"/>
      <c r="AA4016" s="410"/>
      <c r="AB4016" s="410"/>
      <c r="AC4016" s="410"/>
      <c r="AD4016" s="410"/>
    </row>
    <row r="4017" spans="1:30" s="30" customFormat="1" x14ac:dyDescent="0.25">
      <c r="A4017"/>
      <c r="B4017"/>
      <c r="C4017" s="33"/>
      <c r="D4017" s="33"/>
      <c r="E4017" s="33"/>
      <c r="F4017" s="33"/>
      <c r="G4017" s="33"/>
      <c r="N4017"/>
      <c r="O4017"/>
      <c r="P4017"/>
      <c r="Q4017"/>
      <c r="R4017"/>
      <c r="S4017"/>
      <c r="T4017"/>
      <c r="U4017"/>
      <c r="V4017"/>
      <c r="W4017"/>
      <c r="X4017" s="410"/>
      <c r="Y4017" s="410"/>
      <c r="Z4017" s="410"/>
      <c r="AA4017" s="410"/>
      <c r="AB4017" s="410"/>
      <c r="AC4017" s="410"/>
      <c r="AD4017" s="410"/>
    </row>
    <row r="4018" spans="1:30" s="30" customFormat="1" x14ac:dyDescent="0.25">
      <c r="A4018"/>
      <c r="B4018"/>
      <c r="C4018" s="33"/>
      <c r="D4018" s="33"/>
      <c r="E4018" s="33"/>
      <c r="F4018" s="33"/>
      <c r="G4018" s="33"/>
      <c r="N4018"/>
      <c r="O4018"/>
      <c r="P4018"/>
      <c r="Q4018"/>
      <c r="R4018"/>
      <c r="S4018"/>
      <c r="T4018"/>
      <c r="U4018"/>
      <c r="V4018"/>
      <c r="W4018"/>
      <c r="X4018" s="410"/>
      <c r="Y4018" s="410"/>
      <c r="Z4018" s="410"/>
      <c r="AA4018" s="410"/>
      <c r="AB4018" s="410"/>
      <c r="AC4018" s="410"/>
      <c r="AD4018" s="410"/>
    </row>
    <row r="4019" spans="1:30" s="30" customFormat="1" x14ac:dyDescent="0.25">
      <c r="A4019"/>
      <c r="B4019"/>
      <c r="C4019" s="33"/>
      <c r="D4019" s="33"/>
      <c r="E4019" s="33"/>
      <c r="F4019" s="33"/>
      <c r="G4019" s="33"/>
      <c r="N4019"/>
      <c r="O4019"/>
      <c r="P4019"/>
      <c r="Q4019"/>
      <c r="R4019"/>
      <c r="S4019"/>
      <c r="T4019"/>
      <c r="U4019"/>
      <c r="V4019"/>
      <c r="W4019"/>
      <c r="X4019" s="410"/>
      <c r="Y4019" s="410"/>
      <c r="Z4019" s="410"/>
      <c r="AA4019" s="410"/>
      <c r="AB4019" s="410"/>
      <c r="AC4019" s="410"/>
      <c r="AD4019" s="410"/>
    </row>
    <row r="4020" spans="1:30" s="30" customFormat="1" x14ac:dyDescent="0.25">
      <c r="A4020"/>
      <c r="B4020"/>
      <c r="C4020" s="33"/>
      <c r="D4020" s="33"/>
      <c r="E4020" s="33"/>
      <c r="F4020" s="33"/>
      <c r="G4020" s="33"/>
      <c r="N4020"/>
      <c r="O4020"/>
      <c r="P4020"/>
      <c r="Q4020"/>
      <c r="R4020"/>
      <c r="S4020"/>
      <c r="T4020"/>
      <c r="U4020"/>
      <c r="V4020"/>
      <c r="W4020"/>
      <c r="X4020" s="410"/>
      <c r="Y4020" s="410"/>
      <c r="Z4020" s="410"/>
      <c r="AA4020" s="410"/>
      <c r="AB4020" s="410"/>
      <c r="AC4020" s="410"/>
      <c r="AD4020" s="410"/>
    </row>
    <row r="4021" spans="1:30" s="30" customFormat="1" x14ac:dyDescent="0.25">
      <c r="A4021"/>
      <c r="B4021"/>
      <c r="C4021" s="33"/>
      <c r="D4021" s="33"/>
      <c r="E4021" s="33"/>
      <c r="F4021" s="33"/>
      <c r="G4021" s="33"/>
      <c r="N4021"/>
      <c r="O4021"/>
      <c r="P4021"/>
      <c r="Q4021"/>
      <c r="R4021"/>
      <c r="S4021"/>
      <c r="T4021"/>
      <c r="U4021"/>
      <c r="V4021"/>
      <c r="W4021"/>
      <c r="X4021" s="410"/>
      <c r="Y4021" s="410"/>
      <c r="Z4021" s="410"/>
      <c r="AA4021" s="410"/>
      <c r="AB4021" s="410"/>
      <c r="AC4021" s="410"/>
      <c r="AD4021" s="410"/>
    </row>
    <row r="4022" spans="1:30" s="30" customFormat="1" x14ac:dyDescent="0.25">
      <c r="A4022"/>
      <c r="B4022"/>
      <c r="C4022" s="33"/>
      <c r="D4022" s="33"/>
      <c r="E4022" s="33"/>
      <c r="F4022" s="33"/>
      <c r="G4022" s="33"/>
      <c r="N4022"/>
      <c r="O4022"/>
      <c r="P4022"/>
      <c r="Q4022"/>
      <c r="R4022"/>
      <c r="S4022"/>
      <c r="T4022"/>
      <c r="U4022"/>
      <c r="V4022"/>
      <c r="W4022"/>
      <c r="X4022" s="410"/>
      <c r="Y4022" s="410"/>
      <c r="Z4022" s="410"/>
      <c r="AA4022" s="410"/>
      <c r="AB4022" s="410"/>
      <c r="AC4022" s="410"/>
      <c r="AD4022" s="410"/>
    </row>
    <row r="4023" spans="1:30" s="30" customFormat="1" x14ac:dyDescent="0.25">
      <c r="A4023"/>
      <c r="B4023"/>
      <c r="C4023" s="33"/>
      <c r="D4023" s="33"/>
      <c r="E4023" s="33"/>
      <c r="F4023" s="33"/>
      <c r="G4023" s="33"/>
      <c r="N4023"/>
      <c r="O4023"/>
      <c r="P4023"/>
      <c r="Q4023"/>
      <c r="R4023"/>
      <c r="S4023"/>
      <c r="T4023"/>
      <c r="U4023"/>
      <c r="V4023"/>
      <c r="W4023"/>
      <c r="X4023" s="410"/>
      <c r="Y4023" s="410"/>
      <c r="Z4023" s="410"/>
      <c r="AA4023" s="410"/>
      <c r="AB4023" s="410"/>
      <c r="AC4023" s="410"/>
      <c r="AD4023" s="410"/>
    </row>
    <row r="4024" spans="1:30" s="30" customFormat="1" x14ac:dyDescent="0.25">
      <c r="A4024"/>
      <c r="B4024"/>
      <c r="C4024" s="33"/>
      <c r="D4024" s="33"/>
      <c r="E4024" s="33"/>
      <c r="F4024" s="33"/>
      <c r="G4024" s="33"/>
      <c r="N4024"/>
      <c r="O4024"/>
      <c r="P4024"/>
      <c r="Q4024"/>
      <c r="R4024"/>
      <c r="S4024"/>
      <c r="T4024"/>
      <c r="U4024"/>
      <c r="V4024"/>
      <c r="W4024"/>
      <c r="X4024" s="410"/>
      <c r="Y4024" s="410"/>
      <c r="Z4024" s="410"/>
      <c r="AA4024" s="410"/>
      <c r="AB4024" s="410"/>
      <c r="AC4024" s="410"/>
      <c r="AD4024" s="410"/>
    </row>
    <row r="4025" spans="1:30" s="30" customFormat="1" x14ac:dyDescent="0.25">
      <c r="A4025"/>
      <c r="B4025"/>
      <c r="C4025" s="33"/>
      <c r="D4025" s="33"/>
      <c r="E4025" s="33"/>
      <c r="F4025" s="33"/>
      <c r="G4025" s="33"/>
      <c r="N4025"/>
      <c r="O4025"/>
      <c r="P4025"/>
      <c r="Q4025"/>
      <c r="R4025"/>
      <c r="S4025"/>
      <c r="T4025"/>
      <c r="U4025"/>
      <c r="V4025"/>
      <c r="W4025"/>
      <c r="X4025" s="410"/>
      <c r="Y4025" s="410"/>
      <c r="Z4025" s="410"/>
      <c r="AA4025" s="410"/>
      <c r="AB4025" s="410"/>
      <c r="AC4025" s="410"/>
      <c r="AD4025" s="410"/>
    </row>
    <row r="4026" spans="1:30" s="30" customFormat="1" x14ac:dyDescent="0.25">
      <c r="A4026"/>
      <c r="B4026"/>
      <c r="C4026" s="33"/>
      <c r="D4026" s="33"/>
      <c r="E4026" s="33"/>
      <c r="F4026" s="33"/>
      <c r="G4026" s="33"/>
      <c r="N4026"/>
      <c r="O4026"/>
      <c r="P4026"/>
      <c r="Q4026"/>
      <c r="R4026"/>
      <c r="S4026"/>
      <c r="T4026"/>
      <c r="U4026"/>
      <c r="V4026"/>
      <c r="W4026"/>
      <c r="X4026" s="410"/>
      <c r="Y4026" s="410"/>
      <c r="Z4026" s="410"/>
      <c r="AA4026" s="410"/>
      <c r="AB4026" s="410"/>
      <c r="AC4026" s="410"/>
      <c r="AD4026" s="410"/>
    </row>
    <row r="4027" spans="1:30" s="30" customFormat="1" x14ac:dyDescent="0.25">
      <c r="A4027"/>
      <c r="B4027"/>
      <c r="C4027" s="33"/>
      <c r="D4027" s="33"/>
      <c r="E4027" s="33"/>
      <c r="F4027" s="33"/>
      <c r="G4027" s="33"/>
      <c r="N4027"/>
      <c r="O4027"/>
      <c r="P4027"/>
      <c r="Q4027"/>
      <c r="R4027"/>
      <c r="S4027"/>
      <c r="T4027"/>
      <c r="U4027"/>
      <c r="V4027"/>
      <c r="W4027"/>
      <c r="X4027" s="410"/>
      <c r="Y4027" s="410"/>
      <c r="Z4027" s="410"/>
      <c r="AA4027" s="410"/>
      <c r="AB4027" s="410"/>
      <c r="AC4027" s="410"/>
      <c r="AD4027" s="410"/>
    </row>
    <row r="4028" spans="1:30" s="30" customFormat="1" x14ac:dyDescent="0.25">
      <c r="A4028"/>
      <c r="B4028"/>
      <c r="C4028" s="33"/>
      <c r="D4028" s="33"/>
      <c r="E4028" s="33"/>
      <c r="F4028" s="33"/>
      <c r="G4028" s="33"/>
      <c r="N4028"/>
      <c r="O4028"/>
      <c r="P4028"/>
      <c r="Q4028"/>
      <c r="R4028"/>
      <c r="S4028"/>
      <c r="T4028"/>
      <c r="U4028"/>
      <c r="V4028"/>
      <c r="W4028"/>
      <c r="X4028" s="410"/>
      <c r="Y4028" s="410"/>
      <c r="Z4028" s="410"/>
      <c r="AA4028" s="410"/>
      <c r="AB4028" s="410"/>
      <c r="AC4028" s="410"/>
      <c r="AD4028" s="410"/>
    </row>
    <row r="4029" spans="1:30" s="30" customFormat="1" x14ac:dyDescent="0.25">
      <c r="A4029"/>
      <c r="B4029"/>
      <c r="C4029" s="33"/>
      <c r="D4029" s="33"/>
      <c r="E4029" s="33"/>
      <c r="F4029" s="33"/>
      <c r="G4029" s="33"/>
      <c r="N4029"/>
      <c r="O4029"/>
      <c r="P4029"/>
      <c r="Q4029"/>
      <c r="R4029"/>
      <c r="S4029"/>
      <c r="T4029"/>
      <c r="U4029"/>
      <c r="V4029"/>
      <c r="W4029"/>
      <c r="X4029" s="410"/>
      <c r="Y4029" s="410"/>
      <c r="Z4029" s="410"/>
      <c r="AA4029" s="410"/>
      <c r="AB4029" s="410"/>
      <c r="AC4029" s="410"/>
      <c r="AD4029" s="410"/>
    </row>
    <row r="4030" spans="1:30" s="30" customFormat="1" x14ac:dyDescent="0.25">
      <c r="A4030"/>
      <c r="B4030"/>
      <c r="C4030" s="33"/>
      <c r="D4030" s="33"/>
      <c r="E4030" s="33"/>
      <c r="F4030" s="33"/>
      <c r="G4030" s="33"/>
      <c r="N4030"/>
      <c r="O4030"/>
      <c r="P4030"/>
      <c r="Q4030"/>
      <c r="R4030"/>
      <c r="S4030"/>
      <c r="T4030"/>
      <c r="U4030"/>
      <c r="V4030"/>
      <c r="W4030"/>
      <c r="X4030" s="410"/>
      <c r="Y4030" s="410"/>
      <c r="Z4030" s="410"/>
      <c r="AA4030" s="410"/>
      <c r="AB4030" s="410"/>
      <c r="AC4030" s="410"/>
      <c r="AD4030" s="410"/>
    </row>
    <row r="4031" spans="1:30" s="30" customFormat="1" x14ac:dyDescent="0.25">
      <c r="A4031"/>
      <c r="B4031"/>
      <c r="C4031" s="33"/>
      <c r="D4031" s="33"/>
      <c r="E4031" s="33"/>
      <c r="F4031" s="33"/>
      <c r="G4031" s="33"/>
      <c r="N4031"/>
      <c r="O4031"/>
      <c r="P4031"/>
      <c r="Q4031"/>
      <c r="R4031"/>
      <c r="S4031"/>
      <c r="T4031"/>
      <c r="U4031"/>
      <c r="V4031"/>
      <c r="W4031"/>
      <c r="X4031" s="410"/>
      <c r="Y4031" s="410"/>
      <c r="Z4031" s="410"/>
      <c r="AA4031" s="410"/>
      <c r="AB4031" s="410"/>
      <c r="AC4031" s="410"/>
      <c r="AD4031" s="410"/>
    </row>
    <row r="4032" spans="1:30" s="30" customFormat="1" x14ac:dyDescent="0.25">
      <c r="A4032"/>
      <c r="B4032"/>
      <c r="C4032" s="33"/>
      <c r="D4032" s="33"/>
      <c r="E4032" s="33"/>
      <c r="F4032" s="33"/>
      <c r="G4032" s="33"/>
      <c r="N4032"/>
      <c r="O4032"/>
      <c r="P4032"/>
      <c r="Q4032"/>
      <c r="R4032"/>
      <c r="S4032"/>
      <c r="T4032"/>
      <c r="U4032"/>
      <c r="V4032"/>
      <c r="W4032"/>
      <c r="X4032" s="410"/>
      <c r="Y4032" s="410"/>
      <c r="Z4032" s="410"/>
      <c r="AA4032" s="410"/>
      <c r="AB4032" s="410"/>
      <c r="AC4032" s="410"/>
      <c r="AD4032" s="410"/>
    </row>
    <row r="4033" spans="1:30" s="30" customFormat="1" x14ac:dyDescent="0.25">
      <c r="A4033"/>
      <c r="B4033"/>
      <c r="C4033" s="33"/>
      <c r="D4033" s="33"/>
      <c r="E4033" s="33"/>
      <c r="F4033" s="33"/>
      <c r="G4033" s="33"/>
      <c r="N4033"/>
      <c r="O4033"/>
      <c r="P4033"/>
      <c r="Q4033"/>
      <c r="R4033"/>
      <c r="S4033"/>
      <c r="T4033"/>
      <c r="U4033"/>
      <c r="V4033"/>
      <c r="W4033"/>
      <c r="X4033" s="410"/>
      <c r="Y4033" s="410"/>
      <c r="Z4033" s="410"/>
      <c r="AA4033" s="410"/>
      <c r="AB4033" s="410"/>
      <c r="AC4033" s="410"/>
      <c r="AD4033" s="410"/>
    </row>
    <row r="4034" spans="1:30" s="30" customFormat="1" x14ac:dyDescent="0.25">
      <c r="A4034"/>
      <c r="B4034"/>
      <c r="C4034" s="33"/>
      <c r="D4034" s="33"/>
      <c r="E4034" s="33"/>
      <c r="F4034" s="33"/>
      <c r="G4034" s="33"/>
      <c r="N4034"/>
      <c r="O4034"/>
      <c r="P4034"/>
      <c r="Q4034"/>
      <c r="R4034"/>
      <c r="S4034"/>
      <c r="T4034"/>
      <c r="U4034"/>
      <c r="V4034"/>
      <c r="W4034"/>
      <c r="X4034" s="410"/>
      <c r="Y4034" s="410"/>
      <c r="Z4034" s="410"/>
      <c r="AA4034" s="410"/>
      <c r="AB4034" s="410"/>
      <c r="AC4034" s="410"/>
      <c r="AD4034" s="410"/>
    </row>
    <row r="4035" spans="1:30" s="30" customFormat="1" x14ac:dyDescent="0.25">
      <c r="A4035"/>
      <c r="B4035"/>
      <c r="C4035" s="33"/>
      <c r="D4035" s="33"/>
      <c r="E4035" s="33"/>
      <c r="F4035" s="33"/>
      <c r="G4035" s="33"/>
      <c r="N4035"/>
      <c r="O4035"/>
      <c r="P4035"/>
      <c r="Q4035"/>
      <c r="R4035"/>
      <c r="S4035"/>
      <c r="T4035"/>
      <c r="U4035"/>
      <c r="V4035"/>
      <c r="W4035"/>
      <c r="X4035" s="410"/>
      <c r="Y4035" s="410"/>
      <c r="Z4035" s="410"/>
      <c r="AA4035" s="410"/>
      <c r="AB4035" s="410"/>
      <c r="AC4035" s="410"/>
      <c r="AD4035" s="410"/>
    </row>
    <row r="4036" spans="1:30" s="30" customFormat="1" x14ac:dyDescent="0.25">
      <c r="A4036"/>
      <c r="B4036"/>
      <c r="C4036" s="33"/>
      <c r="D4036" s="33"/>
      <c r="E4036" s="33"/>
      <c r="F4036" s="33"/>
      <c r="G4036" s="33"/>
      <c r="N4036"/>
      <c r="O4036"/>
      <c r="P4036"/>
      <c r="Q4036"/>
      <c r="R4036"/>
      <c r="S4036"/>
      <c r="T4036"/>
      <c r="U4036"/>
      <c r="V4036"/>
      <c r="W4036"/>
      <c r="X4036" s="410"/>
      <c r="Y4036" s="410"/>
      <c r="Z4036" s="410"/>
      <c r="AA4036" s="410"/>
      <c r="AB4036" s="410"/>
      <c r="AC4036" s="410"/>
      <c r="AD4036" s="410"/>
    </row>
    <row r="4037" spans="1:30" s="30" customFormat="1" x14ac:dyDescent="0.25">
      <c r="A4037"/>
      <c r="B4037"/>
      <c r="C4037" s="33"/>
      <c r="D4037" s="33"/>
      <c r="E4037" s="33"/>
      <c r="F4037" s="33"/>
      <c r="G4037" s="33"/>
      <c r="N4037"/>
      <c r="O4037"/>
      <c r="P4037"/>
      <c r="Q4037"/>
      <c r="R4037"/>
      <c r="S4037"/>
      <c r="T4037"/>
      <c r="U4037"/>
      <c r="V4037"/>
      <c r="W4037"/>
      <c r="X4037" s="410"/>
      <c r="Y4037" s="410"/>
      <c r="Z4037" s="410"/>
      <c r="AA4037" s="410"/>
      <c r="AB4037" s="410"/>
      <c r="AC4037" s="410"/>
      <c r="AD4037" s="410"/>
    </row>
    <row r="4038" spans="1:30" s="30" customFormat="1" x14ac:dyDescent="0.25">
      <c r="A4038"/>
      <c r="B4038"/>
      <c r="C4038" s="33"/>
      <c r="D4038" s="33"/>
      <c r="E4038" s="33"/>
      <c r="F4038" s="33"/>
      <c r="G4038" s="33"/>
      <c r="N4038"/>
      <c r="O4038"/>
      <c r="P4038"/>
      <c r="Q4038"/>
      <c r="R4038"/>
      <c r="S4038"/>
      <c r="T4038"/>
      <c r="U4038"/>
      <c r="V4038"/>
      <c r="W4038"/>
      <c r="X4038" s="410"/>
      <c r="Y4038" s="410"/>
      <c r="Z4038" s="410"/>
      <c r="AA4038" s="410"/>
      <c r="AB4038" s="410"/>
      <c r="AC4038" s="410"/>
      <c r="AD4038" s="410"/>
    </row>
    <row r="4039" spans="1:30" s="30" customFormat="1" x14ac:dyDescent="0.25">
      <c r="A4039"/>
      <c r="B4039"/>
      <c r="C4039" s="33"/>
      <c r="D4039" s="33"/>
      <c r="E4039" s="33"/>
      <c r="F4039" s="33"/>
      <c r="G4039" s="33"/>
      <c r="N4039"/>
      <c r="O4039"/>
      <c r="P4039"/>
      <c r="Q4039"/>
      <c r="R4039"/>
      <c r="S4039"/>
      <c r="T4039"/>
      <c r="U4039"/>
      <c r="V4039"/>
      <c r="W4039"/>
      <c r="X4039" s="410"/>
      <c r="Y4039" s="410"/>
      <c r="Z4039" s="410"/>
      <c r="AA4039" s="410"/>
      <c r="AB4039" s="410"/>
      <c r="AC4039" s="410"/>
      <c r="AD4039" s="410"/>
    </row>
    <row r="4040" spans="1:30" s="30" customFormat="1" x14ac:dyDescent="0.25">
      <c r="A4040"/>
      <c r="B4040"/>
      <c r="C4040" s="33"/>
      <c r="D4040" s="33"/>
      <c r="E4040" s="33"/>
      <c r="F4040" s="33"/>
      <c r="G4040" s="33"/>
      <c r="N4040"/>
      <c r="O4040"/>
      <c r="P4040"/>
      <c r="Q4040"/>
      <c r="R4040"/>
      <c r="S4040"/>
      <c r="T4040"/>
      <c r="U4040"/>
      <c r="V4040"/>
      <c r="W4040"/>
      <c r="X4040" s="410"/>
      <c r="Y4040" s="410"/>
      <c r="Z4040" s="410"/>
      <c r="AA4040" s="410"/>
      <c r="AB4040" s="410"/>
      <c r="AC4040" s="410"/>
      <c r="AD4040" s="410"/>
    </row>
    <row r="4041" spans="1:30" s="30" customFormat="1" x14ac:dyDescent="0.25">
      <c r="A4041"/>
      <c r="B4041"/>
      <c r="C4041" s="33"/>
      <c r="D4041" s="33"/>
      <c r="E4041" s="33"/>
      <c r="F4041" s="33"/>
      <c r="G4041" s="33"/>
      <c r="N4041"/>
      <c r="O4041"/>
      <c r="P4041"/>
      <c r="Q4041"/>
      <c r="R4041"/>
      <c r="S4041"/>
      <c r="T4041"/>
      <c r="U4041"/>
      <c r="V4041"/>
      <c r="W4041"/>
      <c r="X4041" s="410"/>
      <c r="Y4041" s="410"/>
      <c r="Z4041" s="410"/>
      <c r="AA4041" s="410"/>
      <c r="AB4041" s="410"/>
      <c r="AC4041" s="410"/>
      <c r="AD4041" s="410"/>
    </row>
    <row r="4042" spans="1:30" s="30" customFormat="1" x14ac:dyDescent="0.25">
      <c r="A4042"/>
      <c r="B4042"/>
      <c r="C4042" s="33"/>
      <c r="D4042" s="33"/>
      <c r="E4042" s="33"/>
      <c r="F4042" s="33"/>
      <c r="G4042" s="33"/>
      <c r="N4042"/>
      <c r="O4042"/>
      <c r="P4042"/>
      <c r="Q4042"/>
      <c r="R4042"/>
      <c r="S4042"/>
      <c r="T4042"/>
      <c r="U4042"/>
      <c r="V4042"/>
      <c r="W4042"/>
      <c r="X4042" s="410"/>
      <c r="Y4042" s="410"/>
      <c r="Z4042" s="410"/>
      <c r="AA4042" s="410"/>
      <c r="AB4042" s="410"/>
      <c r="AC4042" s="410"/>
      <c r="AD4042" s="410"/>
    </row>
    <row r="4043" spans="1:30" s="30" customFormat="1" x14ac:dyDescent="0.25">
      <c r="A4043"/>
      <c r="B4043"/>
      <c r="C4043" s="33"/>
      <c r="D4043" s="33"/>
      <c r="E4043" s="33"/>
      <c r="F4043" s="33"/>
      <c r="G4043" s="33"/>
      <c r="N4043"/>
      <c r="O4043"/>
      <c r="P4043"/>
      <c r="Q4043"/>
      <c r="R4043"/>
      <c r="S4043"/>
      <c r="T4043"/>
      <c r="U4043"/>
      <c r="V4043"/>
      <c r="W4043"/>
      <c r="X4043" s="410"/>
      <c r="Y4043" s="410"/>
      <c r="Z4043" s="410"/>
      <c r="AA4043" s="410"/>
      <c r="AB4043" s="410"/>
      <c r="AC4043" s="410"/>
      <c r="AD4043" s="410"/>
    </row>
    <row r="4044" spans="1:30" s="30" customFormat="1" x14ac:dyDescent="0.25">
      <c r="A4044"/>
      <c r="B4044"/>
      <c r="C4044" s="33"/>
      <c r="D4044" s="33"/>
      <c r="E4044" s="33"/>
      <c r="F4044" s="33"/>
      <c r="G4044" s="33"/>
      <c r="N4044"/>
      <c r="O4044"/>
      <c r="P4044"/>
      <c r="Q4044"/>
      <c r="R4044"/>
      <c r="S4044"/>
      <c r="T4044"/>
      <c r="U4044"/>
      <c r="V4044"/>
      <c r="W4044"/>
      <c r="X4044" s="410"/>
      <c r="Y4044" s="410"/>
      <c r="Z4044" s="410"/>
      <c r="AA4044" s="410"/>
      <c r="AB4044" s="410"/>
      <c r="AC4044" s="410"/>
      <c r="AD4044" s="410"/>
    </row>
    <row r="4045" spans="1:30" s="30" customFormat="1" x14ac:dyDescent="0.25">
      <c r="A4045"/>
      <c r="B4045"/>
      <c r="C4045" s="33"/>
      <c r="D4045" s="33"/>
      <c r="E4045" s="33"/>
      <c r="F4045" s="33"/>
      <c r="G4045" s="33"/>
      <c r="N4045"/>
      <c r="O4045"/>
      <c r="P4045"/>
      <c r="Q4045"/>
      <c r="R4045"/>
      <c r="S4045"/>
      <c r="T4045"/>
      <c r="U4045"/>
      <c r="V4045"/>
      <c r="W4045"/>
      <c r="X4045" s="410"/>
      <c r="Y4045" s="410"/>
      <c r="Z4045" s="410"/>
      <c r="AA4045" s="410"/>
      <c r="AB4045" s="410"/>
      <c r="AC4045" s="410"/>
      <c r="AD4045" s="410"/>
    </row>
    <row r="4046" spans="1:30" s="30" customFormat="1" x14ac:dyDescent="0.25">
      <c r="A4046"/>
      <c r="B4046"/>
      <c r="C4046" s="33"/>
      <c r="D4046" s="33"/>
      <c r="E4046" s="33"/>
      <c r="F4046" s="33"/>
      <c r="G4046" s="33"/>
      <c r="N4046"/>
      <c r="O4046"/>
      <c r="P4046"/>
      <c r="Q4046"/>
      <c r="R4046"/>
      <c r="S4046"/>
      <c r="T4046"/>
      <c r="U4046"/>
      <c r="V4046"/>
      <c r="W4046"/>
      <c r="X4046" s="410"/>
      <c r="Y4046" s="410"/>
      <c r="Z4046" s="410"/>
      <c r="AA4046" s="410"/>
      <c r="AB4046" s="410"/>
      <c r="AC4046" s="410"/>
      <c r="AD4046" s="410"/>
    </row>
    <row r="4047" spans="1:30" s="30" customFormat="1" x14ac:dyDescent="0.25">
      <c r="A4047"/>
      <c r="B4047"/>
      <c r="C4047" s="33"/>
      <c r="D4047" s="33"/>
      <c r="E4047" s="33"/>
      <c r="F4047" s="33"/>
      <c r="G4047" s="33"/>
      <c r="N4047"/>
      <c r="O4047"/>
      <c r="P4047"/>
      <c r="Q4047"/>
      <c r="R4047"/>
      <c r="S4047"/>
      <c r="T4047"/>
      <c r="U4047"/>
      <c r="V4047"/>
      <c r="W4047"/>
      <c r="X4047" s="410"/>
      <c r="Y4047" s="410"/>
      <c r="Z4047" s="410"/>
      <c r="AA4047" s="410"/>
      <c r="AB4047" s="410"/>
      <c r="AC4047" s="410"/>
      <c r="AD4047" s="410"/>
    </row>
    <row r="4048" spans="1:30" s="30" customFormat="1" x14ac:dyDescent="0.25">
      <c r="A4048"/>
      <c r="B4048"/>
      <c r="C4048" s="33"/>
      <c r="D4048" s="33"/>
      <c r="E4048" s="33"/>
      <c r="F4048" s="33"/>
      <c r="G4048" s="33"/>
      <c r="N4048"/>
      <c r="O4048"/>
      <c r="P4048"/>
      <c r="Q4048"/>
      <c r="R4048"/>
      <c r="S4048"/>
      <c r="T4048"/>
      <c r="U4048"/>
      <c r="V4048"/>
      <c r="W4048"/>
      <c r="X4048" s="410"/>
      <c r="Y4048" s="410"/>
      <c r="Z4048" s="410"/>
      <c r="AA4048" s="410"/>
      <c r="AB4048" s="410"/>
      <c r="AC4048" s="410"/>
      <c r="AD4048" s="410"/>
    </row>
    <row r="4049" spans="1:30" s="30" customFormat="1" x14ac:dyDescent="0.25">
      <c r="A4049"/>
      <c r="B4049"/>
      <c r="C4049" s="33"/>
      <c r="D4049" s="33"/>
      <c r="E4049" s="33"/>
      <c r="F4049" s="33"/>
      <c r="G4049" s="33"/>
      <c r="N4049"/>
      <c r="O4049"/>
      <c r="P4049"/>
      <c r="Q4049"/>
      <c r="R4049"/>
      <c r="S4049"/>
      <c r="T4049"/>
      <c r="U4049"/>
      <c r="V4049"/>
      <c r="W4049"/>
      <c r="X4049" s="410"/>
      <c r="Y4049" s="410"/>
      <c r="Z4049" s="410"/>
      <c r="AA4049" s="410"/>
      <c r="AB4049" s="410"/>
      <c r="AC4049" s="410"/>
      <c r="AD4049" s="410"/>
    </row>
    <row r="4050" spans="1:30" s="30" customFormat="1" x14ac:dyDescent="0.25">
      <c r="A4050"/>
      <c r="B4050"/>
      <c r="C4050" s="33"/>
      <c r="D4050" s="33"/>
      <c r="E4050" s="33"/>
      <c r="F4050" s="33"/>
      <c r="G4050" s="33"/>
      <c r="N4050"/>
      <c r="O4050"/>
      <c r="P4050"/>
      <c r="Q4050"/>
      <c r="R4050"/>
      <c r="S4050"/>
      <c r="T4050"/>
      <c r="U4050"/>
      <c r="V4050"/>
      <c r="W4050"/>
      <c r="X4050" s="410"/>
      <c r="Y4050" s="410"/>
      <c r="Z4050" s="410"/>
      <c r="AA4050" s="410"/>
      <c r="AB4050" s="410"/>
      <c r="AC4050" s="410"/>
      <c r="AD4050" s="410"/>
    </row>
    <row r="4051" spans="1:30" s="30" customFormat="1" x14ac:dyDescent="0.25">
      <c r="A4051"/>
      <c r="B4051"/>
      <c r="C4051" s="33"/>
      <c r="D4051" s="33"/>
      <c r="E4051" s="33"/>
      <c r="F4051" s="33"/>
      <c r="G4051" s="33"/>
      <c r="N4051"/>
      <c r="O4051"/>
      <c r="P4051"/>
      <c r="Q4051"/>
      <c r="R4051"/>
      <c r="S4051"/>
      <c r="T4051"/>
      <c r="U4051"/>
      <c r="V4051"/>
      <c r="W4051"/>
      <c r="X4051" s="410"/>
      <c r="Y4051" s="410"/>
      <c r="Z4051" s="410"/>
      <c r="AA4051" s="410"/>
      <c r="AB4051" s="410"/>
      <c r="AC4051" s="410"/>
      <c r="AD4051" s="410"/>
    </row>
    <row r="4052" spans="1:30" s="30" customFormat="1" x14ac:dyDescent="0.25">
      <c r="A4052"/>
      <c r="B4052"/>
      <c r="C4052" s="33"/>
      <c r="D4052" s="33"/>
      <c r="E4052" s="33"/>
      <c r="F4052" s="33"/>
      <c r="G4052" s="33"/>
      <c r="N4052"/>
      <c r="O4052"/>
      <c r="P4052"/>
      <c r="Q4052"/>
      <c r="R4052"/>
      <c r="S4052"/>
      <c r="T4052"/>
      <c r="U4052"/>
      <c r="V4052"/>
      <c r="W4052"/>
      <c r="X4052" s="410"/>
      <c r="Y4052" s="410"/>
      <c r="Z4052" s="410"/>
      <c r="AA4052" s="410"/>
      <c r="AB4052" s="410"/>
      <c r="AC4052" s="410"/>
      <c r="AD4052" s="410"/>
    </row>
    <row r="4053" spans="1:30" s="30" customFormat="1" x14ac:dyDescent="0.25">
      <c r="A4053"/>
      <c r="B4053"/>
      <c r="C4053" s="33"/>
      <c r="D4053" s="33"/>
      <c r="E4053" s="33"/>
      <c r="F4053" s="33"/>
      <c r="G4053" s="33"/>
      <c r="N4053"/>
      <c r="O4053"/>
      <c r="P4053"/>
      <c r="Q4053"/>
      <c r="R4053"/>
      <c r="S4053"/>
      <c r="T4053"/>
      <c r="U4053"/>
      <c r="V4053"/>
      <c r="W4053"/>
      <c r="X4053" s="410"/>
      <c r="Y4053" s="410"/>
      <c r="Z4053" s="410"/>
      <c r="AA4053" s="410"/>
      <c r="AB4053" s="410"/>
      <c r="AC4053" s="410"/>
      <c r="AD4053" s="410"/>
    </row>
    <row r="4054" spans="1:30" s="30" customFormat="1" x14ac:dyDescent="0.25">
      <c r="A4054"/>
      <c r="B4054"/>
      <c r="C4054" s="33"/>
      <c r="D4054" s="33"/>
      <c r="E4054" s="33"/>
      <c r="F4054" s="33"/>
      <c r="G4054" s="33"/>
      <c r="N4054"/>
      <c r="O4054"/>
      <c r="P4054"/>
      <c r="Q4054"/>
      <c r="R4054"/>
      <c r="S4054"/>
      <c r="T4054"/>
      <c r="U4054"/>
      <c r="V4054"/>
      <c r="W4054"/>
      <c r="X4054" s="410"/>
      <c r="Y4054" s="410"/>
      <c r="Z4054" s="410"/>
      <c r="AA4054" s="410"/>
      <c r="AB4054" s="410"/>
      <c r="AC4054" s="410"/>
      <c r="AD4054" s="410"/>
    </row>
    <row r="4055" spans="1:30" s="30" customFormat="1" x14ac:dyDescent="0.25">
      <c r="A4055"/>
      <c r="B4055"/>
      <c r="C4055" s="33"/>
      <c r="D4055" s="33"/>
      <c r="E4055" s="33"/>
      <c r="F4055" s="33"/>
      <c r="G4055" s="33"/>
      <c r="N4055"/>
      <c r="O4055"/>
      <c r="P4055"/>
      <c r="Q4055"/>
      <c r="R4055"/>
      <c r="S4055"/>
      <c r="T4055"/>
      <c r="U4055"/>
      <c r="V4055"/>
      <c r="W4055"/>
      <c r="X4055" s="410"/>
      <c r="Y4055" s="410"/>
      <c r="Z4055" s="410"/>
      <c r="AA4055" s="410"/>
      <c r="AB4055" s="410"/>
      <c r="AC4055" s="410"/>
      <c r="AD4055" s="410"/>
    </row>
    <row r="4056" spans="1:30" s="30" customFormat="1" x14ac:dyDescent="0.25">
      <c r="A4056"/>
      <c r="B4056"/>
      <c r="C4056" s="33"/>
      <c r="D4056" s="33"/>
      <c r="E4056" s="33"/>
      <c r="F4056" s="33"/>
      <c r="G4056" s="33"/>
      <c r="N4056"/>
      <c r="O4056"/>
      <c r="P4056"/>
      <c r="Q4056"/>
      <c r="R4056"/>
      <c r="S4056"/>
      <c r="T4056"/>
      <c r="U4056"/>
      <c r="V4056"/>
      <c r="W4056"/>
      <c r="X4056" s="410"/>
      <c r="Y4056" s="410"/>
      <c r="Z4056" s="410"/>
      <c r="AA4056" s="410"/>
      <c r="AB4056" s="410"/>
      <c r="AC4056" s="410"/>
      <c r="AD4056" s="410"/>
    </row>
    <row r="4057" spans="1:30" s="30" customFormat="1" x14ac:dyDescent="0.25">
      <c r="A4057"/>
      <c r="B4057"/>
      <c r="C4057" s="33"/>
      <c r="D4057" s="33"/>
      <c r="E4057" s="33"/>
      <c r="F4057" s="33"/>
      <c r="G4057" s="33"/>
      <c r="N4057"/>
      <c r="O4057"/>
      <c r="P4057"/>
      <c r="Q4057"/>
      <c r="R4057"/>
      <c r="S4057"/>
      <c r="T4057"/>
      <c r="U4057"/>
      <c r="V4057"/>
      <c r="W4057"/>
      <c r="X4057" s="410"/>
      <c r="Y4057" s="410"/>
      <c r="Z4057" s="410"/>
      <c r="AA4057" s="410"/>
      <c r="AB4057" s="410"/>
      <c r="AC4057" s="410"/>
      <c r="AD4057" s="410"/>
    </row>
    <row r="4058" spans="1:30" s="30" customFormat="1" x14ac:dyDescent="0.25">
      <c r="A4058"/>
      <c r="B4058"/>
      <c r="C4058" s="33"/>
      <c r="D4058" s="33"/>
      <c r="E4058" s="33"/>
      <c r="F4058" s="33"/>
      <c r="G4058" s="33"/>
      <c r="N4058"/>
      <c r="O4058"/>
      <c r="P4058"/>
      <c r="Q4058"/>
      <c r="R4058"/>
      <c r="S4058"/>
      <c r="T4058"/>
      <c r="U4058"/>
      <c r="V4058"/>
      <c r="W4058"/>
      <c r="X4058" s="410"/>
      <c r="Y4058" s="410"/>
      <c r="Z4058" s="410"/>
      <c r="AA4058" s="410"/>
      <c r="AB4058" s="410"/>
      <c r="AC4058" s="410"/>
      <c r="AD4058" s="410"/>
    </row>
    <row r="4059" spans="1:30" s="30" customFormat="1" x14ac:dyDescent="0.25">
      <c r="A4059"/>
      <c r="B4059"/>
      <c r="C4059" s="33"/>
      <c r="D4059" s="33"/>
      <c r="E4059" s="33"/>
      <c r="F4059" s="33"/>
      <c r="G4059" s="33"/>
      <c r="N4059"/>
      <c r="O4059"/>
      <c r="P4059"/>
      <c r="Q4059"/>
      <c r="R4059"/>
      <c r="S4059"/>
      <c r="T4059"/>
      <c r="U4059"/>
      <c r="V4059"/>
      <c r="W4059"/>
      <c r="X4059" s="410"/>
      <c r="Y4059" s="410"/>
      <c r="Z4059" s="410"/>
      <c r="AA4059" s="410"/>
      <c r="AB4059" s="410"/>
      <c r="AC4059" s="410"/>
      <c r="AD4059" s="410"/>
    </row>
    <row r="4060" spans="1:30" s="30" customFormat="1" x14ac:dyDescent="0.25">
      <c r="A4060"/>
      <c r="B4060"/>
      <c r="C4060" s="33"/>
      <c r="D4060" s="33"/>
      <c r="E4060" s="33"/>
      <c r="F4060" s="33"/>
      <c r="G4060" s="33"/>
      <c r="N4060"/>
      <c r="O4060"/>
      <c r="P4060"/>
      <c r="Q4060"/>
      <c r="R4060"/>
      <c r="S4060"/>
      <c r="T4060"/>
      <c r="U4060"/>
      <c r="V4060"/>
      <c r="W4060"/>
      <c r="X4060" s="410"/>
      <c r="Y4060" s="410"/>
      <c r="Z4060" s="410"/>
      <c r="AA4060" s="410"/>
      <c r="AB4060" s="410"/>
      <c r="AC4060" s="410"/>
      <c r="AD4060" s="410"/>
    </row>
    <row r="4061" spans="1:30" s="30" customFormat="1" x14ac:dyDescent="0.25">
      <c r="A4061"/>
      <c r="B4061"/>
      <c r="C4061" s="33"/>
      <c r="D4061" s="33"/>
      <c r="E4061" s="33"/>
      <c r="F4061" s="33"/>
      <c r="G4061" s="33"/>
      <c r="N4061"/>
      <c r="O4061"/>
      <c r="P4061"/>
      <c r="Q4061"/>
      <c r="R4061"/>
      <c r="S4061"/>
      <c r="T4061"/>
      <c r="U4061"/>
      <c r="V4061"/>
      <c r="W4061"/>
      <c r="X4061" s="410"/>
      <c r="Y4061" s="410"/>
      <c r="Z4061" s="410"/>
      <c r="AA4061" s="410"/>
      <c r="AB4061" s="410"/>
      <c r="AC4061" s="410"/>
      <c r="AD4061" s="410"/>
    </row>
    <row r="4062" spans="1:30" s="30" customFormat="1" x14ac:dyDescent="0.25">
      <c r="A4062"/>
      <c r="B4062"/>
      <c r="C4062" s="33"/>
      <c r="D4062" s="33"/>
      <c r="E4062" s="33"/>
      <c r="F4062" s="33"/>
      <c r="G4062" s="33"/>
      <c r="N4062"/>
      <c r="O4062"/>
      <c r="P4062"/>
      <c r="Q4062"/>
      <c r="R4062"/>
      <c r="S4062"/>
      <c r="T4062"/>
      <c r="U4062"/>
      <c r="V4062"/>
      <c r="W4062"/>
      <c r="X4062" s="410"/>
      <c r="Y4062" s="410"/>
      <c r="Z4062" s="410"/>
      <c r="AA4062" s="410"/>
      <c r="AB4062" s="410"/>
      <c r="AC4062" s="410"/>
      <c r="AD4062" s="410"/>
    </row>
    <row r="4063" spans="1:30" s="30" customFormat="1" x14ac:dyDescent="0.25">
      <c r="A4063"/>
      <c r="B4063"/>
      <c r="C4063" s="33"/>
      <c r="D4063" s="33"/>
      <c r="E4063" s="33"/>
      <c r="F4063" s="33"/>
      <c r="G4063" s="33"/>
      <c r="N4063"/>
      <c r="O4063"/>
      <c r="P4063"/>
      <c r="Q4063"/>
      <c r="R4063"/>
      <c r="S4063"/>
      <c r="T4063"/>
      <c r="U4063"/>
      <c r="V4063"/>
      <c r="W4063"/>
      <c r="X4063" s="410"/>
      <c r="Y4063" s="410"/>
      <c r="Z4063" s="410"/>
      <c r="AA4063" s="410"/>
      <c r="AB4063" s="410"/>
      <c r="AC4063" s="410"/>
      <c r="AD4063" s="410"/>
    </row>
    <row r="4064" spans="1:30" s="30" customFormat="1" x14ac:dyDescent="0.25">
      <c r="A4064"/>
      <c r="B4064"/>
      <c r="C4064" s="33"/>
      <c r="D4064" s="33"/>
      <c r="E4064" s="33"/>
      <c r="F4064" s="33"/>
      <c r="G4064" s="33"/>
      <c r="N4064"/>
      <c r="O4064"/>
      <c r="P4064"/>
      <c r="Q4064"/>
      <c r="R4064"/>
      <c r="S4064"/>
      <c r="T4064"/>
      <c r="U4064"/>
      <c r="V4064"/>
      <c r="W4064"/>
      <c r="X4064" s="410"/>
      <c r="Y4064" s="410"/>
      <c r="Z4064" s="410"/>
      <c r="AA4064" s="410"/>
      <c r="AB4064" s="410"/>
      <c r="AC4064" s="410"/>
      <c r="AD4064" s="410"/>
    </row>
    <row r="4065" spans="1:30" s="30" customFormat="1" x14ac:dyDescent="0.25">
      <c r="A4065"/>
      <c r="B4065"/>
      <c r="C4065" s="33"/>
      <c r="D4065" s="33"/>
      <c r="E4065" s="33"/>
      <c r="F4065" s="33"/>
      <c r="G4065" s="33"/>
      <c r="N4065"/>
      <c r="O4065"/>
      <c r="P4065"/>
      <c r="Q4065"/>
      <c r="R4065"/>
      <c r="S4065"/>
      <c r="T4065"/>
      <c r="U4065"/>
      <c r="V4065"/>
      <c r="W4065"/>
      <c r="X4065" s="410"/>
      <c r="Y4065" s="410"/>
      <c r="Z4065" s="410"/>
      <c r="AA4065" s="410"/>
      <c r="AB4065" s="410"/>
      <c r="AC4065" s="410"/>
      <c r="AD4065" s="410"/>
    </row>
    <row r="4066" spans="1:30" s="30" customFormat="1" x14ac:dyDescent="0.25">
      <c r="A4066"/>
      <c r="B4066"/>
      <c r="C4066" s="33"/>
      <c r="D4066" s="33"/>
      <c r="E4066" s="33"/>
      <c r="F4066" s="33"/>
      <c r="G4066" s="33"/>
      <c r="N4066"/>
      <c r="O4066"/>
      <c r="P4066"/>
      <c r="Q4066"/>
      <c r="R4066"/>
      <c r="S4066"/>
      <c r="T4066"/>
      <c r="U4066"/>
      <c r="V4066"/>
      <c r="W4066"/>
      <c r="X4066" s="410"/>
      <c r="Y4066" s="410"/>
      <c r="Z4066" s="410"/>
      <c r="AA4066" s="410"/>
      <c r="AB4066" s="410"/>
      <c r="AC4066" s="410"/>
      <c r="AD4066" s="410"/>
    </row>
    <row r="4067" spans="1:30" s="30" customFormat="1" x14ac:dyDescent="0.25">
      <c r="A4067"/>
      <c r="B4067"/>
      <c r="C4067" s="33"/>
      <c r="D4067" s="33"/>
      <c r="E4067" s="33"/>
      <c r="F4067" s="33"/>
      <c r="G4067" s="33"/>
      <c r="N4067"/>
      <c r="O4067"/>
      <c r="P4067"/>
      <c r="Q4067"/>
      <c r="R4067"/>
      <c r="S4067"/>
      <c r="T4067"/>
      <c r="U4067"/>
      <c r="V4067"/>
      <c r="W4067"/>
      <c r="X4067" s="410"/>
      <c r="Y4067" s="410"/>
      <c r="Z4067" s="410"/>
      <c r="AA4067" s="410"/>
      <c r="AB4067" s="410"/>
      <c r="AC4067" s="410"/>
      <c r="AD4067" s="410"/>
    </row>
    <row r="4068" spans="1:30" s="30" customFormat="1" x14ac:dyDescent="0.25">
      <c r="A4068"/>
      <c r="B4068"/>
      <c r="C4068" s="33"/>
      <c r="D4068" s="33"/>
      <c r="E4068" s="33"/>
      <c r="F4068" s="33"/>
      <c r="G4068" s="33"/>
      <c r="N4068"/>
      <c r="O4068"/>
      <c r="P4068"/>
      <c r="Q4068"/>
      <c r="R4068"/>
      <c r="S4068"/>
      <c r="T4068"/>
      <c r="U4068"/>
      <c r="V4068"/>
      <c r="W4068"/>
      <c r="X4068" s="410"/>
      <c r="Y4068" s="410"/>
      <c r="Z4068" s="410"/>
      <c r="AA4068" s="410"/>
      <c r="AB4068" s="410"/>
      <c r="AC4068" s="410"/>
      <c r="AD4068" s="410"/>
    </row>
    <row r="4069" spans="1:30" s="30" customFormat="1" x14ac:dyDescent="0.25">
      <c r="A4069"/>
      <c r="B4069"/>
      <c r="C4069" s="33"/>
      <c r="D4069" s="33"/>
      <c r="E4069" s="33"/>
      <c r="F4069" s="33"/>
      <c r="G4069" s="33"/>
      <c r="N4069"/>
      <c r="O4069"/>
      <c r="P4069"/>
      <c r="Q4069"/>
      <c r="R4069"/>
      <c r="S4069"/>
      <c r="T4069"/>
      <c r="U4069"/>
      <c r="V4069"/>
      <c r="W4069"/>
      <c r="X4069" s="410"/>
      <c r="Y4069" s="410"/>
      <c r="Z4069" s="410"/>
      <c r="AA4069" s="410"/>
      <c r="AB4069" s="410"/>
      <c r="AC4069" s="410"/>
      <c r="AD4069" s="410"/>
    </row>
    <row r="4070" spans="1:30" s="30" customFormat="1" x14ac:dyDescent="0.25">
      <c r="A4070"/>
      <c r="B4070"/>
      <c r="C4070" s="33"/>
      <c r="D4070" s="33"/>
      <c r="E4070" s="33"/>
      <c r="F4070" s="33"/>
      <c r="G4070" s="33"/>
      <c r="N4070"/>
      <c r="O4070"/>
      <c r="P4070"/>
      <c r="Q4070"/>
      <c r="R4070"/>
      <c r="S4070"/>
      <c r="T4070"/>
      <c r="U4070"/>
      <c r="V4070"/>
      <c r="W4070"/>
      <c r="X4070" s="410"/>
      <c r="Y4070" s="410"/>
      <c r="Z4070" s="410"/>
      <c r="AA4070" s="410"/>
      <c r="AB4070" s="410"/>
      <c r="AC4070" s="410"/>
      <c r="AD4070" s="410"/>
    </row>
    <row r="4071" spans="1:30" s="30" customFormat="1" x14ac:dyDescent="0.25">
      <c r="A4071"/>
      <c r="B4071"/>
      <c r="C4071" s="33"/>
      <c r="D4071" s="33"/>
      <c r="E4071" s="33"/>
      <c r="F4071" s="33"/>
      <c r="G4071" s="33"/>
      <c r="N4071"/>
      <c r="O4071"/>
      <c r="P4071"/>
      <c r="Q4071"/>
      <c r="R4071"/>
      <c r="S4071"/>
      <c r="T4071"/>
      <c r="U4071"/>
      <c r="V4071"/>
      <c r="W4071"/>
      <c r="X4071" s="410"/>
      <c r="Y4071" s="410"/>
      <c r="Z4071" s="410"/>
      <c r="AA4071" s="410"/>
      <c r="AB4071" s="410"/>
      <c r="AC4071" s="410"/>
      <c r="AD4071" s="410"/>
    </row>
    <row r="4072" spans="1:30" s="30" customFormat="1" x14ac:dyDescent="0.25">
      <c r="A4072"/>
      <c r="B4072"/>
      <c r="C4072" s="33"/>
      <c r="D4072" s="33"/>
      <c r="E4072" s="33"/>
      <c r="F4072" s="33"/>
      <c r="G4072" s="33"/>
      <c r="N4072"/>
      <c r="O4072"/>
      <c r="P4072"/>
      <c r="Q4072"/>
      <c r="R4072"/>
      <c r="S4072"/>
      <c r="T4072"/>
      <c r="U4072"/>
      <c r="V4072"/>
      <c r="W4072"/>
      <c r="X4072" s="410"/>
      <c r="Y4072" s="410"/>
      <c r="Z4072" s="410"/>
      <c r="AA4072" s="410"/>
      <c r="AB4072" s="410"/>
      <c r="AC4072" s="410"/>
      <c r="AD4072" s="410"/>
    </row>
    <row r="4073" spans="1:30" s="30" customFormat="1" x14ac:dyDescent="0.25">
      <c r="A4073"/>
      <c r="B4073"/>
      <c r="C4073" s="33"/>
      <c r="D4073" s="33"/>
      <c r="E4073" s="33"/>
      <c r="F4073" s="33"/>
      <c r="G4073" s="33"/>
      <c r="N4073"/>
      <c r="O4073"/>
      <c r="P4073"/>
      <c r="Q4073"/>
      <c r="R4073"/>
      <c r="S4073"/>
      <c r="T4073"/>
      <c r="U4073"/>
      <c r="V4073"/>
      <c r="W4073"/>
      <c r="X4073" s="410"/>
      <c r="Y4073" s="410"/>
      <c r="Z4073" s="410"/>
      <c r="AA4073" s="410"/>
      <c r="AB4073" s="410"/>
      <c r="AC4073" s="410"/>
      <c r="AD4073" s="410"/>
    </row>
    <row r="4074" spans="1:30" s="30" customFormat="1" x14ac:dyDescent="0.25">
      <c r="A4074"/>
      <c r="B4074"/>
      <c r="C4074" s="33"/>
      <c r="D4074" s="33"/>
      <c r="E4074" s="33"/>
      <c r="F4074" s="33"/>
      <c r="G4074" s="33"/>
      <c r="N4074"/>
      <c r="O4074"/>
      <c r="P4074"/>
      <c r="Q4074"/>
      <c r="R4074"/>
      <c r="S4074"/>
      <c r="T4074"/>
      <c r="U4074"/>
      <c r="V4074"/>
      <c r="W4074"/>
      <c r="X4074" s="410"/>
      <c r="Y4074" s="410"/>
      <c r="Z4074" s="410"/>
      <c r="AA4074" s="410"/>
      <c r="AB4074" s="410"/>
      <c r="AC4074" s="410"/>
      <c r="AD4074" s="410"/>
    </row>
    <row r="4075" spans="1:30" s="30" customFormat="1" x14ac:dyDescent="0.25">
      <c r="A4075"/>
      <c r="B4075"/>
      <c r="C4075" s="33"/>
      <c r="D4075" s="33"/>
      <c r="E4075" s="33"/>
      <c r="F4075" s="33"/>
      <c r="G4075" s="33"/>
      <c r="N4075"/>
      <c r="O4075"/>
      <c r="P4075"/>
      <c r="Q4075"/>
      <c r="R4075"/>
      <c r="S4075"/>
      <c r="T4075"/>
      <c r="U4075"/>
      <c r="V4075"/>
      <c r="W4075"/>
      <c r="X4075" s="410"/>
      <c r="Y4075" s="410"/>
      <c r="Z4075" s="410"/>
      <c r="AA4075" s="410"/>
      <c r="AB4075" s="410"/>
      <c r="AC4075" s="410"/>
      <c r="AD4075" s="410"/>
    </row>
    <row r="4076" spans="1:30" s="30" customFormat="1" x14ac:dyDescent="0.25">
      <c r="A4076"/>
      <c r="B4076"/>
      <c r="C4076" s="33"/>
      <c r="D4076" s="33"/>
      <c r="E4076" s="33"/>
      <c r="F4076" s="33"/>
      <c r="G4076" s="33"/>
      <c r="N4076"/>
      <c r="O4076"/>
      <c r="P4076"/>
      <c r="Q4076"/>
      <c r="R4076"/>
      <c r="S4076"/>
      <c r="T4076"/>
      <c r="U4076"/>
      <c r="V4076"/>
      <c r="W4076"/>
      <c r="X4076" s="410"/>
      <c r="Y4076" s="410"/>
      <c r="Z4076" s="410"/>
      <c r="AA4076" s="410"/>
      <c r="AB4076" s="410"/>
      <c r="AC4076" s="410"/>
      <c r="AD4076" s="410"/>
    </row>
    <row r="4077" spans="1:30" s="30" customFormat="1" x14ac:dyDescent="0.25">
      <c r="A4077"/>
      <c r="B4077"/>
      <c r="C4077" s="33"/>
      <c r="D4077" s="33"/>
      <c r="E4077" s="33"/>
      <c r="F4077" s="33"/>
      <c r="G4077" s="33"/>
      <c r="N4077"/>
      <c r="O4077"/>
      <c r="P4077"/>
      <c r="Q4077"/>
      <c r="R4077"/>
      <c r="S4077"/>
      <c r="T4077"/>
      <c r="U4077"/>
      <c r="V4077"/>
      <c r="W4077"/>
      <c r="X4077" s="410"/>
      <c r="Y4077" s="410"/>
      <c r="Z4077" s="410"/>
      <c r="AA4077" s="410"/>
      <c r="AB4077" s="410"/>
      <c r="AC4077" s="410"/>
      <c r="AD4077" s="410"/>
    </row>
    <row r="4078" spans="1:30" s="30" customFormat="1" x14ac:dyDescent="0.25">
      <c r="A4078"/>
      <c r="B4078"/>
      <c r="C4078" s="33"/>
      <c r="D4078" s="33"/>
      <c r="E4078" s="33"/>
      <c r="F4078" s="33"/>
      <c r="G4078" s="33"/>
      <c r="N4078"/>
      <c r="O4078"/>
      <c r="P4078"/>
      <c r="Q4078"/>
      <c r="R4078"/>
      <c r="S4078"/>
      <c r="T4078"/>
      <c r="U4078"/>
      <c r="V4078"/>
      <c r="W4078"/>
      <c r="X4078" s="410"/>
      <c r="Y4078" s="410"/>
      <c r="Z4078" s="410"/>
      <c r="AA4078" s="410"/>
      <c r="AB4078" s="410"/>
      <c r="AC4078" s="410"/>
      <c r="AD4078" s="410"/>
    </row>
    <row r="4079" spans="1:30" s="30" customFormat="1" x14ac:dyDescent="0.25">
      <c r="A4079"/>
      <c r="B4079"/>
      <c r="C4079" s="33"/>
      <c r="D4079" s="33"/>
      <c r="E4079" s="33"/>
      <c r="F4079" s="33"/>
      <c r="G4079" s="33"/>
      <c r="N4079"/>
      <c r="O4079"/>
      <c r="P4079"/>
      <c r="Q4079"/>
      <c r="R4079"/>
      <c r="S4079"/>
      <c r="T4079"/>
      <c r="U4079"/>
      <c r="V4079"/>
      <c r="W4079"/>
      <c r="X4079" s="410"/>
      <c r="Y4079" s="410"/>
      <c r="Z4079" s="410"/>
      <c r="AA4079" s="410"/>
      <c r="AB4079" s="410"/>
      <c r="AC4079" s="410"/>
      <c r="AD4079" s="410"/>
    </row>
    <row r="4080" spans="1:30" s="30" customFormat="1" x14ac:dyDescent="0.25">
      <c r="A4080"/>
      <c r="B4080"/>
      <c r="C4080" s="33"/>
      <c r="D4080" s="33"/>
      <c r="E4080" s="33"/>
      <c r="F4080" s="33"/>
      <c r="G4080" s="33"/>
      <c r="N4080"/>
      <c r="O4080"/>
      <c r="P4080"/>
      <c r="Q4080"/>
      <c r="R4080"/>
      <c r="S4080"/>
      <c r="T4080"/>
      <c r="U4080"/>
      <c r="V4080"/>
      <c r="W4080"/>
      <c r="X4080" s="410"/>
      <c r="Y4080" s="410"/>
      <c r="Z4080" s="410"/>
      <c r="AA4080" s="410"/>
      <c r="AB4080" s="410"/>
      <c r="AC4080" s="410"/>
      <c r="AD4080" s="410"/>
    </row>
    <row r="4081" spans="1:30" s="30" customFormat="1" x14ac:dyDescent="0.25">
      <c r="A4081"/>
      <c r="B4081"/>
      <c r="C4081" s="33"/>
      <c r="D4081" s="33"/>
      <c r="E4081" s="33"/>
      <c r="F4081" s="33"/>
      <c r="G4081" s="33"/>
      <c r="N4081"/>
      <c r="O4081"/>
      <c r="P4081"/>
      <c r="Q4081"/>
      <c r="R4081"/>
      <c r="S4081"/>
      <c r="T4081"/>
      <c r="U4081"/>
      <c r="V4081"/>
      <c r="W4081"/>
      <c r="X4081" s="410"/>
      <c r="Y4081" s="410"/>
      <c r="Z4081" s="410"/>
      <c r="AA4081" s="410"/>
      <c r="AB4081" s="410"/>
      <c r="AC4081" s="410"/>
      <c r="AD4081" s="410"/>
    </row>
    <row r="4082" spans="1:30" s="30" customFormat="1" x14ac:dyDescent="0.25">
      <c r="A4082"/>
      <c r="B4082"/>
      <c r="C4082" s="33"/>
      <c r="D4082" s="33"/>
      <c r="E4082" s="33"/>
      <c r="F4082" s="33"/>
      <c r="G4082" s="33"/>
      <c r="N4082"/>
      <c r="O4082"/>
      <c r="P4082"/>
      <c r="Q4082"/>
      <c r="R4082"/>
      <c r="S4082"/>
      <c r="T4082"/>
      <c r="U4082"/>
      <c r="V4082"/>
      <c r="W4082"/>
      <c r="X4082" s="410"/>
      <c r="Y4082" s="410"/>
      <c r="Z4082" s="410"/>
      <c r="AA4082" s="410"/>
      <c r="AB4082" s="410"/>
      <c r="AC4082" s="410"/>
      <c r="AD4082" s="410"/>
    </row>
    <row r="4083" spans="1:30" s="30" customFormat="1" x14ac:dyDescent="0.25">
      <c r="A4083"/>
      <c r="B4083"/>
      <c r="C4083" s="33"/>
      <c r="D4083" s="33"/>
      <c r="E4083" s="33"/>
      <c r="F4083" s="33"/>
      <c r="G4083" s="33"/>
      <c r="N4083"/>
      <c r="O4083"/>
      <c r="P4083"/>
      <c r="Q4083"/>
      <c r="R4083"/>
      <c r="S4083"/>
      <c r="T4083"/>
      <c r="U4083"/>
      <c r="V4083"/>
      <c r="W4083"/>
      <c r="X4083" s="410"/>
      <c r="Y4083" s="410"/>
      <c r="Z4083" s="410"/>
      <c r="AA4083" s="410"/>
      <c r="AB4083" s="410"/>
      <c r="AC4083" s="410"/>
      <c r="AD4083" s="410"/>
    </row>
    <row r="4084" spans="1:30" s="30" customFormat="1" x14ac:dyDescent="0.25">
      <c r="A4084"/>
      <c r="B4084"/>
      <c r="C4084" s="33"/>
      <c r="D4084" s="33"/>
      <c r="E4084" s="33"/>
      <c r="F4084" s="33"/>
      <c r="G4084" s="33"/>
      <c r="N4084"/>
      <c r="O4084"/>
      <c r="P4084"/>
      <c r="Q4084"/>
      <c r="R4084"/>
      <c r="S4084"/>
      <c r="T4084"/>
      <c r="U4084"/>
      <c r="V4084"/>
      <c r="W4084"/>
      <c r="X4084" s="410"/>
      <c r="Y4084" s="410"/>
      <c r="Z4084" s="410"/>
      <c r="AA4084" s="410"/>
      <c r="AB4084" s="410"/>
      <c r="AC4084" s="410"/>
      <c r="AD4084" s="410"/>
    </row>
    <row r="4085" spans="1:30" s="30" customFormat="1" x14ac:dyDescent="0.25">
      <c r="A4085"/>
      <c r="B4085"/>
      <c r="C4085" s="33"/>
      <c r="D4085" s="33"/>
      <c r="E4085" s="33"/>
      <c r="F4085" s="33"/>
      <c r="G4085" s="33"/>
      <c r="N4085"/>
      <c r="O4085"/>
      <c r="P4085"/>
      <c r="Q4085"/>
      <c r="R4085"/>
      <c r="S4085"/>
      <c r="T4085"/>
      <c r="U4085"/>
      <c r="V4085"/>
      <c r="W4085"/>
      <c r="X4085" s="410"/>
      <c r="Y4085" s="410"/>
      <c r="Z4085" s="410"/>
      <c r="AA4085" s="410"/>
      <c r="AB4085" s="410"/>
      <c r="AC4085" s="410"/>
      <c r="AD4085" s="410"/>
    </row>
    <row r="4086" spans="1:30" s="30" customFormat="1" x14ac:dyDescent="0.25">
      <c r="A4086"/>
      <c r="B4086"/>
      <c r="C4086" s="33"/>
      <c r="D4086" s="33"/>
      <c r="E4086" s="33"/>
      <c r="F4086" s="33"/>
      <c r="G4086" s="33"/>
      <c r="N4086"/>
      <c r="O4086"/>
      <c r="P4086"/>
      <c r="Q4086"/>
      <c r="R4086"/>
      <c r="S4086"/>
      <c r="T4086"/>
      <c r="U4086"/>
      <c r="V4086"/>
      <c r="W4086"/>
      <c r="X4086" s="410"/>
      <c r="Y4086" s="410"/>
      <c r="Z4086" s="410"/>
      <c r="AA4086" s="410"/>
      <c r="AB4086" s="410"/>
      <c r="AC4086" s="410"/>
      <c r="AD4086" s="410"/>
    </row>
    <row r="4087" spans="1:30" s="30" customFormat="1" x14ac:dyDescent="0.25">
      <c r="A4087"/>
      <c r="B4087"/>
      <c r="C4087" s="33"/>
      <c r="D4087" s="33"/>
      <c r="E4087" s="33"/>
      <c r="F4087" s="33"/>
      <c r="G4087" s="33"/>
      <c r="N4087"/>
      <c r="O4087"/>
      <c r="P4087"/>
      <c r="Q4087"/>
      <c r="R4087"/>
      <c r="S4087"/>
      <c r="T4087"/>
      <c r="U4087"/>
      <c r="V4087"/>
      <c r="W4087"/>
      <c r="X4087" s="410"/>
      <c r="Y4087" s="410"/>
      <c r="Z4087" s="410"/>
      <c r="AA4087" s="410"/>
      <c r="AB4087" s="410"/>
      <c r="AC4087" s="410"/>
      <c r="AD4087" s="410"/>
    </row>
    <row r="4088" spans="1:30" s="30" customFormat="1" x14ac:dyDescent="0.25">
      <c r="A4088"/>
      <c r="B4088"/>
      <c r="C4088" s="33"/>
      <c r="D4088" s="33"/>
      <c r="E4088" s="33"/>
      <c r="F4088" s="33"/>
      <c r="G4088" s="33"/>
      <c r="N4088"/>
      <c r="O4088"/>
      <c r="P4088"/>
      <c r="Q4088"/>
      <c r="R4088"/>
      <c r="S4088"/>
      <c r="T4088"/>
      <c r="U4088"/>
      <c r="V4088"/>
      <c r="W4088"/>
      <c r="X4088" s="410"/>
      <c r="Y4088" s="410"/>
      <c r="Z4088" s="410"/>
      <c r="AA4088" s="410"/>
      <c r="AB4088" s="410"/>
      <c r="AC4088" s="410"/>
      <c r="AD4088" s="410"/>
    </row>
    <row r="4089" spans="1:30" s="30" customFormat="1" x14ac:dyDescent="0.25">
      <c r="A4089"/>
      <c r="B4089"/>
      <c r="C4089" s="33"/>
      <c r="D4089" s="33"/>
      <c r="E4089" s="33"/>
      <c r="F4089" s="33"/>
      <c r="G4089" s="33"/>
      <c r="N4089"/>
      <c r="O4089"/>
      <c r="P4089"/>
      <c r="Q4089"/>
      <c r="R4089"/>
      <c r="S4089"/>
      <c r="T4089"/>
      <c r="U4089"/>
      <c r="V4089"/>
      <c r="W4089"/>
      <c r="X4089" s="410"/>
      <c r="Y4089" s="410"/>
      <c r="Z4089" s="410"/>
      <c r="AA4089" s="410"/>
      <c r="AB4089" s="410"/>
      <c r="AC4089" s="410"/>
      <c r="AD4089" s="410"/>
    </row>
    <row r="4090" spans="1:30" s="30" customFormat="1" x14ac:dyDescent="0.25">
      <c r="A4090"/>
      <c r="B4090"/>
      <c r="C4090" s="33"/>
      <c r="D4090" s="33"/>
      <c r="E4090" s="33"/>
      <c r="F4090" s="33"/>
      <c r="G4090" s="33"/>
      <c r="N4090"/>
      <c r="O4090"/>
      <c r="P4090"/>
      <c r="Q4090"/>
      <c r="R4090"/>
      <c r="S4090"/>
      <c r="T4090"/>
      <c r="U4090"/>
      <c r="V4090"/>
      <c r="W4090"/>
      <c r="X4090" s="410"/>
      <c r="Y4090" s="410"/>
      <c r="Z4090" s="410"/>
      <c r="AA4090" s="410"/>
      <c r="AB4090" s="410"/>
      <c r="AC4090" s="410"/>
      <c r="AD4090" s="410"/>
    </row>
    <row r="4091" spans="1:30" s="30" customFormat="1" x14ac:dyDescent="0.25">
      <c r="A4091"/>
      <c r="B4091"/>
      <c r="C4091" s="33"/>
      <c r="D4091" s="33"/>
      <c r="E4091" s="33"/>
      <c r="F4091" s="33"/>
      <c r="G4091" s="33"/>
      <c r="N4091"/>
      <c r="O4091"/>
      <c r="P4091"/>
      <c r="Q4091"/>
      <c r="R4091"/>
      <c r="S4091"/>
      <c r="T4091"/>
      <c r="U4091"/>
      <c r="V4091"/>
      <c r="W4091"/>
      <c r="X4091" s="410"/>
      <c r="Y4091" s="410"/>
      <c r="Z4091" s="410"/>
      <c r="AA4091" s="410"/>
      <c r="AB4091" s="410"/>
      <c r="AC4091" s="410"/>
      <c r="AD4091" s="410"/>
    </row>
    <row r="4092" spans="1:30" s="30" customFormat="1" x14ac:dyDescent="0.25">
      <c r="A4092"/>
      <c r="B4092"/>
      <c r="C4092" s="33"/>
      <c r="D4092" s="33"/>
      <c r="E4092" s="33"/>
      <c r="F4092" s="33"/>
      <c r="G4092" s="33"/>
      <c r="N4092"/>
      <c r="O4092"/>
      <c r="P4092"/>
      <c r="Q4092"/>
      <c r="R4092"/>
      <c r="S4092"/>
      <c r="T4092"/>
      <c r="U4092"/>
      <c r="V4092"/>
      <c r="W4092"/>
      <c r="X4092" s="410"/>
      <c r="Y4092" s="410"/>
      <c r="Z4092" s="410"/>
      <c r="AA4092" s="410"/>
      <c r="AB4092" s="410"/>
      <c r="AC4092" s="410"/>
      <c r="AD4092" s="410"/>
    </row>
    <row r="4093" spans="1:30" s="30" customFormat="1" x14ac:dyDescent="0.25">
      <c r="A4093"/>
      <c r="B4093"/>
      <c r="C4093" s="33"/>
      <c r="D4093" s="33"/>
      <c r="E4093" s="33"/>
      <c r="F4093" s="33"/>
      <c r="G4093" s="33"/>
      <c r="N4093"/>
      <c r="O4093"/>
      <c r="P4093"/>
      <c r="Q4093"/>
      <c r="R4093"/>
      <c r="S4093"/>
      <c r="T4093"/>
      <c r="U4093"/>
      <c r="V4093"/>
      <c r="W4093"/>
      <c r="X4093" s="410"/>
      <c r="Y4093" s="410"/>
      <c r="Z4093" s="410"/>
      <c r="AA4093" s="410"/>
      <c r="AB4093" s="410"/>
      <c r="AC4093" s="410"/>
      <c r="AD4093" s="410"/>
    </row>
    <row r="4094" spans="1:30" s="30" customFormat="1" x14ac:dyDescent="0.25">
      <c r="A4094"/>
      <c r="B4094"/>
      <c r="C4094" s="33"/>
      <c r="D4094" s="33"/>
      <c r="E4094" s="33"/>
      <c r="F4094" s="33"/>
      <c r="G4094" s="33"/>
      <c r="N4094"/>
      <c r="O4094"/>
      <c r="P4094"/>
      <c r="Q4094"/>
      <c r="R4094"/>
      <c r="S4094"/>
      <c r="T4094"/>
      <c r="U4094"/>
      <c r="V4094"/>
      <c r="W4094"/>
      <c r="X4094" s="410"/>
      <c r="Y4094" s="410"/>
      <c r="Z4094" s="410"/>
      <c r="AA4094" s="410"/>
      <c r="AB4094" s="410"/>
      <c r="AC4094" s="410"/>
      <c r="AD4094" s="410"/>
    </row>
    <row r="4095" spans="1:30" s="30" customFormat="1" x14ac:dyDescent="0.25">
      <c r="A4095"/>
      <c r="B4095"/>
      <c r="C4095" s="33"/>
      <c r="D4095" s="33"/>
      <c r="E4095" s="33"/>
      <c r="F4095" s="33"/>
      <c r="G4095" s="33"/>
      <c r="N4095"/>
      <c r="O4095"/>
      <c r="P4095"/>
      <c r="Q4095"/>
      <c r="R4095"/>
      <c r="S4095"/>
      <c r="T4095"/>
      <c r="U4095"/>
      <c r="V4095"/>
      <c r="W4095"/>
      <c r="X4095" s="410"/>
      <c r="Y4095" s="410"/>
      <c r="Z4095" s="410"/>
      <c r="AA4095" s="410"/>
      <c r="AB4095" s="410"/>
      <c r="AC4095" s="410"/>
      <c r="AD4095" s="410"/>
    </row>
    <row r="4096" spans="1:30" s="30" customFormat="1" x14ac:dyDescent="0.25">
      <c r="A4096"/>
      <c r="B4096"/>
      <c r="C4096" s="33"/>
      <c r="D4096" s="33"/>
      <c r="E4096" s="33"/>
      <c r="F4096" s="33"/>
      <c r="G4096" s="33"/>
      <c r="N4096"/>
      <c r="O4096"/>
      <c r="P4096"/>
      <c r="Q4096"/>
      <c r="R4096"/>
      <c r="S4096"/>
      <c r="T4096"/>
      <c r="U4096"/>
      <c r="V4096"/>
      <c r="W4096"/>
      <c r="X4096" s="410"/>
      <c r="Y4096" s="410"/>
      <c r="Z4096" s="410"/>
      <c r="AA4096" s="410"/>
      <c r="AB4096" s="410"/>
      <c r="AC4096" s="410"/>
      <c r="AD4096" s="410"/>
    </row>
    <row r="4097" spans="1:30" s="30" customFormat="1" x14ac:dyDescent="0.25">
      <c r="A4097"/>
      <c r="B4097"/>
      <c r="C4097" s="33"/>
      <c r="D4097" s="33"/>
      <c r="E4097" s="33"/>
      <c r="F4097" s="33"/>
      <c r="G4097" s="33"/>
      <c r="N4097"/>
      <c r="O4097"/>
      <c r="P4097"/>
      <c r="Q4097"/>
      <c r="R4097"/>
      <c r="S4097"/>
      <c r="T4097"/>
      <c r="U4097"/>
      <c r="V4097"/>
      <c r="W4097"/>
      <c r="X4097" s="410"/>
      <c r="Y4097" s="410"/>
      <c r="Z4097" s="410"/>
      <c r="AA4097" s="410"/>
      <c r="AB4097" s="410"/>
      <c r="AC4097" s="410"/>
      <c r="AD4097" s="410"/>
    </row>
    <row r="4098" spans="1:30" s="30" customFormat="1" x14ac:dyDescent="0.25">
      <c r="A4098"/>
      <c r="B4098"/>
      <c r="C4098" s="33"/>
      <c r="D4098" s="33"/>
      <c r="E4098" s="33"/>
      <c r="F4098" s="33"/>
      <c r="G4098" s="33"/>
      <c r="N4098"/>
      <c r="O4098"/>
      <c r="P4098"/>
      <c r="Q4098"/>
      <c r="R4098"/>
      <c r="S4098"/>
      <c r="T4098"/>
      <c r="U4098"/>
      <c r="V4098"/>
      <c r="W4098"/>
      <c r="X4098" s="410"/>
      <c r="Y4098" s="410"/>
      <c r="Z4098" s="410"/>
      <c r="AA4098" s="410"/>
      <c r="AB4098" s="410"/>
      <c r="AC4098" s="410"/>
      <c r="AD4098" s="410"/>
    </row>
    <row r="4099" spans="1:30" s="30" customFormat="1" x14ac:dyDescent="0.25">
      <c r="A4099"/>
      <c r="B4099"/>
      <c r="C4099" s="33"/>
      <c r="D4099" s="33"/>
      <c r="E4099" s="33"/>
      <c r="F4099" s="33"/>
      <c r="G4099" s="33"/>
      <c r="N4099"/>
      <c r="O4099"/>
      <c r="P4099"/>
      <c r="Q4099"/>
      <c r="R4099"/>
      <c r="S4099"/>
      <c r="T4099"/>
      <c r="U4099"/>
      <c r="V4099"/>
      <c r="W4099"/>
      <c r="X4099" s="410"/>
      <c r="Y4099" s="410"/>
      <c r="Z4099" s="410"/>
      <c r="AA4099" s="410"/>
      <c r="AB4099" s="410"/>
      <c r="AC4099" s="410"/>
      <c r="AD4099" s="410"/>
    </row>
    <row r="4100" spans="1:30" s="30" customFormat="1" x14ac:dyDescent="0.25">
      <c r="A4100"/>
      <c r="B4100"/>
      <c r="C4100" s="33"/>
      <c r="D4100" s="33"/>
      <c r="E4100" s="33"/>
      <c r="F4100" s="33"/>
      <c r="G4100" s="33"/>
      <c r="N4100"/>
      <c r="O4100"/>
      <c r="P4100"/>
      <c r="Q4100"/>
      <c r="R4100"/>
      <c r="S4100"/>
      <c r="T4100"/>
      <c r="U4100"/>
      <c r="V4100"/>
      <c r="W4100"/>
      <c r="X4100" s="410"/>
      <c r="Y4100" s="410"/>
      <c r="Z4100" s="410"/>
      <c r="AA4100" s="410"/>
      <c r="AB4100" s="410"/>
      <c r="AC4100" s="410"/>
      <c r="AD4100" s="410"/>
    </row>
    <row r="4101" spans="1:30" s="30" customFormat="1" x14ac:dyDescent="0.25">
      <c r="A4101"/>
      <c r="B4101"/>
      <c r="C4101" s="33"/>
      <c r="D4101" s="33"/>
      <c r="E4101" s="33"/>
      <c r="F4101" s="33"/>
      <c r="G4101" s="33"/>
      <c r="N4101"/>
      <c r="O4101"/>
      <c r="P4101"/>
      <c r="Q4101"/>
      <c r="R4101"/>
      <c r="S4101"/>
      <c r="T4101"/>
      <c r="U4101"/>
      <c r="V4101"/>
      <c r="W4101"/>
      <c r="X4101" s="410"/>
      <c r="Y4101" s="410"/>
      <c r="Z4101" s="410"/>
      <c r="AA4101" s="410"/>
      <c r="AB4101" s="410"/>
      <c r="AC4101" s="410"/>
      <c r="AD4101" s="410"/>
    </row>
    <row r="4102" spans="1:30" s="30" customFormat="1" x14ac:dyDescent="0.25">
      <c r="A4102"/>
      <c r="B4102"/>
      <c r="C4102" s="33"/>
      <c r="D4102" s="33"/>
      <c r="E4102" s="33"/>
      <c r="F4102" s="33"/>
      <c r="G4102" s="33"/>
      <c r="N4102"/>
      <c r="O4102"/>
      <c r="P4102"/>
      <c r="Q4102"/>
      <c r="R4102"/>
      <c r="S4102"/>
      <c r="T4102"/>
      <c r="U4102"/>
      <c r="V4102"/>
      <c r="W4102"/>
      <c r="X4102" s="410"/>
      <c r="Y4102" s="410"/>
      <c r="Z4102" s="410"/>
      <c r="AA4102" s="410"/>
      <c r="AB4102" s="410"/>
      <c r="AC4102" s="410"/>
      <c r="AD4102" s="410"/>
    </row>
    <row r="4103" spans="1:30" s="30" customFormat="1" x14ac:dyDescent="0.25">
      <c r="A4103"/>
      <c r="B4103"/>
      <c r="C4103" s="33"/>
      <c r="D4103" s="33"/>
      <c r="E4103" s="33"/>
      <c r="F4103" s="33"/>
      <c r="G4103" s="33"/>
      <c r="N4103"/>
      <c r="O4103"/>
      <c r="P4103"/>
      <c r="Q4103"/>
      <c r="R4103"/>
      <c r="S4103"/>
      <c r="T4103"/>
      <c r="U4103"/>
      <c r="V4103"/>
      <c r="W4103"/>
      <c r="X4103" s="410"/>
      <c r="Y4103" s="410"/>
      <c r="Z4103" s="410"/>
      <c r="AA4103" s="410"/>
      <c r="AB4103" s="410"/>
      <c r="AC4103" s="410"/>
      <c r="AD4103" s="410"/>
    </row>
    <row r="4104" spans="1:30" s="30" customFormat="1" x14ac:dyDescent="0.25">
      <c r="A4104"/>
      <c r="B4104"/>
      <c r="C4104" s="33"/>
      <c r="D4104" s="33"/>
      <c r="E4104" s="33"/>
      <c r="F4104" s="33"/>
      <c r="G4104" s="33"/>
      <c r="N4104"/>
      <c r="O4104"/>
      <c r="P4104"/>
      <c r="Q4104"/>
      <c r="R4104"/>
      <c r="S4104"/>
      <c r="T4104"/>
      <c r="U4104"/>
      <c r="V4104"/>
      <c r="W4104"/>
      <c r="X4104" s="410"/>
      <c r="Y4104" s="410"/>
      <c r="Z4104" s="410"/>
      <c r="AA4104" s="410"/>
      <c r="AB4104" s="410"/>
      <c r="AC4104" s="410"/>
      <c r="AD4104" s="410"/>
    </row>
    <row r="4105" spans="1:30" s="30" customFormat="1" x14ac:dyDescent="0.25">
      <c r="A4105"/>
      <c r="B4105"/>
      <c r="C4105" s="33"/>
      <c r="D4105" s="33"/>
      <c r="E4105" s="33"/>
      <c r="F4105" s="33"/>
      <c r="G4105" s="33"/>
      <c r="N4105"/>
      <c r="O4105"/>
      <c r="P4105"/>
      <c r="Q4105"/>
      <c r="R4105"/>
      <c r="S4105"/>
      <c r="T4105"/>
      <c r="U4105"/>
      <c r="V4105"/>
      <c r="W4105"/>
      <c r="X4105" s="410"/>
      <c r="Y4105" s="410"/>
      <c r="Z4105" s="410"/>
      <c r="AA4105" s="410"/>
      <c r="AB4105" s="410"/>
      <c r="AC4105" s="410"/>
      <c r="AD4105" s="410"/>
    </row>
    <row r="4106" spans="1:30" s="30" customFormat="1" x14ac:dyDescent="0.25">
      <c r="A4106"/>
      <c r="B4106"/>
      <c r="C4106" s="33"/>
      <c r="D4106" s="33"/>
      <c r="E4106" s="33"/>
      <c r="F4106" s="33"/>
      <c r="G4106" s="33"/>
      <c r="N4106"/>
      <c r="O4106"/>
      <c r="P4106"/>
      <c r="Q4106"/>
      <c r="R4106"/>
      <c r="S4106"/>
      <c r="T4106"/>
      <c r="U4106"/>
      <c r="V4106"/>
      <c r="W4106"/>
      <c r="X4106" s="410"/>
      <c r="Y4106" s="410"/>
      <c r="Z4106" s="410"/>
      <c r="AA4106" s="410"/>
      <c r="AB4106" s="410"/>
      <c r="AC4106" s="410"/>
      <c r="AD4106" s="410"/>
    </row>
    <row r="4107" spans="1:30" s="30" customFormat="1" x14ac:dyDescent="0.25">
      <c r="A4107"/>
      <c r="B4107"/>
      <c r="C4107" s="33"/>
      <c r="D4107" s="33"/>
      <c r="E4107" s="33"/>
      <c r="F4107" s="33"/>
      <c r="G4107" s="33"/>
      <c r="N4107"/>
      <c r="O4107"/>
      <c r="P4107"/>
      <c r="Q4107"/>
      <c r="R4107"/>
      <c r="S4107"/>
      <c r="T4107"/>
      <c r="U4107"/>
      <c r="V4107"/>
      <c r="W4107"/>
      <c r="X4107" s="410"/>
      <c r="Y4107" s="410"/>
      <c r="Z4107" s="410"/>
      <c r="AA4107" s="410"/>
      <c r="AB4107" s="410"/>
      <c r="AC4107" s="410"/>
      <c r="AD4107" s="410"/>
    </row>
    <row r="4108" spans="1:30" s="30" customFormat="1" x14ac:dyDescent="0.25">
      <c r="A4108"/>
      <c r="B4108"/>
      <c r="C4108" s="33"/>
      <c r="D4108" s="33"/>
      <c r="E4108" s="33"/>
      <c r="F4108" s="33"/>
      <c r="G4108" s="33"/>
      <c r="N4108"/>
      <c r="O4108"/>
      <c r="P4108"/>
      <c r="Q4108"/>
      <c r="R4108"/>
      <c r="S4108"/>
      <c r="T4108"/>
      <c r="U4108"/>
      <c r="V4108"/>
      <c r="W4108"/>
      <c r="X4108" s="410"/>
      <c r="Y4108" s="410"/>
      <c r="Z4108" s="410"/>
      <c r="AA4108" s="410"/>
      <c r="AB4108" s="410"/>
      <c r="AC4108" s="410"/>
      <c r="AD4108" s="410"/>
    </row>
    <row r="4109" spans="1:30" s="30" customFormat="1" x14ac:dyDescent="0.25">
      <c r="A4109"/>
      <c r="B4109"/>
      <c r="C4109" s="33"/>
      <c r="D4109" s="33"/>
      <c r="E4109" s="33"/>
      <c r="F4109" s="33"/>
      <c r="G4109" s="33"/>
      <c r="N4109"/>
      <c r="O4109"/>
      <c r="P4109"/>
      <c r="Q4109"/>
      <c r="R4109"/>
      <c r="S4109"/>
      <c r="T4109"/>
      <c r="U4109"/>
      <c r="V4109"/>
      <c r="W4109"/>
      <c r="X4109" s="410"/>
      <c r="Y4109" s="410"/>
      <c r="Z4109" s="410"/>
      <c r="AA4109" s="410"/>
      <c r="AB4109" s="410"/>
      <c r="AC4109" s="410"/>
      <c r="AD4109" s="410"/>
    </row>
    <row r="4110" spans="1:30" s="30" customFormat="1" x14ac:dyDescent="0.25">
      <c r="A4110"/>
      <c r="B4110"/>
      <c r="C4110" s="33"/>
      <c r="D4110" s="33"/>
      <c r="E4110" s="33"/>
      <c r="F4110" s="33"/>
      <c r="G4110" s="33"/>
      <c r="N4110"/>
      <c r="O4110"/>
      <c r="P4110"/>
      <c r="Q4110"/>
      <c r="R4110"/>
      <c r="S4110"/>
      <c r="T4110"/>
      <c r="U4110"/>
      <c r="V4110"/>
      <c r="W4110"/>
      <c r="X4110" s="410"/>
      <c r="Y4110" s="410"/>
      <c r="Z4110" s="410"/>
      <c r="AA4110" s="410"/>
      <c r="AB4110" s="410"/>
      <c r="AC4110" s="410"/>
      <c r="AD4110" s="410"/>
    </row>
    <row r="4111" spans="1:30" s="30" customFormat="1" x14ac:dyDescent="0.25">
      <c r="A4111"/>
      <c r="B4111"/>
      <c r="C4111" s="33"/>
      <c r="D4111" s="33"/>
      <c r="E4111" s="33"/>
      <c r="F4111" s="33"/>
      <c r="G4111" s="33"/>
      <c r="N4111"/>
      <c r="O4111"/>
      <c r="P4111"/>
      <c r="Q4111"/>
      <c r="R4111"/>
      <c r="S4111"/>
      <c r="T4111"/>
      <c r="U4111"/>
      <c r="V4111"/>
      <c r="W4111"/>
      <c r="X4111" s="410"/>
      <c r="Y4111" s="410"/>
      <c r="Z4111" s="410"/>
      <c r="AA4111" s="410"/>
      <c r="AB4111" s="410"/>
      <c r="AC4111" s="410"/>
      <c r="AD4111" s="410"/>
    </row>
    <row r="4112" spans="1:30" s="30" customFormat="1" x14ac:dyDescent="0.25">
      <c r="A4112"/>
      <c r="B4112"/>
      <c r="C4112" s="33"/>
      <c r="D4112" s="33"/>
      <c r="E4112" s="33"/>
      <c r="F4112" s="33"/>
      <c r="G4112" s="33"/>
      <c r="N4112"/>
      <c r="O4112"/>
      <c r="P4112"/>
      <c r="Q4112"/>
      <c r="R4112"/>
      <c r="S4112"/>
      <c r="T4112"/>
      <c r="U4112"/>
      <c r="V4112"/>
      <c r="W4112"/>
      <c r="X4112" s="410"/>
      <c r="Y4112" s="410"/>
      <c r="Z4112" s="410"/>
      <c r="AA4112" s="410"/>
      <c r="AB4112" s="410"/>
      <c r="AC4112" s="410"/>
      <c r="AD4112" s="410"/>
    </row>
    <row r="4113" spans="1:30" s="30" customFormat="1" x14ac:dyDescent="0.25">
      <c r="A4113"/>
      <c r="B4113"/>
      <c r="C4113" s="33"/>
      <c r="D4113" s="33"/>
      <c r="E4113" s="33"/>
      <c r="F4113" s="33"/>
      <c r="G4113" s="33"/>
      <c r="N4113"/>
      <c r="O4113"/>
      <c r="P4113"/>
      <c r="Q4113"/>
      <c r="R4113"/>
      <c r="S4113"/>
      <c r="T4113"/>
      <c r="U4113"/>
      <c r="V4113"/>
      <c r="W4113"/>
      <c r="X4113" s="410"/>
      <c r="Y4113" s="410"/>
      <c r="Z4113" s="410"/>
      <c r="AA4113" s="410"/>
      <c r="AB4113" s="410"/>
      <c r="AC4113" s="410"/>
      <c r="AD4113" s="410"/>
    </row>
    <row r="4114" spans="1:30" s="30" customFormat="1" x14ac:dyDescent="0.25">
      <c r="A4114"/>
      <c r="B4114"/>
      <c r="C4114" s="33"/>
      <c r="D4114" s="33"/>
      <c r="E4114" s="33"/>
      <c r="F4114" s="33"/>
      <c r="G4114" s="33"/>
      <c r="N4114"/>
      <c r="O4114"/>
      <c r="P4114"/>
      <c r="Q4114"/>
      <c r="R4114"/>
      <c r="S4114"/>
      <c r="T4114"/>
      <c r="U4114"/>
      <c r="V4114"/>
      <c r="W4114"/>
      <c r="X4114" s="410"/>
      <c r="Y4114" s="410"/>
      <c r="Z4114" s="410"/>
      <c r="AA4114" s="410"/>
      <c r="AB4114" s="410"/>
      <c r="AC4114" s="410"/>
      <c r="AD4114" s="410"/>
    </row>
    <row r="4115" spans="1:30" s="30" customFormat="1" x14ac:dyDescent="0.25">
      <c r="A4115"/>
      <c r="B4115"/>
      <c r="C4115" s="33"/>
      <c r="D4115" s="33"/>
      <c r="E4115" s="33"/>
      <c r="F4115" s="33"/>
      <c r="G4115" s="33"/>
      <c r="N4115"/>
      <c r="O4115"/>
      <c r="P4115"/>
      <c r="Q4115"/>
      <c r="R4115"/>
      <c r="S4115"/>
      <c r="T4115"/>
      <c r="U4115"/>
      <c r="V4115"/>
      <c r="W4115"/>
      <c r="X4115" s="410"/>
      <c r="Y4115" s="410"/>
      <c r="Z4115" s="410"/>
      <c r="AA4115" s="410"/>
      <c r="AB4115" s="410"/>
      <c r="AC4115" s="410"/>
      <c r="AD4115" s="410"/>
    </row>
    <row r="4116" spans="1:30" s="30" customFormat="1" x14ac:dyDescent="0.25">
      <c r="A4116"/>
      <c r="B4116"/>
      <c r="C4116" s="33"/>
      <c r="D4116" s="33"/>
      <c r="E4116" s="33"/>
      <c r="F4116" s="33"/>
      <c r="G4116" s="33"/>
      <c r="N4116"/>
      <c r="O4116"/>
      <c r="P4116"/>
      <c r="Q4116"/>
      <c r="R4116"/>
      <c r="S4116"/>
      <c r="T4116"/>
      <c r="U4116"/>
      <c r="V4116"/>
      <c r="W4116"/>
      <c r="X4116" s="410"/>
      <c r="Y4116" s="410"/>
      <c r="Z4116" s="410"/>
      <c r="AA4116" s="410"/>
      <c r="AB4116" s="410"/>
      <c r="AC4116" s="410"/>
      <c r="AD4116" s="410"/>
    </row>
    <row r="4117" spans="1:30" s="30" customFormat="1" x14ac:dyDescent="0.25">
      <c r="A4117"/>
      <c r="B4117"/>
      <c r="C4117" s="33"/>
      <c r="D4117" s="33"/>
      <c r="E4117" s="33"/>
      <c r="F4117" s="33"/>
      <c r="G4117" s="33"/>
      <c r="N4117"/>
      <c r="O4117"/>
      <c r="P4117"/>
      <c r="Q4117"/>
      <c r="R4117"/>
      <c r="S4117"/>
      <c r="T4117"/>
      <c r="U4117"/>
      <c r="V4117"/>
      <c r="W4117"/>
      <c r="X4117" s="410"/>
      <c r="Y4117" s="410"/>
      <c r="Z4117" s="410"/>
      <c r="AA4117" s="410"/>
      <c r="AB4117" s="410"/>
      <c r="AC4117" s="410"/>
      <c r="AD4117" s="410"/>
    </row>
    <row r="4118" spans="1:30" s="30" customFormat="1" x14ac:dyDescent="0.25">
      <c r="A4118"/>
      <c r="B4118"/>
      <c r="C4118" s="33"/>
      <c r="D4118" s="33"/>
      <c r="E4118" s="33"/>
      <c r="F4118" s="33"/>
      <c r="G4118" s="33"/>
      <c r="N4118"/>
      <c r="O4118"/>
      <c r="P4118"/>
      <c r="Q4118"/>
      <c r="R4118"/>
      <c r="S4118"/>
      <c r="T4118"/>
      <c r="U4118"/>
      <c r="V4118"/>
      <c r="W4118"/>
      <c r="X4118" s="410"/>
      <c r="Y4118" s="410"/>
      <c r="Z4118" s="410"/>
      <c r="AA4118" s="410"/>
      <c r="AB4118" s="410"/>
      <c r="AC4118" s="410"/>
      <c r="AD4118" s="410"/>
    </row>
    <row r="4119" spans="1:30" s="30" customFormat="1" x14ac:dyDescent="0.25">
      <c r="A4119"/>
      <c r="B4119"/>
      <c r="C4119" s="33"/>
      <c r="D4119" s="33"/>
      <c r="E4119" s="33"/>
      <c r="F4119" s="33"/>
      <c r="G4119" s="33"/>
      <c r="N4119"/>
      <c r="O4119"/>
      <c r="P4119"/>
      <c r="Q4119"/>
      <c r="R4119"/>
      <c r="S4119"/>
      <c r="T4119"/>
      <c r="U4119"/>
      <c r="V4119"/>
      <c r="W4119"/>
      <c r="X4119" s="410"/>
      <c r="Y4119" s="410"/>
      <c r="Z4119" s="410"/>
      <c r="AA4119" s="410"/>
      <c r="AB4119" s="410"/>
      <c r="AC4119" s="410"/>
      <c r="AD4119" s="410"/>
    </row>
    <row r="4120" spans="1:30" s="30" customFormat="1" x14ac:dyDescent="0.25">
      <c r="A4120"/>
      <c r="B4120"/>
      <c r="C4120" s="33"/>
      <c r="D4120" s="33"/>
      <c r="E4120" s="33"/>
      <c r="F4120" s="33"/>
      <c r="G4120" s="33"/>
      <c r="N4120"/>
      <c r="O4120"/>
      <c r="P4120"/>
      <c r="Q4120"/>
      <c r="R4120"/>
      <c r="S4120"/>
      <c r="T4120"/>
      <c r="U4120"/>
      <c r="V4120"/>
      <c r="W4120"/>
      <c r="X4120" s="410"/>
      <c r="Y4120" s="410"/>
      <c r="Z4120" s="410"/>
      <c r="AA4120" s="410"/>
      <c r="AB4120" s="410"/>
      <c r="AC4120" s="410"/>
      <c r="AD4120" s="410"/>
    </row>
    <row r="4121" spans="1:30" s="30" customFormat="1" x14ac:dyDescent="0.25">
      <c r="A4121"/>
      <c r="B4121"/>
      <c r="C4121" s="33"/>
      <c r="D4121" s="33"/>
      <c r="E4121" s="33"/>
      <c r="F4121" s="33"/>
      <c r="G4121" s="33"/>
      <c r="N4121"/>
      <c r="O4121"/>
      <c r="P4121"/>
      <c r="Q4121"/>
      <c r="R4121"/>
      <c r="S4121"/>
      <c r="T4121"/>
      <c r="U4121"/>
      <c r="V4121"/>
      <c r="W4121"/>
      <c r="X4121" s="410"/>
      <c r="Y4121" s="410"/>
      <c r="Z4121" s="410"/>
      <c r="AA4121" s="410"/>
      <c r="AB4121" s="410"/>
      <c r="AC4121" s="410"/>
      <c r="AD4121" s="410"/>
    </row>
    <row r="4122" spans="1:30" s="30" customFormat="1" x14ac:dyDescent="0.25">
      <c r="A4122"/>
      <c r="B4122"/>
      <c r="C4122" s="33"/>
      <c r="D4122" s="33"/>
      <c r="E4122" s="33"/>
      <c r="F4122" s="33"/>
      <c r="G4122" s="33"/>
      <c r="N4122"/>
      <c r="O4122"/>
      <c r="P4122"/>
      <c r="Q4122"/>
      <c r="R4122"/>
      <c r="S4122"/>
      <c r="T4122"/>
      <c r="U4122"/>
      <c r="V4122"/>
      <c r="W4122"/>
      <c r="X4122" s="410"/>
      <c r="Y4122" s="410"/>
      <c r="Z4122" s="410"/>
      <c r="AA4122" s="410"/>
      <c r="AB4122" s="410"/>
      <c r="AC4122" s="410"/>
      <c r="AD4122" s="410"/>
    </row>
    <row r="4123" spans="1:30" s="30" customFormat="1" x14ac:dyDescent="0.25">
      <c r="A4123"/>
      <c r="B4123"/>
      <c r="C4123" s="33"/>
      <c r="D4123" s="33"/>
      <c r="E4123" s="33"/>
      <c r="F4123" s="33"/>
      <c r="G4123" s="33"/>
      <c r="N4123"/>
      <c r="O4123"/>
      <c r="P4123"/>
      <c r="Q4123"/>
      <c r="R4123"/>
      <c r="S4123"/>
      <c r="T4123"/>
      <c r="U4123"/>
      <c r="V4123"/>
      <c r="W4123"/>
      <c r="X4123" s="410"/>
      <c r="Y4123" s="410"/>
      <c r="Z4123" s="410"/>
      <c r="AA4123" s="410"/>
      <c r="AB4123" s="410"/>
      <c r="AC4123" s="410"/>
      <c r="AD4123" s="410"/>
    </row>
    <row r="4124" spans="1:30" s="30" customFormat="1" x14ac:dyDescent="0.25">
      <c r="A4124"/>
      <c r="B4124"/>
      <c r="C4124" s="33"/>
      <c r="D4124" s="33"/>
      <c r="E4124" s="33"/>
      <c r="F4124" s="33"/>
      <c r="G4124" s="33"/>
      <c r="N4124"/>
      <c r="O4124"/>
      <c r="P4124"/>
      <c r="Q4124"/>
      <c r="R4124"/>
      <c r="S4124"/>
      <c r="T4124"/>
      <c r="U4124"/>
      <c r="V4124"/>
      <c r="W4124"/>
      <c r="X4124" s="410"/>
      <c r="Y4124" s="410"/>
      <c r="Z4124" s="410"/>
      <c r="AA4124" s="410"/>
      <c r="AB4124" s="410"/>
      <c r="AC4124" s="410"/>
      <c r="AD4124" s="410"/>
    </row>
    <row r="4125" spans="1:30" s="30" customFormat="1" x14ac:dyDescent="0.25">
      <c r="A4125"/>
      <c r="B4125"/>
      <c r="C4125" s="33"/>
      <c r="D4125" s="33"/>
      <c r="E4125" s="33"/>
      <c r="F4125" s="33"/>
      <c r="G4125" s="33"/>
      <c r="N4125"/>
      <c r="O4125"/>
      <c r="P4125"/>
      <c r="Q4125"/>
      <c r="R4125"/>
      <c r="S4125"/>
      <c r="T4125"/>
      <c r="U4125"/>
      <c r="V4125"/>
      <c r="W4125"/>
      <c r="X4125" s="410"/>
      <c r="Y4125" s="410"/>
      <c r="Z4125" s="410"/>
      <c r="AA4125" s="410"/>
      <c r="AB4125" s="410"/>
      <c r="AC4125" s="410"/>
      <c r="AD4125" s="410"/>
    </row>
    <row r="4126" spans="1:30" s="30" customFormat="1" x14ac:dyDescent="0.25">
      <c r="A4126"/>
      <c r="B4126"/>
      <c r="C4126" s="33"/>
      <c r="D4126" s="33"/>
      <c r="E4126" s="33"/>
      <c r="F4126" s="33"/>
      <c r="G4126" s="33"/>
      <c r="N4126"/>
      <c r="O4126"/>
      <c r="P4126"/>
      <c r="Q4126"/>
      <c r="R4126"/>
      <c r="S4126"/>
      <c r="T4126"/>
      <c r="U4126"/>
      <c r="V4126"/>
      <c r="W4126"/>
      <c r="X4126" s="410"/>
      <c r="Y4126" s="410"/>
      <c r="Z4126" s="410"/>
      <c r="AA4126" s="410"/>
      <c r="AB4126" s="410"/>
      <c r="AC4126" s="410"/>
      <c r="AD4126" s="410"/>
    </row>
    <row r="4127" spans="1:30" s="30" customFormat="1" x14ac:dyDescent="0.25">
      <c r="A4127"/>
      <c r="B4127"/>
      <c r="C4127" s="33"/>
      <c r="D4127" s="33"/>
      <c r="E4127" s="33"/>
      <c r="F4127" s="33"/>
      <c r="G4127" s="33"/>
      <c r="N4127"/>
      <c r="O4127"/>
      <c r="P4127"/>
      <c r="Q4127"/>
      <c r="R4127"/>
      <c r="S4127"/>
      <c r="T4127"/>
      <c r="U4127"/>
      <c r="V4127"/>
      <c r="W4127"/>
      <c r="X4127" s="410"/>
      <c r="Y4127" s="410"/>
      <c r="Z4127" s="410"/>
      <c r="AA4127" s="410"/>
      <c r="AB4127" s="410"/>
      <c r="AC4127" s="410"/>
      <c r="AD4127" s="410"/>
    </row>
    <row r="4128" spans="1:30" s="30" customFormat="1" x14ac:dyDescent="0.25">
      <c r="A4128"/>
      <c r="B4128"/>
      <c r="C4128" s="33"/>
      <c r="D4128" s="33"/>
      <c r="E4128" s="33"/>
      <c r="F4128" s="33"/>
      <c r="G4128" s="33"/>
      <c r="N4128"/>
      <c r="O4128"/>
      <c r="P4128"/>
      <c r="Q4128"/>
      <c r="R4128"/>
      <c r="S4128"/>
      <c r="T4128"/>
      <c r="U4128"/>
      <c r="V4128"/>
      <c r="W4128"/>
      <c r="X4128" s="410"/>
      <c r="Y4128" s="410"/>
      <c r="Z4128" s="410"/>
      <c r="AA4128" s="410"/>
      <c r="AB4128" s="410"/>
      <c r="AC4128" s="410"/>
      <c r="AD4128" s="410"/>
    </row>
    <row r="4129" spans="1:30" s="30" customFormat="1" x14ac:dyDescent="0.25">
      <c r="A4129"/>
      <c r="B4129"/>
      <c r="C4129" s="33"/>
      <c r="D4129" s="33"/>
      <c r="E4129" s="33"/>
      <c r="F4129" s="33"/>
      <c r="G4129" s="33"/>
      <c r="N4129"/>
      <c r="O4129"/>
      <c r="P4129"/>
      <c r="Q4129"/>
      <c r="R4129"/>
      <c r="S4129"/>
      <c r="T4129"/>
      <c r="U4129"/>
      <c r="V4129"/>
      <c r="W4129"/>
      <c r="X4129" s="410"/>
      <c r="Y4129" s="410"/>
      <c r="Z4129" s="410"/>
      <c r="AA4129" s="410"/>
      <c r="AB4129" s="410"/>
      <c r="AC4129" s="410"/>
      <c r="AD4129" s="410"/>
    </row>
    <row r="4130" spans="1:30" s="30" customFormat="1" x14ac:dyDescent="0.25">
      <c r="A4130"/>
      <c r="B4130"/>
      <c r="C4130" s="33"/>
      <c r="D4130" s="33"/>
      <c r="E4130" s="33"/>
      <c r="F4130" s="33"/>
      <c r="G4130" s="33"/>
      <c r="N4130"/>
      <c r="O4130"/>
      <c r="P4130"/>
      <c r="Q4130"/>
      <c r="R4130"/>
      <c r="S4130"/>
      <c r="T4130"/>
      <c r="U4130"/>
      <c r="V4130"/>
      <c r="W4130"/>
      <c r="X4130" s="410"/>
      <c r="Y4130" s="410"/>
      <c r="Z4130" s="410"/>
      <c r="AA4130" s="410"/>
      <c r="AB4130" s="410"/>
      <c r="AC4130" s="410"/>
      <c r="AD4130" s="410"/>
    </row>
    <row r="4131" spans="1:30" s="30" customFormat="1" x14ac:dyDescent="0.25">
      <c r="A4131"/>
      <c r="B4131"/>
      <c r="C4131" s="33"/>
      <c r="D4131" s="33"/>
      <c r="E4131" s="33"/>
      <c r="F4131" s="33"/>
      <c r="G4131" s="33"/>
      <c r="N4131"/>
      <c r="O4131"/>
      <c r="P4131"/>
      <c r="Q4131"/>
      <c r="R4131"/>
      <c r="S4131"/>
      <c r="T4131"/>
      <c r="U4131"/>
      <c r="V4131"/>
      <c r="W4131"/>
      <c r="X4131" s="410"/>
      <c r="Y4131" s="410"/>
      <c r="Z4131" s="410"/>
      <c r="AA4131" s="410"/>
      <c r="AB4131" s="410"/>
      <c r="AC4131" s="410"/>
      <c r="AD4131" s="410"/>
    </row>
    <row r="4132" spans="1:30" s="30" customFormat="1" x14ac:dyDescent="0.25">
      <c r="A4132"/>
      <c r="B4132"/>
      <c r="C4132" s="33"/>
      <c r="D4132" s="33"/>
      <c r="E4132" s="33"/>
      <c r="F4132" s="33"/>
      <c r="G4132" s="33"/>
      <c r="N4132"/>
      <c r="O4132"/>
      <c r="P4132"/>
      <c r="Q4132"/>
      <c r="R4132"/>
      <c r="S4132"/>
      <c r="T4132"/>
      <c r="U4132"/>
      <c r="V4132"/>
      <c r="W4132"/>
      <c r="X4132" s="410"/>
      <c r="Y4132" s="410"/>
      <c r="Z4132" s="410"/>
      <c r="AA4132" s="410"/>
      <c r="AB4132" s="410"/>
      <c r="AC4132" s="410"/>
      <c r="AD4132" s="410"/>
    </row>
    <row r="4133" spans="1:30" s="30" customFormat="1" x14ac:dyDescent="0.25">
      <c r="A4133"/>
      <c r="B4133"/>
      <c r="C4133" s="33"/>
      <c r="D4133" s="33"/>
      <c r="E4133" s="33"/>
      <c r="F4133" s="33"/>
      <c r="G4133" s="33"/>
      <c r="N4133"/>
      <c r="O4133"/>
      <c r="P4133"/>
      <c r="Q4133"/>
      <c r="R4133"/>
      <c r="S4133"/>
      <c r="T4133"/>
      <c r="U4133"/>
      <c r="V4133"/>
      <c r="W4133"/>
      <c r="X4133" s="410"/>
      <c r="Y4133" s="410"/>
      <c r="Z4133" s="410"/>
      <c r="AA4133" s="410"/>
      <c r="AB4133" s="410"/>
      <c r="AC4133" s="410"/>
      <c r="AD4133" s="410"/>
    </row>
    <row r="4134" spans="1:30" s="30" customFormat="1" x14ac:dyDescent="0.25">
      <c r="A4134"/>
      <c r="B4134"/>
      <c r="C4134" s="33"/>
      <c r="D4134" s="33"/>
      <c r="E4134" s="33"/>
      <c r="F4134" s="33"/>
      <c r="G4134" s="33"/>
      <c r="N4134"/>
      <c r="O4134"/>
      <c r="P4134"/>
      <c r="Q4134"/>
      <c r="R4134"/>
      <c r="S4134"/>
      <c r="T4134"/>
      <c r="U4134"/>
      <c r="V4134"/>
      <c r="W4134"/>
      <c r="X4134" s="410"/>
      <c r="Y4134" s="410"/>
      <c r="Z4134" s="410"/>
      <c r="AA4134" s="410"/>
      <c r="AB4134" s="410"/>
      <c r="AC4134" s="410"/>
      <c r="AD4134" s="410"/>
    </row>
    <row r="4135" spans="1:30" s="30" customFormat="1" x14ac:dyDescent="0.25">
      <c r="A4135"/>
      <c r="B4135"/>
      <c r="C4135" s="33"/>
      <c r="D4135" s="33"/>
      <c r="E4135" s="33"/>
      <c r="F4135" s="33"/>
      <c r="G4135" s="33"/>
      <c r="N4135"/>
      <c r="O4135"/>
      <c r="P4135"/>
      <c r="Q4135"/>
      <c r="R4135"/>
      <c r="S4135"/>
      <c r="T4135"/>
      <c r="U4135"/>
      <c r="V4135"/>
      <c r="W4135"/>
      <c r="X4135" s="410"/>
      <c r="Y4135" s="410"/>
      <c r="Z4135" s="410"/>
      <c r="AA4135" s="410"/>
      <c r="AB4135" s="410"/>
      <c r="AC4135" s="410"/>
      <c r="AD4135" s="410"/>
    </row>
    <row r="4136" spans="1:30" s="30" customFormat="1" x14ac:dyDescent="0.25">
      <c r="A4136"/>
      <c r="B4136"/>
      <c r="C4136" s="33"/>
      <c r="D4136" s="33"/>
      <c r="E4136" s="33"/>
      <c r="F4136" s="33"/>
      <c r="G4136" s="33"/>
      <c r="N4136"/>
      <c r="O4136"/>
      <c r="P4136"/>
      <c r="Q4136"/>
      <c r="R4136"/>
      <c r="S4136"/>
      <c r="T4136"/>
      <c r="U4136"/>
      <c r="V4136"/>
      <c r="W4136"/>
      <c r="X4136" s="410"/>
      <c r="Y4136" s="410"/>
      <c r="Z4136" s="410"/>
      <c r="AA4136" s="410"/>
      <c r="AB4136" s="410"/>
      <c r="AC4136" s="410"/>
      <c r="AD4136" s="410"/>
    </row>
    <row r="4137" spans="1:30" s="30" customFormat="1" x14ac:dyDescent="0.25">
      <c r="A4137"/>
      <c r="B4137"/>
      <c r="C4137" s="33"/>
      <c r="D4137" s="33"/>
      <c r="E4137" s="33"/>
      <c r="F4137" s="33"/>
      <c r="G4137" s="33"/>
      <c r="N4137"/>
      <c r="O4137"/>
      <c r="P4137"/>
      <c r="Q4137"/>
      <c r="R4137"/>
      <c r="S4137"/>
      <c r="T4137"/>
      <c r="U4137"/>
      <c r="V4137"/>
      <c r="W4137"/>
      <c r="X4137" s="410"/>
      <c r="Y4137" s="410"/>
      <c r="Z4137" s="410"/>
      <c r="AA4137" s="410"/>
      <c r="AB4137" s="410"/>
      <c r="AC4137" s="410"/>
      <c r="AD4137" s="410"/>
    </row>
    <row r="4138" spans="1:30" s="30" customFormat="1" x14ac:dyDescent="0.25">
      <c r="A4138"/>
      <c r="B4138"/>
      <c r="C4138" s="33"/>
      <c r="D4138" s="33"/>
      <c r="E4138" s="33"/>
      <c r="F4138" s="33"/>
      <c r="G4138" s="33"/>
      <c r="N4138"/>
      <c r="O4138"/>
      <c r="P4138"/>
      <c r="Q4138"/>
      <c r="R4138"/>
      <c r="S4138"/>
      <c r="T4138"/>
      <c r="U4138"/>
      <c r="V4138"/>
      <c r="W4138"/>
      <c r="X4138" s="410"/>
      <c r="Y4138" s="410"/>
      <c r="Z4138" s="410"/>
      <c r="AA4138" s="410"/>
      <c r="AB4138" s="410"/>
      <c r="AC4138" s="410"/>
      <c r="AD4138" s="410"/>
    </row>
    <row r="4139" spans="1:30" s="30" customFormat="1" x14ac:dyDescent="0.25">
      <c r="A4139"/>
      <c r="B4139"/>
      <c r="C4139" s="33"/>
      <c r="D4139" s="33"/>
      <c r="E4139" s="33"/>
      <c r="F4139" s="33"/>
      <c r="G4139" s="33"/>
      <c r="N4139"/>
      <c r="O4139"/>
      <c r="P4139"/>
      <c r="Q4139"/>
      <c r="R4139"/>
      <c r="S4139"/>
      <c r="T4139"/>
      <c r="U4139"/>
      <c r="V4139"/>
      <c r="W4139"/>
      <c r="X4139" s="410"/>
      <c r="Y4139" s="410"/>
      <c r="Z4139" s="410"/>
      <c r="AA4139" s="410"/>
      <c r="AB4139" s="410"/>
      <c r="AC4139" s="410"/>
      <c r="AD4139" s="410"/>
    </row>
    <row r="4140" spans="1:30" s="30" customFormat="1" x14ac:dyDescent="0.25">
      <c r="A4140"/>
      <c r="B4140"/>
      <c r="C4140" s="33"/>
      <c r="D4140" s="33"/>
      <c r="E4140" s="33"/>
      <c r="F4140" s="33"/>
      <c r="G4140" s="33"/>
      <c r="N4140"/>
      <c r="O4140"/>
      <c r="P4140"/>
      <c r="Q4140"/>
      <c r="R4140"/>
      <c r="S4140"/>
      <c r="T4140"/>
      <c r="U4140"/>
      <c r="V4140"/>
      <c r="W4140"/>
      <c r="X4140" s="410"/>
      <c r="Y4140" s="410"/>
      <c r="Z4140" s="410"/>
      <c r="AA4140" s="410"/>
      <c r="AB4140" s="410"/>
      <c r="AC4140" s="410"/>
      <c r="AD4140" s="410"/>
    </row>
    <row r="4141" spans="1:30" s="30" customFormat="1" x14ac:dyDescent="0.25">
      <c r="A4141"/>
      <c r="B4141"/>
      <c r="C4141" s="33"/>
      <c r="D4141" s="33"/>
      <c r="E4141" s="33"/>
      <c r="F4141" s="33"/>
      <c r="G4141" s="33"/>
      <c r="N4141"/>
      <c r="O4141"/>
      <c r="P4141"/>
      <c r="Q4141"/>
      <c r="R4141"/>
      <c r="S4141"/>
      <c r="T4141"/>
      <c r="U4141"/>
      <c r="V4141"/>
      <c r="W4141"/>
      <c r="X4141" s="410"/>
      <c r="Y4141" s="410"/>
      <c r="Z4141" s="410"/>
      <c r="AA4141" s="410"/>
      <c r="AB4141" s="410"/>
      <c r="AC4141" s="410"/>
      <c r="AD4141" s="410"/>
    </row>
    <row r="4142" spans="1:30" s="30" customFormat="1" x14ac:dyDescent="0.25">
      <c r="A4142"/>
      <c r="B4142"/>
      <c r="C4142" s="33"/>
      <c r="D4142" s="33"/>
      <c r="E4142" s="33"/>
      <c r="F4142" s="33"/>
      <c r="G4142" s="33"/>
      <c r="N4142"/>
      <c r="O4142"/>
      <c r="P4142"/>
      <c r="Q4142"/>
      <c r="R4142"/>
      <c r="S4142"/>
      <c r="T4142"/>
      <c r="U4142"/>
      <c r="V4142"/>
      <c r="W4142"/>
      <c r="X4142" s="410"/>
      <c r="Y4142" s="410"/>
      <c r="Z4142" s="410"/>
      <c r="AA4142" s="410"/>
      <c r="AB4142" s="410"/>
      <c r="AC4142" s="410"/>
      <c r="AD4142" s="410"/>
    </row>
    <row r="4143" spans="1:30" s="30" customFormat="1" x14ac:dyDescent="0.25">
      <c r="A4143"/>
      <c r="B4143"/>
      <c r="C4143" s="33"/>
      <c r="D4143" s="33"/>
      <c r="E4143" s="33"/>
      <c r="F4143" s="33"/>
      <c r="G4143" s="33"/>
      <c r="N4143"/>
      <c r="O4143"/>
      <c r="P4143"/>
      <c r="Q4143"/>
      <c r="R4143"/>
      <c r="S4143"/>
      <c r="T4143"/>
      <c r="U4143"/>
      <c r="V4143"/>
      <c r="W4143"/>
      <c r="X4143" s="410"/>
      <c r="Y4143" s="410"/>
      <c r="Z4143" s="410"/>
      <c r="AA4143" s="410"/>
      <c r="AB4143" s="410"/>
      <c r="AC4143" s="410"/>
      <c r="AD4143" s="410"/>
    </row>
    <row r="4144" spans="1:30" s="30" customFormat="1" x14ac:dyDescent="0.25">
      <c r="A4144"/>
      <c r="B4144"/>
      <c r="C4144" s="33"/>
      <c r="D4144" s="33"/>
      <c r="E4144" s="33"/>
      <c r="F4144" s="33"/>
      <c r="G4144" s="33"/>
      <c r="N4144"/>
      <c r="O4144"/>
      <c r="P4144"/>
      <c r="Q4144"/>
      <c r="R4144"/>
      <c r="S4144"/>
      <c r="T4144"/>
      <c r="U4144"/>
      <c r="V4144"/>
      <c r="W4144"/>
      <c r="X4144" s="410"/>
      <c r="Y4144" s="410"/>
      <c r="Z4144" s="410"/>
      <c r="AA4144" s="410"/>
      <c r="AB4144" s="410"/>
      <c r="AC4144" s="410"/>
      <c r="AD4144" s="410"/>
    </row>
    <row r="4145" spans="1:30" s="30" customFormat="1" x14ac:dyDescent="0.25">
      <c r="A4145"/>
      <c r="B4145"/>
      <c r="C4145" s="33"/>
      <c r="D4145" s="33"/>
      <c r="E4145" s="33"/>
      <c r="F4145" s="33"/>
      <c r="G4145" s="33"/>
      <c r="N4145"/>
      <c r="O4145"/>
      <c r="P4145"/>
      <c r="Q4145"/>
      <c r="R4145"/>
      <c r="S4145"/>
      <c r="T4145"/>
      <c r="U4145"/>
      <c r="V4145"/>
      <c r="W4145"/>
      <c r="X4145" s="410"/>
      <c r="Y4145" s="410"/>
      <c r="Z4145" s="410"/>
      <c r="AA4145" s="410"/>
      <c r="AB4145" s="410"/>
      <c r="AC4145" s="410"/>
      <c r="AD4145" s="410"/>
    </row>
    <row r="4146" spans="1:30" s="30" customFormat="1" x14ac:dyDescent="0.25">
      <c r="A4146"/>
      <c r="B4146"/>
      <c r="C4146" s="33"/>
      <c r="D4146" s="33"/>
      <c r="E4146" s="33"/>
      <c r="F4146" s="33"/>
      <c r="G4146" s="33"/>
      <c r="N4146"/>
      <c r="O4146"/>
      <c r="P4146"/>
      <c r="Q4146"/>
      <c r="R4146"/>
      <c r="S4146"/>
      <c r="T4146"/>
      <c r="U4146"/>
      <c r="V4146"/>
      <c r="W4146"/>
      <c r="X4146" s="410"/>
      <c r="Y4146" s="410"/>
      <c r="Z4146" s="410"/>
      <c r="AA4146" s="410"/>
      <c r="AB4146" s="410"/>
      <c r="AC4146" s="410"/>
      <c r="AD4146" s="410"/>
    </row>
    <row r="4147" spans="1:30" s="30" customFormat="1" x14ac:dyDescent="0.25">
      <c r="A4147"/>
      <c r="B4147"/>
      <c r="C4147" s="33"/>
      <c r="D4147" s="33"/>
      <c r="E4147" s="33"/>
      <c r="F4147" s="33"/>
      <c r="G4147" s="33"/>
      <c r="N4147"/>
      <c r="O4147"/>
      <c r="P4147"/>
      <c r="Q4147"/>
      <c r="R4147"/>
      <c r="S4147"/>
      <c r="T4147"/>
      <c r="U4147"/>
      <c r="V4147"/>
      <c r="W4147"/>
      <c r="X4147" s="410"/>
      <c r="Y4147" s="410"/>
      <c r="Z4147" s="410"/>
      <c r="AA4147" s="410"/>
      <c r="AB4147" s="410"/>
      <c r="AC4147" s="410"/>
      <c r="AD4147" s="410"/>
    </row>
    <row r="4148" spans="1:30" s="30" customFormat="1" x14ac:dyDescent="0.25">
      <c r="A4148"/>
      <c r="B4148"/>
      <c r="C4148" s="33"/>
      <c r="D4148" s="33"/>
      <c r="E4148" s="33"/>
      <c r="F4148" s="33"/>
      <c r="G4148" s="33"/>
      <c r="N4148"/>
      <c r="O4148"/>
      <c r="P4148"/>
      <c r="Q4148"/>
      <c r="R4148"/>
      <c r="S4148"/>
      <c r="T4148"/>
      <c r="U4148"/>
      <c r="V4148"/>
      <c r="W4148"/>
      <c r="X4148" s="410"/>
      <c r="Y4148" s="410"/>
      <c r="Z4148" s="410"/>
      <c r="AA4148" s="410"/>
      <c r="AB4148" s="410"/>
      <c r="AC4148" s="410"/>
      <c r="AD4148" s="410"/>
    </row>
    <row r="4149" spans="1:30" s="30" customFormat="1" x14ac:dyDescent="0.25">
      <c r="A4149"/>
      <c r="B4149"/>
      <c r="C4149" s="33"/>
      <c r="D4149" s="33"/>
      <c r="E4149" s="33"/>
      <c r="F4149" s="33"/>
      <c r="G4149" s="33"/>
      <c r="N4149"/>
      <c r="O4149"/>
      <c r="P4149"/>
      <c r="Q4149"/>
      <c r="R4149"/>
      <c r="S4149"/>
      <c r="T4149"/>
      <c r="U4149"/>
      <c r="V4149"/>
      <c r="W4149"/>
      <c r="X4149" s="410"/>
      <c r="Y4149" s="410"/>
      <c r="Z4149" s="410"/>
      <c r="AA4149" s="410"/>
      <c r="AB4149" s="410"/>
      <c r="AC4149" s="410"/>
      <c r="AD4149" s="410"/>
    </row>
    <row r="4150" spans="1:30" s="30" customFormat="1" x14ac:dyDescent="0.25">
      <c r="A4150"/>
      <c r="B4150"/>
      <c r="C4150" s="33"/>
      <c r="D4150" s="33"/>
      <c r="E4150" s="33"/>
      <c r="F4150" s="33"/>
      <c r="G4150" s="33"/>
      <c r="N4150"/>
      <c r="O4150"/>
      <c r="P4150"/>
      <c r="Q4150"/>
      <c r="R4150"/>
      <c r="S4150"/>
      <c r="T4150"/>
      <c r="U4150"/>
      <c r="V4150"/>
      <c r="W4150"/>
      <c r="X4150" s="410"/>
      <c r="Y4150" s="410"/>
      <c r="Z4150" s="410"/>
      <c r="AA4150" s="410"/>
      <c r="AB4150" s="410"/>
      <c r="AC4150" s="410"/>
      <c r="AD4150" s="410"/>
    </row>
    <row r="4151" spans="1:30" s="30" customFormat="1" x14ac:dyDescent="0.25">
      <c r="A4151"/>
      <c r="B4151"/>
      <c r="C4151" s="33"/>
      <c r="D4151" s="33"/>
      <c r="E4151" s="33"/>
      <c r="F4151" s="33"/>
      <c r="G4151" s="33"/>
      <c r="N4151"/>
      <c r="O4151"/>
      <c r="P4151"/>
      <c r="Q4151"/>
      <c r="R4151"/>
      <c r="S4151"/>
      <c r="T4151"/>
      <c r="U4151"/>
      <c r="V4151"/>
      <c r="W4151"/>
      <c r="X4151" s="410"/>
      <c r="Y4151" s="410"/>
      <c r="Z4151" s="410"/>
      <c r="AA4151" s="410"/>
      <c r="AB4151" s="410"/>
      <c r="AC4151" s="410"/>
      <c r="AD4151" s="410"/>
    </row>
    <row r="4152" spans="1:30" s="30" customFormat="1" x14ac:dyDescent="0.25">
      <c r="A4152"/>
      <c r="B4152"/>
      <c r="C4152" s="33"/>
      <c r="D4152" s="33"/>
      <c r="E4152" s="33"/>
      <c r="F4152" s="33"/>
      <c r="G4152" s="33"/>
      <c r="N4152"/>
      <c r="O4152"/>
      <c r="P4152"/>
      <c r="Q4152"/>
      <c r="R4152"/>
      <c r="S4152"/>
      <c r="T4152"/>
      <c r="U4152"/>
      <c r="V4152"/>
      <c r="W4152"/>
      <c r="X4152" s="410"/>
      <c r="Y4152" s="410"/>
      <c r="Z4152" s="410"/>
      <c r="AA4152" s="410"/>
      <c r="AB4152" s="410"/>
      <c r="AC4152" s="410"/>
      <c r="AD4152" s="410"/>
    </row>
    <row r="4153" spans="1:30" s="30" customFormat="1" x14ac:dyDescent="0.25">
      <c r="A4153"/>
      <c r="B4153"/>
      <c r="C4153" s="33"/>
      <c r="D4153" s="33"/>
      <c r="E4153" s="33"/>
      <c r="F4153" s="33"/>
      <c r="G4153" s="33"/>
      <c r="N4153"/>
      <c r="O4153"/>
      <c r="P4153"/>
      <c r="Q4153"/>
      <c r="R4153"/>
      <c r="S4153"/>
      <c r="T4153"/>
      <c r="U4153"/>
      <c r="V4153"/>
      <c r="W4153"/>
      <c r="X4153" s="410"/>
      <c r="Y4153" s="410"/>
      <c r="Z4153" s="410"/>
      <c r="AA4153" s="410"/>
      <c r="AB4153" s="410"/>
      <c r="AC4153" s="410"/>
      <c r="AD4153" s="410"/>
    </row>
    <row r="4154" spans="1:30" s="30" customFormat="1" x14ac:dyDescent="0.25">
      <c r="A4154"/>
      <c r="B4154"/>
      <c r="C4154" s="33"/>
      <c r="D4154" s="33"/>
      <c r="E4154" s="33"/>
      <c r="F4154" s="33"/>
      <c r="G4154" s="33"/>
      <c r="N4154"/>
      <c r="O4154"/>
      <c r="P4154"/>
      <c r="Q4154"/>
      <c r="R4154"/>
      <c r="S4154"/>
      <c r="T4154"/>
      <c r="U4154"/>
      <c r="V4154"/>
      <c r="W4154"/>
      <c r="X4154" s="410"/>
      <c r="Y4154" s="410"/>
      <c r="Z4154" s="410"/>
      <c r="AA4154" s="410"/>
      <c r="AB4154" s="410"/>
      <c r="AC4154" s="410"/>
      <c r="AD4154" s="410"/>
    </row>
    <row r="4155" spans="1:30" s="30" customFormat="1" x14ac:dyDescent="0.25">
      <c r="A4155"/>
      <c r="B4155"/>
      <c r="C4155" s="33"/>
      <c r="D4155" s="33"/>
      <c r="E4155" s="33"/>
      <c r="F4155" s="33"/>
      <c r="G4155" s="33"/>
      <c r="N4155"/>
      <c r="O4155"/>
      <c r="P4155"/>
      <c r="Q4155"/>
      <c r="R4155"/>
      <c r="S4155"/>
      <c r="T4155"/>
      <c r="U4155"/>
      <c r="V4155"/>
      <c r="W4155"/>
      <c r="X4155" s="410"/>
      <c r="Y4155" s="410"/>
      <c r="Z4155" s="410"/>
      <c r="AA4155" s="410"/>
      <c r="AB4155" s="410"/>
      <c r="AC4155" s="410"/>
      <c r="AD4155" s="410"/>
    </row>
    <row r="4156" spans="1:30" s="30" customFormat="1" x14ac:dyDescent="0.25">
      <c r="A4156"/>
      <c r="B4156"/>
      <c r="C4156" s="33"/>
      <c r="D4156" s="33"/>
      <c r="E4156" s="33"/>
      <c r="F4156" s="33"/>
      <c r="G4156" s="33"/>
      <c r="N4156"/>
      <c r="O4156"/>
      <c r="P4156"/>
      <c r="Q4156"/>
      <c r="R4156"/>
      <c r="S4156"/>
      <c r="T4156"/>
      <c r="U4156"/>
      <c r="V4156"/>
      <c r="W4156"/>
      <c r="X4156" s="410"/>
      <c r="Y4156" s="410"/>
      <c r="Z4156" s="410"/>
      <c r="AA4156" s="410"/>
      <c r="AB4156" s="410"/>
      <c r="AC4156" s="410"/>
      <c r="AD4156" s="410"/>
    </row>
    <row r="4157" spans="1:30" s="30" customFormat="1" x14ac:dyDescent="0.25">
      <c r="A4157"/>
      <c r="B4157"/>
      <c r="C4157" s="33"/>
      <c r="D4157" s="33"/>
      <c r="E4157" s="33"/>
      <c r="F4157" s="33"/>
      <c r="G4157" s="33"/>
      <c r="N4157"/>
      <c r="O4157"/>
      <c r="P4157"/>
      <c r="Q4157"/>
      <c r="R4157"/>
      <c r="S4157"/>
      <c r="T4157"/>
      <c r="U4157"/>
      <c r="V4157"/>
      <c r="W4157"/>
      <c r="X4157" s="410"/>
      <c r="Y4157" s="410"/>
      <c r="Z4157" s="410"/>
      <c r="AA4157" s="410"/>
      <c r="AB4157" s="410"/>
      <c r="AC4157" s="410"/>
      <c r="AD4157" s="410"/>
    </row>
    <row r="4158" spans="1:30" s="30" customFormat="1" x14ac:dyDescent="0.25">
      <c r="A4158"/>
      <c r="B4158"/>
      <c r="C4158" s="33"/>
      <c r="D4158" s="33"/>
      <c r="E4158" s="33"/>
      <c r="F4158" s="33"/>
      <c r="G4158" s="33"/>
      <c r="N4158"/>
      <c r="O4158"/>
      <c r="P4158"/>
      <c r="Q4158"/>
      <c r="R4158"/>
      <c r="S4158"/>
      <c r="T4158"/>
      <c r="U4158"/>
      <c r="V4158"/>
      <c r="W4158"/>
      <c r="X4158" s="410"/>
      <c r="Y4158" s="410"/>
      <c r="Z4158" s="410"/>
      <c r="AA4158" s="410"/>
      <c r="AB4158" s="410"/>
      <c r="AC4158" s="410"/>
      <c r="AD4158" s="410"/>
    </row>
    <row r="4159" spans="1:30" s="30" customFormat="1" x14ac:dyDescent="0.25">
      <c r="A4159"/>
      <c r="B4159"/>
      <c r="C4159" s="33"/>
      <c r="D4159" s="33"/>
      <c r="E4159" s="33"/>
      <c r="F4159" s="33"/>
      <c r="G4159" s="33"/>
      <c r="N4159"/>
      <c r="O4159"/>
      <c r="P4159"/>
      <c r="Q4159"/>
      <c r="R4159"/>
      <c r="S4159"/>
      <c r="T4159"/>
      <c r="U4159"/>
      <c r="V4159"/>
      <c r="W4159"/>
      <c r="X4159" s="410"/>
      <c r="Y4159" s="410"/>
      <c r="Z4159" s="410"/>
      <c r="AA4159" s="410"/>
      <c r="AB4159" s="410"/>
      <c r="AC4159" s="410"/>
      <c r="AD4159" s="410"/>
    </row>
    <row r="4160" spans="1:30" s="30" customFormat="1" x14ac:dyDescent="0.25">
      <c r="A4160"/>
      <c r="B4160"/>
      <c r="C4160" s="33"/>
      <c r="D4160" s="33"/>
      <c r="E4160" s="33"/>
      <c r="F4160" s="33"/>
      <c r="G4160" s="33"/>
      <c r="N4160"/>
      <c r="O4160"/>
      <c r="P4160"/>
      <c r="Q4160"/>
      <c r="R4160"/>
      <c r="S4160"/>
      <c r="T4160"/>
      <c r="U4160"/>
      <c r="V4160"/>
      <c r="W4160"/>
      <c r="X4160" s="410"/>
      <c r="Y4160" s="410"/>
      <c r="Z4160" s="410"/>
      <c r="AA4160" s="410"/>
      <c r="AB4160" s="410"/>
      <c r="AC4160" s="410"/>
      <c r="AD4160" s="410"/>
    </row>
    <row r="4161" spans="1:30" s="30" customFormat="1" x14ac:dyDescent="0.25">
      <c r="A4161"/>
      <c r="B4161"/>
      <c r="C4161" s="33"/>
      <c r="D4161" s="33"/>
      <c r="E4161" s="33"/>
      <c r="F4161" s="33"/>
      <c r="G4161" s="33"/>
      <c r="N4161"/>
      <c r="O4161"/>
      <c r="P4161"/>
      <c r="Q4161"/>
      <c r="R4161"/>
      <c r="S4161"/>
      <c r="T4161"/>
      <c r="U4161"/>
      <c r="V4161"/>
      <c r="W4161"/>
      <c r="X4161" s="410"/>
      <c r="Y4161" s="410"/>
      <c r="Z4161" s="410"/>
      <c r="AA4161" s="410"/>
      <c r="AB4161" s="410"/>
      <c r="AC4161" s="410"/>
      <c r="AD4161" s="410"/>
    </row>
    <row r="4162" spans="1:30" s="30" customFormat="1" x14ac:dyDescent="0.25">
      <c r="A4162"/>
      <c r="B4162"/>
      <c r="C4162" s="33"/>
      <c r="D4162" s="33"/>
      <c r="E4162" s="33"/>
      <c r="F4162" s="33"/>
      <c r="G4162" s="33"/>
      <c r="N4162"/>
      <c r="O4162"/>
      <c r="P4162"/>
      <c r="Q4162"/>
      <c r="R4162"/>
      <c r="S4162"/>
      <c r="T4162"/>
      <c r="U4162"/>
      <c r="V4162"/>
      <c r="W4162"/>
      <c r="X4162" s="410"/>
      <c r="Y4162" s="410"/>
      <c r="Z4162" s="410"/>
      <c r="AA4162" s="410"/>
      <c r="AB4162" s="410"/>
      <c r="AC4162" s="410"/>
      <c r="AD4162" s="410"/>
    </row>
    <row r="4163" spans="1:30" s="30" customFormat="1" x14ac:dyDescent="0.25">
      <c r="A4163"/>
      <c r="B4163"/>
      <c r="C4163" s="33"/>
      <c r="D4163" s="33"/>
      <c r="E4163" s="33"/>
      <c r="F4163" s="33"/>
      <c r="G4163" s="33"/>
      <c r="N4163"/>
      <c r="O4163"/>
      <c r="P4163"/>
      <c r="Q4163"/>
      <c r="R4163"/>
      <c r="S4163"/>
      <c r="T4163"/>
      <c r="U4163"/>
      <c r="V4163"/>
      <c r="W4163"/>
      <c r="X4163" s="410"/>
      <c r="Y4163" s="410"/>
      <c r="Z4163" s="410"/>
      <c r="AA4163" s="410"/>
      <c r="AB4163" s="410"/>
      <c r="AC4163" s="410"/>
      <c r="AD4163" s="410"/>
    </row>
    <row r="4164" spans="1:30" s="30" customFormat="1" x14ac:dyDescent="0.25">
      <c r="A4164"/>
      <c r="B4164"/>
      <c r="C4164" s="33"/>
      <c r="D4164" s="33"/>
      <c r="E4164" s="33"/>
      <c r="F4164" s="33"/>
      <c r="G4164" s="33"/>
      <c r="N4164"/>
      <c r="O4164"/>
      <c r="P4164"/>
      <c r="Q4164"/>
      <c r="R4164"/>
      <c r="S4164"/>
      <c r="T4164"/>
      <c r="U4164"/>
      <c r="V4164"/>
      <c r="W4164"/>
      <c r="X4164" s="410"/>
      <c r="Y4164" s="410"/>
      <c r="Z4164" s="410"/>
      <c r="AA4164" s="410"/>
      <c r="AB4164" s="410"/>
      <c r="AC4164" s="410"/>
      <c r="AD4164" s="410"/>
    </row>
    <row r="4165" spans="1:30" s="30" customFormat="1" x14ac:dyDescent="0.25">
      <c r="A4165"/>
      <c r="B4165"/>
      <c r="C4165" s="33"/>
      <c r="D4165" s="33"/>
      <c r="E4165" s="33"/>
      <c r="F4165" s="33"/>
      <c r="G4165" s="33"/>
      <c r="N4165"/>
      <c r="O4165"/>
      <c r="P4165"/>
      <c r="Q4165"/>
      <c r="R4165"/>
      <c r="S4165"/>
      <c r="T4165"/>
      <c r="U4165"/>
      <c r="V4165"/>
      <c r="W4165"/>
      <c r="X4165" s="410"/>
      <c r="Y4165" s="410"/>
      <c r="Z4165" s="410"/>
      <c r="AA4165" s="410"/>
      <c r="AB4165" s="410"/>
      <c r="AC4165" s="410"/>
      <c r="AD4165" s="410"/>
    </row>
    <row r="4166" spans="1:30" s="30" customFormat="1" x14ac:dyDescent="0.25">
      <c r="A4166"/>
      <c r="B4166"/>
      <c r="C4166" s="33"/>
      <c r="D4166" s="33"/>
      <c r="E4166" s="33"/>
      <c r="F4166" s="33"/>
      <c r="G4166" s="33"/>
      <c r="N4166"/>
      <c r="O4166"/>
      <c r="P4166"/>
      <c r="Q4166"/>
      <c r="R4166"/>
      <c r="S4166"/>
      <c r="T4166"/>
      <c r="U4166"/>
      <c r="V4166"/>
      <c r="W4166"/>
      <c r="X4166" s="410"/>
      <c r="Y4166" s="410"/>
      <c r="Z4166" s="410"/>
      <c r="AA4166" s="410"/>
      <c r="AB4166" s="410"/>
      <c r="AC4166" s="410"/>
      <c r="AD4166" s="410"/>
    </row>
    <row r="4167" spans="1:30" s="30" customFormat="1" x14ac:dyDescent="0.25">
      <c r="A4167"/>
      <c r="B4167"/>
      <c r="C4167" s="33"/>
      <c r="D4167" s="33"/>
      <c r="E4167" s="33"/>
      <c r="F4167" s="33"/>
      <c r="G4167" s="33"/>
      <c r="N4167"/>
      <c r="O4167"/>
      <c r="P4167"/>
      <c r="Q4167"/>
      <c r="R4167"/>
      <c r="S4167"/>
      <c r="T4167"/>
      <c r="U4167"/>
      <c r="V4167"/>
      <c r="W4167"/>
      <c r="X4167" s="410"/>
      <c r="Y4167" s="410"/>
      <c r="Z4167" s="410"/>
      <c r="AA4167" s="410"/>
      <c r="AB4167" s="410"/>
      <c r="AC4167" s="410"/>
      <c r="AD4167" s="410"/>
    </row>
    <row r="4168" spans="1:30" s="30" customFormat="1" x14ac:dyDescent="0.25">
      <c r="A4168"/>
      <c r="B4168"/>
      <c r="C4168" s="33"/>
      <c r="D4168" s="33"/>
      <c r="E4168" s="33"/>
      <c r="F4168" s="33"/>
      <c r="G4168" s="33"/>
      <c r="N4168"/>
      <c r="O4168"/>
      <c r="P4168"/>
      <c r="Q4168"/>
      <c r="R4168"/>
      <c r="S4168"/>
      <c r="T4168"/>
      <c r="U4168"/>
      <c r="V4168"/>
      <c r="W4168"/>
      <c r="X4168" s="410"/>
      <c r="Y4168" s="410"/>
      <c r="Z4168" s="410"/>
      <c r="AA4168" s="410"/>
      <c r="AB4168" s="410"/>
      <c r="AC4168" s="410"/>
      <c r="AD4168" s="410"/>
    </row>
    <row r="4169" spans="1:30" s="30" customFormat="1" x14ac:dyDescent="0.25">
      <c r="A4169"/>
      <c r="B4169"/>
      <c r="C4169" s="33"/>
      <c r="D4169" s="33"/>
      <c r="E4169" s="33"/>
      <c r="F4169" s="33"/>
      <c r="G4169" s="33"/>
      <c r="N4169"/>
      <c r="O4169"/>
      <c r="P4169"/>
      <c r="Q4169"/>
      <c r="R4169"/>
      <c r="S4169"/>
      <c r="T4169"/>
      <c r="U4169"/>
      <c r="V4169"/>
      <c r="W4169"/>
      <c r="X4169" s="410"/>
      <c r="Y4169" s="410"/>
      <c r="Z4169" s="410"/>
      <c r="AA4169" s="410"/>
      <c r="AB4169" s="410"/>
      <c r="AC4169" s="410"/>
      <c r="AD4169" s="410"/>
    </row>
    <row r="4170" spans="1:30" s="30" customFormat="1" x14ac:dyDescent="0.25">
      <c r="A4170"/>
      <c r="B4170"/>
      <c r="C4170" s="33"/>
      <c r="D4170" s="33"/>
      <c r="E4170" s="33"/>
      <c r="F4170" s="33"/>
      <c r="G4170" s="33"/>
      <c r="N4170"/>
      <c r="O4170"/>
      <c r="P4170"/>
      <c r="Q4170"/>
      <c r="R4170"/>
      <c r="S4170"/>
      <c r="T4170"/>
      <c r="U4170"/>
      <c r="V4170"/>
      <c r="W4170"/>
      <c r="X4170" s="410"/>
      <c r="Y4170" s="410"/>
      <c r="Z4170" s="410"/>
      <c r="AA4170" s="410"/>
      <c r="AB4170" s="410"/>
      <c r="AC4170" s="410"/>
      <c r="AD4170" s="410"/>
    </row>
    <row r="4171" spans="1:30" s="30" customFormat="1" x14ac:dyDescent="0.25">
      <c r="A4171"/>
      <c r="B4171"/>
      <c r="C4171" s="33"/>
      <c r="D4171" s="33"/>
      <c r="E4171" s="33"/>
      <c r="F4171" s="33"/>
      <c r="G4171" s="33"/>
      <c r="N4171"/>
      <c r="O4171"/>
      <c r="P4171"/>
      <c r="Q4171"/>
      <c r="R4171"/>
      <c r="S4171"/>
      <c r="T4171"/>
      <c r="U4171"/>
      <c r="V4171"/>
      <c r="W4171"/>
      <c r="X4171" s="410"/>
      <c r="Y4171" s="410"/>
      <c r="Z4171" s="410"/>
      <c r="AA4171" s="410"/>
      <c r="AB4171" s="410"/>
      <c r="AC4171" s="410"/>
      <c r="AD4171" s="410"/>
    </row>
    <row r="4172" spans="1:30" s="30" customFormat="1" x14ac:dyDescent="0.25">
      <c r="A4172"/>
      <c r="B4172"/>
      <c r="C4172" s="33"/>
      <c r="D4172" s="33"/>
      <c r="E4172" s="33"/>
      <c r="F4172" s="33"/>
      <c r="G4172" s="33"/>
      <c r="N4172"/>
      <c r="O4172"/>
      <c r="P4172"/>
      <c r="Q4172"/>
      <c r="R4172"/>
      <c r="S4172"/>
      <c r="T4172"/>
      <c r="U4172"/>
      <c r="V4172"/>
      <c r="W4172"/>
      <c r="X4172" s="410"/>
      <c r="Y4172" s="410"/>
      <c r="Z4172" s="410"/>
      <c r="AA4172" s="410"/>
      <c r="AB4172" s="410"/>
      <c r="AC4172" s="410"/>
      <c r="AD4172" s="410"/>
    </row>
    <row r="4173" spans="1:30" s="30" customFormat="1" x14ac:dyDescent="0.25">
      <c r="A4173"/>
      <c r="B4173"/>
      <c r="C4173" s="33"/>
      <c r="D4173" s="33"/>
      <c r="E4173" s="33"/>
      <c r="F4173" s="33"/>
      <c r="G4173" s="33"/>
      <c r="N4173"/>
      <c r="O4173"/>
      <c r="P4173"/>
      <c r="Q4173"/>
      <c r="R4173"/>
      <c r="S4173"/>
      <c r="T4173"/>
      <c r="U4173"/>
      <c r="V4173"/>
      <c r="W4173"/>
      <c r="X4173" s="410"/>
      <c r="Y4173" s="410"/>
      <c r="Z4173" s="410"/>
      <c r="AA4173" s="410"/>
      <c r="AB4173" s="410"/>
      <c r="AC4173" s="410"/>
      <c r="AD4173" s="410"/>
    </row>
    <row r="4174" spans="1:30" s="30" customFormat="1" x14ac:dyDescent="0.25">
      <c r="A4174"/>
      <c r="B4174"/>
      <c r="C4174" s="33"/>
      <c r="D4174" s="33"/>
      <c r="E4174" s="33"/>
      <c r="F4174" s="33"/>
      <c r="G4174" s="33"/>
      <c r="N4174"/>
      <c r="O4174"/>
      <c r="P4174"/>
      <c r="Q4174"/>
      <c r="R4174"/>
      <c r="S4174"/>
      <c r="T4174"/>
      <c r="U4174"/>
      <c r="V4174"/>
      <c r="W4174"/>
      <c r="X4174" s="410"/>
      <c r="Y4174" s="410"/>
      <c r="Z4174" s="410"/>
      <c r="AA4174" s="410"/>
      <c r="AB4174" s="410"/>
      <c r="AC4174" s="410"/>
      <c r="AD4174" s="410"/>
    </row>
    <row r="4175" spans="1:30" s="30" customFormat="1" x14ac:dyDescent="0.25">
      <c r="A4175"/>
      <c r="B4175"/>
      <c r="C4175" s="33"/>
      <c r="D4175" s="33"/>
      <c r="E4175" s="33"/>
      <c r="F4175" s="33"/>
      <c r="G4175" s="33"/>
      <c r="N4175"/>
      <c r="O4175"/>
      <c r="P4175"/>
      <c r="Q4175"/>
      <c r="R4175"/>
      <c r="S4175"/>
      <c r="T4175"/>
      <c r="U4175"/>
      <c r="V4175"/>
      <c r="W4175"/>
      <c r="X4175" s="410"/>
      <c r="Y4175" s="410"/>
      <c r="Z4175" s="410"/>
      <c r="AA4175" s="410"/>
      <c r="AB4175" s="410"/>
      <c r="AC4175" s="410"/>
      <c r="AD4175" s="410"/>
    </row>
    <row r="4176" spans="1:30" s="30" customFormat="1" x14ac:dyDescent="0.25">
      <c r="A4176"/>
      <c r="B4176"/>
      <c r="C4176" s="33"/>
      <c r="D4176" s="33"/>
      <c r="E4176" s="33"/>
      <c r="F4176" s="33"/>
      <c r="G4176" s="33"/>
      <c r="N4176"/>
      <c r="O4176"/>
      <c r="P4176"/>
      <c r="Q4176"/>
      <c r="R4176"/>
      <c r="S4176"/>
      <c r="T4176"/>
      <c r="U4176"/>
      <c r="V4176"/>
      <c r="W4176"/>
      <c r="X4176" s="410"/>
      <c r="Y4176" s="410"/>
      <c r="Z4176" s="410"/>
      <c r="AA4176" s="410"/>
      <c r="AB4176" s="410"/>
      <c r="AC4176" s="410"/>
      <c r="AD4176" s="410"/>
    </row>
    <row r="4177" spans="1:30" s="30" customFormat="1" x14ac:dyDescent="0.25">
      <c r="A4177"/>
      <c r="B4177"/>
      <c r="C4177" s="33"/>
      <c r="D4177" s="33"/>
      <c r="E4177" s="33"/>
      <c r="F4177" s="33"/>
      <c r="G4177" s="33"/>
      <c r="N4177"/>
      <c r="O4177"/>
      <c r="P4177"/>
      <c r="Q4177"/>
      <c r="R4177"/>
      <c r="S4177"/>
      <c r="T4177"/>
      <c r="U4177"/>
      <c r="V4177"/>
      <c r="W4177"/>
      <c r="X4177" s="410"/>
      <c r="Y4177" s="410"/>
      <c r="Z4177" s="410"/>
      <c r="AA4177" s="410"/>
      <c r="AB4177" s="410"/>
      <c r="AC4177" s="410"/>
      <c r="AD4177" s="410"/>
    </row>
    <row r="4178" spans="1:30" s="30" customFormat="1" x14ac:dyDescent="0.25">
      <c r="A4178"/>
      <c r="B4178"/>
      <c r="C4178" s="33"/>
      <c r="D4178" s="33"/>
      <c r="E4178" s="33"/>
      <c r="F4178" s="33"/>
      <c r="G4178" s="33"/>
      <c r="N4178"/>
      <c r="O4178"/>
      <c r="P4178"/>
      <c r="Q4178"/>
      <c r="R4178"/>
      <c r="S4178"/>
      <c r="T4178"/>
      <c r="U4178"/>
      <c r="V4178"/>
      <c r="W4178"/>
      <c r="X4178" s="410"/>
      <c r="Y4178" s="410"/>
      <c r="Z4178" s="410"/>
      <c r="AA4178" s="410"/>
      <c r="AB4178" s="410"/>
      <c r="AC4178" s="410"/>
      <c r="AD4178" s="410"/>
    </row>
    <row r="4179" spans="1:30" s="30" customFormat="1" x14ac:dyDescent="0.25">
      <c r="A4179"/>
      <c r="B4179"/>
      <c r="C4179" s="33"/>
      <c r="D4179" s="33"/>
      <c r="E4179" s="33"/>
      <c r="F4179" s="33"/>
      <c r="G4179" s="33"/>
      <c r="N4179"/>
      <c r="O4179"/>
      <c r="P4179"/>
      <c r="Q4179"/>
      <c r="R4179"/>
      <c r="S4179"/>
      <c r="T4179"/>
      <c r="U4179"/>
      <c r="V4179"/>
      <c r="W4179"/>
      <c r="X4179" s="410"/>
      <c r="Y4179" s="410"/>
      <c r="Z4179" s="410"/>
      <c r="AA4179" s="410"/>
      <c r="AB4179" s="410"/>
      <c r="AC4179" s="410"/>
      <c r="AD4179" s="410"/>
    </row>
    <row r="4180" spans="1:30" s="30" customFormat="1" x14ac:dyDescent="0.25">
      <c r="A4180"/>
      <c r="B4180"/>
      <c r="C4180" s="33"/>
      <c r="D4180" s="33"/>
      <c r="E4180" s="33"/>
      <c r="F4180" s="33"/>
      <c r="G4180" s="33"/>
      <c r="N4180"/>
      <c r="O4180"/>
      <c r="P4180"/>
      <c r="Q4180"/>
      <c r="R4180"/>
      <c r="S4180"/>
      <c r="T4180"/>
      <c r="U4180"/>
      <c r="V4180"/>
      <c r="W4180"/>
      <c r="X4180" s="410"/>
      <c r="Y4180" s="410"/>
      <c r="Z4180" s="410"/>
      <c r="AA4180" s="410"/>
      <c r="AB4180" s="410"/>
      <c r="AC4180" s="410"/>
      <c r="AD4180" s="410"/>
    </row>
    <row r="4181" spans="1:30" s="30" customFormat="1" x14ac:dyDescent="0.25">
      <c r="A4181"/>
      <c r="B4181"/>
      <c r="C4181" s="33"/>
      <c r="D4181" s="33"/>
      <c r="E4181" s="33"/>
      <c r="F4181" s="33"/>
      <c r="G4181" s="33"/>
      <c r="N4181"/>
      <c r="O4181"/>
      <c r="P4181"/>
      <c r="Q4181"/>
      <c r="R4181"/>
      <c r="S4181"/>
      <c r="T4181"/>
      <c r="U4181"/>
      <c r="V4181"/>
      <c r="W4181"/>
      <c r="X4181" s="410"/>
      <c r="Y4181" s="410"/>
      <c r="Z4181" s="410"/>
      <c r="AA4181" s="410"/>
      <c r="AB4181" s="410"/>
      <c r="AC4181" s="410"/>
      <c r="AD4181" s="410"/>
    </row>
    <row r="4182" spans="1:30" s="30" customFormat="1" x14ac:dyDescent="0.25">
      <c r="A4182"/>
      <c r="B4182"/>
      <c r="C4182" s="33"/>
      <c r="D4182" s="33"/>
      <c r="E4182" s="33"/>
      <c r="F4182" s="33"/>
      <c r="G4182" s="33"/>
      <c r="N4182"/>
      <c r="O4182"/>
      <c r="P4182"/>
      <c r="Q4182"/>
      <c r="R4182"/>
      <c r="S4182"/>
      <c r="T4182"/>
      <c r="U4182"/>
      <c r="V4182"/>
      <c r="W4182"/>
      <c r="X4182" s="410"/>
      <c r="Y4182" s="410"/>
      <c r="Z4182" s="410"/>
      <c r="AA4182" s="410"/>
      <c r="AB4182" s="410"/>
      <c r="AC4182" s="410"/>
      <c r="AD4182" s="410"/>
    </row>
    <row r="4183" spans="1:30" s="30" customFormat="1" x14ac:dyDescent="0.25">
      <c r="A4183"/>
      <c r="B4183"/>
      <c r="C4183" s="33"/>
      <c r="D4183" s="33"/>
      <c r="E4183" s="33"/>
      <c r="F4183" s="33"/>
      <c r="G4183" s="33"/>
      <c r="N4183"/>
      <c r="O4183"/>
      <c r="P4183"/>
      <c r="Q4183"/>
      <c r="R4183"/>
      <c r="S4183"/>
      <c r="T4183"/>
      <c r="U4183"/>
      <c r="V4183"/>
      <c r="W4183"/>
      <c r="X4183" s="410"/>
      <c r="Y4183" s="410"/>
      <c r="Z4183" s="410"/>
      <c r="AA4183" s="410"/>
      <c r="AB4183" s="410"/>
      <c r="AC4183" s="410"/>
      <c r="AD4183" s="410"/>
    </row>
    <row r="4184" spans="1:30" s="30" customFormat="1" x14ac:dyDescent="0.25">
      <c r="A4184"/>
      <c r="B4184"/>
      <c r="C4184" s="33"/>
      <c r="D4184" s="33"/>
      <c r="E4184" s="33"/>
      <c r="F4184" s="33"/>
      <c r="G4184" s="33"/>
      <c r="N4184"/>
      <c r="O4184"/>
      <c r="P4184"/>
      <c r="Q4184"/>
      <c r="R4184"/>
      <c r="S4184"/>
      <c r="T4184"/>
      <c r="U4184"/>
      <c r="V4184"/>
      <c r="W4184"/>
      <c r="X4184" s="410"/>
      <c r="Y4184" s="410"/>
      <c r="Z4184" s="410"/>
      <c r="AA4184" s="410"/>
      <c r="AB4184" s="410"/>
      <c r="AC4184" s="410"/>
      <c r="AD4184" s="410"/>
    </row>
    <row r="4185" spans="1:30" s="30" customFormat="1" x14ac:dyDescent="0.25">
      <c r="A4185"/>
      <c r="B4185"/>
      <c r="C4185" s="33"/>
      <c r="D4185" s="33"/>
      <c r="E4185" s="33"/>
      <c r="F4185" s="33"/>
      <c r="G4185" s="33"/>
      <c r="N4185"/>
      <c r="O4185"/>
      <c r="P4185"/>
      <c r="Q4185"/>
      <c r="R4185"/>
      <c r="S4185"/>
      <c r="T4185"/>
      <c r="U4185"/>
      <c r="V4185"/>
      <c r="W4185"/>
      <c r="X4185" s="410"/>
      <c r="Y4185" s="410"/>
      <c r="Z4185" s="410"/>
      <c r="AA4185" s="410"/>
      <c r="AB4185" s="410"/>
      <c r="AC4185" s="410"/>
      <c r="AD4185" s="410"/>
    </row>
    <row r="4186" spans="1:30" s="30" customFormat="1" x14ac:dyDescent="0.25">
      <c r="A4186"/>
      <c r="B4186"/>
      <c r="C4186" s="33"/>
      <c r="D4186" s="33"/>
      <c r="E4186" s="33"/>
      <c r="F4186" s="33"/>
      <c r="G4186" s="33"/>
      <c r="N4186"/>
      <c r="O4186"/>
      <c r="P4186"/>
      <c r="Q4186"/>
      <c r="R4186"/>
      <c r="S4186"/>
      <c r="T4186"/>
      <c r="U4186"/>
      <c r="V4186"/>
      <c r="W4186"/>
      <c r="X4186" s="410"/>
      <c r="Y4186" s="410"/>
      <c r="Z4186" s="410"/>
      <c r="AA4186" s="410"/>
      <c r="AB4186" s="410"/>
      <c r="AC4186" s="410"/>
      <c r="AD4186" s="410"/>
    </row>
    <row r="4187" spans="1:30" s="30" customFormat="1" x14ac:dyDescent="0.25">
      <c r="A4187"/>
      <c r="B4187"/>
      <c r="C4187" s="33"/>
      <c r="D4187" s="33"/>
      <c r="E4187" s="33"/>
      <c r="F4187" s="33"/>
      <c r="G4187" s="33"/>
      <c r="N4187"/>
      <c r="O4187"/>
      <c r="P4187"/>
      <c r="Q4187"/>
      <c r="R4187"/>
      <c r="S4187"/>
      <c r="T4187"/>
      <c r="U4187"/>
      <c r="V4187"/>
      <c r="W4187"/>
      <c r="X4187" s="410"/>
      <c r="Y4187" s="410"/>
      <c r="Z4187" s="410"/>
      <c r="AA4187" s="410"/>
      <c r="AB4187" s="410"/>
      <c r="AC4187" s="410"/>
      <c r="AD4187" s="410"/>
    </row>
    <row r="4188" spans="1:30" s="30" customFormat="1" x14ac:dyDescent="0.25">
      <c r="A4188"/>
      <c r="B4188"/>
      <c r="C4188" s="33"/>
      <c r="D4188" s="33"/>
      <c r="E4188" s="33"/>
      <c r="F4188" s="33"/>
      <c r="G4188" s="33"/>
      <c r="N4188"/>
      <c r="O4188"/>
      <c r="P4188"/>
      <c r="Q4188"/>
      <c r="R4188"/>
      <c r="S4188"/>
      <c r="T4188"/>
      <c r="U4188"/>
      <c r="V4188"/>
      <c r="W4188"/>
      <c r="X4188" s="410"/>
      <c r="Y4188" s="410"/>
      <c r="Z4188" s="410"/>
      <c r="AA4188" s="410"/>
      <c r="AB4188" s="410"/>
      <c r="AC4188" s="410"/>
      <c r="AD4188" s="410"/>
    </row>
    <row r="4189" spans="1:30" s="30" customFormat="1" x14ac:dyDescent="0.25">
      <c r="A4189"/>
      <c r="B4189"/>
      <c r="C4189" s="33"/>
      <c r="D4189" s="33"/>
      <c r="E4189" s="33"/>
      <c r="F4189" s="33"/>
      <c r="G4189" s="33"/>
      <c r="N4189"/>
      <c r="O4189"/>
      <c r="P4189"/>
      <c r="Q4189"/>
      <c r="R4189"/>
      <c r="S4189"/>
      <c r="T4189"/>
      <c r="U4189"/>
      <c r="V4189"/>
      <c r="W4189"/>
      <c r="X4189" s="410"/>
      <c r="Y4189" s="410"/>
      <c r="Z4189" s="410"/>
      <c r="AA4189" s="410"/>
      <c r="AB4189" s="410"/>
      <c r="AC4189" s="410"/>
      <c r="AD4189" s="410"/>
    </row>
    <row r="4190" spans="1:30" s="30" customFormat="1" x14ac:dyDescent="0.25">
      <c r="A4190"/>
      <c r="B4190"/>
      <c r="C4190" s="33"/>
      <c r="D4190" s="33"/>
      <c r="E4190" s="33"/>
      <c r="F4190" s="33"/>
      <c r="G4190" s="33"/>
      <c r="N4190"/>
      <c r="O4190"/>
      <c r="P4190"/>
      <c r="Q4190"/>
      <c r="R4190"/>
      <c r="S4190"/>
      <c r="T4190"/>
      <c r="U4190"/>
      <c r="V4190"/>
      <c r="W4190"/>
      <c r="X4190" s="410"/>
      <c r="Y4190" s="410"/>
      <c r="Z4190" s="410"/>
      <c r="AA4190" s="410"/>
      <c r="AB4190" s="410"/>
      <c r="AC4190" s="410"/>
      <c r="AD4190" s="410"/>
    </row>
    <row r="4191" spans="1:30" s="30" customFormat="1" x14ac:dyDescent="0.25">
      <c r="A4191"/>
      <c r="B4191"/>
      <c r="C4191" s="33"/>
      <c r="D4191" s="33"/>
      <c r="E4191" s="33"/>
      <c r="F4191" s="33"/>
      <c r="G4191" s="33"/>
      <c r="N4191"/>
      <c r="O4191"/>
      <c r="P4191"/>
      <c r="Q4191"/>
      <c r="R4191"/>
      <c r="S4191"/>
      <c r="T4191"/>
      <c r="U4191"/>
      <c r="V4191"/>
      <c r="W4191"/>
      <c r="X4191" s="410"/>
      <c r="Y4191" s="410"/>
      <c r="Z4191" s="410"/>
      <c r="AA4191" s="410"/>
      <c r="AB4191" s="410"/>
      <c r="AC4191" s="410"/>
      <c r="AD4191" s="410"/>
    </row>
    <row r="4192" spans="1:30" s="30" customFormat="1" x14ac:dyDescent="0.25">
      <c r="A4192"/>
      <c r="B4192"/>
      <c r="C4192" s="33"/>
      <c r="D4192" s="33"/>
      <c r="E4192" s="33"/>
      <c r="F4192" s="33"/>
      <c r="G4192" s="33"/>
      <c r="N4192"/>
      <c r="O4192"/>
      <c r="P4192"/>
      <c r="Q4192"/>
      <c r="R4192"/>
      <c r="S4192"/>
      <c r="T4192"/>
      <c r="U4192"/>
      <c r="V4192"/>
      <c r="W4192"/>
      <c r="X4192" s="410"/>
      <c r="Y4192" s="410"/>
      <c r="Z4192" s="410"/>
      <c r="AA4192" s="410"/>
      <c r="AB4192" s="410"/>
      <c r="AC4192" s="410"/>
      <c r="AD4192" s="410"/>
    </row>
    <row r="4193" spans="1:30" s="30" customFormat="1" x14ac:dyDescent="0.25">
      <c r="A4193"/>
      <c r="B4193"/>
      <c r="C4193" s="33"/>
      <c r="D4193" s="33"/>
      <c r="E4193" s="33"/>
      <c r="F4193" s="33"/>
      <c r="G4193" s="33"/>
      <c r="N4193"/>
      <c r="O4193"/>
      <c r="P4193"/>
      <c r="Q4193"/>
      <c r="R4193"/>
      <c r="S4193"/>
      <c r="T4193"/>
      <c r="U4193"/>
      <c r="V4193"/>
      <c r="W4193"/>
      <c r="X4193" s="410"/>
      <c r="Y4193" s="410"/>
      <c r="Z4193" s="410"/>
      <c r="AA4193" s="410"/>
      <c r="AB4193" s="410"/>
      <c r="AC4193" s="410"/>
      <c r="AD4193" s="410"/>
    </row>
    <row r="4194" spans="1:30" s="30" customFormat="1" x14ac:dyDescent="0.25">
      <c r="A4194"/>
      <c r="B4194"/>
      <c r="C4194" s="33"/>
      <c r="D4194" s="33"/>
      <c r="E4194" s="33"/>
      <c r="F4194" s="33"/>
      <c r="G4194" s="33"/>
      <c r="N4194"/>
      <c r="O4194"/>
      <c r="P4194"/>
      <c r="Q4194"/>
      <c r="R4194"/>
      <c r="S4194"/>
      <c r="T4194"/>
      <c r="U4194"/>
      <c r="V4194"/>
      <c r="W4194"/>
      <c r="X4194" s="410"/>
      <c r="Y4194" s="410"/>
      <c r="Z4194" s="410"/>
      <c r="AA4194" s="410"/>
      <c r="AB4194" s="410"/>
      <c r="AC4194" s="410"/>
      <c r="AD4194" s="410"/>
    </row>
    <row r="4195" spans="1:30" s="30" customFormat="1" x14ac:dyDescent="0.25">
      <c r="A4195"/>
      <c r="B4195"/>
      <c r="C4195" s="33"/>
      <c r="D4195" s="33"/>
      <c r="E4195" s="33"/>
      <c r="F4195" s="33"/>
      <c r="G4195" s="33"/>
      <c r="N4195"/>
      <c r="O4195"/>
      <c r="P4195"/>
      <c r="Q4195"/>
      <c r="R4195"/>
      <c r="S4195"/>
      <c r="T4195"/>
      <c r="U4195"/>
      <c r="V4195"/>
      <c r="W4195"/>
      <c r="X4195" s="410"/>
      <c r="Y4195" s="410"/>
      <c r="Z4195" s="410"/>
      <c r="AA4195" s="410"/>
      <c r="AB4195" s="410"/>
      <c r="AC4195" s="410"/>
      <c r="AD4195" s="410"/>
    </row>
    <row r="4196" spans="1:30" s="30" customFormat="1" x14ac:dyDescent="0.25">
      <c r="A4196"/>
      <c r="B4196"/>
      <c r="C4196" s="33"/>
      <c r="D4196" s="33"/>
      <c r="E4196" s="33"/>
      <c r="F4196" s="33"/>
      <c r="G4196" s="33"/>
      <c r="N4196"/>
      <c r="O4196"/>
      <c r="P4196"/>
      <c r="Q4196"/>
      <c r="R4196"/>
      <c r="S4196"/>
      <c r="T4196"/>
      <c r="U4196"/>
      <c r="V4196"/>
      <c r="W4196"/>
      <c r="X4196" s="410"/>
      <c r="Y4196" s="410"/>
      <c r="Z4196" s="410"/>
      <c r="AA4196" s="410"/>
      <c r="AB4196" s="410"/>
      <c r="AC4196" s="410"/>
      <c r="AD4196" s="410"/>
    </row>
    <row r="4197" spans="1:30" s="30" customFormat="1" x14ac:dyDescent="0.25">
      <c r="A4197"/>
      <c r="B4197"/>
      <c r="C4197" s="33"/>
      <c r="D4197" s="33"/>
      <c r="E4197" s="33"/>
      <c r="F4197" s="33"/>
      <c r="G4197" s="33"/>
      <c r="N4197"/>
      <c r="O4197"/>
      <c r="P4197"/>
      <c r="Q4197"/>
      <c r="R4197"/>
      <c r="S4197"/>
      <c r="T4197"/>
      <c r="U4197"/>
      <c r="V4197"/>
      <c r="W4197"/>
      <c r="X4197" s="410"/>
      <c r="Y4197" s="410"/>
      <c r="Z4197" s="410"/>
      <c r="AA4197" s="410"/>
      <c r="AB4197" s="410"/>
      <c r="AC4197" s="410"/>
      <c r="AD4197" s="410"/>
    </row>
    <row r="4198" spans="1:30" s="30" customFormat="1" x14ac:dyDescent="0.25">
      <c r="A4198"/>
      <c r="B4198"/>
      <c r="C4198" s="33"/>
      <c r="D4198" s="33"/>
      <c r="E4198" s="33"/>
      <c r="F4198" s="33"/>
      <c r="G4198" s="33"/>
      <c r="N4198"/>
      <c r="O4198"/>
      <c r="P4198"/>
      <c r="Q4198"/>
      <c r="R4198"/>
      <c r="S4198"/>
      <c r="T4198"/>
      <c r="U4198"/>
      <c r="V4198"/>
      <c r="W4198"/>
      <c r="X4198" s="410"/>
      <c r="Y4198" s="410"/>
      <c r="Z4198" s="410"/>
      <c r="AA4198" s="410"/>
      <c r="AB4198" s="410"/>
      <c r="AC4198" s="410"/>
      <c r="AD4198" s="410"/>
    </row>
    <row r="4199" spans="1:30" s="30" customFormat="1" x14ac:dyDescent="0.25">
      <c r="A4199"/>
      <c r="B4199"/>
      <c r="C4199" s="33"/>
      <c r="D4199" s="33"/>
      <c r="E4199" s="33"/>
      <c r="F4199" s="33"/>
      <c r="G4199" s="33"/>
      <c r="N4199"/>
      <c r="O4199"/>
      <c r="P4199"/>
      <c r="Q4199"/>
      <c r="R4199"/>
      <c r="S4199"/>
      <c r="T4199"/>
      <c r="U4199"/>
      <c r="V4199"/>
      <c r="W4199"/>
      <c r="X4199" s="410"/>
      <c r="Y4199" s="410"/>
      <c r="Z4199" s="410"/>
      <c r="AA4199" s="410"/>
      <c r="AB4199" s="410"/>
      <c r="AC4199" s="410"/>
      <c r="AD4199" s="410"/>
    </row>
    <row r="4200" spans="1:30" s="30" customFormat="1" x14ac:dyDescent="0.25">
      <c r="A4200"/>
      <c r="B4200"/>
      <c r="C4200" s="33"/>
      <c r="D4200" s="33"/>
      <c r="E4200" s="33"/>
      <c r="F4200" s="33"/>
      <c r="G4200" s="33"/>
      <c r="N4200"/>
      <c r="O4200"/>
      <c r="P4200"/>
      <c r="Q4200"/>
      <c r="R4200"/>
      <c r="S4200"/>
      <c r="T4200"/>
      <c r="U4200"/>
      <c r="V4200"/>
      <c r="W4200"/>
      <c r="X4200" s="410"/>
      <c r="Y4200" s="410"/>
      <c r="Z4200" s="410"/>
      <c r="AA4200" s="410"/>
      <c r="AB4200" s="410"/>
      <c r="AC4200" s="410"/>
      <c r="AD4200" s="410"/>
    </row>
    <row r="4201" spans="1:30" s="30" customFormat="1" x14ac:dyDescent="0.25">
      <c r="A4201"/>
      <c r="B4201"/>
      <c r="C4201" s="33"/>
      <c r="D4201" s="33"/>
      <c r="E4201" s="33"/>
      <c r="F4201" s="33"/>
      <c r="G4201" s="33"/>
      <c r="N4201"/>
      <c r="O4201"/>
      <c r="P4201"/>
      <c r="Q4201"/>
      <c r="R4201"/>
      <c r="S4201"/>
      <c r="T4201"/>
      <c r="U4201"/>
      <c r="V4201"/>
      <c r="W4201"/>
      <c r="X4201" s="410"/>
      <c r="Y4201" s="410"/>
      <c r="Z4201" s="410"/>
      <c r="AA4201" s="410"/>
      <c r="AB4201" s="410"/>
      <c r="AC4201" s="410"/>
      <c r="AD4201" s="410"/>
    </row>
    <row r="4202" spans="1:30" s="30" customFormat="1" x14ac:dyDescent="0.25">
      <c r="A4202"/>
      <c r="B4202"/>
      <c r="C4202" s="33"/>
      <c r="D4202" s="33"/>
      <c r="E4202" s="33"/>
      <c r="F4202" s="33"/>
      <c r="G4202" s="33"/>
      <c r="N4202"/>
      <c r="O4202"/>
      <c r="P4202"/>
      <c r="Q4202"/>
      <c r="R4202"/>
      <c r="S4202"/>
      <c r="T4202"/>
      <c r="U4202"/>
      <c r="V4202"/>
      <c r="W4202"/>
      <c r="X4202" s="410"/>
      <c r="Y4202" s="410"/>
      <c r="Z4202" s="410"/>
      <c r="AA4202" s="410"/>
      <c r="AB4202" s="410"/>
      <c r="AC4202" s="410"/>
      <c r="AD4202" s="410"/>
    </row>
    <row r="4203" spans="1:30" s="30" customFormat="1" x14ac:dyDescent="0.25">
      <c r="A4203"/>
      <c r="B4203"/>
      <c r="C4203" s="33"/>
      <c r="D4203" s="33"/>
      <c r="E4203" s="33"/>
      <c r="F4203" s="33"/>
      <c r="G4203" s="33"/>
      <c r="N4203"/>
      <c r="O4203"/>
      <c r="P4203"/>
      <c r="Q4203"/>
      <c r="R4203"/>
      <c r="S4203"/>
      <c r="T4203"/>
      <c r="U4203"/>
      <c r="V4203"/>
      <c r="W4203"/>
      <c r="X4203" s="410"/>
      <c r="Y4203" s="410"/>
      <c r="Z4203" s="410"/>
      <c r="AA4203" s="410"/>
      <c r="AB4203" s="410"/>
      <c r="AC4203" s="410"/>
      <c r="AD4203" s="410"/>
    </row>
    <row r="4204" spans="1:30" s="30" customFormat="1" x14ac:dyDescent="0.25">
      <c r="A4204"/>
      <c r="B4204"/>
      <c r="C4204" s="33"/>
      <c r="D4204" s="33"/>
      <c r="E4204" s="33"/>
      <c r="F4204" s="33"/>
      <c r="G4204" s="33"/>
      <c r="N4204"/>
      <c r="O4204"/>
      <c r="P4204"/>
      <c r="Q4204"/>
      <c r="R4204"/>
      <c r="S4204"/>
      <c r="T4204"/>
      <c r="U4204"/>
      <c r="V4204"/>
      <c r="W4204"/>
      <c r="X4204" s="410"/>
      <c r="Y4204" s="410"/>
      <c r="Z4204" s="410"/>
      <c r="AA4204" s="410"/>
      <c r="AB4204" s="410"/>
      <c r="AC4204" s="410"/>
      <c r="AD4204" s="410"/>
    </row>
    <row r="4205" spans="1:30" s="30" customFormat="1" x14ac:dyDescent="0.25">
      <c r="A4205"/>
      <c r="B4205"/>
      <c r="C4205" s="33"/>
      <c r="D4205" s="33"/>
      <c r="E4205" s="33"/>
      <c r="F4205" s="33"/>
      <c r="G4205" s="33"/>
      <c r="N4205"/>
      <c r="O4205"/>
      <c r="P4205"/>
      <c r="Q4205"/>
      <c r="R4205"/>
      <c r="S4205"/>
      <c r="T4205"/>
      <c r="U4205"/>
      <c r="V4205"/>
      <c r="W4205"/>
      <c r="X4205" s="410"/>
      <c r="Y4205" s="410"/>
      <c r="Z4205" s="410"/>
      <c r="AA4205" s="410"/>
      <c r="AB4205" s="410"/>
      <c r="AC4205" s="410"/>
      <c r="AD4205" s="410"/>
    </row>
    <row r="4206" spans="1:30" s="30" customFormat="1" x14ac:dyDescent="0.25">
      <c r="A4206"/>
      <c r="B4206"/>
      <c r="C4206" s="33"/>
      <c r="D4206" s="33"/>
      <c r="E4206" s="33"/>
      <c r="F4206" s="33"/>
      <c r="G4206" s="33"/>
      <c r="N4206"/>
      <c r="O4206"/>
      <c r="P4206"/>
      <c r="Q4206"/>
      <c r="R4206"/>
      <c r="S4206"/>
      <c r="T4206"/>
      <c r="U4206"/>
      <c r="V4206"/>
      <c r="W4206"/>
      <c r="X4206" s="410"/>
      <c r="Y4206" s="410"/>
      <c r="Z4206" s="410"/>
      <c r="AA4206" s="410"/>
      <c r="AB4206" s="410"/>
      <c r="AC4206" s="410"/>
      <c r="AD4206" s="410"/>
    </row>
    <row r="4207" spans="1:30" s="30" customFormat="1" x14ac:dyDescent="0.25">
      <c r="A4207"/>
      <c r="B4207"/>
      <c r="C4207" s="33"/>
      <c r="D4207" s="33"/>
      <c r="E4207" s="33"/>
      <c r="F4207" s="33"/>
      <c r="G4207" s="33"/>
      <c r="N4207"/>
      <c r="O4207"/>
      <c r="P4207"/>
      <c r="Q4207"/>
      <c r="R4207"/>
      <c r="S4207"/>
      <c r="T4207"/>
      <c r="U4207"/>
      <c r="V4207"/>
      <c r="W4207"/>
      <c r="X4207" s="410"/>
      <c r="Y4207" s="410"/>
      <c r="Z4207" s="410"/>
      <c r="AA4207" s="410"/>
      <c r="AB4207" s="410"/>
      <c r="AC4207" s="410"/>
      <c r="AD4207" s="410"/>
    </row>
    <row r="4208" spans="1:30" s="30" customFormat="1" x14ac:dyDescent="0.25">
      <c r="A4208"/>
      <c r="B4208"/>
      <c r="C4208" s="33"/>
      <c r="D4208" s="33"/>
      <c r="E4208" s="33"/>
      <c r="F4208" s="33"/>
      <c r="G4208" s="33"/>
      <c r="N4208"/>
      <c r="O4208"/>
      <c r="P4208"/>
      <c r="Q4208"/>
      <c r="R4208"/>
      <c r="S4208"/>
      <c r="T4208"/>
      <c r="U4208"/>
      <c r="V4208"/>
      <c r="W4208"/>
      <c r="X4208" s="410"/>
      <c r="Y4208" s="410"/>
      <c r="Z4208" s="410"/>
      <c r="AA4208" s="410"/>
      <c r="AB4208" s="410"/>
      <c r="AC4208" s="410"/>
      <c r="AD4208" s="410"/>
    </row>
    <row r="4209" spans="1:30" s="30" customFormat="1" x14ac:dyDescent="0.25">
      <c r="A4209"/>
      <c r="B4209"/>
      <c r="C4209" s="33"/>
      <c r="D4209" s="33"/>
      <c r="E4209" s="33"/>
      <c r="F4209" s="33"/>
      <c r="G4209" s="33"/>
      <c r="N4209"/>
      <c r="O4209"/>
      <c r="P4209"/>
      <c r="Q4209"/>
      <c r="R4209"/>
      <c r="S4209"/>
      <c r="T4209"/>
      <c r="U4209"/>
      <c r="V4209"/>
      <c r="W4209"/>
      <c r="X4209" s="410"/>
      <c r="Y4209" s="410"/>
      <c r="Z4209" s="410"/>
      <c r="AA4209" s="410"/>
      <c r="AB4209" s="410"/>
      <c r="AC4209" s="410"/>
      <c r="AD4209" s="410"/>
    </row>
    <row r="4210" spans="1:30" s="30" customFormat="1" x14ac:dyDescent="0.25">
      <c r="A4210"/>
      <c r="B4210"/>
      <c r="C4210" s="33"/>
      <c r="D4210" s="33"/>
      <c r="E4210" s="33"/>
      <c r="F4210" s="33"/>
      <c r="G4210" s="33"/>
      <c r="N4210"/>
      <c r="O4210"/>
      <c r="P4210"/>
      <c r="Q4210"/>
      <c r="R4210"/>
      <c r="S4210"/>
      <c r="T4210"/>
      <c r="U4210"/>
      <c r="V4210"/>
      <c r="W4210"/>
      <c r="X4210" s="410"/>
      <c r="Y4210" s="410"/>
      <c r="Z4210" s="410"/>
      <c r="AA4210" s="410"/>
      <c r="AB4210" s="410"/>
      <c r="AC4210" s="410"/>
      <c r="AD4210" s="410"/>
    </row>
    <row r="4211" spans="1:30" s="30" customFormat="1" x14ac:dyDescent="0.25">
      <c r="A4211"/>
      <c r="B4211"/>
      <c r="C4211" s="33"/>
      <c r="D4211" s="33"/>
      <c r="E4211" s="33"/>
      <c r="F4211" s="33"/>
      <c r="G4211" s="33"/>
      <c r="N4211"/>
      <c r="O4211"/>
      <c r="P4211"/>
      <c r="Q4211"/>
      <c r="R4211"/>
      <c r="S4211"/>
      <c r="T4211"/>
      <c r="U4211"/>
      <c r="V4211"/>
      <c r="W4211"/>
      <c r="X4211" s="410"/>
      <c r="Y4211" s="410"/>
      <c r="Z4211" s="410"/>
      <c r="AA4211" s="410"/>
      <c r="AB4211" s="410"/>
      <c r="AC4211" s="410"/>
      <c r="AD4211" s="410"/>
    </row>
    <row r="4212" spans="1:30" s="30" customFormat="1" x14ac:dyDescent="0.25">
      <c r="A4212"/>
      <c r="B4212"/>
      <c r="C4212" s="33"/>
      <c r="D4212" s="33"/>
      <c r="E4212" s="33"/>
      <c r="F4212" s="33"/>
      <c r="G4212" s="33"/>
      <c r="N4212"/>
      <c r="O4212"/>
      <c r="P4212"/>
      <c r="Q4212"/>
      <c r="R4212"/>
      <c r="S4212"/>
      <c r="T4212"/>
      <c r="U4212"/>
      <c r="V4212"/>
      <c r="W4212"/>
      <c r="X4212" s="410"/>
      <c r="Y4212" s="410"/>
      <c r="Z4212" s="410"/>
      <c r="AA4212" s="410"/>
      <c r="AB4212" s="410"/>
      <c r="AC4212" s="410"/>
      <c r="AD4212" s="410"/>
    </row>
    <row r="4213" spans="1:30" s="30" customFormat="1" x14ac:dyDescent="0.25">
      <c r="A4213"/>
      <c r="B4213"/>
      <c r="C4213" s="33"/>
      <c r="D4213" s="33"/>
      <c r="E4213" s="33"/>
      <c r="F4213" s="33"/>
      <c r="G4213" s="33"/>
      <c r="N4213"/>
      <c r="O4213"/>
      <c r="P4213"/>
      <c r="Q4213"/>
      <c r="R4213"/>
      <c r="S4213"/>
      <c r="T4213"/>
      <c r="U4213"/>
      <c r="V4213"/>
      <c r="W4213"/>
      <c r="X4213" s="410"/>
      <c r="Y4213" s="410"/>
      <c r="Z4213" s="410"/>
      <c r="AA4213" s="410"/>
      <c r="AB4213" s="410"/>
      <c r="AC4213" s="410"/>
      <c r="AD4213" s="410"/>
    </row>
    <row r="4214" spans="1:30" s="30" customFormat="1" x14ac:dyDescent="0.25">
      <c r="A4214"/>
      <c r="B4214"/>
      <c r="C4214" s="33"/>
      <c r="D4214" s="33"/>
      <c r="E4214" s="33"/>
      <c r="F4214" s="33"/>
      <c r="G4214" s="33"/>
      <c r="N4214"/>
      <c r="O4214"/>
      <c r="P4214"/>
      <c r="Q4214"/>
      <c r="R4214"/>
      <c r="S4214"/>
      <c r="T4214"/>
      <c r="U4214"/>
      <c r="V4214"/>
      <c r="W4214"/>
      <c r="X4214" s="410"/>
      <c r="Y4214" s="410"/>
      <c r="Z4214" s="410"/>
      <c r="AA4214" s="410"/>
      <c r="AB4214" s="410"/>
      <c r="AC4214" s="410"/>
      <c r="AD4214" s="410"/>
    </row>
    <row r="4215" spans="1:30" s="30" customFormat="1" x14ac:dyDescent="0.25">
      <c r="A4215"/>
      <c r="B4215"/>
      <c r="C4215" s="33"/>
      <c r="D4215" s="33"/>
      <c r="E4215" s="33"/>
      <c r="F4215" s="33"/>
      <c r="G4215" s="33"/>
      <c r="N4215"/>
      <c r="O4215"/>
      <c r="P4215"/>
      <c r="Q4215"/>
      <c r="R4215"/>
      <c r="S4215"/>
      <c r="T4215"/>
      <c r="U4215"/>
      <c r="V4215"/>
      <c r="W4215"/>
      <c r="X4215" s="410"/>
      <c r="Y4215" s="410"/>
      <c r="Z4215" s="410"/>
      <c r="AA4215" s="410"/>
      <c r="AB4215" s="410"/>
      <c r="AC4215" s="410"/>
      <c r="AD4215" s="410"/>
    </row>
    <row r="4216" spans="1:30" s="30" customFormat="1" x14ac:dyDescent="0.25">
      <c r="A4216"/>
      <c r="B4216"/>
      <c r="C4216" s="33"/>
      <c r="D4216" s="33"/>
      <c r="E4216" s="33"/>
      <c r="F4216" s="33"/>
      <c r="G4216" s="33"/>
      <c r="N4216"/>
      <c r="O4216"/>
      <c r="P4216"/>
      <c r="Q4216"/>
      <c r="R4216"/>
      <c r="S4216"/>
      <c r="T4216"/>
      <c r="U4216"/>
      <c r="V4216"/>
      <c r="W4216"/>
      <c r="X4216" s="410"/>
      <c r="Y4216" s="410"/>
      <c r="Z4216" s="410"/>
      <c r="AA4216" s="410"/>
      <c r="AB4216" s="410"/>
      <c r="AC4216" s="410"/>
      <c r="AD4216" s="410"/>
    </row>
    <row r="4217" spans="1:30" s="30" customFormat="1" x14ac:dyDescent="0.25">
      <c r="A4217"/>
      <c r="B4217"/>
      <c r="C4217" s="33"/>
      <c r="D4217" s="33"/>
      <c r="E4217" s="33"/>
      <c r="F4217" s="33"/>
      <c r="G4217" s="33"/>
      <c r="N4217"/>
      <c r="O4217"/>
      <c r="P4217"/>
      <c r="Q4217"/>
      <c r="R4217"/>
      <c r="S4217"/>
      <c r="T4217"/>
      <c r="U4217"/>
      <c r="V4217"/>
      <c r="W4217"/>
      <c r="X4217" s="410"/>
      <c r="Y4217" s="410"/>
      <c r="Z4217" s="410"/>
      <c r="AA4217" s="410"/>
      <c r="AB4217" s="410"/>
      <c r="AC4217" s="410"/>
      <c r="AD4217" s="410"/>
    </row>
    <row r="4218" spans="1:30" s="30" customFormat="1" x14ac:dyDescent="0.25">
      <c r="A4218"/>
      <c r="B4218"/>
      <c r="C4218" s="33"/>
      <c r="D4218" s="33"/>
      <c r="E4218" s="33"/>
      <c r="F4218" s="33"/>
      <c r="G4218" s="33"/>
      <c r="N4218"/>
      <c r="O4218"/>
      <c r="P4218"/>
      <c r="Q4218"/>
      <c r="R4218"/>
      <c r="S4218"/>
      <c r="T4218"/>
      <c r="U4218"/>
      <c r="V4218"/>
      <c r="W4218"/>
      <c r="X4218" s="410"/>
      <c r="Y4218" s="410"/>
      <c r="Z4218" s="410"/>
      <c r="AA4218" s="410"/>
      <c r="AB4218" s="410"/>
      <c r="AC4218" s="410"/>
      <c r="AD4218" s="410"/>
    </row>
    <row r="4219" spans="1:30" s="30" customFormat="1" x14ac:dyDescent="0.25">
      <c r="A4219"/>
      <c r="B4219"/>
      <c r="C4219" s="33"/>
      <c r="D4219" s="33"/>
      <c r="E4219" s="33"/>
      <c r="F4219" s="33"/>
      <c r="G4219" s="33"/>
      <c r="N4219"/>
      <c r="O4219"/>
      <c r="P4219"/>
      <c r="Q4219"/>
      <c r="R4219"/>
      <c r="S4219"/>
      <c r="T4219"/>
      <c r="U4219"/>
      <c r="V4219"/>
      <c r="W4219"/>
      <c r="X4219" s="410"/>
      <c r="Y4219" s="410"/>
      <c r="Z4219" s="410"/>
      <c r="AA4219" s="410"/>
      <c r="AB4219" s="410"/>
      <c r="AC4219" s="410"/>
      <c r="AD4219" s="410"/>
    </row>
    <row r="4220" spans="1:30" s="30" customFormat="1" x14ac:dyDescent="0.25">
      <c r="A4220"/>
      <c r="B4220"/>
      <c r="C4220" s="33"/>
      <c r="D4220" s="33"/>
      <c r="E4220" s="33"/>
      <c r="F4220" s="33"/>
      <c r="G4220" s="33"/>
      <c r="N4220"/>
      <c r="O4220"/>
      <c r="P4220"/>
      <c r="Q4220"/>
      <c r="R4220"/>
      <c r="S4220"/>
      <c r="T4220"/>
      <c r="U4220"/>
      <c r="V4220"/>
      <c r="W4220"/>
      <c r="X4220" s="410"/>
      <c r="Y4220" s="410"/>
      <c r="Z4220" s="410"/>
      <c r="AA4220" s="410"/>
      <c r="AB4220" s="410"/>
      <c r="AC4220" s="410"/>
      <c r="AD4220" s="410"/>
    </row>
    <row r="4221" spans="1:30" s="30" customFormat="1" x14ac:dyDescent="0.25">
      <c r="A4221"/>
      <c r="B4221"/>
      <c r="C4221" s="33"/>
      <c r="D4221" s="33"/>
      <c r="E4221" s="33"/>
      <c r="F4221" s="33"/>
      <c r="G4221" s="33"/>
      <c r="N4221"/>
      <c r="O4221"/>
      <c r="P4221"/>
      <c r="Q4221"/>
      <c r="R4221"/>
      <c r="S4221"/>
      <c r="T4221"/>
      <c r="U4221"/>
      <c r="V4221"/>
      <c r="W4221"/>
      <c r="X4221" s="410"/>
      <c r="Y4221" s="410"/>
      <c r="Z4221" s="410"/>
      <c r="AA4221" s="410"/>
      <c r="AB4221" s="410"/>
      <c r="AC4221" s="410"/>
      <c r="AD4221" s="410"/>
    </row>
    <row r="4222" spans="1:30" s="30" customFormat="1" x14ac:dyDescent="0.25">
      <c r="A4222"/>
      <c r="B4222"/>
      <c r="C4222" s="33"/>
      <c r="D4222" s="33"/>
      <c r="E4222" s="33"/>
      <c r="F4222" s="33"/>
      <c r="G4222" s="33"/>
      <c r="N4222"/>
      <c r="O4222"/>
      <c r="P4222"/>
      <c r="Q4222"/>
      <c r="R4222"/>
      <c r="S4222"/>
      <c r="T4222"/>
      <c r="U4222"/>
      <c r="V4222"/>
      <c r="W4222"/>
      <c r="X4222" s="410"/>
      <c r="Y4222" s="410"/>
      <c r="Z4222" s="410"/>
      <c r="AA4222" s="410"/>
      <c r="AB4222" s="410"/>
      <c r="AC4222" s="410"/>
      <c r="AD4222" s="410"/>
    </row>
    <row r="4223" spans="1:30" s="30" customFormat="1" x14ac:dyDescent="0.25">
      <c r="A4223"/>
      <c r="B4223"/>
      <c r="C4223" s="33"/>
      <c r="D4223" s="33"/>
      <c r="E4223" s="33"/>
      <c r="F4223" s="33"/>
      <c r="G4223" s="33"/>
      <c r="N4223"/>
      <c r="O4223"/>
      <c r="P4223"/>
      <c r="Q4223"/>
      <c r="R4223"/>
      <c r="S4223"/>
      <c r="T4223"/>
      <c r="U4223"/>
      <c r="V4223"/>
      <c r="W4223"/>
      <c r="X4223" s="410"/>
      <c r="Y4223" s="410"/>
      <c r="Z4223" s="410"/>
      <c r="AA4223" s="410"/>
      <c r="AB4223" s="410"/>
      <c r="AC4223" s="410"/>
      <c r="AD4223" s="410"/>
    </row>
    <row r="4224" spans="1:30" s="30" customFormat="1" x14ac:dyDescent="0.25">
      <c r="A4224"/>
      <c r="B4224"/>
      <c r="C4224" s="33"/>
      <c r="D4224" s="33"/>
      <c r="E4224" s="33"/>
      <c r="F4224" s="33"/>
      <c r="G4224" s="33"/>
      <c r="N4224"/>
      <c r="O4224"/>
      <c r="P4224"/>
      <c r="Q4224"/>
      <c r="R4224"/>
      <c r="S4224"/>
      <c r="T4224"/>
      <c r="U4224"/>
      <c r="V4224"/>
      <c r="W4224"/>
      <c r="X4224" s="410"/>
      <c r="Y4224" s="410"/>
      <c r="Z4224" s="410"/>
      <c r="AA4224" s="410"/>
      <c r="AB4224" s="410"/>
      <c r="AC4224" s="410"/>
      <c r="AD4224" s="410"/>
    </row>
    <row r="4225" spans="1:30" s="30" customFormat="1" x14ac:dyDescent="0.25">
      <c r="A4225"/>
      <c r="B4225"/>
      <c r="C4225" s="33"/>
      <c r="D4225" s="33"/>
      <c r="E4225" s="33"/>
      <c r="F4225" s="33"/>
      <c r="G4225" s="33"/>
      <c r="N4225"/>
      <c r="O4225"/>
      <c r="P4225"/>
      <c r="Q4225"/>
      <c r="R4225"/>
      <c r="S4225"/>
      <c r="T4225"/>
      <c r="U4225"/>
      <c r="V4225"/>
      <c r="W4225"/>
      <c r="X4225" s="410"/>
      <c r="Y4225" s="410"/>
      <c r="Z4225" s="410"/>
      <c r="AA4225" s="410"/>
      <c r="AB4225" s="410"/>
      <c r="AC4225" s="410"/>
      <c r="AD4225" s="410"/>
    </row>
    <row r="4226" spans="1:30" s="30" customFormat="1" x14ac:dyDescent="0.25">
      <c r="A4226"/>
      <c r="B4226"/>
      <c r="C4226" s="33"/>
      <c r="D4226" s="33"/>
      <c r="E4226" s="33"/>
      <c r="F4226" s="33"/>
      <c r="G4226" s="33"/>
      <c r="N4226"/>
      <c r="O4226"/>
      <c r="P4226"/>
      <c r="Q4226"/>
      <c r="R4226"/>
      <c r="S4226"/>
      <c r="T4226"/>
      <c r="U4226"/>
      <c r="V4226"/>
      <c r="W4226"/>
      <c r="X4226" s="410"/>
      <c r="Y4226" s="410"/>
      <c r="Z4226" s="410"/>
      <c r="AA4226" s="410"/>
      <c r="AB4226" s="410"/>
      <c r="AC4226" s="410"/>
      <c r="AD4226" s="410"/>
    </row>
    <row r="4227" spans="1:30" s="30" customFormat="1" x14ac:dyDescent="0.25">
      <c r="A4227"/>
      <c r="B4227"/>
      <c r="C4227" s="33"/>
      <c r="D4227" s="33"/>
      <c r="E4227" s="33"/>
      <c r="F4227" s="33"/>
      <c r="G4227" s="33"/>
      <c r="N4227"/>
      <c r="O4227"/>
      <c r="P4227"/>
      <c r="Q4227"/>
      <c r="R4227"/>
      <c r="S4227"/>
      <c r="T4227"/>
      <c r="U4227"/>
      <c r="V4227"/>
      <c r="W4227"/>
      <c r="X4227" s="410"/>
      <c r="Y4227" s="410"/>
      <c r="Z4227" s="410"/>
      <c r="AA4227" s="410"/>
      <c r="AB4227" s="410"/>
      <c r="AC4227" s="410"/>
      <c r="AD4227" s="410"/>
    </row>
    <row r="4228" spans="1:30" s="30" customFormat="1" x14ac:dyDescent="0.25">
      <c r="A4228"/>
      <c r="B4228"/>
      <c r="C4228" s="33"/>
      <c r="D4228" s="33"/>
      <c r="E4228" s="33"/>
      <c r="F4228" s="33"/>
      <c r="G4228" s="33"/>
      <c r="N4228"/>
      <c r="O4228"/>
      <c r="P4228"/>
      <c r="Q4228"/>
      <c r="R4228"/>
      <c r="S4228"/>
      <c r="T4228"/>
      <c r="U4228"/>
      <c r="V4228"/>
      <c r="W4228"/>
      <c r="X4228" s="410"/>
      <c r="Y4228" s="410"/>
      <c r="Z4228" s="410"/>
      <c r="AA4228" s="410"/>
      <c r="AB4228" s="410"/>
      <c r="AC4228" s="410"/>
      <c r="AD4228" s="410"/>
    </row>
    <row r="4229" spans="1:30" s="30" customFormat="1" x14ac:dyDescent="0.25">
      <c r="A4229"/>
      <c r="B4229"/>
      <c r="C4229" s="33"/>
      <c r="D4229" s="33"/>
      <c r="E4229" s="33"/>
      <c r="F4229" s="33"/>
      <c r="G4229" s="33"/>
      <c r="N4229"/>
      <c r="O4229"/>
      <c r="P4229"/>
      <c r="Q4229"/>
      <c r="R4229"/>
      <c r="S4229"/>
      <c r="T4229"/>
      <c r="U4229"/>
      <c r="V4229"/>
      <c r="W4229"/>
      <c r="X4229" s="410"/>
      <c r="Y4229" s="410"/>
      <c r="Z4229" s="410"/>
      <c r="AA4229" s="410"/>
      <c r="AB4229" s="410"/>
      <c r="AC4229" s="410"/>
      <c r="AD4229" s="410"/>
    </row>
    <row r="4230" spans="1:30" s="30" customFormat="1" x14ac:dyDescent="0.25">
      <c r="A4230"/>
      <c r="B4230"/>
      <c r="C4230" s="33"/>
      <c r="D4230" s="33"/>
      <c r="E4230" s="33"/>
      <c r="F4230" s="33"/>
      <c r="G4230" s="33"/>
      <c r="N4230"/>
      <c r="O4230"/>
      <c r="P4230"/>
      <c r="Q4230"/>
      <c r="R4230"/>
      <c r="S4230"/>
      <c r="T4230"/>
      <c r="U4230"/>
      <c r="V4230"/>
      <c r="W4230"/>
      <c r="X4230" s="410"/>
      <c r="Y4230" s="410"/>
      <c r="Z4230" s="410"/>
      <c r="AA4230" s="410"/>
      <c r="AB4230" s="410"/>
      <c r="AC4230" s="410"/>
      <c r="AD4230" s="410"/>
    </row>
    <row r="4231" spans="1:30" s="30" customFormat="1" x14ac:dyDescent="0.25">
      <c r="A4231"/>
      <c r="B4231"/>
      <c r="C4231" s="33"/>
      <c r="D4231" s="33"/>
      <c r="E4231" s="33"/>
      <c r="F4231" s="33"/>
      <c r="G4231" s="33"/>
      <c r="N4231"/>
      <c r="O4231"/>
      <c r="P4231"/>
      <c r="Q4231"/>
      <c r="R4231"/>
      <c r="S4231"/>
      <c r="T4231"/>
      <c r="U4231"/>
      <c r="V4231"/>
      <c r="W4231"/>
      <c r="X4231" s="410"/>
      <c r="Y4231" s="410"/>
      <c r="Z4231" s="410"/>
      <c r="AA4231" s="410"/>
      <c r="AB4231" s="410"/>
      <c r="AC4231" s="410"/>
      <c r="AD4231" s="410"/>
    </row>
    <row r="4232" spans="1:30" s="30" customFormat="1" x14ac:dyDescent="0.25">
      <c r="A4232"/>
      <c r="B4232"/>
      <c r="C4232" s="33"/>
      <c r="D4232" s="33"/>
      <c r="E4232" s="33"/>
      <c r="F4232" s="33"/>
      <c r="G4232" s="33"/>
      <c r="N4232"/>
      <c r="O4232"/>
      <c r="P4232"/>
      <c r="Q4232"/>
      <c r="R4232"/>
      <c r="S4232"/>
      <c r="T4232"/>
      <c r="U4232"/>
      <c r="V4232"/>
      <c r="W4232"/>
      <c r="X4232" s="410"/>
      <c r="Y4232" s="410"/>
      <c r="Z4232" s="410"/>
      <c r="AA4232" s="410"/>
      <c r="AB4232" s="410"/>
      <c r="AC4232" s="410"/>
      <c r="AD4232" s="410"/>
    </row>
    <row r="4233" spans="1:30" s="30" customFormat="1" x14ac:dyDescent="0.25">
      <c r="A4233"/>
      <c r="B4233"/>
      <c r="C4233" s="33"/>
      <c r="D4233" s="33"/>
      <c r="E4233" s="33"/>
      <c r="F4233" s="33"/>
      <c r="G4233" s="33"/>
      <c r="N4233"/>
      <c r="O4233"/>
      <c r="P4233"/>
      <c r="Q4233"/>
      <c r="R4233"/>
      <c r="S4233"/>
      <c r="T4233"/>
      <c r="U4233"/>
      <c r="V4233"/>
      <c r="W4233"/>
      <c r="X4233" s="410"/>
      <c r="Y4233" s="410"/>
      <c r="Z4233" s="410"/>
      <c r="AA4233" s="410"/>
      <c r="AB4233" s="410"/>
      <c r="AC4233" s="410"/>
      <c r="AD4233" s="410"/>
    </row>
    <row r="4234" spans="1:30" s="30" customFormat="1" x14ac:dyDescent="0.25">
      <c r="A4234"/>
      <c r="B4234"/>
      <c r="C4234" s="33"/>
      <c r="D4234" s="33"/>
      <c r="E4234" s="33"/>
      <c r="F4234" s="33"/>
      <c r="G4234" s="33"/>
      <c r="N4234"/>
      <c r="O4234"/>
      <c r="P4234"/>
      <c r="Q4234"/>
      <c r="R4234"/>
      <c r="S4234"/>
      <c r="T4234"/>
      <c r="U4234"/>
      <c r="V4234"/>
      <c r="W4234"/>
      <c r="X4234" s="410"/>
      <c r="Y4234" s="410"/>
      <c r="Z4234" s="410"/>
      <c r="AA4234" s="410"/>
      <c r="AB4234" s="410"/>
      <c r="AC4234" s="410"/>
      <c r="AD4234" s="410"/>
    </row>
    <row r="4235" spans="1:30" s="30" customFormat="1" x14ac:dyDescent="0.25">
      <c r="A4235"/>
      <c r="B4235"/>
      <c r="C4235" s="33"/>
      <c r="D4235" s="33"/>
      <c r="E4235" s="33"/>
      <c r="F4235" s="33"/>
      <c r="G4235" s="33"/>
      <c r="N4235"/>
      <c r="O4235"/>
      <c r="P4235"/>
      <c r="Q4235"/>
      <c r="R4235"/>
      <c r="S4235"/>
      <c r="T4235"/>
      <c r="U4235"/>
      <c r="V4235"/>
      <c r="W4235"/>
      <c r="X4235" s="410"/>
      <c r="Y4235" s="410"/>
      <c r="Z4235" s="410"/>
      <c r="AA4235" s="410"/>
      <c r="AB4235" s="410"/>
      <c r="AC4235" s="410"/>
      <c r="AD4235" s="410"/>
    </row>
    <row r="4236" spans="1:30" s="30" customFormat="1" x14ac:dyDescent="0.25">
      <c r="A4236"/>
      <c r="B4236"/>
      <c r="C4236" s="33"/>
      <c r="D4236" s="33"/>
      <c r="E4236" s="33"/>
      <c r="F4236" s="33"/>
      <c r="G4236" s="33"/>
      <c r="N4236"/>
      <c r="O4236"/>
      <c r="P4236"/>
      <c r="Q4236"/>
      <c r="R4236"/>
      <c r="S4236"/>
      <c r="T4236"/>
      <c r="U4236"/>
      <c r="V4236"/>
      <c r="W4236"/>
      <c r="X4236" s="410"/>
      <c r="Y4236" s="410"/>
      <c r="Z4236" s="410"/>
      <c r="AA4236" s="410"/>
      <c r="AB4236" s="410"/>
      <c r="AC4236" s="410"/>
      <c r="AD4236" s="410"/>
    </row>
    <row r="4237" spans="1:30" s="30" customFormat="1" x14ac:dyDescent="0.25">
      <c r="A4237"/>
      <c r="B4237"/>
      <c r="C4237" s="33"/>
      <c r="D4237" s="33"/>
      <c r="E4237" s="33"/>
      <c r="F4237" s="33"/>
      <c r="G4237" s="33"/>
      <c r="N4237"/>
      <c r="O4237"/>
      <c r="P4237"/>
      <c r="Q4237"/>
      <c r="R4237"/>
      <c r="S4237"/>
      <c r="T4237"/>
      <c r="U4237"/>
      <c r="V4237"/>
      <c r="W4237"/>
      <c r="X4237" s="410"/>
      <c r="Y4237" s="410"/>
      <c r="Z4237" s="410"/>
      <c r="AA4237" s="410"/>
      <c r="AB4237" s="410"/>
      <c r="AC4237" s="410"/>
      <c r="AD4237" s="410"/>
    </row>
    <row r="4238" spans="1:30" s="30" customFormat="1" x14ac:dyDescent="0.25">
      <c r="A4238"/>
      <c r="B4238"/>
      <c r="C4238" s="33"/>
      <c r="D4238" s="33"/>
      <c r="E4238" s="33"/>
      <c r="F4238" s="33"/>
      <c r="G4238" s="33"/>
      <c r="N4238"/>
      <c r="O4238"/>
      <c r="P4238"/>
      <c r="Q4238"/>
      <c r="R4238"/>
      <c r="S4238"/>
      <c r="T4238"/>
      <c r="U4238"/>
      <c r="V4238"/>
      <c r="W4238"/>
      <c r="X4238" s="410"/>
      <c r="Y4238" s="410"/>
      <c r="Z4238" s="410"/>
      <c r="AA4238" s="410"/>
      <c r="AB4238" s="410"/>
      <c r="AC4238" s="410"/>
      <c r="AD4238" s="410"/>
    </row>
    <row r="4239" spans="1:30" s="30" customFormat="1" x14ac:dyDescent="0.25">
      <c r="A4239"/>
      <c r="B4239"/>
      <c r="C4239" s="33"/>
      <c r="D4239" s="33"/>
      <c r="E4239" s="33"/>
      <c r="F4239" s="33"/>
      <c r="G4239" s="33"/>
      <c r="N4239"/>
      <c r="O4239"/>
      <c r="P4239"/>
      <c r="Q4239"/>
      <c r="R4239"/>
      <c r="S4239"/>
      <c r="T4239"/>
      <c r="U4239"/>
      <c r="V4239"/>
      <c r="W4239"/>
      <c r="X4239" s="410"/>
      <c r="Y4239" s="410"/>
      <c r="Z4239" s="410"/>
      <c r="AA4239" s="410"/>
      <c r="AB4239" s="410"/>
      <c r="AC4239" s="410"/>
      <c r="AD4239" s="410"/>
    </row>
    <row r="4240" spans="1:30" s="30" customFormat="1" x14ac:dyDescent="0.25">
      <c r="A4240"/>
      <c r="B4240"/>
      <c r="C4240" s="33"/>
      <c r="D4240" s="33"/>
      <c r="E4240" s="33"/>
      <c r="F4240" s="33"/>
      <c r="G4240" s="33"/>
      <c r="N4240"/>
      <c r="O4240"/>
      <c r="P4240"/>
      <c r="Q4240"/>
      <c r="R4240"/>
      <c r="S4240"/>
      <c r="T4240"/>
      <c r="U4240"/>
      <c r="V4240"/>
      <c r="W4240"/>
      <c r="X4240" s="410"/>
      <c r="Y4240" s="410"/>
      <c r="Z4240" s="410"/>
      <c r="AA4240" s="410"/>
      <c r="AB4240" s="410"/>
      <c r="AC4240" s="410"/>
      <c r="AD4240" s="410"/>
    </row>
    <row r="4241" spans="1:30" s="30" customFormat="1" x14ac:dyDescent="0.25">
      <c r="A4241"/>
      <c r="B4241"/>
      <c r="C4241" s="33"/>
      <c r="D4241" s="33"/>
      <c r="E4241" s="33"/>
      <c r="F4241" s="33"/>
      <c r="G4241" s="33"/>
      <c r="N4241"/>
      <c r="O4241"/>
      <c r="P4241"/>
      <c r="Q4241"/>
      <c r="R4241"/>
      <c r="S4241"/>
      <c r="T4241"/>
      <c r="U4241"/>
      <c r="V4241"/>
      <c r="W4241"/>
      <c r="X4241" s="410"/>
      <c r="Y4241" s="410"/>
      <c r="Z4241" s="410"/>
      <c r="AA4241" s="410"/>
      <c r="AB4241" s="410"/>
      <c r="AC4241" s="410"/>
      <c r="AD4241" s="410"/>
    </row>
    <row r="4242" spans="1:30" s="30" customFormat="1" x14ac:dyDescent="0.25">
      <c r="A4242"/>
      <c r="B4242"/>
      <c r="C4242" s="33"/>
      <c r="D4242" s="33"/>
      <c r="E4242" s="33"/>
      <c r="F4242" s="33"/>
      <c r="G4242" s="33"/>
      <c r="N4242"/>
      <c r="O4242"/>
      <c r="P4242"/>
      <c r="Q4242"/>
      <c r="R4242"/>
      <c r="S4242"/>
      <c r="T4242"/>
      <c r="U4242"/>
      <c r="V4242"/>
      <c r="W4242"/>
      <c r="X4242" s="410"/>
      <c r="Y4242" s="410"/>
      <c r="Z4242" s="410"/>
      <c r="AA4242" s="410"/>
      <c r="AB4242" s="410"/>
      <c r="AC4242" s="410"/>
      <c r="AD4242" s="410"/>
    </row>
    <row r="4243" spans="1:30" s="30" customFormat="1" x14ac:dyDescent="0.25">
      <c r="A4243"/>
      <c r="B4243"/>
      <c r="C4243" s="33"/>
      <c r="D4243" s="33"/>
      <c r="E4243" s="33"/>
      <c r="F4243" s="33"/>
      <c r="G4243" s="33"/>
      <c r="N4243"/>
      <c r="O4243"/>
      <c r="P4243"/>
      <c r="Q4243"/>
      <c r="R4243"/>
      <c r="S4243"/>
      <c r="T4243"/>
      <c r="U4243"/>
      <c r="V4243"/>
      <c r="W4243"/>
      <c r="X4243" s="410"/>
      <c r="Y4243" s="410"/>
      <c r="Z4243" s="410"/>
      <c r="AA4243" s="410"/>
      <c r="AB4243" s="410"/>
      <c r="AC4243" s="410"/>
      <c r="AD4243" s="410"/>
    </row>
    <row r="4244" spans="1:30" s="30" customFormat="1" x14ac:dyDescent="0.25">
      <c r="A4244"/>
      <c r="B4244"/>
      <c r="C4244" s="33"/>
      <c r="D4244" s="33"/>
      <c r="E4244" s="33"/>
      <c r="F4244" s="33"/>
      <c r="G4244" s="33"/>
      <c r="N4244"/>
      <c r="O4244"/>
      <c r="P4244"/>
      <c r="Q4244"/>
      <c r="R4244"/>
      <c r="S4244"/>
      <c r="T4244"/>
      <c r="U4244"/>
      <c r="V4244"/>
      <c r="W4244"/>
      <c r="X4244" s="410"/>
      <c r="Y4244" s="410"/>
      <c r="Z4244" s="410"/>
      <c r="AA4244" s="410"/>
      <c r="AB4244" s="410"/>
      <c r="AC4244" s="410"/>
      <c r="AD4244" s="410"/>
    </row>
    <row r="4245" spans="1:30" s="30" customFormat="1" x14ac:dyDescent="0.25">
      <c r="A4245"/>
      <c r="B4245"/>
      <c r="C4245" s="33"/>
      <c r="D4245" s="33"/>
      <c r="E4245" s="33"/>
      <c r="F4245" s="33"/>
      <c r="G4245" s="33"/>
      <c r="N4245"/>
      <c r="O4245"/>
      <c r="P4245"/>
      <c r="Q4245"/>
      <c r="R4245"/>
      <c r="S4245"/>
      <c r="T4245"/>
      <c r="U4245"/>
      <c r="V4245"/>
      <c r="W4245"/>
      <c r="X4245" s="410"/>
      <c r="Y4245" s="410"/>
      <c r="Z4245" s="410"/>
      <c r="AA4245" s="410"/>
      <c r="AB4245" s="410"/>
      <c r="AC4245" s="410"/>
      <c r="AD4245" s="410"/>
    </row>
    <row r="4246" spans="1:30" s="30" customFormat="1" x14ac:dyDescent="0.25">
      <c r="A4246"/>
      <c r="B4246"/>
      <c r="C4246" s="33"/>
      <c r="D4246" s="33"/>
      <c r="E4246" s="33"/>
      <c r="F4246" s="33"/>
      <c r="G4246" s="33"/>
      <c r="N4246"/>
      <c r="O4246"/>
      <c r="P4246"/>
      <c r="Q4246"/>
      <c r="R4246"/>
      <c r="S4246"/>
      <c r="T4246"/>
      <c r="U4246"/>
      <c r="V4246"/>
      <c r="W4246"/>
      <c r="X4246" s="410"/>
      <c r="Y4246" s="410"/>
      <c r="Z4246" s="410"/>
      <c r="AA4246" s="410"/>
      <c r="AB4246" s="410"/>
      <c r="AC4246" s="410"/>
      <c r="AD4246" s="410"/>
    </row>
    <row r="4247" spans="1:30" s="30" customFormat="1" x14ac:dyDescent="0.25">
      <c r="A4247"/>
      <c r="B4247"/>
      <c r="C4247" s="33"/>
      <c r="D4247" s="33"/>
      <c r="E4247" s="33"/>
      <c r="F4247" s="33"/>
      <c r="G4247" s="33"/>
      <c r="N4247"/>
      <c r="O4247"/>
      <c r="P4247"/>
      <c r="Q4247"/>
      <c r="R4247"/>
      <c r="S4247"/>
      <c r="T4247"/>
      <c r="U4247"/>
      <c r="V4247"/>
      <c r="W4247"/>
      <c r="X4247" s="410"/>
      <c r="Y4247" s="410"/>
      <c r="Z4247" s="410"/>
      <c r="AA4247" s="410"/>
      <c r="AB4247" s="410"/>
      <c r="AC4247" s="410"/>
      <c r="AD4247" s="410"/>
    </row>
    <row r="4248" spans="1:30" s="30" customFormat="1" x14ac:dyDescent="0.25">
      <c r="A4248"/>
      <c r="B4248"/>
      <c r="C4248" s="33"/>
      <c r="D4248" s="33"/>
      <c r="E4248" s="33"/>
      <c r="F4248" s="33"/>
      <c r="G4248" s="33"/>
      <c r="N4248"/>
      <c r="O4248"/>
      <c r="P4248"/>
      <c r="Q4248"/>
      <c r="R4248"/>
      <c r="S4248"/>
      <c r="T4248"/>
      <c r="U4248"/>
      <c r="V4248"/>
      <c r="W4248"/>
      <c r="X4248" s="410"/>
      <c r="Y4248" s="410"/>
      <c r="Z4248" s="410"/>
      <c r="AA4248" s="410"/>
      <c r="AB4248" s="410"/>
      <c r="AC4248" s="410"/>
      <c r="AD4248" s="410"/>
    </row>
    <row r="4249" spans="1:30" s="30" customFormat="1" x14ac:dyDescent="0.25">
      <c r="A4249"/>
      <c r="B4249"/>
      <c r="C4249" s="33"/>
      <c r="D4249" s="33"/>
      <c r="E4249" s="33"/>
      <c r="F4249" s="33"/>
      <c r="G4249" s="33"/>
      <c r="N4249"/>
      <c r="O4249"/>
      <c r="P4249"/>
      <c r="Q4249"/>
      <c r="R4249"/>
      <c r="S4249"/>
      <c r="T4249"/>
      <c r="U4249"/>
      <c r="V4249"/>
      <c r="W4249"/>
      <c r="X4249" s="410"/>
      <c r="Y4249" s="410"/>
      <c r="Z4249" s="410"/>
      <c r="AA4249" s="410"/>
      <c r="AB4249" s="410"/>
      <c r="AC4249" s="410"/>
      <c r="AD4249" s="410"/>
    </row>
    <row r="4250" spans="1:30" s="30" customFormat="1" x14ac:dyDescent="0.25">
      <c r="A4250"/>
      <c r="B4250"/>
      <c r="C4250" s="33"/>
      <c r="D4250" s="33"/>
      <c r="E4250" s="33"/>
      <c r="F4250" s="33"/>
      <c r="G4250" s="33"/>
      <c r="N4250"/>
      <c r="O4250"/>
      <c r="P4250"/>
      <c r="Q4250"/>
      <c r="R4250"/>
      <c r="S4250"/>
      <c r="T4250"/>
      <c r="U4250"/>
      <c r="V4250"/>
      <c r="W4250"/>
      <c r="X4250" s="410"/>
      <c r="Y4250" s="410"/>
      <c r="Z4250" s="410"/>
      <c r="AA4250" s="410"/>
      <c r="AB4250" s="410"/>
      <c r="AC4250" s="410"/>
      <c r="AD4250" s="410"/>
    </row>
    <row r="4251" spans="1:30" s="30" customFormat="1" x14ac:dyDescent="0.25">
      <c r="A4251"/>
      <c r="B4251"/>
      <c r="C4251" s="33"/>
      <c r="D4251" s="33"/>
      <c r="E4251" s="33"/>
      <c r="F4251" s="33"/>
      <c r="G4251" s="33"/>
      <c r="N4251"/>
      <c r="O4251"/>
      <c r="P4251"/>
      <c r="Q4251"/>
      <c r="R4251"/>
      <c r="S4251"/>
      <c r="T4251"/>
      <c r="U4251"/>
      <c r="V4251"/>
      <c r="W4251"/>
      <c r="X4251" s="410"/>
      <c r="Y4251" s="410"/>
      <c r="Z4251" s="410"/>
      <c r="AA4251" s="410"/>
      <c r="AB4251" s="410"/>
      <c r="AC4251" s="410"/>
      <c r="AD4251" s="410"/>
    </row>
    <row r="4252" spans="1:30" s="30" customFormat="1" x14ac:dyDescent="0.25">
      <c r="A4252"/>
      <c r="B4252"/>
      <c r="C4252" s="33"/>
      <c r="D4252" s="33"/>
      <c r="E4252" s="33"/>
      <c r="F4252" s="33"/>
      <c r="G4252" s="33"/>
      <c r="N4252"/>
      <c r="O4252"/>
      <c r="P4252"/>
      <c r="Q4252"/>
      <c r="R4252"/>
      <c r="S4252"/>
      <c r="T4252"/>
      <c r="U4252"/>
      <c r="V4252"/>
      <c r="W4252"/>
      <c r="X4252" s="410"/>
      <c r="Y4252" s="410"/>
      <c r="Z4252" s="410"/>
      <c r="AA4252" s="410"/>
      <c r="AB4252" s="410"/>
      <c r="AC4252" s="410"/>
      <c r="AD4252" s="410"/>
    </row>
    <row r="4253" spans="1:30" s="30" customFormat="1" x14ac:dyDescent="0.25">
      <c r="A4253"/>
      <c r="B4253"/>
      <c r="C4253" s="33"/>
      <c r="D4253" s="33"/>
      <c r="E4253" s="33"/>
      <c r="F4253" s="33"/>
      <c r="G4253" s="33"/>
      <c r="N4253"/>
      <c r="O4253"/>
      <c r="P4253"/>
      <c r="Q4253"/>
      <c r="R4253"/>
      <c r="S4253"/>
      <c r="T4253"/>
      <c r="U4253"/>
      <c r="V4253"/>
      <c r="W4253"/>
      <c r="X4253" s="410"/>
      <c r="Y4253" s="410"/>
      <c r="Z4253" s="410"/>
      <c r="AA4253" s="410"/>
      <c r="AB4253" s="410"/>
      <c r="AC4253" s="410"/>
      <c r="AD4253" s="410"/>
    </row>
    <row r="4254" spans="1:30" s="30" customFormat="1" x14ac:dyDescent="0.25">
      <c r="A4254"/>
      <c r="B4254"/>
      <c r="C4254" s="33"/>
      <c r="D4254" s="33"/>
      <c r="E4254" s="33"/>
      <c r="F4254" s="33"/>
      <c r="G4254" s="33"/>
      <c r="N4254"/>
      <c r="O4254"/>
      <c r="P4254"/>
      <c r="Q4254"/>
      <c r="R4254"/>
      <c r="S4254"/>
      <c r="T4254"/>
      <c r="U4254"/>
      <c r="V4254"/>
      <c r="W4254"/>
      <c r="X4254" s="410"/>
      <c r="Y4254" s="410"/>
      <c r="Z4254" s="410"/>
      <c r="AA4254" s="410"/>
      <c r="AB4254" s="410"/>
      <c r="AC4254" s="410"/>
      <c r="AD4254" s="410"/>
    </row>
    <row r="4255" spans="1:30" s="30" customFormat="1" x14ac:dyDescent="0.25">
      <c r="A4255"/>
      <c r="B4255"/>
      <c r="C4255" s="33"/>
      <c r="D4255" s="33"/>
      <c r="E4255" s="33"/>
      <c r="F4255" s="33"/>
      <c r="G4255" s="33"/>
      <c r="N4255"/>
      <c r="O4255"/>
      <c r="P4255"/>
      <c r="Q4255"/>
      <c r="R4255"/>
      <c r="S4255"/>
      <c r="T4255"/>
      <c r="U4255"/>
      <c r="V4255"/>
      <c r="W4255"/>
      <c r="X4255" s="410"/>
      <c r="Y4255" s="410"/>
      <c r="Z4255" s="410"/>
      <c r="AA4255" s="410"/>
      <c r="AB4255" s="410"/>
      <c r="AC4255" s="410"/>
      <c r="AD4255" s="410"/>
    </row>
    <row r="4256" spans="1:30" s="30" customFormat="1" x14ac:dyDescent="0.25">
      <c r="A4256"/>
      <c r="B4256"/>
      <c r="C4256" s="33"/>
      <c r="D4256" s="33"/>
      <c r="E4256" s="33"/>
      <c r="F4256" s="33"/>
      <c r="G4256" s="33"/>
      <c r="N4256"/>
      <c r="O4256"/>
      <c r="P4256"/>
      <c r="Q4256"/>
      <c r="R4256"/>
      <c r="S4256"/>
      <c r="T4256"/>
      <c r="U4256"/>
      <c r="V4256"/>
      <c r="W4256"/>
      <c r="X4256" s="410"/>
      <c r="Y4256" s="410"/>
      <c r="Z4256" s="410"/>
      <c r="AA4256" s="410"/>
      <c r="AB4256" s="410"/>
      <c r="AC4256" s="410"/>
      <c r="AD4256" s="410"/>
    </row>
    <row r="4257" spans="1:30" s="30" customFormat="1" x14ac:dyDescent="0.25">
      <c r="A4257"/>
      <c r="B4257"/>
      <c r="C4257" s="33"/>
      <c r="D4257" s="33"/>
      <c r="E4257" s="33"/>
      <c r="F4257" s="33"/>
      <c r="G4257" s="33"/>
      <c r="N4257"/>
      <c r="O4257"/>
      <c r="P4257"/>
      <c r="Q4257"/>
      <c r="R4257"/>
      <c r="S4257"/>
      <c r="T4257"/>
      <c r="U4257"/>
      <c r="V4257"/>
      <c r="W4257"/>
      <c r="X4257" s="410"/>
      <c r="Y4257" s="410"/>
      <c r="Z4257" s="410"/>
      <c r="AA4257" s="410"/>
      <c r="AB4257" s="410"/>
      <c r="AC4257" s="410"/>
      <c r="AD4257" s="410"/>
    </row>
    <row r="4258" spans="1:30" s="30" customFormat="1" x14ac:dyDescent="0.25">
      <c r="A4258"/>
      <c r="B4258"/>
      <c r="C4258" s="33"/>
      <c r="D4258" s="33"/>
      <c r="E4258" s="33"/>
      <c r="F4258" s="33"/>
      <c r="G4258" s="33"/>
      <c r="N4258"/>
      <c r="O4258"/>
      <c r="P4258"/>
      <c r="Q4258"/>
      <c r="R4258"/>
      <c r="S4258"/>
      <c r="T4258"/>
      <c r="U4258"/>
      <c r="V4258"/>
      <c r="W4258"/>
      <c r="X4258" s="410"/>
      <c r="Y4258" s="410"/>
      <c r="Z4258" s="410"/>
      <c r="AA4258" s="410"/>
      <c r="AB4258" s="410"/>
      <c r="AC4258" s="410"/>
      <c r="AD4258" s="410"/>
    </row>
    <row r="4259" spans="1:30" s="30" customFormat="1" x14ac:dyDescent="0.25">
      <c r="A4259"/>
      <c r="B4259"/>
      <c r="C4259" s="33"/>
      <c r="D4259" s="33"/>
      <c r="E4259" s="33"/>
      <c r="F4259" s="33"/>
      <c r="G4259" s="33"/>
      <c r="N4259"/>
      <c r="O4259"/>
      <c r="P4259"/>
      <c r="Q4259"/>
      <c r="R4259"/>
      <c r="S4259"/>
      <c r="T4259"/>
      <c r="U4259"/>
      <c r="V4259"/>
      <c r="W4259"/>
      <c r="X4259" s="410"/>
      <c r="Y4259" s="410"/>
      <c r="Z4259" s="410"/>
      <c r="AA4259" s="410"/>
      <c r="AB4259" s="410"/>
      <c r="AC4259" s="410"/>
      <c r="AD4259" s="410"/>
    </row>
    <row r="4260" spans="1:30" s="30" customFormat="1" x14ac:dyDescent="0.25">
      <c r="A4260"/>
      <c r="B4260"/>
      <c r="C4260" s="33"/>
      <c r="D4260" s="33"/>
      <c r="E4260" s="33"/>
      <c r="F4260" s="33"/>
      <c r="G4260" s="33"/>
      <c r="N4260"/>
      <c r="O4260"/>
      <c r="P4260"/>
      <c r="Q4260"/>
      <c r="R4260"/>
      <c r="S4260"/>
      <c r="T4260"/>
      <c r="U4260"/>
      <c r="V4260"/>
      <c r="W4260"/>
      <c r="X4260" s="410"/>
      <c r="Y4260" s="410"/>
      <c r="Z4260" s="410"/>
      <c r="AA4260" s="410"/>
      <c r="AB4260" s="410"/>
      <c r="AC4260" s="410"/>
      <c r="AD4260" s="410"/>
    </row>
    <row r="4261" spans="1:30" s="30" customFormat="1" x14ac:dyDescent="0.25">
      <c r="A4261"/>
      <c r="B4261"/>
      <c r="C4261" s="33"/>
      <c r="D4261" s="33"/>
      <c r="E4261" s="33"/>
      <c r="F4261" s="33"/>
      <c r="G4261" s="33"/>
      <c r="N4261"/>
      <c r="O4261"/>
      <c r="P4261"/>
      <c r="Q4261"/>
      <c r="R4261"/>
      <c r="S4261"/>
      <c r="T4261"/>
      <c r="U4261"/>
      <c r="V4261"/>
      <c r="W4261"/>
      <c r="X4261" s="410"/>
      <c r="Y4261" s="410"/>
      <c r="Z4261" s="410"/>
      <c r="AA4261" s="410"/>
      <c r="AB4261" s="410"/>
      <c r="AC4261" s="410"/>
      <c r="AD4261" s="410"/>
    </row>
    <row r="4262" spans="1:30" s="30" customFormat="1" x14ac:dyDescent="0.25">
      <c r="A4262"/>
      <c r="B4262"/>
      <c r="C4262" s="33"/>
      <c r="D4262" s="33"/>
      <c r="E4262" s="33"/>
      <c r="F4262" s="33"/>
      <c r="G4262" s="33"/>
      <c r="N4262"/>
      <c r="O4262"/>
      <c r="P4262"/>
      <c r="Q4262"/>
      <c r="R4262"/>
      <c r="S4262"/>
      <c r="T4262"/>
      <c r="U4262"/>
      <c r="V4262"/>
      <c r="W4262"/>
      <c r="X4262" s="410"/>
      <c r="Y4262" s="410"/>
      <c r="Z4262" s="410"/>
      <c r="AA4262" s="410"/>
      <c r="AB4262" s="410"/>
      <c r="AC4262" s="410"/>
      <c r="AD4262" s="410"/>
    </row>
    <row r="4263" spans="1:30" s="30" customFormat="1" x14ac:dyDescent="0.25">
      <c r="A4263"/>
      <c r="B4263"/>
      <c r="C4263" s="33"/>
      <c r="D4263" s="33"/>
      <c r="E4263" s="33"/>
      <c r="F4263" s="33"/>
      <c r="G4263" s="33"/>
      <c r="N4263"/>
      <c r="O4263"/>
      <c r="P4263"/>
      <c r="Q4263"/>
      <c r="R4263"/>
      <c r="S4263"/>
      <c r="T4263"/>
      <c r="U4263"/>
      <c r="V4263"/>
      <c r="W4263"/>
      <c r="X4263" s="410"/>
      <c r="Y4263" s="410"/>
      <c r="Z4263" s="410"/>
      <c r="AA4263" s="410"/>
      <c r="AB4263" s="410"/>
      <c r="AC4263" s="410"/>
      <c r="AD4263" s="410"/>
    </row>
    <row r="4264" spans="1:30" s="30" customFormat="1" x14ac:dyDescent="0.25">
      <c r="A4264"/>
      <c r="B4264"/>
      <c r="C4264" s="33"/>
      <c r="D4264" s="33"/>
      <c r="E4264" s="33"/>
      <c r="F4264" s="33"/>
      <c r="G4264" s="33"/>
      <c r="N4264"/>
      <c r="O4264"/>
      <c r="P4264"/>
      <c r="Q4264"/>
      <c r="R4264"/>
      <c r="S4264"/>
      <c r="T4264"/>
      <c r="U4264"/>
      <c r="V4264"/>
      <c r="W4264"/>
      <c r="X4264" s="410"/>
      <c r="Y4264" s="410"/>
      <c r="Z4264" s="410"/>
      <c r="AA4264" s="410"/>
      <c r="AB4264" s="410"/>
      <c r="AC4264" s="410"/>
      <c r="AD4264" s="410"/>
    </row>
    <row r="4265" spans="1:30" s="30" customFormat="1" x14ac:dyDescent="0.25">
      <c r="A4265"/>
      <c r="B4265"/>
      <c r="C4265" s="33"/>
      <c r="D4265" s="33"/>
      <c r="E4265" s="33"/>
      <c r="F4265" s="33"/>
      <c r="G4265" s="33"/>
      <c r="N4265"/>
      <c r="O4265"/>
      <c r="P4265"/>
      <c r="Q4265"/>
      <c r="R4265"/>
      <c r="S4265"/>
      <c r="T4265"/>
      <c r="U4265"/>
      <c r="V4265"/>
      <c r="W4265"/>
      <c r="X4265" s="410"/>
      <c r="Y4265" s="410"/>
      <c r="Z4265" s="410"/>
      <c r="AA4265" s="410"/>
      <c r="AB4265" s="410"/>
      <c r="AC4265" s="410"/>
      <c r="AD4265" s="410"/>
    </row>
    <row r="4266" spans="1:30" s="30" customFormat="1" x14ac:dyDescent="0.25">
      <c r="A4266"/>
      <c r="B4266"/>
      <c r="C4266" s="33"/>
      <c r="D4266" s="33"/>
      <c r="E4266" s="33"/>
      <c r="F4266" s="33"/>
      <c r="G4266" s="33"/>
      <c r="N4266"/>
      <c r="O4266"/>
      <c r="P4266"/>
      <c r="Q4266"/>
      <c r="R4266"/>
      <c r="S4266"/>
      <c r="T4266"/>
      <c r="U4266"/>
      <c r="V4266"/>
      <c r="W4266"/>
      <c r="X4266" s="410"/>
      <c r="Y4266" s="410"/>
      <c r="Z4266" s="410"/>
      <c r="AA4266" s="410"/>
      <c r="AB4266" s="410"/>
      <c r="AC4266" s="410"/>
      <c r="AD4266" s="410"/>
    </row>
    <row r="4267" spans="1:30" s="30" customFormat="1" x14ac:dyDescent="0.25">
      <c r="A4267"/>
      <c r="B4267"/>
      <c r="C4267" s="33"/>
      <c r="D4267" s="33"/>
      <c r="E4267" s="33"/>
      <c r="F4267" s="33"/>
      <c r="G4267" s="33"/>
      <c r="N4267"/>
      <c r="O4267"/>
      <c r="P4267"/>
      <c r="Q4267"/>
      <c r="R4267"/>
      <c r="S4267"/>
      <c r="T4267"/>
      <c r="U4267"/>
      <c r="V4267"/>
      <c r="W4267"/>
      <c r="X4267" s="410"/>
      <c r="Y4267" s="410"/>
      <c r="Z4267" s="410"/>
      <c r="AA4267" s="410"/>
      <c r="AB4267" s="410"/>
      <c r="AC4267" s="410"/>
      <c r="AD4267" s="410"/>
    </row>
    <row r="4268" spans="1:30" s="30" customFormat="1" x14ac:dyDescent="0.25">
      <c r="A4268"/>
      <c r="B4268"/>
      <c r="C4268" s="33"/>
      <c r="D4268" s="33"/>
      <c r="E4268" s="33"/>
      <c r="F4268" s="33"/>
      <c r="G4268" s="33"/>
      <c r="N4268"/>
      <c r="O4268"/>
      <c r="P4268"/>
      <c r="Q4268"/>
      <c r="R4268"/>
      <c r="S4268"/>
      <c r="T4268"/>
      <c r="U4268"/>
      <c r="V4268"/>
      <c r="W4268"/>
      <c r="X4268" s="410"/>
      <c r="Y4268" s="410"/>
      <c r="Z4268" s="410"/>
      <c r="AA4268" s="410"/>
      <c r="AB4268" s="410"/>
      <c r="AC4268" s="410"/>
      <c r="AD4268" s="410"/>
    </row>
    <row r="4269" spans="1:30" s="30" customFormat="1" x14ac:dyDescent="0.25">
      <c r="A4269"/>
      <c r="B4269"/>
      <c r="C4269" s="33"/>
      <c r="D4269" s="33"/>
      <c r="E4269" s="33"/>
      <c r="F4269" s="33"/>
      <c r="G4269" s="33"/>
      <c r="N4269"/>
      <c r="O4269"/>
      <c r="P4269"/>
      <c r="Q4269"/>
      <c r="R4269"/>
      <c r="S4269"/>
      <c r="T4269"/>
      <c r="U4269"/>
      <c r="V4269"/>
      <c r="W4269"/>
      <c r="X4269" s="410"/>
      <c r="Y4269" s="410"/>
      <c r="Z4269" s="410"/>
      <c r="AA4269" s="410"/>
      <c r="AB4269" s="410"/>
      <c r="AC4269" s="410"/>
      <c r="AD4269" s="410"/>
    </row>
    <row r="4270" spans="1:30" s="30" customFormat="1" x14ac:dyDescent="0.25">
      <c r="A4270"/>
      <c r="B4270"/>
      <c r="C4270" s="33"/>
      <c r="D4270" s="33"/>
      <c r="E4270" s="33"/>
      <c r="F4270" s="33"/>
      <c r="G4270" s="33"/>
      <c r="N4270"/>
      <c r="O4270"/>
      <c r="P4270"/>
      <c r="Q4270"/>
      <c r="R4270"/>
      <c r="S4270"/>
      <c r="T4270"/>
      <c r="U4270"/>
      <c r="V4270"/>
      <c r="W4270"/>
      <c r="X4270" s="410"/>
      <c r="Y4270" s="410"/>
      <c r="Z4270" s="410"/>
      <c r="AA4270" s="410"/>
      <c r="AB4270" s="410"/>
      <c r="AC4270" s="410"/>
      <c r="AD4270" s="410"/>
    </row>
    <row r="4271" spans="1:30" s="30" customFormat="1" x14ac:dyDescent="0.25">
      <c r="A4271"/>
      <c r="B4271"/>
      <c r="C4271" s="33"/>
      <c r="D4271" s="33"/>
      <c r="E4271" s="33"/>
      <c r="F4271" s="33"/>
      <c r="G4271" s="33"/>
      <c r="N4271"/>
      <c r="O4271"/>
      <c r="P4271"/>
      <c r="Q4271"/>
      <c r="R4271"/>
      <c r="S4271"/>
      <c r="T4271"/>
      <c r="U4271"/>
      <c r="V4271"/>
      <c r="W4271"/>
      <c r="X4271" s="410"/>
      <c r="Y4271" s="410"/>
      <c r="Z4271" s="410"/>
      <c r="AA4271" s="410"/>
      <c r="AB4271" s="410"/>
      <c r="AC4271" s="410"/>
      <c r="AD4271" s="410"/>
    </row>
    <row r="4272" spans="1:30" s="30" customFormat="1" x14ac:dyDescent="0.25">
      <c r="A4272"/>
      <c r="B4272"/>
      <c r="C4272" s="33"/>
      <c r="D4272" s="33"/>
      <c r="E4272" s="33"/>
      <c r="F4272" s="33"/>
      <c r="G4272" s="33"/>
      <c r="N4272"/>
      <c r="O4272"/>
      <c r="P4272"/>
      <c r="Q4272"/>
      <c r="R4272"/>
      <c r="S4272"/>
      <c r="T4272"/>
      <c r="U4272"/>
      <c r="V4272"/>
      <c r="W4272"/>
      <c r="X4272" s="410"/>
      <c r="Y4272" s="410"/>
      <c r="Z4272" s="410"/>
      <c r="AA4272" s="410"/>
      <c r="AB4272" s="410"/>
      <c r="AC4272" s="410"/>
      <c r="AD4272" s="410"/>
    </row>
    <row r="4273" spans="1:30" s="30" customFormat="1" x14ac:dyDescent="0.25">
      <c r="A4273"/>
      <c r="B4273"/>
      <c r="C4273" s="33"/>
      <c r="D4273" s="33"/>
      <c r="E4273" s="33"/>
      <c r="F4273" s="33"/>
      <c r="G4273" s="33"/>
      <c r="N4273"/>
      <c r="O4273"/>
      <c r="P4273"/>
      <c r="Q4273"/>
      <c r="R4273"/>
      <c r="S4273"/>
      <c r="T4273"/>
      <c r="U4273"/>
      <c r="V4273"/>
      <c r="W4273"/>
      <c r="X4273" s="410"/>
      <c r="Y4273" s="410"/>
      <c r="Z4273" s="410"/>
      <c r="AA4273" s="410"/>
      <c r="AB4273" s="410"/>
      <c r="AC4273" s="410"/>
      <c r="AD4273" s="410"/>
    </row>
    <row r="4274" spans="1:30" s="30" customFormat="1" x14ac:dyDescent="0.25">
      <c r="A4274"/>
      <c r="B4274"/>
      <c r="C4274" s="33"/>
      <c r="D4274" s="33"/>
      <c r="E4274" s="33"/>
      <c r="F4274" s="33"/>
      <c r="G4274" s="33"/>
      <c r="N4274"/>
      <c r="O4274"/>
      <c r="P4274"/>
      <c r="Q4274"/>
      <c r="R4274"/>
      <c r="S4274"/>
      <c r="T4274"/>
      <c r="U4274"/>
      <c r="V4274"/>
      <c r="W4274"/>
      <c r="X4274" s="410"/>
      <c r="Y4274" s="410"/>
      <c r="Z4274" s="410"/>
      <c r="AA4274" s="410"/>
      <c r="AB4274" s="410"/>
      <c r="AC4274" s="410"/>
      <c r="AD4274" s="410"/>
    </row>
    <row r="4275" spans="1:30" s="30" customFormat="1" x14ac:dyDescent="0.25">
      <c r="A4275"/>
      <c r="B4275"/>
      <c r="C4275" s="33"/>
      <c r="D4275" s="33"/>
      <c r="E4275" s="33"/>
      <c r="F4275" s="33"/>
      <c r="G4275" s="33"/>
      <c r="N4275"/>
      <c r="O4275"/>
      <c r="P4275"/>
      <c r="Q4275"/>
      <c r="R4275"/>
      <c r="S4275"/>
      <c r="T4275"/>
      <c r="U4275"/>
      <c r="V4275"/>
      <c r="W4275"/>
      <c r="X4275" s="410"/>
      <c r="Y4275" s="410"/>
      <c r="Z4275" s="410"/>
      <c r="AA4275" s="410"/>
      <c r="AB4275" s="410"/>
      <c r="AC4275" s="410"/>
      <c r="AD4275" s="410"/>
    </row>
    <row r="4276" spans="1:30" s="30" customFormat="1" x14ac:dyDescent="0.25">
      <c r="A4276"/>
      <c r="B4276"/>
      <c r="C4276" s="33"/>
      <c r="D4276" s="33"/>
      <c r="E4276" s="33"/>
      <c r="F4276" s="33"/>
      <c r="G4276" s="33"/>
      <c r="N4276"/>
      <c r="O4276"/>
      <c r="P4276"/>
      <c r="Q4276"/>
      <c r="R4276"/>
      <c r="S4276"/>
      <c r="T4276"/>
      <c r="U4276"/>
      <c r="V4276"/>
      <c r="W4276"/>
      <c r="X4276" s="410"/>
      <c r="Y4276" s="410"/>
      <c r="Z4276" s="410"/>
      <c r="AA4276" s="410"/>
      <c r="AB4276" s="410"/>
      <c r="AC4276" s="410"/>
      <c r="AD4276" s="410"/>
    </row>
    <row r="4277" spans="1:30" s="30" customFormat="1" x14ac:dyDescent="0.25">
      <c r="A4277"/>
      <c r="B4277"/>
      <c r="C4277" s="33"/>
      <c r="D4277" s="33"/>
      <c r="E4277" s="33"/>
      <c r="F4277" s="33"/>
      <c r="G4277" s="33"/>
      <c r="N4277"/>
      <c r="O4277"/>
      <c r="P4277"/>
      <c r="Q4277"/>
      <c r="R4277"/>
      <c r="S4277"/>
      <c r="T4277"/>
      <c r="U4277"/>
      <c r="V4277"/>
      <c r="W4277"/>
      <c r="X4277" s="410"/>
      <c r="Y4277" s="410"/>
      <c r="Z4277" s="410"/>
      <c r="AA4277" s="410"/>
      <c r="AB4277" s="410"/>
      <c r="AC4277" s="410"/>
      <c r="AD4277" s="410"/>
    </row>
    <row r="4278" spans="1:30" s="30" customFormat="1" x14ac:dyDescent="0.25">
      <c r="A4278"/>
      <c r="B4278"/>
      <c r="C4278" s="33"/>
      <c r="D4278" s="33"/>
      <c r="E4278" s="33"/>
      <c r="F4278" s="33"/>
      <c r="G4278" s="33"/>
      <c r="N4278"/>
      <c r="O4278"/>
      <c r="P4278"/>
      <c r="Q4278"/>
      <c r="R4278"/>
      <c r="S4278"/>
      <c r="T4278"/>
      <c r="U4278"/>
      <c r="V4278"/>
      <c r="W4278"/>
      <c r="X4278" s="410"/>
      <c r="Y4278" s="410"/>
      <c r="Z4278" s="410"/>
      <c r="AA4278" s="410"/>
      <c r="AB4278" s="410"/>
      <c r="AC4278" s="410"/>
      <c r="AD4278" s="410"/>
    </row>
    <row r="4279" spans="1:30" s="30" customFormat="1" x14ac:dyDescent="0.25">
      <c r="A4279"/>
      <c r="B4279"/>
      <c r="C4279" s="33"/>
      <c r="D4279" s="33"/>
      <c r="E4279" s="33"/>
      <c r="F4279" s="33"/>
      <c r="G4279" s="33"/>
      <c r="N4279"/>
      <c r="O4279"/>
      <c r="P4279"/>
      <c r="Q4279"/>
      <c r="R4279"/>
      <c r="S4279"/>
      <c r="T4279"/>
      <c r="U4279"/>
      <c r="V4279"/>
      <c r="W4279"/>
      <c r="X4279" s="410"/>
      <c r="Y4279" s="410"/>
      <c r="Z4279" s="410"/>
      <c r="AA4279" s="410"/>
      <c r="AB4279" s="410"/>
      <c r="AC4279" s="410"/>
      <c r="AD4279" s="410"/>
    </row>
    <row r="4280" spans="1:30" s="30" customFormat="1" x14ac:dyDescent="0.25">
      <c r="A4280"/>
      <c r="B4280"/>
      <c r="C4280" s="33"/>
      <c r="D4280" s="33"/>
      <c r="E4280" s="33"/>
      <c r="F4280" s="33"/>
      <c r="G4280" s="33"/>
      <c r="N4280"/>
      <c r="O4280"/>
      <c r="P4280"/>
      <c r="Q4280"/>
      <c r="R4280"/>
      <c r="S4280"/>
      <c r="T4280"/>
      <c r="U4280"/>
      <c r="V4280"/>
      <c r="W4280"/>
      <c r="X4280" s="410"/>
      <c r="Y4280" s="410"/>
      <c r="Z4280" s="410"/>
      <c r="AA4280" s="410"/>
      <c r="AB4280" s="410"/>
      <c r="AC4280" s="410"/>
      <c r="AD4280" s="410"/>
    </row>
    <row r="4281" spans="1:30" s="30" customFormat="1" x14ac:dyDescent="0.25">
      <c r="A4281"/>
      <c r="B4281"/>
      <c r="C4281" s="33"/>
      <c r="D4281" s="33"/>
      <c r="E4281" s="33"/>
      <c r="F4281" s="33"/>
      <c r="G4281" s="33"/>
      <c r="N4281"/>
      <c r="O4281"/>
      <c r="P4281"/>
      <c r="Q4281"/>
      <c r="R4281"/>
      <c r="S4281"/>
      <c r="T4281"/>
      <c r="U4281"/>
      <c r="V4281"/>
      <c r="W4281"/>
      <c r="X4281" s="410"/>
      <c r="Y4281" s="410"/>
      <c r="Z4281" s="410"/>
      <c r="AA4281" s="410"/>
      <c r="AB4281" s="410"/>
      <c r="AC4281" s="410"/>
      <c r="AD4281" s="410"/>
    </row>
    <row r="4282" spans="1:30" s="30" customFormat="1" x14ac:dyDescent="0.25">
      <c r="A4282"/>
      <c r="B4282"/>
      <c r="C4282" s="33"/>
      <c r="D4282" s="33"/>
      <c r="E4282" s="33"/>
      <c r="F4282" s="33"/>
      <c r="G4282" s="33"/>
      <c r="N4282"/>
      <c r="O4282"/>
      <c r="P4282"/>
      <c r="Q4282"/>
      <c r="R4282"/>
      <c r="S4282"/>
      <c r="T4282"/>
      <c r="U4282"/>
      <c r="V4282"/>
      <c r="W4282"/>
      <c r="X4282" s="410"/>
      <c r="Y4282" s="410"/>
      <c r="Z4282" s="410"/>
      <c r="AA4282" s="410"/>
      <c r="AB4282" s="410"/>
      <c r="AC4282" s="410"/>
      <c r="AD4282" s="410"/>
    </row>
    <row r="4283" spans="1:30" s="30" customFormat="1" x14ac:dyDescent="0.25">
      <c r="A4283"/>
      <c r="B4283"/>
      <c r="C4283" s="33"/>
      <c r="D4283" s="33"/>
      <c r="E4283" s="33"/>
      <c r="F4283" s="33"/>
      <c r="G4283" s="33"/>
      <c r="N4283"/>
      <c r="O4283"/>
      <c r="P4283"/>
      <c r="Q4283"/>
      <c r="R4283"/>
      <c r="S4283"/>
      <c r="T4283"/>
      <c r="U4283"/>
      <c r="V4283"/>
      <c r="W4283"/>
      <c r="X4283" s="410"/>
      <c r="Y4283" s="410"/>
      <c r="Z4283" s="410"/>
      <c r="AA4283" s="410"/>
      <c r="AB4283" s="410"/>
      <c r="AC4283" s="410"/>
      <c r="AD4283" s="410"/>
    </row>
    <row r="4284" spans="1:30" s="30" customFormat="1" x14ac:dyDescent="0.25">
      <c r="A4284"/>
      <c r="B4284"/>
      <c r="C4284" s="33"/>
      <c r="D4284" s="33"/>
      <c r="E4284" s="33"/>
      <c r="F4284" s="33"/>
      <c r="G4284" s="33"/>
      <c r="N4284"/>
      <c r="O4284"/>
      <c r="P4284"/>
      <c r="Q4284"/>
      <c r="R4284"/>
      <c r="S4284"/>
      <c r="T4284"/>
      <c r="U4284"/>
      <c r="V4284"/>
      <c r="W4284"/>
      <c r="X4284" s="410"/>
      <c r="Y4284" s="410"/>
      <c r="Z4284" s="410"/>
      <c r="AA4284" s="410"/>
      <c r="AB4284" s="410"/>
      <c r="AC4284" s="410"/>
      <c r="AD4284" s="410"/>
    </row>
    <row r="4285" spans="1:30" s="30" customFormat="1" x14ac:dyDescent="0.25">
      <c r="A4285"/>
      <c r="B4285"/>
      <c r="C4285" s="33"/>
      <c r="D4285" s="33"/>
      <c r="E4285" s="33"/>
      <c r="F4285" s="33"/>
      <c r="G4285" s="33"/>
      <c r="N4285"/>
      <c r="O4285"/>
      <c r="P4285"/>
      <c r="Q4285"/>
      <c r="R4285"/>
      <c r="S4285"/>
      <c r="T4285"/>
      <c r="U4285"/>
      <c r="V4285"/>
      <c r="W4285"/>
      <c r="X4285" s="410"/>
      <c r="Y4285" s="410"/>
      <c r="Z4285" s="410"/>
      <c r="AA4285" s="410"/>
      <c r="AB4285" s="410"/>
      <c r="AC4285" s="410"/>
      <c r="AD4285" s="410"/>
    </row>
    <row r="4286" spans="1:30" s="30" customFormat="1" x14ac:dyDescent="0.25">
      <c r="A4286"/>
      <c r="B4286"/>
      <c r="C4286" s="33"/>
      <c r="D4286" s="33"/>
      <c r="E4286" s="33"/>
      <c r="F4286" s="33"/>
      <c r="G4286" s="33"/>
      <c r="N4286"/>
      <c r="O4286"/>
      <c r="P4286"/>
      <c r="Q4286"/>
      <c r="R4286"/>
      <c r="S4286"/>
      <c r="T4286"/>
      <c r="U4286"/>
      <c r="V4286"/>
      <c r="W4286"/>
      <c r="X4286" s="410"/>
      <c r="Y4286" s="410"/>
      <c r="Z4286" s="410"/>
      <c r="AA4286" s="410"/>
      <c r="AB4286" s="410"/>
      <c r="AC4286" s="410"/>
      <c r="AD4286" s="410"/>
    </row>
    <row r="4287" spans="1:30" s="30" customFormat="1" x14ac:dyDescent="0.25">
      <c r="A4287"/>
      <c r="B4287"/>
      <c r="C4287" s="33"/>
      <c r="D4287" s="33"/>
      <c r="E4287" s="33"/>
      <c r="F4287" s="33"/>
      <c r="G4287" s="33"/>
      <c r="N4287"/>
      <c r="O4287"/>
      <c r="P4287"/>
      <c r="Q4287"/>
      <c r="R4287"/>
      <c r="S4287"/>
      <c r="T4287"/>
      <c r="U4287"/>
      <c r="V4287"/>
      <c r="W4287"/>
      <c r="X4287" s="410"/>
      <c r="Y4287" s="410"/>
      <c r="Z4287" s="410"/>
      <c r="AA4287" s="410"/>
      <c r="AB4287" s="410"/>
      <c r="AC4287" s="410"/>
      <c r="AD4287" s="410"/>
    </row>
    <row r="4288" spans="1:30" s="30" customFormat="1" x14ac:dyDescent="0.25">
      <c r="A4288"/>
      <c r="B4288"/>
      <c r="C4288" s="33"/>
      <c r="D4288" s="33"/>
      <c r="E4288" s="33"/>
      <c r="F4288" s="33"/>
      <c r="G4288" s="33"/>
      <c r="N4288"/>
      <c r="O4288"/>
      <c r="P4288"/>
      <c r="Q4288"/>
      <c r="R4288"/>
      <c r="S4288"/>
      <c r="T4288"/>
      <c r="U4288"/>
      <c r="V4288"/>
      <c r="W4288"/>
      <c r="X4288" s="410"/>
      <c r="Y4288" s="410"/>
      <c r="Z4288" s="410"/>
      <c r="AA4288" s="410"/>
      <c r="AB4288" s="410"/>
      <c r="AC4288" s="410"/>
      <c r="AD4288" s="410"/>
    </row>
    <row r="4289" spans="1:30" s="30" customFormat="1" x14ac:dyDescent="0.25">
      <c r="A4289"/>
      <c r="B4289"/>
      <c r="C4289" s="33"/>
      <c r="D4289" s="33"/>
      <c r="E4289" s="33"/>
      <c r="F4289" s="33"/>
      <c r="G4289" s="33"/>
      <c r="N4289"/>
      <c r="O4289"/>
      <c r="P4289"/>
      <c r="Q4289"/>
      <c r="R4289"/>
      <c r="S4289"/>
      <c r="T4289"/>
      <c r="U4289"/>
      <c r="V4289"/>
      <c r="W4289"/>
      <c r="X4289" s="410"/>
      <c r="Y4289" s="410"/>
      <c r="Z4289" s="410"/>
      <c r="AA4289" s="410"/>
      <c r="AB4289" s="410"/>
      <c r="AC4289" s="410"/>
      <c r="AD4289" s="410"/>
    </row>
    <row r="4290" spans="1:30" s="30" customFormat="1" x14ac:dyDescent="0.25">
      <c r="A4290"/>
      <c r="B4290"/>
      <c r="C4290" s="33"/>
      <c r="D4290" s="33"/>
      <c r="E4290" s="33"/>
      <c r="F4290" s="33"/>
      <c r="G4290" s="33"/>
      <c r="N4290"/>
      <c r="O4290"/>
      <c r="P4290"/>
      <c r="Q4290"/>
      <c r="R4290"/>
      <c r="S4290"/>
      <c r="T4290"/>
      <c r="U4290"/>
      <c r="V4290"/>
      <c r="W4290"/>
      <c r="X4290" s="410"/>
      <c r="Y4290" s="410"/>
      <c r="Z4290" s="410"/>
      <c r="AA4290" s="410"/>
      <c r="AB4290" s="410"/>
      <c r="AC4290" s="410"/>
      <c r="AD4290" s="410"/>
    </row>
    <row r="4291" spans="1:30" s="30" customFormat="1" x14ac:dyDescent="0.25">
      <c r="A4291"/>
      <c r="B4291"/>
      <c r="C4291" s="33"/>
      <c r="D4291" s="33"/>
      <c r="E4291" s="33"/>
      <c r="F4291" s="33"/>
      <c r="G4291" s="33"/>
      <c r="N4291"/>
      <c r="O4291"/>
      <c r="P4291"/>
      <c r="Q4291"/>
      <c r="R4291"/>
      <c r="S4291"/>
      <c r="T4291"/>
      <c r="U4291"/>
      <c r="V4291"/>
      <c r="W4291"/>
      <c r="X4291" s="410"/>
      <c r="Y4291" s="410"/>
      <c r="Z4291" s="410"/>
      <c r="AA4291" s="410"/>
      <c r="AB4291" s="410"/>
      <c r="AC4291" s="410"/>
      <c r="AD4291" s="410"/>
    </row>
    <row r="4292" spans="1:30" s="30" customFormat="1" x14ac:dyDescent="0.25">
      <c r="A4292"/>
      <c r="B4292"/>
      <c r="C4292" s="33"/>
      <c r="D4292" s="33"/>
      <c r="E4292" s="33"/>
      <c r="F4292" s="33"/>
      <c r="G4292" s="33"/>
      <c r="N4292"/>
      <c r="O4292"/>
      <c r="P4292"/>
      <c r="Q4292"/>
      <c r="R4292"/>
      <c r="S4292"/>
      <c r="T4292"/>
      <c r="U4292"/>
      <c r="V4292"/>
      <c r="W4292"/>
      <c r="X4292" s="410"/>
      <c r="Y4292" s="410"/>
      <c r="Z4292" s="410"/>
      <c r="AA4292" s="410"/>
      <c r="AB4292" s="410"/>
      <c r="AC4292" s="410"/>
      <c r="AD4292" s="410"/>
    </row>
    <row r="4293" spans="1:30" s="30" customFormat="1" x14ac:dyDescent="0.25">
      <c r="A4293"/>
      <c r="B4293"/>
      <c r="C4293" s="33"/>
      <c r="D4293" s="33"/>
      <c r="E4293" s="33"/>
      <c r="F4293" s="33"/>
      <c r="G4293" s="33"/>
      <c r="N4293"/>
      <c r="O4293"/>
      <c r="P4293"/>
      <c r="Q4293"/>
      <c r="R4293"/>
      <c r="S4293"/>
      <c r="T4293"/>
      <c r="U4293"/>
      <c r="V4293"/>
      <c r="W4293"/>
      <c r="X4293" s="410"/>
      <c r="Y4293" s="410"/>
      <c r="Z4293" s="410"/>
      <c r="AA4293" s="410"/>
      <c r="AB4293" s="410"/>
      <c r="AC4293" s="410"/>
      <c r="AD4293" s="410"/>
    </row>
    <row r="4294" spans="1:30" s="30" customFormat="1" x14ac:dyDescent="0.25">
      <c r="A4294"/>
      <c r="B4294"/>
      <c r="C4294" s="33"/>
      <c r="D4294" s="33"/>
      <c r="E4294" s="33"/>
      <c r="F4294" s="33"/>
      <c r="G4294" s="33"/>
      <c r="N4294"/>
      <c r="O4294"/>
      <c r="P4294"/>
      <c r="Q4294"/>
      <c r="R4294"/>
      <c r="S4294"/>
      <c r="T4294"/>
      <c r="U4294"/>
      <c r="V4294"/>
      <c r="W4294"/>
      <c r="X4294" s="410"/>
      <c r="Y4294" s="410"/>
      <c r="Z4294" s="410"/>
      <c r="AA4294" s="410"/>
      <c r="AB4294" s="410"/>
      <c r="AC4294" s="410"/>
      <c r="AD4294" s="410"/>
    </row>
    <row r="4295" spans="1:30" s="30" customFormat="1" x14ac:dyDescent="0.25">
      <c r="A4295"/>
      <c r="B4295"/>
      <c r="C4295" s="33"/>
      <c r="D4295" s="33"/>
      <c r="E4295" s="33"/>
      <c r="F4295" s="33"/>
      <c r="G4295" s="33"/>
      <c r="N4295"/>
      <c r="O4295"/>
      <c r="P4295"/>
      <c r="Q4295"/>
      <c r="R4295"/>
      <c r="S4295"/>
      <c r="T4295"/>
      <c r="U4295"/>
      <c r="V4295"/>
      <c r="W4295"/>
      <c r="X4295" s="410"/>
      <c r="Y4295" s="410"/>
      <c r="Z4295" s="410"/>
      <c r="AA4295" s="410"/>
      <c r="AB4295" s="410"/>
      <c r="AC4295" s="410"/>
      <c r="AD4295" s="410"/>
    </row>
    <row r="4296" spans="1:30" s="30" customFormat="1" x14ac:dyDescent="0.25">
      <c r="A4296"/>
      <c r="B4296"/>
      <c r="C4296" s="33"/>
      <c r="D4296" s="33"/>
      <c r="E4296" s="33"/>
      <c r="F4296" s="33"/>
      <c r="G4296" s="33"/>
      <c r="N4296"/>
      <c r="O4296"/>
      <c r="P4296"/>
      <c r="Q4296"/>
      <c r="R4296"/>
      <c r="S4296"/>
      <c r="T4296"/>
      <c r="U4296"/>
      <c r="V4296"/>
      <c r="W4296"/>
      <c r="X4296" s="410"/>
      <c r="Y4296" s="410"/>
      <c r="Z4296" s="410"/>
      <c r="AA4296" s="410"/>
      <c r="AB4296" s="410"/>
      <c r="AC4296" s="410"/>
      <c r="AD4296" s="410"/>
    </row>
    <row r="4297" spans="1:30" s="30" customFormat="1" x14ac:dyDescent="0.25">
      <c r="A4297"/>
      <c r="B4297"/>
      <c r="C4297" s="33"/>
      <c r="D4297" s="33"/>
      <c r="E4297" s="33"/>
      <c r="F4297" s="33"/>
      <c r="G4297" s="33"/>
      <c r="N4297"/>
      <c r="O4297"/>
      <c r="P4297"/>
      <c r="Q4297"/>
      <c r="R4297"/>
      <c r="S4297"/>
      <c r="T4297"/>
      <c r="U4297"/>
      <c r="V4297"/>
      <c r="W4297"/>
      <c r="X4297" s="410"/>
      <c r="Y4297" s="410"/>
      <c r="Z4297" s="410"/>
      <c r="AA4297" s="410"/>
      <c r="AB4297" s="410"/>
      <c r="AC4297" s="410"/>
      <c r="AD4297" s="410"/>
    </row>
    <row r="4298" spans="1:30" s="30" customFormat="1" x14ac:dyDescent="0.25">
      <c r="A4298"/>
      <c r="B4298"/>
      <c r="C4298" s="33"/>
      <c r="D4298" s="33"/>
      <c r="E4298" s="33"/>
      <c r="F4298" s="33"/>
      <c r="G4298" s="33"/>
      <c r="N4298"/>
      <c r="O4298"/>
      <c r="P4298"/>
      <c r="Q4298"/>
      <c r="R4298"/>
      <c r="S4298"/>
      <c r="T4298"/>
      <c r="U4298"/>
      <c r="V4298"/>
      <c r="W4298"/>
      <c r="X4298" s="410"/>
      <c r="Y4298" s="410"/>
      <c r="Z4298" s="410"/>
      <c r="AA4298" s="410"/>
      <c r="AB4298" s="410"/>
      <c r="AC4298" s="410"/>
      <c r="AD4298" s="410"/>
    </row>
    <row r="4299" spans="1:30" s="30" customFormat="1" x14ac:dyDescent="0.25">
      <c r="A4299"/>
      <c r="B4299"/>
      <c r="C4299" s="33"/>
      <c r="D4299" s="33"/>
      <c r="E4299" s="33"/>
      <c r="F4299" s="33"/>
      <c r="G4299" s="33"/>
      <c r="N4299"/>
      <c r="O4299"/>
      <c r="P4299"/>
      <c r="Q4299"/>
      <c r="R4299"/>
      <c r="S4299"/>
      <c r="T4299"/>
      <c r="U4299"/>
      <c r="V4299"/>
      <c r="W4299"/>
      <c r="X4299" s="410"/>
      <c r="Y4299" s="410"/>
      <c r="Z4299" s="410"/>
      <c r="AA4299" s="410"/>
      <c r="AB4299" s="410"/>
      <c r="AC4299" s="410"/>
      <c r="AD4299" s="410"/>
    </row>
    <row r="4300" spans="1:30" s="30" customFormat="1" x14ac:dyDescent="0.25">
      <c r="A4300"/>
      <c r="B4300"/>
      <c r="C4300" s="33"/>
      <c r="D4300" s="33"/>
      <c r="E4300" s="33"/>
      <c r="F4300" s="33"/>
      <c r="G4300" s="33"/>
      <c r="N4300"/>
      <c r="O4300"/>
      <c r="P4300"/>
      <c r="Q4300"/>
      <c r="R4300"/>
      <c r="S4300"/>
      <c r="T4300"/>
      <c r="U4300"/>
      <c r="V4300"/>
      <c r="W4300"/>
      <c r="X4300" s="410"/>
      <c r="Y4300" s="410"/>
      <c r="Z4300" s="410"/>
      <c r="AA4300" s="410"/>
      <c r="AB4300" s="410"/>
      <c r="AC4300" s="410"/>
      <c r="AD4300" s="410"/>
    </row>
    <row r="4301" spans="1:30" s="30" customFormat="1" x14ac:dyDescent="0.25">
      <c r="A4301"/>
      <c r="B4301"/>
      <c r="C4301" s="33"/>
      <c r="D4301" s="33"/>
      <c r="E4301" s="33"/>
      <c r="F4301" s="33"/>
      <c r="G4301" s="33"/>
      <c r="N4301"/>
      <c r="O4301"/>
      <c r="P4301"/>
      <c r="Q4301"/>
      <c r="R4301"/>
      <c r="S4301"/>
      <c r="T4301"/>
      <c r="U4301"/>
      <c r="V4301"/>
      <c r="W4301"/>
      <c r="X4301" s="410"/>
      <c r="Y4301" s="410"/>
      <c r="Z4301" s="410"/>
      <c r="AA4301" s="410"/>
      <c r="AB4301" s="410"/>
      <c r="AC4301" s="410"/>
      <c r="AD4301" s="410"/>
    </row>
    <row r="4302" spans="1:30" s="30" customFormat="1" x14ac:dyDescent="0.25">
      <c r="A4302"/>
      <c r="B4302"/>
      <c r="C4302" s="33"/>
      <c r="D4302" s="33"/>
      <c r="E4302" s="33"/>
      <c r="F4302" s="33"/>
      <c r="G4302" s="33"/>
      <c r="N4302"/>
      <c r="O4302"/>
      <c r="P4302"/>
      <c r="Q4302"/>
      <c r="R4302"/>
      <c r="S4302"/>
      <c r="T4302"/>
      <c r="U4302"/>
      <c r="V4302"/>
      <c r="W4302"/>
      <c r="X4302" s="410"/>
      <c r="Y4302" s="410"/>
      <c r="Z4302" s="410"/>
      <c r="AA4302" s="410"/>
      <c r="AB4302" s="410"/>
      <c r="AC4302" s="410"/>
      <c r="AD4302" s="410"/>
    </row>
    <row r="4303" spans="1:30" s="30" customFormat="1" x14ac:dyDescent="0.25">
      <c r="A4303"/>
      <c r="B4303"/>
      <c r="C4303" s="33"/>
      <c r="D4303" s="33"/>
      <c r="E4303" s="33"/>
      <c r="F4303" s="33"/>
      <c r="G4303" s="33"/>
      <c r="N4303"/>
      <c r="O4303"/>
      <c r="P4303"/>
      <c r="Q4303"/>
      <c r="R4303"/>
      <c r="S4303"/>
      <c r="T4303"/>
      <c r="U4303"/>
      <c r="V4303"/>
      <c r="W4303"/>
      <c r="X4303" s="410"/>
      <c r="Y4303" s="410"/>
      <c r="Z4303" s="410"/>
      <c r="AA4303" s="410"/>
      <c r="AB4303" s="410"/>
      <c r="AC4303" s="410"/>
      <c r="AD4303" s="410"/>
    </row>
    <row r="4304" spans="1:30" s="30" customFormat="1" x14ac:dyDescent="0.25">
      <c r="A4304"/>
      <c r="B4304"/>
      <c r="C4304" s="33"/>
      <c r="D4304" s="33"/>
      <c r="E4304" s="33"/>
      <c r="F4304" s="33"/>
      <c r="G4304" s="33"/>
      <c r="N4304"/>
      <c r="O4304"/>
      <c r="P4304"/>
      <c r="Q4304"/>
      <c r="R4304"/>
      <c r="S4304"/>
      <c r="T4304"/>
      <c r="U4304"/>
      <c r="V4304"/>
      <c r="W4304"/>
      <c r="X4304" s="410"/>
      <c r="Y4304" s="410"/>
      <c r="Z4304" s="410"/>
      <c r="AA4304" s="410"/>
      <c r="AB4304" s="410"/>
      <c r="AC4304" s="410"/>
      <c r="AD4304" s="410"/>
    </row>
    <row r="4305" spans="1:30" s="30" customFormat="1" x14ac:dyDescent="0.25">
      <c r="A4305"/>
      <c r="B4305"/>
      <c r="C4305" s="33"/>
      <c r="D4305" s="33"/>
      <c r="E4305" s="33"/>
      <c r="F4305" s="33"/>
      <c r="G4305" s="33"/>
      <c r="N4305"/>
      <c r="O4305"/>
      <c r="P4305"/>
      <c r="Q4305"/>
      <c r="R4305"/>
      <c r="S4305"/>
      <c r="T4305"/>
      <c r="U4305"/>
      <c r="V4305"/>
      <c r="W4305"/>
      <c r="X4305" s="410"/>
      <c r="Y4305" s="410"/>
      <c r="Z4305" s="410"/>
      <c r="AA4305" s="410"/>
      <c r="AB4305" s="410"/>
      <c r="AC4305" s="410"/>
      <c r="AD4305" s="410"/>
    </row>
    <row r="4306" spans="1:30" s="30" customFormat="1" x14ac:dyDescent="0.25">
      <c r="A4306"/>
      <c r="B4306"/>
      <c r="C4306" s="33"/>
      <c r="D4306" s="33"/>
      <c r="E4306" s="33"/>
      <c r="F4306" s="33"/>
      <c r="G4306" s="33"/>
      <c r="N4306"/>
      <c r="O4306"/>
      <c r="P4306"/>
      <c r="Q4306"/>
      <c r="R4306"/>
      <c r="S4306"/>
      <c r="T4306"/>
      <c r="U4306"/>
      <c r="V4306"/>
      <c r="W4306"/>
      <c r="X4306" s="410"/>
      <c r="Y4306" s="410"/>
      <c r="Z4306" s="410"/>
      <c r="AA4306" s="410"/>
      <c r="AB4306" s="410"/>
      <c r="AC4306" s="410"/>
      <c r="AD4306" s="410"/>
    </row>
    <row r="4307" spans="1:30" s="30" customFormat="1" x14ac:dyDescent="0.25">
      <c r="A4307"/>
      <c r="B4307"/>
      <c r="C4307" s="33"/>
      <c r="D4307" s="33"/>
      <c r="E4307" s="33"/>
      <c r="F4307" s="33"/>
      <c r="G4307" s="33"/>
      <c r="N4307"/>
      <c r="O4307"/>
      <c r="P4307"/>
      <c r="Q4307"/>
      <c r="R4307"/>
      <c r="S4307"/>
      <c r="T4307"/>
      <c r="U4307"/>
      <c r="V4307"/>
      <c r="W4307"/>
      <c r="X4307" s="410"/>
      <c r="Y4307" s="410"/>
      <c r="Z4307" s="410"/>
      <c r="AA4307" s="410"/>
      <c r="AB4307" s="410"/>
      <c r="AC4307" s="410"/>
      <c r="AD4307" s="410"/>
    </row>
    <row r="4308" spans="1:30" s="30" customFormat="1" x14ac:dyDescent="0.25">
      <c r="A4308"/>
      <c r="B4308"/>
      <c r="C4308" s="33"/>
      <c r="D4308" s="33"/>
      <c r="E4308" s="33"/>
      <c r="F4308" s="33"/>
      <c r="G4308" s="33"/>
      <c r="N4308"/>
      <c r="O4308"/>
      <c r="P4308"/>
      <c r="Q4308"/>
      <c r="R4308"/>
      <c r="S4308"/>
      <c r="T4308"/>
      <c r="U4308"/>
      <c r="V4308"/>
      <c r="W4308"/>
      <c r="X4308" s="410"/>
      <c r="Y4308" s="410"/>
      <c r="Z4308" s="410"/>
      <c r="AA4308" s="410"/>
      <c r="AB4308" s="410"/>
      <c r="AC4308" s="410"/>
      <c r="AD4308" s="410"/>
    </row>
    <row r="4309" spans="1:30" s="30" customFormat="1" x14ac:dyDescent="0.25">
      <c r="A4309"/>
      <c r="B4309"/>
      <c r="C4309" s="33"/>
      <c r="D4309" s="33"/>
      <c r="E4309" s="33"/>
      <c r="F4309" s="33"/>
      <c r="G4309" s="33"/>
      <c r="N4309"/>
      <c r="O4309"/>
      <c r="P4309"/>
      <c r="Q4309"/>
      <c r="R4309"/>
      <c r="S4309"/>
      <c r="T4309"/>
      <c r="U4309"/>
      <c r="V4309"/>
      <c r="W4309"/>
      <c r="X4309" s="410"/>
      <c r="Y4309" s="410"/>
      <c r="Z4309" s="410"/>
      <c r="AA4309" s="410"/>
      <c r="AB4309" s="410"/>
      <c r="AC4309" s="410"/>
      <c r="AD4309" s="410"/>
    </row>
    <row r="4310" spans="1:30" s="30" customFormat="1" x14ac:dyDescent="0.25">
      <c r="A4310"/>
      <c r="B4310"/>
      <c r="C4310" s="33"/>
      <c r="D4310" s="33"/>
      <c r="E4310" s="33"/>
      <c r="F4310" s="33"/>
      <c r="G4310" s="33"/>
      <c r="N4310"/>
      <c r="O4310"/>
      <c r="P4310"/>
      <c r="Q4310"/>
      <c r="R4310"/>
      <c r="S4310"/>
      <c r="T4310"/>
      <c r="U4310"/>
      <c r="V4310"/>
      <c r="W4310"/>
      <c r="X4310" s="410"/>
      <c r="Y4310" s="410"/>
      <c r="Z4310" s="410"/>
      <c r="AA4310" s="410"/>
      <c r="AB4310" s="410"/>
      <c r="AC4310" s="410"/>
      <c r="AD4310" s="410"/>
    </row>
    <row r="4311" spans="1:30" s="30" customFormat="1" x14ac:dyDescent="0.25">
      <c r="A4311"/>
      <c r="B4311"/>
      <c r="C4311" s="33"/>
      <c r="D4311" s="33"/>
      <c r="E4311" s="33"/>
      <c r="F4311" s="33"/>
      <c r="G4311" s="33"/>
      <c r="N4311"/>
      <c r="O4311"/>
      <c r="P4311"/>
      <c r="Q4311"/>
      <c r="R4311"/>
      <c r="S4311"/>
      <c r="T4311"/>
      <c r="U4311"/>
      <c r="V4311"/>
      <c r="W4311"/>
      <c r="X4311" s="410"/>
      <c r="Y4311" s="410"/>
      <c r="Z4311" s="410"/>
      <c r="AA4311" s="410"/>
      <c r="AB4311" s="410"/>
      <c r="AC4311" s="410"/>
      <c r="AD4311" s="410"/>
    </row>
    <row r="4312" spans="1:30" s="30" customFormat="1" x14ac:dyDescent="0.25">
      <c r="A4312"/>
      <c r="B4312"/>
      <c r="C4312" s="33"/>
      <c r="D4312" s="33"/>
      <c r="E4312" s="33"/>
      <c r="F4312" s="33"/>
      <c r="G4312" s="33"/>
      <c r="N4312"/>
      <c r="O4312"/>
      <c r="P4312"/>
      <c r="Q4312"/>
      <c r="R4312"/>
      <c r="S4312"/>
      <c r="T4312"/>
      <c r="U4312"/>
      <c r="V4312"/>
      <c r="W4312"/>
      <c r="X4312" s="410"/>
      <c r="Y4312" s="410"/>
      <c r="Z4312" s="410"/>
      <c r="AA4312" s="410"/>
      <c r="AB4312" s="410"/>
      <c r="AC4312" s="410"/>
      <c r="AD4312" s="410"/>
    </row>
    <row r="4313" spans="1:30" s="30" customFormat="1" x14ac:dyDescent="0.25">
      <c r="A4313"/>
      <c r="B4313"/>
      <c r="C4313" s="33"/>
      <c r="D4313" s="33"/>
      <c r="E4313" s="33"/>
      <c r="F4313" s="33"/>
      <c r="G4313" s="33"/>
      <c r="N4313"/>
      <c r="O4313"/>
      <c r="P4313"/>
      <c r="Q4313"/>
      <c r="R4313"/>
      <c r="S4313"/>
      <c r="T4313"/>
      <c r="U4313"/>
      <c r="V4313"/>
      <c r="W4313"/>
      <c r="X4313" s="410"/>
      <c r="Y4313" s="410"/>
      <c r="Z4313" s="410"/>
      <c r="AA4313" s="410"/>
      <c r="AB4313" s="410"/>
      <c r="AC4313" s="410"/>
      <c r="AD4313" s="410"/>
    </row>
    <row r="4314" spans="1:30" s="30" customFormat="1" x14ac:dyDescent="0.25">
      <c r="A4314"/>
      <c r="B4314"/>
      <c r="C4314" s="33"/>
      <c r="D4314" s="33"/>
      <c r="E4314" s="33"/>
      <c r="F4314" s="33"/>
      <c r="G4314" s="33"/>
      <c r="N4314"/>
      <c r="O4314"/>
      <c r="P4314"/>
      <c r="Q4314"/>
      <c r="R4314"/>
      <c r="S4314"/>
      <c r="T4314"/>
      <c r="U4314"/>
      <c r="V4314"/>
      <c r="W4314"/>
      <c r="X4314" s="410"/>
      <c r="Y4314" s="410"/>
      <c r="Z4314" s="410"/>
      <c r="AA4314" s="410"/>
      <c r="AB4314" s="410"/>
      <c r="AC4314" s="410"/>
      <c r="AD4314" s="410"/>
    </row>
    <row r="4315" spans="1:30" s="30" customFormat="1" x14ac:dyDescent="0.25">
      <c r="A4315"/>
      <c r="B4315"/>
      <c r="C4315" s="33"/>
      <c r="D4315" s="33"/>
      <c r="E4315" s="33"/>
      <c r="F4315" s="33"/>
      <c r="G4315" s="33"/>
      <c r="N4315"/>
      <c r="O4315"/>
      <c r="P4315"/>
      <c r="Q4315"/>
      <c r="R4315"/>
      <c r="S4315"/>
      <c r="T4315"/>
      <c r="U4315"/>
      <c r="V4315"/>
      <c r="W4315"/>
      <c r="X4315" s="410"/>
      <c r="Y4315" s="410"/>
      <c r="Z4315" s="410"/>
      <c r="AA4315" s="410"/>
      <c r="AB4315" s="410"/>
      <c r="AC4315" s="410"/>
      <c r="AD4315" s="410"/>
    </row>
    <row r="4316" spans="1:30" s="30" customFormat="1" x14ac:dyDescent="0.25">
      <c r="A4316"/>
      <c r="B4316"/>
      <c r="C4316" s="33"/>
      <c r="D4316" s="33"/>
      <c r="E4316" s="33"/>
      <c r="F4316" s="33"/>
      <c r="G4316" s="33"/>
      <c r="N4316"/>
      <c r="O4316"/>
      <c r="P4316"/>
      <c r="Q4316"/>
      <c r="R4316"/>
      <c r="S4316"/>
      <c r="T4316"/>
      <c r="U4316"/>
      <c r="V4316"/>
      <c r="W4316"/>
      <c r="X4316" s="410"/>
      <c r="Y4316" s="410"/>
      <c r="Z4316" s="410"/>
      <c r="AA4316" s="410"/>
      <c r="AB4316" s="410"/>
      <c r="AC4316" s="410"/>
      <c r="AD4316" s="410"/>
    </row>
    <row r="4317" spans="1:30" s="30" customFormat="1" x14ac:dyDescent="0.25">
      <c r="A4317"/>
      <c r="B4317"/>
      <c r="C4317" s="33"/>
      <c r="D4317" s="33"/>
      <c r="E4317" s="33"/>
      <c r="F4317" s="33"/>
      <c r="G4317" s="33"/>
      <c r="N4317"/>
      <c r="O4317"/>
      <c r="P4317"/>
      <c r="Q4317"/>
      <c r="R4317"/>
      <c r="S4317"/>
      <c r="T4317"/>
      <c r="U4317"/>
      <c r="V4317"/>
      <c r="W4317"/>
      <c r="X4317" s="410"/>
      <c r="Y4317" s="410"/>
      <c r="Z4317" s="410"/>
      <c r="AA4317" s="410"/>
      <c r="AB4317" s="410"/>
      <c r="AC4317" s="410"/>
      <c r="AD4317" s="410"/>
    </row>
    <row r="4318" spans="1:30" s="30" customFormat="1" x14ac:dyDescent="0.25">
      <c r="A4318"/>
      <c r="B4318"/>
      <c r="C4318" s="33"/>
      <c r="D4318" s="33"/>
      <c r="E4318" s="33"/>
      <c r="F4318" s="33"/>
      <c r="G4318" s="33"/>
      <c r="N4318"/>
      <c r="O4318"/>
      <c r="P4318"/>
      <c r="Q4318"/>
      <c r="R4318"/>
      <c r="S4318"/>
      <c r="T4318"/>
      <c r="U4318"/>
      <c r="V4318"/>
      <c r="W4318"/>
      <c r="X4318" s="410"/>
      <c r="Y4318" s="410"/>
      <c r="Z4318" s="410"/>
      <c r="AA4318" s="410"/>
      <c r="AB4318" s="410"/>
      <c r="AC4318" s="410"/>
      <c r="AD4318" s="410"/>
    </row>
    <row r="4319" spans="1:30" s="30" customFormat="1" x14ac:dyDescent="0.25">
      <c r="A4319"/>
      <c r="B4319"/>
      <c r="C4319" s="33"/>
      <c r="D4319" s="33"/>
      <c r="E4319" s="33"/>
      <c r="F4319" s="33"/>
      <c r="G4319" s="33"/>
      <c r="N4319"/>
      <c r="O4319"/>
      <c r="P4319"/>
      <c r="Q4319"/>
      <c r="R4319"/>
      <c r="S4319"/>
      <c r="T4319"/>
      <c r="U4319"/>
      <c r="V4319"/>
      <c r="W4319"/>
      <c r="X4319" s="410"/>
      <c r="Y4319" s="410"/>
      <c r="Z4319" s="410"/>
      <c r="AA4319" s="410"/>
      <c r="AB4319" s="410"/>
      <c r="AC4319" s="410"/>
      <c r="AD4319" s="410"/>
    </row>
    <row r="4320" spans="1:30" s="30" customFormat="1" x14ac:dyDescent="0.25">
      <c r="A4320"/>
      <c r="B4320"/>
      <c r="C4320" s="33"/>
      <c r="D4320" s="33"/>
      <c r="E4320" s="33"/>
      <c r="F4320" s="33"/>
      <c r="G4320" s="33"/>
      <c r="N4320"/>
      <c r="O4320"/>
      <c r="P4320"/>
      <c r="Q4320"/>
      <c r="R4320"/>
      <c r="S4320"/>
      <c r="T4320"/>
      <c r="U4320"/>
      <c r="V4320"/>
      <c r="W4320"/>
      <c r="X4320" s="410"/>
      <c r="Y4320" s="410"/>
      <c r="Z4320" s="410"/>
      <c r="AA4320" s="410"/>
      <c r="AB4320" s="410"/>
      <c r="AC4320" s="410"/>
      <c r="AD4320" s="410"/>
    </row>
    <row r="4321" spans="1:30" s="30" customFormat="1" x14ac:dyDescent="0.25">
      <c r="A4321"/>
      <c r="B4321"/>
      <c r="C4321" s="33"/>
      <c r="D4321" s="33"/>
      <c r="E4321" s="33"/>
      <c r="F4321" s="33"/>
      <c r="G4321" s="33"/>
      <c r="N4321"/>
      <c r="O4321"/>
      <c r="P4321"/>
      <c r="Q4321"/>
      <c r="R4321"/>
      <c r="S4321"/>
      <c r="T4321"/>
      <c r="U4321"/>
      <c r="V4321"/>
      <c r="W4321"/>
      <c r="X4321" s="410"/>
      <c r="Y4321" s="410"/>
      <c r="Z4321" s="410"/>
      <c r="AA4321" s="410"/>
      <c r="AB4321" s="410"/>
      <c r="AC4321" s="410"/>
      <c r="AD4321" s="410"/>
    </row>
    <row r="4322" spans="1:30" s="30" customFormat="1" x14ac:dyDescent="0.25">
      <c r="A4322"/>
      <c r="B4322"/>
      <c r="C4322" s="33"/>
      <c r="D4322" s="33"/>
      <c r="E4322" s="33"/>
      <c r="F4322" s="33"/>
      <c r="G4322" s="33"/>
      <c r="N4322"/>
      <c r="O4322"/>
      <c r="P4322"/>
      <c r="Q4322"/>
      <c r="R4322"/>
      <c r="S4322"/>
      <c r="T4322"/>
      <c r="U4322"/>
      <c r="V4322"/>
      <c r="W4322"/>
      <c r="X4322" s="410"/>
      <c r="Y4322" s="410"/>
      <c r="Z4322" s="410"/>
      <c r="AA4322" s="410"/>
      <c r="AB4322" s="410"/>
      <c r="AC4322" s="410"/>
      <c r="AD4322" s="410"/>
    </row>
    <row r="4323" spans="1:30" s="30" customFormat="1" x14ac:dyDescent="0.25">
      <c r="A4323"/>
      <c r="B4323"/>
      <c r="C4323" s="33"/>
      <c r="D4323" s="33"/>
      <c r="E4323" s="33"/>
      <c r="F4323" s="33"/>
      <c r="G4323" s="33"/>
      <c r="N4323"/>
      <c r="O4323"/>
      <c r="P4323"/>
      <c r="Q4323"/>
      <c r="R4323"/>
      <c r="S4323"/>
      <c r="T4323"/>
      <c r="U4323"/>
      <c r="V4323"/>
      <c r="W4323"/>
      <c r="X4323" s="410"/>
      <c r="Y4323" s="410"/>
      <c r="Z4323" s="410"/>
      <c r="AA4323" s="410"/>
      <c r="AB4323" s="410"/>
      <c r="AC4323" s="410"/>
      <c r="AD4323" s="410"/>
    </row>
    <row r="4324" spans="1:30" s="30" customFormat="1" x14ac:dyDescent="0.25">
      <c r="A4324"/>
      <c r="B4324"/>
      <c r="C4324" s="33"/>
      <c r="D4324" s="33"/>
      <c r="E4324" s="33"/>
      <c r="F4324" s="33"/>
      <c r="G4324" s="33"/>
      <c r="N4324"/>
      <c r="O4324"/>
      <c r="P4324"/>
      <c r="Q4324"/>
      <c r="R4324"/>
      <c r="S4324"/>
      <c r="T4324"/>
      <c r="U4324"/>
      <c r="V4324"/>
      <c r="W4324"/>
      <c r="X4324" s="410"/>
      <c r="Y4324" s="410"/>
      <c r="Z4324" s="410"/>
      <c r="AA4324" s="410"/>
      <c r="AB4324" s="410"/>
      <c r="AC4324" s="410"/>
      <c r="AD4324" s="410"/>
    </row>
    <row r="4325" spans="1:30" s="30" customFormat="1" x14ac:dyDescent="0.25">
      <c r="A4325"/>
      <c r="B4325"/>
      <c r="C4325" s="33"/>
      <c r="D4325" s="33"/>
      <c r="E4325" s="33"/>
      <c r="F4325" s="33"/>
      <c r="G4325" s="33"/>
      <c r="N4325"/>
      <c r="O4325"/>
      <c r="P4325"/>
      <c r="Q4325"/>
      <c r="R4325"/>
      <c r="S4325"/>
      <c r="T4325"/>
      <c r="U4325"/>
      <c r="V4325"/>
      <c r="W4325"/>
      <c r="X4325" s="410"/>
      <c r="Y4325" s="410"/>
      <c r="Z4325" s="410"/>
      <c r="AA4325" s="410"/>
      <c r="AB4325" s="410"/>
      <c r="AC4325" s="410"/>
      <c r="AD4325" s="410"/>
    </row>
    <row r="4326" spans="1:30" s="30" customFormat="1" x14ac:dyDescent="0.25">
      <c r="A4326"/>
      <c r="B4326"/>
      <c r="C4326" s="33"/>
      <c r="D4326" s="33"/>
      <c r="E4326" s="33"/>
      <c r="F4326" s="33"/>
      <c r="G4326" s="33"/>
      <c r="N4326"/>
      <c r="O4326"/>
      <c r="P4326"/>
      <c r="Q4326"/>
      <c r="R4326"/>
      <c r="S4326"/>
      <c r="T4326"/>
      <c r="U4326"/>
      <c r="V4326"/>
      <c r="W4326"/>
      <c r="X4326" s="410"/>
      <c r="Y4326" s="410"/>
      <c r="Z4326" s="410"/>
      <c r="AA4326" s="410"/>
      <c r="AB4326" s="410"/>
      <c r="AC4326" s="410"/>
      <c r="AD4326" s="410"/>
    </row>
    <row r="4327" spans="1:30" s="30" customFormat="1" x14ac:dyDescent="0.25">
      <c r="A4327"/>
      <c r="B4327"/>
      <c r="C4327" s="33"/>
      <c r="D4327" s="33"/>
      <c r="E4327" s="33"/>
      <c r="F4327" s="33"/>
      <c r="G4327" s="33"/>
      <c r="N4327"/>
      <c r="O4327"/>
      <c r="P4327"/>
      <c r="Q4327"/>
      <c r="R4327"/>
      <c r="S4327"/>
      <c r="T4327"/>
      <c r="U4327"/>
      <c r="V4327"/>
      <c r="W4327"/>
      <c r="X4327" s="410"/>
      <c r="Y4327" s="410"/>
      <c r="Z4327" s="410"/>
      <c r="AA4327" s="410"/>
      <c r="AB4327" s="410"/>
      <c r="AC4327" s="410"/>
      <c r="AD4327" s="410"/>
    </row>
    <row r="4328" spans="1:30" s="30" customFormat="1" x14ac:dyDescent="0.25">
      <c r="A4328"/>
      <c r="B4328"/>
      <c r="C4328" s="33"/>
      <c r="D4328" s="33"/>
      <c r="E4328" s="33"/>
      <c r="F4328" s="33"/>
      <c r="G4328" s="33"/>
      <c r="N4328"/>
      <c r="O4328"/>
      <c r="P4328"/>
      <c r="Q4328"/>
      <c r="R4328"/>
      <c r="S4328"/>
      <c r="T4328"/>
      <c r="U4328"/>
      <c r="V4328"/>
      <c r="W4328"/>
      <c r="X4328" s="410"/>
      <c r="Y4328" s="410"/>
      <c r="Z4328" s="410"/>
      <c r="AA4328" s="410"/>
      <c r="AB4328" s="410"/>
      <c r="AC4328" s="410"/>
      <c r="AD4328" s="410"/>
    </row>
    <row r="4329" spans="1:30" s="30" customFormat="1" x14ac:dyDescent="0.25">
      <c r="A4329"/>
      <c r="B4329"/>
      <c r="C4329" s="33"/>
      <c r="D4329" s="33"/>
      <c r="E4329" s="33"/>
      <c r="F4329" s="33"/>
      <c r="G4329" s="33"/>
      <c r="N4329"/>
      <c r="O4329"/>
      <c r="P4329"/>
      <c r="Q4329"/>
      <c r="R4329"/>
      <c r="S4329"/>
      <c r="T4329"/>
      <c r="U4329"/>
      <c r="V4329"/>
      <c r="W4329"/>
      <c r="X4329" s="410"/>
      <c r="Y4329" s="410"/>
      <c r="Z4329" s="410"/>
      <c r="AA4329" s="410"/>
      <c r="AB4329" s="410"/>
      <c r="AC4329" s="410"/>
      <c r="AD4329" s="410"/>
    </row>
    <row r="4330" spans="1:30" s="30" customFormat="1" x14ac:dyDescent="0.25">
      <c r="A4330"/>
      <c r="B4330"/>
      <c r="C4330" s="33"/>
      <c r="D4330" s="33"/>
      <c r="E4330" s="33"/>
      <c r="F4330" s="33"/>
      <c r="G4330" s="33"/>
      <c r="N4330"/>
      <c r="O4330"/>
      <c r="P4330"/>
      <c r="Q4330"/>
      <c r="R4330"/>
      <c r="S4330"/>
      <c r="T4330"/>
      <c r="U4330"/>
      <c r="V4330"/>
      <c r="W4330"/>
      <c r="X4330" s="410"/>
      <c r="Y4330" s="410"/>
      <c r="Z4330" s="410"/>
      <c r="AA4330" s="410"/>
      <c r="AB4330" s="410"/>
      <c r="AC4330" s="410"/>
      <c r="AD4330" s="410"/>
    </row>
    <row r="4331" spans="1:30" s="30" customFormat="1" x14ac:dyDescent="0.25">
      <c r="A4331"/>
      <c r="B4331"/>
      <c r="C4331" s="33"/>
      <c r="D4331" s="33"/>
      <c r="E4331" s="33"/>
      <c r="F4331" s="33"/>
      <c r="G4331" s="33"/>
      <c r="N4331"/>
      <c r="O4331"/>
      <c r="P4331"/>
      <c r="Q4331"/>
      <c r="R4331"/>
      <c r="S4331"/>
      <c r="T4331"/>
      <c r="U4331"/>
      <c r="V4331"/>
      <c r="W4331"/>
      <c r="X4331" s="410"/>
      <c r="Y4331" s="410"/>
      <c r="Z4331" s="410"/>
      <c r="AA4331" s="410"/>
      <c r="AB4331" s="410"/>
      <c r="AC4331" s="410"/>
      <c r="AD4331" s="410"/>
    </row>
    <row r="4332" spans="1:30" s="30" customFormat="1" x14ac:dyDescent="0.25">
      <c r="A4332"/>
      <c r="B4332"/>
      <c r="C4332" s="33"/>
      <c r="D4332" s="33"/>
      <c r="E4332" s="33"/>
      <c r="F4332" s="33"/>
      <c r="G4332" s="33"/>
      <c r="N4332"/>
      <c r="O4332"/>
      <c r="P4332"/>
      <c r="Q4332"/>
      <c r="R4332"/>
      <c r="S4332"/>
      <c r="T4332"/>
      <c r="U4332"/>
      <c r="V4332"/>
      <c r="W4332"/>
      <c r="X4332" s="410"/>
      <c r="Y4332" s="410"/>
      <c r="Z4332" s="410"/>
      <c r="AA4332" s="410"/>
      <c r="AB4332" s="410"/>
      <c r="AC4332" s="410"/>
      <c r="AD4332" s="410"/>
    </row>
    <row r="4333" spans="1:30" s="30" customFormat="1" x14ac:dyDescent="0.25">
      <c r="A4333"/>
      <c r="B4333"/>
      <c r="C4333" s="33"/>
      <c r="D4333" s="33"/>
      <c r="E4333" s="33"/>
      <c r="F4333" s="33"/>
      <c r="G4333" s="33"/>
      <c r="N4333"/>
      <c r="O4333"/>
      <c r="P4333"/>
      <c r="Q4333"/>
      <c r="R4333"/>
      <c r="S4333"/>
      <c r="T4333"/>
      <c r="U4333"/>
      <c r="V4333"/>
      <c r="W4333"/>
      <c r="X4333" s="410"/>
      <c r="Y4333" s="410"/>
      <c r="Z4333" s="410"/>
      <c r="AA4333" s="410"/>
      <c r="AB4333" s="410"/>
      <c r="AC4333" s="410"/>
      <c r="AD4333" s="410"/>
    </row>
    <row r="4334" spans="1:30" s="30" customFormat="1" x14ac:dyDescent="0.25">
      <c r="A4334"/>
      <c r="B4334"/>
      <c r="C4334" s="33"/>
      <c r="D4334" s="33"/>
      <c r="E4334" s="33"/>
      <c r="F4334" s="33"/>
      <c r="G4334" s="33"/>
      <c r="N4334"/>
      <c r="O4334"/>
      <c r="P4334"/>
      <c r="Q4334"/>
      <c r="R4334"/>
      <c r="S4334"/>
      <c r="T4334"/>
      <c r="U4334"/>
      <c r="V4334"/>
      <c r="W4334"/>
      <c r="X4334" s="410"/>
      <c r="Y4334" s="410"/>
      <c r="Z4334" s="410"/>
      <c r="AA4334" s="410"/>
      <c r="AB4334" s="410"/>
      <c r="AC4334" s="410"/>
      <c r="AD4334" s="410"/>
    </row>
    <row r="4335" spans="1:30" s="30" customFormat="1" x14ac:dyDescent="0.25">
      <c r="A4335"/>
      <c r="B4335"/>
      <c r="C4335" s="33"/>
      <c r="D4335" s="33"/>
      <c r="E4335" s="33"/>
      <c r="F4335" s="33"/>
      <c r="G4335" s="33"/>
      <c r="N4335"/>
      <c r="O4335"/>
      <c r="P4335"/>
      <c r="Q4335"/>
      <c r="R4335"/>
      <c r="S4335"/>
      <c r="T4335"/>
      <c r="U4335"/>
      <c r="V4335"/>
      <c r="W4335"/>
      <c r="X4335" s="410"/>
      <c r="Y4335" s="410"/>
      <c r="Z4335" s="410"/>
      <c r="AA4335" s="410"/>
      <c r="AB4335" s="410"/>
      <c r="AC4335" s="410"/>
      <c r="AD4335" s="410"/>
    </row>
    <row r="4336" spans="1:30" s="30" customFormat="1" x14ac:dyDescent="0.25">
      <c r="A4336"/>
      <c r="B4336"/>
      <c r="C4336" s="33"/>
      <c r="D4336" s="33"/>
      <c r="E4336" s="33"/>
      <c r="F4336" s="33"/>
      <c r="G4336" s="33"/>
      <c r="N4336"/>
      <c r="O4336"/>
      <c r="P4336"/>
      <c r="Q4336"/>
      <c r="R4336"/>
      <c r="S4336"/>
      <c r="T4336"/>
      <c r="U4336"/>
      <c r="V4336"/>
      <c r="W4336"/>
      <c r="X4336" s="410"/>
      <c r="Y4336" s="410"/>
      <c r="Z4336" s="410"/>
      <c r="AA4336" s="410"/>
      <c r="AB4336" s="410"/>
      <c r="AC4336" s="410"/>
      <c r="AD4336" s="410"/>
    </row>
    <row r="4337" spans="1:30" s="30" customFormat="1" x14ac:dyDescent="0.25">
      <c r="A4337"/>
      <c r="B4337"/>
      <c r="C4337" s="33"/>
      <c r="D4337" s="33"/>
      <c r="E4337" s="33"/>
      <c r="F4337" s="33"/>
      <c r="G4337" s="33"/>
      <c r="N4337"/>
      <c r="O4337"/>
      <c r="P4337"/>
      <c r="Q4337"/>
      <c r="R4337"/>
      <c r="S4337"/>
      <c r="T4337"/>
      <c r="U4337"/>
      <c r="V4337"/>
      <c r="W4337"/>
      <c r="X4337" s="410"/>
      <c r="Y4337" s="410"/>
      <c r="Z4337" s="410"/>
      <c r="AA4337" s="410"/>
      <c r="AB4337" s="410"/>
      <c r="AC4337" s="410"/>
      <c r="AD4337" s="410"/>
    </row>
    <row r="4338" spans="1:30" s="30" customFormat="1" x14ac:dyDescent="0.25">
      <c r="A4338"/>
      <c r="B4338"/>
      <c r="C4338" s="33"/>
      <c r="D4338" s="33"/>
      <c r="E4338" s="33"/>
      <c r="F4338" s="33"/>
      <c r="G4338" s="33"/>
      <c r="N4338"/>
      <c r="O4338"/>
      <c r="P4338"/>
      <c r="Q4338"/>
      <c r="R4338"/>
      <c r="S4338"/>
      <c r="T4338"/>
      <c r="U4338"/>
      <c r="V4338"/>
      <c r="W4338"/>
      <c r="X4338" s="410"/>
      <c r="Y4338" s="410"/>
      <c r="Z4338" s="410"/>
      <c r="AA4338" s="410"/>
      <c r="AB4338" s="410"/>
      <c r="AC4338" s="410"/>
      <c r="AD4338" s="410"/>
    </row>
    <row r="4339" spans="1:30" s="30" customFormat="1" x14ac:dyDescent="0.25">
      <c r="A4339"/>
      <c r="B4339"/>
      <c r="C4339" s="33"/>
      <c r="D4339" s="33"/>
      <c r="E4339" s="33"/>
      <c r="F4339" s="33"/>
      <c r="G4339" s="33"/>
      <c r="N4339"/>
      <c r="O4339"/>
      <c r="P4339"/>
      <c r="Q4339"/>
      <c r="R4339"/>
      <c r="S4339"/>
      <c r="T4339"/>
      <c r="U4339"/>
      <c r="V4339"/>
      <c r="W4339"/>
      <c r="X4339" s="410"/>
      <c r="Y4339" s="410"/>
      <c r="Z4339" s="410"/>
      <c r="AA4339" s="410"/>
      <c r="AB4339" s="410"/>
      <c r="AC4339" s="410"/>
      <c r="AD4339" s="410"/>
    </row>
    <row r="4340" spans="1:30" s="30" customFormat="1" x14ac:dyDescent="0.25">
      <c r="A4340"/>
      <c r="B4340"/>
      <c r="C4340" s="33"/>
      <c r="D4340" s="33"/>
      <c r="E4340" s="33"/>
      <c r="F4340" s="33"/>
      <c r="G4340" s="33"/>
      <c r="N4340"/>
      <c r="O4340"/>
      <c r="P4340"/>
      <c r="Q4340"/>
      <c r="R4340"/>
      <c r="S4340"/>
      <c r="T4340"/>
      <c r="U4340"/>
      <c r="V4340"/>
      <c r="W4340"/>
      <c r="X4340" s="410"/>
      <c r="Y4340" s="410"/>
      <c r="Z4340" s="410"/>
      <c r="AA4340" s="410"/>
      <c r="AB4340" s="410"/>
      <c r="AC4340" s="410"/>
      <c r="AD4340" s="410"/>
    </row>
    <row r="4341" spans="1:30" s="30" customFormat="1" x14ac:dyDescent="0.25">
      <c r="A4341"/>
      <c r="B4341"/>
      <c r="C4341" s="33"/>
      <c r="D4341" s="33"/>
      <c r="E4341" s="33"/>
      <c r="F4341" s="33"/>
      <c r="G4341" s="33"/>
      <c r="N4341"/>
      <c r="O4341"/>
      <c r="P4341"/>
      <c r="Q4341"/>
      <c r="R4341"/>
      <c r="S4341"/>
      <c r="T4341"/>
      <c r="U4341"/>
      <c r="V4341"/>
      <c r="W4341"/>
      <c r="X4341" s="410"/>
      <c r="Y4341" s="410"/>
      <c r="Z4341" s="410"/>
      <c r="AA4341" s="410"/>
      <c r="AB4341" s="410"/>
      <c r="AC4341" s="410"/>
      <c r="AD4341" s="410"/>
    </row>
    <row r="4342" spans="1:30" s="30" customFormat="1" x14ac:dyDescent="0.25">
      <c r="A4342"/>
      <c r="B4342"/>
      <c r="C4342" s="33"/>
      <c r="D4342" s="33"/>
      <c r="E4342" s="33"/>
      <c r="F4342" s="33"/>
      <c r="G4342" s="33"/>
      <c r="N4342"/>
      <c r="O4342"/>
      <c r="P4342"/>
      <c r="Q4342"/>
      <c r="R4342"/>
      <c r="S4342"/>
      <c r="T4342"/>
      <c r="U4342"/>
      <c r="V4342"/>
      <c r="W4342"/>
      <c r="X4342" s="410"/>
      <c r="Y4342" s="410"/>
      <c r="Z4342" s="410"/>
      <c r="AA4342" s="410"/>
      <c r="AB4342" s="410"/>
      <c r="AC4342" s="410"/>
      <c r="AD4342" s="410"/>
    </row>
    <row r="4343" spans="1:30" s="30" customFormat="1" x14ac:dyDescent="0.25">
      <c r="A4343"/>
      <c r="B4343"/>
      <c r="C4343" s="33"/>
      <c r="D4343" s="33"/>
      <c r="E4343" s="33"/>
      <c r="F4343" s="33"/>
      <c r="G4343" s="33"/>
      <c r="N4343"/>
      <c r="O4343"/>
      <c r="P4343"/>
      <c r="Q4343"/>
      <c r="R4343"/>
      <c r="S4343"/>
      <c r="T4343"/>
      <c r="U4343"/>
      <c r="V4343"/>
      <c r="W4343"/>
      <c r="X4343" s="410"/>
      <c r="Y4343" s="410"/>
      <c r="Z4343" s="410"/>
      <c r="AA4343" s="410"/>
      <c r="AB4343" s="410"/>
      <c r="AC4343" s="410"/>
      <c r="AD4343" s="410"/>
    </row>
    <row r="4344" spans="1:30" s="30" customFormat="1" x14ac:dyDescent="0.25">
      <c r="A4344"/>
      <c r="B4344"/>
      <c r="C4344" s="33"/>
      <c r="D4344" s="33"/>
      <c r="E4344" s="33"/>
      <c r="F4344" s="33"/>
      <c r="G4344" s="33"/>
      <c r="N4344"/>
      <c r="O4344"/>
      <c r="P4344"/>
      <c r="Q4344"/>
      <c r="R4344"/>
      <c r="S4344"/>
      <c r="T4344"/>
      <c r="U4344"/>
      <c r="V4344"/>
      <c r="W4344"/>
      <c r="X4344" s="410"/>
      <c r="Y4344" s="410"/>
      <c r="Z4344" s="410"/>
      <c r="AA4344" s="410"/>
      <c r="AB4344" s="410"/>
      <c r="AC4344" s="410"/>
      <c r="AD4344" s="410"/>
    </row>
    <row r="4345" spans="1:30" s="30" customFormat="1" x14ac:dyDescent="0.25">
      <c r="A4345"/>
      <c r="B4345"/>
      <c r="C4345" s="33"/>
      <c r="D4345" s="33"/>
      <c r="E4345" s="33"/>
      <c r="F4345" s="33"/>
      <c r="G4345" s="33"/>
      <c r="N4345"/>
      <c r="O4345"/>
      <c r="P4345"/>
      <c r="Q4345"/>
      <c r="R4345"/>
      <c r="S4345"/>
      <c r="T4345"/>
      <c r="U4345"/>
      <c r="V4345"/>
      <c r="W4345"/>
      <c r="X4345" s="410"/>
      <c r="Y4345" s="410"/>
      <c r="Z4345" s="410"/>
      <c r="AA4345" s="410"/>
      <c r="AB4345" s="410"/>
      <c r="AC4345" s="410"/>
      <c r="AD4345" s="410"/>
    </row>
    <row r="4346" spans="1:30" s="30" customFormat="1" x14ac:dyDescent="0.25">
      <c r="A4346"/>
      <c r="B4346"/>
      <c r="C4346" s="33"/>
      <c r="D4346" s="33"/>
      <c r="E4346" s="33"/>
      <c r="F4346" s="33"/>
      <c r="G4346" s="33"/>
      <c r="N4346"/>
      <c r="O4346"/>
      <c r="P4346"/>
      <c r="Q4346"/>
      <c r="R4346"/>
      <c r="S4346"/>
      <c r="T4346"/>
      <c r="U4346"/>
      <c r="V4346"/>
      <c r="W4346"/>
      <c r="X4346" s="410"/>
      <c r="Y4346" s="410"/>
      <c r="Z4346" s="410"/>
      <c r="AA4346" s="410"/>
      <c r="AB4346" s="410"/>
      <c r="AC4346" s="410"/>
      <c r="AD4346" s="410"/>
    </row>
    <row r="4347" spans="1:30" s="30" customFormat="1" x14ac:dyDescent="0.25">
      <c r="A4347"/>
      <c r="B4347"/>
      <c r="C4347" s="33"/>
      <c r="D4347" s="33"/>
      <c r="E4347" s="33"/>
      <c r="F4347" s="33"/>
      <c r="G4347" s="33"/>
      <c r="N4347"/>
      <c r="O4347"/>
      <c r="P4347"/>
      <c r="Q4347"/>
      <c r="R4347"/>
      <c r="S4347"/>
      <c r="T4347"/>
      <c r="U4347"/>
      <c r="V4347"/>
      <c r="W4347"/>
      <c r="X4347" s="410"/>
      <c r="Y4347" s="410"/>
      <c r="Z4347" s="410"/>
      <c r="AA4347" s="410"/>
      <c r="AB4347" s="410"/>
      <c r="AC4347" s="410"/>
      <c r="AD4347" s="410"/>
    </row>
    <row r="4348" spans="1:30" s="30" customFormat="1" x14ac:dyDescent="0.25">
      <c r="A4348"/>
      <c r="B4348"/>
      <c r="C4348" s="33"/>
      <c r="D4348" s="33"/>
      <c r="E4348" s="33"/>
      <c r="F4348" s="33"/>
      <c r="G4348" s="33"/>
      <c r="N4348"/>
      <c r="O4348"/>
      <c r="P4348"/>
      <c r="Q4348"/>
      <c r="R4348"/>
      <c r="S4348"/>
      <c r="T4348"/>
      <c r="U4348"/>
      <c r="V4348"/>
      <c r="W4348"/>
      <c r="X4348" s="410"/>
      <c r="Y4348" s="410"/>
      <c r="Z4348" s="410"/>
      <c r="AA4348" s="410"/>
      <c r="AB4348" s="410"/>
      <c r="AC4348" s="410"/>
      <c r="AD4348" s="410"/>
    </row>
    <row r="4349" spans="1:30" s="30" customFormat="1" x14ac:dyDescent="0.25">
      <c r="A4349"/>
      <c r="B4349"/>
      <c r="C4349" s="33"/>
      <c r="D4349" s="33"/>
      <c r="E4349" s="33"/>
      <c r="F4349" s="33"/>
      <c r="G4349" s="33"/>
      <c r="N4349"/>
      <c r="O4349"/>
      <c r="P4349"/>
      <c r="Q4349"/>
      <c r="R4349"/>
      <c r="S4349"/>
      <c r="T4349"/>
      <c r="U4349"/>
      <c r="V4349"/>
      <c r="W4349"/>
      <c r="X4349" s="410"/>
      <c r="Y4349" s="410"/>
      <c r="Z4349" s="410"/>
      <c r="AA4349" s="410"/>
      <c r="AB4349" s="410"/>
      <c r="AC4349" s="410"/>
      <c r="AD4349" s="410"/>
    </row>
    <row r="4350" spans="1:30" s="30" customFormat="1" x14ac:dyDescent="0.25">
      <c r="A4350"/>
      <c r="B4350"/>
      <c r="C4350" s="33"/>
      <c r="D4350" s="33"/>
      <c r="E4350" s="33"/>
      <c r="F4350" s="33"/>
      <c r="G4350" s="33"/>
      <c r="N4350"/>
      <c r="O4350"/>
      <c r="P4350"/>
      <c r="Q4350"/>
      <c r="R4350"/>
      <c r="S4350"/>
      <c r="T4350"/>
      <c r="U4350"/>
      <c r="V4350"/>
      <c r="W4350"/>
      <c r="X4350" s="410"/>
      <c r="Y4350" s="410"/>
      <c r="Z4350" s="410"/>
      <c r="AA4350" s="410"/>
      <c r="AB4350" s="410"/>
      <c r="AC4350" s="410"/>
      <c r="AD4350" s="410"/>
    </row>
    <row r="4351" spans="1:30" s="30" customFormat="1" x14ac:dyDescent="0.25">
      <c r="A4351"/>
      <c r="B4351"/>
      <c r="C4351" s="33"/>
      <c r="D4351" s="33"/>
      <c r="E4351" s="33"/>
      <c r="F4351" s="33"/>
      <c r="G4351" s="33"/>
      <c r="N4351"/>
      <c r="O4351"/>
      <c r="P4351"/>
      <c r="Q4351"/>
      <c r="R4351"/>
      <c r="S4351"/>
      <c r="T4351"/>
      <c r="U4351"/>
      <c r="V4351"/>
      <c r="W4351"/>
      <c r="X4351" s="410"/>
      <c r="Y4351" s="410"/>
      <c r="Z4351" s="410"/>
      <c r="AA4351" s="410"/>
      <c r="AB4351" s="410"/>
      <c r="AC4351" s="410"/>
      <c r="AD4351" s="410"/>
    </row>
    <row r="4352" spans="1:30" s="30" customFormat="1" x14ac:dyDescent="0.25">
      <c r="A4352"/>
      <c r="B4352"/>
      <c r="C4352" s="33"/>
      <c r="D4352" s="33"/>
      <c r="E4352" s="33"/>
      <c r="F4352" s="33"/>
      <c r="G4352" s="33"/>
      <c r="N4352"/>
      <c r="O4352"/>
      <c r="P4352"/>
      <c r="Q4352"/>
      <c r="R4352"/>
      <c r="S4352"/>
      <c r="T4352"/>
      <c r="U4352"/>
      <c r="V4352"/>
      <c r="W4352"/>
      <c r="X4352" s="410"/>
      <c r="Y4352" s="410"/>
      <c r="Z4352" s="410"/>
      <c r="AA4352" s="410"/>
      <c r="AB4352" s="410"/>
      <c r="AC4352" s="410"/>
      <c r="AD4352" s="410"/>
    </row>
    <row r="4353" spans="1:30" s="30" customFormat="1" x14ac:dyDescent="0.25">
      <c r="A4353"/>
      <c r="B4353"/>
      <c r="C4353" s="33"/>
      <c r="D4353" s="33"/>
      <c r="E4353" s="33"/>
      <c r="F4353" s="33"/>
      <c r="G4353" s="33"/>
      <c r="N4353"/>
      <c r="O4353"/>
      <c r="P4353"/>
      <c r="Q4353"/>
      <c r="R4353"/>
      <c r="S4353"/>
      <c r="T4353"/>
      <c r="U4353"/>
      <c r="V4353"/>
      <c r="W4353"/>
      <c r="X4353" s="410"/>
      <c r="Y4353" s="410"/>
      <c r="Z4353" s="410"/>
      <c r="AA4353" s="410"/>
      <c r="AB4353" s="410"/>
      <c r="AC4353" s="410"/>
      <c r="AD4353" s="410"/>
    </row>
    <row r="4354" spans="1:30" s="30" customFormat="1" x14ac:dyDescent="0.25">
      <c r="A4354"/>
      <c r="B4354"/>
      <c r="C4354" s="33"/>
      <c r="D4354" s="33"/>
      <c r="E4354" s="33"/>
      <c r="F4354" s="33"/>
      <c r="G4354" s="33"/>
      <c r="N4354"/>
      <c r="O4354"/>
      <c r="P4354"/>
      <c r="Q4354"/>
      <c r="R4354"/>
      <c r="S4354"/>
      <c r="T4354"/>
      <c r="U4354"/>
      <c r="V4354"/>
      <c r="W4354"/>
      <c r="X4354" s="410"/>
      <c r="Y4354" s="410"/>
      <c r="Z4354" s="410"/>
      <c r="AA4354" s="410"/>
      <c r="AB4354" s="410"/>
      <c r="AC4354" s="410"/>
      <c r="AD4354" s="410"/>
    </row>
    <row r="4355" spans="1:30" s="30" customFormat="1" x14ac:dyDescent="0.25">
      <c r="A4355"/>
      <c r="B4355"/>
      <c r="C4355" s="33"/>
      <c r="D4355" s="33"/>
      <c r="E4355" s="33"/>
      <c r="F4355" s="33"/>
      <c r="G4355" s="33"/>
      <c r="N4355"/>
      <c r="O4355"/>
      <c r="P4355"/>
      <c r="Q4355"/>
      <c r="R4355"/>
      <c r="S4355"/>
      <c r="T4355"/>
      <c r="U4355"/>
      <c r="V4355"/>
      <c r="W4355"/>
      <c r="X4355" s="410"/>
      <c r="Y4355" s="410"/>
      <c r="Z4355" s="410"/>
      <c r="AA4355" s="410"/>
      <c r="AB4355" s="410"/>
      <c r="AC4355" s="410"/>
      <c r="AD4355" s="410"/>
    </row>
    <row r="4356" spans="1:30" s="30" customFormat="1" x14ac:dyDescent="0.25">
      <c r="A4356"/>
      <c r="B4356"/>
      <c r="C4356" s="33"/>
      <c r="D4356" s="33"/>
      <c r="E4356" s="33"/>
      <c r="F4356" s="33"/>
      <c r="G4356" s="33"/>
      <c r="N4356"/>
      <c r="O4356"/>
      <c r="P4356"/>
      <c r="Q4356"/>
      <c r="R4356"/>
      <c r="S4356"/>
      <c r="T4356"/>
      <c r="U4356"/>
      <c r="V4356"/>
      <c r="W4356"/>
      <c r="X4356" s="410"/>
      <c r="Y4356" s="410"/>
      <c r="Z4356" s="410"/>
      <c r="AA4356" s="410"/>
      <c r="AB4356" s="410"/>
      <c r="AC4356" s="410"/>
      <c r="AD4356" s="410"/>
    </row>
    <row r="4357" spans="1:30" s="30" customFormat="1" x14ac:dyDescent="0.25">
      <c r="A4357"/>
      <c r="B4357"/>
      <c r="C4357" s="33"/>
      <c r="D4357" s="33"/>
      <c r="E4357" s="33"/>
      <c r="F4357" s="33"/>
      <c r="G4357" s="33"/>
      <c r="N4357"/>
      <c r="O4357"/>
      <c r="P4357"/>
      <c r="Q4357"/>
      <c r="R4357"/>
      <c r="S4357"/>
      <c r="T4357"/>
      <c r="U4357"/>
      <c r="V4357"/>
      <c r="W4357"/>
      <c r="X4357" s="410"/>
      <c r="Y4357" s="410"/>
      <c r="Z4357" s="410"/>
      <c r="AA4357" s="410"/>
      <c r="AB4357" s="410"/>
      <c r="AC4357" s="410"/>
      <c r="AD4357" s="410"/>
    </row>
    <row r="4358" spans="1:30" s="30" customFormat="1" x14ac:dyDescent="0.25">
      <c r="A4358"/>
      <c r="B4358"/>
      <c r="C4358" s="33"/>
      <c r="D4358" s="33"/>
      <c r="E4358" s="33"/>
      <c r="F4358" s="33"/>
      <c r="G4358" s="33"/>
      <c r="N4358"/>
      <c r="O4358"/>
      <c r="P4358"/>
      <c r="Q4358"/>
      <c r="R4358"/>
      <c r="S4358"/>
      <c r="T4358"/>
      <c r="U4358"/>
      <c r="V4358"/>
      <c r="W4358"/>
      <c r="X4358" s="410"/>
      <c r="Y4358" s="410"/>
      <c r="Z4358" s="410"/>
      <c r="AA4358" s="410"/>
      <c r="AB4358" s="410"/>
      <c r="AC4358" s="410"/>
      <c r="AD4358" s="410"/>
    </row>
    <row r="4359" spans="1:30" s="30" customFormat="1" x14ac:dyDescent="0.25">
      <c r="A4359"/>
      <c r="B4359"/>
      <c r="C4359" s="33"/>
      <c r="D4359" s="33"/>
      <c r="E4359" s="33"/>
      <c r="F4359" s="33"/>
      <c r="G4359" s="33"/>
      <c r="N4359"/>
      <c r="O4359"/>
      <c r="P4359"/>
      <c r="Q4359"/>
      <c r="R4359"/>
      <c r="S4359"/>
      <c r="T4359"/>
      <c r="U4359"/>
      <c r="V4359"/>
      <c r="W4359"/>
      <c r="X4359" s="410"/>
      <c r="Y4359" s="410"/>
      <c r="Z4359" s="410"/>
      <c r="AA4359" s="410"/>
      <c r="AB4359" s="410"/>
      <c r="AC4359" s="410"/>
      <c r="AD4359" s="410"/>
    </row>
    <row r="4360" spans="1:30" s="30" customFormat="1" x14ac:dyDescent="0.25">
      <c r="A4360"/>
      <c r="B4360"/>
      <c r="C4360" s="33"/>
      <c r="D4360" s="33"/>
      <c r="E4360" s="33"/>
      <c r="F4360" s="33"/>
      <c r="G4360" s="33"/>
      <c r="N4360"/>
      <c r="O4360"/>
      <c r="P4360"/>
      <c r="Q4360"/>
      <c r="R4360"/>
      <c r="S4360"/>
      <c r="T4360"/>
      <c r="U4360"/>
      <c r="V4360"/>
      <c r="W4360"/>
      <c r="X4360" s="410"/>
      <c r="Y4360" s="410"/>
      <c r="Z4360" s="410"/>
      <c r="AA4360" s="410"/>
      <c r="AB4360" s="410"/>
      <c r="AC4360" s="410"/>
      <c r="AD4360" s="410"/>
    </row>
    <row r="4361" spans="1:30" s="30" customFormat="1" x14ac:dyDescent="0.25">
      <c r="A4361"/>
      <c r="B4361"/>
      <c r="C4361" s="33"/>
      <c r="D4361" s="33"/>
      <c r="E4361" s="33"/>
      <c r="F4361" s="33"/>
      <c r="G4361" s="33"/>
      <c r="N4361"/>
      <c r="O4361"/>
      <c r="P4361"/>
      <c r="Q4361"/>
      <c r="R4361"/>
      <c r="S4361"/>
      <c r="T4361"/>
      <c r="U4361"/>
      <c r="V4361"/>
      <c r="W4361"/>
      <c r="X4361" s="410"/>
      <c r="Y4361" s="410"/>
      <c r="Z4361" s="410"/>
      <c r="AA4361" s="410"/>
      <c r="AB4361" s="410"/>
      <c r="AC4361" s="410"/>
      <c r="AD4361" s="410"/>
    </row>
    <row r="4362" spans="1:30" s="30" customFormat="1" x14ac:dyDescent="0.25">
      <c r="A4362"/>
      <c r="B4362"/>
      <c r="C4362" s="33"/>
      <c r="D4362" s="33"/>
      <c r="E4362" s="33"/>
      <c r="F4362" s="33"/>
      <c r="G4362" s="33"/>
      <c r="N4362"/>
      <c r="O4362"/>
      <c r="P4362"/>
      <c r="Q4362"/>
      <c r="R4362"/>
      <c r="S4362"/>
      <c r="T4362"/>
      <c r="U4362"/>
      <c r="V4362"/>
      <c r="W4362"/>
      <c r="X4362" s="410"/>
      <c r="Y4362" s="410"/>
      <c r="Z4362" s="410"/>
      <c r="AA4362" s="410"/>
      <c r="AB4362" s="410"/>
      <c r="AC4362" s="410"/>
      <c r="AD4362" s="410"/>
    </row>
    <row r="4363" spans="1:30" s="30" customFormat="1" x14ac:dyDescent="0.25">
      <c r="A4363"/>
      <c r="B4363"/>
      <c r="C4363" s="33"/>
      <c r="D4363" s="33"/>
      <c r="E4363" s="33"/>
      <c r="F4363" s="33"/>
      <c r="G4363" s="33"/>
      <c r="N4363"/>
      <c r="O4363"/>
      <c r="P4363"/>
      <c r="Q4363"/>
      <c r="R4363"/>
      <c r="S4363"/>
      <c r="T4363"/>
      <c r="U4363"/>
      <c r="V4363"/>
      <c r="W4363"/>
      <c r="X4363" s="410"/>
      <c r="Y4363" s="410"/>
      <c r="Z4363" s="410"/>
      <c r="AA4363" s="410"/>
      <c r="AB4363" s="410"/>
      <c r="AC4363" s="410"/>
      <c r="AD4363" s="410"/>
    </row>
    <row r="4364" spans="1:30" s="30" customFormat="1" x14ac:dyDescent="0.25">
      <c r="A4364"/>
      <c r="B4364"/>
      <c r="C4364" s="33"/>
      <c r="D4364" s="33"/>
      <c r="E4364" s="33"/>
      <c r="F4364" s="33"/>
      <c r="G4364" s="33"/>
      <c r="N4364"/>
      <c r="O4364"/>
      <c r="P4364"/>
      <c r="Q4364"/>
      <c r="R4364"/>
      <c r="S4364"/>
      <c r="T4364"/>
      <c r="U4364"/>
      <c r="V4364"/>
      <c r="W4364"/>
      <c r="X4364" s="410"/>
      <c r="Y4364" s="410"/>
      <c r="Z4364" s="410"/>
      <c r="AA4364" s="410"/>
      <c r="AB4364" s="410"/>
      <c r="AC4364" s="410"/>
      <c r="AD4364" s="410"/>
    </row>
    <row r="4365" spans="1:30" s="30" customFormat="1" x14ac:dyDescent="0.25">
      <c r="A4365"/>
      <c r="B4365"/>
      <c r="C4365" s="33"/>
      <c r="D4365" s="33"/>
      <c r="E4365" s="33"/>
      <c r="F4365" s="33"/>
      <c r="G4365" s="33"/>
      <c r="N4365"/>
      <c r="O4365"/>
      <c r="P4365"/>
      <c r="Q4365"/>
      <c r="R4365"/>
      <c r="S4365"/>
      <c r="T4365"/>
      <c r="U4365"/>
      <c r="V4365"/>
      <c r="W4365"/>
      <c r="X4365" s="410"/>
      <c r="Y4365" s="410"/>
      <c r="Z4365" s="410"/>
      <c r="AA4365" s="410"/>
      <c r="AB4365" s="410"/>
      <c r="AC4365" s="410"/>
      <c r="AD4365" s="410"/>
    </row>
    <row r="4366" spans="1:30" s="30" customFormat="1" x14ac:dyDescent="0.25">
      <c r="A4366"/>
      <c r="B4366"/>
      <c r="C4366" s="33"/>
      <c r="D4366" s="33"/>
      <c r="E4366" s="33"/>
      <c r="F4366" s="33"/>
      <c r="G4366" s="33"/>
      <c r="N4366"/>
      <c r="O4366"/>
      <c r="P4366"/>
      <c r="Q4366"/>
      <c r="R4366"/>
      <c r="S4366"/>
      <c r="T4366"/>
      <c r="U4366"/>
      <c r="V4366"/>
      <c r="W4366"/>
      <c r="X4366" s="410"/>
      <c r="Y4366" s="410"/>
      <c r="Z4366" s="410"/>
      <c r="AA4366" s="410"/>
      <c r="AB4366" s="410"/>
      <c r="AC4366" s="410"/>
      <c r="AD4366" s="410"/>
    </row>
    <row r="4367" spans="1:30" s="30" customFormat="1" x14ac:dyDescent="0.25">
      <c r="A4367"/>
      <c r="B4367"/>
      <c r="C4367" s="33"/>
      <c r="D4367" s="33"/>
      <c r="E4367" s="33"/>
      <c r="F4367" s="33"/>
      <c r="G4367" s="33"/>
      <c r="N4367"/>
      <c r="O4367"/>
      <c r="P4367"/>
      <c r="Q4367"/>
      <c r="R4367"/>
      <c r="S4367"/>
      <c r="T4367"/>
      <c r="U4367"/>
      <c r="V4367"/>
      <c r="W4367"/>
      <c r="X4367" s="410"/>
      <c r="Y4367" s="410"/>
      <c r="Z4367" s="410"/>
      <c r="AA4367" s="410"/>
      <c r="AB4367" s="410"/>
      <c r="AC4367" s="410"/>
      <c r="AD4367" s="410"/>
    </row>
    <row r="4368" spans="1:30" s="30" customFormat="1" x14ac:dyDescent="0.25">
      <c r="A4368"/>
      <c r="B4368"/>
      <c r="C4368" s="33"/>
      <c r="D4368" s="33"/>
      <c r="E4368" s="33"/>
      <c r="F4368" s="33"/>
      <c r="G4368" s="33"/>
      <c r="N4368"/>
      <c r="O4368"/>
      <c r="P4368"/>
      <c r="Q4368"/>
      <c r="R4368"/>
      <c r="S4368"/>
      <c r="T4368"/>
      <c r="U4368"/>
      <c r="V4368"/>
      <c r="W4368"/>
      <c r="X4368" s="410"/>
      <c r="Y4368" s="410"/>
      <c r="Z4368" s="410"/>
      <c r="AA4368" s="410"/>
      <c r="AB4368" s="410"/>
      <c r="AC4368" s="410"/>
      <c r="AD4368" s="410"/>
    </row>
    <row r="4369" spans="1:30" s="30" customFormat="1" x14ac:dyDescent="0.25">
      <c r="A4369"/>
      <c r="B4369"/>
      <c r="C4369" s="33"/>
      <c r="D4369" s="33"/>
      <c r="E4369" s="33"/>
      <c r="F4369" s="33"/>
      <c r="G4369" s="33"/>
      <c r="N4369"/>
      <c r="O4369"/>
      <c r="P4369"/>
      <c r="Q4369"/>
      <c r="R4369"/>
      <c r="S4369"/>
      <c r="T4369"/>
      <c r="U4369"/>
      <c r="V4369"/>
      <c r="W4369"/>
      <c r="X4369" s="410"/>
      <c r="Y4369" s="410"/>
      <c r="Z4369" s="410"/>
      <c r="AA4369" s="410"/>
      <c r="AB4369" s="410"/>
      <c r="AC4369" s="410"/>
      <c r="AD4369" s="410"/>
    </row>
    <row r="4370" spans="1:30" s="30" customFormat="1" x14ac:dyDescent="0.25">
      <c r="A4370"/>
      <c r="B4370"/>
      <c r="C4370" s="33"/>
      <c r="D4370" s="33"/>
      <c r="E4370" s="33"/>
      <c r="F4370" s="33"/>
      <c r="G4370" s="33"/>
      <c r="N4370"/>
      <c r="O4370"/>
      <c r="P4370"/>
      <c r="Q4370"/>
      <c r="R4370"/>
      <c r="S4370"/>
      <c r="T4370"/>
      <c r="U4370"/>
      <c r="V4370"/>
      <c r="W4370"/>
      <c r="X4370" s="410"/>
      <c r="Y4370" s="410"/>
      <c r="Z4370" s="410"/>
      <c r="AA4370" s="410"/>
      <c r="AB4370" s="410"/>
      <c r="AC4370" s="410"/>
      <c r="AD4370" s="410"/>
    </row>
    <row r="4371" spans="1:30" s="30" customFormat="1" x14ac:dyDescent="0.25">
      <c r="A4371"/>
      <c r="B4371"/>
      <c r="C4371" s="33"/>
      <c r="D4371" s="33"/>
      <c r="E4371" s="33"/>
      <c r="F4371" s="33"/>
      <c r="G4371" s="33"/>
      <c r="N4371"/>
      <c r="O4371"/>
      <c r="P4371"/>
      <c r="Q4371"/>
      <c r="R4371"/>
      <c r="S4371"/>
      <c r="T4371"/>
      <c r="U4371"/>
      <c r="V4371"/>
      <c r="W4371"/>
      <c r="X4371" s="410"/>
      <c r="Y4371" s="410"/>
      <c r="Z4371" s="410"/>
      <c r="AA4371" s="410"/>
      <c r="AB4371" s="410"/>
      <c r="AC4371" s="410"/>
      <c r="AD4371" s="410"/>
    </row>
    <row r="4372" spans="1:30" s="30" customFormat="1" x14ac:dyDescent="0.25">
      <c r="A4372"/>
      <c r="B4372"/>
      <c r="C4372" s="33"/>
      <c r="D4372" s="33"/>
      <c r="E4372" s="33"/>
      <c r="F4372" s="33"/>
      <c r="G4372" s="33"/>
      <c r="N4372"/>
      <c r="O4372"/>
      <c r="P4372"/>
      <c r="Q4372"/>
      <c r="R4372"/>
      <c r="S4372"/>
      <c r="T4372"/>
      <c r="U4372"/>
      <c r="V4372"/>
      <c r="W4372"/>
      <c r="X4372" s="410"/>
      <c r="Y4372" s="410"/>
      <c r="Z4372" s="410"/>
      <c r="AA4372" s="410"/>
      <c r="AB4372" s="410"/>
      <c r="AC4372" s="410"/>
      <c r="AD4372" s="410"/>
    </row>
    <row r="4373" spans="1:30" s="30" customFormat="1" x14ac:dyDescent="0.25">
      <c r="A4373"/>
      <c r="B4373"/>
      <c r="C4373" s="33"/>
      <c r="D4373" s="33"/>
      <c r="E4373" s="33"/>
      <c r="F4373" s="33"/>
      <c r="G4373" s="33"/>
      <c r="N4373"/>
      <c r="O4373"/>
      <c r="P4373"/>
      <c r="Q4373"/>
      <c r="R4373"/>
      <c r="S4373"/>
      <c r="T4373"/>
      <c r="U4373"/>
      <c r="V4373"/>
      <c r="W4373"/>
      <c r="X4373" s="410"/>
      <c r="Y4373" s="410"/>
      <c r="Z4373" s="410"/>
      <c r="AA4373" s="410"/>
      <c r="AB4373" s="410"/>
      <c r="AC4373" s="410"/>
      <c r="AD4373" s="410"/>
    </row>
    <row r="4374" spans="1:30" s="30" customFormat="1" x14ac:dyDescent="0.25">
      <c r="A4374"/>
      <c r="B4374"/>
      <c r="C4374" s="33"/>
      <c r="D4374" s="33"/>
      <c r="E4374" s="33"/>
      <c r="F4374" s="33"/>
      <c r="G4374" s="33"/>
      <c r="N4374"/>
      <c r="O4374"/>
      <c r="P4374"/>
      <c r="Q4374"/>
      <c r="R4374"/>
      <c r="S4374"/>
      <c r="T4374"/>
      <c r="U4374"/>
      <c r="V4374"/>
      <c r="W4374"/>
      <c r="X4374" s="410"/>
      <c r="Y4374" s="410"/>
      <c r="Z4374" s="410"/>
      <c r="AA4374" s="410"/>
      <c r="AB4374" s="410"/>
      <c r="AC4374" s="410"/>
      <c r="AD4374" s="410"/>
    </row>
    <row r="4375" spans="1:30" s="30" customFormat="1" x14ac:dyDescent="0.25">
      <c r="A4375"/>
      <c r="B4375"/>
      <c r="C4375" s="33"/>
      <c r="D4375" s="33"/>
      <c r="E4375" s="33"/>
      <c r="F4375" s="33"/>
      <c r="G4375" s="33"/>
      <c r="N4375"/>
      <c r="O4375"/>
      <c r="P4375"/>
      <c r="Q4375"/>
      <c r="R4375"/>
      <c r="S4375"/>
      <c r="T4375"/>
      <c r="U4375"/>
      <c r="V4375"/>
      <c r="W4375"/>
      <c r="X4375" s="410"/>
      <c r="Y4375" s="410"/>
      <c r="Z4375" s="410"/>
      <c r="AA4375" s="410"/>
      <c r="AB4375" s="410"/>
      <c r="AC4375" s="410"/>
      <c r="AD4375" s="410"/>
    </row>
    <row r="4376" spans="1:30" s="30" customFormat="1" x14ac:dyDescent="0.25">
      <c r="A4376"/>
      <c r="B4376"/>
      <c r="C4376" s="33"/>
      <c r="D4376" s="33"/>
      <c r="E4376" s="33"/>
      <c r="F4376" s="33"/>
      <c r="G4376" s="33"/>
      <c r="N4376"/>
      <c r="O4376"/>
      <c r="P4376"/>
      <c r="Q4376"/>
      <c r="R4376"/>
      <c r="S4376"/>
      <c r="T4376"/>
      <c r="U4376"/>
      <c r="V4376"/>
      <c r="W4376"/>
      <c r="X4376" s="410"/>
      <c r="Y4376" s="410"/>
      <c r="Z4376" s="410"/>
      <c r="AA4376" s="410"/>
      <c r="AB4376" s="410"/>
      <c r="AC4376" s="410"/>
      <c r="AD4376" s="410"/>
    </row>
    <row r="4377" spans="1:30" s="30" customFormat="1" x14ac:dyDescent="0.25">
      <c r="A4377"/>
      <c r="B4377"/>
      <c r="C4377" s="33"/>
      <c r="D4377" s="33"/>
      <c r="E4377" s="33"/>
      <c r="F4377" s="33"/>
      <c r="G4377" s="33"/>
      <c r="N4377"/>
      <c r="O4377"/>
      <c r="P4377"/>
      <c r="Q4377"/>
      <c r="R4377"/>
      <c r="S4377"/>
      <c r="T4377"/>
      <c r="U4377"/>
      <c r="V4377"/>
      <c r="W4377"/>
      <c r="X4377" s="410"/>
      <c r="Y4377" s="410"/>
      <c r="Z4377" s="410"/>
      <c r="AA4377" s="410"/>
      <c r="AB4377" s="410"/>
      <c r="AC4377" s="410"/>
      <c r="AD4377" s="410"/>
    </row>
    <row r="4378" spans="1:30" s="30" customFormat="1" x14ac:dyDescent="0.25">
      <c r="A4378"/>
      <c r="B4378"/>
      <c r="C4378" s="33"/>
      <c r="D4378" s="33"/>
      <c r="E4378" s="33"/>
      <c r="F4378" s="33"/>
      <c r="G4378" s="33"/>
      <c r="N4378"/>
      <c r="O4378"/>
      <c r="P4378"/>
      <c r="Q4378"/>
      <c r="R4378"/>
      <c r="S4378"/>
      <c r="T4378"/>
      <c r="U4378"/>
      <c r="V4378"/>
      <c r="W4378"/>
      <c r="X4378" s="410"/>
      <c r="Y4378" s="410"/>
      <c r="Z4378" s="410"/>
      <c r="AA4378" s="410"/>
      <c r="AB4378" s="410"/>
      <c r="AC4378" s="410"/>
      <c r="AD4378" s="410"/>
    </row>
    <row r="4379" spans="1:30" s="30" customFormat="1" x14ac:dyDescent="0.25">
      <c r="A4379"/>
      <c r="B4379"/>
      <c r="C4379" s="33"/>
      <c r="D4379" s="33"/>
      <c r="E4379" s="33"/>
      <c r="F4379" s="33"/>
      <c r="G4379" s="33"/>
      <c r="N4379"/>
      <c r="O4379"/>
      <c r="P4379"/>
      <c r="Q4379"/>
      <c r="R4379"/>
      <c r="S4379"/>
      <c r="T4379"/>
      <c r="U4379"/>
      <c r="V4379"/>
      <c r="W4379"/>
      <c r="X4379" s="410"/>
      <c r="Y4379" s="410"/>
      <c r="Z4379" s="410"/>
      <c r="AA4379" s="410"/>
      <c r="AB4379" s="410"/>
      <c r="AC4379" s="410"/>
      <c r="AD4379" s="410"/>
    </row>
    <row r="4380" spans="1:30" s="30" customFormat="1" x14ac:dyDescent="0.25">
      <c r="A4380"/>
      <c r="B4380"/>
      <c r="C4380" s="33"/>
      <c r="D4380" s="33"/>
      <c r="E4380" s="33"/>
      <c r="F4380" s="33"/>
      <c r="G4380" s="33"/>
      <c r="N4380"/>
      <c r="O4380"/>
      <c r="P4380"/>
      <c r="Q4380"/>
      <c r="R4380"/>
      <c r="S4380"/>
      <c r="T4380"/>
      <c r="U4380"/>
      <c r="V4380"/>
      <c r="W4380"/>
      <c r="X4380" s="410"/>
      <c r="Y4380" s="410"/>
      <c r="Z4380" s="410"/>
      <c r="AA4380" s="410"/>
      <c r="AB4380" s="410"/>
      <c r="AC4380" s="410"/>
      <c r="AD4380" s="410"/>
    </row>
    <row r="4381" spans="1:30" s="30" customFormat="1" x14ac:dyDescent="0.25">
      <c r="A4381"/>
      <c r="B4381"/>
      <c r="C4381" s="33"/>
      <c r="D4381" s="33"/>
      <c r="E4381" s="33"/>
      <c r="F4381" s="33"/>
      <c r="G4381" s="33"/>
      <c r="N4381"/>
      <c r="O4381"/>
      <c r="P4381"/>
      <c r="Q4381"/>
      <c r="R4381"/>
      <c r="S4381"/>
      <c r="T4381"/>
      <c r="U4381"/>
      <c r="V4381"/>
      <c r="W4381"/>
      <c r="X4381" s="410"/>
      <c r="Y4381" s="410"/>
      <c r="Z4381" s="410"/>
      <c r="AA4381" s="410"/>
      <c r="AB4381" s="410"/>
      <c r="AC4381" s="410"/>
      <c r="AD4381" s="410"/>
    </row>
    <row r="4382" spans="1:30" s="30" customFormat="1" x14ac:dyDescent="0.25">
      <c r="A4382"/>
      <c r="B4382"/>
      <c r="C4382" s="33"/>
      <c r="D4382" s="33"/>
      <c r="E4382" s="33"/>
      <c r="F4382" s="33"/>
      <c r="G4382" s="33"/>
      <c r="N4382"/>
      <c r="O4382"/>
      <c r="P4382"/>
      <c r="Q4382"/>
      <c r="R4382"/>
      <c r="S4382"/>
      <c r="T4382"/>
      <c r="U4382"/>
      <c r="V4382"/>
      <c r="W4382"/>
      <c r="X4382" s="410"/>
      <c r="Y4382" s="410"/>
      <c r="Z4382" s="410"/>
      <c r="AA4382" s="410"/>
      <c r="AB4382" s="410"/>
      <c r="AC4382" s="410"/>
      <c r="AD4382" s="410"/>
    </row>
    <row r="4383" spans="1:30" s="30" customFormat="1" x14ac:dyDescent="0.25">
      <c r="A4383"/>
      <c r="B4383"/>
      <c r="C4383" s="33"/>
      <c r="D4383" s="33"/>
      <c r="E4383" s="33"/>
      <c r="F4383" s="33"/>
      <c r="G4383" s="33"/>
      <c r="N4383"/>
      <c r="O4383"/>
      <c r="P4383"/>
      <c r="Q4383"/>
      <c r="R4383"/>
      <c r="S4383"/>
      <c r="T4383"/>
      <c r="U4383"/>
      <c r="V4383"/>
      <c r="W4383"/>
      <c r="X4383" s="410"/>
      <c r="Y4383" s="410"/>
      <c r="Z4383" s="410"/>
      <c r="AA4383" s="410"/>
      <c r="AB4383" s="410"/>
      <c r="AC4383" s="410"/>
      <c r="AD4383" s="410"/>
    </row>
    <row r="4384" spans="1:30" s="30" customFormat="1" x14ac:dyDescent="0.25">
      <c r="A4384"/>
      <c r="B4384"/>
      <c r="C4384" s="33"/>
      <c r="D4384" s="33"/>
      <c r="E4384" s="33"/>
      <c r="F4384" s="33"/>
      <c r="G4384" s="33"/>
      <c r="N4384"/>
      <c r="O4384"/>
      <c r="P4384"/>
      <c r="Q4384"/>
      <c r="R4384"/>
      <c r="S4384"/>
      <c r="T4384"/>
      <c r="U4384"/>
      <c r="V4384"/>
      <c r="W4384"/>
      <c r="X4384" s="410"/>
      <c r="Y4384" s="410"/>
      <c r="Z4384" s="410"/>
      <c r="AA4384" s="410"/>
      <c r="AB4384" s="410"/>
      <c r="AC4384" s="410"/>
      <c r="AD4384" s="410"/>
    </row>
    <row r="4385" spans="1:30" s="30" customFormat="1" x14ac:dyDescent="0.25">
      <c r="A4385"/>
      <c r="B4385"/>
      <c r="C4385" s="33"/>
      <c r="D4385" s="33"/>
      <c r="E4385" s="33"/>
      <c r="F4385" s="33"/>
      <c r="G4385" s="33"/>
      <c r="N4385"/>
      <c r="O4385"/>
      <c r="P4385"/>
      <c r="Q4385"/>
      <c r="R4385"/>
      <c r="S4385"/>
      <c r="T4385"/>
      <c r="U4385"/>
      <c r="V4385"/>
      <c r="W4385"/>
      <c r="X4385" s="410"/>
      <c r="Y4385" s="410"/>
      <c r="Z4385" s="410"/>
      <c r="AA4385" s="410"/>
      <c r="AB4385" s="410"/>
      <c r="AC4385" s="410"/>
      <c r="AD4385" s="410"/>
    </row>
    <row r="4386" spans="1:30" s="30" customFormat="1" x14ac:dyDescent="0.25">
      <c r="A4386"/>
      <c r="B4386"/>
      <c r="C4386" s="33"/>
      <c r="D4386" s="33"/>
      <c r="E4386" s="33"/>
      <c r="F4386" s="33"/>
      <c r="G4386" s="33"/>
      <c r="N4386"/>
      <c r="O4386"/>
      <c r="P4386"/>
      <c r="Q4386"/>
      <c r="R4386"/>
      <c r="S4386"/>
      <c r="T4386"/>
      <c r="U4386"/>
      <c r="V4386"/>
      <c r="W4386"/>
      <c r="X4386" s="410"/>
      <c r="Y4386" s="410"/>
      <c r="Z4386" s="410"/>
      <c r="AA4386" s="410"/>
      <c r="AB4386" s="410"/>
      <c r="AC4386" s="410"/>
      <c r="AD4386" s="410"/>
    </row>
    <row r="4387" spans="1:30" s="30" customFormat="1" x14ac:dyDescent="0.25">
      <c r="A4387"/>
      <c r="B4387"/>
      <c r="C4387" s="33"/>
      <c r="D4387" s="33"/>
      <c r="E4387" s="33"/>
      <c r="F4387" s="33"/>
      <c r="G4387" s="33"/>
      <c r="N4387"/>
      <c r="O4387"/>
      <c r="P4387"/>
      <c r="Q4387"/>
      <c r="R4387"/>
      <c r="S4387"/>
      <c r="T4387"/>
      <c r="U4387"/>
      <c r="V4387"/>
      <c r="W4387"/>
      <c r="X4387" s="410"/>
      <c r="Y4387" s="410"/>
      <c r="Z4387" s="410"/>
      <c r="AA4387" s="410"/>
      <c r="AB4387" s="410"/>
      <c r="AC4387" s="410"/>
      <c r="AD4387" s="410"/>
    </row>
    <row r="4388" spans="1:30" s="30" customFormat="1" x14ac:dyDescent="0.25">
      <c r="A4388"/>
      <c r="B4388"/>
      <c r="C4388" s="33"/>
      <c r="D4388" s="33"/>
      <c r="E4388" s="33"/>
      <c r="F4388" s="33"/>
      <c r="G4388" s="33"/>
      <c r="N4388"/>
      <c r="O4388"/>
      <c r="P4388"/>
      <c r="Q4388"/>
      <c r="R4388"/>
      <c r="S4388"/>
      <c r="T4388"/>
      <c r="U4388"/>
      <c r="V4388"/>
      <c r="W4388"/>
      <c r="X4388" s="410"/>
      <c r="Y4388" s="410"/>
      <c r="Z4388" s="410"/>
      <c r="AA4388" s="410"/>
      <c r="AB4388" s="410"/>
      <c r="AC4388" s="410"/>
      <c r="AD4388" s="410"/>
    </row>
    <row r="4389" spans="1:30" s="30" customFormat="1" x14ac:dyDescent="0.25">
      <c r="A4389"/>
      <c r="B4389"/>
      <c r="C4389" s="33"/>
      <c r="D4389" s="33"/>
      <c r="E4389" s="33"/>
      <c r="F4389" s="33"/>
      <c r="G4389" s="33"/>
      <c r="N4389"/>
      <c r="O4389"/>
      <c r="P4389"/>
      <c r="Q4389"/>
      <c r="R4389"/>
      <c r="S4389"/>
      <c r="T4389"/>
      <c r="U4389"/>
      <c r="V4389"/>
      <c r="W4389"/>
      <c r="X4389" s="410"/>
      <c r="Y4389" s="410"/>
      <c r="Z4389" s="410"/>
      <c r="AA4389" s="410"/>
      <c r="AB4389" s="410"/>
      <c r="AC4389" s="410"/>
      <c r="AD4389" s="410"/>
    </row>
    <row r="4390" spans="1:30" s="30" customFormat="1" x14ac:dyDescent="0.25">
      <c r="A4390"/>
      <c r="B4390"/>
      <c r="C4390" s="33"/>
      <c r="D4390" s="33"/>
      <c r="E4390" s="33"/>
      <c r="F4390" s="33"/>
      <c r="G4390" s="33"/>
      <c r="N4390"/>
      <c r="O4390"/>
      <c r="P4390"/>
      <c r="Q4390"/>
      <c r="R4390"/>
      <c r="S4390"/>
      <c r="T4390"/>
      <c r="U4390"/>
      <c r="V4390"/>
      <c r="W4390"/>
      <c r="X4390" s="410"/>
      <c r="Y4390" s="410"/>
      <c r="Z4390" s="410"/>
      <c r="AA4390" s="410"/>
      <c r="AB4390" s="410"/>
      <c r="AC4390" s="410"/>
      <c r="AD4390" s="410"/>
    </row>
    <row r="4391" spans="1:30" s="30" customFormat="1" x14ac:dyDescent="0.25">
      <c r="A4391"/>
      <c r="B4391"/>
      <c r="C4391" s="33"/>
      <c r="D4391" s="33"/>
      <c r="E4391" s="33"/>
      <c r="F4391" s="33"/>
      <c r="G4391" s="33"/>
      <c r="N4391"/>
      <c r="O4391"/>
      <c r="P4391"/>
      <c r="Q4391"/>
      <c r="R4391"/>
      <c r="S4391"/>
      <c r="T4391"/>
      <c r="U4391"/>
      <c r="V4391"/>
      <c r="W4391"/>
      <c r="X4391" s="410"/>
      <c r="Y4391" s="410"/>
      <c r="Z4391" s="410"/>
      <c r="AA4391" s="410"/>
      <c r="AB4391" s="410"/>
      <c r="AC4391" s="410"/>
      <c r="AD4391" s="410"/>
    </row>
    <row r="4392" spans="1:30" s="30" customFormat="1" x14ac:dyDescent="0.25">
      <c r="A4392"/>
      <c r="B4392"/>
      <c r="C4392" s="33"/>
      <c r="D4392" s="33"/>
      <c r="E4392" s="33"/>
      <c r="F4392" s="33"/>
      <c r="G4392" s="33"/>
      <c r="N4392"/>
      <c r="O4392"/>
      <c r="P4392"/>
      <c r="Q4392"/>
      <c r="R4392"/>
      <c r="S4392"/>
      <c r="T4392"/>
      <c r="U4392"/>
      <c r="V4392"/>
      <c r="W4392"/>
      <c r="X4392" s="410"/>
      <c r="Y4392" s="410"/>
      <c r="Z4392" s="410"/>
      <c r="AA4392" s="410"/>
      <c r="AB4392" s="410"/>
      <c r="AC4392" s="410"/>
      <c r="AD4392" s="410"/>
    </row>
    <row r="4393" spans="1:30" s="30" customFormat="1" x14ac:dyDescent="0.25">
      <c r="A4393"/>
      <c r="B4393"/>
      <c r="C4393" s="33"/>
      <c r="D4393" s="33"/>
      <c r="E4393" s="33"/>
      <c r="F4393" s="33"/>
      <c r="G4393" s="33"/>
      <c r="N4393"/>
      <c r="O4393"/>
      <c r="P4393"/>
      <c r="Q4393"/>
      <c r="R4393"/>
      <c r="S4393"/>
      <c r="T4393"/>
      <c r="U4393"/>
      <c r="V4393"/>
      <c r="W4393"/>
      <c r="X4393" s="410"/>
      <c r="Y4393" s="410"/>
      <c r="Z4393" s="410"/>
      <c r="AA4393" s="410"/>
      <c r="AB4393" s="410"/>
      <c r="AC4393" s="410"/>
      <c r="AD4393" s="410"/>
    </row>
    <row r="4394" spans="1:30" s="30" customFormat="1" x14ac:dyDescent="0.25">
      <c r="A4394"/>
      <c r="B4394"/>
      <c r="C4394" s="33"/>
      <c r="D4394" s="33"/>
      <c r="E4394" s="33"/>
      <c r="F4394" s="33"/>
      <c r="G4394" s="33"/>
      <c r="N4394"/>
      <c r="O4394"/>
      <c r="P4394"/>
      <c r="Q4394"/>
      <c r="R4394"/>
      <c r="S4394"/>
      <c r="T4394"/>
      <c r="U4394"/>
      <c r="V4394"/>
      <c r="W4394"/>
      <c r="X4394" s="410"/>
      <c r="Y4394" s="410"/>
      <c r="Z4394" s="410"/>
      <c r="AA4394" s="410"/>
      <c r="AB4394" s="410"/>
      <c r="AC4394" s="410"/>
      <c r="AD4394" s="410"/>
    </row>
    <row r="4395" spans="1:30" s="30" customFormat="1" x14ac:dyDescent="0.25">
      <c r="A4395"/>
      <c r="B4395"/>
      <c r="C4395" s="33"/>
      <c r="D4395" s="33"/>
      <c r="E4395" s="33"/>
      <c r="F4395" s="33"/>
      <c r="G4395" s="33"/>
      <c r="N4395"/>
      <c r="O4395"/>
      <c r="P4395"/>
      <c r="Q4395"/>
      <c r="R4395"/>
      <c r="S4395"/>
      <c r="T4395"/>
      <c r="U4395"/>
      <c r="V4395"/>
      <c r="W4395"/>
      <c r="X4395" s="410"/>
      <c r="Y4395" s="410"/>
      <c r="Z4395" s="410"/>
      <c r="AA4395" s="410"/>
      <c r="AB4395" s="410"/>
      <c r="AC4395" s="410"/>
      <c r="AD4395" s="410"/>
    </row>
    <row r="4396" spans="1:30" s="30" customFormat="1" x14ac:dyDescent="0.25">
      <c r="A4396"/>
      <c r="B4396"/>
      <c r="C4396" s="33"/>
      <c r="D4396" s="33"/>
      <c r="E4396" s="33"/>
      <c r="F4396" s="33"/>
      <c r="G4396" s="33"/>
      <c r="N4396"/>
      <c r="O4396"/>
      <c r="P4396"/>
      <c r="Q4396"/>
      <c r="R4396"/>
      <c r="S4396"/>
      <c r="T4396"/>
      <c r="U4396"/>
      <c r="V4396"/>
      <c r="W4396"/>
      <c r="X4396" s="410"/>
      <c r="Y4396" s="410"/>
      <c r="Z4396" s="410"/>
      <c r="AA4396" s="410"/>
      <c r="AB4396" s="410"/>
      <c r="AC4396" s="410"/>
      <c r="AD4396" s="410"/>
    </row>
    <row r="4397" spans="1:30" s="30" customFormat="1" x14ac:dyDescent="0.25">
      <c r="A4397"/>
      <c r="B4397"/>
      <c r="C4397" s="33"/>
      <c r="D4397" s="33"/>
      <c r="E4397" s="33"/>
      <c r="F4397" s="33"/>
      <c r="G4397" s="33"/>
      <c r="N4397"/>
      <c r="O4397"/>
      <c r="P4397"/>
      <c r="Q4397"/>
      <c r="R4397"/>
      <c r="S4397"/>
      <c r="T4397"/>
      <c r="U4397"/>
      <c r="V4397"/>
      <c r="W4397"/>
      <c r="X4397" s="410"/>
      <c r="Y4397" s="410"/>
      <c r="Z4397" s="410"/>
      <c r="AA4397" s="410"/>
      <c r="AB4397" s="410"/>
      <c r="AC4397" s="410"/>
      <c r="AD4397" s="410"/>
    </row>
    <row r="4398" spans="1:30" s="30" customFormat="1" x14ac:dyDescent="0.25">
      <c r="A4398"/>
      <c r="B4398"/>
      <c r="C4398" s="33"/>
      <c r="D4398" s="33"/>
      <c r="E4398" s="33"/>
      <c r="F4398" s="33"/>
      <c r="G4398" s="33"/>
      <c r="N4398"/>
      <c r="O4398"/>
      <c r="P4398"/>
      <c r="Q4398"/>
      <c r="R4398"/>
      <c r="S4398"/>
      <c r="T4398"/>
      <c r="U4398"/>
      <c r="V4398"/>
      <c r="W4398"/>
      <c r="X4398" s="410"/>
      <c r="Y4398" s="410"/>
      <c r="Z4398" s="410"/>
      <c r="AA4398" s="410"/>
      <c r="AB4398" s="410"/>
      <c r="AC4398" s="410"/>
      <c r="AD4398" s="410"/>
    </row>
    <row r="4399" spans="1:30" s="30" customFormat="1" x14ac:dyDescent="0.25">
      <c r="A4399"/>
      <c r="B4399"/>
      <c r="C4399" s="33"/>
      <c r="D4399" s="33"/>
      <c r="E4399" s="33"/>
      <c r="F4399" s="33"/>
      <c r="G4399" s="33"/>
      <c r="N4399"/>
      <c r="O4399"/>
      <c r="P4399"/>
      <c r="Q4399"/>
      <c r="R4399"/>
      <c r="S4399"/>
      <c r="T4399"/>
      <c r="U4399"/>
      <c r="V4399"/>
      <c r="W4399"/>
      <c r="X4399" s="410"/>
      <c r="Y4399" s="410"/>
      <c r="Z4399" s="410"/>
      <c r="AA4399" s="410"/>
      <c r="AB4399" s="410"/>
      <c r="AC4399" s="410"/>
      <c r="AD4399" s="410"/>
    </row>
    <row r="4400" spans="1:30" s="30" customFormat="1" x14ac:dyDescent="0.25">
      <c r="A4400"/>
      <c r="B4400"/>
      <c r="C4400" s="33"/>
      <c r="D4400" s="33"/>
      <c r="E4400" s="33"/>
      <c r="F4400" s="33"/>
      <c r="G4400" s="33"/>
      <c r="N4400"/>
      <c r="O4400"/>
      <c r="P4400"/>
      <c r="Q4400"/>
      <c r="R4400"/>
      <c r="S4400"/>
      <c r="T4400"/>
      <c r="U4400"/>
      <c r="V4400"/>
      <c r="W4400"/>
      <c r="X4400" s="410"/>
      <c r="Y4400" s="410"/>
      <c r="Z4400" s="410"/>
      <c r="AA4400" s="410"/>
      <c r="AB4400" s="410"/>
      <c r="AC4400" s="410"/>
      <c r="AD4400" s="410"/>
    </row>
    <row r="4401" spans="1:30" s="30" customFormat="1" x14ac:dyDescent="0.25">
      <c r="A4401"/>
      <c r="B4401"/>
      <c r="C4401" s="33"/>
      <c r="D4401" s="33"/>
      <c r="E4401" s="33"/>
      <c r="F4401" s="33"/>
      <c r="G4401" s="33"/>
      <c r="N4401"/>
      <c r="O4401"/>
      <c r="P4401"/>
      <c r="Q4401"/>
      <c r="R4401"/>
      <c r="S4401"/>
      <c r="T4401"/>
      <c r="U4401"/>
      <c r="V4401"/>
      <c r="W4401"/>
      <c r="X4401" s="410"/>
      <c r="Y4401" s="410"/>
      <c r="Z4401" s="410"/>
      <c r="AA4401" s="410"/>
      <c r="AB4401" s="410"/>
      <c r="AC4401" s="410"/>
      <c r="AD4401" s="410"/>
    </row>
    <row r="4402" spans="1:30" s="30" customFormat="1" x14ac:dyDescent="0.25">
      <c r="A4402"/>
      <c r="B4402"/>
      <c r="C4402" s="33"/>
      <c r="D4402" s="33"/>
      <c r="E4402" s="33"/>
      <c r="F4402" s="33"/>
      <c r="G4402" s="33"/>
      <c r="N4402"/>
      <c r="O4402"/>
      <c r="P4402"/>
      <c r="Q4402"/>
      <c r="R4402"/>
      <c r="S4402"/>
      <c r="T4402"/>
      <c r="U4402"/>
      <c r="V4402"/>
      <c r="W4402"/>
      <c r="X4402" s="410"/>
      <c r="Y4402" s="410"/>
      <c r="Z4402" s="410"/>
      <c r="AA4402" s="410"/>
      <c r="AB4402" s="410"/>
      <c r="AC4402" s="410"/>
      <c r="AD4402" s="410"/>
    </row>
    <row r="4403" spans="1:30" s="30" customFormat="1" x14ac:dyDescent="0.25">
      <c r="A4403"/>
      <c r="B4403"/>
      <c r="C4403" s="33"/>
      <c r="D4403" s="33"/>
      <c r="E4403" s="33"/>
      <c r="F4403" s="33"/>
      <c r="G4403" s="33"/>
      <c r="N4403"/>
      <c r="O4403"/>
      <c r="P4403"/>
      <c r="Q4403"/>
      <c r="R4403"/>
      <c r="S4403"/>
      <c r="T4403"/>
      <c r="U4403"/>
      <c r="V4403"/>
      <c r="W4403"/>
      <c r="X4403" s="410"/>
      <c r="Y4403" s="410"/>
      <c r="Z4403" s="410"/>
      <c r="AA4403" s="410"/>
      <c r="AB4403" s="410"/>
      <c r="AC4403" s="410"/>
      <c r="AD4403" s="410"/>
    </row>
    <row r="4404" spans="1:30" s="30" customFormat="1" x14ac:dyDescent="0.25">
      <c r="A4404"/>
      <c r="B4404"/>
      <c r="C4404" s="33"/>
      <c r="D4404" s="33"/>
      <c r="E4404" s="33"/>
      <c r="F4404" s="33"/>
      <c r="G4404" s="33"/>
      <c r="N4404"/>
      <c r="O4404"/>
      <c r="P4404"/>
      <c r="Q4404"/>
      <c r="R4404"/>
      <c r="S4404"/>
      <c r="T4404"/>
      <c r="U4404"/>
      <c r="V4404"/>
      <c r="W4404"/>
      <c r="X4404" s="410"/>
      <c r="Y4404" s="410"/>
      <c r="Z4404" s="410"/>
      <c r="AA4404" s="410"/>
      <c r="AB4404" s="410"/>
      <c r="AC4404" s="410"/>
      <c r="AD4404" s="410"/>
    </row>
    <row r="4405" spans="1:30" s="30" customFormat="1" x14ac:dyDescent="0.25">
      <c r="A4405"/>
      <c r="B4405"/>
      <c r="C4405" s="33"/>
      <c r="D4405" s="33"/>
      <c r="E4405" s="33"/>
      <c r="F4405" s="33"/>
      <c r="G4405" s="33"/>
      <c r="N4405"/>
      <c r="O4405"/>
      <c r="P4405"/>
      <c r="Q4405"/>
      <c r="R4405"/>
      <c r="S4405"/>
      <c r="T4405"/>
      <c r="U4405"/>
      <c r="V4405"/>
      <c r="W4405"/>
      <c r="X4405" s="410"/>
      <c r="Y4405" s="410"/>
      <c r="Z4405" s="410"/>
      <c r="AA4405" s="410"/>
      <c r="AB4405" s="410"/>
      <c r="AC4405" s="410"/>
      <c r="AD4405" s="410"/>
    </row>
    <row r="4406" spans="1:30" s="30" customFormat="1" x14ac:dyDescent="0.25">
      <c r="A4406"/>
      <c r="B4406"/>
      <c r="C4406" s="33"/>
      <c r="D4406" s="33"/>
      <c r="E4406" s="33"/>
      <c r="F4406" s="33"/>
      <c r="G4406" s="33"/>
      <c r="N4406"/>
      <c r="O4406"/>
      <c r="P4406"/>
      <c r="Q4406"/>
      <c r="R4406"/>
      <c r="S4406"/>
      <c r="T4406"/>
      <c r="U4406"/>
      <c r="V4406"/>
      <c r="W4406"/>
      <c r="X4406" s="410"/>
      <c r="Y4406" s="410"/>
      <c r="Z4406" s="410"/>
      <c r="AA4406" s="410"/>
      <c r="AB4406" s="410"/>
      <c r="AC4406" s="410"/>
      <c r="AD4406" s="410"/>
    </row>
    <row r="4407" spans="1:30" s="30" customFormat="1" x14ac:dyDescent="0.25">
      <c r="A4407"/>
      <c r="B4407"/>
      <c r="C4407" s="33"/>
      <c r="D4407" s="33"/>
      <c r="E4407" s="33"/>
      <c r="F4407" s="33"/>
      <c r="G4407" s="33"/>
      <c r="N4407"/>
      <c r="O4407"/>
      <c r="P4407"/>
      <c r="Q4407"/>
      <c r="R4407"/>
      <c r="S4407"/>
      <c r="T4407"/>
      <c r="U4407"/>
      <c r="V4407"/>
      <c r="W4407"/>
      <c r="X4407" s="410"/>
      <c r="Y4407" s="410"/>
      <c r="Z4407" s="410"/>
      <c r="AA4407" s="410"/>
      <c r="AB4407" s="410"/>
      <c r="AC4407" s="410"/>
      <c r="AD4407" s="410"/>
    </row>
    <row r="4408" spans="1:30" s="30" customFormat="1" x14ac:dyDescent="0.25">
      <c r="A4408"/>
      <c r="B4408"/>
      <c r="C4408" s="33"/>
      <c r="D4408" s="33"/>
      <c r="E4408" s="33"/>
      <c r="F4408" s="33"/>
      <c r="G4408" s="33"/>
      <c r="N4408"/>
      <c r="O4408"/>
      <c r="P4408"/>
      <c r="Q4408"/>
      <c r="R4408"/>
      <c r="S4408"/>
      <c r="T4408"/>
      <c r="U4408"/>
      <c r="V4408"/>
      <c r="W4408"/>
      <c r="X4408" s="410"/>
      <c r="Y4408" s="410"/>
      <c r="Z4408" s="410"/>
      <c r="AA4408" s="410"/>
      <c r="AB4408" s="410"/>
      <c r="AC4408" s="410"/>
      <c r="AD4408" s="410"/>
    </row>
    <row r="4409" spans="1:30" s="30" customFormat="1" x14ac:dyDescent="0.25">
      <c r="A4409"/>
      <c r="B4409"/>
      <c r="C4409" s="33"/>
      <c r="D4409" s="33"/>
      <c r="E4409" s="33"/>
      <c r="F4409" s="33"/>
      <c r="G4409" s="33"/>
      <c r="N4409"/>
      <c r="O4409"/>
      <c r="P4409"/>
      <c r="Q4409"/>
      <c r="R4409"/>
      <c r="S4409"/>
      <c r="T4409"/>
      <c r="U4409"/>
      <c r="V4409"/>
      <c r="W4409"/>
      <c r="X4409" s="410"/>
      <c r="Y4409" s="410"/>
      <c r="Z4409" s="410"/>
      <c r="AA4409" s="410"/>
      <c r="AB4409" s="410"/>
      <c r="AC4409" s="410"/>
      <c r="AD4409" s="410"/>
    </row>
    <row r="4410" spans="1:30" s="30" customFormat="1" x14ac:dyDescent="0.25">
      <c r="A4410"/>
      <c r="B4410"/>
      <c r="C4410" s="33"/>
      <c r="D4410" s="33"/>
      <c r="E4410" s="33"/>
      <c r="F4410" s="33"/>
      <c r="G4410" s="33"/>
      <c r="N4410"/>
      <c r="O4410"/>
      <c r="P4410"/>
      <c r="Q4410"/>
      <c r="R4410"/>
      <c r="S4410"/>
      <c r="T4410"/>
      <c r="U4410"/>
      <c r="V4410"/>
      <c r="W4410"/>
      <c r="X4410" s="410"/>
      <c r="Y4410" s="410"/>
      <c r="Z4410" s="410"/>
      <c r="AA4410" s="410"/>
      <c r="AB4410" s="410"/>
      <c r="AC4410" s="410"/>
      <c r="AD4410" s="410"/>
    </row>
    <row r="4411" spans="1:30" s="30" customFormat="1" x14ac:dyDescent="0.25">
      <c r="A4411"/>
      <c r="B4411"/>
      <c r="C4411" s="33"/>
      <c r="D4411" s="33"/>
      <c r="E4411" s="33"/>
      <c r="F4411" s="33"/>
      <c r="G4411" s="33"/>
      <c r="N4411"/>
      <c r="O4411"/>
      <c r="P4411"/>
      <c r="Q4411"/>
      <c r="R4411"/>
      <c r="S4411"/>
      <c r="T4411"/>
      <c r="U4411"/>
      <c r="V4411"/>
      <c r="W4411"/>
      <c r="X4411" s="410"/>
      <c r="Y4411" s="410"/>
      <c r="Z4411" s="410"/>
      <c r="AA4411" s="410"/>
      <c r="AB4411" s="410"/>
      <c r="AC4411" s="410"/>
      <c r="AD4411" s="410"/>
    </row>
    <row r="4412" spans="1:30" s="30" customFormat="1" x14ac:dyDescent="0.25">
      <c r="A4412"/>
      <c r="B4412"/>
      <c r="C4412" s="33"/>
      <c r="D4412" s="33"/>
      <c r="E4412" s="33"/>
      <c r="F4412" s="33"/>
      <c r="G4412" s="33"/>
      <c r="N4412"/>
      <c r="O4412"/>
      <c r="P4412"/>
      <c r="Q4412"/>
      <c r="R4412"/>
      <c r="S4412"/>
      <c r="T4412"/>
      <c r="U4412"/>
      <c r="V4412"/>
      <c r="W4412"/>
      <c r="X4412" s="410"/>
      <c r="Y4412" s="410"/>
      <c r="Z4412" s="410"/>
      <c r="AA4412" s="410"/>
      <c r="AB4412" s="410"/>
      <c r="AC4412" s="410"/>
      <c r="AD4412" s="410"/>
    </row>
    <row r="4413" spans="1:30" s="30" customFormat="1" x14ac:dyDescent="0.25">
      <c r="A4413"/>
      <c r="B4413"/>
      <c r="C4413" s="33"/>
      <c r="D4413" s="33"/>
      <c r="E4413" s="33"/>
      <c r="F4413" s="33"/>
      <c r="G4413" s="33"/>
      <c r="N4413"/>
      <c r="O4413"/>
      <c r="P4413"/>
      <c r="Q4413"/>
      <c r="R4413"/>
      <c r="S4413"/>
      <c r="T4413"/>
      <c r="U4413"/>
      <c r="V4413"/>
      <c r="W4413"/>
      <c r="X4413" s="410"/>
      <c r="Y4413" s="410"/>
      <c r="Z4413" s="410"/>
      <c r="AA4413" s="410"/>
      <c r="AB4413" s="410"/>
      <c r="AC4413" s="410"/>
      <c r="AD4413" s="410"/>
    </row>
    <row r="4414" spans="1:30" s="30" customFormat="1" x14ac:dyDescent="0.25">
      <c r="A4414"/>
      <c r="B4414"/>
      <c r="C4414" s="33"/>
      <c r="D4414" s="33"/>
      <c r="E4414" s="33"/>
      <c r="F4414" s="33"/>
      <c r="G4414" s="33"/>
      <c r="N4414"/>
      <c r="O4414"/>
      <c r="P4414"/>
      <c r="Q4414"/>
      <c r="R4414"/>
      <c r="S4414"/>
      <c r="T4414"/>
      <c r="U4414"/>
      <c r="V4414"/>
      <c r="W4414"/>
      <c r="X4414" s="410"/>
      <c r="Y4414" s="410"/>
      <c r="Z4414" s="410"/>
      <c r="AA4414" s="410"/>
      <c r="AB4414" s="410"/>
      <c r="AC4414" s="410"/>
      <c r="AD4414" s="410"/>
    </row>
    <row r="4415" spans="1:30" s="30" customFormat="1" x14ac:dyDescent="0.25">
      <c r="A4415"/>
      <c r="B4415"/>
      <c r="C4415" s="33"/>
      <c r="D4415" s="33"/>
      <c r="E4415" s="33"/>
      <c r="F4415" s="33"/>
      <c r="G4415" s="33"/>
      <c r="N4415"/>
      <c r="O4415"/>
      <c r="P4415"/>
      <c r="Q4415"/>
      <c r="R4415"/>
      <c r="S4415"/>
      <c r="T4415"/>
      <c r="U4415"/>
      <c r="V4415"/>
      <c r="W4415"/>
      <c r="X4415" s="410"/>
      <c r="Y4415" s="410"/>
      <c r="Z4415" s="410"/>
      <c r="AA4415" s="410"/>
      <c r="AB4415" s="410"/>
      <c r="AC4415" s="410"/>
      <c r="AD4415" s="410"/>
    </row>
    <row r="4416" spans="1:30" s="30" customFormat="1" x14ac:dyDescent="0.25">
      <c r="A4416"/>
      <c r="B4416"/>
      <c r="C4416" s="33"/>
      <c r="D4416" s="33"/>
      <c r="E4416" s="33"/>
      <c r="F4416" s="33"/>
      <c r="G4416" s="33"/>
      <c r="N4416"/>
      <c r="O4416"/>
      <c r="P4416"/>
      <c r="Q4416"/>
      <c r="R4416"/>
      <c r="S4416"/>
      <c r="T4416"/>
      <c r="U4416"/>
      <c r="V4416"/>
      <c r="W4416"/>
      <c r="X4416" s="410"/>
      <c r="Y4416" s="410"/>
      <c r="Z4416" s="410"/>
      <c r="AA4416" s="410"/>
      <c r="AB4416" s="410"/>
      <c r="AC4416" s="410"/>
      <c r="AD4416" s="410"/>
    </row>
    <row r="4417" spans="1:30" s="30" customFormat="1" x14ac:dyDescent="0.25">
      <c r="A4417"/>
      <c r="B4417"/>
      <c r="C4417" s="33"/>
      <c r="D4417" s="33"/>
      <c r="E4417" s="33"/>
      <c r="F4417" s="33"/>
      <c r="G4417" s="33"/>
      <c r="N4417"/>
      <c r="O4417"/>
      <c r="P4417"/>
      <c r="Q4417"/>
      <c r="R4417"/>
      <c r="S4417"/>
      <c r="T4417"/>
      <c r="U4417"/>
      <c r="V4417"/>
      <c r="W4417"/>
      <c r="X4417" s="410"/>
      <c r="Y4417" s="410"/>
      <c r="Z4417" s="410"/>
      <c r="AA4417" s="410"/>
      <c r="AB4417" s="410"/>
      <c r="AC4417" s="410"/>
      <c r="AD4417" s="410"/>
    </row>
    <row r="4418" spans="1:30" s="30" customFormat="1" x14ac:dyDescent="0.25">
      <c r="A4418"/>
      <c r="B4418"/>
      <c r="C4418" s="33"/>
      <c r="D4418" s="33"/>
      <c r="E4418" s="33"/>
      <c r="F4418" s="33"/>
      <c r="G4418" s="33"/>
      <c r="N4418"/>
      <c r="O4418"/>
      <c r="P4418"/>
      <c r="Q4418"/>
      <c r="R4418"/>
      <c r="S4418"/>
      <c r="T4418"/>
      <c r="U4418"/>
      <c r="V4418"/>
      <c r="W4418"/>
      <c r="X4418" s="410"/>
      <c r="Y4418" s="410"/>
      <c r="Z4418" s="410"/>
      <c r="AA4418" s="410"/>
      <c r="AB4418" s="410"/>
      <c r="AC4418" s="410"/>
      <c r="AD4418" s="410"/>
    </row>
    <row r="4419" spans="1:30" s="30" customFormat="1" x14ac:dyDescent="0.25">
      <c r="A4419"/>
      <c r="B4419"/>
      <c r="C4419" s="33"/>
      <c r="D4419" s="33"/>
      <c r="E4419" s="33"/>
      <c r="F4419" s="33"/>
      <c r="G4419" s="33"/>
      <c r="N4419"/>
      <c r="O4419"/>
      <c r="P4419"/>
      <c r="Q4419"/>
      <c r="R4419"/>
      <c r="S4419"/>
      <c r="T4419"/>
      <c r="U4419"/>
      <c r="V4419"/>
      <c r="W4419"/>
      <c r="X4419" s="410"/>
      <c r="Y4419" s="410"/>
      <c r="Z4419" s="410"/>
      <c r="AA4419" s="410"/>
      <c r="AB4419" s="410"/>
      <c r="AC4419" s="410"/>
      <c r="AD4419" s="410"/>
    </row>
    <row r="4420" spans="1:30" s="30" customFormat="1" x14ac:dyDescent="0.25">
      <c r="A4420"/>
      <c r="B4420"/>
      <c r="C4420" s="33"/>
      <c r="D4420" s="33"/>
      <c r="E4420" s="33"/>
      <c r="F4420" s="33"/>
      <c r="G4420" s="33"/>
      <c r="N4420"/>
      <c r="O4420"/>
      <c r="P4420"/>
      <c r="Q4420"/>
      <c r="R4420"/>
      <c r="S4420"/>
      <c r="T4420"/>
      <c r="U4420"/>
      <c r="V4420"/>
      <c r="W4420"/>
      <c r="X4420" s="410"/>
      <c r="Y4420" s="410"/>
      <c r="Z4420" s="410"/>
      <c r="AA4420" s="410"/>
      <c r="AB4420" s="410"/>
      <c r="AC4420" s="410"/>
      <c r="AD4420" s="410"/>
    </row>
    <row r="4421" spans="1:30" s="30" customFormat="1" x14ac:dyDescent="0.25">
      <c r="A4421"/>
      <c r="B4421"/>
      <c r="C4421" s="33"/>
      <c r="D4421" s="33"/>
      <c r="E4421" s="33"/>
      <c r="F4421" s="33"/>
      <c r="G4421" s="33"/>
      <c r="N4421"/>
      <c r="O4421"/>
      <c r="P4421"/>
      <c r="Q4421"/>
      <c r="R4421"/>
      <c r="S4421"/>
      <c r="T4421"/>
      <c r="U4421"/>
      <c r="V4421"/>
      <c r="W4421"/>
      <c r="X4421" s="410"/>
      <c r="Y4421" s="410"/>
      <c r="Z4421" s="410"/>
      <c r="AA4421" s="410"/>
      <c r="AB4421" s="410"/>
      <c r="AC4421" s="410"/>
      <c r="AD4421" s="410"/>
    </row>
    <row r="4422" spans="1:30" s="30" customFormat="1" x14ac:dyDescent="0.25">
      <c r="A4422"/>
      <c r="B4422"/>
      <c r="C4422" s="33"/>
      <c r="D4422" s="33"/>
      <c r="E4422" s="33"/>
      <c r="F4422" s="33"/>
      <c r="G4422" s="33"/>
      <c r="N4422"/>
      <c r="O4422"/>
      <c r="P4422"/>
      <c r="Q4422"/>
      <c r="R4422"/>
      <c r="S4422"/>
      <c r="T4422"/>
      <c r="U4422"/>
      <c r="V4422"/>
      <c r="W4422"/>
      <c r="X4422" s="410"/>
      <c r="Y4422" s="410"/>
      <c r="Z4422" s="410"/>
      <c r="AA4422" s="410"/>
      <c r="AB4422" s="410"/>
      <c r="AC4422" s="410"/>
      <c r="AD4422" s="410"/>
    </row>
    <row r="4423" spans="1:30" s="30" customFormat="1" x14ac:dyDescent="0.25">
      <c r="A4423"/>
      <c r="B4423"/>
      <c r="C4423" s="33"/>
      <c r="D4423" s="33"/>
      <c r="E4423" s="33"/>
      <c r="F4423" s="33"/>
      <c r="G4423" s="33"/>
      <c r="N4423"/>
      <c r="O4423"/>
      <c r="P4423"/>
      <c r="Q4423"/>
      <c r="R4423"/>
      <c r="S4423"/>
      <c r="T4423"/>
      <c r="U4423"/>
      <c r="V4423"/>
      <c r="W4423"/>
      <c r="X4423" s="410"/>
      <c r="Y4423" s="410"/>
      <c r="Z4423" s="410"/>
      <c r="AA4423" s="410"/>
      <c r="AB4423" s="410"/>
      <c r="AC4423" s="410"/>
      <c r="AD4423" s="410"/>
    </row>
    <row r="4424" spans="1:30" s="30" customFormat="1" x14ac:dyDescent="0.25">
      <c r="A4424"/>
      <c r="B4424"/>
      <c r="C4424" s="33"/>
      <c r="D4424" s="33"/>
      <c r="E4424" s="33"/>
      <c r="F4424" s="33"/>
      <c r="G4424" s="33"/>
      <c r="N4424"/>
      <c r="O4424"/>
      <c r="P4424"/>
      <c r="Q4424"/>
      <c r="R4424"/>
      <c r="S4424"/>
      <c r="T4424"/>
      <c r="U4424"/>
      <c r="V4424"/>
      <c r="W4424"/>
      <c r="X4424" s="410"/>
      <c r="Y4424" s="410"/>
      <c r="Z4424" s="410"/>
      <c r="AA4424" s="410"/>
      <c r="AB4424" s="410"/>
      <c r="AC4424" s="410"/>
      <c r="AD4424" s="410"/>
    </row>
    <row r="4425" spans="1:30" s="30" customFormat="1" x14ac:dyDescent="0.25">
      <c r="A4425"/>
      <c r="B4425"/>
      <c r="C4425" s="33"/>
      <c r="D4425" s="33"/>
      <c r="E4425" s="33"/>
      <c r="F4425" s="33"/>
      <c r="G4425" s="33"/>
      <c r="N4425"/>
      <c r="O4425"/>
      <c r="P4425"/>
      <c r="Q4425"/>
      <c r="R4425"/>
      <c r="S4425"/>
      <c r="T4425"/>
      <c r="U4425"/>
      <c r="V4425"/>
      <c r="W4425"/>
      <c r="X4425" s="410"/>
      <c r="Y4425" s="410"/>
      <c r="Z4425" s="410"/>
      <c r="AA4425" s="410"/>
      <c r="AB4425" s="410"/>
      <c r="AC4425" s="410"/>
      <c r="AD4425" s="410"/>
    </row>
    <row r="4426" spans="1:30" s="30" customFormat="1" x14ac:dyDescent="0.25">
      <c r="A4426"/>
      <c r="B4426"/>
      <c r="C4426" s="33"/>
      <c r="D4426" s="33"/>
      <c r="E4426" s="33"/>
      <c r="F4426" s="33"/>
      <c r="G4426" s="33"/>
      <c r="N4426"/>
      <c r="O4426"/>
      <c r="P4426"/>
      <c r="Q4426"/>
      <c r="R4426"/>
      <c r="S4426"/>
      <c r="T4426"/>
      <c r="U4426"/>
      <c r="V4426"/>
      <c r="W4426"/>
      <c r="X4426" s="410"/>
      <c r="Y4426" s="410"/>
      <c r="Z4426" s="410"/>
      <c r="AA4426" s="410"/>
      <c r="AB4426" s="410"/>
      <c r="AC4426" s="410"/>
      <c r="AD4426" s="410"/>
    </row>
    <row r="4427" spans="1:30" s="30" customFormat="1" x14ac:dyDescent="0.25">
      <c r="A4427"/>
      <c r="B4427"/>
      <c r="C4427" s="33"/>
      <c r="D4427" s="33"/>
      <c r="E4427" s="33"/>
      <c r="F4427" s="33"/>
      <c r="G4427" s="33"/>
      <c r="N4427"/>
      <c r="O4427"/>
      <c r="P4427"/>
      <c r="Q4427"/>
      <c r="R4427"/>
      <c r="S4427"/>
      <c r="T4427"/>
      <c r="U4427"/>
      <c r="V4427"/>
      <c r="W4427"/>
      <c r="X4427" s="410"/>
      <c r="Y4427" s="410"/>
      <c r="Z4427" s="410"/>
      <c r="AA4427" s="410"/>
      <c r="AB4427" s="410"/>
      <c r="AC4427" s="410"/>
      <c r="AD4427" s="410"/>
    </row>
    <row r="4428" spans="1:30" s="30" customFormat="1" x14ac:dyDescent="0.25">
      <c r="A4428"/>
      <c r="B4428"/>
      <c r="C4428" s="33"/>
      <c r="D4428" s="33"/>
      <c r="E4428" s="33"/>
      <c r="F4428" s="33"/>
      <c r="G4428" s="33"/>
      <c r="N4428"/>
      <c r="O4428"/>
      <c r="P4428"/>
      <c r="Q4428"/>
      <c r="R4428"/>
      <c r="S4428"/>
      <c r="T4428"/>
      <c r="U4428"/>
      <c r="V4428"/>
      <c r="W4428"/>
      <c r="X4428" s="410"/>
      <c r="Y4428" s="410"/>
      <c r="Z4428" s="410"/>
      <c r="AA4428" s="410"/>
      <c r="AB4428" s="410"/>
      <c r="AC4428" s="410"/>
      <c r="AD4428" s="410"/>
    </row>
    <row r="4429" spans="1:30" s="30" customFormat="1" x14ac:dyDescent="0.25">
      <c r="A4429"/>
      <c r="B4429"/>
      <c r="C4429" s="33"/>
      <c r="D4429" s="33"/>
      <c r="E4429" s="33"/>
      <c r="F4429" s="33"/>
      <c r="G4429" s="33"/>
      <c r="N4429"/>
      <c r="O4429"/>
      <c r="P4429"/>
      <c r="Q4429"/>
      <c r="R4429"/>
      <c r="S4429"/>
      <c r="T4429"/>
      <c r="U4429"/>
      <c r="V4429"/>
      <c r="W4429"/>
      <c r="X4429" s="410"/>
      <c r="Y4429" s="410"/>
      <c r="Z4429" s="410"/>
      <c r="AA4429" s="410"/>
      <c r="AB4429" s="410"/>
      <c r="AC4429" s="410"/>
      <c r="AD4429" s="410"/>
    </row>
    <row r="4430" spans="1:30" s="30" customFormat="1" x14ac:dyDescent="0.25">
      <c r="A4430"/>
      <c r="B4430"/>
      <c r="C4430" s="33"/>
      <c r="D4430" s="33"/>
      <c r="E4430" s="33"/>
      <c r="F4430" s="33"/>
      <c r="G4430" s="33"/>
      <c r="N4430"/>
      <c r="O4430"/>
      <c r="P4430"/>
      <c r="Q4430"/>
      <c r="R4430"/>
      <c r="S4430"/>
      <c r="T4430"/>
      <c r="U4430"/>
      <c r="V4430"/>
      <c r="W4430"/>
      <c r="X4430" s="410"/>
      <c r="Y4430" s="410"/>
      <c r="Z4430" s="410"/>
      <c r="AA4430" s="410"/>
      <c r="AB4430" s="410"/>
      <c r="AC4430" s="410"/>
      <c r="AD4430" s="410"/>
    </row>
    <row r="4431" spans="1:30" s="30" customFormat="1" x14ac:dyDescent="0.25">
      <c r="A4431"/>
      <c r="B4431"/>
      <c r="C4431" s="33"/>
      <c r="D4431" s="33"/>
      <c r="E4431" s="33"/>
      <c r="F4431" s="33"/>
      <c r="G4431" s="33"/>
      <c r="N4431"/>
      <c r="O4431"/>
      <c r="P4431"/>
      <c r="Q4431"/>
      <c r="R4431"/>
      <c r="S4431"/>
      <c r="T4431"/>
      <c r="U4431"/>
      <c r="V4431"/>
      <c r="W4431"/>
      <c r="X4431" s="410"/>
      <c r="Y4431" s="410"/>
      <c r="Z4431" s="410"/>
      <c r="AA4431" s="410"/>
      <c r="AB4431" s="410"/>
      <c r="AC4431" s="410"/>
      <c r="AD4431" s="410"/>
    </row>
    <row r="4432" spans="1:30" s="30" customFormat="1" x14ac:dyDescent="0.25">
      <c r="A4432"/>
      <c r="B4432"/>
      <c r="C4432" s="33"/>
      <c r="D4432" s="33"/>
      <c r="E4432" s="33"/>
      <c r="F4432" s="33"/>
      <c r="G4432" s="33"/>
      <c r="N4432"/>
      <c r="O4432"/>
      <c r="P4432"/>
      <c r="Q4432"/>
      <c r="R4432"/>
      <c r="S4432"/>
      <c r="T4432"/>
      <c r="U4432"/>
      <c r="V4432"/>
      <c r="W4432"/>
      <c r="X4432" s="410"/>
      <c r="Y4432" s="410"/>
      <c r="Z4432" s="410"/>
      <c r="AA4432" s="410"/>
      <c r="AB4432" s="410"/>
      <c r="AC4432" s="410"/>
      <c r="AD4432" s="410"/>
    </row>
    <row r="4433" spans="1:30" s="30" customFormat="1" x14ac:dyDescent="0.25">
      <c r="A4433"/>
      <c r="B4433"/>
      <c r="C4433" s="33"/>
      <c r="D4433" s="33"/>
      <c r="E4433" s="33"/>
      <c r="F4433" s="33"/>
      <c r="G4433" s="33"/>
      <c r="N4433"/>
      <c r="O4433"/>
      <c r="P4433"/>
      <c r="Q4433"/>
      <c r="R4433"/>
      <c r="S4433"/>
      <c r="T4433"/>
      <c r="U4433"/>
      <c r="V4433"/>
      <c r="W4433"/>
      <c r="X4433" s="410"/>
      <c r="Y4433" s="410"/>
      <c r="Z4433" s="410"/>
      <c r="AA4433" s="410"/>
      <c r="AB4433" s="410"/>
      <c r="AC4433" s="410"/>
      <c r="AD4433" s="410"/>
    </row>
    <row r="4434" spans="1:30" s="30" customFormat="1" x14ac:dyDescent="0.25">
      <c r="A4434"/>
      <c r="B4434"/>
      <c r="C4434" s="33"/>
      <c r="D4434" s="33"/>
      <c r="E4434" s="33"/>
      <c r="F4434" s="33"/>
      <c r="G4434" s="33"/>
      <c r="N4434"/>
      <c r="O4434"/>
      <c r="P4434"/>
      <c r="Q4434"/>
      <c r="R4434"/>
      <c r="S4434"/>
      <c r="T4434"/>
      <c r="U4434"/>
      <c r="V4434"/>
      <c r="W4434"/>
      <c r="X4434" s="410"/>
      <c r="Y4434" s="410"/>
      <c r="Z4434" s="410"/>
      <c r="AA4434" s="410"/>
      <c r="AB4434" s="410"/>
      <c r="AC4434" s="410"/>
      <c r="AD4434" s="410"/>
    </row>
    <row r="4435" spans="1:30" s="30" customFormat="1" x14ac:dyDescent="0.25">
      <c r="A4435"/>
      <c r="B4435"/>
      <c r="C4435" s="33"/>
      <c r="D4435" s="33"/>
      <c r="E4435" s="33"/>
      <c r="F4435" s="33"/>
      <c r="G4435" s="33"/>
      <c r="N4435"/>
      <c r="O4435"/>
      <c r="P4435"/>
      <c r="Q4435"/>
      <c r="R4435"/>
      <c r="S4435"/>
      <c r="T4435"/>
      <c r="U4435"/>
      <c r="V4435"/>
      <c r="W4435"/>
      <c r="X4435" s="410"/>
      <c r="Y4435" s="410"/>
      <c r="Z4435" s="410"/>
      <c r="AA4435" s="410"/>
      <c r="AB4435" s="410"/>
      <c r="AC4435" s="410"/>
      <c r="AD4435" s="410"/>
    </row>
    <row r="4436" spans="1:30" s="30" customFormat="1" x14ac:dyDescent="0.25">
      <c r="A4436"/>
      <c r="B4436"/>
      <c r="C4436" s="33"/>
      <c r="D4436" s="33"/>
      <c r="E4436" s="33"/>
      <c r="F4436" s="33"/>
      <c r="G4436" s="33"/>
      <c r="N4436"/>
      <c r="O4436"/>
      <c r="P4436"/>
      <c r="Q4436"/>
      <c r="R4436"/>
      <c r="S4436"/>
      <c r="T4436"/>
      <c r="U4436"/>
      <c r="V4436"/>
      <c r="W4436"/>
      <c r="X4436" s="410"/>
      <c r="Y4436" s="410"/>
      <c r="Z4436" s="410"/>
      <c r="AA4436" s="410"/>
      <c r="AB4436" s="410"/>
      <c r="AC4436" s="410"/>
      <c r="AD4436" s="410"/>
    </row>
    <row r="4437" spans="1:30" s="30" customFormat="1" x14ac:dyDescent="0.25">
      <c r="A4437"/>
      <c r="B4437"/>
      <c r="C4437" s="33"/>
      <c r="D4437" s="33"/>
      <c r="E4437" s="33"/>
      <c r="F4437" s="33"/>
      <c r="G4437" s="33"/>
      <c r="N4437"/>
      <c r="O4437"/>
      <c r="P4437"/>
      <c r="Q4437"/>
      <c r="R4437"/>
      <c r="S4437"/>
      <c r="T4437"/>
      <c r="U4437"/>
      <c r="V4437"/>
      <c r="W4437"/>
      <c r="X4437" s="410"/>
      <c r="Y4437" s="410"/>
      <c r="Z4437" s="410"/>
      <c r="AA4437" s="410"/>
      <c r="AB4437" s="410"/>
      <c r="AC4437" s="410"/>
      <c r="AD4437" s="410"/>
    </row>
    <row r="4438" spans="1:30" s="30" customFormat="1" x14ac:dyDescent="0.25">
      <c r="A4438"/>
      <c r="B4438"/>
      <c r="C4438" s="33"/>
      <c r="D4438" s="33"/>
      <c r="E4438" s="33"/>
      <c r="F4438" s="33"/>
      <c r="G4438" s="33"/>
      <c r="N4438"/>
      <c r="O4438"/>
      <c r="P4438"/>
      <c r="Q4438"/>
      <c r="R4438"/>
      <c r="S4438"/>
      <c r="T4438"/>
      <c r="U4438"/>
      <c r="V4438"/>
      <c r="W4438"/>
      <c r="X4438" s="410"/>
      <c r="Y4438" s="410"/>
      <c r="Z4438" s="410"/>
      <c r="AA4438" s="410"/>
      <c r="AB4438" s="410"/>
      <c r="AC4438" s="410"/>
      <c r="AD4438" s="410"/>
    </row>
    <row r="4439" spans="1:30" s="30" customFormat="1" x14ac:dyDescent="0.25">
      <c r="A4439"/>
      <c r="B4439"/>
      <c r="C4439" s="33"/>
      <c r="D4439" s="33"/>
      <c r="E4439" s="33"/>
      <c r="F4439" s="33"/>
      <c r="G4439" s="33"/>
      <c r="N4439"/>
      <c r="O4439"/>
      <c r="P4439"/>
      <c r="Q4439"/>
      <c r="R4439"/>
      <c r="S4439"/>
      <c r="T4439"/>
      <c r="U4439"/>
      <c r="V4439"/>
      <c r="W4439"/>
      <c r="X4439" s="410"/>
      <c r="Y4439" s="410"/>
      <c r="Z4439" s="410"/>
      <c r="AA4439" s="410"/>
      <c r="AB4439" s="410"/>
      <c r="AC4439" s="410"/>
      <c r="AD4439" s="410"/>
    </row>
    <row r="4440" spans="1:30" s="30" customFormat="1" x14ac:dyDescent="0.25">
      <c r="A4440"/>
      <c r="B4440"/>
      <c r="C4440" s="33"/>
      <c r="D4440" s="33"/>
      <c r="E4440" s="33"/>
      <c r="F4440" s="33"/>
      <c r="G4440" s="33"/>
      <c r="N4440"/>
      <c r="O4440"/>
      <c r="P4440"/>
      <c r="Q4440"/>
      <c r="R4440"/>
      <c r="S4440"/>
      <c r="T4440"/>
      <c r="U4440"/>
      <c r="V4440"/>
      <c r="W4440"/>
      <c r="X4440" s="410"/>
      <c r="Y4440" s="410"/>
      <c r="Z4440" s="410"/>
      <c r="AA4440" s="410"/>
      <c r="AB4440" s="410"/>
      <c r="AC4440" s="410"/>
      <c r="AD4440" s="410"/>
    </row>
    <row r="4441" spans="1:30" s="30" customFormat="1" x14ac:dyDescent="0.25">
      <c r="A4441"/>
      <c r="B4441"/>
      <c r="C4441" s="33"/>
      <c r="D4441" s="33"/>
      <c r="E4441" s="33"/>
      <c r="F4441" s="33"/>
      <c r="G4441" s="33"/>
      <c r="N4441"/>
      <c r="O4441"/>
      <c r="P4441"/>
      <c r="Q4441"/>
      <c r="R4441"/>
      <c r="S4441"/>
      <c r="T4441"/>
      <c r="U4441"/>
      <c r="V4441"/>
      <c r="W4441"/>
      <c r="X4441" s="410"/>
      <c r="Y4441" s="410"/>
      <c r="Z4441" s="410"/>
      <c r="AA4441" s="410"/>
      <c r="AB4441" s="410"/>
      <c r="AC4441" s="410"/>
      <c r="AD4441" s="410"/>
    </row>
    <row r="4442" spans="1:30" s="30" customFormat="1" x14ac:dyDescent="0.25">
      <c r="A4442"/>
      <c r="B4442"/>
      <c r="C4442" s="33"/>
      <c r="D4442" s="33"/>
      <c r="E4442" s="33"/>
      <c r="F4442" s="33"/>
      <c r="G4442" s="33"/>
      <c r="N4442"/>
      <c r="O4442"/>
      <c r="P4442"/>
      <c r="Q4442"/>
      <c r="R4442"/>
      <c r="S4442"/>
      <c r="T4442"/>
      <c r="U4442"/>
      <c r="V4442"/>
      <c r="W4442"/>
      <c r="X4442" s="410"/>
      <c r="Y4442" s="410"/>
      <c r="Z4442" s="410"/>
      <c r="AA4442" s="410"/>
      <c r="AB4442" s="410"/>
      <c r="AC4442" s="410"/>
      <c r="AD4442" s="410"/>
    </row>
    <row r="4443" spans="1:30" s="30" customFormat="1" x14ac:dyDescent="0.25">
      <c r="A4443"/>
      <c r="B4443"/>
      <c r="C4443" s="33"/>
      <c r="D4443" s="33"/>
      <c r="E4443" s="33"/>
      <c r="F4443" s="33"/>
      <c r="G4443" s="33"/>
      <c r="N4443"/>
      <c r="O4443"/>
      <c r="P4443"/>
      <c r="Q4443"/>
      <c r="R4443"/>
      <c r="S4443"/>
      <c r="T4443"/>
      <c r="U4443"/>
      <c r="V4443"/>
      <c r="W4443"/>
      <c r="X4443" s="410"/>
      <c r="Y4443" s="410"/>
      <c r="Z4443" s="410"/>
      <c r="AA4443" s="410"/>
      <c r="AB4443" s="410"/>
      <c r="AC4443" s="410"/>
      <c r="AD4443" s="410"/>
    </row>
    <row r="4444" spans="1:30" s="30" customFormat="1" x14ac:dyDescent="0.25">
      <c r="A4444"/>
      <c r="B4444"/>
      <c r="C4444" s="33"/>
      <c r="D4444" s="33"/>
      <c r="E4444" s="33"/>
      <c r="F4444" s="33"/>
      <c r="G4444" s="33"/>
      <c r="N4444"/>
      <c r="O4444"/>
      <c r="P4444"/>
      <c r="Q4444"/>
      <c r="R4444"/>
      <c r="S4444"/>
      <c r="T4444"/>
      <c r="U4444"/>
      <c r="V4444"/>
      <c r="W4444"/>
      <c r="X4444" s="410"/>
      <c r="Y4444" s="410"/>
      <c r="Z4444" s="410"/>
      <c r="AA4444" s="410"/>
      <c r="AB4444" s="410"/>
      <c r="AC4444" s="410"/>
      <c r="AD4444" s="410"/>
    </row>
    <row r="4445" spans="1:30" s="30" customFormat="1" x14ac:dyDescent="0.25">
      <c r="A4445"/>
      <c r="B4445"/>
      <c r="C4445" s="33"/>
      <c r="D4445" s="33"/>
      <c r="E4445" s="33"/>
      <c r="F4445" s="33"/>
      <c r="G4445" s="33"/>
      <c r="N4445"/>
      <c r="O4445"/>
      <c r="P4445"/>
      <c r="Q4445"/>
      <c r="R4445"/>
      <c r="S4445"/>
      <c r="T4445"/>
      <c r="U4445"/>
      <c r="V4445"/>
      <c r="W4445"/>
      <c r="X4445" s="410"/>
      <c r="Y4445" s="410"/>
      <c r="Z4445" s="410"/>
      <c r="AA4445" s="410"/>
      <c r="AB4445" s="410"/>
      <c r="AC4445" s="410"/>
      <c r="AD4445" s="410"/>
    </row>
    <row r="4446" spans="1:30" s="30" customFormat="1" x14ac:dyDescent="0.25">
      <c r="A4446"/>
      <c r="B4446"/>
      <c r="C4446" s="33"/>
      <c r="D4446" s="33"/>
      <c r="E4446" s="33"/>
      <c r="F4446" s="33"/>
      <c r="G4446" s="33"/>
      <c r="N4446"/>
      <c r="O4446"/>
      <c r="P4446"/>
      <c r="Q4446"/>
      <c r="R4446"/>
      <c r="S4446"/>
      <c r="T4446"/>
      <c r="U4446"/>
      <c r="V4446"/>
      <c r="W4446"/>
      <c r="X4446" s="410"/>
      <c r="Y4446" s="410"/>
      <c r="Z4446" s="410"/>
      <c r="AA4446" s="410"/>
      <c r="AB4446" s="410"/>
      <c r="AC4446" s="410"/>
      <c r="AD4446" s="410"/>
    </row>
    <row r="4447" spans="1:30" s="30" customFormat="1" x14ac:dyDescent="0.25">
      <c r="A4447"/>
      <c r="B4447"/>
      <c r="C4447" s="33"/>
      <c r="D4447" s="33"/>
      <c r="E4447" s="33"/>
      <c r="F4447" s="33"/>
      <c r="G4447" s="33"/>
      <c r="N4447"/>
      <c r="O4447"/>
      <c r="P4447"/>
      <c r="Q4447"/>
      <c r="R4447"/>
      <c r="S4447"/>
      <c r="T4447"/>
      <c r="U4447"/>
      <c r="V4447"/>
      <c r="W4447"/>
      <c r="X4447" s="410"/>
      <c r="Y4447" s="410"/>
      <c r="Z4447" s="410"/>
      <c r="AA4447" s="410"/>
      <c r="AB4447" s="410"/>
      <c r="AC4447" s="410"/>
      <c r="AD4447" s="410"/>
    </row>
    <row r="4448" spans="1:30" s="30" customFormat="1" x14ac:dyDescent="0.25">
      <c r="A4448"/>
      <c r="B4448"/>
      <c r="C4448" s="33"/>
      <c r="D4448" s="33"/>
      <c r="E4448" s="33"/>
      <c r="F4448" s="33"/>
      <c r="G4448" s="33"/>
      <c r="N4448"/>
      <c r="O4448"/>
      <c r="P4448"/>
      <c r="Q4448"/>
      <c r="R4448"/>
      <c r="S4448"/>
      <c r="T4448"/>
      <c r="U4448"/>
      <c r="V4448"/>
      <c r="W4448"/>
      <c r="X4448" s="410"/>
      <c r="Y4448" s="410"/>
      <c r="Z4448" s="410"/>
      <c r="AA4448" s="410"/>
      <c r="AB4448" s="410"/>
      <c r="AC4448" s="410"/>
      <c r="AD4448" s="410"/>
    </row>
    <row r="4449" spans="1:30" s="30" customFormat="1" x14ac:dyDescent="0.25">
      <c r="A4449"/>
      <c r="B4449"/>
      <c r="C4449" s="33"/>
      <c r="D4449" s="33"/>
      <c r="E4449" s="33"/>
      <c r="F4449" s="33"/>
      <c r="G4449" s="33"/>
      <c r="N4449"/>
      <c r="O4449"/>
      <c r="P4449"/>
      <c r="Q4449"/>
      <c r="R4449"/>
      <c r="S4449"/>
      <c r="T4449"/>
      <c r="U4449"/>
      <c r="V4449"/>
      <c r="W4449"/>
      <c r="X4449" s="410"/>
      <c r="Y4449" s="410"/>
      <c r="Z4449" s="410"/>
      <c r="AA4449" s="410"/>
      <c r="AB4449" s="410"/>
      <c r="AC4449" s="410"/>
      <c r="AD4449" s="410"/>
    </row>
    <row r="4450" spans="1:30" s="30" customFormat="1" x14ac:dyDescent="0.25">
      <c r="A4450"/>
      <c r="B4450"/>
      <c r="C4450" s="33"/>
      <c r="D4450" s="33"/>
      <c r="E4450" s="33"/>
      <c r="F4450" s="33"/>
      <c r="G4450" s="33"/>
      <c r="N4450"/>
      <c r="O4450"/>
      <c r="P4450"/>
      <c r="Q4450"/>
      <c r="R4450"/>
      <c r="S4450"/>
      <c r="T4450"/>
      <c r="U4450"/>
      <c r="V4450"/>
      <c r="W4450"/>
      <c r="X4450" s="410"/>
      <c r="Y4450" s="410"/>
      <c r="Z4450" s="410"/>
      <c r="AA4450" s="410"/>
      <c r="AB4450" s="410"/>
      <c r="AC4450" s="410"/>
      <c r="AD4450" s="410"/>
    </row>
    <row r="4451" spans="1:30" s="30" customFormat="1" x14ac:dyDescent="0.25">
      <c r="A4451"/>
      <c r="B4451"/>
      <c r="C4451" s="33"/>
      <c r="D4451" s="33"/>
      <c r="E4451" s="33"/>
      <c r="F4451" s="33"/>
      <c r="G4451" s="33"/>
      <c r="N4451"/>
      <c r="O4451"/>
      <c r="P4451"/>
      <c r="Q4451"/>
      <c r="R4451"/>
      <c r="S4451"/>
      <c r="T4451"/>
      <c r="U4451"/>
      <c r="V4451"/>
      <c r="W4451"/>
      <c r="X4451" s="410"/>
      <c r="Y4451" s="410"/>
      <c r="Z4451" s="410"/>
      <c r="AA4451" s="410"/>
      <c r="AB4451" s="410"/>
      <c r="AC4451" s="410"/>
      <c r="AD4451" s="410"/>
    </row>
    <row r="4452" spans="1:30" s="30" customFormat="1" x14ac:dyDescent="0.25">
      <c r="A4452"/>
      <c r="B4452"/>
      <c r="C4452" s="33"/>
      <c r="D4452" s="33"/>
      <c r="E4452" s="33"/>
      <c r="F4452" s="33"/>
      <c r="G4452" s="33"/>
      <c r="N4452"/>
      <c r="O4452"/>
      <c r="P4452"/>
      <c r="Q4452"/>
      <c r="R4452"/>
      <c r="S4452"/>
      <c r="T4452"/>
      <c r="U4452"/>
      <c r="V4452"/>
      <c r="W4452"/>
      <c r="X4452" s="410"/>
      <c r="Y4452" s="410"/>
      <c r="Z4452" s="410"/>
      <c r="AA4452" s="410"/>
      <c r="AB4452" s="410"/>
      <c r="AC4452" s="410"/>
      <c r="AD4452" s="410"/>
    </row>
    <row r="4453" spans="1:30" s="30" customFormat="1" x14ac:dyDescent="0.25">
      <c r="A4453"/>
      <c r="B4453"/>
      <c r="C4453" s="33"/>
      <c r="D4453" s="33"/>
      <c r="E4453" s="33"/>
      <c r="F4453" s="33"/>
      <c r="G4453" s="33"/>
      <c r="N4453"/>
      <c r="O4453"/>
      <c r="P4453"/>
      <c r="Q4453"/>
      <c r="R4453"/>
      <c r="S4453"/>
      <c r="T4453"/>
      <c r="U4453"/>
      <c r="V4453"/>
      <c r="W4453"/>
      <c r="X4453" s="410"/>
      <c r="Y4453" s="410"/>
      <c r="Z4453" s="410"/>
      <c r="AA4453" s="410"/>
      <c r="AB4453" s="410"/>
      <c r="AC4453" s="410"/>
      <c r="AD4453" s="410"/>
    </row>
    <row r="4454" spans="1:30" s="30" customFormat="1" x14ac:dyDescent="0.25">
      <c r="A4454"/>
      <c r="B4454"/>
      <c r="C4454" s="33"/>
      <c r="D4454" s="33"/>
      <c r="E4454" s="33"/>
      <c r="F4454" s="33"/>
      <c r="G4454" s="33"/>
      <c r="N4454"/>
      <c r="O4454"/>
      <c r="P4454"/>
      <c r="Q4454"/>
      <c r="R4454"/>
      <c r="S4454"/>
      <c r="T4454"/>
      <c r="U4454"/>
      <c r="V4454"/>
      <c r="W4454"/>
      <c r="X4454" s="410"/>
      <c r="Y4454" s="410"/>
      <c r="Z4454" s="410"/>
      <c r="AA4454" s="410"/>
      <c r="AB4454" s="410"/>
      <c r="AC4454" s="410"/>
      <c r="AD4454" s="410"/>
    </row>
    <row r="4455" spans="1:30" s="30" customFormat="1" x14ac:dyDescent="0.25">
      <c r="A4455"/>
      <c r="B4455"/>
      <c r="C4455" s="33"/>
      <c r="D4455" s="33"/>
      <c r="E4455" s="33"/>
      <c r="F4455" s="33"/>
      <c r="G4455" s="33"/>
      <c r="N4455"/>
      <c r="O4455"/>
      <c r="P4455"/>
      <c r="Q4455"/>
      <c r="R4455"/>
      <c r="S4455"/>
      <c r="T4455"/>
      <c r="U4455"/>
      <c r="V4455"/>
      <c r="W4455"/>
      <c r="X4455" s="410"/>
      <c r="Y4455" s="410"/>
      <c r="Z4455" s="410"/>
      <c r="AA4455" s="410"/>
      <c r="AB4455" s="410"/>
      <c r="AC4455" s="410"/>
      <c r="AD4455" s="410"/>
    </row>
    <row r="4456" spans="1:30" s="30" customFormat="1" x14ac:dyDescent="0.25">
      <c r="A4456"/>
      <c r="B4456"/>
      <c r="C4456" s="33"/>
      <c r="D4456" s="33"/>
      <c r="E4456" s="33"/>
      <c r="F4456" s="33"/>
      <c r="G4456" s="33"/>
      <c r="N4456"/>
      <c r="O4456"/>
      <c r="P4456"/>
      <c r="Q4456"/>
      <c r="R4456"/>
      <c r="S4456"/>
      <c r="T4456"/>
      <c r="U4456"/>
      <c r="V4456"/>
      <c r="W4456"/>
      <c r="X4456" s="410"/>
      <c r="Y4456" s="410"/>
      <c r="Z4456" s="410"/>
      <c r="AA4456" s="410"/>
      <c r="AB4456" s="410"/>
      <c r="AC4456" s="410"/>
      <c r="AD4456" s="410"/>
    </row>
    <row r="4457" spans="1:30" s="30" customFormat="1" x14ac:dyDescent="0.25">
      <c r="A4457"/>
      <c r="B4457"/>
      <c r="C4457" s="33"/>
      <c r="D4457" s="33"/>
      <c r="E4457" s="33"/>
      <c r="F4457" s="33"/>
      <c r="G4457" s="33"/>
      <c r="N4457"/>
      <c r="O4457"/>
      <c r="P4457"/>
      <c r="Q4457"/>
      <c r="R4457"/>
      <c r="S4457"/>
      <c r="T4457"/>
      <c r="U4457"/>
      <c r="V4457"/>
      <c r="W4457"/>
      <c r="X4457" s="410"/>
      <c r="Y4457" s="410"/>
      <c r="Z4457" s="410"/>
      <c r="AA4457" s="410"/>
      <c r="AB4457" s="410"/>
      <c r="AC4457" s="410"/>
      <c r="AD4457" s="410"/>
    </row>
    <row r="4458" spans="1:30" s="30" customFormat="1" x14ac:dyDescent="0.25">
      <c r="A4458"/>
      <c r="B4458"/>
      <c r="C4458" s="33"/>
      <c r="D4458" s="33"/>
      <c r="E4458" s="33"/>
      <c r="F4458" s="33"/>
      <c r="G4458" s="33"/>
      <c r="N4458"/>
      <c r="O4458"/>
      <c r="P4458"/>
      <c r="Q4458"/>
      <c r="R4458"/>
      <c r="S4458"/>
      <c r="T4458"/>
      <c r="U4458"/>
      <c r="V4458"/>
      <c r="W4458"/>
      <c r="X4458" s="410"/>
      <c r="Y4458" s="410"/>
      <c r="Z4458" s="410"/>
      <c r="AA4458" s="410"/>
      <c r="AB4458" s="410"/>
      <c r="AC4458" s="410"/>
      <c r="AD4458" s="410"/>
    </row>
    <row r="4459" spans="1:30" s="30" customFormat="1" x14ac:dyDescent="0.25">
      <c r="A4459"/>
      <c r="B4459"/>
      <c r="C4459" s="33"/>
      <c r="D4459" s="33"/>
      <c r="E4459" s="33"/>
      <c r="F4459" s="33"/>
      <c r="G4459" s="33"/>
      <c r="N4459"/>
      <c r="O4459"/>
      <c r="P4459"/>
      <c r="Q4459"/>
      <c r="R4459"/>
      <c r="S4459"/>
      <c r="T4459"/>
      <c r="U4459"/>
      <c r="V4459"/>
      <c r="W4459"/>
      <c r="X4459" s="410"/>
      <c r="Y4459" s="410"/>
      <c r="Z4459" s="410"/>
      <c r="AA4459" s="410"/>
      <c r="AB4459" s="410"/>
      <c r="AC4459" s="410"/>
      <c r="AD4459" s="410"/>
    </row>
    <row r="4460" spans="1:30" s="30" customFormat="1" x14ac:dyDescent="0.25">
      <c r="A4460"/>
      <c r="B4460"/>
      <c r="C4460" s="33"/>
      <c r="D4460" s="33"/>
      <c r="E4460" s="33"/>
      <c r="F4460" s="33"/>
      <c r="G4460" s="33"/>
      <c r="N4460"/>
      <c r="O4460"/>
      <c r="P4460"/>
      <c r="Q4460"/>
      <c r="R4460"/>
      <c r="S4460"/>
      <c r="T4460"/>
      <c r="U4460"/>
      <c r="V4460"/>
      <c r="W4460"/>
      <c r="X4460" s="410"/>
      <c r="Y4460" s="410"/>
      <c r="Z4460" s="410"/>
      <c r="AA4460" s="410"/>
      <c r="AB4460" s="410"/>
      <c r="AC4460" s="410"/>
      <c r="AD4460" s="410"/>
    </row>
    <row r="4461" spans="1:30" s="30" customFormat="1" x14ac:dyDescent="0.25">
      <c r="A4461"/>
      <c r="B4461"/>
      <c r="C4461" s="33"/>
      <c r="D4461" s="33"/>
      <c r="E4461" s="33"/>
      <c r="F4461" s="33"/>
      <c r="G4461" s="33"/>
      <c r="N4461"/>
      <c r="O4461"/>
      <c r="P4461"/>
      <c r="Q4461"/>
      <c r="R4461"/>
      <c r="S4461"/>
      <c r="T4461"/>
      <c r="U4461"/>
      <c r="V4461"/>
      <c r="W4461"/>
      <c r="X4461" s="410"/>
      <c r="Y4461" s="410"/>
      <c r="Z4461" s="410"/>
      <c r="AA4461" s="410"/>
      <c r="AB4461" s="410"/>
      <c r="AC4461" s="410"/>
      <c r="AD4461" s="410"/>
    </row>
    <row r="4462" spans="1:30" s="30" customFormat="1" x14ac:dyDescent="0.25">
      <c r="A4462"/>
      <c r="B4462"/>
      <c r="C4462" s="33"/>
      <c r="D4462" s="33"/>
      <c r="E4462" s="33"/>
      <c r="F4462" s="33"/>
      <c r="G4462" s="33"/>
      <c r="N4462"/>
      <c r="O4462"/>
      <c r="P4462"/>
      <c r="Q4462"/>
      <c r="R4462"/>
      <c r="S4462"/>
      <c r="T4462"/>
      <c r="U4462"/>
      <c r="V4462"/>
      <c r="W4462"/>
      <c r="X4462" s="410"/>
      <c r="Y4462" s="410"/>
      <c r="Z4462" s="410"/>
      <c r="AA4462" s="410"/>
      <c r="AB4462" s="410"/>
      <c r="AC4462" s="410"/>
      <c r="AD4462" s="410"/>
    </row>
    <row r="4463" spans="1:30" s="30" customFormat="1" x14ac:dyDescent="0.25">
      <c r="A4463"/>
      <c r="B4463"/>
      <c r="C4463" s="33"/>
      <c r="D4463" s="33"/>
      <c r="E4463" s="33"/>
      <c r="F4463" s="33"/>
      <c r="G4463" s="33"/>
      <c r="N4463"/>
      <c r="O4463"/>
      <c r="P4463"/>
      <c r="Q4463"/>
      <c r="R4463"/>
      <c r="S4463"/>
      <c r="T4463"/>
      <c r="U4463"/>
      <c r="V4463"/>
      <c r="W4463"/>
      <c r="X4463" s="410"/>
      <c r="Y4463" s="410"/>
      <c r="Z4463" s="410"/>
      <c r="AA4463" s="410"/>
      <c r="AB4463" s="410"/>
      <c r="AC4463" s="410"/>
      <c r="AD4463" s="410"/>
    </row>
    <row r="4464" spans="1:30" s="30" customFormat="1" x14ac:dyDescent="0.25">
      <c r="A4464"/>
      <c r="B4464"/>
      <c r="C4464" s="33"/>
      <c r="D4464" s="33"/>
      <c r="E4464" s="33"/>
      <c r="F4464" s="33"/>
      <c r="G4464" s="33"/>
      <c r="N4464"/>
      <c r="O4464"/>
      <c r="P4464"/>
      <c r="Q4464"/>
      <c r="R4464"/>
      <c r="S4464"/>
      <c r="T4464"/>
      <c r="U4464"/>
      <c r="V4464"/>
      <c r="W4464"/>
      <c r="X4464" s="410"/>
      <c r="Y4464" s="410"/>
      <c r="Z4464" s="410"/>
      <c r="AA4464" s="410"/>
      <c r="AB4464" s="410"/>
      <c r="AC4464" s="410"/>
      <c r="AD4464" s="410"/>
    </row>
    <row r="4465" spans="1:30" s="30" customFormat="1" x14ac:dyDescent="0.25">
      <c r="A4465"/>
      <c r="B4465"/>
      <c r="C4465" s="33"/>
      <c r="D4465" s="33"/>
      <c r="E4465" s="33"/>
      <c r="F4465" s="33"/>
      <c r="G4465" s="33"/>
      <c r="N4465"/>
      <c r="O4465"/>
      <c r="P4465"/>
      <c r="Q4465"/>
      <c r="R4465"/>
      <c r="S4465"/>
      <c r="T4465"/>
      <c r="U4465"/>
      <c r="V4465"/>
      <c r="W4465"/>
      <c r="X4465" s="410"/>
      <c r="Y4465" s="410"/>
      <c r="Z4465" s="410"/>
      <c r="AA4465" s="410"/>
      <c r="AB4465" s="410"/>
      <c r="AC4465" s="410"/>
      <c r="AD4465" s="410"/>
    </row>
    <row r="4466" spans="1:30" s="30" customFormat="1" x14ac:dyDescent="0.25">
      <c r="A4466"/>
      <c r="B4466"/>
      <c r="C4466" s="33"/>
      <c r="D4466" s="33"/>
      <c r="E4466" s="33"/>
      <c r="F4466" s="33"/>
      <c r="G4466" s="33"/>
      <c r="N4466"/>
      <c r="O4466"/>
      <c r="P4466"/>
      <c r="Q4466"/>
      <c r="R4466"/>
      <c r="S4466"/>
      <c r="T4466"/>
      <c r="U4466"/>
      <c r="V4466"/>
      <c r="W4466"/>
      <c r="X4466" s="410"/>
      <c r="Y4466" s="410"/>
      <c r="Z4466" s="410"/>
      <c r="AA4466" s="410"/>
      <c r="AB4466" s="410"/>
      <c r="AC4466" s="410"/>
      <c r="AD4466" s="410"/>
    </row>
    <row r="4467" spans="1:30" s="30" customFormat="1" x14ac:dyDescent="0.25">
      <c r="A4467"/>
      <c r="B4467"/>
      <c r="C4467" s="33"/>
      <c r="D4467" s="33"/>
      <c r="E4467" s="33"/>
      <c r="F4467" s="33"/>
      <c r="G4467" s="33"/>
      <c r="N4467"/>
      <c r="O4467"/>
      <c r="P4467"/>
      <c r="Q4467"/>
      <c r="R4467"/>
      <c r="S4467"/>
      <c r="T4467"/>
      <c r="U4467"/>
      <c r="V4467"/>
      <c r="W4467"/>
      <c r="X4467" s="410"/>
      <c r="Y4467" s="410"/>
      <c r="Z4467" s="410"/>
      <c r="AA4467" s="410"/>
      <c r="AB4467" s="410"/>
      <c r="AC4467" s="410"/>
      <c r="AD4467" s="410"/>
    </row>
    <row r="4468" spans="1:30" s="30" customFormat="1" x14ac:dyDescent="0.25">
      <c r="A4468"/>
      <c r="B4468"/>
      <c r="C4468" s="33"/>
      <c r="D4468" s="33"/>
      <c r="E4468" s="33"/>
      <c r="F4468" s="33"/>
      <c r="G4468" s="33"/>
      <c r="N4468"/>
      <c r="O4468"/>
      <c r="P4468"/>
      <c r="Q4468"/>
      <c r="R4468"/>
      <c r="S4468"/>
      <c r="T4468"/>
      <c r="U4468"/>
      <c r="V4468"/>
      <c r="W4468"/>
      <c r="X4468" s="410"/>
      <c r="Y4468" s="410"/>
      <c r="Z4468" s="410"/>
      <c r="AA4468" s="410"/>
      <c r="AB4468" s="410"/>
      <c r="AC4468" s="410"/>
      <c r="AD4468" s="410"/>
    </row>
    <row r="4469" spans="1:30" s="30" customFormat="1" x14ac:dyDescent="0.25">
      <c r="A4469"/>
      <c r="B4469"/>
      <c r="C4469" s="33"/>
      <c r="D4469" s="33"/>
      <c r="E4469" s="33"/>
      <c r="F4469" s="33"/>
      <c r="G4469" s="33"/>
      <c r="N4469"/>
      <c r="O4469"/>
      <c r="P4469"/>
      <c r="Q4469"/>
      <c r="R4469"/>
      <c r="S4469"/>
      <c r="T4469"/>
      <c r="U4469"/>
      <c r="V4469"/>
      <c r="W4469"/>
      <c r="X4469" s="410"/>
      <c r="Y4469" s="410"/>
      <c r="Z4469" s="410"/>
      <c r="AA4469" s="410"/>
      <c r="AB4469" s="410"/>
      <c r="AC4469" s="410"/>
      <c r="AD4469" s="410"/>
    </row>
    <row r="4470" spans="1:30" s="30" customFormat="1" x14ac:dyDescent="0.25">
      <c r="A4470"/>
      <c r="B4470"/>
      <c r="C4470" s="33"/>
      <c r="D4470" s="33"/>
      <c r="E4470" s="33"/>
      <c r="F4470" s="33"/>
      <c r="G4470" s="33"/>
      <c r="N4470"/>
      <c r="O4470"/>
      <c r="P4470"/>
      <c r="Q4470"/>
      <c r="R4470"/>
      <c r="S4470"/>
      <c r="T4470"/>
      <c r="U4470"/>
      <c r="V4470"/>
      <c r="W4470"/>
      <c r="X4470" s="410"/>
      <c r="Y4470" s="410"/>
      <c r="Z4470" s="410"/>
      <c r="AA4470" s="410"/>
      <c r="AB4470" s="410"/>
      <c r="AC4470" s="410"/>
      <c r="AD4470" s="410"/>
    </row>
    <row r="4471" spans="1:30" s="30" customFormat="1" x14ac:dyDescent="0.25">
      <c r="A4471"/>
      <c r="B4471"/>
      <c r="C4471" s="33"/>
      <c r="D4471" s="33"/>
      <c r="E4471" s="33"/>
      <c r="F4471" s="33"/>
      <c r="G4471" s="33"/>
      <c r="N4471"/>
      <c r="O4471"/>
      <c r="P4471"/>
      <c r="Q4471"/>
      <c r="R4471"/>
      <c r="S4471"/>
      <c r="T4471"/>
      <c r="U4471"/>
      <c r="V4471"/>
      <c r="W4471"/>
      <c r="X4471" s="410"/>
      <c r="Y4471" s="410"/>
      <c r="Z4471" s="410"/>
      <c r="AA4471" s="410"/>
      <c r="AB4471" s="410"/>
      <c r="AC4471" s="410"/>
      <c r="AD4471" s="410"/>
    </row>
    <row r="4472" spans="1:30" s="30" customFormat="1" x14ac:dyDescent="0.25">
      <c r="A4472"/>
      <c r="B4472"/>
      <c r="C4472" s="33"/>
      <c r="D4472" s="33"/>
      <c r="E4472" s="33"/>
      <c r="F4472" s="33"/>
      <c r="G4472" s="33"/>
      <c r="N4472"/>
      <c r="O4472"/>
      <c r="P4472"/>
      <c r="Q4472"/>
      <c r="R4472"/>
      <c r="S4472"/>
      <c r="T4472"/>
      <c r="U4472"/>
      <c r="V4472"/>
      <c r="W4472"/>
      <c r="X4472" s="410"/>
      <c r="Y4472" s="410"/>
      <c r="Z4472" s="410"/>
      <c r="AA4472" s="410"/>
      <c r="AB4472" s="410"/>
      <c r="AC4472" s="410"/>
      <c r="AD4472" s="410"/>
    </row>
    <row r="4473" spans="1:30" s="30" customFormat="1" x14ac:dyDescent="0.25">
      <c r="A4473"/>
      <c r="B4473"/>
      <c r="C4473" s="33"/>
      <c r="D4473" s="33"/>
      <c r="E4473" s="33"/>
      <c r="F4473" s="33"/>
      <c r="G4473" s="33"/>
      <c r="N4473"/>
      <c r="O4473"/>
      <c r="P4473"/>
      <c r="Q4473"/>
      <c r="R4473"/>
      <c r="S4473"/>
      <c r="T4473"/>
      <c r="U4473"/>
      <c r="V4473"/>
      <c r="W4473"/>
      <c r="X4473" s="410"/>
      <c r="Y4473" s="410"/>
      <c r="Z4473" s="410"/>
      <c r="AA4473" s="410"/>
      <c r="AB4473" s="410"/>
      <c r="AC4473" s="410"/>
      <c r="AD4473" s="410"/>
    </row>
    <row r="4474" spans="1:30" s="30" customFormat="1" x14ac:dyDescent="0.25">
      <c r="A4474"/>
      <c r="B4474"/>
      <c r="C4474" s="33"/>
      <c r="D4474" s="33"/>
      <c r="E4474" s="33"/>
      <c r="F4474" s="33"/>
      <c r="G4474" s="33"/>
      <c r="N4474"/>
      <c r="O4474"/>
      <c r="P4474"/>
      <c r="Q4474"/>
      <c r="R4474"/>
      <c r="S4474"/>
      <c r="T4474"/>
      <c r="U4474"/>
      <c r="V4474"/>
      <c r="W4474"/>
      <c r="X4474" s="410"/>
      <c r="Y4474" s="410"/>
      <c r="Z4474" s="410"/>
      <c r="AA4474" s="410"/>
      <c r="AB4474" s="410"/>
      <c r="AC4474" s="410"/>
      <c r="AD4474" s="410"/>
    </row>
    <row r="4475" spans="1:30" s="30" customFormat="1" x14ac:dyDescent="0.25">
      <c r="A4475"/>
      <c r="B4475"/>
      <c r="C4475" s="33"/>
      <c r="D4475" s="33"/>
      <c r="E4475" s="33"/>
      <c r="F4475" s="33"/>
      <c r="G4475" s="33"/>
      <c r="N4475"/>
      <c r="O4475"/>
      <c r="P4475"/>
      <c r="Q4475"/>
      <c r="R4475"/>
      <c r="S4475"/>
      <c r="T4475"/>
      <c r="U4475"/>
      <c r="V4475"/>
      <c r="W4475"/>
      <c r="X4475" s="410"/>
      <c r="Y4475" s="410"/>
      <c r="Z4475" s="410"/>
      <c r="AA4475" s="410"/>
      <c r="AB4475" s="410"/>
      <c r="AC4475" s="410"/>
      <c r="AD4475" s="410"/>
    </row>
    <row r="4476" spans="1:30" s="30" customFormat="1" x14ac:dyDescent="0.25">
      <c r="A4476"/>
      <c r="B4476"/>
      <c r="C4476" s="33"/>
      <c r="D4476" s="33"/>
      <c r="E4476" s="33"/>
      <c r="F4476" s="33"/>
      <c r="G4476" s="33"/>
      <c r="N4476"/>
      <c r="O4476"/>
      <c r="P4476"/>
      <c r="Q4476"/>
      <c r="R4476"/>
      <c r="S4476"/>
      <c r="T4476"/>
      <c r="U4476"/>
      <c r="V4476"/>
      <c r="W4476"/>
      <c r="X4476" s="410"/>
      <c r="Y4476" s="410"/>
      <c r="Z4476" s="410"/>
      <c r="AA4476" s="410"/>
      <c r="AB4476" s="410"/>
      <c r="AC4476" s="410"/>
      <c r="AD4476" s="410"/>
    </row>
    <row r="4477" spans="1:30" s="30" customFormat="1" x14ac:dyDescent="0.25">
      <c r="A4477"/>
      <c r="B4477"/>
      <c r="C4477" s="33"/>
      <c r="D4477" s="33"/>
      <c r="E4477" s="33"/>
      <c r="F4477" s="33"/>
      <c r="G4477" s="33"/>
      <c r="N4477"/>
      <c r="O4477"/>
      <c r="P4477"/>
      <c r="Q4477"/>
      <c r="R4477"/>
      <c r="S4477"/>
      <c r="T4477"/>
      <c r="U4477"/>
      <c r="V4477"/>
      <c r="W4477"/>
      <c r="X4477" s="410"/>
      <c r="Y4477" s="410"/>
      <c r="Z4477" s="410"/>
      <c r="AA4477" s="410"/>
      <c r="AB4477" s="410"/>
      <c r="AC4477" s="410"/>
      <c r="AD4477" s="410"/>
    </row>
    <row r="4478" spans="1:30" s="30" customFormat="1" x14ac:dyDescent="0.25">
      <c r="A4478"/>
      <c r="B4478"/>
      <c r="C4478" s="33"/>
      <c r="D4478" s="33"/>
      <c r="E4478" s="33"/>
      <c r="F4478" s="33"/>
      <c r="G4478" s="33"/>
      <c r="N4478"/>
      <c r="O4478"/>
      <c r="P4478"/>
      <c r="Q4478"/>
      <c r="R4478"/>
      <c r="S4478"/>
      <c r="T4478"/>
      <c r="U4478"/>
      <c r="V4478"/>
      <c r="W4478"/>
      <c r="X4478" s="410"/>
      <c r="Y4478" s="410"/>
      <c r="Z4478" s="410"/>
      <c r="AA4478" s="410"/>
      <c r="AB4478" s="410"/>
      <c r="AC4478" s="410"/>
      <c r="AD4478" s="410"/>
    </row>
    <row r="4479" spans="1:30" s="30" customFormat="1" x14ac:dyDescent="0.25">
      <c r="A4479"/>
      <c r="B4479"/>
      <c r="C4479" s="33"/>
      <c r="D4479" s="33"/>
      <c r="E4479" s="33"/>
      <c r="F4479" s="33"/>
      <c r="G4479" s="33"/>
      <c r="N4479"/>
      <c r="O4479"/>
      <c r="P4479"/>
      <c r="Q4479"/>
      <c r="R4479"/>
      <c r="S4479"/>
      <c r="T4479"/>
      <c r="U4479"/>
      <c r="V4479"/>
      <c r="W4479"/>
      <c r="X4479" s="410"/>
      <c r="Y4479" s="410"/>
      <c r="Z4479" s="410"/>
      <c r="AA4479" s="410"/>
      <c r="AB4479" s="410"/>
      <c r="AC4479" s="410"/>
      <c r="AD4479" s="410"/>
    </row>
    <row r="4480" spans="1:30" s="30" customFormat="1" x14ac:dyDescent="0.25">
      <c r="A4480"/>
      <c r="B4480"/>
      <c r="C4480" s="33"/>
      <c r="D4480" s="33"/>
      <c r="E4480" s="33"/>
      <c r="F4480" s="33"/>
      <c r="G4480" s="33"/>
      <c r="N4480"/>
      <c r="O4480"/>
      <c r="P4480"/>
      <c r="Q4480"/>
      <c r="R4480"/>
      <c r="S4480"/>
      <c r="T4480"/>
      <c r="U4480"/>
      <c r="V4480"/>
      <c r="W4480"/>
      <c r="X4480" s="410"/>
      <c r="Y4480" s="410"/>
      <c r="Z4480" s="410"/>
      <c r="AA4480" s="410"/>
      <c r="AB4480" s="410"/>
      <c r="AC4480" s="410"/>
      <c r="AD4480" s="410"/>
    </row>
    <row r="4481" spans="1:30" s="30" customFormat="1" x14ac:dyDescent="0.25">
      <c r="A4481"/>
      <c r="B4481"/>
      <c r="C4481" s="33"/>
      <c r="D4481" s="33"/>
      <c r="E4481" s="33"/>
      <c r="F4481" s="33"/>
      <c r="G4481" s="33"/>
      <c r="N4481"/>
      <c r="O4481"/>
      <c r="P4481"/>
      <c r="Q4481"/>
      <c r="R4481"/>
      <c r="S4481"/>
      <c r="T4481"/>
      <c r="U4481"/>
      <c r="V4481"/>
      <c r="W4481"/>
      <c r="X4481" s="410"/>
      <c r="Y4481" s="410"/>
      <c r="Z4481" s="410"/>
      <c r="AA4481" s="410"/>
      <c r="AB4481" s="410"/>
      <c r="AC4481" s="410"/>
      <c r="AD4481" s="410"/>
    </row>
    <row r="4482" spans="1:30" s="30" customFormat="1" x14ac:dyDescent="0.25">
      <c r="A4482"/>
      <c r="B4482"/>
      <c r="C4482" s="33"/>
      <c r="D4482" s="33"/>
      <c r="E4482" s="33"/>
      <c r="F4482" s="33"/>
      <c r="G4482" s="33"/>
      <c r="N4482"/>
      <c r="O4482"/>
      <c r="P4482"/>
      <c r="Q4482"/>
      <c r="R4482"/>
      <c r="S4482"/>
      <c r="T4482"/>
      <c r="U4482"/>
      <c r="V4482"/>
      <c r="W4482"/>
      <c r="X4482" s="410"/>
      <c r="Y4482" s="410"/>
      <c r="Z4482" s="410"/>
      <c r="AA4482" s="410"/>
      <c r="AB4482" s="410"/>
      <c r="AC4482" s="410"/>
      <c r="AD4482" s="410"/>
    </row>
    <row r="4483" spans="1:30" s="30" customFormat="1" x14ac:dyDescent="0.25">
      <c r="A4483"/>
      <c r="B4483"/>
      <c r="C4483" s="33"/>
      <c r="D4483" s="33"/>
      <c r="E4483" s="33"/>
      <c r="F4483" s="33"/>
      <c r="G4483" s="33"/>
      <c r="N4483"/>
      <c r="O4483"/>
      <c r="P4483"/>
      <c r="Q4483"/>
      <c r="R4483"/>
      <c r="S4483"/>
      <c r="T4483"/>
      <c r="U4483"/>
      <c r="V4483"/>
      <c r="W4483"/>
      <c r="X4483" s="410"/>
      <c r="Y4483" s="410"/>
      <c r="Z4483" s="410"/>
      <c r="AA4483" s="410"/>
      <c r="AB4483" s="410"/>
      <c r="AC4483" s="410"/>
      <c r="AD4483" s="410"/>
    </row>
    <row r="4484" spans="1:30" s="30" customFormat="1" x14ac:dyDescent="0.25">
      <c r="A4484"/>
      <c r="B4484"/>
      <c r="C4484" s="33"/>
      <c r="D4484" s="33"/>
      <c r="E4484" s="33"/>
      <c r="F4484" s="33"/>
      <c r="G4484" s="33"/>
      <c r="N4484"/>
      <c r="O4484"/>
      <c r="P4484"/>
      <c r="Q4484"/>
      <c r="R4484"/>
      <c r="S4484"/>
      <c r="T4484"/>
      <c r="U4484"/>
      <c r="V4484"/>
      <c r="W4484"/>
      <c r="X4484" s="410"/>
      <c r="Y4484" s="410"/>
      <c r="Z4484" s="410"/>
      <c r="AA4484" s="410"/>
      <c r="AB4484" s="410"/>
      <c r="AC4484" s="410"/>
      <c r="AD4484" s="410"/>
    </row>
    <row r="4485" spans="1:30" s="30" customFormat="1" x14ac:dyDescent="0.25">
      <c r="A4485"/>
      <c r="B4485"/>
      <c r="C4485" s="33"/>
      <c r="D4485" s="33"/>
      <c r="E4485" s="33"/>
      <c r="F4485" s="33"/>
      <c r="G4485" s="33"/>
      <c r="N4485"/>
      <c r="O4485"/>
      <c r="P4485"/>
      <c r="Q4485"/>
      <c r="R4485"/>
      <c r="S4485"/>
      <c r="T4485"/>
      <c r="U4485"/>
      <c r="V4485"/>
      <c r="W4485"/>
      <c r="X4485" s="410"/>
      <c r="Y4485" s="410"/>
      <c r="Z4485" s="410"/>
      <c r="AA4485" s="410"/>
      <c r="AB4485" s="410"/>
      <c r="AC4485" s="410"/>
      <c r="AD4485" s="410"/>
    </row>
    <row r="4486" spans="1:30" s="30" customFormat="1" x14ac:dyDescent="0.25">
      <c r="A4486"/>
      <c r="B4486"/>
      <c r="C4486" s="33"/>
      <c r="D4486" s="33"/>
      <c r="E4486" s="33"/>
      <c r="F4486" s="33"/>
      <c r="G4486" s="33"/>
      <c r="N4486"/>
      <c r="O4486"/>
      <c r="P4486"/>
      <c r="Q4486"/>
      <c r="R4486"/>
      <c r="S4486"/>
      <c r="T4486"/>
      <c r="U4486"/>
      <c r="V4486"/>
      <c r="W4486"/>
      <c r="X4486" s="410"/>
      <c r="Y4486" s="410"/>
      <c r="Z4486" s="410"/>
      <c r="AA4486" s="410"/>
      <c r="AB4486" s="410"/>
      <c r="AC4486" s="410"/>
      <c r="AD4486" s="410"/>
    </row>
    <row r="4487" spans="1:30" s="30" customFormat="1" x14ac:dyDescent="0.25">
      <c r="A4487"/>
      <c r="B4487"/>
      <c r="C4487" s="33"/>
      <c r="D4487" s="33"/>
      <c r="E4487" s="33"/>
      <c r="F4487" s="33"/>
      <c r="G4487" s="33"/>
      <c r="N4487"/>
      <c r="O4487"/>
      <c r="P4487"/>
      <c r="Q4487"/>
      <c r="R4487"/>
      <c r="S4487"/>
      <c r="T4487"/>
      <c r="U4487"/>
      <c r="V4487"/>
      <c r="W4487"/>
      <c r="X4487" s="410"/>
      <c r="Y4487" s="410"/>
      <c r="Z4487" s="410"/>
      <c r="AA4487" s="410"/>
      <c r="AB4487" s="410"/>
      <c r="AC4487" s="410"/>
      <c r="AD4487" s="410"/>
    </row>
    <row r="4488" spans="1:30" s="30" customFormat="1" x14ac:dyDescent="0.25">
      <c r="A4488"/>
      <c r="B4488"/>
      <c r="C4488" s="33"/>
      <c r="D4488" s="33"/>
      <c r="E4488" s="33"/>
      <c r="F4488" s="33"/>
      <c r="G4488" s="33"/>
      <c r="N4488"/>
      <c r="O4488"/>
      <c r="P4488"/>
      <c r="Q4488"/>
      <c r="R4488"/>
      <c r="S4488"/>
      <c r="T4488"/>
      <c r="U4488"/>
      <c r="V4488"/>
      <c r="W4488"/>
      <c r="X4488" s="410"/>
      <c r="Y4488" s="410"/>
      <c r="Z4488" s="410"/>
      <c r="AA4488" s="410"/>
      <c r="AB4488" s="410"/>
      <c r="AC4488" s="410"/>
      <c r="AD4488" s="410"/>
    </row>
    <row r="4489" spans="1:30" s="30" customFormat="1" x14ac:dyDescent="0.25">
      <c r="A4489"/>
      <c r="B4489"/>
      <c r="C4489" s="33"/>
      <c r="D4489" s="33"/>
      <c r="E4489" s="33"/>
      <c r="F4489" s="33"/>
      <c r="G4489" s="33"/>
      <c r="N4489"/>
      <c r="O4489"/>
      <c r="P4489"/>
      <c r="Q4489"/>
      <c r="R4489"/>
      <c r="S4489"/>
      <c r="T4489"/>
      <c r="U4489"/>
      <c r="V4489"/>
      <c r="W4489"/>
      <c r="X4489" s="410"/>
      <c r="Y4489" s="410"/>
      <c r="Z4489" s="410"/>
      <c r="AA4489" s="410"/>
      <c r="AB4489" s="410"/>
      <c r="AC4489" s="410"/>
      <c r="AD4489" s="410"/>
    </row>
    <row r="4490" spans="1:30" s="30" customFormat="1" x14ac:dyDescent="0.25">
      <c r="A4490"/>
      <c r="B4490"/>
      <c r="C4490" s="33"/>
      <c r="D4490" s="33"/>
      <c r="E4490" s="33"/>
      <c r="F4490" s="33"/>
      <c r="G4490" s="33"/>
      <c r="N4490"/>
      <c r="O4490"/>
      <c r="P4490"/>
      <c r="Q4490"/>
      <c r="R4490"/>
      <c r="S4490"/>
      <c r="T4490"/>
      <c r="U4490"/>
      <c r="V4490"/>
      <c r="W4490"/>
      <c r="X4490" s="410"/>
      <c r="Y4490" s="410"/>
      <c r="Z4490" s="410"/>
      <c r="AA4490" s="410"/>
      <c r="AB4490" s="410"/>
      <c r="AC4490" s="410"/>
      <c r="AD4490" s="410"/>
    </row>
    <row r="4491" spans="1:30" s="30" customFormat="1" x14ac:dyDescent="0.25">
      <c r="A4491"/>
      <c r="B4491"/>
      <c r="C4491" s="33"/>
      <c r="D4491" s="33"/>
      <c r="E4491" s="33"/>
      <c r="F4491" s="33"/>
      <c r="G4491" s="33"/>
      <c r="N4491"/>
      <c r="O4491"/>
      <c r="P4491"/>
      <c r="Q4491"/>
      <c r="R4491"/>
      <c r="S4491"/>
      <c r="T4491"/>
      <c r="U4491"/>
      <c r="V4491"/>
      <c r="W4491"/>
      <c r="X4491" s="410"/>
      <c r="Y4491" s="410"/>
      <c r="Z4491" s="410"/>
      <c r="AA4491" s="410"/>
      <c r="AB4491" s="410"/>
      <c r="AC4491" s="410"/>
      <c r="AD4491" s="410"/>
    </row>
    <row r="4492" spans="1:30" s="30" customFormat="1" x14ac:dyDescent="0.25">
      <c r="A4492"/>
      <c r="B4492"/>
      <c r="C4492" s="33"/>
      <c r="D4492" s="33"/>
      <c r="E4492" s="33"/>
      <c r="F4492" s="33"/>
      <c r="G4492" s="33"/>
      <c r="N4492"/>
      <c r="O4492"/>
      <c r="P4492"/>
      <c r="Q4492"/>
      <c r="R4492"/>
      <c r="S4492"/>
      <c r="T4492"/>
      <c r="U4492"/>
      <c r="V4492"/>
      <c r="W4492"/>
      <c r="X4492" s="410"/>
      <c r="Y4492" s="410"/>
      <c r="Z4492" s="410"/>
      <c r="AA4492" s="410"/>
      <c r="AB4492" s="410"/>
      <c r="AC4492" s="410"/>
      <c r="AD4492" s="410"/>
    </row>
    <row r="4493" spans="1:30" s="30" customFormat="1" x14ac:dyDescent="0.25">
      <c r="A4493"/>
      <c r="B4493"/>
      <c r="C4493" s="33"/>
      <c r="D4493" s="33"/>
      <c r="E4493" s="33"/>
      <c r="F4493" s="33"/>
      <c r="G4493" s="33"/>
      <c r="N4493"/>
      <c r="O4493"/>
      <c r="P4493"/>
      <c r="Q4493"/>
      <c r="R4493"/>
      <c r="S4493"/>
      <c r="T4493"/>
      <c r="U4493"/>
      <c r="V4493"/>
      <c r="W4493"/>
      <c r="X4493" s="410"/>
      <c r="Y4493" s="410"/>
      <c r="Z4493" s="410"/>
      <c r="AA4493" s="410"/>
      <c r="AB4493" s="410"/>
      <c r="AC4493" s="410"/>
      <c r="AD4493" s="410"/>
    </row>
    <row r="4494" spans="1:30" s="30" customFormat="1" x14ac:dyDescent="0.25">
      <c r="A4494"/>
      <c r="B4494"/>
      <c r="C4494" s="33"/>
      <c r="D4494" s="33"/>
      <c r="E4494" s="33"/>
      <c r="F4494" s="33"/>
      <c r="G4494" s="33"/>
      <c r="N4494"/>
      <c r="O4494"/>
      <c r="P4494"/>
      <c r="Q4494"/>
      <c r="R4494"/>
      <c r="S4494"/>
      <c r="T4494"/>
      <c r="U4494"/>
      <c r="V4494"/>
      <c r="W4494"/>
      <c r="X4494" s="410"/>
      <c r="Y4494" s="410"/>
      <c r="Z4494" s="410"/>
      <c r="AA4494" s="410"/>
      <c r="AB4494" s="410"/>
      <c r="AC4494" s="410"/>
      <c r="AD4494" s="410"/>
    </row>
    <row r="4495" spans="1:30" s="30" customFormat="1" x14ac:dyDescent="0.25">
      <c r="A4495"/>
      <c r="B4495"/>
      <c r="C4495" s="33"/>
      <c r="D4495" s="33"/>
      <c r="E4495" s="33"/>
      <c r="F4495" s="33"/>
      <c r="G4495" s="33"/>
      <c r="N4495"/>
      <c r="O4495"/>
      <c r="P4495"/>
      <c r="Q4495"/>
      <c r="R4495"/>
      <c r="S4495"/>
      <c r="T4495"/>
      <c r="U4495"/>
      <c r="V4495"/>
      <c r="W4495"/>
      <c r="X4495" s="410"/>
      <c r="Y4495" s="410"/>
      <c r="Z4495" s="410"/>
      <c r="AA4495" s="410"/>
      <c r="AB4495" s="410"/>
      <c r="AC4495" s="410"/>
      <c r="AD4495" s="410"/>
    </row>
    <row r="4496" spans="1:30" s="30" customFormat="1" x14ac:dyDescent="0.25">
      <c r="A4496"/>
      <c r="B4496"/>
      <c r="C4496" s="33"/>
      <c r="D4496" s="33"/>
      <c r="E4496" s="33"/>
      <c r="F4496" s="33"/>
      <c r="G4496" s="33"/>
      <c r="N4496"/>
      <c r="O4496"/>
      <c r="P4496"/>
      <c r="Q4496"/>
      <c r="R4496"/>
      <c r="S4496"/>
      <c r="T4496"/>
      <c r="U4496"/>
      <c r="V4496"/>
      <c r="W4496"/>
      <c r="X4496" s="410"/>
      <c r="Y4496" s="410"/>
      <c r="Z4496" s="410"/>
      <c r="AA4496" s="410"/>
      <c r="AB4496" s="410"/>
      <c r="AC4496" s="410"/>
      <c r="AD4496" s="410"/>
    </row>
    <row r="4497" spans="1:30" s="30" customFormat="1" x14ac:dyDescent="0.25">
      <c r="A4497"/>
      <c r="B4497"/>
      <c r="C4497" s="33"/>
      <c r="D4497" s="33"/>
      <c r="E4497" s="33"/>
      <c r="F4497" s="33"/>
      <c r="G4497" s="33"/>
      <c r="N4497"/>
      <c r="O4497"/>
      <c r="P4497"/>
      <c r="Q4497"/>
      <c r="R4497"/>
      <c r="S4497"/>
      <c r="T4497"/>
      <c r="U4497"/>
      <c r="V4497"/>
      <c r="W4497"/>
      <c r="X4497" s="410"/>
      <c r="Y4497" s="410"/>
      <c r="Z4497" s="410"/>
      <c r="AA4497" s="410"/>
      <c r="AB4497" s="410"/>
      <c r="AC4497" s="410"/>
      <c r="AD4497" s="410"/>
    </row>
    <row r="4498" spans="1:30" s="30" customFormat="1" x14ac:dyDescent="0.25">
      <c r="A4498"/>
      <c r="B4498"/>
      <c r="C4498" s="33"/>
      <c r="D4498" s="33"/>
      <c r="E4498" s="33"/>
      <c r="F4498" s="33"/>
      <c r="G4498" s="33"/>
      <c r="N4498"/>
      <c r="O4498"/>
      <c r="P4498"/>
      <c r="Q4498"/>
      <c r="R4498"/>
      <c r="S4498"/>
      <c r="T4498"/>
      <c r="U4498"/>
      <c r="V4498"/>
      <c r="W4498"/>
      <c r="X4498" s="410"/>
      <c r="Y4498" s="410"/>
      <c r="Z4498" s="410"/>
      <c r="AA4498" s="410"/>
      <c r="AB4498" s="410"/>
      <c r="AC4498" s="410"/>
      <c r="AD4498" s="410"/>
    </row>
    <row r="4499" spans="1:30" s="30" customFormat="1" x14ac:dyDescent="0.25">
      <c r="A4499"/>
      <c r="B4499"/>
      <c r="C4499" s="33"/>
      <c r="D4499" s="33"/>
      <c r="E4499" s="33"/>
      <c r="F4499" s="33"/>
      <c r="G4499" s="33"/>
      <c r="N4499"/>
      <c r="O4499"/>
      <c r="P4499"/>
      <c r="Q4499"/>
      <c r="R4499"/>
      <c r="S4499"/>
      <c r="T4499"/>
      <c r="U4499"/>
      <c r="V4499"/>
      <c r="W4499"/>
      <c r="X4499" s="410"/>
      <c r="Y4499" s="410"/>
      <c r="Z4499" s="410"/>
      <c r="AA4499" s="410"/>
      <c r="AB4499" s="410"/>
      <c r="AC4499" s="410"/>
      <c r="AD4499" s="410"/>
    </row>
    <row r="4500" spans="1:30" s="30" customFormat="1" x14ac:dyDescent="0.25">
      <c r="A4500"/>
      <c r="B4500"/>
      <c r="C4500" s="33"/>
      <c r="D4500" s="33"/>
      <c r="E4500" s="33"/>
      <c r="F4500" s="33"/>
      <c r="G4500" s="33"/>
      <c r="N4500"/>
      <c r="O4500"/>
      <c r="P4500"/>
      <c r="Q4500"/>
      <c r="R4500"/>
      <c r="S4500"/>
      <c r="T4500"/>
      <c r="U4500"/>
      <c r="V4500"/>
      <c r="W4500"/>
      <c r="X4500" s="410"/>
      <c r="Y4500" s="410"/>
      <c r="Z4500" s="410"/>
      <c r="AA4500" s="410"/>
      <c r="AB4500" s="410"/>
      <c r="AC4500" s="410"/>
      <c r="AD4500" s="410"/>
    </row>
    <row r="4501" spans="1:30" s="30" customFormat="1" x14ac:dyDescent="0.25">
      <c r="A4501"/>
      <c r="B4501"/>
      <c r="C4501" s="33"/>
      <c r="D4501" s="33"/>
      <c r="E4501" s="33"/>
      <c r="F4501" s="33"/>
      <c r="G4501" s="33"/>
      <c r="N4501"/>
      <c r="O4501"/>
      <c r="P4501"/>
      <c r="Q4501"/>
      <c r="R4501"/>
      <c r="S4501"/>
      <c r="T4501"/>
      <c r="U4501"/>
      <c r="V4501"/>
      <c r="W4501"/>
      <c r="X4501" s="410"/>
      <c r="Y4501" s="410"/>
      <c r="Z4501" s="410"/>
      <c r="AA4501" s="410"/>
      <c r="AB4501" s="410"/>
      <c r="AC4501" s="410"/>
      <c r="AD4501" s="410"/>
    </row>
    <row r="4502" spans="1:30" s="30" customFormat="1" x14ac:dyDescent="0.25">
      <c r="A4502"/>
      <c r="B4502"/>
      <c r="C4502" s="33"/>
      <c r="D4502" s="33"/>
      <c r="E4502" s="33"/>
      <c r="F4502" s="33"/>
      <c r="G4502" s="33"/>
      <c r="N4502"/>
      <c r="O4502"/>
      <c r="P4502"/>
      <c r="Q4502"/>
      <c r="R4502"/>
      <c r="S4502"/>
      <c r="T4502"/>
      <c r="U4502"/>
      <c r="V4502"/>
      <c r="W4502"/>
      <c r="X4502" s="410"/>
      <c r="Y4502" s="410"/>
      <c r="Z4502" s="410"/>
      <c r="AA4502" s="410"/>
      <c r="AB4502" s="410"/>
      <c r="AC4502" s="410"/>
      <c r="AD4502" s="410"/>
    </row>
    <row r="4503" spans="1:30" s="30" customFormat="1" x14ac:dyDescent="0.25">
      <c r="A4503"/>
      <c r="B4503"/>
      <c r="C4503" s="33"/>
      <c r="D4503" s="33"/>
      <c r="E4503" s="33"/>
      <c r="F4503" s="33"/>
      <c r="G4503" s="33"/>
      <c r="N4503"/>
      <c r="O4503"/>
      <c r="P4503"/>
      <c r="Q4503"/>
      <c r="R4503"/>
      <c r="S4503"/>
      <c r="T4503"/>
      <c r="U4503"/>
      <c r="V4503"/>
      <c r="W4503"/>
      <c r="X4503" s="410"/>
      <c r="Y4503" s="410"/>
      <c r="Z4503" s="410"/>
      <c r="AA4503" s="410"/>
      <c r="AB4503" s="410"/>
      <c r="AC4503" s="410"/>
      <c r="AD4503" s="410"/>
    </row>
    <row r="4504" spans="1:30" s="30" customFormat="1" x14ac:dyDescent="0.25">
      <c r="A4504"/>
      <c r="B4504"/>
      <c r="C4504" s="33"/>
      <c r="D4504" s="33"/>
      <c r="E4504" s="33"/>
      <c r="F4504" s="33"/>
      <c r="G4504" s="33"/>
      <c r="N4504"/>
      <c r="O4504"/>
      <c r="P4504"/>
      <c r="Q4504"/>
      <c r="R4504"/>
      <c r="S4504"/>
      <c r="T4504"/>
      <c r="U4504"/>
      <c r="V4504"/>
      <c r="W4504"/>
      <c r="X4504" s="410"/>
      <c r="Y4504" s="410"/>
      <c r="Z4504" s="410"/>
      <c r="AA4504" s="410"/>
      <c r="AB4504" s="410"/>
      <c r="AC4504" s="410"/>
      <c r="AD4504" s="410"/>
    </row>
    <row r="4505" spans="1:30" s="30" customFormat="1" x14ac:dyDescent="0.25">
      <c r="A4505"/>
      <c r="B4505"/>
      <c r="C4505" s="33"/>
      <c r="D4505" s="33"/>
      <c r="E4505" s="33"/>
      <c r="F4505" s="33"/>
      <c r="G4505" s="33"/>
      <c r="N4505"/>
      <c r="O4505"/>
      <c r="P4505"/>
      <c r="Q4505"/>
      <c r="R4505"/>
      <c r="S4505"/>
      <c r="T4505"/>
      <c r="U4505"/>
      <c r="V4505"/>
      <c r="W4505"/>
      <c r="X4505" s="410"/>
      <c r="Y4505" s="410"/>
      <c r="Z4505" s="410"/>
      <c r="AA4505" s="410"/>
      <c r="AB4505" s="410"/>
      <c r="AC4505" s="410"/>
      <c r="AD4505" s="410"/>
    </row>
    <row r="4506" spans="1:30" s="30" customFormat="1" x14ac:dyDescent="0.25">
      <c r="A4506"/>
      <c r="B4506"/>
      <c r="C4506" s="33"/>
      <c r="D4506" s="33"/>
      <c r="E4506" s="33"/>
      <c r="F4506" s="33"/>
      <c r="G4506" s="33"/>
      <c r="N4506"/>
      <c r="O4506"/>
      <c r="P4506"/>
      <c r="Q4506"/>
      <c r="R4506"/>
      <c r="S4506"/>
      <c r="T4506"/>
      <c r="U4506"/>
      <c r="V4506"/>
      <c r="W4506"/>
      <c r="X4506" s="410"/>
      <c r="Y4506" s="410"/>
      <c r="Z4506" s="410"/>
      <c r="AA4506" s="410"/>
      <c r="AB4506" s="410"/>
      <c r="AC4506" s="410"/>
      <c r="AD4506" s="410"/>
    </row>
    <row r="4507" spans="1:30" s="30" customFormat="1" x14ac:dyDescent="0.25">
      <c r="A4507"/>
      <c r="B4507"/>
      <c r="C4507" s="33"/>
      <c r="D4507" s="33"/>
      <c r="E4507" s="33"/>
      <c r="F4507" s="33"/>
      <c r="G4507" s="33"/>
      <c r="N4507"/>
      <c r="O4507"/>
      <c r="P4507"/>
      <c r="Q4507"/>
      <c r="R4507"/>
      <c r="S4507"/>
      <c r="T4507"/>
      <c r="U4507"/>
      <c r="V4507"/>
      <c r="W4507"/>
      <c r="X4507" s="410"/>
      <c r="Y4507" s="410"/>
      <c r="Z4507" s="410"/>
      <c r="AA4507" s="410"/>
      <c r="AB4507" s="410"/>
      <c r="AC4507" s="410"/>
      <c r="AD4507" s="410"/>
    </row>
    <row r="4508" spans="1:30" s="30" customFormat="1" x14ac:dyDescent="0.25">
      <c r="A4508"/>
      <c r="B4508"/>
      <c r="C4508" s="33"/>
      <c r="D4508" s="33"/>
      <c r="E4508" s="33"/>
      <c r="F4508" s="33"/>
      <c r="G4508" s="33"/>
      <c r="N4508"/>
      <c r="O4508"/>
      <c r="P4508"/>
      <c r="Q4508"/>
      <c r="R4508"/>
      <c r="S4508"/>
      <c r="T4508"/>
      <c r="U4508"/>
      <c r="V4508"/>
      <c r="W4508"/>
      <c r="X4508" s="410"/>
      <c r="Y4508" s="410"/>
      <c r="Z4508" s="410"/>
      <c r="AA4508" s="410"/>
      <c r="AB4508" s="410"/>
      <c r="AC4508" s="410"/>
      <c r="AD4508" s="410"/>
    </row>
    <row r="4509" spans="1:30" s="30" customFormat="1" x14ac:dyDescent="0.25">
      <c r="A4509"/>
      <c r="B4509"/>
      <c r="C4509" s="33"/>
      <c r="D4509" s="33"/>
      <c r="E4509" s="33"/>
      <c r="F4509" s="33"/>
      <c r="G4509" s="33"/>
      <c r="N4509"/>
      <c r="O4509"/>
      <c r="P4509"/>
      <c r="Q4509"/>
      <c r="R4509"/>
      <c r="S4509"/>
      <c r="T4509"/>
      <c r="U4509"/>
      <c r="V4509"/>
      <c r="W4509"/>
      <c r="X4509" s="410"/>
      <c r="Y4509" s="410"/>
      <c r="Z4509" s="410"/>
      <c r="AA4509" s="410"/>
      <c r="AB4509" s="410"/>
      <c r="AC4509" s="410"/>
      <c r="AD4509" s="410"/>
    </row>
    <row r="4510" spans="1:30" s="30" customFormat="1" x14ac:dyDescent="0.25">
      <c r="A4510"/>
      <c r="B4510"/>
      <c r="C4510" s="33"/>
      <c r="D4510" s="33"/>
      <c r="E4510" s="33"/>
      <c r="F4510" s="33"/>
      <c r="G4510" s="33"/>
      <c r="N4510"/>
      <c r="O4510"/>
      <c r="P4510"/>
      <c r="Q4510"/>
      <c r="R4510"/>
      <c r="S4510"/>
      <c r="T4510"/>
      <c r="U4510"/>
      <c r="V4510"/>
      <c r="W4510"/>
      <c r="X4510" s="410"/>
      <c r="Y4510" s="410"/>
      <c r="Z4510" s="410"/>
      <c r="AA4510" s="410"/>
      <c r="AB4510" s="410"/>
      <c r="AC4510" s="410"/>
      <c r="AD4510" s="410"/>
    </row>
    <row r="4511" spans="1:30" s="30" customFormat="1" x14ac:dyDescent="0.25">
      <c r="A4511"/>
      <c r="B4511"/>
      <c r="C4511" s="33"/>
      <c r="D4511" s="33"/>
      <c r="E4511" s="33"/>
      <c r="F4511" s="33"/>
      <c r="G4511" s="33"/>
      <c r="N4511"/>
      <c r="O4511"/>
      <c r="P4511"/>
      <c r="Q4511"/>
      <c r="R4511"/>
      <c r="S4511"/>
      <c r="T4511"/>
      <c r="U4511"/>
      <c r="V4511"/>
      <c r="W4511"/>
      <c r="X4511" s="410"/>
      <c r="Y4511" s="410"/>
      <c r="Z4511" s="410"/>
      <c r="AA4511" s="410"/>
      <c r="AB4511" s="410"/>
      <c r="AC4511" s="410"/>
      <c r="AD4511" s="410"/>
    </row>
    <row r="4512" spans="1:30" s="30" customFormat="1" x14ac:dyDescent="0.25">
      <c r="A4512"/>
      <c r="B4512"/>
      <c r="C4512" s="33"/>
      <c r="D4512" s="33"/>
      <c r="E4512" s="33"/>
      <c r="F4512" s="33"/>
      <c r="G4512" s="33"/>
      <c r="N4512"/>
      <c r="O4512"/>
      <c r="P4512"/>
      <c r="Q4512"/>
      <c r="R4512"/>
      <c r="S4512"/>
      <c r="T4512"/>
      <c r="U4512"/>
      <c r="V4512"/>
      <c r="W4512"/>
      <c r="X4512" s="410"/>
      <c r="Y4512" s="410"/>
      <c r="Z4512" s="410"/>
      <c r="AA4512" s="410"/>
      <c r="AB4512" s="410"/>
      <c r="AC4512" s="410"/>
      <c r="AD4512" s="410"/>
    </row>
    <row r="4513" spans="1:30" s="30" customFormat="1" x14ac:dyDescent="0.25">
      <c r="A4513"/>
      <c r="B4513"/>
      <c r="C4513" s="33"/>
      <c r="D4513" s="33"/>
      <c r="E4513" s="33"/>
      <c r="F4513" s="33"/>
      <c r="G4513" s="33"/>
      <c r="N4513"/>
      <c r="O4513"/>
      <c r="P4513"/>
      <c r="Q4513"/>
      <c r="R4513"/>
      <c r="S4513"/>
      <c r="T4513"/>
      <c r="U4513"/>
      <c r="V4513"/>
      <c r="W4513"/>
      <c r="X4513" s="410"/>
      <c r="Y4513" s="410"/>
      <c r="Z4513" s="410"/>
      <c r="AA4513" s="410"/>
      <c r="AB4513" s="410"/>
      <c r="AC4513" s="410"/>
      <c r="AD4513" s="410"/>
    </row>
    <row r="4514" spans="1:30" s="30" customFormat="1" x14ac:dyDescent="0.25">
      <c r="A4514"/>
      <c r="B4514"/>
      <c r="C4514" s="33"/>
      <c r="D4514" s="33"/>
      <c r="E4514" s="33"/>
      <c r="F4514" s="33"/>
      <c r="G4514" s="33"/>
      <c r="N4514"/>
      <c r="O4514"/>
      <c r="P4514"/>
      <c r="Q4514"/>
      <c r="R4514"/>
      <c r="S4514"/>
      <c r="T4514"/>
      <c r="U4514"/>
      <c r="V4514"/>
      <c r="W4514"/>
      <c r="X4514" s="410"/>
      <c r="Y4514" s="410"/>
      <c r="Z4514" s="410"/>
      <c r="AA4514" s="410"/>
      <c r="AB4514" s="410"/>
      <c r="AC4514" s="410"/>
      <c r="AD4514" s="410"/>
    </row>
    <row r="4515" spans="1:30" s="30" customFormat="1" x14ac:dyDescent="0.25">
      <c r="A4515"/>
      <c r="B4515"/>
      <c r="C4515" s="33"/>
      <c r="D4515" s="33"/>
      <c r="E4515" s="33"/>
      <c r="F4515" s="33"/>
      <c r="G4515" s="33"/>
      <c r="N4515"/>
      <c r="O4515"/>
      <c r="P4515"/>
      <c r="Q4515"/>
      <c r="R4515"/>
      <c r="S4515"/>
      <c r="T4515"/>
      <c r="U4515"/>
      <c r="V4515"/>
      <c r="W4515"/>
      <c r="X4515" s="410"/>
      <c r="Y4515" s="410"/>
      <c r="Z4515" s="410"/>
      <c r="AA4515" s="410"/>
      <c r="AB4515" s="410"/>
      <c r="AC4515" s="410"/>
      <c r="AD4515" s="410"/>
    </row>
    <row r="4516" spans="1:30" s="30" customFormat="1" x14ac:dyDescent="0.25">
      <c r="A4516"/>
      <c r="B4516"/>
      <c r="C4516" s="33"/>
      <c r="D4516" s="33"/>
      <c r="E4516" s="33"/>
      <c r="F4516" s="33"/>
      <c r="G4516" s="33"/>
      <c r="N4516"/>
      <c r="O4516"/>
      <c r="P4516"/>
      <c r="Q4516"/>
      <c r="R4516"/>
      <c r="S4516"/>
      <c r="T4516"/>
      <c r="U4516"/>
      <c r="V4516"/>
      <c r="W4516"/>
      <c r="X4516" s="410"/>
      <c r="Y4516" s="410"/>
      <c r="Z4516" s="410"/>
      <c r="AA4516" s="410"/>
      <c r="AB4516" s="410"/>
      <c r="AC4516" s="410"/>
      <c r="AD4516" s="410"/>
    </row>
    <row r="4517" spans="1:30" s="30" customFormat="1" x14ac:dyDescent="0.25">
      <c r="A4517"/>
      <c r="B4517"/>
      <c r="C4517" s="33"/>
      <c r="D4517" s="33"/>
      <c r="E4517" s="33"/>
      <c r="F4517" s="33"/>
      <c r="G4517" s="33"/>
      <c r="N4517"/>
      <c r="O4517"/>
      <c r="P4517"/>
      <c r="Q4517"/>
      <c r="R4517"/>
      <c r="S4517"/>
      <c r="T4517"/>
      <c r="U4517"/>
      <c r="V4517"/>
      <c r="W4517"/>
      <c r="X4517" s="410"/>
      <c r="Y4517" s="410"/>
      <c r="Z4517" s="410"/>
      <c r="AA4517" s="410"/>
      <c r="AB4517" s="410"/>
      <c r="AC4517" s="410"/>
      <c r="AD4517" s="410"/>
    </row>
    <row r="4518" spans="1:30" s="30" customFormat="1" x14ac:dyDescent="0.25">
      <c r="A4518"/>
      <c r="B4518"/>
      <c r="C4518" s="33"/>
      <c r="D4518" s="33"/>
      <c r="E4518" s="33"/>
      <c r="F4518" s="33"/>
      <c r="G4518" s="33"/>
      <c r="N4518"/>
      <c r="O4518"/>
      <c r="P4518"/>
      <c r="Q4518"/>
      <c r="R4518"/>
      <c r="S4518"/>
      <c r="T4518"/>
      <c r="U4518"/>
      <c r="V4518"/>
      <c r="W4518"/>
      <c r="X4518" s="410"/>
      <c r="Y4518" s="410"/>
      <c r="Z4518" s="410"/>
      <c r="AA4518" s="410"/>
      <c r="AB4518" s="410"/>
      <c r="AC4518" s="410"/>
      <c r="AD4518" s="410"/>
    </row>
    <row r="4519" spans="1:30" s="30" customFormat="1" x14ac:dyDescent="0.25">
      <c r="A4519"/>
      <c r="B4519"/>
      <c r="C4519" s="33"/>
      <c r="D4519" s="33"/>
      <c r="E4519" s="33"/>
      <c r="F4519" s="33"/>
      <c r="G4519" s="33"/>
      <c r="N4519"/>
      <c r="O4519"/>
      <c r="P4519"/>
      <c r="Q4519"/>
      <c r="R4519"/>
      <c r="S4519"/>
      <c r="T4519"/>
      <c r="U4519"/>
      <c r="V4519"/>
      <c r="W4519"/>
      <c r="X4519" s="410"/>
      <c r="Y4519" s="410"/>
      <c r="Z4519" s="410"/>
      <c r="AA4519" s="410"/>
      <c r="AB4519" s="410"/>
      <c r="AC4519" s="410"/>
      <c r="AD4519" s="410"/>
    </row>
    <row r="4520" spans="1:30" s="30" customFormat="1" x14ac:dyDescent="0.25">
      <c r="A4520"/>
      <c r="B4520"/>
      <c r="C4520" s="33"/>
      <c r="D4520" s="33"/>
      <c r="E4520" s="33"/>
      <c r="F4520" s="33"/>
      <c r="G4520" s="33"/>
      <c r="N4520"/>
      <c r="O4520"/>
      <c r="P4520"/>
      <c r="Q4520"/>
      <c r="R4520"/>
      <c r="S4520"/>
      <c r="T4520"/>
      <c r="U4520"/>
      <c r="V4520"/>
      <c r="W4520"/>
      <c r="X4520" s="410"/>
      <c r="Y4520" s="410"/>
      <c r="Z4520" s="410"/>
      <c r="AA4520" s="410"/>
      <c r="AB4520" s="410"/>
      <c r="AC4520" s="410"/>
      <c r="AD4520" s="410"/>
    </row>
    <row r="4521" spans="1:30" s="30" customFormat="1" x14ac:dyDescent="0.25">
      <c r="A4521"/>
      <c r="B4521"/>
      <c r="C4521" s="33"/>
      <c r="D4521" s="33"/>
      <c r="E4521" s="33"/>
      <c r="F4521" s="33"/>
      <c r="G4521" s="33"/>
      <c r="N4521"/>
      <c r="O4521"/>
      <c r="P4521"/>
      <c r="Q4521"/>
      <c r="R4521"/>
      <c r="S4521"/>
      <c r="T4521"/>
      <c r="U4521"/>
      <c r="V4521"/>
      <c r="W4521"/>
      <c r="X4521" s="410"/>
      <c r="Y4521" s="410"/>
      <c r="Z4521" s="410"/>
      <c r="AA4521" s="410"/>
      <c r="AB4521" s="410"/>
      <c r="AC4521" s="410"/>
      <c r="AD4521" s="410"/>
    </row>
    <row r="4522" spans="1:30" s="30" customFormat="1" x14ac:dyDescent="0.25">
      <c r="A4522"/>
      <c r="B4522"/>
      <c r="C4522" s="33"/>
      <c r="D4522" s="33"/>
      <c r="E4522" s="33"/>
      <c r="F4522" s="33"/>
      <c r="G4522" s="33"/>
      <c r="N4522"/>
      <c r="O4522"/>
      <c r="P4522"/>
      <c r="Q4522"/>
      <c r="R4522"/>
      <c r="S4522"/>
      <c r="T4522"/>
      <c r="U4522"/>
      <c r="V4522"/>
      <c r="W4522"/>
      <c r="X4522" s="410"/>
      <c r="Y4522" s="410"/>
      <c r="Z4522" s="410"/>
      <c r="AA4522" s="410"/>
      <c r="AB4522" s="410"/>
      <c r="AC4522" s="410"/>
      <c r="AD4522" s="410"/>
    </row>
    <row r="4523" spans="1:30" s="30" customFormat="1" x14ac:dyDescent="0.25">
      <c r="A4523"/>
      <c r="B4523"/>
      <c r="C4523" s="33"/>
      <c r="D4523" s="33"/>
      <c r="E4523" s="33"/>
      <c r="F4523" s="33"/>
      <c r="G4523" s="33"/>
      <c r="N4523"/>
      <c r="O4523"/>
      <c r="P4523"/>
      <c r="Q4523"/>
      <c r="R4523"/>
      <c r="S4523"/>
      <c r="T4523"/>
      <c r="U4523"/>
      <c r="V4523"/>
      <c r="W4523"/>
      <c r="X4523" s="410"/>
      <c r="Y4523" s="410"/>
      <c r="Z4523" s="410"/>
      <c r="AA4523" s="410"/>
      <c r="AB4523" s="410"/>
      <c r="AC4523" s="410"/>
      <c r="AD4523" s="410"/>
    </row>
    <row r="4524" spans="1:30" s="30" customFormat="1" x14ac:dyDescent="0.25">
      <c r="A4524"/>
      <c r="B4524"/>
      <c r="C4524" s="33"/>
      <c r="D4524" s="33"/>
      <c r="E4524" s="33"/>
      <c r="F4524" s="33"/>
      <c r="G4524" s="33"/>
      <c r="N4524"/>
      <c r="O4524"/>
      <c r="P4524"/>
      <c r="Q4524"/>
      <c r="R4524"/>
      <c r="S4524"/>
      <c r="T4524"/>
      <c r="U4524"/>
      <c r="V4524"/>
      <c r="W4524"/>
      <c r="X4524" s="410"/>
      <c r="Y4524" s="410"/>
      <c r="Z4524" s="410"/>
      <c r="AA4524" s="410"/>
      <c r="AB4524" s="410"/>
      <c r="AC4524" s="410"/>
      <c r="AD4524" s="410"/>
    </row>
    <row r="4525" spans="1:30" s="30" customFormat="1" x14ac:dyDescent="0.25">
      <c r="A4525"/>
      <c r="B4525"/>
      <c r="C4525" s="33"/>
      <c r="D4525" s="33"/>
      <c r="E4525" s="33"/>
      <c r="F4525" s="33"/>
      <c r="G4525" s="33"/>
      <c r="N4525"/>
      <c r="O4525"/>
      <c r="P4525"/>
      <c r="Q4525"/>
      <c r="R4525"/>
      <c r="S4525"/>
      <c r="T4525"/>
      <c r="U4525"/>
      <c r="V4525"/>
      <c r="W4525"/>
      <c r="X4525" s="410"/>
      <c r="Y4525" s="410"/>
      <c r="Z4525" s="410"/>
      <c r="AA4525" s="410"/>
      <c r="AB4525" s="410"/>
      <c r="AC4525" s="410"/>
      <c r="AD4525" s="410"/>
    </row>
    <row r="4526" spans="1:30" s="30" customFormat="1" x14ac:dyDescent="0.25">
      <c r="A4526"/>
      <c r="B4526"/>
      <c r="C4526" s="33"/>
      <c r="D4526" s="33"/>
      <c r="E4526" s="33"/>
      <c r="F4526" s="33"/>
      <c r="G4526" s="33"/>
      <c r="N4526"/>
      <c r="O4526"/>
      <c r="P4526"/>
      <c r="Q4526"/>
      <c r="R4526"/>
      <c r="S4526"/>
      <c r="T4526"/>
      <c r="U4526"/>
      <c r="V4526"/>
      <c r="W4526"/>
      <c r="X4526" s="410"/>
      <c r="Y4526" s="410"/>
      <c r="Z4526" s="410"/>
      <c r="AA4526" s="410"/>
      <c r="AB4526" s="410"/>
      <c r="AC4526" s="410"/>
      <c r="AD4526" s="410"/>
    </row>
    <row r="4527" spans="1:30" s="30" customFormat="1" x14ac:dyDescent="0.25">
      <c r="A4527"/>
      <c r="B4527"/>
      <c r="C4527" s="33"/>
      <c r="D4527" s="33"/>
      <c r="E4527" s="33"/>
      <c r="F4527" s="33"/>
      <c r="G4527" s="33"/>
      <c r="N4527"/>
      <c r="O4527"/>
      <c r="P4527"/>
      <c r="Q4527"/>
      <c r="R4527"/>
      <c r="S4527"/>
      <c r="T4527"/>
      <c r="U4527"/>
      <c r="V4527"/>
      <c r="W4527"/>
      <c r="X4527" s="410"/>
      <c r="Y4527" s="410"/>
      <c r="Z4527" s="410"/>
      <c r="AA4527" s="410"/>
      <c r="AB4527" s="410"/>
      <c r="AC4527" s="410"/>
      <c r="AD4527" s="410"/>
    </row>
    <row r="4528" spans="1:30" s="30" customFormat="1" x14ac:dyDescent="0.25">
      <c r="A4528"/>
      <c r="B4528"/>
      <c r="C4528" s="33"/>
      <c r="D4528" s="33"/>
      <c r="E4528" s="33"/>
      <c r="F4528" s="33"/>
      <c r="G4528" s="33"/>
      <c r="N4528"/>
      <c r="O4528"/>
      <c r="P4528"/>
      <c r="Q4528"/>
      <c r="R4528"/>
      <c r="S4528"/>
      <c r="T4528"/>
      <c r="U4528"/>
      <c r="V4528"/>
      <c r="W4528"/>
      <c r="X4528" s="410"/>
      <c r="Y4528" s="410"/>
      <c r="Z4528" s="410"/>
      <c r="AA4528" s="410"/>
      <c r="AB4528" s="410"/>
      <c r="AC4528" s="410"/>
      <c r="AD4528" s="410"/>
    </row>
    <row r="4529" spans="1:30" s="30" customFormat="1" x14ac:dyDescent="0.25">
      <c r="A4529"/>
      <c r="B4529"/>
      <c r="C4529" s="33"/>
      <c r="D4529" s="33"/>
      <c r="E4529" s="33"/>
      <c r="F4529" s="33"/>
      <c r="G4529" s="33"/>
      <c r="N4529"/>
      <c r="O4529"/>
      <c r="P4529"/>
      <c r="Q4529"/>
      <c r="R4529"/>
      <c r="S4529"/>
      <c r="T4529"/>
      <c r="U4529"/>
      <c r="V4529"/>
      <c r="W4529"/>
      <c r="X4529" s="410"/>
      <c r="Y4529" s="410"/>
      <c r="Z4529" s="410"/>
      <c r="AA4529" s="410"/>
      <c r="AB4529" s="410"/>
      <c r="AC4529" s="410"/>
      <c r="AD4529" s="410"/>
    </row>
    <row r="4530" spans="1:30" s="30" customFormat="1" x14ac:dyDescent="0.25">
      <c r="A4530"/>
      <c r="B4530"/>
      <c r="C4530" s="33"/>
      <c r="D4530" s="33"/>
      <c r="E4530" s="33"/>
      <c r="F4530" s="33"/>
      <c r="G4530" s="33"/>
      <c r="N4530"/>
      <c r="O4530"/>
      <c r="P4530"/>
      <c r="Q4530"/>
      <c r="R4530"/>
      <c r="S4530"/>
      <c r="T4530"/>
      <c r="U4530"/>
      <c r="V4530"/>
      <c r="W4530"/>
      <c r="X4530" s="410"/>
      <c r="Y4530" s="410"/>
      <c r="Z4530" s="410"/>
      <c r="AA4530" s="410"/>
      <c r="AB4530" s="410"/>
      <c r="AC4530" s="410"/>
      <c r="AD4530" s="410"/>
    </row>
    <row r="4531" spans="1:30" s="30" customFormat="1" x14ac:dyDescent="0.25">
      <c r="A4531"/>
      <c r="B4531"/>
      <c r="C4531" s="33"/>
      <c r="D4531" s="33"/>
      <c r="E4531" s="33"/>
      <c r="F4531" s="33"/>
      <c r="G4531" s="33"/>
      <c r="N4531"/>
      <c r="O4531"/>
      <c r="P4531"/>
      <c r="Q4531"/>
      <c r="R4531"/>
      <c r="S4531"/>
      <c r="T4531"/>
      <c r="U4531"/>
      <c r="V4531"/>
      <c r="W4531"/>
      <c r="X4531" s="410"/>
      <c r="Y4531" s="410"/>
      <c r="Z4531" s="410"/>
      <c r="AA4531" s="410"/>
      <c r="AB4531" s="410"/>
      <c r="AC4531" s="410"/>
      <c r="AD4531" s="410"/>
    </row>
    <row r="4532" spans="1:30" s="30" customFormat="1" x14ac:dyDescent="0.25">
      <c r="A4532"/>
      <c r="B4532"/>
      <c r="C4532" s="33"/>
      <c r="D4532" s="33"/>
      <c r="E4532" s="33"/>
      <c r="F4532" s="33"/>
      <c r="G4532" s="33"/>
      <c r="N4532"/>
      <c r="O4532"/>
      <c r="P4532"/>
      <c r="Q4532"/>
      <c r="R4532"/>
      <c r="S4532"/>
      <c r="T4532"/>
      <c r="U4532"/>
      <c r="V4532"/>
      <c r="W4532"/>
      <c r="X4532" s="410"/>
      <c r="Y4532" s="410"/>
      <c r="Z4532" s="410"/>
      <c r="AA4532" s="410"/>
      <c r="AB4532" s="410"/>
      <c r="AC4532" s="410"/>
      <c r="AD4532" s="410"/>
    </row>
    <row r="4533" spans="1:30" s="30" customFormat="1" x14ac:dyDescent="0.25">
      <c r="A4533"/>
      <c r="B4533"/>
      <c r="C4533" s="33"/>
      <c r="D4533" s="33"/>
      <c r="E4533" s="33"/>
      <c r="F4533" s="33"/>
      <c r="G4533" s="33"/>
      <c r="N4533"/>
      <c r="O4533"/>
      <c r="P4533"/>
      <c r="Q4533"/>
      <c r="R4533"/>
      <c r="S4533"/>
      <c r="T4533"/>
      <c r="U4533"/>
      <c r="V4533"/>
      <c r="W4533"/>
      <c r="X4533" s="410"/>
      <c r="Y4533" s="410"/>
      <c r="Z4533" s="410"/>
      <c r="AA4533" s="410"/>
      <c r="AB4533" s="410"/>
      <c r="AC4533" s="410"/>
      <c r="AD4533" s="410"/>
    </row>
    <row r="4534" spans="1:30" s="30" customFormat="1" x14ac:dyDescent="0.25">
      <c r="A4534"/>
      <c r="B4534"/>
      <c r="C4534" s="33"/>
      <c r="D4534" s="33"/>
      <c r="E4534" s="33"/>
      <c r="F4534" s="33"/>
      <c r="G4534" s="33"/>
      <c r="N4534"/>
      <c r="O4534"/>
      <c r="P4534"/>
      <c r="Q4534"/>
      <c r="R4534"/>
      <c r="S4534"/>
      <c r="T4534"/>
      <c r="U4534"/>
      <c r="V4534"/>
      <c r="W4534"/>
      <c r="X4534" s="410"/>
      <c r="Y4534" s="410"/>
      <c r="Z4534" s="410"/>
      <c r="AA4534" s="410"/>
      <c r="AB4534" s="410"/>
      <c r="AC4534" s="410"/>
      <c r="AD4534" s="410"/>
    </row>
    <row r="4535" spans="1:30" s="30" customFormat="1" x14ac:dyDescent="0.25">
      <c r="A4535"/>
      <c r="B4535"/>
      <c r="C4535" s="33"/>
      <c r="D4535" s="33"/>
      <c r="E4535" s="33"/>
      <c r="F4535" s="33"/>
      <c r="G4535" s="33"/>
      <c r="N4535"/>
      <c r="O4535"/>
      <c r="P4535"/>
      <c r="Q4535"/>
      <c r="R4535"/>
      <c r="S4535"/>
      <c r="T4535"/>
      <c r="U4535"/>
      <c r="V4535"/>
      <c r="W4535"/>
      <c r="X4535" s="410"/>
      <c r="Y4535" s="410"/>
      <c r="Z4535" s="410"/>
      <c r="AA4535" s="410"/>
      <c r="AB4535" s="410"/>
      <c r="AC4535" s="410"/>
      <c r="AD4535" s="410"/>
    </row>
    <row r="4536" spans="1:30" s="30" customFormat="1" x14ac:dyDescent="0.25">
      <c r="A4536"/>
      <c r="B4536"/>
      <c r="C4536" s="33"/>
      <c r="D4536" s="33"/>
      <c r="E4536" s="33"/>
      <c r="F4536" s="33"/>
      <c r="G4536" s="33"/>
      <c r="N4536"/>
      <c r="O4536"/>
      <c r="P4536"/>
      <c r="Q4536"/>
      <c r="R4536"/>
      <c r="S4536"/>
      <c r="T4536"/>
      <c r="U4536"/>
      <c r="V4536"/>
      <c r="W4536"/>
      <c r="X4536" s="410"/>
      <c r="Y4536" s="410"/>
      <c r="Z4536" s="410"/>
      <c r="AA4536" s="410"/>
      <c r="AB4536" s="410"/>
      <c r="AC4536" s="410"/>
      <c r="AD4536" s="410"/>
    </row>
    <row r="4537" spans="1:30" s="30" customFormat="1" x14ac:dyDescent="0.25">
      <c r="A4537"/>
      <c r="B4537"/>
      <c r="C4537" s="33"/>
      <c r="D4537" s="33"/>
      <c r="E4537" s="33"/>
      <c r="F4537" s="33"/>
      <c r="G4537" s="33"/>
      <c r="N4537"/>
      <c r="O4537"/>
      <c r="P4537"/>
      <c r="Q4537"/>
      <c r="R4537"/>
      <c r="S4537"/>
      <c r="T4537"/>
      <c r="U4537"/>
      <c r="V4537"/>
      <c r="W4537"/>
      <c r="X4537" s="410"/>
      <c r="Y4537" s="410"/>
      <c r="Z4537" s="410"/>
      <c r="AA4537" s="410"/>
      <c r="AB4537" s="410"/>
      <c r="AC4537" s="410"/>
      <c r="AD4537" s="410"/>
    </row>
    <row r="4538" spans="1:30" s="30" customFormat="1" x14ac:dyDescent="0.25">
      <c r="A4538"/>
      <c r="B4538"/>
      <c r="C4538" s="33"/>
      <c r="D4538" s="33"/>
      <c r="E4538" s="33"/>
      <c r="F4538" s="33"/>
      <c r="G4538" s="33"/>
      <c r="N4538"/>
      <c r="O4538"/>
      <c r="P4538"/>
      <c r="Q4538"/>
      <c r="R4538"/>
      <c r="S4538"/>
      <c r="T4538"/>
      <c r="U4538"/>
      <c r="V4538"/>
      <c r="W4538"/>
      <c r="X4538" s="410"/>
      <c r="Y4538" s="410"/>
      <c r="Z4538" s="410"/>
      <c r="AA4538" s="410"/>
      <c r="AB4538" s="410"/>
      <c r="AC4538" s="410"/>
      <c r="AD4538" s="410"/>
    </row>
    <row r="4539" spans="1:30" s="30" customFormat="1" x14ac:dyDescent="0.25">
      <c r="A4539"/>
      <c r="B4539"/>
      <c r="C4539" s="33"/>
      <c r="D4539" s="33"/>
      <c r="E4539" s="33"/>
      <c r="F4539" s="33"/>
      <c r="G4539" s="33"/>
      <c r="N4539"/>
      <c r="O4539"/>
      <c r="P4539"/>
      <c r="Q4539"/>
      <c r="R4539"/>
      <c r="S4539"/>
      <c r="T4539"/>
      <c r="U4539"/>
      <c r="V4539"/>
      <c r="W4539"/>
      <c r="X4539" s="410"/>
      <c r="Y4539" s="410"/>
      <c r="Z4539" s="410"/>
      <c r="AA4539" s="410"/>
      <c r="AB4539" s="410"/>
      <c r="AC4539" s="410"/>
      <c r="AD4539" s="410"/>
    </row>
    <row r="4540" spans="1:30" s="30" customFormat="1" x14ac:dyDescent="0.25">
      <c r="A4540"/>
      <c r="B4540"/>
      <c r="C4540" s="33"/>
      <c r="D4540" s="33"/>
      <c r="E4540" s="33"/>
      <c r="F4540" s="33"/>
      <c r="G4540" s="33"/>
      <c r="N4540"/>
      <c r="O4540"/>
      <c r="P4540"/>
      <c r="Q4540"/>
      <c r="R4540"/>
      <c r="S4540"/>
      <c r="T4540"/>
      <c r="U4540"/>
      <c r="V4540"/>
      <c r="W4540"/>
      <c r="X4540" s="410"/>
      <c r="Y4540" s="410"/>
      <c r="Z4540" s="410"/>
      <c r="AA4540" s="410"/>
      <c r="AB4540" s="410"/>
      <c r="AC4540" s="410"/>
      <c r="AD4540" s="410"/>
    </row>
    <row r="4541" spans="1:30" s="30" customFormat="1" x14ac:dyDescent="0.25">
      <c r="A4541"/>
      <c r="B4541"/>
      <c r="C4541" s="33"/>
      <c r="D4541" s="33"/>
      <c r="E4541" s="33"/>
      <c r="F4541" s="33"/>
      <c r="G4541" s="33"/>
      <c r="N4541"/>
      <c r="O4541"/>
      <c r="P4541"/>
      <c r="Q4541"/>
      <c r="R4541"/>
      <c r="S4541"/>
      <c r="T4541"/>
      <c r="U4541"/>
      <c r="V4541"/>
      <c r="W4541"/>
      <c r="X4541" s="410"/>
      <c r="Y4541" s="410"/>
      <c r="Z4541" s="410"/>
      <c r="AA4541" s="410"/>
      <c r="AB4541" s="410"/>
      <c r="AC4541" s="410"/>
      <c r="AD4541" s="410"/>
    </row>
    <row r="4542" spans="1:30" s="30" customFormat="1" x14ac:dyDescent="0.25">
      <c r="A4542"/>
      <c r="B4542"/>
      <c r="C4542" s="33"/>
      <c r="D4542" s="33"/>
      <c r="E4542" s="33"/>
      <c r="F4542" s="33"/>
      <c r="G4542" s="33"/>
      <c r="N4542"/>
      <c r="O4542"/>
      <c r="P4542"/>
      <c r="Q4542"/>
      <c r="R4542"/>
      <c r="S4542"/>
      <c r="T4542"/>
      <c r="U4542"/>
      <c r="V4542"/>
      <c r="W4542"/>
      <c r="X4542" s="410"/>
      <c r="Y4542" s="410"/>
      <c r="Z4542" s="410"/>
      <c r="AA4542" s="410"/>
      <c r="AB4542" s="410"/>
      <c r="AC4542" s="410"/>
      <c r="AD4542" s="410"/>
    </row>
    <row r="4543" spans="1:30" s="30" customFormat="1" x14ac:dyDescent="0.25">
      <c r="A4543"/>
      <c r="B4543"/>
      <c r="C4543" s="33"/>
      <c r="D4543" s="33"/>
      <c r="E4543" s="33"/>
      <c r="F4543" s="33"/>
      <c r="G4543" s="33"/>
      <c r="N4543"/>
      <c r="O4543"/>
      <c r="P4543"/>
      <c r="Q4543"/>
      <c r="R4543"/>
      <c r="S4543"/>
      <c r="T4543"/>
      <c r="U4543"/>
      <c r="V4543"/>
      <c r="W4543"/>
      <c r="X4543" s="410"/>
      <c r="Y4543" s="410"/>
      <c r="Z4543" s="410"/>
      <c r="AA4543" s="410"/>
      <c r="AB4543" s="410"/>
      <c r="AC4543" s="410"/>
      <c r="AD4543" s="410"/>
    </row>
    <row r="4544" spans="1:30" s="30" customFormat="1" x14ac:dyDescent="0.25">
      <c r="A4544"/>
      <c r="B4544"/>
      <c r="C4544" s="33"/>
      <c r="D4544" s="33"/>
      <c r="E4544" s="33"/>
      <c r="F4544" s="33"/>
      <c r="G4544" s="33"/>
      <c r="N4544"/>
      <c r="O4544"/>
      <c r="P4544"/>
      <c r="Q4544"/>
      <c r="R4544"/>
      <c r="S4544"/>
      <c r="T4544"/>
      <c r="U4544"/>
      <c r="V4544"/>
      <c r="W4544"/>
      <c r="X4544" s="410"/>
      <c r="Y4544" s="410"/>
      <c r="Z4544" s="410"/>
      <c r="AA4544" s="410"/>
      <c r="AB4544" s="410"/>
      <c r="AC4544" s="410"/>
      <c r="AD4544" s="410"/>
    </row>
    <row r="4545" spans="1:30" s="30" customFormat="1" x14ac:dyDescent="0.25">
      <c r="A4545"/>
      <c r="B4545"/>
      <c r="C4545" s="33"/>
      <c r="D4545" s="33"/>
      <c r="E4545" s="33"/>
      <c r="F4545" s="33"/>
      <c r="G4545" s="33"/>
      <c r="N4545"/>
      <c r="O4545"/>
      <c r="P4545"/>
      <c r="Q4545"/>
      <c r="R4545"/>
      <c r="S4545"/>
      <c r="T4545"/>
      <c r="U4545"/>
      <c r="V4545"/>
      <c r="W4545"/>
      <c r="X4545" s="410"/>
      <c r="Y4545" s="410"/>
      <c r="Z4545" s="410"/>
      <c r="AA4545" s="410"/>
      <c r="AB4545" s="410"/>
      <c r="AC4545" s="410"/>
      <c r="AD4545" s="410"/>
    </row>
    <row r="4546" spans="1:30" s="30" customFormat="1" x14ac:dyDescent="0.25">
      <c r="A4546"/>
      <c r="B4546"/>
      <c r="C4546" s="33"/>
      <c r="D4546" s="33"/>
      <c r="E4546" s="33"/>
      <c r="F4546" s="33"/>
      <c r="G4546" s="33"/>
      <c r="N4546"/>
      <c r="O4546"/>
      <c r="P4546"/>
      <c r="Q4546"/>
      <c r="R4546"/>
      <c r="S4546"/>
      <c r="T4546"/>
      <c r="U4546"/>
      <c r="V4546"/>
      <c r="W4546"/>
      <c r="X4546" s="410"/>
      <c r="Y4546" s="410"/>
      <c r="Z4546" s="410"/>
      <c r="AA4546" s="410"/>
      <c r="AB4546" s="410"/>
      <c r="AC4546" s="410"/>
      <c r="AD4546" s="410"/>
    </row>
    <row r="4547" spans="1:30" s="30" customFormat="1" x14ac:dyDescent="0.25">
      <c r="A4547"/>
      <c r="B4547"/>
      <c r="C4547" s="33"/>
      <c r="D4547" s="33"/>
      <c r="E4547" s="33"/>
      <c r="F4547" s="33"/>
      <c r="G4547" s="33"/>
      <c r="N4547"/>
      <c r="O4547"/>
      <c r="P4547"/>
      <c r="Q4547"/>
      <c r="R4547"/>
      <c r="S4547"/>
      <c r="T4547"/>
      <c r="U4547"/>
      <c r="V4547"/>
      <c r="W4547"/>
      <c r="X4547" s="410"/>
      <c r="Y4547" s="410"/>
      <c r="Z4547" s="410"/>
      <c r="AA4547" s="410"/>
      <c r="AB4547" s="410"/>
      <c r="AC4547" s="410"/>
      <c r="AD4547" s="410"/>
    </row>
    <row r="4548" spans="1:30" s="30" customFormat="1" x14ac:dyDescent="0.25">
      <c r="A4548"/>
      <c r="B4548"/>
      <c r="C4548" s="33"/>
      <c r="D4548" s="33"/>
      <c r="E4548" s="33"/>
      <c r="F4548" s="33"/>
      <c r="G4548" s="33"/>
      <c r="N4548"/>
      <c r="O4548"/>
      <c r="P4548"/>
      <c r="Q4548"/>
      <c r="R4548"/>
      <c r="S4548"/>
      <c r="T4548"/>
      <c r="U4548"/>
      <c r="V4548"/>
      <c r="W4548"/>
      <c r="X4548" s="410"/>
      <c r="Y4548" s="410"/>
      <c r="Z4548" s="410"/>
      <c r="AA4548" s="410"/>
      <c r="AB4548" s="410"/>
      <c r="AC4548" s="410"/>
      <c r="AD4548" s="410"/>
    </row>
    <row r="4549" spans="1:30" s="30" customFormat="1" x14ac:dyDescent="0.25">
      <c r="A4549"/>
      <c r="B4549"/>
      <c r="C4549" s="33"/>
      <c r="D4549" s="33"/>
      <c r="E4549" s="33"/>
      <c r="F4549" s="33"/>
      <c r="G4549" s="33"/>
      <c r="N4549"/>
      <c r="O4549"/>
      <c r="P4549"/>
      <c r="Q4549"/>
      <c r="R4549"/>
      <c r="S4549"/>
      <c r="T4549"/>
      <c r="U4549"/>
      <c r="V4549"/>
      <c r="W4549"/>
      <c r="X4549" s="410"/>
      <c r="Y4549" s="410"/>
      <c r="Z4549" s="410"/>
      <c r="AA4549" s="410"/>
      <c r="AB4549" s="410"/>
      <c r="AC4549" s="410"/>
      <c r="AD4549" s="410"/>
    </row>
    <row r="4550" spans="1:30" s="30" customFormat="1" x14ac:dyDescent="0.25">
      <c r="A4550"/>
      <c r="B4550"/>
      <c r="C4550" s="33"/>
      <c r="D4550" s="33"/>
      <c r="E4550" s="33"/>
      <c r="F4550" s="33"/>
      <c r="G4550" s="33"/>
      <c r="N4550"/>
      <c r="O4550"/>
      <c r="P4550"/>
      <c r="Q4550"/>
      <c r="R4550"/>
      <c r="S4550"/>
      <c r="T4550"/>
      <c r="U4550"/>
      <c r="V4550"/>
      <c r="W4550"/>
      <c r="X4550" s="410"/>
      <c r="Y4550" s="410"/>
      <c r="Z4550" s="410"/>
      <c r="AA4550" s="410"/>
      <c r="AB4550" s="410"/>
      <c r="AC4550" s="410"/>
      <c r="AD4550" s="410"/>
    </row>
    <row r="4551" spans="1:30" s="30" customFormat="1" x14ac:dyDescent="0.25">
      <c r="A4551"/>
      <c r="B4551"/>
      <c r="C4551" s="33"/>
      <c r="D4551" s="33"/>
      <c r="E4551" s="33"/>
      <c r="F4551" s="33"/>
      <c r="G4551" s="33"/>
      <c r="N4551"/>
      <c r="O4551"/>
      <c r="P4551"/>
      <c r="Q4551"/>
      <c r="R4551"/>
      <c r="S4551"/>
      <c r="T4551"/>
      <c r="U4551"/>
      <c r="V4551"/>
      <c r="W4551"/>
      <c r="X4551" s="410"/>
      <c r="Y4551" s="410"/>
      <c r="Z4551" s="410"/>
      <c r="AA4551" s="410"/>
      <c r="AB4551" s="410"/>
      <c r="AC4551" s="410"/>
      <c r="AD4551" s="410"/>
    </row>
    <row r="4552" spans="1:30" s="30" customFormat="1" x14ac:dyDescent="0.25">
      <c r="A4552"/>
      <c r="B4552"/>
      <c r="C4552" s="33"/>
      <c r="D4552" s="33"/>
      <c r="E4552" s="33"/>
      <c r="F4552" s="33"/>
      <c r="G4552" s="33"/>
      <c r="N4552"/>
      <c r="O4552"/>
      <c r="P4552"/>
      <c r="Q4552"/>
      <c r="R4552"/>
      <c r="S4552"/>
      <c r="T4552"/>
      <c r="U4552"/>
      <c r="V4552"/>
      <c r="W4552"/>
      <c r="X4552" s="410"/>
      <c r="Y4552" s="410"/>
      <c r="Z4552" s="410"/>
      <c r="AA4552" s="410"/>
      <c r="AB4552" s="410"/>
      <c r="AC4552" s="410"/>
      <c r="AD4552" s="410"/>
    </row>
    <row r="4553" spans="1:30" s="30" customFormat="1" x14ac:dyDescent="0.25">
      <c r="A4553"/>
      <c r="B4553"/>
      <c r="C4553" s="33"/>
      <c r="D4553" s="33"/>
      <c r="E4553" s="33"/>
      <c r="F4553" s="33"/>
      <c r="G4553" s="33"/>
      <c r="N4553"/>
      <c r="O4553"/>
      <c r="P4553"/>
      <c r="Q4553"/>
      <c r="R4553"/>
      <c r="S4553"/>
      <c r="T4553"/>
      <c r="U4553"/>
      <c r="V4553"/>
      <c r="W4553"/>
      <c r="X4553" s="410"/>
      <c r="Y4553" s="410"/>
      <c r="Z4553" s="410"/>
      <c r="AA4553" s="410"/>
      <c r="AB4553" s="410"/>
      <c r="AC4553" s="410"/>
      <c r="AD4553" s="410"/>
    </row>
    <row r="4554" spans="1:30" s="30" customFormat="1" x14ac:dyDescent="0.25">
      <c r="A4554"/>
      <c r="B4554"/>
      <c r="C4554" s="33"/>
      <c r="D4554" s="33"/>
      <c r="E4554" s="33"/>
      <c r="F4554" s="33"/>
      <c r="G4554" s="33"/>
      <c r="N4554"/>
      <c r="O4554"/>
      <c r="P4554"/>
      <c r="Q4554"/>
      <c r="R4554"/>
      <c r="S4554"/>
      <c r="T4554"/>
      <c r="U4554"/>
      <c r="V4554"/>
      <c r="W4554"/>
      <c r="X4554" s="410"/>
      <c r="Y4554" s="410"/>
      <c r="Z4554" s="410"/>
      <c r="AA4554" s="410"/>
      <c r="AB4554" s="410"/>
      <c r="AC4554" s="410"/>
      <c r="AD4554" s="410"/>
    </row>
    <row r="4555" spans="1:30" s="30" customFormat="1" x14ac:dyDescent="0.25">
      <c r="A4555"/>
      <c r="B4555"/>
      <c r="C4555" s="33"/>
      <c r="D4555" s="33"/>
      <c r="E4555" s="33"/>
      <c r="F4555" s="33"/>
      <c r="G4555" s="33"/>
      <c r="N4555"/>
      <c r="O4555"/>
      <c r="P4555"/>
      <c r="Q4555"/>
      <c r="R4555"/>
      <c r="S4555"/>
      <c r="T4555"/>
      <c r="U4555"/>
      <c r="V4555"/>
      <c r="W4555"/>
      <c r="X4555" s="410"/>
      <c r="Y4555" s="410"/>
      <c r="Z4555" s="410"/>
      <c r="AA4555" s="410"/>
      <c r="AB4555" s="410"/>
      <c r="AC4555" s="410"/>
      <c r="AD4555" s="410"/>
    </row>
    <row r="4556" spans="1:30" s="30" customFormat="1" x14ac:dyDescent="0.25">
      <c r="A4556"/>
      <c r="B4556"/>
      <c r="C4556" s="33"/>
      <c r="D4556" s="33"/>
      <c r="E4556" s="33"/>
      <c r="F4556" s="33"/>
      <c r="G4556" s="33"/>
      <c r="N4556"/>
      <c r="O4556"/>
      <c r="P4556"/>
      <c r="Q4556"/>
      <c r="R4556"/>
      <c r="S4556"/>
      <c r="T4556"/>
      <c r="U4556"/>
      <c r="V4556"/>
      <c r="W4556"/>
      <c r="X4556" s="410"/>
      <c r="Y4556" s="410"/>
      <c r="Z4556" s="410"/>
      <c r="AA4556" s="410"/>
      <c r="AB4556" s="410"/>
      <c r="AC4556" s="410"/>
      <c r="AD4556" s="410"/>
    </row>
    <row r="4557" spans="1:30" s="30" customFormat="1" x14ac:dyDescent="0.25">
      <c r="A4557"/>
      <c r="B4557"/>
      <c r="C4557" s="33"/>
      <c r="D4557" s="33"/>
      <c r="E4557" s="33"/>
      <c r="F4557" s="33"/>
      <c r="G4557" s="33"/>
      <c r="N4557"/>
      <c r="O4557"/>
      <c r="P4557"/>
      <c r="Q4557"/>
      <c r="R4557"/>
      <c r="S4557"/>
      <c r="T4557"/>
      <c r="U4557"/>
      <c r="V4557"/>
      <c r="W4557"/>
      <c r="X4557" s="410"/>
      <c r="Y4557" s="410"/>
      <c r="Z4557" s="410"/>
      <c r="AA4557" s="410"/>
      <c r="AB4557" s="410"/>
      <c r="AC4557" s="410"/>
      <c r="AD4557" s="410"/>
    </row>
    <row r="4558" spans="1:30" s="30" customFormat="1" x14ac:dyDescent="0.25">
      <c r="A4558"/>
      <c r="B4558"/>
      <c r="C4558" s="33"/>
      <c r="D4558" s="33"/>
      <c r="E4558" s="33"/>
      <c r="F4558" s="33"/>
      <c r="G4558" s="33"/>
      <c r="N4558"/>
      <c r="O4558"/>
      <c r="P4558"/>
      <c r="Q4558"/>
      <c r="R4558"/>
      <c r="S4558"/>
      <c r="T4558"/>
      <c r="U4558"/>
      <c r="V4558"/>
      <c r="W4558"/>
      <c r="X4558" s="410"/>
      <c r="Y4558" s="410"/>
      <c r="Z4558" s="410"/>
      <c r="AA4558" s="410"/>
      <c r="AB4558" s="410"/>
      <c r="AC4558" s="410"/>
      <c r="AD4558" s="410"/>
    </row>
    <row r="4559" spans="1:30" s="30" customFormat="1" x14ac:dyDescent="0.25">
      <c r="A4559"/>
      <c r="B4559"/>
      <c r="C4559" s="33"/>
      <c r="D4559" s="33"/>
      <c r="E4559" s="33"/>
      <c r="F4559" s="33"/>
      <c r="G4559" s="33"/>
      <c r="N4559"/>
      <c r="O4559"/>
      <c r="P4559"/>
      <c r="Q4559"/>
      <c r="R4559"/>
      <c r="S4559"/>
      <c r="T4559"/>
      <c r="U4559"/>
      <c r="V4559"/>
      <c r="W4559"/>
      <c r="X4559" s="410"/>
      <c r="Y4559" s="410"/>
      <c r="Z4559" s="410"/>
      <c r="AA4559" s="410"/>
      <c r="AB4559" s="410"/>
      <c r="AC4559" s="410"/>
      <c r="AD4559" s="410"/>
    </row>
    <row r="4560" spans="1:30" s="30" customFormat="1" x14ac:dyDescent="0.25">
      <c r="A4560"/>
      <c r="B4560"/>
      <c r="C4560" s="33"/>
      <c r="D4560" s="33"/>
      <c r="E4560" s="33"/>
      <c r="F4560" s="33"/>
      <c r="G4560" s="33"/>
      <c r="N4560"/>
      <c r="O4560"/>
      <c r="P4560"/>
      <c r="Q4560"/>
      <c r="R4560"/>
      <c r="S4560"/>
      <c r="T4560"/>
      <c r="U4560"/>
      <c r="V4560"/>
      <c r="W4560"/>
      <c r="X4560" s="410"/>
      <c r="Y4560" s="410"/>
      <c r="Z4560" s="410"/>
      <c r="AA4560" s="410"/>
      <c r="AB4560" s="410"/>
      <c r="AC4560" s="410"/>
      <c r="AD4560" s="410"/>
    </row>
    <row r="4561" spans="1:30" s="30" customFormat="1" x14ac:dyDescent="0.25">
      <c r="A4561"/>
      <c r="B4561"/>
      <c r="C4561" s="33"/>
      <c r="D4561" s="33"/>
      <c r="E4561" s="33"/>
      <c r="F4561" s="33"/>
      <c r="G4561" s="33"/>
      <c r="N4561"/>
      <c r="O4561"/>
      <c r="P4561"/>
      <c r="Q4561"/>
      <c r="R4561"/>
      <c r="S4561"/>
      <c r="T4561"/>
      <c r="U4561"/>
      <c r="V4561"/>
      <c r="W4561"/>
      <c r="X4561" s="410"/>
      <c r="Y4561" s="410"/>
      <c r="Z4561" s="410"/>
      <c r="AA4561" s="410"/>
      <c r="AB4561" s="410"/>
      <c r="AC4561" s="410"/>
      <c r="AD4561" s="410"/>
    </row>
    <row r="4562" spans="1:30" s="30" customFormat="1" x14ac:dyDescent="0.25">
      <c r="A4562"/>
      <c r="B4562"/>
      <c r="C4562" s="33"/>
      <c r="D4562" s="33"/>
      <c r="E4562" s="33"/>
      <c r="F4562" s="33"/>
      <c r="G4562" s="33"/>
      <c r="N4562"/>
      <c r="O4562"/>
      <c r="P4562"/>
      <c r="Q4562"/>
      <c r="R4562"/>
      <c r="S4562"/>
      <c r="T4562"/>
      <c r="U4562"/>
      <c r="V4562"/>
      <c r="W4562"/>
      <c r="X4562" s="410"/>
      <c r="Y4562" s="410"/>
      <c r="Z4562" s="410"/>
      <c r="AA4562" s="410"/>
      <c r="AB4562" s="410"/>
      <c r="AC4562" s="410"/>
      <c r="AD4562" s="410"/>
    </row>
    <row r="4563" spans="1:30" s="30" customFormat="1" x14ac:dyDescent="0.25">
      <c r="A4563"/>
      <c r="B4563"/>
      <c r="C4563" s="33"/>
      <c r="D4563" s="33"/>
      <c r="E4563" s="33"/>
      <c r="F4563" s="33"/>
      <c r="G4563" s="33"/>
      <c r="N4563"/>
      <c r="O4563"/>
      <c r="P4563"/>
      <c r="Q4563"/>
      <c r="R4563"/>
      <c r="S4563"/>
      <c r="T4563"/>
      <c r="U4563"/>
      <c r="V4563"/>
      <c r="W4563"/>
      <c r="X4563" s="410"/>
      <c r="Y4563" s="410"/>
      <c r="Z4563" s="410"/>
      <c r="AA4563" s="410"/>
      <c r="AB4563" s="410"/>
      <c r="AC4563" s="410"/>
      <c r="AD4563" s="410"/>
    </row>
    <row r="4564" spans="1:30" s="30" customFormat="1" x14ac:dyDescent="0.25">
      <c r="A4564"/>
      <c r="B4564"/>
      <c r="C4564" s="33"/>
      <c r="D4564" s="33"/>
      <c r="E4564" s="33"/>
      <c r="F4564" s="33"/>
      <c r="G4564" s="33"/>
      <c r="N4564"/>
      <c r="O4564"/>
      <c r="P4564"/>
      <c r="Q4564"/>
      <c r="R4564"/>
      <c r="S4564"/>
      <c r="T4564"/>
      <c r="U4564"/>
      <c r="V4564"/>
      <c r="W4564"/>
      <c r="X4564" s="410"/>
      <c r="Y4564" s="410"/>
      <c r="Z4564" s="410"/>
      <c r="AA4564" s="410"/>
      <c r="AB4564" s="410"/>
      <c r="AC4564" s="410"/>
      <c r="AD4564" s="410"/>
    </row>
    <row r="4565" spans="1:30" s="30" customFormat="1" x14ac:dyDescent="0.25">
      <c r="A4565"/>
      <c r="B4565"/>
      <c r="C4565" s="33"/>
      <c r="D4565" s="33"/>
      <c r="E4565" s="33"/>
      <c r="F4565" s="33"/>
      <c r="G4565" s="33"/>
      <c r="N4565"/>
      <c r="O4565"/>
      <c r="P4565"/>
      <c r="Q4565"/>
      <c r="R4565"/>
      <c r="S4565"/>
      <c r="T4565"/>
      <c r="U4565"/>
      <c r="V4565"/>
      <c r="W4565"/>
      <c r="X4565" s="410"/>
      <c r="Y4565" s="410"/>
      <c r="Z4565" s="410"/>
      <c r="AA4565" s="410"/>
      <c r="AB4565" s="410"/>
      <c r="AC4565" s="410"/>
      <c r="AD4565" s="410"/>
    </row>
    <row r="4566" spans="1:30" s="30" customFormat="1" x14ac:dyDescent="0.25">
      <c r="A4566"/>
      <c r="B4566"/>
      <c r="C4566" s="33"/>
      <c r="D4566" s="33"/>
      <c r="E4566" s="33"/>
      <c r="F4566" s="33"/>
      <c r="G4566" s="33"/>
      <c r="N4566"/>
      <c r="O4566"/>
      <c r="P4566"/>
      <c r="Q4566"/>
      <c r="R4566"/>
      <c r="S4566"/>
      <c r="T4566"/>
      <c r="U4566"/>
      <c r="V4566"/>
      <c r="W4566"/>
      <c r="X4566" s="410"/>
      <c r="Y4566" s="410"/>
      <c r="Z4566" s="410"/>
      <c r="AA4566" s="410"/>
      <c r="AB4566" s="410"/>
      <c r="AC4566" s="410"/>
      <c r="AD4566" s="410"/>
    </row>
    <row r="4567" spans="1:30" s="30" customFormat="1" x14ac:dyDescent="0.25">
      <c r="A4567"/>
      <c r="B4567"/>
      <c r="C4567" s="33"/>
      <c r="D4567" s="33"/>
      <c r="E4567" s="33"/>
      <c r="F4567" s="33"/>
      <c r="G4567" s="33"/>
      <c r="N4567"/>
      <c r="O4567"/>
      <c r="P4567"/>
      <c r="Q4567"/>
      <c r="R4567"/>
      <c r="S4567"/>
      <c r="T4567"/>
      <c r="U4567"/>
      <c r="V4567"/>
      <c r="W4567"/>
      <c r="X4567" s="410"/>
      <c r="Y4567" s="410"/>
      <c r="Z4567" s="410"/>
      <c r="AA4567" s="410"/>
      <c r="AB4567" s="410"/>
      <c r="AC4567" s="410"/>
      <c r="AD4567" s="410"/>
    </row>
    <row r="4568" spans="1:30" s="30" customFormat="1" x14ac:dyDescent="0.25">
      <c r="A4568"/>
      <c r="B4568"/>
      <c r="C4568" s="33"/>
      <c r="D4568" s="33"/>
      <c r="E4568" s="33"/>
      <c r="F4568" s="33"/>
      <c r="G4568" s="33"/>
      <c r="N4568"/>
      <c r="O4568"/>
      <c r="P4568"/>
      <c r="Q4568"/>
      <c r="R4568"/>
      <c r="S4568"/>
      <c r="T4568"/>
      <c r="U4568"/>
      <c r="V4568"/>
      <c r="W4568"/>
      <c r="X4568" s="410"/>
      <c r="Y4568" s="410"/>
      <c r="Z4568" s="410"/>
      <c r="AA4568" s="410"/>
      <c r="AB4568" s="410"/>
      <c r="AC4568" s="410"/>
      <c r="AD4568" s="410"/>
    </row>
    <row r="4569" spans="1:30" s="30" customFormat="1" x14ac:dyDescent="0.25">
      <c r="A4569"/>
      <c r="B4569"/>
      <c r="C4569" s="33"/>
      <c r="D4569" s="33"/>
      <c r="E4569" s="33"/>
      <c r="F4569" s="33"/>
      <c r="G4569" s="33"/>
      <c r="N4569"/>
      <c r="O4569"/>
      <c r="P4569"/>
      <c r="Q4569"/>
      <c r="R4569"/>
      <c r="S4569"/>
      <c r="T4569"/>
      <c r="U4569"/>
      <c r="V4569"/>
      <c r="W4569"/>
      <c r="X4569" s="410"/>
      <c r="Y4569" s="410"/>
      <c r="Z4569" s="410"/>
      <c r="AA4569" s="410"/>
      <c r="AB4569" s="410"/>
      <c r="AC4569" s="410"/>
      <c r="AD4569" s="410"/>
    </row>
    <row r="4570" spans="1:30" s="30" customFormat="1" x14ac:dyDescent="0.25">
      <c r="A4570"/>
      <c r="B4570"/>
      <c r="C4570" s="33"/>
      <c r="D4570" s="33"/>
      <c r="E4570" s="33"/>
      <c r="F4570" s="33"/>
      <c r="G4570" s="33"/>
      <c r="N4570"/>
      <c r="O4570"/>
      <c r="P4570"/>
      <c r="Q4570"/>
      <c r="R4570"/>
      <c r="S4570"/>
      <c r="T4570"/>
      <c r="U4570"/>
      <c r="V4570"/>
      <c r="W4570"/>
      <c r="X4570" s="410"/>
      <c r="Y4570" s="410"/>
      <c r="Z4570" s="410"/>
      <c r="AA4570" s="410"/>
      <c r="AB4570" s="410"/>
      <c r="AC4570" s="410"/>
      <c r="AD4570" s="410"/>
    </row>
    <row r="4571" spans="1:30" s="30" customFormat="1" x14ac:dyDescent="0.25">
      <c r="A4571"/>
      <c r="B4571"/>
      <c r="C4571" s="33"/>
      <c r="D4571" s="33"/>
      <c r="E4571" s="33"/>
      <c r="F4571" s="33"/>
      <c r="G4571" s="33"/>
      <c r="N4571"/>
      <c r="O4571"/>
      <c r="P4571"/>
      <c r="Q4571"/>
      <c r="R4571"/>
      <c r="S4571"/>
      <c r="T4571"/>
      <c r="U4571"/>
      <c r="V4571"/>
      <c r="W4571"/>
      <c r="X4571" s="410"/>
      <c r="Y4571" s="410"/>
      <c r="Z4571" s="410"/>
      <c r="AA4571" s="410"/>
      <c r="AB4571" s="410"/>
      <c r="AC4571" s="410"/>
      <c r="AD4571" s="410"/>
    </row>
    <row r="4572" spans="1:30" s="30" customFormat="1" x14ac:dyDescent="0.25">
      <c r="A4572"/>
      <c r="B4572"/>
      <c r="C4572" s="33"/>
      <c r="D4572" s="33"/>
      <c r="E4572" s="33"/>
      <c r="F4572" s="33"/>
      <c r="G4572" s="33"/>
      <c r="N4572"/>
      <c r="O4572"/>
      <c r="P4572"/>
      <c r="Q4572"/>
      <c r="R4572"/>
      <c r="S4572"/>
      <c r="T4572"/>
      <c r="U4572"/>
      <c r="V4572"/>
      <c r="W4572"/>
      <c r="X4572" s="410"/>
      <c r="Y4572" s="410"/>
      <c r="Z4572" s="410"/>
      <c r="AA4572" s="410"/>
      <c r="AB4572" s="410"/>
      <c r="AC4572" s="410"/>
      <c r="AD4572" s="410"/>
    </row>
    <row r="4573" spans="1:30" s="30" customFormat="1" x14ac:dyDescent="0.25">
      <c r="A4573"/>
      <c r="B4573"/>
      <c r="C4573" s="33"/>
      <c r="D4573" s="33"/>
      <c r="E4573" s="33"/>
      <c r="F4573" s="33"/>
      <c r="G4573" s="33"/>
      <c r="N4573"/>
      <c r="O4573"/>
      <c r="P4573"/>
      <c r="Q4573"/>
      <c r="R4573"/>
      <c r="S4573"/>
      <c r="T4573"/>
      <c r="U4573"/>
      <c r="V4573"/>
      <c r="W4573"/>
      <c r="X4573" s="410"/>
      <c r="Y4573" s="410"/>
      <c r="Z4573" s="410"/>
      <c r="AA4573" s="410"/>
      <c r="AB4573" s="410"/>
      <c r="AC4573" s="410"/>
      <c r="AD4573" s="410"/>
    </row>
    <row r="4574" spans="1:30" s="30" customFormat="1" x14ac:dyDescent="0.25">
      <c r="A4574"/>
      <c r="B4574"/>
      <c r="C4574" s="33"/>
      <c r="D4574" s="33"/>
      <c r="E4574" s="33"/>
      <c r="F4574" s="33"/>
      <c r="G4574" s="33"/>
      <c r="N4574"/>
      <c r="O4574"/>
      <c r="P4574"/>
      <c r="Q4574"/>
      <c r="R4574"/>
      <c r="S4574"/>
      <c r="T4574"/>
      <c r="U4574"/>
      <c r="V4574"/>
      <c r="W4574"/>
      <c r="X4574" s="410"/>
      <c r="Y4574" s="410"/>
      <c r="Z4574" s="410"/>
      <c r="AA4574" s="410"/>
      <c r="AB4574" s="410"/>
      <c r="AC4574" s="410"/>
      <c r="AD4574" s="410"/>
    </row>
    <row r="4575" spans="1:30" s="30" customFormat="1" x14ac:dyDescent="0.25">
      <c r="A4575"/>
      <c r="B4575"/>
      <c r="C4575" s="33"/>
      <c r="D4575" s="33"/>
      <c r="E4575" s="33"/>
      <c r="F4575" s="33"/>
      <c r="G4575" s="33"/>
      <c r="N4575"/>
      <c r="O4575"/>
      <c r="P4575"/>
      <c r="Q4575"/>
      <c r="R4575"/>
      <c r="S4575"/>
      <c r="T4575"/>
      <c r="U4575"/>
      <c r="V4575"/>
      <c r="W4575"/>
      <c r="X4575" s="410"/>
      <c r="Y4575" s="410"/>
      <c r="Z4575" s="410"/>
      <c r="AA4575" s="410"/>
      <c r="AB4575" s="410"/>
      <c r="AC4575" s="410"/>
      <c r="AD4575" s="410"/>
    </row>
    <row r="4576" spans="1:30" s="30" customFormat="1" x14ac:dyDescent="0.25">
      <c r="A4576"/>
      <c r="B4576"/>
      <c r="C4576" s="33"/>
      <c r="D4576" s="33"/>
      <c r="E4576" s="33"/>
      <c r="F4576" s="33"/>
      <c r="G4576" s="33"/>
      <c r="N4576"/>
      <c r="O4576"/>
      <c r="P4576"/>
      <c r="Q4576"/>
      <c r="R4576"/>
      <c r="S4576"/>
      <c r="T4576"/>
      <c r="U4576"/>
      <c r="V4576"/>
      <c r="W4576"/>
      <c r="X4576" s="410"/>
      <c r="Y4576" s="410"/>
      <c r="Z4576" s="410"/>
      <c r="AA4576" s="410"/>
      <c r="AB4576" s="410"/>
      <c r="AC4576" s="410"/>
      <c r="AD4576" s="410"/>
    </row>
    <row r="4577" spans="1:30" s="30" customFormat="1" x14ac:dyDescent="0.25">
      <c r="A4577"/>
      <c r="B4577"/>
      <c r="C4577" s="33"/>
      <c r="D4577" s="33"/>
      <c r="E4577" s="33"/>
      <c r="F4577" s="33"/>
      <c r="G4577" s="33"/>
      <c r="N4577"/>
      <c r="O4577"/>
      <c r="P4577"/>
      <c r="Q4577"/>
      <c r="R4577"/>
      <c r="S4577"/>
      <c r="T4577"/>
      <c r="U4577"/>
      <c r="V4577"/>
      <c r="W4577"/>
      <c r="X4577" s="410"/>
      <c r="Y4577" s="410"/>
      <c r="Z4577" s="410"/>
      <c r="AA4577" s="410"/>
      <c r="AB4577" s="410"/>
      <c r="AC4577" s="410"/>
      <c r="AD4577" s="410"/>
    </row>
    <row r="4578" spans="1:30" s="30" customFormat="1" x14ac:dyDescent="0.25">
      <c r="A4578"/>
      <c r="B4578"/>
      <c r="C4578" s="33"/>
      <c r="D4578" s="33"/>
      <c r="E4578" s="33"/>
      <c r="F4578" s="33"/>
      <c r="G4578" s="33"/>
      <c r="N4578"/>
      <c r="O4578"/>
      <c r="P4578"/>
      <c r="Q4578"/>
      <c r="R4578"/>
      <c r="S4578"/>
      <c r="T4578"/>
      <c r="U4578"/>
      <c r="V4578"/>
      <c r="W4578"/>
      <c r="X4578" s="410"/>
      <c r="Y4578" s="410"/>
      <c r="Z4578" s="410"/>
      <c r="AA4578" s="410"/>
      <c r="AB4578" s="410"/>
      <c r="AC4578" s="410"/>
      <c r="AD4578" s="410"/>
    </row>
    <row r="4579" spans="1:30" s="30" customFormat="1" x14ac:dyDescent="0.25">
      <c r="A4579"/>
      <c r="B4579"/>
      <c r="C4579" s="33"/>
      <c r="D4579" s="33"/>
      <c r="E4579" s="33"/>
      <c r="F4579" s="33"/>
      <c r="G4579" s="33"/>
      <c r="N4579"/>
      <c r="O4579"/>
      <c r="P4579"/>
      <c r="Q4579"/>
      <c r="R4579"/>
      <c r="S4579"/>
      <c r="T4579"/>
      <c r="U4579"/>
      <c r="V4579"/>
      <c r="W4579"/>
      <c r="X4579" s="410"/>
      <c r="Y4579" s="410"/>
      <c r="Z4579" s="410"/>
      <c r="AA4579" s="410"/>
      <c r="AB4579" s="410"/>
      <c r="AC4579" s="410"/>
      <c r="AD4579" s="410"/>
    </row>
    <row r="4580" spans="1:30" s="30" customFormat="1" x14ac:dyDescent="0.25">
      <c r="A4580"/>
      <c r="B4580"/>
      <c r="C4580" s="33"/>
      <c r="D4580" s="33"/>
      <c r="E4580" s="33"/>
      <c r="F4580" s="33"/>
      <c r="G4580" s="33"/>
      <c r="N4580"/>
      <c r="O4580"/>
      <c r="P4580"/>
      <c r="Q4580"/>
      <c r="R4580"/>
      <c r="S4580"/>
      <c r="T4580"/>
      <c r="U4580"/>
      <c r="V4580"/>
      <c r="W4580"/>
      <c r="X4580" s="410"/>
      <c r="Y4580" s="410"/>
      <c r="Z4580" s="410"/>
      <c r="AA4580" s="410"/>
      <c r="AB4580" s="410"/>
      <c r="AC4580" s="410"/>
      <c r="AD4580" s="410"/>
    </row>
    <row r="4581" spans="1:30" s="30" customFormat="1" x14ac:dyDescent="0.25">
      <c r="A4581"/>
      <c r="B4581"/>
      <c r="C4581" s="33"/>
      <c r="D4581" s="33"/>
      <c r="E4581" s="33"/>
      <c r="F4581" s="33"/>
      <c r="G4581" s="33"/>
      <c r="N4581"/>
      <c r="O4581"/>
      <c r="P4581"/>
      <c r="Q4581"/>
      <c r="R4581"/>
      <c r="S4581"/>
      <c r="T4581"/>
      <c r="U4581"/>
      <c r="V4581"/>
      <c r="W4581"/>
      <c r="X4581" s="410"/>
      <c r="Y4581" s="410"/>
      <c r="Z4581" s="410"/>
      <c r="AA4581" s="410"/>
      <c r="AB4581" s="410"/>
      <c r="AC4581" s="410"/>
      <c r="AD4581" s="410"/>
    </row>
    <row r="4582" spans="1:30" s="30" customFormat="1" x14ac:dyDescent="0.25">
      <c r="A4582"/>
      <c r="B4582"/>
      <c r="C4582" s="33"/>
      <c r="D4582" s="33"/>
      <c r="E4582" s="33"/>
      <c r="F4582" s="33"/>
      <c r="G4582" s="33"/>
      <c r="N4582"/>
      <c r="O4582"/>
      <c r="P4582"/>
      <c r="Q4582"/>
      <c r="R4582"/>
      <c r="S4582"/>
      <c r="T4582"/>
      <c r="U4582"/>
      <c r="V4582"/>
      <c r="W4582"/>
      <c r="X4582" s="410"/>
      <c r="Y4582" s="410"/>
      <c r="Z4582" s="410"/>
      <c r="AA4582" s="410"/>
      <c r="AB4582" s="410"/>
      <c r="AC4582" s="410"/>
      <c r="AD4582" s="410"/>
    </row>
    <row r="4583" spans="1:30" s="30" customFormat="1" x14ac:dyDescent="0.25">
      <c r="A4583"/>
      <c r="B4583"/>
      <c r="C4583" s="33"/>
      <c r="D4583" s="33"/>
      <c r="E4583" s="33"/>
      <c r="F4583" s="33"/>
      <c r="G4583" s="33"/>
      <c r="N4583"/>
      <c r="O4583"/>
      <c r="P4583"/>
      <c r="Q4583"/>
      <c r="R4583"/>
      <c r="S4583"/>
      <c r="T4583"/>
      <c r="U4583"/>
      <c r="V4583"/>
      <c r="W4583"/>
      <c r="X4583" s="410"/>
      <c r="Y4583" s="410"/>
      <c r="Z4583" s="410"/>
      <c r="AA4583" s="410"/>
      <c r="AB4583" s="410"/>
      <c r="AC4583" s="410"/>
      <c r="AD4583" s="410"/>
    </row>
    <row r="4584" spans="1:30" s="30" customFormat="1" x14ac:dyDescent="0.25">
      <c r="A4584"/>
      <c r="B4584"/>
      <c r="C4584" s="33"/>
      <c r="D4584" s="33"/>
      <c r="E4584" s="33"/>
      <c r="F4584" s="33"/>
      <c r="G4584" s="33"/>
      <c r="N4584"/>
      <c r="O4584"/>
      <c r="P4584"/>
      <c r="Q4584"/>
      <c r="R4584"/>
      <c r="S4584"/>
      <c r="T4584"/>
      <c r="U4584"/>
      <c r="V4584"/>
      <c r="W4584"/>
      <c r="X4584" s="410"/>
      <c r="Y4584" s="410"/>
      <c r="Z4584" s="410"/>
      <c r="AA4584" s="410"/>
      <c r="AB4584" s="410"/>
      <c r="AC4584" s="410"/>
      <c r="AD4584" s="410"/>
    </row>
    <row r="4585" spans="1:30" s="30" customFormat="1" x14ac:dyDescent="0.25">
      <c r="A4585"/>
      <c r="B4585"/>
      <c r="C4585" s="33"/>
      <c r="D4585" s="33"/>
      <c r="E4585" s="33"/>
      <c r="F4585" s="33"/>
      <c r="G4585" s="33"/>
      <c r="N4585"/>
      <c r="O4585"/>
      <c r="P4585"/>
      <c r="Q4585"/>
      <c r="R4585"/>
      <c r="S4585"/>
      <c r="T4585"/>
      <c r="U4585"/>
      <c r="V4585"/>
      <c r="W4585"/>
      <c r="X4585" s="410"/>
      <c r="Y4585" s="410"/>
      <c r="Z4585" s="410"/>
      <c r="AA4585" s="410"/>
      <c r="AB4585" s="410"/>
      <c r="AC4585" s="410"/>
      <c r="AD4585" s="410"/>
    </row>
    <row r="4586" spans="1:30" s="30" customFormat="1" x14ac:dyDescent="0.25">
      <c r="A4586"/>
      <c r="B4586"/>
      <c r="C4586" s="33"/>
      <c r="D4586" s="33"/>
      <c r="E4586" s="33"/>
      <c r="F4586" s="33"/>
      <c r="G4586" s="33"/>
      <c r="N4586"/>
      <c r="O4586"/>
      <c r="P4586"/>
      <c r="Q4586"/>
      <c r="R4586"/>
      <c r="S4586"/>
      <c r="T4586"/>
      <c r="U4586"/>
      <c r="V4586"/>
      <c r="W4586"/>
      <c r="X4586" s="410"/>
      <c r="Y4586" s="410"/>
      <c r="Z4586" s="410"/>
      <c r="AA4586" s="410"/>
      <c r="AB4586" s="410"/>
      <c r="AC4586" s="410"/>
      <c r="AD4586" s="410"/>
    </row>
    <row r="4587" spans="1:30" s="30" customFormat="1" x14ac:dyDescent="0.25">
      <c r="A4587"/>
      <c r="B4587"/>
      <c r="C4587" s="33"/>
      <c r="D4587" s="33"/>
      <c r="E4587" s="33"/>
      <c r="F4587" s="33"/>
      <c r="G4587" s="33"/>
      <c r="N4587"/>
      <c r="O4587"/>
      <c r="P4587"/>
      <c r="Q4587"/>
      <c r="R4587"/>
      <c r="S4587"/>
      <c r="T4587"/>
      <c r="U4587"/>
      <c r="V4587"/>
      <c r="W4587"/>
      <c r="X4587" s="410"/>
      <c r="Y4587" s="410"/>
      <c r="Z4587" s="410"/>
      <c r="AA4587" s="410"/>
      <c r="AB4587" s="410"/>
      <c r="AC4587" s="410"/>
      <c r="AD4587" s="410"/>
    </row>
    <row r="4588" spans="1:30" s="30" customFormat="1" x14ac:dyDescent="0.25">
      <c r="A4588"/>
      <c r="B4588"/>
      <c r="C4588" s="33"/>
      <c r="D4588" s="33"/>
      <c r="E4588" s="33"/>
      <c r="F4588" s="33"/>
      <c r="G4588" s="33"/>
      <c r="N4588"/>
      <c r="O4588"/>
      <c r="P4588"/>
      <c r="Q4588"/>
      <c r="R4588"/>
      <c r="S4588"/>
      <c r="T4588"/>
      <c r="U4588"/>
      <c r="V4588"/>
      <c r="W4588"/>
      <c r="X4588" s="410"/>
      <c r="Y4588" s="410"/>
      <c r="Z4588" s="410"/>
      <c r="AA4588" s="410"/>
      <c r="AB4588" s="410"/>
      <c r="AC4588" s="410"/>
      <c r="AD4588" s="410"/>
    </row>
    <row r="4589" spans="1:30" s="30" customFormat="1" x14ac:dyDescent="0.25">
      <c r="A4589"/>
      <c r="B4589"/>
      <c r="C4589" s="33"/>
      <c r="D4589" s="33"/>
      <c r="E4589" s="33"/>
      <c r="F4589" s="33"/>
      <c r="G4589" s="33"/>
      <c r="N4589"/>
      <c r="O4589"/>
      <c r="P4589"/>
      <c r="Q4589"/>
      <c r="R4589"/>
      <c r="S4589"/>
      <c r="T4589"/>
      <c r="U4589"/>
      <c r="V4589"/>
      <c r="W4589"/>
      <c r="X4589" s="410"/>
      <c r="Y4589" s="410"/>
      <c r="Z4589" s="410"/>
      <c r="AA4589" s="410"/>
      <c r="AB4589" s="410"/>
      <c r="AC4589" s="410"/>
      <c r="AD4589" s="410"/>
    </row>
    <row r="4590" spans="1:30" s="30" customFormat="1" x14ac:dyDescent="0.25">
      <c r="A4590"/>
      <c r="B4590"/>
      <c r="C4590" s="33"/>
      <c r="D4590" s="33"/>
      <c r="E4590" s="33"/>
      <c r="F4590" s="33"/>
      <c r="G4590" s="33"/>
      <c r="N4590"/>
      <c r="O4590"/>
      <c r="P4590"/>
      <c r="Q4590"/>
      <c r="R4590"/>
      <c r="S4590"/>
      <c r="T4590"/>
      <c r="U4590"/>
      <c r="V4590"/>
      <c r="W4590"/>
      <c r="X4590" s="410"/>
      <c r="Y4590" s="410"/>
      <c r="Z4590" s="410"/>
      <c r="AA4590" s="410"/>
      <c r="AB4590" s="410"/>
      <c r="AC4590" s="410"/>
      <c r="AD4590" s="410"/>
    </row>
    <row r="4591" spans="1:30" s="30" customFormat="1" x14ac:dyDescent="0.25">
      <c r="A4591"/>
      <c r="B4591"/>
      <c r="C4591" s="33"/>
      <c r="D4591" s="33"/>
      <c r="E4591" s="33"/>
      <c r="F4591" s="33"/>
      <c r="G4591" s="33"/>
      <c r="N4591"/>
      <c r="O4591"/>
      <c r="P4591"/>
      <c r="Q4591"/>
      <c r="R4591"/>
      <c r="S4591"/>
      <c r="T4591"/>
      <c r="U4591"/>
      <c r="V4591"/>
      <c r="W4591"/>
      <c r="X4591" s="410"/>
      <c r="Y4591" s="410"/>
      <c r="Z4591" s="410"/>
      <c r="AA4591" s="410"/>
      <c r="AB4591" s="410"/>
      <c r="AC4591" s="410"/>
      <c r="AD4591" s="410"/>
    </row>
    <row r="4592" spans="1:30" s="30" customFormat="1" x14ac:dyDescent="0.25">
      <c r="A4592"/>
      <c r="B4592"/>
      <c r="C4592" s="33"/>
      <c r="D4592" s="33"/>
      <c r="E4592" s="33"/>
      <c r="F4592" s="33"/>
      <c r="G4592" s="33"/>
      <c r="N4592"/>
      <c r="O4592"/>
      <c r="P4592"/>
      <c r="Q4592"/>
      <c r="R4592"/>
      <c r="S4592"/>
      <c r="T4592"/>
      <c r="U4592"/>
      <c r="V4592"/>
      <c r="W4592"/>
      <c r="X4592" s="410"/>
      <c r="Y4592" s="410"/>
      <c r="Z4592" s="410"/>
      <c r="AA4592" s="410"/>
      <c r="AB4592" s="410"/>
      <c r="AC4592" s="410"/>
      <c r="AD4592" s="410"/>
    </row>
    <row r="4593" spans="1:30" s="30" customFormat="1" x14ac:dyDescent="0.25">
      <c r="A4593"/>
      <c r="B4593"/>
      <c r="C4593" s="33"/>
      <c r="D4593" s="33"/>
      <c r="E4593" s="33"/>
      <c r="F4593" s="33"/>
      <c r="G4593" s="33"/>
      <c r="N4593"/>
      <c r="O4593"/>
      <c r="P4593"/>
      <c r="Q4593"/>
      <c r="R4593"/>
      <c r="S4593"/>
      <c r="T4593"/>
      <c r="U4593"/>
      <c r="V4593"/>
      <c r="W4593"/>
      <c r="X4593" s="410"/>
      <c r="Y4593" s="410"/>
      <c r="Z4593" s="410"/>
      <c r="AA4593" s="410"/>
      <c r="AB4593" s="410"/>
      <c r="AC4593" s="410"/>
      <c r="AD4593" s="410"/>
    </row>
    <row r="4594" spans="1:30" s="30" customFormat="1" x14ac:dyDescent="0.25">
      <c r="A4594"/>
      <c r="B4594"/>
      <c r="C4594" s="33"/>
      <c r="D4594" s="33"/>
      <c r="E4594" s="33"/>
      <c r="F4594" s="33"/>
      <c r="G4594" s="33"/>
      <c r="N4594"/>
      <c r="O4594"/>
      <c r="P4594"/>
      <c r="Q4594"/>
      <c r="R4594"/>
      <c r="S4594"/>
      <c r="T4594"/>
      <c r="U4594"/>
      <c r="V4594"/>
      <c r="W4594"/>
      <c r="X4594" s="410"/>
      <c r="Y4594" s="410"/>
      <c r="Z4594" s="410"/>
      <c r="AA4594" s="410"/>
      <c r="AB4594" s="410"/>
      <c r="AC4594" s="410"/>
      <c r="AD4594" s="410"/>
    </row>
    <row r="4595" spans="1:30" s="30" customFormat="1" x14ac:dyDescent="0.25">
      <c r="A4595"/>
      <c r="B4595"/>
      <c r="C4595" s="33"/>
      <c r="D4595" s="33"/>
      <c r="E4595" s="33"/>
      <c r="F4595" s="33"/>
      <c r="G4595" s="33"/>
      <c r="N4595"/>
      <c r="O4595"/>
      <c r="P4595"/>
      <c r="Q4595"/>
      <c r="R4595"/>
      <c r="S4595"/>
      <c r="T4595"/>
      <c r="U4595"/>
      <c r="V4595"/>
      <c r="W4595"/>
      <c r="X4595" s="410"/>
      <c r="Y4595" s="410"/>
      <c r="Z4595" s="410"/>
      <c r="AA4595" s="410"/>
      <c r="AB4595" s="410"/>
      <c r="AC4595" s="410"/>
      <c r="AD4595" s="410"/>
    </row>
    <row r="4596" spans="1:30" s="30" customFormat="1" x14ac:dyDescent="0.25">
      <c r="A4596"/>
      <c r="B4596"/>
      <c r="C4596" s="33"/>
      <c r="D4596" s="33"/>
      <c r="E4596" s="33"/>
      <c r="F4596" s="33"/>
      <c r="G4596" s="33"/>
      <c r="N4596"/>
      <c r="O4596"/>
      <c r="P4596"/>
      <c r="Q4596"/>
      <c r="R4596"/>
      <c r="S4596"/>
      <c r="T4596"/>
      <c r="U4596"/>
      <c r="V4596"/>
      <c r="W4596"/>
      <c r="X4596" s="410"/>
      <c r="Y4596" s="410"/>
      <c r="Z4596" s="410"/>
      <c r="AA4596" s="410"/>
      <c r="AB4596" s="410"/>
      <c r="AC4596" s="410"/>
      <c r="AD4596" s="410"/>
    </row>
    <row r="4597" spans="1:30" s="30" customFormat="1" x14ac:dyDescent="0.25">
      <c r="A4597"/>
      <c r="B4597"/>
      <c r="C4597" s="33"/>
      <c r="D4597" s="33"/>
      <c r="E4597" s="33"/>
      <c r="F4597" s="33"/>
      <c r="G4597" s="33"/>
      <c r="N4597"/>
      <c r="O4597"/>
      <c r="P4597"/>
      <c r="Q4597"/>
      <c r="R4597"/>
      <c r="S4597"/>
      <c r="T4597"/>
      <c r="U4597"/>
      <c r="V4597"/>
      <c r="W4597"/>
      <c r="X4597" s="410"/>
      <c r="Y4597" s="410"/>
      <c r="Z4597" s="410"/>
      <c r="AA4597" s="410"/>
      <c r="AB4597" s="410"/>
      <c r="AC4597" s="410"/>
      <c r="AD4597" s="410"/>
    </row>
    <row r="4598" spans="1:30" s="30" customFormat="1" x14ac:dyDescent="0.25">
      <c r="A4598"/>
      <c r="B4598"/>
      <c r="C4598" s="33"/>
      <c r="D4598" s="33"/>
      <c r="E4598" s="33"/>
      <c r="F4598" s="33"/>
      <c r="G4598" s="33"/>
      <c r="N4598"/>
      <c r="O4598"/>
      <c r="P4598"/>
      <c r="Q4598"/>
      <c r="R4598"/>
      <c r="S4598"/>
      <c r="T4598"/>
      <c r="U4598"/>
      <c r="V4598"/>
      <c r="W4598"/>
      <c r="X4598" s="410"/>
      <c r="Y4598" s="410"/>
      <c r="Z4598" s="410"/>
      <c r="AA4598" s="410"/>
      <c r="AB4598" s="410"/>
      <c r="AC4598" s="410"/>
      <c r="AD4598" s="410"/>
    </row>
    <row r="4599" spans="1:30" s="30" customFormat="1" x14ac:dyDescent="0.25">
      <c r="A4599"/>
      <c r="B4599"/>
      <c r="C4599" s="33"/>
      <c r="D4599" s="33"/>
      <c r="E4599" s="33"/>
      <c r="F4599" s="33"/>
      <c r="G4599" s="33"/>
      <c r="N4599"/>
      <c r="O4599"/>
      <c r="P4599"/>
      <c r="Q4599"/>
      <c r="R4599"/>
      <c r="S4599"/>
      <c r="T4599"/>
      <c r="U4599"/>
      <c r="V4599"/>
      <c r="W4599"/>
      <c r="X4599" s="410"/>
      <c r="Y4599" s="410"/>
      <c r="Z4599" s="410"/>
      <c r="AA4599" s="410"/>
      <c r="AB4599" s="410"/>
      <c r="AC4599" s="410"/>
      <c r="AD4599" s="410"/>
    </row>
    <row r="4600" spans="1:30" s="30" customFormat="1" x14ac:dyDescent="0.25">
      <c r="A4600"/>
      <c r="B4600"/>
      <c r="C4600" s="33"/>
      <c r="D4600" s="33"/>
      <c r="E4600" s="33"/>
      <c r="F4600" s="33"/>
      <c r="G4600" s="33"/>
      <c r="N4600"/>
      <c r="O4600"/>
      <c r="P4600"/>
      <c r="Q4600"/>
      <c r="R4600"/>
      <c r="S4600"/>
      <c r="T4600"/>
      <c r="U4600"/>
      <c r="V4600"/>
      <c r="W4600"/>
      <c r="X4600" s="410"/>
      <c r="Y4600" s="410"/>
      <c r="Z4600" s="410"/>
      <c r="AA4600" s="410"/>
      <c r="AB4600" s="410"/>
      <c r="AC4600" s="410"/>
      <c r="AD4600" s="410"/>
    </row>
    <row r="4601" spans="1:30" s="30" customFormat="1" x14ac:dyDescent="0.25">
      <c r="A4601"/>
      <c r="B4601"/>
      <c r="C4601" s="33"/>
      <c r="D4601" s="33"/>
      <c r="E4601" s="33"/>
      <c r="F4601" s="33"/>
      <c r="G4601" s="33"/>
      <c r="N4601"/>
      <c r="O4601"/>
      <c r="P4601"/>
      <c r="Q4601"/>
      <c r="R4601"/>
      <c r="S4601"/>
      <c r="T4601"/>
      <c r="U4601"/>
      <c r="V4601"/>
      <c r="W4601"/>
      <c r="X4601" s="410"/>
      <c r="Y4601" s="410"/>
      <c r="Z4601" s="410"/>
      <c r="AA4601" s="410"/>
      <c r="AB4601" s="410"/>
      <c r="AC4601" s="410"/>
      <c r="AD4601" s="410"/>
    </row>
    <row r="4602" spans="1:30" s="30" customFormat="1" x14ac:dyDescent="0.25">
      <c r="A4602"/>
      <c r="B4602"/>
      <c r="C4602" s="33"/>
      <c r="D4602" s="33"/>
      <c r="E4602" s="33"/>
      <c r="F4602" s="33"/>
      <c r="G4602" s="33"/>
      <c r="N4602"/>
      <c r="O4602"/>
      <c r="P4602"/>
      <c r="Q4602"/>
      <c r="R4602"/>
      <c r="S4602"/>
      <c r="T4602"/>
      <c r="U4602"/>
      <c r="V4602"/>
      <c r="W4602"/>
      <c r="X4602" s="410"/>
      <c r="Y4602" s="410"/>
      <c r="Z4602" s="410"/>
      <c r="AA4602" s="410"/>
      <c r="AB4602" s="410"/>
      <c r="AC4602" s="410"/>
      <c r="AD4602" s="410"/>
    </row>
    <row r="4603" spans="1:30" s="30" customFormat="1" x14ac:dyDescent="0.25">
      <c r="A4603"/>
      <c r="B4603"/>
      <c r="C4603" s="33"/>
      <c r="D4603" s="33"/>
      <c r="E4603" s="33"/>
      <c r="F4603" s="33"/>
      <c r="G4603" s="33"/>
      <c r="N4603"/>
      <c r="O4603"/>
      <c r="P4603"/>
      <c r="Q4603"/>
      <c r="R4603"/>
      <c r="S4603"/>
      <c r="T4603"/>
      <c r="U4603"/>
      <c r="V4603"/>
      <c r="W4603"/>
      <c r="X4603" s="410"/>
      <c r="Y4603" s="410"/>
      <c r="Z4603" s="410"/>
      <c r="AA4603" s="410"/>
      <c r="AB4603" s="410"/>
      <c r="AC4603" s="410"/>
      <c r="AD4603" s="410"/>
    </row>
    <row r="4604" spans="1:30" s="30" customFormat="1" x14ac:dyDescent="0.25">
      <c r="A4604"/>
      <c r="B4604"/>
      <c r="C4604" s="33"/>
      <c r="D4604" s="33"/>
      <c r="E4604" s="33"/>
      <c r="F4604" s="33"/>
      <c r="G4604" s="33"/>
      <c r="N4604"/>
      <c r="O4604"/>
      <c r="P4604"/>
      <c r="Q4604"/>
      <c r="R4604"/>
      <c r="S4604"/>
      <c r="T4604"/>
      <c r="U4604"/>
      <c r="V4604"/>
      <c r="W4604"/>
      <c r="X4604" s="410"/>
      <c r="Y4604" s="410"/>
      <c r="Z4604" s="410"/>
      <c r="AA4604" s="410"/>
      <c r="AB4604" s="410"/>
      <c r="AC4604" s="410"/>
      <c r="AD4604" s="410"/>
    </row>
    <row r="4605" spans="1:30" s="30" customFormat="1" x14ac:dyDescent="0.25">
      <c r="A4605"/>
      <c r="B4605"/>
      <c r="C4605" s="33"/>
      <c r="D4605" s="33"/>
      <c r="E4605" s="33"/>
      <c r="F4605" s="33"/>
      <c r="G4605" s="33"/>
      <c r="N4605"/>
      <c r="O4605"/>
      <c r="P4605"/>
      <c r="Q4605"/>
      <c r="R4605"/>
      <c r="S4605"/>
      <c r="T4605"/>
      <c r="U4605"/>
      <c r="V4605"/>
      <c r="W4605"/>
      <c r="X4605" s="410"/>
      <c r="Y4605" s="410"/>
      <c r="Z4605" s="410"/>
      <c r="AA4605" s="410"/>
      <c r="AB4605" s="410"/>
      <c r="AC4605" s="410"/>
      <c r="AD4605" s="410"/>
    </row>
    <row r="4606" spans="1:30" s="30" customFormat="1" x14ac:dyDescent="0.25">
      <c r="A4606"/>
      <c r="B4606"/>
      <c r="C4606" s="33"/>
      <c r="D4606" s="33"/>
      <c r="E4606" s="33"/>
      <c r="F4606" s="33"/>
      <c r="G4606" s="33"/>
      <c r="N4606"/>
      <c r="O4606"/>
      <c r="P4606"/>
      <c r="Q4606"/>
      <c r="R4606"/>
      <c r="S4606"/>
      <c r="T4606"/>
      <c r="U4606"/>
      <c r="V4606"/>
      <c r="W4606"/>
      <c r="X4606" s="410"/>
      <c r="Y4606" s="410"/>
      <c r="Z4606" s="410"/>
      <c r="AA4606" s="410"/>
      <c r="AB4606" s="410"/>
      <c r="AC4606" s="410"/>
      <c r="AD4606" s="410"/>
    </row>
    <row r="4607" spans="1:30" s="30" customFormat="1" x14ac:dyDescent="0.25">
      <c r="A4607"/>
      <c r="B4607"/>
      <c r="C4607" s="33"/>
      <c r="D4607" s="33"/>
      <c r="E4607" s="33"/>
      <c r="F4607" s="33"/>
      <c r="G4607" s="33"/>
      <c r="N4607"/>
      <c r="O4607"/>
      <c r="P4607"/>
      <c r="Q4607"/>
      <c r="R4607"/>
      <c r="S4607"/>
      <c r="T4607"/>
      <c r="U4607"/>
      <c r="V4607"/>
      <c r="W4607"/>
      <c r="X4607" s="410"/>
      <c r="Y4607" s="410"/>
      <c r="Z4607" s="410"/>
      <c r="AA4607" s="410"/>
      <c r="AB4607" s="410"/>
      <c r="AC4607" s="410"/>
      <c r="AD4607" s="410"/>
    </row>
    <row r="4608" spans="1:30" s="30" customFormat="1" x14ac:dyDescent="0.25">
      <c r="A4608"/>
      <c r="B4608"/>
      <c r="C4608" s="33"/>
      <c r="D4608" s="33"/>
      <c r="E4608" s="33"/>
      <c r="F4608" s="33"/>
      <c r="G4608" s="33"/>
      <c r="N4608"/>
      <c r="O4608"/>
      <c r="P4608"/>
      <c r="Q4608"/>
      <c r="R4608"/>
      <c r="S4608"/>
      <c r="T4608"/>
      <c r="U4608"/>
      <c r="V4608"/>
      <c r="W4608"/>
      <c r="X4608" s="410"/>
      <c r="Y4608" s="410"/>
      <c r="Z4608" s="410"/>
      <c r="AA4608" s="410"/>
      <c r="AB4608" s="410"/>
      <c r="AC4608" s="410"/>
      <c r="AD4608" s="410"/>
    </row>
    <row r="4609" spans="1:30" s="30" customFormat="1" x14ac:dyDescent="0.25">
      <c r="A4609"/>
      <c r="B4609"/>
      <c r="C4609" s="33"/>
      <c r="D4609" s="33"/>
      <c r="E4609" s="33"/>
      <c r="F4609" s="33"/>
      <c r="G4609" s="33"/>
      <c r="N4609"/>
      <c r="O4609"/>
      <c r="P4609"/>
      <c r="Q4609"/>
      <c r="R4609"/>
      <c r="S4609"/>
      <c r="T4609"/>
      <c r="U4609"/>
      <c r="V4609"/>
      <c r="W4609"/>
      <c r="X4609" s="410"/>
      <c r="Y4609" s="410"/>
      <c r="Z4609" s="410"/>
      <c r="AA4609" s="410"/>
      <c r="AB4609" s="410"/>
      <c r="AC4609" s="410"/>
      <c r="AD4609" s="410"/>
    </row>
    <row r="4610" spans="1:30" s="30" customFormat="1" x14ac:dyDescent="0.25">
      <c r="A4610"/>
      <c r="B4610"/>
      <c r="C4610" s="33"/>
      <c r="D4610" s="33"/>
      <c r="E4610" s="33"/>
      <c r="F4610" s="33"/>
      <c r="G4610" s="33"/>
      <c r="N4610"/>
      <c r="O4610"/>
      <c r="P4610"/>
      <c r="Q4610"/>
      <c r="R4610"/>
      <c r="S4610"/>
      <c r="T4610"/>
      <c r="U4610"/>
      <c r="V4610"/>
      <c r="W4610"/>
      <c r="X4610" s="410"/>
      <c r="Y4610" s="410"/>
      <c r="Z4610" s="410"/>
      <c r="AA4610" s="410"/>
      <c r="AB4610" s="410"/>
      <c r="AC4610" s="410"/>
      <c r="AD4610" s="410"/>
    </row>
    <row r="4611" spans="1:30" s="30" customFormat="1" x14ac:dyDescent="0.25">
      <c r="A4611"/>
      <c r="B4611"/>
      <c r="C4611" s="33"/>
      <c r="D4611" s="33"/>
      <c r="E4611" s="33"/>
      <c r="F4611" s="33"/>
      <c r="G4611" s="33"/>
      <c r="N4611"/>
      <c r="O4611"/>
      <c r="P4611"/>
      <c r="Q4611"/>
      <c r="R4611"/>
      <c r="S4611"/>
      <c r="T4611"/>
      <c r="U4611"/>
      <c r="V4611"/>
      <c r="W4611"/>
      <c r="X4611" s="410"/>
      <c r="Y4611" s="410"/>
      <c r="Z4611" s="410"/>
      <c r="AA4611" s="410"/>
      <c r="AB4611" s="410"/>
      <c r="AC4611" s="410"/>
      <c r="AD4611" s="410"/>
    </row>
    <row r="4612" spans="1:30" s="30" customFormat="1" x14ac:dyDescent="0.25">
      <c r="A4612"/>
      <c r="B4612"/>
      <c r="C4612" s="33"/>
      <c r="D4612" s="33"/>
      <c r="E4612" s="33"/>
      <c r="F4612" s="33"/>
      <c r="G4612" s="33"/>
      <c r="N4612"/>
      <c r="O4612"/>
      <c r="P4612"/>
      <c r="Q4612"/>
      <c r="R4612"/>
      <c r="S4612"/>
      <c r="T4612"/>
      <c r="U4612"/>
      <c r="V4612"/>
      <c r="W4612"/>
      <c r="X4612" s="410"/>
      <c r="Y4612" s="410"/>
      <c r="Z4612" s="410"/>
      <c r="AA4612" s="410"/>
      <c r="AB4612" s="410"/>
      <c r="AC4612" s="410"/>
      <c r="AD4612" s="410"/>
    </row>
    <row r="4613" spans="1:30" s="30" customFormat="1" x14ac:dyDescent="0.25">
      <c r="A4613"/>
      <c r="B4613"/>
      <c r="C4613" s="33"/>
      <c r="D4613" s="33"/>
      <c r="E4613" s="33"/>
      <c r="F4613" s="33"/>
      <c r="G4613" s="33"/>
      <c r="N4613"/>
      <c r="O4613"/>
      <c r="P4613"/>
      <c r="Q4613"/>
      <c r="R4613"/>
      <c r="S4613"/>
      <c r="T4613"/>
      <c r="U4613"/>
      <c r="V4613"/>
      <c r="W4613"/>
      <c r="X4613" s="410"/>
      <c r="Y4613" s="410"/>
      <c r="Z4613" s="410"/>
      <c r="AA4613" s="410"/>
      <c r="AB4613" s="410"/>
      <c r="AC4613" s="410"/>
      <c r="AD4613" s="410"/>
    </row>
    <row r="4614" spans="1:30" s="30" customFormat="1" x14ac:dyDescent="0.25">
      <c r="A4614"/>
      <c r="B4614"/>
      <c r="C4614" s="33"/>
      <c r="D4614" s="33"/>
      <c r="E4614" s="33"/>
      <c r="F4614" s="33"/>
      <c r="G4614" s="33"/>
      <c r="N4614"/>
      <c r="O4614"/>
      <c r="P4614"/>
      <c r="Q4614"/>
      <c r="R4614"/>
      <c r="S4614"/>
      <c r="T4614"/>
      <c r="U4614"/>
      <c r="V4614"/>
      <c r="W4614"/>
      <c r="X4614" s="410"/>
      <c r="Y4614" s="410"/>
      <c r="Z4614" s="410"/>
      <c r="AA4614" s="410"/>
      <c r="AB4614" s="410"/>
      <c r="AC4614" s="410"/>
      <c r="AD4614" s="410"/>
    </row>
    <row r="4615" spans="1:30" s="30" customFormat="1" x14ac:dyDescent="0.25">
      <c r="A4615"/>
      <c r="B4615"/>
      <c r="C4615" s="33"/>
      <c r="D4615" s="33"/>
      <c r="E4615" s="33"/>
      <c r="F4615" s="33"/>
      <c r="G4615" s="33"/>
      <c r="N4615"/>
      <c r="O4615"/>
      <c r="P4615"/>
      <c r="Q4615"/>
      <c r="R4615"/>
      <c r="S4615"/>
      <c r="T4615"/>
      <c r="U4615"/>
      <c r="V4615"/>
      <c r="W4615"/>
      <c r="X4615" s="410"/>
      <c r="Y4615" s="410"/>
      <c r="Z4615" s="410"/>
      <c r="AA4615" s="410"/>
      <c r="AB4615" s="410"/>
      <c r="AC4615" s="410"/>
      <c r="AD4615" s="410"/>
    </row>
    <row r="4616" spans="1:30" s="30" customFormat="1" x14ac:dyDescent="0.25">
      <c r="A4616"/>
      <c r="B4616"/>
      <c r="C4616" s="33"/>
      <c r="D4616" s="33"/>
      <c r="E4616" s="33"/>
      <c r="F4616" s="33"/>
      <c r="G4616" s="33"/>
      <c r="N4616"/>
      <c r="O4616"/>
      <c r="P4616"/>
      <c r="Q4616"/>
      <c r="R4616"/>
      <c r="S4616"/>
      <c r="T4616"/>
      <c r="U4616"/>
      <c r="V4616"/>
      <c r="W4616"/>
      <c r="X4616" s="410"/>
      <c r="Y4616" s="410"/>
      <c r="Z4616" s="410"/>
      <c r="AA4616" s="410"/>
      <c r="AB4616" s="410"/>
      <c r="AC4616" s="410"/>
      <c r="AD4616" s="410"/>
    </row>
    <row r="4617" spans="1:30" s="30" customFormat="1" x14ac:dyDescent="0.25">
      <c r="A4617"/>
      <c r="B4617"/>
      <c r="C4617" s="33"/>
      <c r="D4617" s="33"/>
      <c r="E4617" s="33"/>
      <c r="F4617" s="33"/>
      <c r="G4617" s="33"/>
      <c r="N4617"/>
      <c r="O4617"/>
      <c r="P4617"/>
      <c r="Q4617"/>
      <c r="R4617"/>
      <c r="S4617"/>
      <c r="T4617"/>
      <c r="U4617"/>
      <c r="V4617"/>
      <c r="W4617"/>
      <c r="X4617" s="410"/>
      <c r="Y4617" s="410"/>
      <c r="Z4617" s="410"/>
      <c r="AA4617" s="410"/>
      <c r="AB4617" s="410"/>
      <c r="AC4617" s="410"/>
      <c r="AD4617" s="410"/>
    </row>
    <row r="4618" spans="1:30" s="30" customFormat="1" x14ac:dyDescent="0.25">
      <c r="A4618"/>
      <c r="B4618"/>
      <c r="C4618" s="33"/>
      <c r="D4618" s="33"/>
      <c r="E4618" s="33"/>
      <c r="F4618" s="33"/>
      <c r="G4618" s="33"/>
      <c r="N4618"/>
      <c r="O4618"/>
      <c r="P4618"/>
      <c r="Q4618"/>
      <c r="R4618"/>
      <c r="S4618"/>
      <c r="T4618"/>
      <c r="U4618"/>
      <c r="V4618"/>
      <c r="W4618"/>
      <c r="X4618" s="410"/>
      <c r="Y4618" s="410"/>
      <c r="Z4618" s="410"/>
      <c r="AA4618" s="410"/>
      <c r="AB4618" s="410"/>
      <c r="AC4618" s="410"/>
      <c r="AD4618" s="410"/>
    </row>
    <row r="4619" spans="1:30" s="30" customFormat="1" x14ac:dyDescent="0.25">
      <c r="A4619"/>
      <c r="B4619"/>
      <c r="C4619" s="33"/>
      <c r="D4619" s="33"/>
      <c r="E4619" s="33"/>
      <c r="F4619" s="33"/>
      <c r="G4619" s="33"/>
      <c r="N4619"/>
      <c r="O4619"/>
      <c r="P4619"/>
      <c r="Q4619"/>
      <c r="R4619"/>
      <c r="S4619"/>
      <c r="T4619"/>
      <c r="U4619"/>
      <c r="V4619"/>
      <c r="W4619"/>
      <c r="X4619" s="410"/>
      <c r="Y4619" s="410"/>
      <c r="Z4619" s="410"/>
      <c r="AA4619" s="410"/>
      <c r="AB4619" s="410"/>
      <c r="AC4619" s="410"/>
      <c r="AD4619" s="410"/>
    </row>
    <row r="4620" spans="1:30" s="30" customFormat="1" x14ac:dyDescent="0.25">
      <c r="A4620"/>
      <c r="B4620"/>
      <c r="C4620" s="33"/>
      <c r="D4620" s="33"/>
      <c r="E4620" s="33"/>
      <c r="F4620" s="33"/>
      <c r="G4620" s="33"/>
      <c r="N4620"/>
      <c r="O4620"/>
      <c r="P4620"/>
      <c r="Q4620"/>
      <c r="R4620"/>
      <c r="S4620"/>
      <c r="T4620"/>
      <c r="U4620"/>
      <c r="V4620"/>
      <c r="W4620"/>
      <c r="X4620" s="410"/>
      <c r="Y4620" s="410"/>
      <c r="Z4620" s="410"/>
      <c r="AA4620" s="410"/>
      <c r="AB4620" s="410"/>
      <c r="AC4620" s="410"/>
      <c r="AD4620" s="410"/>
    </row>
    <row r="4621" spans="1:30" s="30" customFormat="1" x14ac:dyDescent="0.25">
      <c r="A4621"/>
      <c r="B4621"/>
      <c r="C4621" s="33"/>
      <c r="D4621" s="33"/>
      <c r="E4621" s="33"/>
      <c r="F4621" s="33"/>
      <c r="G4621" s="33"/>
      <c r="N4621"/>
      <c r="O4621"/>
      <c r="P4621"/>
      <c r="Q4621"/>
      <c r="R4621"/>
      <c r="S4621"/>
      <c r="T4621"/>
      <c r="U4621"/>
      <c r="V4621"/>
      <c r="W4621"/>
      <c r="X4621" s="410"/>
      <c r="Y4621" s="410"/>
      <c r="Z4621" s="410"/>
      <c r="AA4621" s="410"/>
      <c r="AB4621" s="410"/>
      <c r="AC4621" s="410"/>
      <c r="AD4621" s="410"/>
    </row>
    <row r="4622" spans="1:30" s="30" customFormat="1" x14ac:dyDescent="0.25">
      <c r="A4622"/>
      <c r="B4622"/>
      <c r="C4622" s="33"/>
      <c r="D4622" s="33"/>
      <c r="E4622" s="33"/>
      <c r="F4622" s="33"/>
      <c r="G4622" s="33"/>
      <c r="N4622"/>
      <c r="O4622"/>
      <c r="P4622"/>
      <c r="Q4622"/>
      <c r="R4622"/>
      <c r="S4622"/>
      <c r="T4622"/>
      <c r="U4622"/>
      <c r="V4622"/>
      <c r="W4622"/>
      <c r="X4622" s="410"/>
      <c r="Y4622" s="410"/>
      <c r="Z4622" s="410"/>
      <c r="AA4622" s="410"/>
      <c r="AB4622" s="410"/>
      <c r="AC4622" s="410"/>
      <c r="AD4622" s="410"/>
    </row>
    <row r="4623" spans="1:30" s="30" customFormat="1" x14ac:dyDescent="0.25">
      <c r="A4623"/>
      <c r="B4623"/>
      <c r="C4623" s="33"/>
      <c r="D4623" s="33"/>
      <c r="E4623" s="33"/>
      <c r="F4623" s="33"/>
      <c r="G4623" s="33"/>
      <c r="N4623"/>
      <c r="O4623"/>
      <c r="P4623"/>
      <c r="Q4623"/>
      <c r="R4623"/>
      <c r="S4623"/>
      <c r="T4623"/>
      <c r="U4623"/>
      <c r="V4623"/>
      <c r="W4623"/>
      <c r="X4623" s="410"/>
      <c r="Y4623" s="410"/>
      <c r="Z4623" s="410"/>
      <c r="AA4623" s="410"/>
      <c r="AB4623" s="410"/>
      <c r="AC4623" s="410"/>
      <c r="AD4623" s="410"/>
    </row>
    <row r="4624" spans="1:30" s="30" customFormat="1" x14ac:dyDescent="0.25">
      <c r="A4624"/>
      <c r="B4624"/>
      <c r="C4624" s="33"/>
      <c r="D4624" s="33"/>
      <c r="E4624" s="33"/>
      <c r="F4624" s="33"/>
      <c r="G4624" s="33"/>
      <c r="N4624"/>
      <c r="O4624"/>
      <c r="P4624"/>
      <c r="Q4624"/>
      <c r="R4624"/>
      <c r="S4624"/>
      <c r="T4624"/>
      <c r="U4624"/>
      <c r="V4624"/>
      <c r="W4624"/>
      <c r="X4624" s="410"/>
      <c r="Y4624" s="410"/>
      <c r="Z4624" s="410"/>
      <c r="AA4624" s="410"/>
      <c r="AB4624" s="410"/>
      <c r="AC4624" s="410"/>
      <c r="AD4624" s="410"/>
    </row>
    <row r="4625" spans="1:30" s="30" customFormat="1" x14ac:dyDescent="0.25">
      <c r="A4625"/>
      <c r="B4625"/>
      <c r="C4625" s="33"/>
      <c r="D4625" s="33"/>
      <c r="E4625" s="33"/>
      <c r="F4625" s="33"/>
      <c r="G4625" s="33"/>
      <c r="N4625"/>
      <c r="O4625"/>
      <c r="P4625"/>
      <c r="Q4625"/>
      <c r="R4625"/>
      <c r="S4625"/>
      <c r="T4625"/>
      <c r="U4625"/>
      <c r="V4625"/>
      <c r="W4625"/>
      <c r="X4625" s="410"/>
      <c r="Y4625" s="410"/>
      <c r="Z4625" s="410"/>
      <c r="AA4625" s="410"/>
      <c r="AB4625" s="410"/>
      <c r="AC4625" s="410"/>
      <c r="AD4625" s="410"/>
    </row>
    <row r="4626" spans="1:30" s="30" customFormat="1" x14ac:dyDescent="0.25">
      <c r="A4626"/>
      <c r="B4626"/>
      <c r="C4626" s="33"/>
      <c r="D4626" s="33"/>
      <c r="E4626" s="33"/>
      <c r="F4626" s="33"/>
      <c r="G4626" s="33"/>
      <c r="N4626"/>
      <c r="O4626"/>
      <c r="P4626"/>
      <c r="Q4626"/>
      <c r="R4626"/>
      <c r="S4626"/>
      <c r="T4626"/>
      <c r="U4626"/>
      <c r="V4626"/>
      <c r="W4626"/>
      <c r="X4626" s="410"/>
      <c r="Y4626" s="410"/>
      <c r="Z4626" s="410"/>
      <c r="AA4626" s="410"/>
      <c r="AB4626" s="410"/>
      <c r="AC4626" s="410"/>
      <c r="AD4626" s="410"/>
    </row>
    <row r="4627" spans="1:30" s="30" customFormat="1" x14ac:dyDescent="0.25">
      <c r="A4627"/>
      <c r="B4627"/>
      <c r="C4627" s="33"/>
      <c r="D4627" s="33"/>
      <c r="E4627" s="33"/>
      <c r="F4627" s="33"/>
      <c r="G4627" s="33"/>
      <c r="N4627"/>
      <c r="O4627"/>
      <c r="P4627"/>
      <c r="Q4627"/>
      <c r="R4627"/>
      <c r="S4627"/>
      <c r="T4627"/>
      <c r="U4627"/>
      <c r="V4627"/>
      <c r="W4627"/>
      <c r="X4627" s="410"/>
      <c r="Y4627" s="410"/>
      <c r="Z4627" s="410"/>
      <c r="AA4627" s="410"/>
      <c r="AB4627" s="410"/>
      <c r="AC4627" s="410"/>
      <c r="AD4627" s="410"/>
    </row>
    <row r="4628" spans="1:30" s="30" customFormat="1" x14ac:dyDescent="0.25">
      <c r="A4628"/>
      <c r="B4628"/>
      <c r="C4628" s="33"/>
      <c r="D4628" s="33"/>
      <c r="E4628" s="33"/>
      <c r="F4628" s="33"/>
      <c r="G4628" s="33"/>
      <c r="N4628"/>
      <c r="O4628"/>
      <c r="P4628"/>
      <c r="Q4628"/>
      <c r="R4628"/>
      <c r="S4628"/>
      <c r="T4628"/>
      <c r="U4628"/>
      <c r="V4628"/>
      <c r="W4628"/>
      <c r="X4628" s="410"/>
      <c r="Y4628" s="410"/>
      <c r="Z4628" s="410"/>
      <c r="AA4628" s="410"/>
      <c r="AB4628" s="410"/>
      <c r="AC4628" s="410"/>
      <c r="AD4628" s="410"/>
    </row>
    <row r="4629" spans="1:30" s="30" customFormat="1" x14ac:dyDescent="0.25">
      <c r="A4629"/>
      <c r="B4629"/>
      <c r="C4629" s="33"/>
      <c r="D4629" s="33"/>
      <c r="E4629" s="33"/>
      <c r="F4629" s="33"/>
      <c r="G4629" s="33"/>
      <c r="N4629"/>
      <c r="O4629"/>
      <c r="P4629"/>
      <c r="Q4629"/>
      <c r="R4629"/>
      <c r="S4629"/>
      <c r="T4629"/>
      <c r="U4629"/>
      <c r="V4629"/>
      <c r="W4629"/>
      <c r="X4629" s="410"/>
      <c r="Y4629" s="410"/>
      <c r="Z4629" s="410"/>
      <c r="AA4629" s="410"/>
      <c r="AB4629" s="410"/>
      <c r="AC4629" s="410"/>
      <c r="AD4629" s="410"/>
    </row>
    <row r="4630" spans="1:30" s="30" customFormat="1" x14ac:dyDescent="0.25">
      <c r="A4630"/>
      <c r="B4630"/>
      <c r="C4630" s="33"/>
      <c r="D4630" s="33"/>
      <c r="E4630" s="33"/>
      <c r="F4630" s="33"/>
      <c r="G4630" s="33"/>
      <c r="N4630"/>
      <c r="O4630"/>
      <c r="P4630"/>
      <c r="Q4630"/>
      <c r="R4630"/>
      <c r="S4630"/>
      <c r="T4630"/>
      <c r="U4630"/>
      <c r="V4630"/>
      <c r="W4630"/>
      <c r="X4630" s="410"/>
      <c r="Y4630" s="410"/>
      <c r="Z4630" s="410"/>
      <c r="AA4630" s="410"/>
      <c r="AB4630" s="410"/>
      <c r="AC4630" s="410"/>
      <c r="AD4630" s="410"/>
    </row>
    <row r="4631" spans="1:30" s="30" customFormat="1" x14ac:dyDescent="0.25">
      <c r="A4631"/>
      <c r="B4631"/>
      <c r="C4631" s="33"/>
      <c r="D4631" s="33"/>
      <c r="E4631" s="33"/>
      <c r="F4631" s="33"/>
      <c r="G4631" s="33"/>
      <c r="N4631"/>
      <c r="O4631"/>
      <c r="P4631"/>
      <c r="Q4631"/>
      <c r="R4631"/>
      <c r="S4631"/>
      <c r="T4631"/>
      <c r="U4631"/>
      <c r="V4631"/>
      <c r="W4631"/>
      <c r="X4631" s="410"/>
      <c r="Y4631" s="410"/>
      <c r="Z4631" s="410"/>
      <c r="AA4631" s="410"/>
      <c r="AB4631" s="410"/>
      <c r="AC4631" s="410"/>
      <c r="AD4631" s="410"/>
    </row>
    <row r="4632" spans="1:30" s="30" customFormat="1" x14ac:dyDescent="0.25">
      <c r="A4632"/>
      <c r="B4632"/>
      <c r="C4632" s="33"/>
      <c r="D4632" s="33"/>
      <c r="E4632" s="33"/>
      <c r="F4632" s="33"/>
      <c r="G4632" s="33"/>
      <c r="N4632"/>
      <c r="O4632"/>
      <c r="P4632"/>
      <c r="Q4632"/>
      <c r="R4632"/>
      <c r="S4632"/>
      <c r="T4632"/>
      <c r="U4632"/>
      <c r="V4632"/>
      <c r="W4632"/>
      <c r="X4632" s="410"/>
      <c r="Y4632" s="410"/>
      <c r="Z4632" s="410"/>
      <c r="AA4632" s="410"/>
      <c r="AB4632" s="410"/>
      <c r="AC4632" s="410"/>
      <c r="AD4632" s="410"/>
    </row>
    <row r="4633" spans="1:30" s="30" customFormat="1" x14ac:dyDescent="0.25">
      <c r="A4633"/>
      <c r="B4633"/>
      <c r="C4633" s="33"/>
      <c r="D4633" s="33"/>
      <c r="E4633" s="33"/>
      <c r="F4633" s="33"/>
      <c r="G4633" s="33"/>
      <c r="N4633"/>
      <c r="O4633"/>
      <c r="P4633"/>
      <c r="Q4633"/>
      <c r="R4633"/>
      <c r="S4633"/>
      <c r="T4633"/>
      <c r="U4633"/>
      <c r="V4633"/>
      <c r="W4633"/>
      <c r="X4633" s="410"/>
      <c r="Y4633" s="410"/>
      <c r="Z4633" s="410"/>
      <c r="AA4633" s="410"/>
      <c r="AB4633" s="410"/>
      <c r="AC4633" s="410"/>
      <c r="AD4633" s="410"/>
    </row>
    <row r="4634" spans="1:30" s="30" customFormat="1" x14ac:dyDescent="0.25">
      <c r="A4634"/>
      <c r="B4634"/>
      <c r="C4634" s="33"/>
      <c r="D4634" s="33"/>
      <c r="E4634" s="33"/>
      <c r="F4634" s="33"/>
      <c r="G4634" s="33"/>
      <c r="N4634"/>
      <c r="O4634"/>
      <c r="P4634"/>
      <c r="Q4634"/>
      <c r="R4634"/>
      <c r="S4634"/>
      <c r="T4634"/>
      <c r="U4634"/>
      <c r="V4634"/>
      <c r="W4634"/>
      <c r="X4634" s="410"/>
      <c r="Y4634" s="410"/>
      <c r="Z4634" s="410"/>
      <c r="AA4634" s="410"/>
      <c r="AB4634" s="410"/>
      <c r="AC4634" s="410"/>
      <c r="AD4634" s="410"/>
    </row>
    <row r="4635" spans="1:30" s="30" customFormat="1" x14ac:dyDescent="0.25">
      <c r="A4635"/>
      <c r="B4635"/>
      <c r="C4635" s="33"/>
      <c r="D4635" s="33"/>
      <c r="E4635" s="33"/>
      <c r="F4635" s="33"/>
      <c r="G4635" s="33"/>
      <c r="N4635"/>
      <c r="O4635"/>
      <c r="P4635"/>
      <c r="Q4635"/>
      <c r="R4635"/>
      <c r="S4635"/>
      <c r="T4635"/>
      <c r="U4635"/>
      <c r="V4635"/>
      <c r="W4635"/>
      <c r="X4635" s="410"/>
      <c r="Y4635" s="410"/>
      <c r="Z4635" s="410"/>
      <c r="AA4635" s="410"/>
      <c r="AB4635" s="410"/>
      <c r="AC4635" s="410"/>
      <c r="AD4635" s="410"/>
    </row>
    <row r="4636" spans="1:30" s="30" customFormat="1" x14ac:dyDescent="0.25">
      <c r="A4636"/>
      <c r="B4636"/>
      <c r="C4636" s="33"/>
      <c r="D4636" s="33"/>
      <c r="E4636" s="33"/>
      <c r="F4636" s="33"/>
      <c r="G4636" s="33"/>
      <c r="N4636"/>
      <c r="O4636"/>
      <c r="P4636"/>
      <c r="Q4636"/>
      <c r="R4636"/>
      <c r="S4636"/>
      <c r="T4636"/>
      <c r="U4636"/>
      <c r="V4636"/>
      <c r="W4636"/>
      <c r="X4636" s="410"/>
      <c r="Y4636" s="410"/>
      <c r="Z4636" s="410"/>
      <c r="AA4636" s="410"/>
      <c r="AB4636" s="410"/>
      <c r="AC4636" s="410"/>
      <c r="AD4636" s="410"/>
    </row>
    <row r="4637" spans="1:30" s="30" customFormat="1" x14ac:dyDescent="0.25">
      <c r="A4637"/>
      <c r="B4637"/>
      <c r="C4637" s="33"/>
      <c r="D4637" s="33"/>
      <c r="E4637" s="33"/>
      <c r="F4637" s="33"/>
      <c r="G4637" s="33"/>
      <c r="N4637"/>
      <c r="O4637"/>
      <c r="P4637"/>
      <c r="Q4637"/>
      <c r="R4637"/>
      <c r="S4637"/>
      <c r="T4637"/>
      <c r="U4637"/>
      <c r="V4637"/>
      <c r="W4637"/>
      <c r="X4637" s="410"/>
      <c r="Y4637" s="410"/>
      <c r="Z4637" s="410"/>
      <c r="AA4637" s="410"/>
      <c r="AB4637" s="410"/>
      <c r="AC4637" s="410"/>
      <c r="AD4637" s="410"/>
    </row>
    <row r="4638" spans="1:30" s="30" customFormat="1" x14ac:dyDescent="0.25">
      <c r="A4638"/>
      <c r="B4638"/>
      <c r="C4638" s="33"/>
      <c r="D4638" s="33"/>
      <c r="E4638" s="33"/>
      <c r="F4638" s="33"/>
      <c r="G4638" s="33"/>
      <c r="N4638"/>
      <c r="O4638"/>
      <c r="P4638"/>
      <c r="Q4638"/>
      <c r="R4638"/>
      <c r="S4638"/>
      <c r="T4638"/>
      <c r="U4638"/>
      <c r="V4638"/>
      <c r="W4638"/>
      <c r="X4638" s="410"/>
      <c r="Y4638" s="410"/>
      <c r="Z4638" s="410"/>
      <c r="AA4638" s="410"/>
      <c r="AB4638" s="410"/>
      <c r="AC4638" s="410"/>
      <c r="AD4638" s="410"/>
    </row>
    <row r="4639" spans="1:30" s="30" customFormat="1" x14ac:dyDescent="0.25">
      <c r="A4639"/>
      <c r="B4639"/>
      <c r="C4639" s="33"/>
      <c r="D4639" s="33"/>
      <c r="E4639" s="33"/>
      <c r="F4639" s="33"/>
      <c r="G4639" s="33"/>
      <c r="N4639"/>
      <c r="O4639"/>
      <c r="P4639"/>
      <c r="Q4639"/>
      <c r="R4639"/>
      <c r="S4639"/>
      <c r="T4639"/>
      <c r="U4639"/>
      <c r="V4639"/>
      <c r="W4639"/>
      <c r="X4639" s="410"/>
      <c r="Y4639" s="410"/>
      <c r="Z4639" s="410"/>
      <c r="AA4639" s="410"/>
      <c r="AB4639" s="410"/>
      <c r="AC4639" s="410"/>
      <c r="AD4639" s="410"/>
    </row>
    <row r="4640" spans="1:30" s="30" customFormat="1" x14ac:dyDescent="0.25">
      <c r="A4640"/>
      <c r="B4640"/>
      <c r="C4640" s="33"/>
      <c r="D4640" s="33"/>
      <c r="E4640" s="33"/>
      <c r="F4640" s="33"/>
      <c r="G4640" s="33"/>
      <c r="N4640"/>
      <c r="O4640"/>
      <c r="P4640"/>
      <c r="Q4640"/>
      <c r="R4640"/>
      <c r="S4640"/>
      <c r="T4640"/>
      <c r="U4640"/>
      <c r="V4640"/>
      <c r="W4640"/>
      <c r="X4640" s="410"/>
      <c r="Y4640" s="410"/>
      <c r="Z4640" s="410"/>
      <c r="AA4640" s="410"/>
      <c r="AB4640" s="410"/>
      <c r="AC4640" s="410"/>
      <c r="AD4640" s="410"/>
    </row>
    <row r="4641" spans="1:30" s="30" customFormat="1" x14ac:dyDescent="0.25">
      <c r="A4641"/>
      <c r="B4641"/>
      <c r="C4641" s="33"/>
      <c r="D4641" s="33"/>
      <c r="E4641" s="33"/>
      <c r="F4641" s="33"/>
      <c r="G4641" s="33"/>
      <c r="N4641"/>
      <c r="O4641"/>
      <c r="P4641"/>
      <c r="Q4641"/>
      <c r="R4641"/>
      <c r="S4641"/>
      <c r="T4641"/>
      <c r="U4641"/>
      <c r="V4641"/>
      <c r="W4641"/>
      <c r="X4641" s="410"/>
      <c r="Y4641" s="410"/>
      <c r="Z4641" s="410"/>
      <c r="AA4641" s="410"/>
      <c r="AB4641" s="410"/>
      <c r="AC4641" s="410"/>
      <c r="AD4641" s="410"/>
    </row>
    <row r="4642" spans="1:30" s="30" customFormat="1" x14ac:dyDescent="0.25">
      <c r="A4642"/>
      <c r="B4642"/>
      <c r="C4642" s="33"/>
      <c r="D4642" s="33"/>
      <c r="E4642" s="33"/>
      <c r="F4642" s="33"/>
      <c r="G4642" s="33"/>
      <c r="N4642"/>
      <c r="O4642"/>
      <c r="P4642"/>
      <c r="Q4642"/>
      <c r="R4642"/>
      <c r="S4642"/>
      <c r="T4642"/>
      <c r="U4642"/>
      <c r="V4642"/>
      <c r="W4642"/>
      <c r="X4642" s="410"/>
      <c r="Y4642" s="410"/>
      <c r="Z4642" s="410"/>
      <c r="AA4642" s="410"/>
      <c r="AB4642" s="410"/>
      <c r="AC4642" s="410"/>
      <c r="AD4642" s="410"/>
    </row>
    <row r="4643" spans="1:30" s="30" customFormat="1" x14ac:dyDescent="0.25">
      <c r="A4643"/>
      <c r="B4643"/>
      <c r="C4643" s="33"/>
      <c r="D4643" s="33"/>
      <c r="E4643" s="33"/>
      <c r="F4643" s="33"/>
      <c r="G4643" s="33"/>
      <c r="N4643"/>
      <c r="O4643"/>
      <c r="P4643"/>
      <c r="Q4643"/>
      <c r="R4643"/>
      <c r="S4643"/>
      <c r="T4643"/>
      <c r="U4643"/>
      <c r="V4643"/>
      <c r="W4643"/>
      <c r="X4643" s="410"/>
      <c r="Y4643" s="410"/>
      <c r="Z4643" s="410"/>
      <c r="AA4643" s="410"/>
      <c r="AB4643" s="410"/>
      <c r="AC4643" s="410"/>
      <c r="AD4643" s="410"/>
    </row>
    <row r="4644" spans="1:30" s="30" customFormat="1" x14ac:dyDescent="0.25">
      <c r="A4644"/>
      <c r="B4644"/>
      <c r="C4644" s="33"/>
      <c r="D4644" s="33"/>
      <c r="E4644" s="33"/>
      <c r="F4644" s="33"/>
      <c r="G4644" s="33"/>
      <c r="N4644"/>
      <c r="O4644"/>
      <c r="P4644"/>
      <c r="Q4644"/>
      <c r="R4644"/>
      <c r="S4644"/>
      <c r="T4644"/>
      <c r="U4644"/>
      <c r="V4644"/>
      <c r="W4644"/>
      <c r="X4644" s="410"/>
      <c r="Y4644" s="410"/>
      <c r="Z4644" s="410"/>
      <c r="AA4644" s="410"/>
      <c r="AB4644" s="410"/>
      <c r="AC4644" s="410"/>
      <c r="AD4644" s="410"/>
    </row>
    <row r="4645" spans="1:30" s="30" customFormat="1" x14ac:dyDescent="0.25">
      <c r="A4645"/>
      <c r="B4645"/>
      <c r="C4645" s="33"/>
      <c r="D4645" s="33"/>
      <c r="E4645" s="33"/>
      <c r="F4645" s="33"/>
      <c r="G4645" s="33"/>
      <c r="N4645"/>
      <c r="O4645"/>
      <c r="P4645"/>
      <c r="Q4645"/>
      <c r="R4645"/>
      <c r="S4645"/>
      <c r="T4645"/>
      <c r="U4645"/>
      <c r="V4645"/>
      <c r="W4645"/>
      <c r="X4645" s="410"/>
      <c r="Y4645" s="410"/>
      <c r="Z4645" s="410"/>
      <c r="AA4645" s="410"/>
      <c r="AB4645" s="410"/>
      <c r="AC4645" s="410"/>
      <c r="AD4645" s="410"/>
    </row>
    <row r="4646" spans="1:30" s="30" customFormat="1" x14ac:dyDescent="0.25">
      <c r="A4646"/>
      <c r="B4646"/>
      <c r="C4646" s="33"/>
      <c r="D4646" s="33"/>
      <c r="E4646" s="33"/>
      <c r="F4646" s="33"/>
      <c r="G4646" s="33"/>
      <c r="N4646"/>
      <c r="O4646"/>
      <c r="P4646"/>
      <c r="Q4646"/>
      <c r="R4646"/>
      <c r="S4646"/>
      <c r="T4646"/>
      <c r="U4646"/>
      <c r="V4646"/>
      <c r="W4646"/>
      <c r="X4646" s="410"/>
      <c r="Y4646" s="410"/>
      <c r="Z4646" s="410"/>
      <c r="AA4646" s="410"/>
      <c r="AB4646" s="410"/>
      <c r="AC4646" s="410"/>
      <c r="AD4646" s="410"/>
    </row>
    <row r="4647" spans="1:30" s="30" customFormat="1" x14ac:dyDescent="0.25">
      <c r="A4647"/>
      <c r="B4647"/>
      <c r="C4647" s="33"/>
      <c r="D4647" s="33"/>
      <c r="E4647" s="33"/>
      <c r="F4647" s="33"/>
      <c r="G4647" s="33"/>
      <c r="N4647"/>
      <c r="O4647"/>
      <c r="P4647"/>
      <c r="Q4647"/>
      <c r="R4647"/>
      <c r="S4647"/>
      <c r="T4647"/>
      <c r="U4647"/>
      <c r="V4647"/>
      <c r="W4647"/>
      <c r="X4647" s="410"/>
      <c r="Y4647" s="410"/>
      <c r="Z4647" s="410"/>
      <c r="AA4647" s="410"/>
      <c r="AB4647" s="410"/>
      <c r="AC4647" s="410"/>
      <c r="AD4647" s="410"/>
    </row>
    <row r="4648" spans="1:30" s="30" customFormat="1" x14ac:dyDescent="0.25">
      <c r="A4648"/>
      <c r="B4648"/>
      <c r="C4648" s="33"/>
      <c r="D4648" s="33"/>
      <c r="E4648" s="33"/>
      <c r="F4648" s="33"/>
      <c r="G4648" s="33"/>
      <c r="N4648"/>
      <c r="O4648"/>
      <c r="P4648"/>
      <c r="Q4648"/>
      <c r="R4648"/>
      <c r="S4648"/>
      <c r="T4648"/>
      <c r="U4648"/>
      <c r="V4648"/>
      <c r="W4648"/>
      <c r="X4648" s="410"/>
      <c r="Y4648" s="410"/>
      <c r="Z4648" s="410"/>
      <c r="AA4648" s="410"/>
      <c r="AB4648" s="410"/>
      <c r="AC4648" s="410"/>
      <c r="AD4648" s="410"/>
    </row>
    <row r="4649" spans="1:30" s="30" customFormat="1" x14ac:dyDescent="0.25">
      <c r="A4649"/>
      <c r="B4649"/>
      <c r="C4649" s="33"/>
      <c r="D4649" s="33"/>
      <c r="E4649" s="33"/>
      <c r="F4649" s="33"/>
      <c r="G4649" s="33"/>
      <c r="N4649"/>
      <c r="O4649"/>
      <c r="P4649"/>
      <c r="Q4649"/>
      <c r="R4649"/>
      <c r="S4649"/>
      <c r="T4649"/>
      <c r="U4649"/>
      <c r="V4649"/>
      <c r="W4649"/>
      <c r="X4649" s="410"/>
      <c r="Y4649" s="410"/>
      <c r="Z4649" s="410"/>
      <c r="AA4649" s="410"/>
      <c r="AB4649" s="410"/>
      <c r="AC4649" s="410"/>
      <c r="AD4649" s="410"/>
    </row>
    <row r="4650" spans="1:30" s="30" customFormat="1" x14ac:dyDescent="0.25">
      <c r="A4650"/>
      <c r="B4650"/>
      <c r="C4650" s="33"/>
      <c r="D4650" s="33"/>
      <c r="E4650" s="33"/>
      <c r="F4650" s="33"/>
      <c r="G4650" s="33"/>
      <c r="N4650"/>
      <c r="O4650"/>
      <c r="P4650"/>
      <c r="Q4650"/>
      <c r="R4650"/>
      <c r="S4650"/>
      <c r="T4650"/>
      <c r="U4650"/>
      <c r="V4650"/>
      <c r="W4650"/>
      <c r="X4650" s="410"/>
      <c r="Y4650" s="410"/>
      <c r="Z4650" s="410"/>
      <c r="AA4650" s="410"/>
      <c r="AB4650" s="410"/>
      <c r="AC4650" s="410"/>
      <c r="AD4650" s="410"/>
    </row>
    <row r="4651" spans="1:30" s="30" customFormat="1" x14ac:dyDescent="0.25">
      <c r="A4651"/>
      <c r="B4651"/>
      <c r="C4651" s="33"/>
      <c r="D4651" s="33"/>
      <c r="E4651" s="33"/>
      <c r="F4651" s="33"/>
      <c r="G4651" s="33"/>
      <c r="N4651"/>
      <c r="O4651"/>
      <c r="P4651"/>
      <c r="Q4651"/>
      <c r="R4651"/>
      <c r="S4651"/>
      <c r="T4651"/>
      <c r="U4651"/>
      <c r="V4651"/>
      <c r="W4651"/>
      <c r="X4651" s="410"/>
      <c r="Y4651" s="410"/>
      <c r="Z4651" s="410"/>
      <c r="AA4651" s="410"/>
      <c r="AB4651" s="410"/>
      <c r="AC4651" s="410"/>
      <c r="AD4651" s="410"/>
    </row>
    <row r="4652" spans="1:30" s="30" customFormat="1" x14ac:dyDescent="0.25">
      <c r="A4652"/>
      <c r="B4652"/>
      <c r="C4652" s="33"/>
      <c r="D4652" s="33"/>
      <c r="E4652" s="33"/>
      <c r="F4652" s="33"/>
      <c r="G4652" s="33"/>
      <c r="N4652"/>
      <c r="O4652"/>
      <c r="P4652"/>
      <c r="Q4652"/>
      <c r="R4652"/>
      <c r="S4652"/>
      <c r="T4652"/>
      <c r="U4652"/>
      <c r="V4652"/>
      <c r="W4652"/>
      <c r="X4652" s="410"/>
      <c r="Y4652" s="410"/>
      <c r="Z4652" s="410"/>
      <c r="AA4652" s="410"/>
      <c r="AB4652" s="410"/>
      <c r="AC4652" s="410"/>
      <c r="AD4652" s="410"/>
    </row>
    <row r="4653" spans="1:30" s="30" customFormat="1" x14ac:dyDescent="0.25">
      <c r="A4653"/>
      <c r="B4653"/>
      <c r="C4653" s="33"/>
      <c r="D4653" s="33"/>
      <c r="E4653" s="33"/>
      <c r="F4653" s="33"/>
      <c r="G4653" s="33"/>
      <c r="N4653"/>
      <c r="O4653"/>
      <c r="P4653"/>
      <c r="Q4653"/>
      <c r="R4653"/>
      <c r="S4653"/>
      <c r="T4653"/>
      <c r="U4653"/>
      <c r="V4653"/>
      <c r="W4653"/>
      <c r="X4653" s="410"/>
      <c r="Y4653" s="410"/>
      <c r="Z4653" s="410"/>
      <c r="AA4653" s="410"/>
      <c r="AB4653" s="410"/>
      <c r="AC4653" s="410"/>
      <c r="AD4653" s="410"/>
    </row>
    <row r="4654" spans="1:30" s="30" customFormat="1" x14ac:dyDescent="0.25">
      <c r="A4654"/>
      <c r="B4654"/>
      <c r="C4654" s="33"/>
      <c r="D4654" s="33"/>
      <c r="E4654" s="33"/>
      <c r="F4654" s="33"/>
      <c r="G4654" s="33"/>
      <c r="N4654"/>
      <c r="O4654"/>
      <c r="P4654"/>
      <c r="Q4654"/>
      <c r="R4654"/>
      <c r="S4654"/>
      <c r="T4654"/>
      <c r="U4654"/>
      <c r="V4654"/>
      <c r="W4654"/>
      <c r="X4654" s="410"/>
      <c r="Y4654" s="410"/>
      <c r="Z4654" s="410"/>
      <c r="AA4654" s="410"/>
      <c r="AB4654" s="410"/>
      <c r="AC4654" s="410"/>
      <c r="AD4654" s="410"/>
    </row>
    <row r="4655" spans="1:30" s="30" customFormat="1" x14ac:dyDescent="0.25">
      <c r="A4655"/>
      <c r="B4655"/>
      <c r="C4655" s="33"/>
      <c r="D4655" s="33"/>
      <c r="E4655" s="33"/>
      <c r="F4655" s="33"/>
      <c r="G4655" s="33"/>
      <c r="N4655"/>
      <c r="O4655"/>
      <c r="P4655"/>
      <c r="Q4655"/>
      <c r="R4655"/>
      <c r="S4655"/>
      <c r="T4655"/>
      <c r="U4655"/>
      <c r="V4655"/>
      <c r="W4655"/>
      <c r="X4655" s="410"/>
      <c r="Y4655" s="410"/>
      <c r="Z4655" s="410"/>
      <c r="AA4655" s="410"/>
      <c r="AB4655" s="410"/>
      <c r="AC4655" s="410"/>
      <c r="AD4655" s="410"/>
    </row>
    <row r="4656" spans="1:30" s="30" customFormat="1" x14ac:dyDescent="0.25">
      <c r="A4656"/>
      <c r="B4656"/>
      <c r="C4656" s="33"/>
      <c r="D4656" s="33"/>
      <c r="E4656" s="33"/>
      <c r="F4656" s="33"/>
      <c r="G4656" s="33"/>
      <c r="N4656"/>
      <c r="O4656"/>
      <c r="P4656"/>
      <c r="Q4656"/>
      <c r="R4656"/>
      <c r="S4656"/>
      <c r="T4656"/>
      <c r="U4656"/>
      <c r="V4656"/>
      <c r="W4656"/>
      <c r="X4656" s="410"/>
      <c r="Y4656" s="410"/>
      <c r="Z4656" s="410"/>
      <c r="AA4656" s="410"/>
      <c r="AB4656" s="410"/>
      <c r="AC4656" s="410"/>
      <c r="AD4656" s="410"/>
    </row>
    <row r="4657" spans="1:30" s="30" customFormat="1" x14ac:dyDescent="0.25">
      <c r="A4657"/>
      <c r="B4657"/>
      <c r="C4657" s="33"/>
      <c r="D4657" s="33"/>
      <c r="E4657" s="33"/>
      <c r="F4657" s="33"/>
      <c r="G4657" s="33"/>
      <c r="N4657"/>
      <c r="O4657"/>
      <c r="P4657"/>
      <c r="Q4657"/>
      <c r="R4657"/>
      <c r="S4657"/>
      <c r="T4657"/>
      <c r="U4657"/>
      <c r="V4657"/>
      <c r="W4657"/>
      <c r="X4657" s="410"/>
      <c r="Y4657" s="410"/>
      <c r="Z4657" s="410"/>
      <c r="AA4657" s="410"/>
      <c r="AB4657" s="410"/>
      <c r="AC4657" s="410"/>
      <c r="AD4657" s="410"/>
    </row>
    <row r="4658" spans="1:30" s="30" customFormat="1" x14ac:dyDescent="0.25">
      <c r="A4658"/>
      <c r="B4658"/>
      <c r="C4658" s="33"/>
      <c r="D4658" s="33"/>
      <c r="E4658" s="33"/>
      <c r="F4658" s="33"/>
      <c r="G4658" s="33"/>
      <c r="N4658"/>
      <c r="O4658"/>
      <c r="P4658"/>
      <c r="Q4658"/>
      <c r="R4658"/>
      <c r="S4658"/>
      <c r="T4658"/>
      <c r="U4658"/>
      <c r="V4658"/>
      <c r="W4658"/>
      <c r="X4658" s="410"/>
      <c r="Y4658" s="410"/>
      <c r="Z4658" s="410"/>
      <c r="AA4658" s="410"/>
      <c r="AB4658" s="410"/>
      <c r="AC4658" s="410"/>
      <c r="AD4658" s="410"/>
    </row>
    <row r="4659" spans="1:30" s="30" customFormat="1" x14ac:dyDescent="0.25">
      <c r="A4659"/>
      <c r="B4659"/>
      <c r="C4659" s="33"/>
      <c r="D4659" s="33"/>
      <c r="E4659" s="33"/>
      <c r="F4659" s="33"/>
      <c r="G4659" s="33"/>
      <c r="N4659"/>
      <c r="O4659"/>
      <c r="P4659"/>
      <c r="Q4659"/>
      <c r="R4659"/>
      <c r="S4659"/>
      <c r="T4659"/>
      <c r="U4659"/>
      <c r="V4659"/>
      <c r="W4659"/>
      <c r="X4659" s="410"/>
      <c r="Y4659" s="410"/>
      <c r="Z4659" s="410"/>
      <c r="AA4659" s="410"/>
      <c r="AB4659" s="410"/>
      <c r="AC4659" s="410"/>
      <c r="AD4659" s="410"/>
    </row>
    <row r="4660" spans="1:30" s="30" customFormat="1" x14ac:dyDescent="0.25">
      <c r="A4660"/>
      <c r="B4660"/>
      <c r="C4660" s="33"/>
      <c r="D4660" s="33"/>
      <c r="E4660" s="33"/>
      <c r="F4660" s="33"/>
      <c r="G4660" s="33"/>
      <c r="N4660"/>
      <c r="O4660"/>
      <c r="P4660"/>
      <c r="Q4660"/>
      <c r="R4660"/>
      <c r="S4660"/>
      <c r="T4660"/>
      <c r="U4660"/>
      <c r="V4660"/>
      <c r="W4660"/>
      <c r="X4660" s="410"/>
      <c r="Y4660" s="410"/>
      <c r="Z4660" s="410"/>
      <c r="AA4660" s="410"/>
      <c r="AB4660" s="410"/>
      <c r="AC4660" s="410"/>
      <c r="AD4660" s="410"/>
    </row>
    <row r="4661" spans="1:30" s="30" customFormat="1" x14ac:dyDescent="0.25">
      <c r="A4661"/>
      <c r="B4661"/>
      <c r="C4661" s="33"/>
      <c r="D4661" s="33"/>
      <c r="E4661" s="33"/>
      <c r="F4661" s="33"/>
      <c r="G4661" s="33"/>
      <c r="N4661"/>
      <c r="O4661"/>
      <c r="P4661"/>
      <c r="Q4661"/>
      <c r="R4661"/>
      <c r="S4661"/>
      <c r="T4661"/>
      <c r="U4661"/>
      <c r="V4661"/>
      <c r="W4661"/>
      <c r="X4661" s="410"/>
      <c r="Y4661" s="410"/>
      <c r="Z4661" s="410"/>
      <c r="AA4661" s="410"/>
      <c r="AB4661" s="410"/>
      <c r="AC4661" s="410"/>
      <c r="AD4661" s="410"/>
    </row>
    <row r="4662" spans="1:30" s="30" customFormat="1" x14ac:dyDescent="0.25">
      <c r="A4662"/>
      <c r="B4662"/>
      <c r="C4662" s="33"/>
      <c r="D4662" s="33"/>
      <c r="E4662" s="33"/>
      <c r="F4662" s="33"/>
      <c r="G4662" s="33"/>
      <c r="N4662"/>
      <c r="O4662"/>
      <c r="P4662"/>
      <c r="Q4662"/>
      <c r="R4662"/>
      <c r="S4662"/>
      <c r="T4662"/>
      <c r="U4662"/>
      <c r="V4662"/>
      <c r="W4662"/>
      <c r="X4662" s="410"/>
      <c r="Y4662" s="410"/>
      <c r="Z4662" s="410"/>
      <c r="AA4662" s="410"/>
      <c r="AB4662" s="410"/>
      <c r="AC4662" s="410"/>
      <c r="AD4662" s="410"/>
    </row>
    <row r="4663" spans="1:30" s="30" customFormat="1" x14ac:dyDescent="0.25">
      <c r="A4663"/>
      <c r="B4663"/>
      <c r="C4663" s="33"/>
      <c r="D4663" s="33"/>
      <c r="E4663" s="33"/>
      <c r="F4663" s="33"/>
      <c r="G4663" s="33"/>
      <c r="N4663"/>
      <c r="O4663"/>
      <c r="P4663"/>
      <c r="Q4663"/>
      <c r="R4663"/>
      <c r="S4663"/>
      <c r="T4663"/>
      <c r="U4663"/>
      <c r="V4663"/>
      <c r="W4663"/>
      <c r="X4663" s="410"/>
      <c r="Y4663" s="410"/>
      <c r="Z4663" s="410"/>
      <c r="AA4663" s="410"/>
      <c r="AB4663" s="410"/>
      <c r="AC4663" s="410"/>
      <c r="AD4663" s="410"/>
    </row>
    <row r="4664" spans="1:30" s="30" customFormat="1" x14ac:dyDescent="0.25">
      <c r="A4664"/>
      <c r="B4664"/>
      <c r="C4664" s="33"/>
      <c r="D4664" s="33"/>
      <c r="E4664" s="33"/>
      <c r="F4664" s="33"/>
      <c r="G4664" s="33"/>
      <c r="N4664"/>
      <c r="O4664"/>
      <c r="P4664"/>
      <c r="Q4664"/>
      <c r="R4664"/>
      <c r="S4664"/>
      <c r="T4664"/>
      <c r="U4664"/>
      <c r="V4664"/>
      <c r="W4664"/>
      <c r="X4664" s="410"/>
      <c r="Y4664" s="410"/>
      <c r="Z4664" s="410"/>
      <c r="AA4664" s="410"/>
      <c r="AB4664" s="410"/>
      <c r="AC4664" s="410"/>
      <c r="AD4664" s="410"/>
    </row>
    <row r="4665" spans="1:30" s="30" customFormat="1" x14ac:dyDescent="0.25">
      <c r="A4665"/>
      <c r="B4665"/>
      <c r="C4665" s="33"/>
      <c r="D4665" s="33"/>
      <c r="E4665" s="33"/>
      <c r="F4665" s="33"/>
      <c r="G4665" s="33"/>
      <c r="N4665"/>
      <c r="O4665"/>
      <c r="P4665"/>
      <c r="Q4665"/>
      <c r="R4665"/>
      <c r="S4665"/>
      <c r="T4665"/>
      <c r="U4665"/>
      <c r="V4665"/>
      <c r="W4665"/>
      <c r="X4665" s="410"/>
      <c r="Y4665" s="410"/>
      <c r="Z4665" s="410"/>
      <c r="AA4665" s="410"/>
      <c r="AB4665" s="410"/>
      <c r="AC4665" s="410"/>
      <c r="AD4665" s="410"/>
    </row>
    <row r="4666" spans="1:30" s="30" customFormat="1" x14ac:dyDescent="0.25">
      <c r="A4666"/>
      <c r="B4666"/>
      <c r="C4666" s="33"/>
      <c r="D4666" s="33"/>
      <c r="E4666" s="33"/>
      <c r="F4666" s="33"/>
      <c r="G4666" s="33"/>
      <c r="N4666"/>
      <c r="O4666"/>
      <c r="P4666"/>
      <c r="Q4666"/>
      <c r="R4666"/>
      <c r="S4666"/>
      <c r="T4666"/>
      <c r="U4666"/>
      <c r="V4666"/>
      <c r="W4666"/>
      <c r="X4666" s="410"/>
      <c r="Y4666" s="410"/>
      <c r="Z4666" s="410"/>
      <c r="AA4666" s="410"/>
      <c r="AB4666" s="410"/>
      <c r="AC4666" s="410"/>
      <c r="AD4666" s="410"/>
    </row>
    <row r="4667" spans="1:30" s="30" customFormat="1" x14ac:dyDescent="0.25">
      <c r="A4667"/>
      <c r="B4667"/>
      <c r="C4667" s="33"/>
      <c r="D4667" s="33"/>
      <c r="E4667" s="33"/>
      <c r="F4667" s="33"/>
      <c r="G4667" s="33"/>
      <c r="N4667"/>
      <c r="O4667"/>
      <c r="P4667"/>
      <c r="Q4667"/>
      <c r="R4667"/>
      <c r="S4667"/>
      <c r="T4667"/>
      <c r="U4667"/>
      <c r="V4667"/>
      <c r="W4667"/>
      <c r="X4667" s="410"/>
      <c r="Y4667" s="410"/>
      <c r="Z4667" s="410"/>
      <c r="AA4667" s="410"/>
      <c r="AB4667" s="410"/>
      <c r="AC4667" s="410"/>
      <c r="AD4667" s="410"/>
    </row>
    <row r="4668" spans="1:30" s="30" customFormat="1" x14ac:dyDescent="0.25">
      <c r="A4668"/>
      <c r="B4668"/>
      <c r="C4668" s="33"/>
      <c r="D4668" s="33"/>
      <c r="E4668" s="33"/>
      <c r="F4668" s="33"/>
      <c r="G4668" s="33"/>
      <c r="N4668"/>
      <c r="O4668"/>
      <c r="P4668"/>
      <c r="Q4668"/>
      <c r="R4668"/>
      <c r="S4668"/>
      <c r="T4668"/>
      <c r="U4668"/>
      <c r="V4668"/>
      <c r="W4668"/>
      <c r="X4668" s="410"/>
      <c r="Y4668" s="410"/>
      <c r="Z4668" s="410"/>
      <c r="AA4668" s="410"/>
      <c r="AB4668" s="410"/>
      <c r="AC4668" s="410"/>
      <c r="AD4668" s="410"/>
    </row>
    <row r="4669" spans="1:30" s="30" customFormat="1" x14ac:dyDescent="0.25">
      <c r="A4669"/>
      <c r="B4669"/>
      <c r="C4669" s="33"/>
      <c r="D4669" s="33"/>
      <c r="E4669" s="33"/>
      <c r="F4669" s="33"/>
      <c r="G4669" s="33"/>
      <c r="N4669"/>
      <c r="O4669"/>
      <c r="P4669"/>
      <c r="Q4669"/>
      <c r="R4669"/>
      <c r="S4669"/>
      <c r="T4669"/>
      <c r="U4669"/>
      <c r="V4669"/>
      <c r="W4669"/>
      <c r="X4669" s="410"/>
      <c r="Y4669" s="410"/>
      <c r="Z4669" s="410"/>
      <c r="AA4669" s="410"/>
      <c r="AB4669" s="410"/>
      <c r="AC4669" s="410"/>
      <c r="AD4669" s="410"/>
    </row>
    <row r="4670" spans="1:30" s="30" customFormat="1" x14ac:dyDescent="0.25">
      <c r="A4670"/>
      <c r="B4670"/>
      <c r="C4670" s="33"/>
      <c r="D4670" s="33"/>
      <c r="E4670" s="33"/>
      <c r="F4670" s="33"/>
      <c r="G4670" s="33"/>
      <c r="N4670"/>
      <c r="O4670"/>
      <c r="P4670"/>
      <c r="Q4670"/>
      <c r="R4670"/>
      <c r="S4670"/>
      <c r="T4670"/>
      <c r="U4670"/>
      <c r="V4670"/>
      <c r="W4670"/>
      <c r="X4670" s="410"/>
      <c r="Y4670" s="410"/>
      <c r="Z4670" s="410"/>
      <c r="AA4670" s="410"/>
      <c r="AB4670" s="410"/>
      <c r="AC4670" s="410"/>
      <c r="AD4670" s="410"/>
    </row>
    <row r="4671" spans="1:30" s="30" customFormat="1" x14ac:dyDescent="0.25">
      <c r="A4671"/>
      <c r="B4671"/>
      <c r="C4671" s="33"/>
      <c r="D4671" s="33"/>
      <c r="E4671" s="33"/>
      <c r="F4671" s="33"/>
      <c r="G4671" s="33"/>
      <c r="N4671"/>
      <c r="O4671"/>
      <c r="P4671"/>
      <c r="Q4671"/>
      <c r="R4671"/>
      <c r="S4671"/>
      <c r="T4671"/>
      <c r="U4671"/>
      <c r="V4671"/>
      <c r="W4671"/>
      <c r="X4671" s="410"/>
      <c r="Y4671" s="410"/>
      <c r="Z4671" s="410"/>
      <c r="AA4671" s="410"/>
      <c r="AB4671" s="410"/>
      <c r="AC4671" s="410"/>
      <c r="AD4671" s="410"/>
    </row>
    <row r="4672" spans="1:30" s="30" customFormat="1" x14ac:dyDescent="0.25">
      <c r="A4672"/>
      <c r="B4672"/>
      <c r="C4672" s="33"/>
      <c r="D4672" s="33"/>
      <c r="E4672" s="33"/>
      <c r="F4672" s="33"/>
      <c r="G4672" s="33"/>
      <c r="N4672"/>
      <c r="O4672"/>
      <c r="P4672"/>
      <c r="Q4672"/>
      <c r="R4672"/>
      <c r="S4672"/>
      <c r="T4672"/>
      <c r="U4672"/>
      <c r="V4672"/>
      <c r="W4672"/>
      <c r="X4672" s="410"/>
      <c r="Y4672" s="410"/>
      <c r="Z4672" s="410"/>
      <c r="AA4672" s="410"/>
      <c r="AB4672" s="410"/>
      <c r="AC4672" s="410"/>
      <c r="AD4672" s="410"/>
    </row>
    <row r="4673" spans="1:30" s="30" customFormat="1" x14ac:dyDescent="0.25">
      <c r="A4673"/>
      <c r="B4673"/>
      <c r="C4673" s="33"/>
      <c r="D4673" s="33"/>
      <c r="E4673" s="33"/>
      <c r="F4673" s="33"/>
      <c r="G4673" s="33"/>
      <c r="N4673"/>
      <c r="O4673"/>
      <c r="P4673"/>
      <c r="Q4673"/>
      <c r="R4673"/>
      <c r="S4673"/>
      <c r="T4673"/>
      <c r="U4673"/>
      <c r="V4673"/>
      <c r="W4673"/>
      <c r="X4673" s="410"/>
      <c r="Y4673" s="410"/>
      <c r="Z4673" s="410"/>
      <c r="AA4673" s="410"/>
      <c r="AB4673" s="410"/>
      <c r="AC4673" s="410"/>
      <c r="AD4673" s="410"/>
    </row>
    <row r="4674" spans="1:30" s="30" customFormat="1" x14ac:dyDescent="0.25">
      <c r="A4674"/>
      <c r="B4674"/>
      <c r="C4674" s="33"/>
      <c r="D4674" s="33"/>
      <c r="E4674" s="33"/>
      <c r="F4674" s="33"/>
      <c r="G4674" s="33"/>
      <c r="N4674"/>
      <c r="O4674"/>
      <c r="P4674"/>
      <c r="Q4674"/>
      <c r="R4674"/>
      <c r="S4674"/>
      <c r="T4674"/>
      <c r="U4674"/>
      <c r="V4674"/>
      <c r="W4674"/>
      <c r="X4674" s="410"/>
      <c r="Y4674" s="410"/>
      <c r="Z4674" s="410"/>
      <c r="AA4674" s="410"/>
      <c r="AB4674" s="410"/>
      <c r="AC4674" s="410"/>
      <c r="AD4674" s="410"/>
    </row>
    <row r="4675" spans="1:30" s="30" customFormat="1" x14ac:dyDescent="0.25">
      <c r="A4675"/>
      <c r="B4675"/>
      <c r="C4675" s="33"/>
      <c r="D4675" s="33"/>
      <c r="E4675" s="33"/>
      <c r="F4675" s="33"/>
      <c r="G4675" s="33"/>
      <c r="N4675"/>
      <c r="O4675"/>
      <c r="P4675"/>
      <c r="Q4675"/>
      <c r="R4675"/>
      <c r="S4675"/>
      <c r="T4675"/>
      <c r="U4675"/>
      <c r="V4675"/>
      <c r="W4675"/>
      <c r="X4675" s="410"/>
      <c r="Y4675" s="410"/>
      <c r="Z4675" s="410"/>
      <c r="AA4675" s="410"/>
      <c r="AB4675" s="410"/>
      <c r="AC4675" s="410"/>
      <c r="AD4675" s="410"/>
    </row>
    <row r="4676" spans="1:30" s="30" customFormat="1" x14ac:dyDescent="0.25">
      <c r="A4676"/>
      <c r="B4676"/>
      <c r="C4676" s="33"/>
      <c r="D4676" s="33"/>
      <c r="E4676" s="33"/>
      <c r="F4676" s="33"/>
      <c r="G4676" s="33"/>
      <c r="N4676"/>
      <c r="O4676"/>
      <c r="P4676"/>
      <c r="Q4676"/>
      <c r="R4676"/>
      <c r="S4676"/>
      <c r="T4676"/>
      <c r="U4676"/>
      <c r="V4676"/>
      <c r="W4676"/>
      <c r="X4676" s="410"/>
      <c r="Y4676" s="410"/>
      <c r="Z4676" s="410"/>
      <c r="AA4676" s="410"/>
      <c r="AB4676" s="410"/>
      <c r="AC4676" s="410"/>
      <c r="AD4676" s="410"/>
    </row>
    <row r="4677" spans="1:30" s="30" customFormat="1" x14ac:dyDescent="0.25">
      <c r="A4677"/>
      <c r="B4677"/>
      <c r="C4677" s="33"/>
      <c r="D4677" s="33"/>
      <c r="E4677" s="33"/>
      <c r="F4677" s="33"/>
      <c r="G4677" s="33"/>
      <c r="N4677"/>
      <c r="O4677"/>
      <c r="P4677"/>
      <c r="Q4677"/>
      <c r="R4677"/>
      <c r="S4677"/>
      <c r="T4677"/>
      <c r="U4677"/>
      <c r="V4677"/>
      <c r="W4677"/>
      <c r="X4677" s="410"/>
      <c r="Y4677" s="410"/>
      <c r="Z4677" s="410"/>
      <c r="AA4677" s="410"/>
      <c r="AB4677" s="410"/>
      <c r="AC4677" s="410"/>
      <c r="AD4677" s="410"/>
    </row>
    <row r="4678" spans="1:30" s="30" customFormat="1" x14ac:dyDescent="0.25">
      <c r="A4678"/>
      <c r="B4678"/>
      <c r="C4678" s="33"/>
      <c r="D4678" s="33"/>
      <c r="E4678" s="33"/>
      <c r="F4678" s="33"/>
      <c r="G4678" s="33"/>
      <c r="N4678"/>
      <c r="O4678"/>
      <c r="P4678"/>
      <c r="Q4678"/>
      <c r="R4678"/>
      <c r="S4678"/>
      <c r="T4678"/>
      <c r="U4678"/>
      <c r="V4678"/>
      <c r="W4678"/>
      <c r="X4678" s="410"/>
      <c r="Y4678" s="410"/>
      <c r="Z4678" s="410"/>
      <c r="AA4678" s="410"/>
      <c r="AB4678" s="410"/>
      <c r="AC4678" s="410"/>
      <c r="AD4678" s="410"/>
    </row>
    <row r="4679" spans="1:30" s="30" customFormat="1" x14ac:dyDescent="0.25">
      <c r="A4679"/>
      <c r="B4679"/>
      <c r="C4679" s="33"/>
      <c r="D4679" s="33"/>
      <c r="E4679" s="33"/>
      <c r="F4679" s="33"/>
      <c r="G4679" s="33"/>
      <c r="N4679"/>
      <c r="O4679"/>
      <c r="P4679"/>
      <c r="Q4679"/>
      <c r="R4679"/>
      <c r="S4679"/>
      <c r="T4679"/>
      <c r="U4679"/>
      <c r="V4679"/>
      <c r="W4679"/>
      <c r="X4679" s="410"/>
      <c r="Y4679" s="410"/>
      <c r="Z4679" s="410"/>
      <c r="AA4679" s="410"/>
      <c r="AB4679" s="410"/>
      <c r="AC4679" s="410"/>
      <c r="AD4679" s="410"/>
    </row>
    <row r="4680" spans="1:30" s="30" customFormat="1" x14ac:dyDescent="0.25">
      <c r="A4680"/>
      <c r="B4680"/>
      <c r="C4680" s="33"/>
      <c r="D4680" s="33"/>
      <c r="E4680" s="33"/>
      <c r="F4680" s="33"/>
      <c r="G4680" s="33"/>
      <c r="N4680"/>
      <c r="O4680"/>
      <c r="P4680"/>
      <c r="Q4680"/>
      <c r="R4680"/>
      <c r="S4680"/>
      <c r="T4680"/>
      <c r="U4680"/>
      <c r="V4680"/>
      <c r="W4680"/>
      <c r="X4680" s="410"/>
      <c r="Y4680" s="410"/>
      <c r="Z4680" s="410"/>
      <c r="AA4680" s="410"/>
      <c r="AB4680" s="410"/>
      <c r="AC4680" s="410"/>
      <c r="AD4680" s="410"/>
    </row>
    <row r="4681" spans="1:30" s="30" customFormat="1" x14ac:dyDescent="0.25">
      <c r="A4681"/>
      <c r="B4681"/>
      <c r="C4681" s="33"/>
      <c r="D4681" s="33"/>
      <c r="E4681" s="33"/>
      <c r="F4681" s="33"/>
      <c r="G4681" s="33"/>
      <c r="N4681"/>
      <c r="O4681"/>
      <c r="P4681"/>
      <c r="Q4681"/>
      <c r="R4681"/>
      <c r="S4681"/>
      <c r="T4681"/>
      <c r="U4681"/>
      <c r="V4681"/>
      <c r="W4681"/>
      <c r="X4681" s="410"/>
      <c r="Y4681" s="410"/>
      <c r="Z4681" s="410"/>
      <c r="AA4681" s="410"/>
      <c r="AB4681" s="410"/>
      <c r="AC4681" s="410"/>
      <c r="AD4681" s="410"/>
    </row>
    <row r="4682" spans="1:30" s="30" customFormat="1" x14ac:dyDescent="0.25">
      <c r="A4682"/>
      <c r="B4682"/>
      <c r="C4682" s="33"/>
      <c r="D4682" s="33"/>
      <c r="E4682" s="33"/>
      <c r="F4682" s="33"/>
      <c r="G4682" s="33"/>
      <c r="N4682"/>
      <c r="O4682"/>
      <c r="P4682"/>
      <c r="Q4682"/>
      <c r="R4682"/>
      <c r="S4682"/>
      <c r="T4682"/>
      <c r="U4682"/>
      <c r="V4682"/>
      <c r="W4682"/>
      <c r="X4682" s="410"/>
      <c r="Y4682" s="410"/>
      <c r="Z4682" s="410"/>
      <c r="AA4682" s="410"/>
      <c r="AB4682" s="410"/>
      <c r="AC4682" s="410"/>
      <c r="AD4682" s="410"/>
    </row>
    <row r="4683" spans="1:30" s="30" customFormat="1" x14ac:dyDescent="0.25">
      <c r="A4683"/>
      <c r="B4683"/>
      <c r="C4683" s="33"/>
      <c r="D4683" s="33"/>
      <c r="E4683" s="33"/>
      <c r="F4683" s="33"/>
      <c r="G4683" s="33"/>
      <c r="N4683"/>
      <c r="O4683"/>
      <c r="P4683"/>
      <c r="Q4683"/>
      <c r="R4683"/>
      <c r="S4683"/>
      <c r="T4683"/>
      <c r="U4683"/>
      <c r="V4683"/>
      <c r="W4683"/>
      <c r="X4683" s="410"/>
      <c r="Y4683" s="410"/>
      <c r="Z4683" s="410"/>
      <c r="AA4683" s="410"/>
      <c r="AB4683" s="410"/>
      <c r="AC4683" s="410"/>
      <c r="AD4683" s="410"/>
    </row>
    <row r="4684" spans="1:30" s="30" customFormat="1" x14ac:dyDescent="0.25">
      <c r="A4684"/>
      <c r="B4684"/>
      <c r="C4684" s="33"/>
      <c r="D4684" s="33"/>
      <c r="E4684" s="33"/>
      <c r="F4684" s="33"/>
      <c r="G4684" s="33"/>
      <c r="N4684"/>
      <c r="O4684"/>
      <c r="P4684"/>
      <c r="Q4684"/>
      <c r="R4684"/>
      <c r="S4684"/>
      <c r="T4684"/>
      <c r="U4684"/>
      <c r="V4684"/>
      <c r="W4684"/>
      <c r="X4684" s="410"/>
      <c r="Y4684" s="410"/>
      <c r="Z4684" s="410"/>
      <c r="AA4684" s="410"/>
      <c r="AB4684" s="410"/>
      <c r="AC4684" s="410"/>
      <c r="AD4684" s="410"/>
    </row>
    <row r="4685" spans="1:30" s="30" customFormat="1" x14ac:dyDescent="0.25">
      <c r="A4685"/>
      <c r="B4685"/>
      <c r="C4685" s="33"/>
      <c r="D4685" s="33"/>
      <c r="E4685" s="33"/>
      <c r="F4685" s="33"/>
      <c r="G4685" s="33"/>
      <c r="N4685"/>
      <c r="O4685"/>
      <c r="P4685"/>
      <c r="Q4685"/>
      <c r="R4685"/>
      <c r="S4685"/>
      <c r="T4685"/>
      <c r="U4685"/>
      <c r="V4685"/>
      <c r="W4685"/>
      <c r="X4685" s="410"/>
      <c r="Y4685" s="410"/>
      <c r="Z4685" s="410"/>
      <c r="AA4685" s="410"/>
      <c r="AB4685" s="410"/>
      <c r="AC4685" s="410"/>
      <c r="AD4685" s="410"/>
    </row>
    <row r="4686" spans="1:30" s="30" customFormat="1" x14ac:dyDescent="0.25">
      <c r="A4686"/>
      <c r="B4686"/>
      <c r="C4686" s="33"/>
      <c r="D4686" s="33"/>
      <c r="E4686" s="33"/>
      <c r="F4686" s="33"/>
      <c r="G4686" s="33"/>
      <c r="N4686"/>
      <c r="O4686"/>
      <c r="P4686"/>
      <c r="Q4686"/>
      <c r="R4686"/>
      <c r="S4686"/>
      <c r="T4686"/>
      <c r="U4686"/>
      <c r="V4686"/>
      <c r="W4686"/>
      <c r="X4686" s="410"/>
      <c r="Y4686" s="410"/>
      <c r="Z4686" s="410"/>
      <c r="AA4686" s="410"/>
      <c r="AB4686" s="410"/>
      <c r="AC4686" s="410"/>
      <c r="AD4686" s="410"/>
    </row>
    <row r="4687" spans="1:30" s="30" customFormat="1" x14ac:dyDescent="0.25">
      <c r="A4687"/>
      <c r="B4687"/>
      <c r="C4687" s="33"/>
      <c r="D4687" s="33"/>
      <c r="E4687" s="33"/>
      <c r="F4687" s="33"/>
      <c r="G4687" s="33"/>
      <c r="N4687"/>
      <c r="O4687"/>
      <c r="P4687"/>
      <c r="Q4687"/>
      <c r="R4687"/>
      <c r="S4687"/>
      <c r="T4687"/>
      <c r="U4687"/>
      <c r="V4687"/>
      <c r="W4687"/>
      <c r="X4687" s="410"/>
      <c r="Y4687" s="410"/>
      <c r="Z4687" s="410"/>
      <c r="AA4687" s="410"/>
      <c r="AB4687" s="410"/>
      <c r="AC4687" s="410"/>
      <c r="AD4687" s="410"/>
    </row>
    <row r="4688" spans="1:30" s="30" customFormat="1" x14ac:dyDescent="0.25">
      <c r="A4688"/>
      <c r="B4688"/>
      <c r="C4688" s="33"/>
      <c r="D4688" s="33"/>
      <c r="E4688" s="33"/>
      <c r="F4688" s="33"/>
      <c r="G4688" s="33"/>
      <c r="N4688"/>
      <c r="O4688"/>
      <c r="P4688"/>
      <c r="Q4688"/>
      <c r="R4688"/>
      <c r="S4688"/>
      <c r="T4688"/>
      <c r="U4688"/>
      <c r="V4688"/>
      <c r="W4688"/>
      <c r="X4688" s="410"/>
      <c r="Y4688" s="410"/>
      <c r="Z4688" s="410"/>
      <c r="AA4688" s="410"/>
      <c r="AB4688" s="410"/>
      <c r="AC4688" s="410"/>
      <c r="AD4688" s="410"/>
    </row>
    <row r="4689" spans="1:30" s="30" customFormat="1" x14ac:dyDescent="0.25">
      <c r="A4689"/>
      <c r="B4689"/>
      <c r="C4689" s="33"/>
      <c r="D4689" s="33"/>
      <c r="E4689" s="33"/>
      <c r="F4689" s="33"/>
      <c r="G4689" s="33"/>
      <c r="N4689"/>
      <c r="O4689"/>
      <c r="P4689"/>
      <c r="Q4689"/>
      <c r="R4689"/>
      <c r="S4689"/>
      <c r="T4689"/>
      <c r="U4689"/>
      <c r="V4689"/>
      <c r="W4689"/>
      <c r="X4689" s="410"/>
      <c r="Y4689" s="410"/>
      <c r="Z4689" s="410"/>
      <c r="AA4689" s="410"/>
      <c r="AB4689" s="410"/>
      <c r="AC4689" s="410"/>
      <c r="AD4689" s="410"/>
    </row>
    <row r="4690" spans="1:30" s="30" customFormat="1" x14ac:dyDescent="0.25">
      <c r="A4690"/>
      <c r="B4690"/>
      <c r="C4690" s="33"/>
      <c r="D4690" s="33"/>
      <c r="E4690" s="33"/>
      <c r="F4690" s="33"/>
      <c r="G4690" s="33"/>
      <c r="N4690"/>
      <c r="O4690"/>
      <c r="P4690"/>
      <c r="Q4690"/>
      <c r="R4690"/>
      <c r="S4690"/>
      <c r="T4690"/>
      <c r="U4690"/>
      <c r="V4690"/>
      <c r="W4690"/>
      <c r="X4690" s="410"/>
      <c r="Y4690" s="410"/>
      <c r="Z4690" s="410"/>
      <c r="AA4690" s="410"/>
      <c r="AB4690" s="410"/>
      <c r="AC4690" s="410"/>
      <c r="AD4690" s="410"/>
    </row>
    <row r="4691" spans="1:30" s="30" customFormat="1" x14ac:dyDescent="0.25">
      <c r="A4691"/>
      <c r="B4691"/>
      <c r="C4691" s="33"/>
      <c r="D4691" s="33"/>
      <c r="E4691" s="33"/>
      <c r="F4691" s="33"/>
      <c r="G4691" s="33"/>
      <c r="N4691"/>
      <c r="O4691"/>
      <c r="P4691"/>
      <c r="Q4691"/>
      <c r="R4691"/>
      <c r="S4691"/>
      <c r="T4691"/>
      <c r="U4691"/>
      <c r="V4691"/>
      <c r="W4691"/>
      <c r="X4691" s="410"/>
      <c r="Y4691" s="410"/>
      <c r="Z4691" s="410"/>
      <c r="AA4691" s="410"/>
      <c r="AB4691" s="410"/>
      <c r="AC4691" s="410"/>
      <c r="AD4691" s="410"/>
    </row>
    <row r="4692" spans="1:30" s="30" customFormat="1" x14ac:dyDescent="0.25">
      <c r="A4692"/>
      <c r="B4692"/>
      <c r="C4692" s="33"/>
      <c r="D4692" s="33"/>
      <c r="E4692" s="33"/>
      <c r="F4692" s="33"/>
      <c r="G4692" s="33"/>
      <c r="N4692"/>
      <c r="O4692"/>
      <c r="P4692"/>
      <c r="Q4692"/>
      <c r="R4692"/>
      <c r="S4692"/>
      <c r="T4692"/>
      <c r="U4692"/>
      <c r="V4692"/>
      <c r="W4692"/>
      <c r="X4692" s="410"/>
      <c r="Y4692" s="410"/>
      <c r="Z4692" s="410"/>
      <c r="AA4692" s="410"/>
      <c r="AB4692" s="410"/>
      <c r="AC4692" s="410"/>
      <c r="AD4692" s="410"/>
    </row>
    <row r="4693" spans="1:30" s="30" customFormat="1" x14ac:dyDescent="0.25">
      <c r="A4693"/>
      <c r="B4693"/>
      <c r="C4693" s="33"/>
      <c r="D4693" s="33"/>
      <c r="E4693" s="33"/>
      <c r="F4693" s="33"/>
      <c r="G4693" s="33"/>
      <c r="N4693"/>
      <c r="O4693"/>
      <c r="P4693"/>
      <c r="Q4693"/>
      <c r="R4693"/>
      <c r="S4693"/>
      <c r="T4693"/>
      <c r="U4693"/>
      <c r="V4693"/>
      <c r="W4693"/>
      <c r="X4693" s="410"/>
      <c r="Y4693" s="410"/>
      <c r="Z4693" s="410"/>
      <c r="AA4693" s="410"/>
      <c r="AB4693" s="410"/>
      <c r="AC4693" s="410"/>
      <c r="AD4693" s="410"/>
    </row>
    <row r="4694" spans="1:30" s="30" customFormat="1" x14ac:dyDescent="0.25">
      <c r="A4694"/>
      <c r="B4694"/>
      <c r="C4694" s="33"/>
      <c r="D4694" s="33"/>
      <c r="E4694" s="33"/>
      <c r="F4694" s="33"/>
      <c r="G4694" s="33"/>
      <c r="N4694"/>
      <c r="O4694"/>
      <c r="P4694"/>
      <c r="Q4694"/>
      <c r="R4694"/>
      <c r="S4694"/>
      <c r="T4694"/>
      <c r="U4694"/>
      <c r="V4694"/>
      <c r="W4694"/>
      <c r="X4694" s="410"/>
      <c r="Y4694" s="410"/>
      <c r="Z4694" s="410"/>
      <c r="AA4694" s="410"/>
      <c r="AB4694" s="410"/>
      <c r="AC4694" s="410"/>
      <c r="AD4694" s="410"/>
    </row>
    <row r="4695" spans="1:30" s="30" customFormat="1" x14ac:dyDescent="0.25">
      <c r="A4695"/>
      <c r="B4695"/>
      <c r="C4695" s="33"/>
      <c r="D4695" s="33"/>
      <c r="E4695" s="33"/>
      <c r="F4695" s="33"/>
      <c r="G4695" s="33"/>
      <c r="N4695"/>
      <c r="O4695"/>
      <c r="P4695"/>
      <c r="Q4695"/>
      <c r="R4695"/>
      <c r="S4695"/>
      <c r="T4695"/>
      <c r="U4695"/>
      <c r="V4695"/>
      <c r="W4695"/>
      <c r="X4695" s="410"/>
      <c r="Y4695" s="410"/>
      <c r="Z4695" s="410"/>
      <c r="AA4695" s="410"/>
      <c r="AB4695" s="410"/>
      <c r="AC4695" s="410"/>
      <c r="AD4695" s="410"/>
    </row>
    <row r="4696" spans="1:30" s="30" customFormat="1" x14ac:dyDescent="0.25">
      <c r="A4696"/>
      <c r="B4696"/>
      <c r="C4696" s="33"/>
      <c r="D4696" s="33"/>
      <c r="E4696" s="33"/>
      <c r="F4696" s="33"/>
      <c r="G4696" s="33"/>
      <c r="N4696"/>
      <c r="O4696"/>
      <c r="P4696"/>
      <c r="Q4696"/>
      <c r="R4696"/>
      <c r="S4696"/>
      <c r="T4696"/>
      <c r="U4696"/>
      <c r="V4696"/>
      <c r="W4696"/>
      <c r="X4696" s="410"/>
      <c r="Y4696" s="410"/>
      <c r="Z4696" s="410"/>
      <c r="AA4696" s="410"/>
      <c r="AB4696" s="410"/>
      <c r="AC4696" s="410"/>
      <c r="AD4696" s="410"/>
    </row>
    <row r="4697" spans="1:30" s="30" customFormat="1" x14ac:dyDescent="0.25">
      <c r="A4697"/>
      <c r="B4697"/>
      <c r="C4697" s="33"/>
      <c r="D4697" s="33"/>
      <c r="E4697" s="33"/>
      <c r="F4697" s="33"/>
      <c r="G4697" s="33"/>
      <c r="N4697"/>
      <c r="O4697"/>
      <c r="P4697"/>
      <c r="Q4697"/>
      <c r="R4697"/>
      <c r="S4697"/>
      <c r="T4697"/>
      <c r="U4697"/>
      <c r="V4697"/>
      <c r="W4697"/>
      <c r="X4697" s="410"/>
      <c r="Y4697" s="410"/>
      <c r="Z4697" s="410"/>
      <c r="AA4697" s="410"/>
      <c r="AB4697" s="410"/>
      <c r="AC4697" s="410"/>
      <c r="AD4697" s="410"/>
    </row>
    <row r="4698" spans="1:30" s="30" customFormat="1" x14ac:dyDescent="0.25">
      <c r="A4698"/>
      <c r="B4698"/>
      <c r="C4698" s="33"/>
      <c r="D4698" s="33"/>
      <c r="E4698" s="33"/>
      <c r="F4698" s="33"/>
      <c r="G4698" s="33"/>
      <c r="N4698"/>
      <c r="O4698"/>
      <c r="P4698"/>
      <c r="Q4698"/>
      <c r="R4698"/>
      <c r="S4698"/>
      <c r="T4698"/>
      <c r="U4698"/>
      <c r="V4698"/>
      <c r="W4698"/>
      <c r="X4698" s="410"/>
      <c r="Y4698" s="410"/>
      <c r="Z4698" s="410"/>
      <c r="AA4698" s="410"/>
      <c r="AB4698" s="410"/>
      <c r="AC4698" s="410"/>
      <c r="AD4698" s="410"/>
    </row>
    <row r="4699" spans="1:30" s="30" customFormat="1" x14ac:dyDescent="0.25">
      <c r="A4699"/>
      <c r="B4699"/>
      <c r="C4699" s="33"/>
      <c r="D4699" s="33"/>
      <c r="E4699" s="33"/>
      <c r="F4699" s="33"/>
      <c r="G4699" s="33"/>
      <c r="N4699"/>
      <c r="O4699"/>
      <c r="P4699"/>
      <c r="Q4699"/>
      <c r="R4699"/>
      <c r="S4699"/>
      <c r="T4699"/>
      <c r="U4699"/>
      <c r="V4699"/>
      <c r="W4699"/>
      <c r="X4699" s="410"/>
      <c r="Y4699" s="410"/>
      <c r="Z4699" s="410"/>
      <c r="AA4699" s="410"/>
      <c r="AB4699" s="410"/>
      <c r="AC4699" s="410"/>
      <c r="AD4699" s="410"/>
    </row>
    <row r="4700" spans="1:30" s="30" customFormat="1" x14ac:dyDescent="0.25">
      <c r="A4700"/>
      <c r="B4700"/>
      <c r="C4700" s="33"/>
      <c r="D4700" s="33"/>
      <c r="E4700" s="33"/>
      <c r="F4700" s="33"/>
      <c r="G4700" s="33"/>
      <c r="N4700"/>
      <c r="O4700"/>
      <c r="P4700"/>
      <c r="Q4700"/>
      <c r="R4700"/>
      <c r="S4700"/>
      <c r="T4700"/>
      <c r="U4700"/>
      <c r="V4700"/>
      <c r="W4700"/>
      <c r="X4700" s="410"/>
      <c r="Y4700" s="410"/>
      <c r="Z4700" s="410"/>
      <c r="AA4700" s="410"/>
      <c r="AB4700" s="410"/>
      <c r="AC4700" s="410"/>
      <c r="AD4700" s="410"/>
    </row>
    <row r="4701" spans="1:30" s="30" customFormat="1" x14ac:dyDescent="0.25">
      <c r="A4701"/>
      <c r="B4701"/>
      <c r="C4701" s="33"/>
      <c r="D4701" s="33"/>
      <c r="E4701" s="33"/>
      <c r="F4701" s="33"/>
      <c r="G4701" s="33"/>
      <c r="N4701"/>
      <c r="O4701"/>
      <c r="P4701"/>
      <c r="Q4701"/>
      <c r="R4701"/>
      <c r="S4701"/>
      <c r="T4701"/>
      <c r="U4701"/>
      <c r="V4701"/>
      <c r="W4701"/>
      <c r="X4701" s="410"/>
      <c r="Y4701" s="410"/>
      <c r="Z4701" s="410"/>
      <c r="AA4701" s="410"/>
      <c r="AB4701" s="410"/>
      <c r="AC4701" s="410"/>
      <c r="AD4701" s="410"/>
    </row>
    <row r="4702" spans="1:30" s="30" customFormat="1" x14ac:dyDescent="0.25">
      <c r="A4702"/>
      <c r="B4702"/>
      <c r="C4702" s="33"/>
      <c r="D4702" s="33"/>
      <c r="E4702" s="33"/>
      <c r="F4702" s="33"/>
      <c r="G4702" s="33"/>
      <c r="N4702"/>
      <c r="O4702"/>
      <c r="P4702"/>
      <c r="Q4702"/>
      <c r="R4702"/>
      <c r="S4702"/>
      <c r="T4702"/>
      <c r="U4702"/>
      <c r="V4702"/>
      <c r="W4702"/>
      <c r="X4702" s="410"/>
      <c r="Y4702" s="410"/>
      <c r="Z4702" s="410"/>
      <c r="AA4702" s="410"/>
      <c r="AB4702" s="410"/>
      <c r="AC4702" s="410"/>
      <c r="AD4702" s="410"/>
    </row>
    <row r="4703" spans="1:30" s="30" customFormat="1" x14ac:dyDescent="0.25">
      <c r="A4703"/>
      <c r="B4703"/>
      <c r="C4703" s="33"/>
      <c r="D4703" s="33"/>
      <c r="E4703" s="33"/>
      <c r="F4703" s="33"/>
      <c r="G4703" s="33"/>
      <c r="N4703"/>
      <c r="O4703"/>
      <c r="P4703"/>
      <c r="Q4703"/>
      <c r="R4703"/>
      <c r="S4703"/>
      <c r="T4703"/>
      <c r="U4703"/>
      <c r="V4703"/>
      <c r="W4703"/>
      <c r="X4703" s="410"/>
      <c r="Y4703" s="410"/>
      <c r="Z4703" s="410"/>
      <c r="AA4703" s="410"/>
      <c r="AB4703" s="410"/>
      <c r="AC4703" s="410"/>
      <c r="AD4703" s="410"/>
    </row>
    <row r="4704" spans="1:30" s="30" customFormat="1" x14ac:dyDescent="0.25">
      <c r="A4704"/>
      <c r="B4704"/>
      <c r="C4704" s="33"/>
      <c r="D4704" s="33"/>
      <c r="E4704" s="33"/>
      <c r="F4704" s="33"/>
      <c r="G4704" s="33"/>
      <c r="N4704"/>
      <c r="O4704"/>
      <c r="P4704"/>
      <c r="Q4704"/>
      <c r="R4704"/>
      <c r="S4704"/>
      <c r="T4704"/>
      <c r="U4704"/>
      <c r="V4704"/>
      <c r="W4704"/>
      <c r="X4704" s="410"/>
      <c r="Y4704" s="410"/>
      <c r="Z4704" s="410"/>
      <c r="AA4704" s="410"/>
      <c r="AB4704" s="410"/>
      <c r="AC4704" s="410"/>
      <c r="AD4704" s="410"/>
    </row>
    <row r="4705" spans="1:30" s="30" customFormat="1" x14ac:dyDescent="0.25">
      <c r="A4705"/>
      <c r="B4705"/>
      <c r="C4705" s="33"/>
      <c r="D4705" s="33"/>
      <c r="E4705" s="33"/>
      <c r="F4705" s="33"/>
      <c r="G4705" s="33"/>
      <c r="N4705"/>
      <c r="O4705"/>
      <c r="P4705"/>
      <c r="Q4705"/>
      <c r="R4705"/>
      <c r="S4705"/>
      <c r="T4705"/>
      <c r="U4705"/>
      <c r="V4705"/>
      <c r="W4705"/>
      <c r="X4705" s="410"/>
      <c r="Y4705" s="410"/>
      <c r="Z4705" s="410"/>
      <c r="AA4705" s="410"/>
      <c r="AB4705" s="410"/>
      <c r="AC4705" s="410"/>
      <c r="AD4705" s="410"/>
    </row>
    <row r="4706" spans="1:30" s="30" customFormat="1" x14ac:dyDescent="0.25">
      <c r="A4706"/>
      <c r="B4706"/>
      <c r="C4706" s="33"/>
      <c r="D4706" s="33"/>
      <c r="E4706" s="33"/>
      <c r="F4706" s="33"/>
      <c r="G4706" s="33"/>
      <c r="N4706"/>
      <c r="O4706"/>
      <c r="P4706"/>
      <c r="Q4706"/>
      <c r="R4706"/>
      <c r="S4706"/>
      <c r="T4706"/>
      <c r="U4706"/>
      <c r="V4706"/>
      <c r="W4706"/>
      <c r="X4706" s="410"/>
      <c r="Y4706" s="410"/>
      <c r="Z4706" s="410"/>
      <c r="AA4706" s="410"/>
      <c r="AB4706" s="410"/>
      <c r="AC4706" s="410"/>
      <c r="AD4706" s="410"/>
    </row>
    <row r="4707" spans="1:30" s="30" customFormat="1" x14ac:dyDescent="0.25">
      <c r="A4707"/>
      <c r="B4707"/>
      <c r="C4707" s="33"/>
      <c r="D4707" s="33"/>
      <c r="E4707" s="33"/>
      <c r="F4707" s="33"/>
      <c r="G4707" s="33"/>
      <c r="N4707"/>
      <c r="O4707"/>
      <c r="P4707"/>
      <c r="Q4707"/>
      <c r="R4707"/>
      <c r="S4707"/>
      <c r="T4707"/>
      <c r="U4707"/>
      <c r="V4707"/>
      <c r="W4707"/>
      <c r="X4707" s="410"/>
      <c r="Y4707" s="410"/>
      <c r="Z4707" s="410"/>
      <c r="AA4707" s="410"/>
      <c r="AB4707" s="410"/>
      <c r="AC4707" s="410"/>
      <c r="AD4707" s="410"/>
    </row>
    <row r="4708" spans="1:30" s="30" customFormat="1" x14ac:dyDescent="0.25">
      <c r="A4708"/>
      <c r="B4708"/>
      <c r="C4708" s="33"/>
      <c r="D4708" s="33"/>
      <c r="E4708" s="33"/>
      <c r="F4708" s="33"/>
      <c r="G4708" s="33"/>
      <c r="N4708"/>
      <c r="O4708"/>
      <c r="P4708"/>
      <c r="Q4708"/>
      <c r="R4708"/>
      <c r="S4708"/>
      <c r="T4708"/>
      <c r="U4708"/>
      <c r="V4708"/>
      <c r="W4708"/>
      <c r="X4708" s="410"/>
      <c r="Y4708" s="410"/>
      <c r="Z4708" s="410"/>
      <c r="AA4708" s="410"/>
      <c r="AB4708" s="410"/>
      <c r="AC4708" s="410"/>
      <c r="AD4708" s="410"/>
    </row>
    <row r="4709" spans="1:30" s="30" customFormat="1" x14ac:dyDescent="0.25">
      <c r="A4709"/>
      <c r="B4709"/>
      <c r="C4709" s="33"/>
      <c r="D4709" s="33"/>
      <c r="E4709" s="33"/>
      <c r="F4709" s="33"/>
      <c r="G4709" s="33"/>
      <c r="N4709"/>
      <c r="O4709"/>
      <c r="P4709"/>
      <c r="Q4709"/>
      <c r="R4709"/>
      <c r="S4709"/>
      <c r="T4709"/>
      <c r="U4709"/>
      <c r="V4709"/>
      <c r="W4709"/>
      <c r="X4709" s="410"/>
      <c r="Y4709" s="410"/>
      <c r="Z4709" s="410"/>
      <c r="AA4709" s="410"/>
      <c r="AB4709" s="410"/>
      <c r="AC4709" s="410"/>
      <c r="AD4709" s="410"/>
    </row>
    <row r="4710" spans="1:30" s="30" customFormat="1" x14ac:dyDescent="0.25">
      <c r="A4710"/>
      <c r="B4710"/>
      <c r="C4710" s="33"/>
      <c r="D4710" s="33"/>
      <c r="E4710" s="33"/>
      <c r="F4710" s="33"/>
      <c r="G4710" s="33"/>
      <c r="N4710"/>
      <c r="O4710"/>
      <c r="P4710"/>
      <c r="Q4710"/>
      <c r="R4710"/>
      <c r="S4710"/>
      <c r="T4710"/>
      <c r="U4710"/>
      <c r="V4710"/>
      <c r="W4710"/>
      <c r="X4710" s="410"/>
      <c r="Y4710" s="410"/>
      <c r="Z4710" s="410"/>
      <c r="AA4710" s="410"/>
      <c r="AB4710" s="410"/>
      <c r="AC4710" s="410"/>
      <c r="AD4710" s="410"/>
    </row>
    <row r="4711" spans="1:30" s="30" customFormat="1" x14ac:dyDescent="0.25">
      <c r="A4711"/>
      <c r="B4711"/>
      <c r="C4711" s="33"/>
      <c r="D4711" s="33"/>
      <c r="E4711" s="33"/>
      <c r="F4711" s="33"/>
      <c r="G4711" s="33"/>
      <c r="N4711"/>
      <c r="O4711"/>
      <c r="P4711"/>
      <c r="Q4711"/>
      <c r="R4711"/>
      <c r="S4711"/>
      <c r="T4711"/>
      <c r="U4711"/>
      <c r="V4711"/>
      <c r="W4711"/>
      <c r="X4711" s="410"/>
      <c r="Y4711" s="410"/>
      <c r="Z4711" s="410"/>
      <c r="AA4711" s="410"/>
      <c r="AB4711" s="410"/>
      <c r="AC4711" s="410"/>
      <c r="AD4711" s="410"/>
    </row>
    <row r="4712" spans="1:30" s="30" customFormat="1" x14ac:dyDescent="0.25">
      <c r="A4712"/>
      <c r="B4712"/>
      <c r="C4712" s="33"/>
      <c r="D4712" s="33"/>
      <c r="E4712" s="33"/>
      <c r="F4712" s="33"/>
      <c r="G4712" s="33"/>
      <c r="N4712"/>
      <c r="O4712"/>
      <c r="P4712"/>
      <c r="Q4712"/>
      <c r="R4712"/>
      <c r="S4712"/>
      <c r="T4712"/>
      <c r="U4712"/>
      <c r="V4712"/>
      <c r="W4712"/>
      <c r="X4712" s="410"/>
      <c r="Y4712" s="410"/>
      <c r="Z4712" s="410"/>
      <c r="AA4712" s="410"/>
      <c r="AB4712" s="410"/>
      <c r="AC4712" s="410"/>
      <c r="AD4712" s="410"/>
    </row>
    <row r="4713" spans="1:30" s="30" customFormat="1" x14ac:dyDescent="0.25">
      <c r="A4713"/>
      <c r="B4713"/>
      <c r="C4713" s="33"/>
      <c r="D4713" s="33"/>
      <c r="E4713" s="33"/>
      <c r="F4713" s="33"/>
      <c r="G4713" s="33"/>
      <c r="N4713"/>
      <c r="O4713"/>
      <c r="P4713"/>
      <c r="Q4713"/>
      <c r="R4713"/>
      <c r="S4713"/>
      <c r="T4713"/>
      <c r="U4713"/>
      <c r="V4713"/>
      <c r="W4713"/>
      <c r="X4713" s="410"/>
      <c r="Y4713" s="410"/>
      <c r="Z4713" s="410"/>
      <c r="AA4713" s="410"/>
      <c r="AB4713" s="410"/>
      <c r="AC4713" s="410"/>
      <c r="AD4713" s="410"/>
    </row>
    <row r="4714" spans="1:30" s="30" customFormat="1" x14ac:dyDescent="0.25">
      <c r="A4714"/>
      <c r="B4714"/>
      <c r="C4714" s="33"/>
      <c r="D4714" s="33"/>
      <c r="E4714" s="33"/>
      <c r="F4714" s="33"/>
      <c r="G4714" s="33"/>
      <c r="N4714"/>
      <c r="O4714"/>
      <c r="P4714"/>
      <c r="Q4714"/>
      <c r="R4714"/>
      <c r="S4714"/>
      <c r="T4714"/>
      <c r="U4714"/>
      <c r="V4714"/>
      <c r="W4714"/>
      <c r="X4714" s="410"/>
      <c r="Y4714" s="410"/>
      <c r="Z4714" s="410"/>
      <c r="AA4714" s="410"/>
      <c r="AB4714" s="410"/>
      <c r="AC4714" s="410"/>
      <c r="AD4714" s="410"/>
    </row>
    <row r="4715" spans="1:30" s="30" customFormat="1" x14ac:dyDescent="0.25">
      <c r="A4715"/>
      <c r="B4715"/>
      <c r="C4715" s="33"/>
      <c r="D4715" s="33"/>
      <c r="E4715" s="33"/>
      <c r="F4715" s="33"/>
      <c r="G4715" s="33"/>
      <c r="N4715"/>
      <c r="O4715"/>
      <c r="P4715"/>
      <c r="Q4715"/>
      <c r="R4715"/>
      <c r="S4715"/>
      <c r="T4715"/>
      <c r="U4715"/>
      <c r="V4715"/>
      <c r="W4715"/>
      <c r="X4715" s="410"/>
      <c r="Y4715" s="410"/>
      <c r="Z4715" s="410"/>
      <c r="AA4715" s="410"/>
      <c r="AB4715" s="410"/>
      <c r="AC4715" s="410"/>
      <c r="AD4715" s="410"/>
    </row>
    <row r="4716" spans="1:30" s="30" customFormat="1" x14ac:dyDescent="0.25">
      <c r="A4716"/>
      <c r="B4716"/>
      <c r="C4716" s="33"/>
      <c r="D4716" s="33"/>
      <c r="E4716" s="33"/>
      <c r="F4716" s="33"/>
      <c r="G4716" s="33"/>
      <c r="N4716"/>
      <c r="O4716"/>
      <c r="P4716"/>
      <c r="Q4716"/>
      <c r="R4716"/>
      <c r="S4716"/>
      <c r="T4716"/>
      <c r="U4716"/>
      <c r="V4716"/>
      <c r="W4716"/>
      <c r="X4716" s="410"/>
      <c r="Y4716" s="410"/>
      <c r="Z4716" s="410"/>
      <c r="AA4716" s="410"/>
      <c r="AB4716" s="410"/>
      <c r="AC4716" s="410"/>
      <c r="AD4716" s="410"/>
    </row>
    <row r="4717" spans="1:30" s="30" customFormat="1" x14ac:dyDescent="0.25">
      <c r="A4717"/>
      <c r="B4717"/>
      <c r="C4717" s="33"/>
      <c r="D4717" s="33"/>
      <c r="E4717" s="33"/>
      <c r="F4717" s="33"/>
      <c r="G4717" s="33"/>
      <c r="N4717"/>
      <c r="O4717"/>
      <c r="P4717"/>
      <c r="Q4717"/>
      <c r="R4717"/>
      <c r="S4717"/>
      <c r="T4717"/>
      <c r="U4717"/>
      <c r="V4717"/>
      <c r="W4717"/>
      <c r="X4717" s="410"/>
      <c r="Y4717" s="410"/>
      <c r="Z4717" s="410"/>
      <c r="AA4717" s="410"/>
      <c r="AB4717" s="410"/>
      <c r="AC4717" s="410"/>
      <c r="AD4717" s="410"/>
    </row>
    <row r="4718" spans="1:30" s="30" customFormat="1" x14ac:dyDescent="0.25">
      <c r="A4718"/>
      <c r="B4718"/>
      <c r="C4718" s="33"/>
      <c r="D4718" s="33"/>
      <c r="E4718" s="33"/>
      <c r="F4718" s="33"/>
      <c r="G4718" s="33"/>
      <c r="N4718"/>
      <c r="O4718"/>
      <c r="P4718"/>
      <c r="Q4718"/>
      <c r="R4718"/>
      <c r="S4718"/>
      <c r="T4718"/>
      <c r="U4718"/>
      <c r="V4718"/>
      <c r="W4718"/>
      <c r="X4718" s="410"/>
      <c r="Y4718" s="410"/>
      <c r="Z4718" s="410"/>
      <c r="AA4718" s="410"/>
      <c r="AB4718" s="410"/>
      <c r="AC4718" s="410"/>
      <c r="AD4718" s="410"/>
    </row>
    <row r="4719" spans="1:30" s="30" customFormat="1" x14ac:dyDescent="0.25">
      <c r="A4719"/>
      <c r="B4719"/>
      <c r="C4719" s="33"/>
      <c r="D4719" s="33"/>
      <c r="E4719" s="33"/>
      <c r="F4719" s="33"/>
      <c r="G4719" s="33"/>
      <c r="N4719"/>
      <c r="O4719"/>
      <c r="P4719"/>
      <c r="Q4719"/>
      <c r="R4719"/>
      <c r="S4719"/>
      <c r="T4719"/>
      <c r="U4719"/>
      <c r="V4719"/>
      <c r="W4719"/>
      <c r="X4719" s="410"/>
      <c r="Y4719" s="410"/>
      <c r="Z4719" s="410"/>
      <c r="AA4719" s="410"/>
      <c r="AB4719" s="410"/>
      <c r="AC4719" s="410"/>
      <c r="AD4719" s="410"/>
    </row>
    <row r="4720" spans="1:30" s="30" customFormat="1" x14ac:dyDescent="0.25">
      <c r="A4720"/>
      <c r="B4720"/>
      <c r="C4720" s="33"/>
      <c r="D4720" s="33"/>
      <c r="E4720" s="33"/>
      <c r="F4720" s="33"/>
      <c r="G4720" s="33"/>
      <c r="N4720"/>
      <c r="O4720"/>
      <c r="P4720"/>
      <c r="Q4720"/>
      <c r="R4720"/>
      <c r="S4720"/>
      <c r="T4720"/>
      <c r="U4720"/>
      <c r="V4720"/>
      <c r="W4720"/>
      <c r="X4720" s="410"/>
      <c r="Y4720" s="410"/>
      <c r="Z4720" s="410"/>
      <c r="AA4720" s="410"/>
      <c r="AB4720" s="410"/>
      <c r="AC4720" s="410"/>
      <c r="AD4720" s="410"/>
    </row>
    <row r="4721" spans="1:30" s="30" customFormat="1" x14ac:dyDescent="0.25">
      <c r="A4721"/>
      <c r="B4721"/>
      <c r="C4721" s="33"/>
      <c r="D4721" s="33"/>
      <c r="E4721" s="33"/>
      <c r="F4721" s="33"/>
      <c r="G4721" s="33"/>
      <c r="N4721"/>
      <c r="O4721"/>
      <c r="P4721"/>
      <c r="Q4721"/>
      <c r="R4721"/>
      <c r="S4721"/>
      <c r="T4721"/>
      <c r="U4721"/>
      <c r="V4721"/>
      <c r="W4721"/>
      <c r="X4721" s="410"/>
      <c r="Y4721" s="410"/>
      <c r="Z4721" s="410"/>
      <c r="AA4721" s="410"/>
      <c r="AB4721" s="410"/>
      <c r="AC4721" s="410"/>
      <c r="AD4721" s="410"/>
    </row>
    <row r="4722" spans="1:30" s="30" customFormat="1" x14ac:dyDescent="0.25">
      <c r="A4722"/>
      <c r="B4722"/>
      <c r="C4722" s="33"/>
      <c r="D4722" s="33"/>
      <c r="E4722" s="33"/>
      <c r="F4722" s="33"/>
      <c r="G4722" s="33"/>
      <c r="N4722"/>
      <c r="O4722"/>
      <c r="P4722"/>
      <c r="Q4722"/>
      <c r="R4722"/>
      <c r="S4722"/>
      <c r="T4722"/>
      <c r="U4722"/>
      <c r="V4722"/>
      <c r="W4722"/>
      <c r="X4722" s="410"/>
      <c r="Y4722" s="410"/>
      <c r="Z4722" s="410"/>
      <c r="AA4722" s="410"/>
      <c r="AB4722" s="410"/>
      <c r="AC4722" s="410"/>
      <c r="AD4722" s="410"/>
    </row>
    <row r="4723" spans="1:30" s="30" customFormat="1" x14ac:dyDescent="0.25">
      <c r="A4723"/>
      <c r="B4723"/>
      <c r="C4723" s="33"/>
      <c r="D4723" s="33"/>
      <c r="E4723" s="33"/>
      <c r="F4723" s="33"/>
      <c r="G4723" s="33"/>
      <c r="N4723"/>
      <c r="O4723"/>
      <c r="P4723"/>
      <c r="Q4723"/>
      <c r="R4723"/>
      <c r="S4723"/>
      <c r="T4723"/>
      <c r="U4723"/>
      <c r="V4723"/>
      <c r="W4723"/>
      <c r="X4723" s="410"/>
      <c r="Y4723" s="410"/>
      <c r="Z4723" s="410"/>
      <c r="AA4723" s="410"/>
      <c r="AB4723" s="410"/>
      <c r="AC4723" s="410"/>
      <c r="AD4723" s="410"/>
    </row>
    <row r="4724" spans="1:30" s="30" customFormat="1" x14ac:dyDescent="0.25">
      <c r="A4724"/>
      <c r="B4724"/>
      <c r="C4724" s="33"/>
      <c r="D4724" s="33"/>
      <c r="E4724" s="33"/>
      <c r="F4724" s="33"/>
      <c r="G4724" s="33"/>
      <c r="N4724"/>
      <c r="O4724"/>
      <c r="P4724"/>
      <c r="Q4724"/>
      <c r="R4724"/>
      <c r="S4724"/>
      <c r="T4724"/>
      <c r="U4724"/>
      <c r="V4724"/>
      <c r="W4724"/>
      <c r="X4724" s="410"/>
      <c r="Y4724" s="410"/>
      <c r="Z4724" s="410"/>
      <c r="AA4724" s="410"/>
      <c r="AB4724" s="410"/>
      <c r="AC4724" s="410"/>
      <c r="AD4724" s="410"/>
    </row>
    <row r="4725" spans="1:30" s="30" customFormat="1" x14ac:dyDescent="0.25">
      <c r="A4725"/>
      <c r="B4725"/>
      <c r="C4725" s="33"/>
      <c r="D4725" s="33"/>
      <c r="E4725" s="33"/>
      <c r="F4725" s="33"/>
      <c r="G4725" s="33"/>
      <c r="N4725"/>
      <c r="O4725"/>
      <c r="P4725"/>
      <c r="Q4725"/>
      <c r="R4725"/>
      <c r="S4725"/>
      <c r="T4725"/>
      <c r="U4725"/>
      <c r="V4725"/>
      <c r="W4725"/>
      <c r="X4725" s="410"/>
      <c r="Y4725" s="410"/>
      <c r="Z4725" s="410"/>
      <c r="AA4725" s="410"/>
      <c r="AB4725" s="410"/>
      <c r="AC4725" s="410"/>
      <c r="AD4725" s="410"/>
    </row>
    <row r="4726" spans="1:30" s="30" customFormat="1" x14ac:dyDescent="0.25">
      <c r="A4726"/>
      <c r="B4726"/>
      <c r="C4726" s="33"/>
      <c r="D4726" s="33"/>
      <c r="E4726" s="33"/>
      <c r="F4726" s="33"/>
      <c r="G4726" s="33"/>
      <c r="N4726"/>
      <c r="O4726"/>
      <c r="P4726"/>
      <c r="Q4726"/>
      <c r="R4726"/>
      <c r="S4726"/>
      <c r="T4726"/>
      <c r="U4726"/>
      <c r="V4726"/>
      <c r="W4726"/>
      <c r="X4726" s="410"/>
      <c r="Y4726" s="410"/>
      <c r="Z4726" s="410"/>
      <c r="AA4726" s="410"/>
      <c r="AB4726" s="410"/>
      <c r="AC4726" s="410"/>
      <c r="AD4726" s="410"/>
    </row>
    <row r="4727" spans="1:30" s="30" customFormat="1" x14ac:dyDescent="0.25">
      <c r="A4727"/>
      <c r="B4727"/>
      <c r="C4727" s="33"/>
      <c r="D4727" s="33"/>
      <c r="E4727" s="33"/>
      <c r="F4727" s="33"/>
      <c r="G4727" s="33"/>
      <c r="N4727"/>
      <c r="O4727"/>
      <c r="P4727"/>
      <c r="Q4727"/>
      <c r="R4727"/>
      <c r="S4727"/>
      <c r="T4727"/>
      <c r="U4727"/>
      <c r="V4727"/>
      <c r="W4727"/>
      <c r="X4727" s="410"/>
      <c r="Y4727" s="410"/>
      <c r="Z4727" s="410"/>
      <c r="AA4727" s="410"/>
      <c r="AB4727" s="410"/>
      <c r="AC4727" s="410"/>
      <c r="AD4727" s="410"/>
    </row>
    <row r="4728" spans="1:30" s="30" customFormat="1" x14ac:dyDescent="0.25">
      <c r="A4728"/>
      <c r="B4728"/>
      <c r="C4728" s="33"/>
      <c r="D4728" s="33"/>
      <c r="E4728" s="33"/>
      <c r="F4728" s="33"/>
      <c r="G4728" s="33"/>
      <c r="N4728"/>
      <c r="O4728"/>
      <c r="P4728"/>
      <c r="Q4728"/>
      <c r="R4728"/>
      <c r="S4728"/>
      <c r="T4728"/>
      <c r="U4728"/>
      <c r="V4728"/>
      <c r="W4728"/>
      <c r="X4728" s="410"/>
      <c r="Y4728" s="410"/>
      <c r="Z4728" s="410"/>
      <c r="AA4728" s="410"/>
      <c r="AB4728" s="410"/>
      <c r="AC4728" s="410"/>
      <c r="AD4728" s="410"/>
    </row>
    <row r="4729" spans="1:30" s="30" customFormat="1" x14ac:dyDescent="0.25">
      <c r="A4729"/>
      <c r="B4729"/>
      <c r="C4729" s="33"/>
      <c r="D4729" s="33"/>
      <c r="E4729" s="33"/>
      <c r="F4729" s="33"/>
      <c r="G4729" s="33"/>
      <c r="N4729"/>
      <c r="O4729"/>
      <c r="P4729"/>
      <c r="Q4729"/>
      <c r="R4729"/>
      <c r="S4729"/>
      <c r="T4729"/>
      <c r="U4729"/>
      <c r="V4729"/>
      <c r="W4729"/>
      <c r="X4729" s="410"/>
      <c r="Y4729" s="410"/>
      <c r="Z4729" s="410"/>
      <c r="AA4729" s="410"/>
      <c r="AB4729" s="410"/>
      <c r="AC4729" s="410"/>
      <c r="AD4729" s="410"/>
    </row>
    <row r="4730" spans="1:30" s="30" customFormat="1" x14ac:dyDescent="0.25">
      <c r="A4730"/>
      <c r="B4730"/>
      <c r="C4730" s="33"/>
      <c r="D4730" s="33"/>
      <c r="E4730" s="33"/>
      <c r="F4730" s="33"/>
      <c r="G4730" s="33"/>
      <c r="N4730"/>
      <c r="O4730"/>
      <c r="P4730"/>
      <c r="Q4730"/>
      <c r="R4730"/>
      <c r="S4730"/>
      <c r="T4730"/>
      <c r="U4730"/>
      <c r="V4730"/>
      <c r="W4730"/>
      <c r="X4730" s="410"/>
      <c r="Y4730" s="410"/>
      <c r="Z4730" s="410"/>
      <c r="AA4730" s="410"/>
      <c r="AB4730" s="410"/>
      <c r="AC4730" s="410"/>
      <c r="AD4730" s="410"/>
    </row>
    <row r="4731" spans="1:30" s="30" customFormat="1" x14ac:dyDescent="0.25">
      <c r="A4731"/>
      <c r="B4731"/>
      <c r="C4731" s="33"/>
      <c r="D4731" s="33"/>
      <c r="E4731" s="33"/>
      <c r="F4731" s="33"/>
      <c r="G4731" s="33"/>
      <c r="N4731"/>
      <c r="O4731"/>
      <c r="P4731"/>
      <c r="Q4731"/>
      <c r="R4731"/>
      <c r="S4731"/>
      <c r="T4731"/>
      <c r="U4731"/>
      <c r="V4731"/>
      <c r="W4731"/>
      <c r="X4731" s="410"/>
      <c r="Y4731" s="410"/>
      <c r="Z4731" s="410"/>
      <c r="AA4731" s="410"/>
      <c r="AB4731" s="410"/>
      <c r="AC4731" s="410"/>
      <c r="AD4731" s="410"/>
    </row>
    <row r="4732" spans="1:30" s="30" customFormat="1" x14ac:dyDescent="0.25">
      <c r="A4732"/>
      <c r="B4732"/>
      <c r="C4732" s="33"/>
      <c r="D4732" s="33"/>
      <c r="E4732" s="33"/>
      <c r="F4732" s="33"/>
      <c r="G4732" s="33"/>
      <c r="N4732"/>
      <c r="O4732"/>
      <c r="P4732"/>
      <c r="Q4732"/>
      <c r="R4732"/>
      <c r="S4732"/>
      <c r="T4732"/>
      <c r="U4732"/>
      <c r="V4732"/>
      <c r="W4732"/>
      <c r="X4732" s="410"/>
      <c r="Y4732" s="410"/>
      <c r="Z4732" s="410"/>
      <c r="AA4732" s="410"/>
      <c r="AB4732" s="410"/>
      <c r="AC4732" s="410"/>
      <c r="AD4732" s="410"/>
    </row>
    <row r="4733" spans="1:30" s="30" customFormat="1" x14ac:dyDescent="0.25">
      <c r="A4733"/>
      <c r="B4733"/>
      <c r="C4733" s="33"/>
      <c r="D4733" s="33"/>
      <c r="E4733" s="33"/>
      <c r="F4733" s="33"/>
      <c r="G4733" s="33"/>
      <c r="N4733"/>
      <c r="O4733"/>
      <c r="P4733"/>
      <c r="Q4733"/>
      <c r="R4733"/>
      <c r="S4733"/>
      <c r="T4733"/>
      <c r="U4733"/>
      <c r="V4733"/>
      <c r="W4733"/>
      <c r="X4733" s="410"/>
      <c r="Y4733" s="410"/>
      <c r="Z4733" s="410"/>
      <c r="AA4733" s="410"/>
      <c r="AB4733" s="410"/>
      <c r="AC4733" s="410"/>
      <c r="AD4733" s="410"/>
    </row>
    <row r="4734" spans="1:30" s="30" customFormat="1" x14ac:dyDescent="0.25">
      <c r="A4734"/>
      <c r="B4734"/>
      <c r="C4734" s="33"/>
      <c r="D4734" s="33"/>
      <c r="E4734" s="33"/>
      <c r="F4734" s="33"/>
      <c r="G4734" s="33"/>
      <c r="N4734"/>
      <c r="O4734"/>
      <c r="P4734"/>
      <c r="Q4734"/>
      <c r="R4734"/>
      <c r="S4734"/>
      <c r="T4734"/>
      <c r="U4734"/>
      <c r="V4734"/>
      <c r="W4734"/>
      <c r="X4734" s="410"/>
      <c r="Y4734" s="410"/>
      <c r="Z4734" s="410"/>
      <c r="AA4734" s="410"/>
      <c r="AB4734" s="410"/>
      <c r="AC4734" s="410"/>
      <c r="AD4734" s="410"/>
    </row>
    <row r="4735" spans="1:30" s="30" customFormat="1" x14ac:dyDescent="0.25">
      <c r="A4735"/>
      <c r="B4735"/>
      <c r="C4735" s="33"/>
      <c r="D4735" s="33"/>
      <c r="E4735" s="33"/>
      <c r="F4735" s="33"/>
      <c r="G4735" s="33"/>
      <c r="N4735"/>
      <c r="O4735"/>
      <c r="P4735"/>
      <c r="Q4735"/>
      <c r="R4735"/>
      <c r="S4735"/>
      <c r="T4735"/>
      <c r="U4735"/>
      <c r="V4735"/>
      <c r="W4735"/>
      <c r="X4735" s="410"/>
      <c r="Y4735" s="410"/>
      <c r="Z4735" s="410"/>
      <c r="AA4735" s="410"/>
      <c r="AB4735" s="410"/>
      <c r="AC4735" s="410"/>
      <c r="AD4735" s="410"/>
    </row>
    <row r="4736" spans="1:30" s="30" customFormat="1" x14ac:dyDescent="0.25">
      <c r="A4736"/>
      <c r="B4736"/>
      <c r="C4736" s="33"/>
      <c r="D4736" s="33"/>
      <c r="E4736" s="33"/>
      <c r="F4736" s="33"/>
      <c r="G4736" s="33"/>
      <c r="N4736"/>
      <c r="O4736"/>
      <c r="P4736"/>
      <c r="Q4736"/>
      <c r="R4736"/>
      <c r="S4736"/>
      <c r="T4736"/>
      <c r="U4736"/>
      <c r="V4736"/>
      <c r="W4736"/>
      <c r="X4736" s="410"/>
      <c r="Y4736" s="410"/>
      <c r="Z4736" s="410"/>
      <c r="AA4736" s="410"/>
      <c r="AB4736" s="410"/>
      <c r="AC4736" s="410"/>
      <c r="AD4736" s="410"/>
    </row>
    <row r="4737" spans="1:30" s="30" customFormat="1" x14ac:dyDescent="0.25">
      <c r="A4737"/>
      <c r="B4737"/>
      <c r="C4737" s="33"/>
      <c r="D4737" s="33"/>
      <c r="E4737" s="33"/>
      <c r="F4737" s="33"/>
      <c r="G4737" s="33"/>
      <c r="N4737"/>
      <c r="O4737"/>
      <c r="P4737"/>
      <c r="Q4737"/>
      <c r="R4737"/>
      <c r="S4737"/>
      <c r="T4737"/>
      <c r="U4737"/>
      <c r="V4737"/>
      <c r="W4737"/>
      <c r="X4737" s="410"/>
      <c r="Y4737" s="410"/>
      <c r="Z4737" s="410"/>
      <c r="AA4737" s="410"/>
      <c r="AB4737" s="410"/>
      <c r="AC4737" s="410"/>
      <c r="AD4737" s="410"/>
    </row>
    <row r="4738" spans="1:30" s="30" customFormat="1" x14ac:dyDescent="0.25">
      <c r="A4738"/>
      <c r="B4738"/>
      <c r="C4738" s="33"/>
      <c r="D4738" s="33"/>
      <c r="E4738" s="33"/>
      <c r="F4738" s="33"/>
      <c r="G4738" s="33"/>
      <c r="N4738"/>
      <c r="O4738"/>
      <c r="P4738"/>
      <c r="Q4738"/>
      <c r="R4738"/>
      <c r="S4738"/>
      <c r="T4738"/>
      <c r="U4738"/>
      <c r="V4738"/>
      <c r="W4738"/>
      <c r="X4738" s="410"/>
      <c r="Y4738" s="410"/>
      <c r="Z4738" s="410"/>
      <c r="AA4738" s="410"/>
      <c r="AB4738" s="410"/>
      <c r="AC4738" s="410"/>
      <c r="AD4738" s="410"/>
    </row>
    <row r="4739" spans="1:30" s="30" customFormat="1" x14ac:dyDescent="0.25">
      <c r="A4739"/>
      <c r="B4739"/>
      <c r="C4739" s="33"/>
      <c r="D4739" s="33"/>
      <c r="E4739" s="33"/>
      <c r="F4739" s="33"/>
      <c r="G4739" s="33"/>
      <c r="N4739"/>
      <c r="O4739"/>
      <c r="P4739"/>
      <c r="Q4739"/>
      <c r="R4739"/>
      <c r="S4739"/>
      <c r="T4739"/>
      <c r="U4739"/>
      <c r="V4739"/>
      <c r="W4739"/>
      <c r="X4739" s="410"/>
      <c r="Y4739" s="410"/>
      <c r="Z4739" s="410"/>
      <c r="AA4739" s="410"/>
      <c r="AB4739" s="410"/>
      <c r="AC4739" s="410"/>
      <c r="AD4739" s="410"/>
    </row>
    <row r="4740" spans="1:30" s="30" customFormat="1" x14ac:dyDescent="0.25">
      <c r="A4740"/>
      <c r="B4740"/>
      <c r="C4740" s="33"/>
      <c r="D4740" s="33"/>
      <c r="E4740" s="33"/>
      <c r="F4740" s="33"/>
      <c r="G4740" s="33"/>
      <c r="N4740"/>
      <c r="O4740"/>
      <c r="P4740"/>
      <c r="Q4740"/>
      <c r="R4740"/>
      <c r="S4740"/>
      <c r="T4740"/>
      <c r="U4740"/>
      <c r="V4740"/>
      <c r="W4740"/>
      <c r="X4740" s="410"/>
      <c r="Y4740" s="410"/>
      <c r="Z4740" s="410"/>
      <c r="AA4740" s="410"/>
      <c r="AB4740" s="410"/>
      <c r="AC4740" s="410"/>
      <c r="AD4740" s="410"/>
    </row>
    <row r="4741" spans="1:30" s="30" customFormat="1" x14ac:dyDescent="0.25">
      <c r="A4741"/>
      <c r="B4741"/>
      <c r="C4741" s="33"/>
      <c r="D4741" s="33"/>
      <c r="E4741" s="33"/>
      <c r="F4741" s="33"/>
      <c r="G4741" s="33"/>
      <c r="N4741"/>
      <c r="O4741"/>
      <c r="P4741"/>
      <c r="Q4741"/>
      <c r="R4741"/>
      <c r="S4741"/>
      <c r="T4741"/>
      <c r="U4741"/>
      <c r="V4741"/>
      <c r="W4741"/>
      <c r="X4741" s="410"/>
      <c r="Y4741" s="410"/>
      <c r="Z4741" s="410"/>
      <c r="AA4741" s="410"/>
      <c r="AB4741" s="410"/>
      <c r="AC4741" s="410"/>
      <c r="AD4741" s="410"/>
    </row>
    <row r="4742" spans="1:30" s="30" customFormat="1" x14ac:dyDescent="0.25">
      <c r="A4742"/>
      <c r="B4742"/>
      <c r="C4742" s="33"/>
      <c r="D4742" s="33"/>
      <c r="E4742" s="33"/>
      <c r="F4742" s="33"/>
      <c r="G4742" s="33"/>
      <c r="N4742"/>
      <c r="O4742"/>
      <c r="P4742"/>
      <c r="Q4742"/>
      <c r="R4742"/>
      <c r="S4742"/>
      <c r="T4742"/>
      <c r="U4742"/>
      <c r="V4742"/>
      <c r="W4742"/>
      <c r="X4742" s="410"/>
      <c r="Y4742" s="410"/>
      <c r="Z4742" s="410"/>
      <c r="AA4742" s="410"/>
      <c r="AB4742" s="410"/>
      <c r="AC4742" s="410"/>
      <c r="AD4742" s="410"/>
    </row>
    <row r="4743" spans="1:30" s="30" customFormat="1" x14ac:dyDescent="0.25">
      <c r="A4743"/>
      <c r="B4743"/>
      <c r="C4743" s="33"/>
      <c r="D4743" s="33"/>
      <c r="E4743" s="33"/>
      <c r="F4743" s="33"/>
      <c r="G4743" s="33"/>
      <c r="N4743"/>
      <c r="O4743"/>
      <c r="P4743"/>
      <c r="Q4743"/>
      <c r="R4743"/>
      <c r="S4743"/>
      <c r="T4743"/>
      <c r="U4743"/>
      <c r="V4743"/>
      <c r="W4743"/>
      <c r="X4743" s="410"/>
      <c r="Y4743" s="410"/>
      <c r="Z4743" s="410"/>
      <c r="AA4743" s="410"/>
      <c r="AB4743" s="410"/>
      <c r="AC4743" s="410"/>
      <c r="AD4743" s="410"/>
    </row>
    <row r="4744" spans="1:30" s="30" customFormat="1" x14ac:dyDescent="0.25">
      <c r="A4744"/>
      <c r="B4744"/>
      <c r="C4744" s="33"/>
      <c r="D4744" s="33"/>
      <c r="E4744" s="33"/>
      <c r="F4744" s="33"/>
      <c r="G4744" s="33"/>
      <c r="N4744"/>
      <c r="O4744"/>
      <c r="P4744"/>
      <c r="Q4744"/>
      <c r="R4744"/>
      <c r="S4744"/>
      <c r="T4744"/>
      <c r="U4744"/>
      <c r="V4744"/>
      <c r="W4744"/>
      <c r="X4744" s="410"/>
      <c r="Y4744" s="410"/>
      <c r="Z4744" s="410"/>
      <c r="AA4744" s="410"/>
      <c r="AB4744" s="410"/>
      <c r="AC4744" s="410"/>
      <c r="AD4744" s="410"/>
    </row>
    <row r="4745" spans="1:30" s="30" customFormat="1" x14ac:dyDescent="0.25">
      <c r="A4745"/>
      <c r="B4745"/>
      <c r="C4745" s="33"/>
      <c r="D4745" s="33"/>
      <c r="E4745" s="33"/>
      <c r="F4745" s="33"/>
      <c r="G4745" s="33"/>
      <c r="N4745"/>
      <c r="O4745"/>
      <c r="P4745"/>
      <c r="Q4745"/>
      <c r="R4745"/>
      <c r="S4745"/>
      <c r="T4745"/>
      <c r="U4745"/>
      <c r="V4745"/>
      <c r="W4745"/>
      <c r="X4745" s="410"/>
      <c r="Y4745" s="410"/>
      <c r="Z4745" s="410"/>
      <c r="AA4745" s="410"/>
      <c r="AB4745" s="410"/>
      <c r="AC4745" s="410"/>
      <c r="AD4745" s="410"/>
    </row>
    <row r="4746" spans="1:30" s="30" customFormat="1" x14ac:dyDescent="0.25">
      <c r="A4746"/>
      <c r="B4746"/>
      <c r="C4746" s="33"/>
      <c r="D4746" s="33"/>
      <c r="E4746" s="33"/>
      <c r="F4746" s="33"/>
      <c r="G4746" s="33"/>
      <c r="N4746"/>
      <c r="O4746"/>
      <c r="P4746"/>
      <c r="Q4746"/>
      <c r="R4746"/>
      <c r="S4746"/>
      <c r="T4746"/>
      <c r="U4746"/>
      <c r="V4746"/>
      <c r="W4746"/>
      <c r="X4746" s="410"/>
      <c r="Y4746" s="410"/>
      <c r="Z4746" s="410"/>
      <c r="AA4746" s="410"/>
      <c r="AB4746" s="410"/>
      <c r="AC4746" s="410"/>
      <c r="AD4746" s="410"/>
    </row>
    <row r="4747" spans="1:30" s="30" customFormat="1" x14ac:dyDescent="0.25">
      <c r="A4747"/>
      <c r="B4747"/>
      <c r="C4747" s="33"/>
      <c r="D4747" s="33"/>
      <c r="E4747" s="33"/>
      <c r="F4747" s="33"/>
      <c r="G4747" s="33"/>
      <c r="N4747"/>
      <c r="O4747"/>
      <c r="P4747"/>
      <c r="Q4747"/>
      <c r="R4747"/>
      <c r="S4747"/>
      <c r="T4747"/>
      <c r="U4747"/>
      <c r="V4747"/>
      <c r="W4747"/>
      <c r="X4747" s="410"/>
      <c r="Y4747" s="410"/>
      <c r="Z4747" s="410"/>
      <c r="AA4747" s="410"/>
      <c r="AB4747" s="410"/>
      <c r="AC4747" s="410"/>
      <c r="AD4747" s="410"/>
    </row>
    <row r="4748" spans="1:30" s="30" customFormat="1" x14ac:dyDescent="0.25">
      <c r="A4748"/>
      <c r="B4748"/>
      <c r="C4748" s="33"/>
      <c r="D4748" s="33"/>
      <c r="E4748" s="33"/>
      <c r="F4748" s="33"/>
      <c r="G4748" s="33"/>
      <c r="N4748"/>
      <c r="O4748"/>
      <c r="P4748"/>
      <c r="Q4748"/>
      <c r="R4748"/>
      <c r="S4748"/>
      <c r="T4748"/>
      <c r="U4748"/>
      <c r="V4748"/>
      <c r="W4748"/>
      <c r="X4748" s="410"/>
      <c r="Y4748" s="410"/>
      <c r="Z4748" s="410"/>
      <c r="AA4748" s="410"/>
      <c r="AB4748" s="410"/>
      <c r="AC4748" s="410"/>
      <c r="AD4748" s="410"/>
    </row>
    <row r="4749" spans="1:30" s="30" customFormat="1" x14ac:dyDescent="0.25">
      <c r="A4749"/>
      <c r="B4749"/>
      <c r="C4749" s="33"/>
      <c r="D4749" s="33"/>
      <c r="E4749" s="33"/>
      <c r="F4749" s="33"/>
      <c r="G4749" s="33"/>
      <c r="N4749"/>
      <c r="O4749"/>
      <c r="P4749"/>
      <c r="Q4749"/>
      <c r="R4749"/>
      <c r="S4749"/>
      <c r="T4749"/>
      <c r="U4749"/>
      <c r="V4749"/>
      <c r="W4749"/>
      <c r="X4749" s="410"/>
      <c r="Y4749" s="410"/>
      <c r="Z4749" s="410"/>
      <c r="AA4749" s="410"/>
      <c r="AB4749" s="410"/>
      <c r="AC4749" s="410"/>
      <c r="AD4749" s="410"/>
    </row>
    <row r="4750" spans="1:30" s="30" customFormat="1" x14ac:dyDescent="0.25">
      <c r="A4750"/>
      <c r="B4750"/>
      <c r="C4750" s="33"/>
      <c r="D4750" s="33"/>
      <c r="E4750" s="33"/>
      <c r="F4750" s="33"/>
      <c r="G4750" s="33"/>
      <c r="N4750"/>
      <c r="O4750"/>
      <c r="P4750"/>
      <c r="Q4750"/>
      <c r="R4750"/>
      <c r="S4750"/>
      <c r="T4750"/>
      <c r="U4750"/>
      <c r="V4750"/>
      <c r="W4750"/>
      <c r="X4750" s="410"/>
      <c r="Y4750" s="410"/>
      <c r="Z4750" s="410"/>
      <c r="AA4750" s="410"/>
      <c r="AB4750" s="410"/>
      <c r="AC4750" s="410"/>
      <c r="AD4750" s="410"/>
    </row>
    <row r="4751" spans="1:30" s="30" customFormat="1" x14ac:dyDescent="0.25">
      <c r="A4751"/>
      <c r="B4751"/>
      <c r="C4751" s="33"/>
      <c r="D4751" s="33"/>
      <c r="E4751" s="33"/>
      <c r="F4751" s="33"/>
      <c r="G4751" s="33"/>
      <c r="N4751"/>
      <c r="O4751"/>
      <c r="P4751"/>
      <c r="Q4751"/>
      <c r="R4751"/>
      <c r="S4751"/>
      <c r="T4751"/>
      <c r="U4751"/>
      <c r="V4751"/>
      <c r="W4751"/>
      <c r="X4751" s="410"/>
      <c r="Y4751" s="410"/>
      <c r="Z4751" s="410"/>
      <c r="AA4751" s="410"/>
      <c r="AB4751" s="410"/>
      <c r="AC4751" s="410"/>
      <c r="AD4751" s="410"/>
    </row>
    <row r="4752" spans="1:30" s="30" customFormat="1" x14ac:dyDescent="0.25">
      <c r="A4752"/>
      <c r="B4752"/>
      <c r="C4752" s="33"/>
      <c r="D4752" s="33"/>
      <c r="E4752" s="33"/>
      <c r="F4752" s="33"/>
      <c r="G4752" s="33"/>
      <c r="N4752"/>
      <c r="O4752"/>
      <c r="P4752"/>
      <c r="Q4752"/>
      <c r="R4752"/>
      <c r="S4752"/>
      <c r="T4752"/>
      <c r="U4752"/>
      <c r="V4752"/>
      <c r="W4752"/>
      <c r="X4752" s="410"/>
      <c r="Y4752" s="410"/>
      <c r="Z4752" s="410"/>
      <c r="AA4752" s="410"/>
      <c r="AB4752" s="410"/>
      <c r="AC4752" s="410"/>
      <c r="AD4752" s="410"/>
    </row>
    <row r="4753" spans="1:30" s="30" customFormat="1" x14ac:dyDescent="0.25">
      <c r="A4753"/>
      <c r="B4753"/>
      <c r="C4753" s="33"/>
      <c r="D4753" s="33"/>
      <c r="E4753" s="33"/>
      <c r="F4753" s="33"/>
      <c r="G4753" s="33"/>
      <c r="N4753"/>
      <c r="O4753"/>
      <c r="P4753"/>
      <c r="Q4753"/>
      <c r="R4753"/>
      <c r="S4753"/>
      <c r="T4753"/>
      <c r="U4753"/>
      <c r="V4753"/>
      <c r="W4753"/>
      <c r="X4753" s="410"/>
      <c r="Y4753" s="410"/>
      <c r="Z4753" s="410"/>
      <c r="AA4753" s="410"/>
      <c r="AB4753" s="410"/>
      <c r="AC4753" s="410"/>
      <c r="AD4753" s="410"/>
    </row>
    <row r="4754" spans="1:30" s="30" customFormat="1" x14ac:dyDescent="0.25">
      <c r="A4754"/>
      <c r="B4754"/>
      <c r="C4754" s="33"/>
      <c r="D4754" s="33"/>
      <c r="E4754" s="33"/>
      <c r="F4754" s="33"/>
      <c r="G4754" s="33"/>
      <c r="N4754"/>
      <c r="O4754"/>
      <c r="P4754"/>
      <c r="Q4754"/>
      <c r="R4754"/>
      <c r="S4754"/>
      <c r="T4754"/>
      <c r="U4754"/>
      <c r="V4754"/>
      <c r="W4754"/>
      <c r="X4754" s="410"/>
      <c r="Y4754" s="410"/>
      <c r="Z4754" s="410"/>
      <c r="AA4754" s="410"/>
      <c r="AB4754" s="410"/>
      <c r="AC4754" s="410"/>
      <c r="AD4754" s="410"/>
    </row>
    <row r="4755" spans="1:30" s="30" customFormat="1" x14ac:dyDescent="0.25">
      <c r="A4755"/>
      <c r="B4755"/>
      <c r="C4755" s="33"/>
      <c r="D4755" s="33"/>
      <c r="E4755" s="33"/>
      <c r="F4755" s="33"/>
      <c r="G4755" s="33"/>
      <c r="N4755"/>
      <c r="O4755"/>
      <c r="P4755"/>
      <c r="Q4755"/>
      <c r="R4755"/>
      <c r="S4755"/>
      <c r="T4755"/>
      <c r="U4755"/>
      <c r="V4755"/>
      <c r="W4755"/>
      <c r="X4755" s="410"/>
      <c r="Y4755" s="410"/>
      <c r="Z4755" s="410"/>
      <c r="AA4755" s="410"/>
      <c r="AB4755" s="410"/>
      <c r="AC4755" s="410"/>
      <c r="AD4755" s="410"/>
    </row>
    <row r="4756" spans="1:30" s="30" customFormat="1" x14ac:dyDescent="0.25">
      <c r="A4756"/>
      <c r="B4756"/>
      <c r="C4756" s="33"/>
      <c r="D4756" s="33"/>
      <c r="E4756" s="33"/>
      <c r="F4756" s="33"/>
      <c r="G4756" s="33"/>
      <c r="N4756"/>
      <c r="O4756"/>
      <c r="P4756"/>
      <c r="Q4756"/>
      <c r="R4756"/>
      <c r="S4756"/>
      <c r="T4756"/>
      <c r="U4756"/>
      <c r="V4756"/>
      <c r="W4756"/>
      <c r="X4756" s="410"/>
      <c r="Y4756" s="410"/>
      <c r="Z4756" s="410"/>
      <c r="AA4756" s="410"/>
      <c r="AB4756" s="410"/>
      <c r="AC4756" s="410"/>
      <c r="AD4756" s="410"/>
    </row>
    <row r="4757" spans="1:30" s="30" customFormat="1" x14ac:dyDescent="0.25">
      <c r="A4757"/>
      <c r="B4757"/>
      <c r="C4757" s="33"/>
      <c r="D4757" s="33"/>
      <c r="E4757" s="33"/>
      <c r="F4757" s="33"/>
      <c r="G4757" s="33"/>
      <c r="N4757"/>
      <c r="O4757"/>
      <c r="P4757"/>
      <c r="Q4757"/>
      <c r="R4757"/>
      <c r="S4757"/>
      <c r="T4757"/>
      <c r="U4757"/>
      <c r="V4757"/>
      <c r="W4757"/>
      <c r="X4757" s="410"/>
      <c r="Y4757" s="410"/>
      <c r="Z4757" s="410"/>
      <c r="AA4757" s="410"/>
      <c r="AB4757" s="410"/>
      <c r="AC4757" s="410"/>
      <c r="AD4757" s="410"/>
    </row>
    <row r="4758" spans="1:30" s="30" customFormat="1" x14ac:dyDescent="0.25">
      <c r="A4758"/>
      <c r="B4758"/>
      <c r="C4758" s="33"/>
      <c r="D4758" s="33"/>
      <c r="E4758" s="33"/>
      <c r="F4758" s="33"/>
      <c r="G4758" s="33"/>
      <c r="N4758"/>
      <c r="O4758"/>
      <c r="P4758"/>
      <c r="Q4758"/>
      <c r="R4758"/>
      <c r="S4758"/>
      <c r="T4758"/>
      <c r="U4758"/>
      <c r="V4758"/>
      <c r="W4758"/>
      <c r="X4758" s="410"/>
      <c r="Y4758" s="410"/>
      <c r="Z4758" s="410"/>
      <c r="AA4758" s="410"/>
      <c r="AB4758" s="410"/>
      <c r="AC4758" s="410"/>
      <c r="AD4758" s="410"/>
    </row>
    <row r="4759" spans="1:30" s="30" customFormat="1" x14ac:dyDescent="0.25">
      <c r="A4759"/>
      <c r="B4759"/>
      <c r="C4759" s="33"/>
      <c r="D4759" s="33"/>
      <c r="E4759" s="33"/>
      <c r="F4759" s="33"/>
      <c r="G4759" s="33"/>
      <c r="N4759"/>
      <c r="O4759"/>
      <c r="P4759"/>
      <c r="Q4759"/>
      <c r="R4759"/>
      <c r="S4759"/>
      <c r="T4759"/>
      <c r="U4759"/>
      <c r="V4759"/>
      <c r="W4759"/>
      <c r="X4759" s="410"/>
      <c r="Y4759" s="410"/>
      <c r="Z4759" s="410"/>
      <c r="AA4759" s="410"/>
      <c r="AB4759" s="410"/>
      <c r="AC4759" s="410"/>
      <c r="AD4759" s="410"/>
    </row>
    <row r="4760" spans="1:30" s="30" customFormat="1" x14ac:dyDescent="0.25">
      <c r="A4760"/>
      <c r="B4760"/>
      <c r="C4760" s="33"/>
      <c r="D4760" s="33"/>
      <c r="E4760" s="33"/>
      <c r="F4760" s="33"/>
      <c r="G4760" s="33"/>
      <c r="N4760"/>
      <c r="O4760"/>
      <c r="P4760"/>
      <c r="Q4760"/>
      <c r="R4760"/>
      <c r="S4760"/>
      <c r="T4760"/>
      <c r="U4760"/>
      <c r="V4760"/>
      <c r="W4760"/>
      <c r="X4760" s="410"/>
      <c r="Y4760" s="410"/>
      <c r="Z4760" s="410"/>
      <c r="AA4760" s="410"/>
      <c r="AB4760" s="410"/>
      <c r="AC4760" s="410"/>
      <c r="AD4760" s="410"/>
    </row>
    <row r="4761" spans="1:30" s="30" customFormat="1" x14ac:dyDescent="0.25">
      <c r="A4761"/>
      <c r="B4761"/>
      <c r="C4761" s="33"/>
      <c r="D4761" s="33"/>
      <c r="E4761" s="33"/>
      <c r="F4761" s="33"/>
      <c r="G4761" s="33"/>
      <c r="N4761"/>
      <c r="O4761"/>
      <c r="P4761"/>
      <c r="Q4761"/>
      <c r="R4761"/>
      <c r="S4761"/>
      <c r="T4761"/>
      <c r="U4761"/>
      <c r="V4761"/>
      <c r="W4761"/>
      <c r="X4761" s="410"/>
      <c r="Y4761" s="410"/>
      <c r="Z4761" s="410"/>
      <c r="AA4761" s="410"/>
      <c r="AB4761" s="410"/>
      <c r="AC4761" s="410"/>
      <c r="AD4761" s="410"/>
    </row>
    <row r="4762" spans="1:30" s="30" customFormat="1" x14ac:dyDescent="0.25">
      <c r="A4762"/>
      <c r="B4762"/>
      <c r="C4762" s="33"/>
      <c r="D4762" s="33"/>
      <c r="E4762" s="33"/>
      <c r="F4762" s="33"/>
      <c r="G4762" s="33"/>
      <c r="N4762"/>
      <c r="O4762"/>
      <c r="P4762"/>
      <c r="Q4762"/>
      <c r="R4762"/>
      <c r="S4762"/>
      <c r="T4762"/>
      <c r="U4762"/>
      <c r="V4762"/>
      <c r="W4762"/>
      <c r="X4762" s="410"/>
      <c r="Y4762" s="410"/>
      <c r="Z4762" s="410"/>
      <c r="AA4762" s="410"/>
      <c r="AB4762" s="410"/>
      <c r="AC4762" s="410"/>
      <c r="AD4762" s="410"/>
    </row>
    <row r="4763" spans="1:30" s="30" customFormat="1" x14ac:dyDescent="0.25">
      <c r="A4763"/>
      <c r="B4763"/>
      <c r="C4763" s="33"/>
      <c r="D4763" s="33"/>
      <c r="E4763" s="33"/>
      <c r="F4763" s="33"/>
      <c r="G4763" s="33"/>
      <c r="N4763"/>
      <c r="O4763"/>
      <c r="P4763"/>
      <c r="Q4763"/>
      <c r="R4763"/>
      <c r="S4763"/>
      <c r="T4763"/>
      <c r="U4763"/>
      <c r="V4763"/>
      <c r="W4763"/>
      <c r="X4763" s="410"/>
      <c r="Y4763" s="410"/>
      <c r="Z4763" s="410"/>
      <c r="AA4763" s="410"/>
      <c r="AB4763" s="410"/>
      <c r="AC4763" s="410"/>
      <c r="AD4763" s="410"/>
    </row>
    <row r="4764" spans="1:30" s="30" customFormat="1" x14ac:dyDescent="0.25">
      <c r="A4764"/>
      <c r="B4764"/>
      <c r="C4764" s="33"/>
      <c r="D4764" s="33"/>
      <c r="E4764" s="33"/>
      <c r="F4764" s="33"/>
      <c r="G4764" s="33"/>
      <c r="N4764"/>
      <c r="O4764"/>
      <c r="P4764"/>
      <c r="Q4764"/>
      <c r="R4764"/>
      <c r="S4764"/>
      <c r="T4764"/>
      <c r="U4764"/>
      <c r="V4764"/>
      <c r="W4764"/>
      <c r="X4764" s="410"/>
      <c r="Y4764" s="410"/>
      <c r="Z4764" s="410"/>
      <c r="AA4764" s="410"/>
      <c r="AB4764" s="410"/>
      <c r="AC4764" s="410"/>
      <c r="AD4764" s="410"/>
    </row>
    <row r="4765" spans="1:30" s="30" customFormat="1" x14ac:dyDescent="0.25">
      <c r="A4765"/>
      <c r="B4765"/>
      <c r="C4765" s="33"/>
      <c r="D4765" s="33"/>
      <c r="E4765" s="33"/>
      <c r="F4765" s="33"/>
      <c r="G4765" s="33"/>
      <c r="N4765"/>
      <c r="O4765"/>
      <c r="P4765"/>
      <c r="Q4765"/>
      <c r="R4765"/>
      <c r="S4765"/>
      <c r="T4765"/>
      <c r="U4765"/>
      <c r="V4765"/>
      <c r="W4765"/>
      <c r="X4765" s="410"/>
      <c r="Y4765" s="410"/>
      <c r="Z4765" s="410"/>
      <c r="AA4765" s="410"/>
      <c r="AB4765" s="410"/>
      <c r="AC4765" s="410"/>
      <c r="AD4765" s="410"/>
    </row>
    <row r="4766" spans="1:30" s="30" customFormat="1" x14ac:dyDescent="0.25">
      <c r="A4766"/>
      <c r="B4766"/>
      <c r="C4766" s="33"/>
      <c r="D4766" s="33"/>
      <c r="E4766" s="33"/>
      <c r="F4766" s="33"/>
      <c r="G4766" s="33"/>
      <c r="N4766"/>
      <c r="O4766"/>
      <c r="P4766"/>
      <c r="Q4766"/>
      <c r="R4766"/>
      <c r="S4766"/>
      <c r="T4766"/>
      <c r="U4766"/>
      <c r="V4766"/>
      <c r="W4766"/>
      <c r="X4766" s="410"/>
      <c r="Y4766" s="410"/>
      <c r="Z4766" s="410"/>
      <c r="AA4766" s="410"/>
      <c r="AB4766" s="410"/>
      <c r="AC4766" s="410"/>
      <c r="AD4766" s="410"/>
    </row>
    <row r="4767" spans="1:30" s="30" customFormat="1" x14ac:dyDescent="0.25">
      <c r="A4767"/>
      <c r="B4767"/>
      <c r="C4767" s="33"/>
      <c r="D4767" s="33"/>
      <c r="E4767" s="33"/>
      <c r="F4767" s="33"/>
      <c r="G4767" s="33"/>
      <c r="N4767"/>
      <c r="O4767"/>
      <c r="P4767"/>
      <c r="Q4767"/>
      <c r="R4767"/>
      <c r="S4767"/>
      <c r="T4767"/>
      <c r="U4767"/>
      <c r="V4767"/>
      <c r="W4767"/>
      <c r="X4767" s="410"/>
      <c r="Y4767" s="410"/>
      <c r="Z4767" s="410"/>
      <c r="AA4767" s="410"/>
      <c r="AB4767" s="410"/>
      <c r="AC4767" s="410"/>
      <c r="AD4767" s="410"/>
    </row>
    <row r="4768" spans="1:30" s="30" customFormat="1" x14ac:dyDescent="0.25">
      <c r="A4768"/>
      <c r="B4768"/>
      <c r="C4768" s="33"/>
      <c r="D4768" s="33"/>
      <c r="E4768" s="33"/>
      <c r="F4768" s="33"/>
      <c r="G4768" s="33"/>
      <c r="N4768"/>
      <c r="O4768"/>
      <c r="P4768"/>
      <c r="Q4768"/>
      <c r="R4768"/>
      <c r="S4768"/>
      <c r="T4768"/>
      <c r="U4768"/>
      <c r="V4768"/>
      <c r="W4768"/>
      <c r="X4768" s="410"/>
      <c r="Y4768" s="410"/>
      <c r="Z4768" s="410"/>
      <c r="AA4768" s="410"/>
      <c r="AB4768" s="410"/>
      <c r="AC4768" s="410"/>
      <c r="AD4768" s="410"/>
    </row>
    <row r="4769" spans="1:30" s="30" customFormat="1" x14ac:dyDescent="0.25">
      <c r="A4769"/>
      <c r="B4769"/>
      <c r="C4769" s="33"/>
      <c r="D4769" s="33"/>
      <c r="E4769" s="33"/>
      <c r="F4769" s="33"/>
      <c r="G4769" s="33"/>
      <c r="N4769"/>
      <c r="O4769"/>
      <c r="P4769"/>
      <c r="Q4769"/>
      <c r="R4769"/>
      <c r="S4769"/>
      <c r="T4769"/>
      <c r="U4769"/>
      <c r="V4769"/>
      <c r="W4769"/>
      <c r="X4769" s="410"/>
      <c r="Y4769" s="410"/>
      <c r="Z4769" s="410"/>
      <c r="AA4769" s="410"/>
      <c r="AB4769" s="410"/>
      <c r="AC4769" s="410"/>
      <c r="AD4769" s="410"/>
    </row>
    <row r="4770" spans="1:30" s="30" customFormat="1" x14ac:dyDescent="0.25">
      <c r="A4770"/>
      <c r="B4770"/>
      <c r="C4770" s="33"/>
      <c r="D4770" s="33"/>
      <c r="E4770" s="33"/>
      <c r="F4770" s="33"/>
      <c r="G4770" s="33"/>
      <c r="N4770"/>
      <c r="O4770"/>
      <c r="P4770"/>
      <c r="Q4770"/>
      <c r="R4770"/>
      <c r="S4770"/>
      <c r="T4770"/>
      <c r="U4770"/>
      <c r="V4770"/>
      <c r="W4770"/>
      <c r="X4770" s="410"/>
      <c r="Y4770" s="410"/>
      <c r="Z4770" s="410"/>
      <c r="AA4770" s="410"/>
      <c r="AB4770" s="410"/>
      <c r="AC4770" s="410"/>
      <c r="AD4770" s="410"/>
    </row>
    <row r="4771" spans="1:30" s="30" customFormat="1" x14ac:dyDescent="0.25">
      <c r="A4771"/>
      <c r="B4771"/>
      <c r="C4771" s="33"/>
      <c r="D4771" s="33"/>
      <c r="E4771" s="33"/>
      <c r="F4771" s="33"/>
      <c r="G4771" s="33"/>
      <c r="N4771"/>
      <c r="O4771"/>
      <c r="P4771"/>
      <c r="Q4771"/>
      <c r="R4771"/>
      <c r="S4771"/>
      <c r="T4771"/>
      <c r="U4771"/>
      <c r="V4771"/>
      <c r="W4771"/>
      <c r="X4771" s="410"/>
      <c r="Y4771" s="410"/>
      <c r="Z4771" s="410"/>
      <c r="AA4771" s="410"/>
      <c r="AB4771" s="410"/>
      <c r="AC4771" s="410"/>
      <c r="AD4771" s="410"/>
    </row>
    <row r="4772" spans="1:30" s="30" customFormat="1" x14ac:dyDescent="0.25">
      <c r="A4772"/>
      <c r="B4772"/>
      <c r="C4772" s="33"/>
      <c r="D4772" s="33"/>
      <c r="E4772" s="33"/>
      <c r="F4772" s="33"/>
      <c r="G4772" s="33"/>
      <c r="N4772"/>
      <c r="O4772"/>
      <c r="P4772"/>
      <c r="Q4772"/>
      <c r="R4772"/>
      <c r="S4772"/>
      <c r="T4772"/>
      <c r="U4772"/>
      <c r="V4772"/>
      <c r="W4772"/>
      <c r="X4772" s="410"/>
      <c r="Y4772" s="410"/>
      <c r="Z4772" s="410"/>
      <c r="AA4772" s="410"/>
      <c r="AB4772" s="410"/>
      <c r="AC4772" s="410"/>
      <c r="AD4772" s="410"/>
    </row>
    <row r="4773" spans="1:30" s="30" customFormat="1" x14ac:dyDescent="0.25">
      <c r="A4773"/>
      <c r="B4773"/>
      <c r="C4773" s="33"/>
      <c r="D4773" s="33"/>
      <c r="E4773" s="33"/>
      <c r="F4773" s="33"/>
      <c r="G4773" s="33"/>
      <c r="N4773"/>
      <c r="O4773"/>
      <c r="P4773"/>
      <c r="Q4773"/>
      <c r="R4773"/>
      <c r="S4773"/>
      <c r="T4773"/>
      <c r="U4773"/>
      <c r="V4773"/>
      <c r="W4773"/>
      <c r="X4773" s="410"/>
      <c r="Y4773" s="410"/>
      <c r="Z4773" s="410"/>
      <c r="AA4773" s="410"/>
      <c r="AB4773" s="410"/>
      <c r="AC4773" s="410"/>
      <c r="AD4773" s="410"/>
    </row>
    <row r="4774" spans="1:30" s="30" customFormat="1" x14ac:dyDescent="0.25">
      <c r="A4774"/>
      <c r="B4774"/>
      <c r="C4774" s="33"/>
      <c r="D4774" s="33"/>
      <c r="E4774" s="33"/>
      <c r="F4774" s="33"/>
      <c r="G4774" s="33"/>
      <c r="N4774"/>
      <c r="O4774"/>
      <c r="P4774"/>
      <c r="Q4774"/>
      <c r="R4774"/>
      <c r="S4774"/>
      <c r="T4774"/>
      <c r="U4774"/>
      <c r="V4774"/>
      <c r="W4774"/>
      <c r="X4774" s="410"/>
      <c r="Y4774" s="410"/>
      <c r="Z4774" s="410"/>
      <c r="AA4774" s="410"/>
      <c r="AB4774" s="410"/>
      <c r="AC4774" s="410"/>
      <c r="AD4774" s="410"/>
    </row>
    <row r="4775" spans="1:30" s="30" customFormat="1" x14ac:dyDescent="0.25">
      <c r="A4775"/>
      <c r="B4775"/>
      <c r="C4775" s="33"/>
      <c r="D4775" s="33"/>
      <c r="E4775" s="33"/>
      <c r="F4775" s="33"/>
      <c r="G4775" s="33"/>
      <c r="N4775"/>
      <c r="O4775"/>
      <c r="P4775"/>
      <c r="Q4775"/>
      <c r="R4775"/>
      <c r="S4775"/>
      <c r="T4775"/>
      <c r="U4775"/>
      <c r="V4775"/>
      <c r="W4775"/>
      <c r="X4775" s="410"/>
      <c r="Y4775" s="410"/>
      <c r="Z4775" s="410"/>
      <c r="AA4775" s="410"/>
      <c r="AB4775" s="410"/>
      <c r="AC4775" s="410"/>
      <c r="AD4775" s="410"/>
    </row>
    <row r="4776" spans="1:30" s="30" customFormat="1" x14ac:dyDescent="0.25">
      <c r="A4776"/>
      <c r="B4776"/>
      <c r="C4776" s="33"/>
      <c r="D4776" s="33"/>
      <c r="E4776" s="33"/>
      <c r="F4776" s="33"/>
      <c r="G4776" s="33"/>
      <c r="N4776"/>
      <c r="O4776"/>
      <c r="P4776"/>
      <c r="Q4776"/>
      <c r="R4776"/>
      <c r="S4776"/>
      <c r="T4776"/>
      <c r="U4776"/>
      <c r="V4776"/>
      <c r="W4776"/>
      <c r="X4776" s="410"/>
      <c r="Y4776" s="410"/>
      <c r="Z4776" s="410"/>
      <c r="AA4776" s="410"/>
      <c r="AB4776" s="410"/>
      <c r="AC4776" s="410"/>
      <c r="AD4776" s="410"/>
    </row>
    <row r="4777" spans="1:30" s="30" customFormat="1" x14ac:dyDescent="0.25">
      <c r="A4777"/>
      <c r="B4777"/>
      <c r="C4777" s="33"/>
      <c r="D4777" s="33"/>
      <c r="E4777" s="33"/>
      <c r="F4777" s="33"/>
      <c r="G4777" s="33"/>
      <c r="N4777"/>
      <c r="O4777"/>
      <c r="P4777"/>
      <c r="Q4777"/>
      <c r="R4777"/>
      <c r="S4777"/>
      <c r="T4777"/>
      <c r="U4777"/>
      <c r="V4777"/>
      <c r="W4777"/>
      <c r="X4777" s="410"/>
      <c r="Y4777" s="410"/>
      <c r="Z4777" s="410"/>
      <c r="AA4777" s="410"/>
      <c r="AB4777" s="410"/>
      <c r="AC4777" s="410"/>
      <c r="AD4777" s="410"/>
    </row>
    <row r="4778" spans="1:30" s="30" customFormat="1" x14ac:dyDescent="0.25">
      <c r="A4778"/>
      <c r="B4778"/>
      <c r="C4778" s="33"/>
      <c r="D4778" s="33"/>
      <c r="E4778" s="33"/>
      <c r="F4778" s="33"/>
      <c r="G4778" s="33"/>
      <c r="N4778"/>
      <c r="O4778"/>
      <c r="P4778"/>
      <c r="Q4778"/>
      <c r="R4778"/>
      <c r="S4778"/>
      <c r="T4778"/>
      <c r="U4778"/>
      <c r="V4778"/>
      <c r="W4778"/>
      <c r="X4778" s="410"/>
      <c r="Y4778" s="410"/>
      <c r="Z4778" s="410"/>
      <c r="AA4778" s="410"/>
      <c r="AB4778" s="410"/>
      <c r="AC4778" s="410"/>
      <c r="AD4778" s="410"/>
    </row>
    <row r="4779" spans="1:30" s="30" customFormat="1" x14ac:dyDescent="0.25">
      <c r="A4779"/>
      <c r="B4779"/>
      <c r="C4779" s="33"/>
      <c r="D4779" s="33"/>
      <c r="E4779" s="33"/>
      <c r="F4779" s="33"/>
      <c r="G4779" s="33"/>
      <c r="N4779"/>
      <c r="O4779"/>
      <c r="P4779"/>
      <c r="Q4779"/>
      <c r="R4779"/>
      <c r="S4779"/>
      <c r="T4779"/>
      <c r="U4779"/>
      <c r="V4779"/>
      <c r="W4779"/>
      <c r="X4779" s="410"/>
      <c r="Y4779" s="410"/>
      <c r="Z4779" s="410"/>
      <c r="AA4779" s="410"/>
      <c r="AB4779" s="410"/>
      <c r="AC4779" s="410"/>
      <c r="AD4779" s="410"/>
    </row>
    <row r="4780" spans="1:30" s="30" customFormat="1" x14ac:dyDescent="0.25">
      <c r="A4780"/>
      <c r="B4780"/>
      <c r="C4780" s="33"/>
      <c r="D4780" s="33"/>
      <c r="E4780" s="33"/>
      <c r="F4780" s="33"/>
      <c r="G4780" s="33"/>
      <c r="N4780"/>
      <c r="O4780"/>
      <c r="P4780"/>
      <c r="Q4780"/>
      <c r="R4780"/>
      <c r="S4780"/>
      <c r="T4780"/>
      <c r="U4780"/>
      <c r="V4780"/>
      <c r="W4780"/>
      <c r="X4780" s="410"/>
      <c r="Y4780" s="410"/>
      <c r="Z4780" s="410"/>
      <c r="AA4780" s="410"/>
      <c r="AB4780" s="410"/>
      <c r="AC4780" s="410"/>
      <c r="AD4780" s="410"/>
    </row>
    <row r="4781" spans="1:30" s="30" customFormat="1" x14ac:dyDescent="0.25">
      <c r="A4781"/>
      <c r="B4781"/>
      <c r="C4781" s="33"/>
      <c r="D4781" s="33"/>
      <c r="E4781" s="33"/>
      <c r="F4781" s="33"/>
      <c r="G4781" s="33"/>
      <c r="N4781"/>
      <c r="O4781"/>
      <c r="P4781"/>
      <c r="Q4781"/>
      <c r="R4781"/>
      <c r="S4781"/>
      <c r="T4781"/>
      <c r="U4781"/>
      <c r="V4781"/>
      <c r="W4781"/>
      <c r="X4781" s="410"/>
      <c r="Y4781" s="410"/>
      <c r="Z4781" s="410"/>
      <c r="AA4781" s="410"/>
      <c r="AB4781" s="410"/>
      <c r="AC4781" s="410"/>
      <c r="AD4781" s="410"/>
    </row>
    <row r="4782" spans="1:30" s="30" customFormat="1" x14ac:dyDescent="0.25">
      <c r="A4782"/>
      <c r="B4782"/>
      <c r="C4782" s="33"/>
      <c r="D4782" s="33"/>
      <c r="E4782" s="33"/>
      <c r="F4782" s="33"/>
      <c r="G4782" s="33"/>
      <c r="N4782"/>
      <c r="O4782"/>
      <c r="P4782"/>
      <c r="Q4782"/>
      <c r="R4782"/>
      <c r="S4782"/>
      <c r="T4782"/>
      <c r="U4782"/>
      <c r="V4782"/>
      <c r="W4782"/>
      <c r="X4782" s="410"/>
      <c r="Y4782" s="410"/>
      <c r="Z4782" s="410"/>
      <c r="AA4782" s="410"/>
      <c r="AB4782" s="410"/>
      <c r="AC4782" s="410"/>
      <c r="AD4782" s="410"/>
    </row>
    <row r="4783" spans="1:30" s="30" customFormat="1" x14ac:dyDescent="0.25">
      <c r="A4783"/>
      <c r="B4783"/>
      <c r="C4783" s="33"/>
      <c r="D4783" s="33"/>
      <c r="E4783" s="33"/>
      <c r="F4783" s="33"/>
      <c r="G4783" s="33"/>
      <c r="N4783"/>
      <c r="O4783"/>
      <c r="P4783"/>
      <c r="Q4783"/>
      <c r="R4783"/>
      <c r="S4783"/>
      <c r="T4783"/>
      <c r="U4783"/>
      <c r="V4783"/>
      <c r="W4783"/>
      <c r="X4783" s="410"/>
      <c r="Y4783" s="410"/>
      <c r="Z4783" s="410"/>
      <c r="AA4783" s="410"/>
      <c r="AB4783" s="410"/>
      <c r="AC4783" s="410"/>
      <c r="AD4783" s="410"/>
    </row>
    <row r="4784" spans="1:30" s="30" customFormat="1" x14ac:dyDescent="0.25">
      <c r="A4784"/>
      <c r="B4784"/>
      <c r="C4784" s="33"/>
      <c r="D4784" s="33"/>
      <c r="E4784" s="33"/>
      <c r="F4784" s="33"/>
      <c r="G4784" s="33"/>
      <c r="N4784"/>
      <c r="O4784"/>
      <c r="P4784"/>
      <c r="Q4784"/>
      <c r="R4784"/>
      <c r="S4784"/>
      <c r="T4784"/>
      <c r="U4784"/>
      <c r="V4784"/>
      <c r="W4784"/>
      <c r="X4784" s="410"/>
      <c r="Y4784" s="410"/>
      <c r="Z4784" s="410"/>
      <c r="AA4784" s="410"/>
      <c r="AB4784" s="410"/>
      <c r="AC4784" s="410"/>
      <c r="AD4784" s="410"/>
    </row>
    <row r="4785" spans="1:30" s="30" customFormat="1" x14ac:dyDescent="0.25">
      <c r="A4785"/>
      <c r="B4785"/>
      <c r="C4785" s="33"/>
      <c r="D4785" s="33"/>
      <c r="E4785" s="33"/>
      <c r="F4785" s="33"/>
      <c r="G4785" s="33"/>
      <c r="N4785"/>
      <c r="O4785"/>
      <c r="P4785"/>
      <c r="Q4785"/>
      <c r="R4785"/>
      <c r="S4785"/>
      <c r="T4785"/>
      <c r="U4785"/>
      <c r="V4785"/>
      <c r="W4785"/>
      <c r="X4785" s="410"/>
      <c r="Y4785" s="410"/>
      <c r="Z4785" s="410"/>
      <c r="AA4785" s="410"/>
      <c r="AB4785" s="410"/>
      <c r="AC4785" s="410"/>
      <c r="AD4785" s="410"/>
    </row>
    <row r="4786" spans="1:30" s="30" customFormat="1" x14ac:dyDescent="0.25">
      <c r="A4786"/>
      <c r="B4786"/>
      <c r="C4786" s="33"/>
      <c r="D4786" s="33"/>
      <c r="E4786" s="33"/>
      <c r="F4786" s="33"/>
      <c r="G4786" s="33"/>
      <c r="N4786"/>
      <c r="O4786"/>
      <c r="P4786"/>
      <c r="Q4786"/>
      <c r="R4786"/>
      <c r="S4786"/>
      <c r="T4786"/>
      <c r="U4786"/>
      <c r="V4786"/>
      <c r="W4786"/>
      <c r="X4786" s="410"/>
      <c r="Y4786" s="410"/>
      <c r="Z4786" s="410"/>
      <c r="AA4786" s="410"/>
      <c r="AB4786" s="410"/>
      <c r="AC4786" s="410"/>
      <c r="AD4786" s="410"/>
    </row>
    <row r="4787" spans="1:30" s="30" customFormat="1" x14ac:dyDescent="0.25">
      <c r="A4787"/>
      <c r="B4787"/>
      <c r="C4787" s="33"/>
      <c r="D4787" s="33"/>
      <c r="E4787" s="33"/>
      <c r="F4787" s="33"/>
      <c r="G4787" s="33"/>
      <c r="N4787"/>
      <c r="O4787"/>
      <c r="P4787"/>
      <c r="Q4787"/>
      <c r="R4787"/>
      <c r="S4787"/>
      <c r="T4787"/>
      <c r="U4787"/>
      <c r="V4787"/>
      <c r="W4787"/>
      <c r="X4787" s="410"/>
      <c r="Y4787" s="410"/>
      <c r="Z4787" s="410"/>
      <c r="AA4787" s="410"/>
      <c r="AB4787" s="410"/>
      <c r="AC4787" s="410"/>
      <c r="AD4787" s="410"/>
    </row>
    <row r="4788" spans="1:30" s="30" customFormat="1" x14ac:dyDescent="0.25">
      <c r="A4788"/>
      <c r="B4788"/>
      <c r="C4788" s="33"/>
      <c r="D4788" s="33"/>
      <c r="E4788" s="33"/>
      <c r="F4788" s="33"/>
      <c r="G4788" s="33"/>
      <c r="N4788"/>
      <c r="O4788"/>
      <c r="P4788"/>
      <c r="Q4788"/>
      <c r="R4788"/>
      <c r="S4788"/>
      <c r="T4788"/>
      <c r="U4788"/>
      <c r="V4788"/>
      <c r="W4788"/>
      <c r="X4788" s="410"/>
      <c r="Y4788" s="410"/>
      <c r="Z4788" s="410"/>
      <c r="AA4788" s="410"/>
      <c r="AB4788" s="410"/>
      <c r="AC4788" s="410"/>
      <c r="AD4788" s="410"/>
    </row>
    <row r="4789" spans="1:30" s="30" customFormat="1" x14ac:dyDescent="0.25">
      <c r="A4789"/>
      <c r="B4789"/>
      <c r="C4789" s="33"/>
      <c r="D4789" s="33"/>
      <c r="E4789" s="33"/>
      <c r="F4789" s="33"/>
      <c r="G4789" s="33"/>
      <c r="N4789"/>
      <c r="O4789"/>
      <c r="P4789"/>
      <c r="Q4789"/>
      <c r="R4789"/>
      <c r="S4789"/>
      <c r="T4789"/>
      <c r="U4789"/>
      <c r="V4789"/>
      <c r="W4789"/>
      <c r="X4789" s="410"/>
      <c r="Y4789" s="410"/>
      <c r="Z4789" s="410"/>
      <c r="AA4789" s="410"/>
      <c r="AB4789" s="410"/>
      <c r="AC4789" s="410"/>
      <c r="AD4789" s="410"/>
    </row>
    <row r="4790" spans="1:30" s="30" customFormat="1" x14ac:dyDescent="0.25">
      <c r="A4790"/>
      <c r="B4790"/>
      <c r="C4790" s="33"/>
      <c r="D4790" s="33"/>
      <c r="E4790" s="33"/>
      <c r="F4790" s="33"/>
      <c r="G4790" s="33"/>
      <c r="N4790"/>
      <c r="O4790"/>
      <c r="P4790"/>
      <c r="Q4790"/>
      <c r="R4790"/>
      <c r="S4790"/>
      <c r="T4790"/>
      <c r="U4790"/>
      <c r="V4790"/>
      <c r="W4790"/>
      <c r="X4790" s="410"/>
      <c r="Y4790" s="410"/>
      <c r="Z4790" s="410"/>
      <c r="AA4790" s="410"/>
      <c r="AB4790" s="410"/>
      <c r="AC4790" s="410"/>
      <c r="AD4790" s="410"/>
    </row>
    <row r="4791" spans="1:30" s="30" customFormat="1" x14ac:dyDescent="0.25">
      <c r="A4791"/>
      <c r="B4791"/>
      <c r="C4791" s="33"/>
      <c r="D4791" s="33"/>
      <c r="E4791" s="33"/>
      <c r="F4791" s="33"/>
      <c r="G4791" s="33"/>
      <c r="N4791"/>
      <c r="O4791"/>
      <c r="P4791"/>
      <c r="Q4791"/>
      <c r="R4791"/>
      <c r="S4791"/>
      <c r="T4791"/>
      <c r="U4791"/>
      <c r="V4791"/>
      <c r="W4791"/>
      <c r="X4791" s="410"/>
      <c r="Y4791" s="410"/>
      <c r="Z4791" s="410"/>
      <c r="AA4791" s="410"/>
      <c r="AB4791" s="410"/>
      <c r="AC4791" s="410"/>
      <c r="AD4791" s="410"/>
    </row>
    <row r="4792" spans="1:30" s="30" customFormat="1" x14ac:dyDescent="0.25">
      <c r="A4792"/>
      <c r="B4792"/>
      <c r="C4792" s="33"/>
      <c r="D4792" s="33"/>
      <c r="E4792" s="33"/>
      <c r="F4792" s="33"/>
      <c r="G4792" s="33"/>
      <c r="N4792"/>
      <c r="O4792"/>
      <c r="P4792"/>
      <c r="Q4792"/>
      <c r="R4792"/>
      <c r="S4792"/>
      <c r="T4792"/>
      <c r="U4792"/>
      <c r="V4792"/>
      <c r="W4792"/>
      <c r="X4792" s="410"/>
      <c r="Y4792" s="410"/>
      <c r="Z4792" s="410"/>
      <c r="AA4792" s="410"/>
      <c r="AB4792" s="410"/>
      <c r="AC4792" s="410"/>
      <c r="AD4792" s="410"/>
    </row>
    <row r="4793" spans="1:30" s="30" customFormat="1" x14ac:dyDescent="0.25">
      <c r="A4793"/>
      <c r="B4793"/>
      <c r="C4793" s="33"/>
      <c r="D4793" s="33"/>
      <c r="E4793" s="33"/>
      <c r="F4793" s="33"/>
      <c r="G4793" s="33"/>
      <c r="N4793"/>
      <c r="O4793"/>
      <c r="P4793"/>
      <c r="Q4793"/>
      <c r="R4793"/>
      <c r="S4793"/>
      <c r="T4793"/>
      <c r="U4793"/>
      <c r="V4793"/>
      <c r="W4793"/>
      <c r="X4793" s="410"/>
      <c r="Y4793" s="410"/>
      <c r="Z4793" s="410"/>
      <c r="AA4793" s="410"/>
      <c r="AB4793" s="410"/>
      <c r="AC4793" s="410"/>
      <c r="AD4793" s="410"/>
    </row>
    <row r="4794" spans="1:30" s="30" customFormat="1" x14ac:dyDescent="0.25">
      <c r="A4794"/>
      <c r="B4794"/>
      <c r="C4794" s="33"/>
      <c r="D4794" s="33"/>
      <c r="E4794" s="33"/>
      <c r="F4794" s="33"/>
      <c r="G4794" s="33"/>
      <c r="N4794"/>
      <c r="O4794"/>
      <c r="P4794"/>
      <c r="Q4794"/>
      <c r="R4794"/>
      <c r="S4794"/>
      <c r="T4794"/>
      <c r="U4794"/>
      <c r="V4794"/>
      <c r="W4794"/>
      <c r="X4794" s="410"/>
      <c r="Y4794" s="410"/>
      <c r="Z4794" s="410"/>
      <c r="AA4794" s="410"/>
      <c r="AB4794" s="410"/>
      <c r="AC4794" s="410"/>
      <c r="AD4794" s="410"/>
    </row>
    <row r="4795" spans="1:30" s="30" customFormat="1" x14ac:dyDescent="0.25">
      <c r="A4795"/>
      <c r="B4795"/>
      <c r="C4795" s="33"/>
      <c r="D4795" s="33"/>
      <c r="E4795" s="33"/>
      <c r="F4795" s="33"/>
      <c r="G4795" s="33"/>
      <c r="N4795"/>
      <c r="O4795"/>
      <c r="P4795"/>
      <c r="Q4795"/>
      <c r="R4795"/>
      <c r="S4795"/>
      <c r="T4795"/>
      <c r="U4795"/>
      <c r="V4795"/>
      <c r="W4795"/>
      <c r="X4795" s="410"/>
      <c r="Y4795" s="410"/>
      <c r="Z4795" s="410"/>
      <c r="AA4795" s="410"/>
      <c r="AB4795" s="410"/>
      <c r="AC4795" s="410"/>
      <c r="AD4795" s="410"/>
    </row>
    <row r="4796" spans="1:30" s="30" customFormat="1" x14ac:dyDescent="0.25">
      <c r="A4796"/>
      <c r="B4796"/>
      <c r="C4796" s="33"/>
      <c r="D4796" s="33"/>
      <c r="E4796" s="33"/>
      <c r="F4796" s="33"/>
      <c r="G4796" s="33"/>
      <c r="N4796"/>
      <c r="O4796"/>
      <c r="P4796"/>
      <c r="Q4796"/>
      <c r="R4796"/>
      <c r="S4796"/>
      <c r="T4796"/>
      <c r="U4796"/>
      <c r="V4796"/>
      <c r="W4796"/>
      <c r="X4796" s="410"/>
      <c r="Y4796" s="410"/>
      <c r="Z4796" s="410"/>
      <c r="AA4796" s="410"/>
      <c r="AB4796" s="410"/>
      <c r="AC4796" s="410"/>
      <c r="AD4796" s="410"/>
    </row>
    <row r="4797" spans="1:30" s="30" customFormat="1" x14ac:dyDescent="0.25">
      <c r="A4797"/>
      <c r="B4797"/>
      <c r="C4797" s="33"/>
      <c r="D4797" s="33"/>
      <c r="E4797" s="33"/>
      <c r="F4797" s="33"/>
      <c r="G4797" s="33"/>
      <c r="N4797"/>
      <c r="O4797"/>
      <c r="P4797"/>
      <c r="Q4797"/>
      <c r="R4797"/>
      <c r="S4797"/>
      <c r="T4797"/>
      <c r="U4797"/>
      <c r="V4797"/>
      <c r="W4797"/>
      <c r="X4797" s="410"/>
      <c r="Y4797" s="410"/>
      <c r="Z4797" s="410"/>
      <c r="AA4797" s="410"/>
      <c r="AB4797" s="410"/>
      <c r="AC4797" s="410"/>
      <c r="AD4797" s="410"/>
    </row>
    <row r="4798" spans="1:30" s="30" customFormat="1" x14ac:dyDescent="0.25">
      <c r="A4798"/>
      <c r="B4798"/>
      <c r="C4798" s="33"/>
      <c r="D4798" s="33"/>
      <c r="E4798" s="33"/>
      <c r="F4798" s="33"/>
      <c r="G4798" s="33"/>
      <c r="N4798"/>
      <c r="O4798"/>
      <c r="P4798"/>
      <c r="Q4798"/>
      <c r="R4798"/>
      <c r="S4798"/>
      <c r="T4798"/>
      <c r="U4798"/>
      <c r="V4798"/>
      <c r="W4798"/>
      <c r="X4798" s="410"/>
      <c r="Y4798" s="410"/>
      <c r="Z4798" s="410"/>
      <c r="AA4798" s="410"/>
      <c r="AB4798" s="410"/>
      <c r="AC4798" s="410"/>
      <c r="AD4798" s="410"/>
    </row>
    <row r="4799" spans="1:30" s="30" customFormat="1" x14ac:dyDescent="0.25">
      <c r="A4799"/>
      <c r="B4799"/>
      <c r="C4799" s="33"/>
      <c r="D4799" s="33"/>
      <c r="E4799" s="33"/>
      <c r="F4799" s="33"/>
      <c r="G4799" s="33"/>
      <c r="N4799"/>
      <c r="O4799"/>
      <c r="P4799"/>
      <c r="Q4799"/>
      <c r="R4799"/>
      <c r="S4799"/>
      <c r="T4799"/>
      <c r="U4799"/>
      <c r="V4799"/>
      <c r="W4799"/>
      <c r="X4799" s="410"/>
      <c r="Y4799" s="410"/>
      <c r="Z4799" s="410"/>
      <c r="AA4799" s="410"/>
      <c r="AB4799" s="410"/>
      <c r="AC4799" s="410"/>
      <c r="AD4799" s="410"/>
    </row>
    <row r="4800" spans="1:30" s="30" customFormat="1" x14ac:dyDescent="0.25">
      <c r="A4800"/>
      <c r="B4800"/>
      <c r="C4800" s="33"/>
      <c r="D4800" s="33"/>
      <c r="E4800" s="33"/>
      <c r="F4800" s="33"/>
      <c r="G4800" s="33"/>
      <c r="N4800"/>
      <c r="O4800"/>
      <c r="P4800"/>
      <c r="Q4800"/>
      <c r="R4800"/>
      <c r="S4800"/>
      <c r="T4800"/>
      <c r="U4800"/>
      <c r="V4800"/>
      <c r="W4800"/>
      <c r="X4800" s="410"/>
      <c r="Y4800" s="410"/>
      <c r="Z4800" s="410"/>
      <c r="AA4800" s="410"/>
      <c r="AB4800" s="410"/>
      <c r="AC4800" s="410"/>
      <c r="AD4800" s="410"/>
    </row>
    <row r="4801" spans="1:30" s="30" customFormat="1" x14ac:dyDescent="0.25">
      <c r="A4801"/>
      <c r="B4801"/>
      <c r="C4801" s="33"/>
      <c r="D4801" s="33"/>
      <c r="E4801" s="33"/>
      <c r="F4801" s="33"/>
      <c r="G4801" s="33"/>
      <c r="N4801"/>
      <c r="O4801"/>
      <c r="P4801"/>
      <c r="Q4801"/>
      <c r="R4801"/>
      <c r="S4801"/>
      <c r="T4801"/>
      <c r="U4801"/>
      <c r="V4801"/>
      <c r="W4801"/>
      <c r="X4801" s="410"/>
      <c r="Y4801" s="410"/>
      <c r="Z4801" s="410"/>
      <c r="AA4801" s="410"/>
      <c r="AB4801" s="410"/>
      <c r="AC4801" s="410"/>
      <c r="AD4801" s="410"/>
    </row>
    <row r="4802" spans="1:30" s="30" customFormat="1" x14ac:dyDescent="0.25">
      <c r="A4802"/>
      <c r="B4802"/>
      <c r="C4802" s="33"/>
      <c r="D4802" s="33"/>
      <c r="E4802" s="33"/>
      <c r="F4802" s="33"/>
      <c r="G4802" s="33"/>
      <c r="N4802"/>
      <c r="O4802"/>
      <c r="P4802"/>
      <c r="Q4802"/>
      <c r="R4802"/>
      <c r="S4802"/>
      <c r="T4802"/>
      <c r="U4802"/>
      <c r="V4802"/>
      <c r="W4802"/>
      <c r="X4802" s="410"/>
      <c r="Y4802" s="410"/>
      <c r="Z4802" s="410"/>
      <c r="AA4802" s="410"/>
      <c r="AB4802" s="410"/>
      <c r="AC4802" s="410"/>
      <c r="AD4802" s="410"/>
    </row>
    <row r="4803" spans="1:30" s="30" customFormat="1" x14ac:dyDescent="0.25">
      <c r="A4803"/>
      <c r="B4803"/>
      <c r="C4803" s="33"/>
      <c r="D4803" s="33"/>
      <c r="E4803" s="33"/>
      <c r="F4803" s="33"/>
      <c r="G4803" s="33"/>
      <c r="N4803"/>
      <c r="O4803"/>
      <c r="P4803"/>
      <c r="Q4803"/>
      <c r="R4803"/>
      <c r="S4803"/>
      <c r="T4803"/>
      <c r="U4803"/>
      <c r="V4803"/>
      <c r="W4803"/>
      <c r="X4803" s="410"/>
      <c r="Y4803" s="410"/>
      <c r="Z4803" s="410"/>
      <c r="AA4803" s="410"/>
      <c r="AB4803" s="410"/>
      <c r="AC4803" s="410"/>
      <c r="AD4803" s="410"/>
    </row>
    <row r="4804" spans="1:30" s="30" customFormat="1" x14ac:dyDescent="0.25">
      <c r="A4804"/>
      <c r="B4804"/>
      <c r="C4804" s="33"/>
      <c r="D4804" s="33"/>
      <c r="E4804" s="33"/>
      <c r="F4804" s="33"/>
      <c r="G4804" s="33"/>
      <c r="N4804"/>
      <c r="O4804"/>
      <c r="P4804"/>
      <c r="Q4804"/>
      <c r="R4804"/>
      <c r="S4804"/>
      <c r="T4804"/>
      <c r="U4804"/>
      <c r="V4804"/>
      <c r="W4804"/>
      <c r="X4804" s="410"/>
      <c r="Y4804" s="410"/>
      <c r="Z4804" s="410"/>
      <c r="AA4804" s="410"/>
      <c r="AB4804" s="410"/>
      <c r="AC4804" s="410"/>
      <c r="AD4804" s="410"/>
    </row>
    <row r="4805" spans="1:30" s="30" customFormat="1" x14ac:dyDescent="0.25">
      <c r="A4805"/>
      <c r="B4805"/>
      <c r="C4805" s="33"/>
      <c r="D4805" s="33"/>
      <c r="E4805" s="33"/>
      <c r="F4805" s="33"/>
      <c r="G4805" s="33"/>
      <c r="N4805"/>
      <c r="O4805"/>
      <c r="P4805"/>
      <c r="Q4805"/>
      <c r="R4805"/>
      <c r="S4805"/>
      <c r="T4805"/>
      <c r="U4805"/>
      <c r="V4805"/>
      <c r="W4805"/>
      <c r="X4805" s="410"/>
      <c r="Y4805" s="410"/>
      <c r="Z4805" s="410"/>
      <c r="AA4805" s="410"/>
      <c r="AB4805" s="410"/>
      <c r="AC4805" s="410"/>
      <c r="AD4805" s="410"/>
    </row>
    <row r="4806" spans="1:30" s="30" customFormat="1" x14ac:dyDescent="0.25">
      <c r="A4806"/>
      <c r="B4806"/>
      <c r="C4806" s="33"/>
      <c r="D4806" s="33"/>
      <c r="E4806" s="33"/>
      <c r="F4806" s="33"/>
      <c r="G4806" s="33"/>
      <c r="N4806"/>
      <c r="O4806"/>
      <c r="P4806"/>
      <c r="Q4806"/>
      <c r="R4806"/>
      <c r="S4806"/>
      <c r="T4806"/>
      <c r="U4806"/>
      <c r="V4806"/>
      <c r="W4806"/>
      <c r="X4806" s="410"/>
      <c r="Y4806" s="410"/>
      <c r="Z4806" s="410"/>
      <c r="AA4806" s="410"/>
      <c r="AB4806" s="410"/>
      <c r="AC4806" s="410"/>
      <c r="AD4806" s="410"/>
    </row>
    <row r="4807" spans="1:30" s="30" customFormat="1" x14ac:dyDescent="0.25">
      <c r="A4807"/>
      <c r="B4807"/>
      <c r="C4807" s="33"/>
      <c r="D4807" s="33"/>
      <c r="E4807" s="33"/>
      <c r="F4807" s="33"/>
      <c r="G4807" s="33"/>
      <c r="N4807"/>
      <c r="O4807"/>
      <c r="P4807"/>
      <c r="Q4807"/>
      <c r="R4807"/>
      <c r="S4807"/>
      <c r="T4807"/>
      <c r="U4807"/>
      <c r="V4807"/>
      <c r="W4807"/>
      <c r="X4807" s="410"/>
      <c r="Y4807" s="410"/>
      <c r="Z4807" s="410"/>
      <c r="AA4807" s="410"/>
      <c r="AB4807" s="410"/>
      <c r="AC4807" s="410"/>
      <c r="AD4807" s="410"/>
    </row>
    <row r="4808" spans="1:30" s="30" customFormat="1" x14ac:dyDescent="0.25">
      <c r="A4808"/>
      <c r="B4808"/>
      <c r="C4808" s="33"/>
      <c r="D4808" s="33"/>
      <c r="E4808" s="33"/>
      <c r="F4808" s="33"/>
      <c r="G4808" s="33"/>
      <c r="N4808"/>
      <c r="O4808"/>
      <c r="P4808"/>
      <c r="Q4808"/>
      <c r="R4808"/>
      <c r="S4808"/>
      <c r="T4808"/>
      <c r="U4808"/>
      <c r="V4808"/>
      <c r="W4808"/>
      <c r="X4808" s="410"/>
      <c r="Y4808" s="410"/>
      <c r="Z4808" s="410"/>
      <c r="AA4808" s="410"/>
      <c r="AB4808" s="410"/>
      <c r="AC4808" s="410"/>
      <c r="AD4808" s="410"/>
    </row>
    <row r="4809" spans="1:30" s="30" customFormat="1" x14ac:dyDescent="0.25">
      <c r="A4809"/>
      <c r="B4809"/>
      <c r="C4809" s="33"/>
      <c r="D4809" s="33"/>
      <c r="E4809" s="33"/>
      <c r="F4809" s="33"/>
      <c r="G4809" s="33"/>
      <c r="N4809"/>
      <c r="O4809"/>
      <c r="P4809"/>
      <c r="Q4809"/>
      <c r="R4809"/>
      <c r="S4809"/>
      <c r="T4809"/>
      <c r="U4809"/>
      <c r="V4809"/>
      <c r="W4809"/>
      <c r="X4809" s="410"/>
      <c r="Y4809" s="410"/>
      <c r="Z4809" s="410"/>
      <c r="AA4809" s="410"/>
      <c r="AB4809" s="410"/>
      <c r="AC4809" s="410"/>
      <c r="AD4809" s="410"/>
    </row>
    <row r="4810" spans="1:30" s="30" customFormat="1" x14ac:dyDescent="0.25">
      <c r="A4810"/>
      <c r="B4810"/>
      <c r="C4810" s="33"/>
      <c r="D4810" s="33"/>
      <c r="E4810" s="33"/>
      <c r="F4810" s="33"/>
      <c r="G4810" s="33"/>
      <c r="N4810"/>
      <c r="O4810"/>
      <c r="P4810"/>
      <c r="Q4810"/>
      <c r="R4810"/>
      <c r="S4810"/>
      <c r="T4810"/>
      <c r="U4810"/>
      <c r="V4810"/>
      <c r="W4810"/>
      <c r="X4810" s="410"/>
      <c r="Y4810" s="410"/>
      <c r="Z4810" s="410"/>
      <c r="AA4810" s="410"/>
      <c r="AB4810" s="410"/>
      <c r="AC4810" s="410"/>
      <c r="AD4810" s="410"/>
    </row>
    <row r="4811" spans="1:30" s="30" customFormat="1" x14ac:dyDescent="0.25">
      <c r="A4811"/>
      <c r="B4811"/>
      <c r="C4811" s="33"/>
      <c r="D4811" s="33"/>
      <c r="E4811" s="33"/>
      <c r="F4811" s="33"/>
      <c r="G4811" s="33"/>
      <c r="N4811"/>
      <c r="O4811"/>
      <c r="P4811"/>
      <c r="Q4811"/>
      <c r="R4811"/>
      <c r="S4811"/>
      <c r="T4811"/>
      <c r="U4811"/>
      <c r="V4811"/>
      <c r="W4811"/>
      <c r="X4811" s="410"/>
      <c r="Y4811" s="410"/>
      <c r="Z4811" s="410"/>
      <c r="AA4811" s="410"/>
      <c r="AB4811" s="410"/>
      <c r="AC4811" s="410"/>
      <c r="AD4811" s="410"/>
    </row>
    <row r="4812" spans="1:30" s="30" customFormat="1" x14ac:dyDescent="0.25">
      <c r="A4812"/>
      <c r="B4812"/>
      <c r="C4812" s="33"/>
      <c r="D4812" s="33"/>
      <c r="E4812" s="33"/>
      <c r="F4812" s="33"/>
      <c r="G4812" s="33"/>
      <c r="N4812"/>
      <c r="O4812"/>
      <c r="P4812"/>
      <c r="Q4812"/>
      <c r="R4812"/>
      <c r="S4812"/>
      <c r="T4812"/>
      <c r="U4812"/>
      <c r="V4812"/>
      <c r="W4812"/>
      <c r="X4812" s="410"/>
      <c r="Y4812" s="410"/>
      <c r="Z4812" s="410"/>
      <c r="AA4812" s="410"/>
      <c r="AB4812" s="410"/>
      <c r="AC4812" s="410"/>
      <c r="AD4812" s="410"/>
    </row>
    <row r="4813" spans="1:30" s="30" customFormat="1" x14ac:dyDescent="0.25">
      <c r="A4813"/>
      <c r="B4813"/>
      <c r="C4813" s="33"/>
      <c r="D4813" s="33"/>
      <c r="E4813" s="33"/>
      <c r="F4813" s="33"/>
      <c r="G4813" s="33"/>
      <c r="N4813"/>
      <c r="O4813"/>
      <c r="P4813"/>
      <c r="Q4813"/>
      <c r="R4813"/>
      <c r="S4813"/>
      <c r="T4813"/>
      <c r="U4813"/>
      <c r="V4813"/>
      <c r="W4813"/>
      <c r="X4813" s="410"/>
      <c r="Y4813" s="410"/>
      <c r="Z4813" s="410"/>
      <c r="AA4813" s="410"/>
      <c r="AB4813" s="410"/>
      <c r="AC4813" s="410"/>
      <c r="AD4813" s="410"/>
    </row>
    <row r="4814" spans="1:30" s="30" customFormat="1" x14ac:dyDescent="0.25">
      <c r="A4814"/>
      <c r="B4814"/>
      <c r="C4814" s="33"/>
      <c r="D4814" s="33"/>
      <c r="E4814" s="33"/>
      <c r="F4814" s="33"/>
      <c r="G4814" s="33"/>
      <c r="N4814"/>
      <c r="O4814"/>
      <c r="P4814"/>
      <c r="Q4814"/>
      <c r="R4814"/>
      <c r="S4814"/>
      <c r="T4814"/>
      <c r="U4814"/>
      <c r="V4814"/>
      <c r="W4814"/>
      <c r="X4814" s="410"/>
      <c r="Y4814" s="410"/>
      <c r="Z4814" s="410"/>
      <c r="AA4814" s="410"/>
      <c r="AB4814" s="410"/>
      <c r="AC4814" s="410"/>
      <c r="AD4814" s="410"/>
    </row>
    <row r="4815" spans="1:30" s="30" customFormat="1" x14ac:dyDescent="0.25">
      <c r="A4815"/>
      <c r="B4815"/>
      <c r="C4815" s="33"/>
      <c r="D4815" s="33"/>
      <c r="E4815" s="33"/>
      <c r="F4815" s="33"/>
      <c r="G4815" s="33"/>
      <c r="N4815"/>
      <c r="O4815"/>
      <c r="P4815"/>
      <c r="Q4815"/>
      <c r="R4815"/>
      <c r="S4815"/>
      <c r="T4815"/>
      <c r="U4815"/>
      <c r="V4815"/>
      <c r="W4815"/>
      <c r="X4815" s="410"/>
      <c r="Y4815" s="410"/>
      <c r="Z4815" s="410"/>
      <c r="AA4815" s="410"/>
      <c r="AB4815" s="410"/>
      <c r="AC4815" s="410"/>
      <c r="AD4815" s="410"/>
    </row>
    <row r="4816" spans="1:30" s="30" customFormat="1" x14ac:dyDescent="0.25">
      <c r="A4816"/>
      <c r="B4816"/>
      <c r="C4816" s="33"/>
      <c r="D4816" s="33"/>
      <c r="E4816" s="33"/>
      <c r="F4816" s="33"/>
      <c r="G4816" s="33"/>
      <c r="N4816"/>
      <c r="O4816"/>
      <c r="P4816"/>
      <c r="Q4816"/>
      <c r="R4816"/>
      <c r="S4816"/>
      <c r="T4816"/>
      <c r="U4816"/>
      <c r="V4816"/>
      <c r="W4816"/>
      <c r="X4816" s="410"/>
      <c r="Y4816" s="410"/>
      <c r="Z4816" s="410"/>
      <c r="AA4816" s="410"/>
      <c r="AB4816" s="410"/>
      <c r="AC4816" s="410"/>
      <c r="AD4816" s="410"/>
    </row>
    <row r="4817" spans="1:30" s="30" customFormat="1" x14ac:dyDescent="0.25">
      <c r="A4817"/>
      <c r="B4817"/>
      <c r="C4817" s="33"/>
      <c r="D4817" s="33"/>
      <c r="E4817" s="33"/>
      <c r="F4817" s="33"/>
      <c r="G4817" s="33"/>
      <c r="N4817"/>
      <c r="O4817"/>
      <c r="P4817"/>
      <c r="Q4817"/>
      <c r="R4817"/>
      <c r="S4817"/>
      <c r="T4817"/>
      <c r="U4817"/>
      <c r="V4817"/>
      <c r="W4817"/>
      <c r="X4817" s="410"/>
      <c r="Y4817" s="410"/>
      <c r="Z4817" s="410"/>
      <c r="AA4817" s="410"/>
      <c r="AB4817" s="410"/>
      <c r="AC4817" s="410"/>
      <c r="AD4817" s="410"/>
    </row>
    <row r="4818" spans="1:30" s="30" customFormat="1" x14ac:dyDescent="0.25">
      <c r="A4818"/>
      <c r="B4818"/>
      <c r="C4818" s="33"/>
      <c r="D4818" s="33"/>
      <c r="E4818" s="33"/>
      <c r="F4818" s="33"/>
      <c r="G4818" s="33"/>
      <c r="N4818"/>
      <c r="O4818"/>
      <c r="P4818"/>
      <c r="Q4818"/>
      <c r="R4818"/>
      <c r="S4818"/>
      <c r="T4818"/>
      <c r="U4818"/>
      <c r="V4818"/>
      <c r="W4818"/>
      <c r="X4818" s="410"/>
      <c r="Y4818" s="410"/>
      <c r="Z4818" s="410"/>
      <c r="AA4818" s="410"/>
      <c r="AB4818" s="410"/>
      <c r="AC4818" s="410"/>
      <c r="AD4818" s="410"/>
    </row>
    <row r="4819" spans="1:30" s="30" customFormat="1" x14ac:dyDescent="0.25">
      <c r="A4819"/>
      <c r="B4819"/>
      <c r="C4819" s="33"/>
      <c r="D4819" s="33"/>
      <c r="E4819" s="33"/>
      <c r="F4819" s="33"/>
      <c r="G4819" s="33"/>
      <c r="N4819"/>
      <c r="O4819"/>
      <c r="P4819"/>
      <c r="Q4819"/>
      <c r="R4819"/>
      <c r="S4819"/>
      <c r="T4819"/>
      <c r="U4819"/>
      <c r="V4819"/>
      <c r="W4819"/>
      <c r="X4819" s="410"/>
      <c r="Y4819" s="410"/>
      <c r="Z4819" s="410"/>
      <c r="AA4819" s="410"/>
      <c r="AB4819" s="410"/>
      <c r="AC4819" s="410"/>
      <c r="AD4819" s="410"/>
    </row>
    <row r="4820" spans="1:30" s="30" customFormat="1" x14ac:dyDescent="0.25">
      <c r="A4820"/>
      <c r="B4820"/>
      <c r="C4820" s="33"/>
      <c r="D4820" s="33"/>
      <c r="E4820" s="33"/>
      <c r="F4820" s="33"/>
      <c r="G4820" s="33"/>
      <c r="N4820"/>
      <c r="O4820"/>
      <c r="P4820"/>
      <c r="Q4820"/>
      <c r="R4820"/>
      <c r="S4820"/>
      <c r="T4820"/>
      <c r="U4820"/>
      <c r="V4820"/>
      <c r="W4820"/>
      <c r="X4820" s="410"/>
      <c r="Y4820" s="410"/>
      <c r="Z4820" s="410"/>
      <c r="AA4820" s="410"/>
      <c r="AB4820" s="410"/>
      <c r="AC4820" s="410"/>
      <c r="AD4820" s="410"/>
    </row>
    <row r="4821" spans="1:30" s="30" customFormat="1" x14ac:dyDescent="0.25">
      <c r="A4821"/>
      <c r="B4821"/>
      <c r="C4821" s="33"/>
      <c r="D4821" s="33"/>
      <c r="E4821" s="33"/>
      <c r="F4821" s="33"/>
      <c r="G4821" s="33"/>
      <c r="N4821"/>
      <c r="O4821"/>
      <c r="P4821"/>
      <c r="Q4821"/>
      <c r="R4821"/>
      <c r="S4821"/>
      <c r="T4821"/>
      <c r="U4821"/>
      <c r="V4821"/>
      <c r="W4821"/>
      <c r="X4821" s="410"/>
      <c r="Y4821" s="410"/>
      <c r="Z4821" s="410"/>
      <c r="AA4821" s="410"/>
      <c r="AB4821" s="410"/>
      <c r="AC4821" s="410"/>
      <c r="AD4821" s="410"/>
    </row>
    <row r="4822" spans="1:30" s="30" customFormat="1" x14ac:dyDescent="0.25">
      <c r="A4822"/>
      <c r="B4822"/>
      <c r="C4822" s="33"/>
      <c r="D4822" s="33"/>
      <c r="E4822" s="33"/>
      <c r="F4822" s="33"/>
      <c r="G4822" s="33"/>
      <c r="N4822"/>
      <c r="O4822"/>
      <c r="P4822"/>
      <c r="Q4822"/>
      <c r="R4822"/>
      <c r="S4822"/>
      <c r="T4822"/>
      <c r="U4822"/>
      <c r="V4822"/>
      <c r="W4822"/>
      <c r="X4822" s="410"/>
      <c r="Y4822" s="410"/>
      <c r="Z4822" s="410"/>
      <c r="AA4822" s="410"/>
      <c r="AB4822" s="410"/>
      <c r="AC4822" s="410"/>
      <c r="AD4822" s="410"/>
    </row>
    <row r="4823" spans="1:30" s="30" customFormat="1" x14ac:dyDescent="0.25">
      <c r="A4823"/>
      <c r="B4823"/>
      <c r="C4823" s="33"/>
      <c r="D4823" s="33"/>
      <c r="E4823" s="33"/>
      <c r="F4823" s="33"/>
      <c r="G4823" s="33"/>
      <c r="N4823"/>
      <c r="O4823"/>
      <c r="P4823"/>
      <c r="Q4823"/>
      <c r="R4823"/>
      <c r="S4823"/>
      <c r="T4823"/>
      <c r="U4823"/>
      <c r="V4823"/>
      <c r="W4823"/>
      <c r="X4823" s="410"/>
      <c r="Y4823" s="410"/>
      <c r="Z4823" s="410"/>
      <c r="AA4823" s="410"/>
      <c r="AB4823" s="410"/>
      <c r="AC4823" s="410"/>
      <c r="AD4823" s="410"/>
    </row>
    <row r="4824" spans="1:30" s="30" customFormat="1" x14ac:dyDescent="0.25">
      <c r="A4824"/>
      <c r="B4824"/>
      <c r="C4824" s="33"/>
      <c r="D4824" s="33"/>
      <c r="E4824" s="33"/>
      <c r="F4824" s="33"/>
      <c r="G4824" s="33"/>
      <c r="N4824"/>
      <c r="O4824"/>
      <c r="P4824"/>
      <c r="Q4824"/>
      <c r="R4824"/>
      <c r="S4824"/>
      <c r="T4824"/>
      <c r="U4824"/>
      <c r="V4824"/>
      <c r="W4824"/>
      <c r="X4824" s="410"/>
      <c r="Y4824" s="410"/>
      <c r="Z4824" s="410"/>
      <c r="AA4824" s="410"/>
      <c r="AB4824" s="410"/>
      <c r="AC4824" s="410"/>
      <c r="AD4824" s="410"/>
    </row>
    <row r="4825" spans="1:30" s="30" customFormat="1" x14ac:dyDescent="0.25">
      <c r="A4825"/>
      <c r="B4825"/>
      <c r="C4825" s="33"/>
      <c r="D4825" s="33"/>
      <c r="E4825" s="33"/>
      <c r="F4825" s="33"/>
      <c r="G4825" s="33"/>
      <c r="N4825"/>
      <c r="O4825"/>
      <c r="P4825"/>
      <c r="Q4825"/>
      <c r="R4825"/>
      <c r="S4825"/>
      <c r="T4825"/>
      <c r="U4825"/>
      <c r="V4825"/>
      <c r="W4825"/>
      <c r="X4825" s="410"/>
      <c r="Y4825" s="410"/>
      <c r="Z4825" s="410"/>
      <c r="AA4825" s="410"/>
      <c r="AB4825" s="410"/>
      <c r="AC4825" s="410"/>
      <c r="AD4825" s="410"/>
    </row>
    <row r="4826" spans="1:30" s="30" customFormat="1" x14ac:dyDescent="0.25">
      <c r="A4826"/>
      <c r="B4826"/>
      <c r="C4826" s="33"/>
      <c r="D4826" s="33"/>
      <c r="E4826" s="33"/>
      <c r="F4826" s="33"/>
      <c r="G4826" s="33"/>
      <c r="N4826"/>
      <c r="O4826"/>
      <c r="P4826"/>
      <c r="Q4826"/>
      <c r="R4826"/>
      <c r="S4826"/>
      <c r="T4826"/>
      <c r="U4826"/>
      <c r="V4826"/>
      <c r="W4826"/>
      <c r="X4826" s="410"/>
      <c r="Y4826" s="410"/>
      <c r="Z4826" s="410"/>
      <c r="AA4826" s="410"/>
      <c r="AB4826" s="410"/>
      <c r="AC4826" s="410"/>
      <c r="AD4826" s="410"/>
    </row>
    <row r="4827" spans="1:30" s="30" customFormat="1" x14ac:dyDescent="0.25">
      <c r="A4827"/>
      <c r="B4827"/>
      <c r="C4827" s="33"/>
      <c r="D4827" s="33"/>
      <c r="E4827" s="33"/>
      <c r="F4827" s="33"/>
      <c r="G4827" s="33"/>
      <c r="N4827"/>
      <c r="O4827"/>
      <c r="P4827"/>
      <c r="Q4827"/>
      <c r="R4827"/>
      <c r="S4827"/>
      <c r="T4827"/>
      <c r="U4827"/>
      <c r="V4827"/>
      <c r="W4827"/>
      <c r="X4827" s="410"/>
      <c r="Y4827" s="410"/>
      <c r="Z4827" s="410"/>
      <c r="AA4827" s="410"/>
      <c r="AB4827" s="410"/>
      <c r="AC4827" s="410"/>
      <c r="AD4827" s="410"/>
    </row>
    <row r="4828" spans="1:30" s="30" customFormat="1" x14ac:dyDescent="0.25">
      <c r="A4828"/>
      <c r="B4828"/>
      <c r="C4828" s="33"/>
      <c r="D4828" s="33"/>
      <c r="E4828" s="33"/>
      <c r="F4828" s="33"/>
      <c r="G4828" s="33"/>
      <c r="N4828"/>
      <c r="O4828"/>
      <c r="P4828"/>
      <c r="Q4828"/>
      <c r="R4828"/>
      <c r="S4828"/>
      <c r="T4828"/>
      <c r="U4828"/>
      <c r="V4828"/>
      <c r="W4828"/>
      <c r="X4828" s="410"/>
      <c r="Y4828" s="410"/>
      <c r="Z4828" s="410"/>
      <c r="AA4828" s="410"/>
      <c r="AB4828" s="410"/>
      <c r="AC4828" s="410"/>
      <c r="AD4828" s="410"/>
    </row>
    <row r="4829" spans="1:30" s="30" customFormat="1" x14ac:dyDescent="0.25">
      <c r="A4829"/>
      <c r="B4829"/>
      <c r="C4829" s="33"/>
      <c r="D4829" s="33"/>
      <c r="E4829" s="33"/>
      <c r="F4829" s="33"/>
      <c r="G4829" s="33"/>
      <c r="N4829"/>
      <c r="O4829"/>
      <c r="P4829"/>
      <c r="Q4829"/>
      <c r="R4829"/>
      <c r="S4829"/>
      <c r="T4829"/>
      <c r="U4829"/>
      <c r="V4829"/>
      <c r="W4829"/>
      <c r="X4829" s="410"/>
      <c r="Y4829" s="410"/>
      <c r="Z4829" s="410"/>
      <c r="AA4829" s="410"/>
      <c r="AB4829" s="410"/>
      <c r="AC4829" s="410"/>
      <c r="AD4829" s="410"/>
    </row>
    <row r="4830" spans="1:30" s="30" customFormat="1" x14ac:dyDescent="0.25">
      <c r="A4830"/>
      <c r="B4830"/>
      <c r="C4830" s="33"/>
      <c r="D4830" s="33"/>
      <c r="E4830" s="33"/>
      <c r="F4830" s="33"/>
      <c r="G4830" s="33"/>
      <c r="N4830"/>
      <c r="O4830"/>
      <c r="P4830"/>
      <c r="Q4830"/>
      <c r="R4830"/>
      <c r="S4830"/>
      <c r="T4830"/>
      <c r="U4830"/>
      <c r="V4830"/>
      <c r="W4830"/>
      <c r="X4830" s="410"/>
      <c r="Y4830" s="410"/>
      <c r="Z4830" s="410"/>
      <c r="AA4830" s="410"/>
      <c r="AB4830" s="410"/>
      <c r="AC4830" s="410"/>
      <c r="AD4830" s="410"/>
    </row>
    <row r="4831" spans="1:30" s="30" customFormat="1" x14ac:dyDescent="0.25">
      <c r="A4831"/>
      <c r="B4831"/>
      <c r="C4831" s="33"/>
      <c r="D4831" s="33"/>
      <c r="E4831" s="33"/>
      <c r="F4831" s="33"/>
      <c r="G4831" s="33"/>
      <c r="N4831"/>
      <c r="O4831"/>
      <c r="P4831"/>
      <c r="Q4831"/>
      <c r="R4831"/>
      <c r="S4831"/>
      <c r="T4831"/>
      <c r="U4831"/>
      <c r="V4831"/>
      <c r="W4831"/>
      <c r="X4831" s="410"/>
      <c r="Y4831" s="410"/>
      <c r="Z4831" s="410"/>
      <c r="AA4831" s="410"/>
      <c r="AB4831" s="410"/>
      <c r="AC4831" s="410"/>
      <c r="AD4831" s="410"/>
    </row>
    <row r="4832" spans="1:30" s="30" customFormat="1" x14ac:dyDescent="0.25">
      <c r="A4832"/>
      <c r="B4832"/>
      <c r="C4832" s="33"/>
      <c r="D4832" s="33"/>
      <c r="E4832" s="33"/>
      <c r="F4832" s="33"/>
      <c r="G4832" s="33"/>
      <c r="N4832"/>
      <c r="O4832"/>
      <c r="P4832"/>
      <c r="Q4832"/>
      <c r="R4832"/>
      <c r="S4832"/>
      <c r="T4832"/>
      <c r="U4832"/>
      <c r="V4832"/>
      <c r="W4832"/>
      <c r="X4832" s="410"/>
      <c r="Y4832" s="410"/>
      <c r="Z4832" s="410"/>
      <c r="AA4832" s="410"/>
      <c r="AB4832" s="410"/>
      <c r="AC4832" s="410"/>
      <c r="AD4832" s="410"/>
    </row>
    <row r="4833" spans="1:30" s="30" customFormat="1" x14ac:dyDescent="0.25">
      <c r="A4833"/>
      <c r="B4833"/>
      <c r="C4833" s="33"/>
      <c r="D4833" s="33"/>
      <c r="E4833" s="33"/>
      <c r="F4833" s="33"/>
      <c r="G4833" s="33"/>
      <c r="N4833"/>
      <c r="O4833"/>
      <c r="P4833"/>
      <c r="Q4833"/>
      <c r="R4833"/>
      <c r="S4833"/>
      <c r="T4833"/>
      <c r="U4833"/>
      <c r="V4833"/>
      <c r="W4833"/>
      <c r="X4833" s="410"/>
      <c r="Y4833" s="410"/>
      <c r="Z4833" s="410"/>
      <c r="AA4833" s="410"/>
      <c r="AB4833" s="410"/>
      <c r="AC4833" s="410"/>
      <c r="AD4833" s="410"/>
    </row>
    <row r="4834" spans="1:30" s="30" customFormat="1" x14ac:dyDescent="0.25">
      <c r="A4834"/>
      <c r="B4834"/>
      <c r="C4834" s="33"/>
      <c r="D4834" s="33"/>
      <c r="E4834" s="33"/>
      <c r="F4834" s="33"/>
      <c r="G4834" s="33"/>
      <c r="N4834"/>
      <c r="O4834"/>
      <c r="P4834"/>
      <c r="Q4834"/>
      <c r="R4834"/>
      <c r="S4834"/>
      <c r="T4834"/>
      <c r="U4834"/>
      <c r="V4834"/>
      <c r="W4834"/>
      <c r="X4834" s="410"/>
      <c r="Y4834" s="410"/>
      <c r="Z4834" s="410"/>
      <c r="AA4834" s="410"/>
      <c r="AB4834" s="410"/>
      <c r="AC4834" s="410"/>
      <c r="AD4834" s="410"/>
    </row>
    <row r="4835" spans="1:30" s="30" customFormat="1" x14ac:dyDescent="0.25">
      <c r="A4835"/>
      <c r="B4835"/>
      <c r="C4835" s="33"/>
      <c r="D4835" s="33"/>
      <c r="E4835" s="33"/>
      <c r="F4835" s="33"/>
      <c r="G4835" s="33"/>
      <c r="N4835"/>
      <c r="O4835"/>
      <c r="P4835"/>
      <c r="Q4835"/>
      <c r="R4835"/>
      <c r="S4835"/>
      <c r="T4835"/>
      <c r="U4835"/>
      <c r="V4835"/>
      <c r="W4835"/>
      <c r="X4835" s="410"/>
      <c r="Y4835" s="410"/>
      <c r="Z4835" s="410"/>
      <c r="AA4835" s="410"/>
      <c r="AB4835" s="410"/>
      <c r="AC4835" s="410"/>
      <c r="AD4835" s="410"/>
    </row>
    <row r="4836" spans="1:30" s="30" customFormat="1" x14ac:dyDescent="0.25">
      <c r="A4836"/>
      <c r="B4836"/>
      <c r="C4836" s="33"/>
      <c r="D4836" s="33"/>
      <c r="E4836" s="33"/>
      <c r="F4836" s="33"/>
      <c r="G4836" s="33"/>
      <c r="N4836"/>
      <c r="O4836"/>
      <c r="P4836"/>
      <c r="Q4836"/>
      <c r="R4836"/>
      <c r="S4836"/>
      <c r="T4836"/>
      <c r="U4836"/>
      <c r="V4836"/>
      <c r="W4836"/>
      <c r="X4836" s="410"/>
      <c r="Y4836" s="410"/>
      <c r="Z4836" s="410"/>
      <c r="AA4836" s="410"/>
      <c r="AB4836" s="410"/>
      <c r="AC4836" s="410"/>
      <c r="AD4836" s="410"/>
    </row>
    <row r="4837" spans="1:30" s="30" customFormat="1" x14ac:dyDescent="0.25">
      <c r="A4837"/>
      <c r="B4837"/>
      <c r="C4837" s="33"/>
      <c r="D4837" s="33"/>
      <c r="E4837" s="33"/>
      <c r="F4837" s="33"/>
      <c r="G4837" s="33"/>
      <c r="N4837"/>
      <c r="O4837"/>
      <c r="P4837"/>
      <c r="Q4837"/>
      <c r="R4837"/>
      <c r="S4837"/>
      <c r="T4837"/>
      <c r="U4837"/>
      <c r="V4837"/>
      <c r="W4837"/>
      <c r="X4837" s="410"/>
      <c r="Y4837" s="410"/>
      <c r="Z4837" s="410"/>
      <c r="AA4837" s="410"/>
      <c r="AB4837" s="410"/>
      <c r="AC4837" s="410"/>
      <c r="AD4837" s="410"/>
    </row>
    <row r="4838" spans="1:30" s="30" customFormat="1" x14ac:dyDescent="0.25">
      <c r="A4838"/>
      <c r="B4838"/>
      <c r="C4838" s="33"/>
      <c r="D4838" s="33"/>
      <c r="E4838" s="33"/>
      <c r="F4838" s="33"/>
      <c r="G4838" s="33"/>
      <c r="N4838"/>
      <c r="O4838"/>
      <c r="P4838"/>
      <c r="Q4838"/>
      <c r="R4838"/>
      <c r="S4838"/>
      <c r="T4838"/>
      <c r="U4838"/>
      <c r="V4838"/>
      <c r="W4838"/>
      <c r="X4838" s="410"/>
      <c r="Y4838" s="410"/>
      <c r="Z4838" s="410"/>
      <c r="AA4838" s="410"/>
      <c r="AB4838" s="410"/>
      <c r="AC4838" s="410"/>
      <c r="AD4838" s="410"/>
    </row>
    <row r="4839" spans="1:30" s="30" customFormat="1" x14ac:dyDescent="0.25">
      <c r="A4839"/>
      <c r="B4839"/>
      <c r="C4839" s="33"/>
      <c r="D4839" s="33"/>
      <c r="E4839" s="33"/>
      <c r="F4839" s="33"/>
      <c r="G4839" s="33"/>
      <c r="N4839"/>
      <c r="O4839"/>
      <c r="P4839"/>
      <c r="Q4839"/>
      <c r="R4839"/>
      <c r="S4839"/>
      <c r="T4839"/>
      <c r="U4839"/>
      <c r="V4839"/>
      <c r="W4839"/>
      <c r="X4839" s="410"/>
      <c r="Y4839" s="410"/>
      <c r="Z4839" s="410"/>
      <c r="AA4839" s="410"/>
      <c r="AB4839" s="410"/>
      <c r="AC4839" s="410"/>
      <c r="AD4839" s="410"/>
    </row>
    <row r="4840" spans="1:30" s="30" customFormat="1" x14ac:dyDescent="0.25">
      <c r="A4840"/>
      <c r="B4840"/>
      <c r="C4840" s="33"/>
      <c r="D4840" s="33"/>
      <c r="E4840" s="33"/>
      <c r="F4840" s="33"/>
      <c r="G4840" s="33"/>
      <c r="N4840"/>
      <c r="O4840"/>
      <c r="P4840"/>
      <c r="Q4840"/>
      <c r="R4840"/>
      <c r="S4840"/>
      <c r="T4840"/>
      <c r="U4840"/>
      <c r="V4840"/>
      <c r="W4840"/>
      <c r="X4840" s="410"/>
      <c r="Y4840" s="410"/>
      <c r="Z4840" s="410"/>
      <c r="AA4840" s="410"/>
      <c r="AB4840" s="410"/>
      <c r="AC4840" s="410"/>
      <c r="AD4840" s="410"/>
    </row>
    <row r="4841" spans="1:30" s="30" customFormat="1" x14ac:dyDescent="0.25">
      <c r="A4841"/>
      <c r="B4841"/>
      <c r="C4841" s="33"/>
      <c r="D4841" s="33"/>
      <c r="E4841" s="33"/>
      <c r="F4841" s="33"/>
      <c r="G4841" s="33"/>
      <c r="N4841"/>
      <c r="O4841"/>
      <c r="P4841"/>
      <c r="Q4841"/>
      <c r="R4841"/>
      <c r="S4841"/>
      <c r="T4841"/>
      <c r="U4841"/>
      <c r="V4841"/>
      <c r="W4841"/>
      <c r="X4841" s="410"/>
      <c r="Y4841" s="410"/>
      <c r="Z4841" s="410"/>
      <c r="AA4841" s="410"/>
      <c r="AB4841" s="410"/>
      <c r="AC4841" s="410"/>
      <c r="AD4841" s="410"/>
    </row>
    <row r="4842" spans="1:30" s="30" customFormat="1" x14ac:dyDescent="0.25">
      <c r="A4842"/>
      <c r="B4842"/>
      <c r="C4842" s="33"/>
      <c r="D4842" s="33"/>
      <c r="E4842" s="33"/>
      <c r="F4842" s="33"/>
      <c r="G4842" s="33"/>
      <c r="N4842"/>
      <c r="O4842"/>
      <c r="P4842"/>
      <c r="Q4842"/>
      <c r="R4842"/>
      <c r="S4842"/>
      <c r="T4842"/>
      <c r="U4842"/>
      <c r="V4842"/>
      <c r="W4842"/>
      <c r="X4842" s="410"/>
      <c r="Y4842" s="410"/>
      <c r="Z4842" s="410"/>
      <c r="AA4842" s="410"/>
      <c r="AB4842" s="410"/>
      <c r="AC4842" s="410"/>
      <c r="AD4842" s="410"/>
    </row>
    <row r="4843" spans="1:30" s="30" customFormat="1" x14ac:dyDescent="0.25">
      <c r="A4843"/>
      <c r="B4843"/>
      <c r="C4843" s="33"/>
      <c r="D4843" s="33"/>
      <c r="E4843" s="33"/>
      <c r="F4843" s="33"/>
      <c r="G4843" s="33"/>
      <c r="N4843"/>
      <c r="O4843"/>
      <c r="P4843"/>
      <c r="Q4843"/>
      <c r="R4843"/>
      <c r="S4843"/>
      <c r="T4843"/>
      <c r="U4843"/>
      <c r="V4843"/>
      <c r="W4843"/>
      <c r="X4843" s="410"/>
      <c r="Y4843" s="410"/>
      <c r="Z4843" s="410"/>
      <c r="AA4843" s="410"/>
      <c r="AB4843" s="410"/>
      <c r="AC4843" s="410"/>
      <c r="AD4843" s="410"/>
    </row>
    <row r="4844" spans="1:30" s="30" customFormat="1" x14ac:dyDescent="0.25">
      <c r="A4844"/>
      <c r="B4844"/>
      <c r="C4844" s="33"/>
      <c r="D4844" s="33"/>
      <c r="E4844" s="33"/>
      <c r="F4844" s="33"/>
      <c r="G4844" s="33"/>
      <c r="N4844"/>
      <c r="O4844"/>
      <c r="P4844"/>
      <c r="Q4844"/>
      <c r="R4844"/>
      <c r="S4844"/>
      <c r="T4844"/>
      <c r="U4844"/>
      <c r="V4844"/>
      <c r="W4844"/>
      <c r="X4844" s="410"/>
      <c r="Y4844" s="410"/>
      <c r="Z4844" s="410"/>
      <c r="AA4844" s="410"/>
      <c r="AB4844" s="410"/>
      <c r="AC4844" s="410"/>
      <c r="AD4844" s="410"/>
    </row>
    <row r="4845" spans="1:30" s="30" customFormat="1" x14ac:dyDescent="0.25">
      <c r="A4845"/>
      <c r="B4845"/>
      <c r="C4845" s="33"/>
      <c r="D4845" s="33"/>
      <c r="E4845" s="33"/>
      <c r="F4845" s="33"/>
      <c r="G4845" s="33"/>
      <c r="N4845"/>
      <c r="O4845"/>
      <c r="P4845"/>
      <c r="Q4845"/>
      <c r="R4845"/>
      <c r="S4845"/>
      <c r="T4845"/>
      <c r="U4845"/>
      <c r="V4845"/>
      <c r="W4845"/>
      <c r="X4845" s="410"/>
      <c r="Y4845" s="410"/>
      <c r="Z4845" s="410"/>
      <c r="AA4845" s="410"/>
      <c r="AB4845" s="410"/>
      <c r="AC4845" s="410"/>
      <c r="AD4845" s="410"/>
    </row>
    <row r="4846" spans="1:30" s="30" customFormat="1" x14ac:dyDescent="0.25">
      <c r="A4846"/>
      <c r="B4846"/>
      <c r="C4846" s="33"/>
      <c r="D4846" s="33"/>
      <c r="E4846" s="33"/>
      <c r="F4846" s="33"/>
      <c r="G4846" s="33"/>
      <c r="N4846"/>
      <c r="O4846"/>
      <c r="P4846"/>
      <c r="Q4846"/>
      <c r="R4846"/>
      <c r="S4846"/>
      <c r="T4846"/>
      <c r="U4846"/>
      <c r="V4846"/>
      <c r="W4846"/>
      <c r="X4846" s="410"/>
      <c r="Y4846" s="410"/>
      <c r="Z4846" s="410"/>
      <c r="AA4846" s="410"/>
      <c r="AB4846" s="410"/>
      <c r="AC4846" s="410"/>
      <c r="AD4846" s="410"/>
    </row>
    <row r="4847" spans="1:30" s="30" customFormat="1" x14ac:dyDescent="0.25">
      <c r="A4847"/>
      <c r="B4847"/>
      <c r="C4847" s="33"/>
      <c r="D4847" s="33"/>
      <c r="E4847" s="33"/>
      <c r="F4847" s="33"/>
      <c r="G4847" s="33"/>
      <c r="N4847"/>
      <c r="O4847"/>
      <c r="P4847"/>
      <c r="Q4847"/>
      <c r="R4847"/>
      <c r="S4847"/>
      <c r="T4847"/>
      <c r="U4847"/>
      <c r="V4847"/>
      <c r="W4847"/>
      <c r="X4847" s="410"/>
      <c r="Y4847" s="410"/>
      <c r="Z4847" s="410"/>
      <c r="AA4847" s="410"/>
      <c r="AB4847" s="410"/>
      <c r="AC4847" s="410"/>
      <c r="AD4847" s="410"/>
    </row>
    <row r="4848" spans="1:30" s="30" customFormat="1" x14ac:dyDescent="0.25">
      <c r="A4848"/>
      <c r="B4848"/>
      <c r="C4848" s="33"/>
      <c r="D4848" s="33"/>
      <c r="E4848" s="33"/>
      <c r="F4848" s="33"/>
      <c r="G4848" s="33"/>
      <c r="N4848"/>
      <c r="O4848"/>
      <c r="P4848"/>
      <c r="Q4848"/>
      <c r="R4848"/>
      <c r="S4848"/>
      <c r="T4848"/>
      <c r="U4848"/>
      <c r="V4848"/>
      <c r="W4848"/>
      <c r="X4848" s="410"/>
      <c r="Y4848" s="410"/>
      <c r="Z4848" s="410"/>
      <c r="AA4848" s="410"/>
      <c r="AB4848" s="410"/>
      <c r="AC4848" s="410"/>
      <c r="AD4848" s="410"/>
    </row>
    <row r="4849" spans="1:30" s="30" customFormat="1" x14ac:dyDescent="0.25">
      <c r="A4849"/>
      <c r="B4849"/>
      <c r="C4849" s="33"/>
      <c r="D4849" s="33"/>
      <c r="E4849" s="33"/>
      <c r="F4849" s="33"/>
      <c r="G4849" s="33"/>
      <c r="N4849"/>
      <c r="O4849"/>
      <c r="P4849"/>
      <c r="Q4849"/>
      <c r="R4849"/>
      <c r="S4849"/>
      <c r="T4849"/>
      <c r="U4849"/>
      <c r="V4849"/>
      <c r="W4849"/>
      <c r="X4849" s="410"/>
      <c r="Y4849" s="410"/>
      <c r="Z4849" s="410"/>
      <c r="AA4849" s="410"/>
      <c r="AB4849" s="410"/>
      <c r="AC4849" s="410"/>
      <c r="AD4849" s="410"/>
    </row>
    <row r="4850" spans="1:30" s="30" customFormat="1" x14ac:dyDescent="0.25">
      <c r="A4850"/>
      <c r="B4850"/>
      <c r="C4850" s="33"/>
      <c r="D4850" s="33"/>
      <c r="E4850" s="33"/>
      <c r="F4850" s="33"/>
      <c r="G4850" s="33"/>
      <c r="N4850"/>
      <c r="O4850"/>
      <c r="P4850"/>
      <c r="Q4850"/>
      <c r="R4850"/>
      <c r="S4850"/>
      <c r="T4850"/>
      <c r="U4850"/>
      <c r="V4850"/>
      <c r="W4850"/>
      <c r="X4850" s="410"/>
      <c r="Y4850" s="410"/>
      <c r="Z4850" s="410"/>
      <c r="AA4850" s="410"/>
      <c r="AB4850" s="410"/>
      <c r="AC4850" s="410"/>
      <c r="AD4850" s="410"/>
    </row>
    <row r="4851" spans="1:30" s="30" customFormat="1" x14ac:dyDescent="0.25">
      <c r="A4851"/>
      <c r="B4851"/>
      <c r="C4851" s="33"/>
      <c r="D4851" s="33"/>
      <c r="E4851" s="33"/>
      <c r="F4851" s="33"/>
      <c r="G4851" s="33"/>
      <c r="N4851"/>
      <c r="O4851"/>
      <c r="P4851"/>
      <c r="Q4851"/>
      <c r="R4851"/>
      <c r="S4851"/>
      <c r="T4851"/>
      <c r="U4851"/>
      <c r="V4851"/>
      <c r="W4851"/>
      <c r="X4851" s="410"/>
      <c r="Y4851" s="410"/>
      <c r="Z4851" s="410"/>
      <c r="AA4851" s="410"/>
      <c r="AB4851" s="410"/>
      <c r="AC4851" s="410"/>
      <c r="AD4851" s="410"/>
    </row>
    <row r="4852" spans="1:30" s="30" customFormat="1" x14ac:dyDescent="0.25">
      <c r="A4852"/>
      <c r="B4852"/>
      <c r="C4852" s="33"/>
      <c r="D4852" s="33"/>
      <c r="E4852" s="33"/>
      <c r="F4852" s="33"/>
      <c r="G4852" s="33"/>
      <c r="N4852"/>
      <c r="O4852"/>
      <c r="P4852"/>
      <c r="Q4852"/>
      <c r="R4852"/>
      <c r="S4852"/>
      <c r="T4852"/>
      <c r="U4852"/>
      <c r="V4852"/>
      <c r="W4852"/>
      <c r="X4852" s="410"/>
      <c r="Y4852" s="410"/>
      <c r="Z4852" s="410"/>
      <c r="AA4852" s="410"/>
      <c r="AB4852" s="410"/>
      <c r="AC4852" s="410"/>
      <c r="AD4852" s="410"/>
    </row>
    <row r="4853" spans="1:30" s="30" customFormat="1" x14ac:dyDescent="0.25">
      <c r="A4853"/>
      <c r="B4853"/>
      <c r="C4853" s="33"/>
      <c r="D4853" s="33"/>
      <c r="E4853" s="33"/>
      <c r="F4853" s="33"/>
      <c r="G4853" s="33"/>
      <c r="N4853"/>
      <c r="O4853"/>
      <c r="P4853"/>
      <c r="Q4853"/>
      <c r="R4853"/>
      <c r="S4853"/>
      <c r="T4853"/>
      <c r="U4853"/>
      <c r="V4853"/>
      <c r="W4853"/>
      <c r="X4853" s="410"/>
      <c r="Y4853" s="410"/>
      <c r="Z4853" s="410"/>
      <c r="AA4853" s="410"/>
      <c r="AB4853" s="410"/>
      <c r="AC4853" s="410"/>
      <c r="AD4853" s="410"/>
    </row>
    <row r="4854" spans="1:30" s="30" customFormat="1" x14ac:dyDescent="0.25">
      <c r="A4854"/>
      <c r="B4854"/>
      <c r="C4854" s="33"/>
      <c r="D4854" s="33"/>
      <c r="E4854" s="33"/>
      <c r="F4854" s="33"/>
      <c r="G4854" s="33"/>
      <c r="N4854"/>
      <c r="O4854"/>
      <c r="P4854"/>
      <c r="Q4854"/>
      <c r="R4854"/>
      <c r="S4854"/>
      <c r="T4854"/>
      <c r="U4854"/>
      <c r="V4854"/>
      <c r="W4854"/>
      <c r="X4854" s="410"/>
      <c r="Y4854" s="410"/>
      <c r="Z4854" s="410"/>
      <c r="AA4854" s="410"/>
      <c r="AB4854" s="410"/>
      <c r="AC4854" s="410"/>
      <c r="AD4854" s="410"/>
    </row>
    <row r="4855" spans="1:30" s="30" customFormat="1" x14ac:dyDescent="0.25">
      <c r="A4855"/>
      <c r="B4855"/>
      <c r="C4855" s="33"/>
      <c r="D4855" s="33"/>
      <c r="E4855" s="33"/>
      <c r="F4855" s="33"/>
      <c r="G4855" s="33"/>
      <c r="N4855"/>
      <c r="O4855"/>
      <c r="P4855"/>
      <c r="Q4855"/>
      <c r="R4855"/>
      <c r="S4855"/>
      <c r="T4855"/>
      <c r="U4855"/>
      <c r="V4855"/>
      <c r="W4855"/>
      <c r="X4855" s="410"/>
      <c r="Y4855" s="410"/>
      <c r="Z4855" s="410"/>
      <c r="AA4855" s="410"/>
      <c r="AB4855" s="410"/>
      <c r="AC4855" s="410"/>
      <c r="AD4855" s="410"/>
    </row>
    <row r="4856" spans="1:30" s="30" customFormat="1" x14ac:dyDescent="0.25">
      <c r="A4856"/>
      <c r="B4856"/>
      <c r="C4856" s="33"/>
      <c r="D4856" s="33"/>
      <c r="E4856" s="33"/>
      <c r="F4856" s="33"/>
      <c r="G4856" s="33"/>
      <c r="N4856"/>
      <c r="O4856"/>
      <c r="P4856"/>
      <c r="Q4856"/>
      <c r="R4856"/>
      <c r="S4856"/>
      <c r="T4856"/>
      <c r="U4856"/>
      <c r="V4856"/>
      <c r="W4856"/>
      <c r="X4856" s="410"/>
      <c r="Y4856" s="410"/>
      <c r="Z4856" s="410"/>
      <c r="AA4856" s="410"/>
      <c r="AB4856" s="410"/>
      <c r="AC4856" s="410"/>
      <c r="AD4856" s="410"/>
    </row>
    <row r="4857" spans="1:30" s="30" customFormat="1" x14ac:dyDescent="0.25">
      <c r="A4857"/>
      <c r="B4857"/>
      <c r="C4857" s="33"/>
      <c r="D4857" s="33"/>
      <c r="E4857" s="33"/>
      <c r="F4857" s="33"/>
      <c r="G4857" s="33"/>
      <c r="N4857"/>
      <c r="O4857"/>
      <c r="P4857"/>
      <c r="Q4857"/>
      <c r="R4857"/>
      <c r="S4857"/>
      <c r="T4857"/>
      <c r="U4857"/>
      <c r="V4857"/>
      <c r="W4857"/>
      <c r="X4857" s="410"/>
      <c r="Y4857" s="410"/>
      <c r="Z4857" s="410"/>
      <c r="AA4857" s="410"/>
      <c r="AB4857" s="410"/>
      <c r="AC4857" s="410"/>
      <c r="AD4857" s="410"/>
    </row>
    <row r="4858" spans="1:30" s="30" customFormat="1" x14ac:dyDescent="0.25">
      <c r="A4858"/>
      <c r="B4858"/>
      <c r="C4858" s="33"/>
      <c r="D4858" s="33"/>
      <c r="E4858" s="33"/>
      <c r="F4858" s="33"/>
      <c r="G4858" s="33"/>
      <c r="N4858"/>
      <c r="O4858"/>
      <c r="P4858"/>
      <c r="Q4858"/>
      <c r="R4858"/>
      <c r="S4858"/>
      <c r="T4858"/>
      <c r="U4858"/>
      <c r="V4858"/>
      <c r="W4858"/>
      <c r="X4858" s="410"/>
      <c r="Y4858" s="410"/>
      <c r="Z4858" s="410"/>
      <c r="AA4858" s="410"/>
      <c r="AB4858" s="410"/>
      <c r="AC4858" s="410"/>
      <c r="AD4858" s="410"/>
    </row>
    <row r="4859" spans="1:30" s="30" customFormat="1" x14ac:dyDescent="0.25">
      <c r="A4859"/>
      <c r="B4859"/>
      <c r="C4859" s="33"/>
      <c r="D4859" s="33"/>
      <c r="E4859" s="33"/>
      <c r="F4859" s="33"/>
      <c r="G4859" s="33"/>
      <c r="N4859"/>
      <c r="O4859"/>
      <c r="P4859"/>
      <c r="Q4859"/>
      <c r="R4859"/>
      <c r="S4859"/>
      <c r="T4859"/>
      <c r="U4859"/>
      <c r="V4859"/>
      <c r="W4859"/>
      <c r="X4859" s="410"/>
      <c r="Y4859" s="410"/>
      <c r="Z4859" s="410"/>
      <c r="AA4859" s="410"/>
      <c r="AB4859" s="410"/>
      <c r="AC4859" s="410"/>
      <c r="AD4859" s="410"/>
    </row>
    <row r="4860" spans="1:30" s="30" customFormat="1" x14ac:dyDescent="0.25">
      <c r="A4860"/>
      <c r="B4860"/>
      <c r="C4860" s="33"/>
      <c r="D4860" s="33"/>
      <c r="E4860" s="33"/>
      <c r="F4860" s="33"/>
      <c r="G4860" s="33"/>
      <c r="N4860"/>
      <c r="O4860"/>
      <c r="P4860"/>
      <c r="Q4860"/>
      <c r="R4860"/>
      <c r="S4860"/>
      <c r="T4860"/>
      <c r="U4860"/>
      <c r="V4860"/>
      <c r="W4860"/>
      <c r="X4860" s="410"/>
      <c r="Y4860" s="410"/>
      <c r="Z4860" s="410"/>
      <c r="AA4860" s="410"/>
      <c r="AB4860" s="410"/>
      <c r="AC4860" s="410"/>
      <c r="AD4860" s="410"/>
    </row>
    <row r="4861" spans="1:30" s="30" customFormat="1" x14ac:dyDescent="0.25">
      <c r="A4861"/>
      <c r="B4861"/>
      <c r="C4861" s="33"/>
      <c r="D4861" s="33"/>
      <c r="E4861" s="33"/>
      <c r="F4861" s="33"/>
      <c r="G4861" s="33"/>
      <c r="N4861"/>
      <c r="O4861"/>
      <c r="P4861"/>
      <c r="Q4861"/>
      <c r="R4861"/>
      <c r="S4861"/>
      <c r="T4861"/>
      <c r="U4861"/>
      <c r="V4861"/>
      <c r="W4861"/>
      <c r="X4861" s="410"/>
      <c r="Y4861" s="410"/>
      <c r="Z4861" s="410"/>
      <c r="AA4861" s="410"/>
      <c r="AB4861" s="410"/>
      <c r="AC4861" s="410"/>
      <c r="AD4861" s="410"/>
    </row>
    <row r="4862" spans="1:30" s="30" customFormat="1" x14ac:dyDescent="0.25">
      <c r="A4862"/>
      <c r="B4862"/>
      <c r="C4862" s="33"/>
      <c r="D4862" s="33"/>
      <c r="E4862" s="33"/>
      <c r="F4862" s="33"/>
      <c r="G4862" s="33"/>
      <c r="N4862"/>
      <c r="O4862"/>
      <c r="P4862"/>
      <c r="Q4862"/>
      <c r="R4862"/>
      <c r="S4862"/>
      <c r="T4862"/>
      <c r="U4862"/>
      <c r="V4862"/>
      <c r="W4862"/>
      <c r="X4862" s="410"/>
      <c r="Y4862" s="410"/>
      <c r="Z4862" s="410"/>
      <c r="AA4862" s="410"/>
      <c r="AB4862" s="410"/>
      <c r="AC4862" s="410"/>
      <c r="AD4862" s="410"/>
    </row>
    <row r="4863" spans="1:30" s="30" customFormat="1" x14ac:dyDescent="0.25">
      <c r="C4863" s="33"/>
      <c r="D4863" s="33"/>
      <c r="E4863" s="33"/>
      <c r="F4863" s="33"/>
      <c r="G4863" s="33"/>
      <c r="N4863"/>
      <c r="O4863"/>
      <c r="P4863"/>
      <c r="Q4863"/>
      <c r="R4863"/>
      <c r="S4863"/>
      <c r="T4863"/>
      <c r="U4863"/>
      <c r="V4863"/>
      <c r="W4863"/>
      <c r="X4863" s="410"/>
      <c r="Y4863" s="410"/>
      <c r="Z4863" s="410"/>
      <c r="AA4863" s="410"/>
      <c r="AB4863" s="410"/>
      <c r="AC4863" s="410"/>
      <c r="AD4863" s="410"/>
    </row>
    <row r="4864" spans="1:30" s="30" customFormat="1" x14ac:dyDescent="0.25">
      <c r="C4864" s="33"/>
      <c r="D4864" s="33"/>
      <c r="E4864" s="33"/>
      <c r="F4864" s="33"/>
      <c r="G4864" s="33"/>
      <c r="N4864"/>
      <c r="O4864"/>
      <c r="P4864"/>
      <c r="Q4864"/>
      <c r="R4864"/>
      <c r="S4864"/>
      <c r="T4864"/>
      <c r="U4864"/>
      <c r="V4864"/>
      <c r="W4864"/>
      <c r="X4864" s="410"/>
      <c r="Y4864" s="410"/>
      <c r="Z4864" s="410"/>
      <c r="AA4864" s="410"/>
      <c r="AB4864" s="410"/>
      <c r="AC4864" s="410"/>
      <c r="AD4864" s="410"/>
    </row>
    <row r="4865" spans="3:30" s="30" customFormat="1" x14ac:dyDescent="0.25">
      <c r="C4865" s="33"/>
      <c r="D4865" s="33"/>
      <c r="E4865" s="33"/>
      <c r="F4865" s="33"/>
      <c r="G4865" s="33"/>
      <c r="N4865"/>
      <c r="O4865"/>
      <c r="P4865"/>
      <c r="Q4865"/>
      <c r="R4865"/>
      <c r="S4865"/>
      <c r="T4865"/>
      <c r="U4865"/>
      <c r="V4865"/>
      <c r="W4865"/>
      <c r="X4865" s="410"/>
      <c r="Y4865" s="410"/>
      <c r="Z4865" s="410"/>
      <c r="AA4865" s="410"/>
      <c r="AB4865" s="410"/>
      <c r="AC4865" s="410"/>
      <c r="AD4865" s="410"/>
    </row>
    <row r="4866" spans="3:30" s="30" customFormat="1" x14ac:dyDescent="0.25">
      <c r="C4866" s="33"/>
      <c r="D4866" s="33"/>
      <c r="E4866" s="33"/>
      <c r="F4866" s="33"/>
      <c r="G4866" s="33"/>
      <c r="N4866"/>
      <c r="O4866"/>
      <c r="P4866"/>
      <c r="Q4866"/>
      <c r="R4866"/>
      <c r="S4866"/>
      <c r="T4866"/>
      <c r="U4866"/>
      <c r="V4866"/>
      <c r="W4866"/>
      <c r="X4866" s="410"/>
      <c r="Y4866" s="410"/>
      <c r="Z4866" s="410"/>
      <c r="AA4866" s="410"/>
      <c r="AB4866" s="410"/>
      <c r="AC4866" s="410"/>
      <c r="AD4866" s="410"/>
    </row>
    <row r="4867" spans="3:30" s="30" customFormat="1" x14ac:dyDescent="0.25">
      <c r="C4867" s="33"/>
      <c r="D4867" s="33"/>
      <c r="E4867" s="33"/>
      <c r="F4867" s="33"/>
      <c r="G4867" s="33"/>
      <c r="N4867"/>
      <c r="O4867"/>
      <c r="P4867"/>
      <c r="Q4867"/>
      <c r="R4867"/>
      <c r="S4867"/>
      <c r="T4867"/>
      <c r="U4867"/>
      <c r="V4867"/>
      <c r="W4867"/>
      <c r="X4867" s="410"/>
      <c r="Y4867" s="410"/>
      <c r="Z4867" s="410"/>
      <c r="AA4867" s="410"/>
      <c r="AB4867" s="410"/>
      <c r="AC4867" s="410"/>
      <c r="AD4867" s="410"/>
    </row>
    <row r="4868" spans="3:30" s="30" customFormat="1" x14ac:dyDescent="0.25">
      <c r="C4868" s="33"/>
      <c r="D4868" s="33"/>
      <c r="E4868" s="33"/>
      <c r="F4868" s="33"/>
      <c r="G4868" s="33"/>
      <c r="N4868"/>
      <c r="O4868"/>
      <c r="P4868"/>
      <c r="Q4868"/>
      <c r="R4868"/>
      <c r="S4868"/>
      <c r="T4868"/>
      <c r="U4868"/>
      <c r="V4868"/>
      <c r="W4868"/>
      <c r="X4868" s="410"/>
      <c r="Y4868" s="410"/>
      <c r="Z4868" s="410"/>
      <c r="AA4868" s="410"/>
      <c r="AB4868" s="410"/>
      <c r="AC4868" s="410"/>
      <c r="AD4868" s="410"/>
    </row>
    <row r="4869" spans="3:30" s="30" customFormat="1" x14ac:dyDescent="0.25">
      <c r="C4869" s="33"/>
      <c r="D4869" s="33"/>
      <c r="E4869" s="33"/>
      <c r="F4869" s="33"/>
      <c r="G4869" s="33"/>
      <c r="N4869"/>
      <c r="O4869"/>
      <c r="P4869"/>
      <c r="Q4869"/>
      <c r="R4869"/>
      <c r="S4869"/>
      <c r="T4869"/>
      <c r="U4869"/>
      <c r="V4869"/>
      <c r="W4869"/>
      <c r="X4869" s="410"/>
      <c r="Y4869" s="410"/>
      <c r="Z4869" s="410"/>
      <c r="AA4869" s="410"/>
      <c r="AB4869" s="410"/>
      <c r="AC4869" s="410"/>
      <c r="AD4869" s="410"/>
    </row>
    <row r="4870" spans="3:30" s="30" customFormat="1" x14ac:dyDescent="0.25">
      <c r="C4870" s="33"/>
      <c r="D4870" s="33"/>
      <c r="E4870" s="33"/>
      <c r="F4870" s="33"/>
      <c r="G4870" s="33"/>
      <c r="N4870"/>
      <c r="O4870"/>
      <c r="P4870"/>
      <c r="Q4870"/>
      <c r="R4870"/>
      <c r="S4870"/>
      <c r="T4870"/>
      <c r="U4870"/>
      <c r="V4870"/>
      <c r="W4870"/>
      <c r="X4870" s="410"/>
      <c r="Y4870" s="410"/>
      <c r="Z4870" s="410"/>
      <c r="AA4870" s="410"/>
      <c r="AB4870" s="410"/>
      <c r="AC4870" s="410"/>
      <c r="AD4870" s="410"/>
    </row>
    <row r="4871" spans="3:30" s="30" customFormat="1" x14ac:dyDescent="0.25">
      <c r="C4871" s="33"/>
      <c r="D4871" s="33"/>
      <c r="E4871" s="33"/>
      <c r="F4871" s="33"/>
      <c r="G4871" s="33"/>
      <c r="N4871"/>
      <c r="O4871"/>
      <c r="P4871"/>
      <c r="Q4871"/>
      <c r="R4871"/>
      <c r="S4871"/>
      <c r="T4871"/>
      <c r="U4871"/>
      <c r="V4871"/>
      <c r="W4871"/>
      <c r="X4871" s="410"/>
      <c r="Y4871" s="410"/>
      <c r="Z4871" s="410"/>
      <c r="AA4871" s="410"/>
      <c r="AB4871" s="410"/>
      <c r="AC4871" s="410"/>
      <c r="AD4871" s="410"/>
    </row>
    <row r="4872" spans="3:30" s="30" customFormat="1" x14ac:dyDescent="0.25">
      <c r="C4872" s="33"/>
      <c r="D4872" s="33"/>
      <c r="E4872" s="33"/>
      <c r="F4872" s="33"/>
      <c r="G4872" s="33"/>
      <c r="N4872"/>
      <c r="O4872"/>
      <c r="P4872"/>
      <c r="Q4872"/>
      <c r="R4872"/>
      <c r="S4872"/>
      <c r="T4872"/>
      <c r="U4872"/>
      <c r="V4872"/>
      <c r="W4872"/>
      <c r="X4872" s="410"/>
      <c r="Y4872" s="410"/>
      <c r="Z4872" s="410"/>
      <c r="AA4872" s="410"/>
      <c r="AB4872" s="410"/>
      <c r="AC4872" s="410"/>
      <c r="AD4872" s="410"/>
    </row>
    <row r="4873" spans="3:30" s="30" customFormat="1" x14ac:dyDescent="0.25">
      <c r="C4873" s="33"/>
      <c r="D4873" s="33"/>
      <c r="E4873" s="33"/>
      <c r="F4873" s="33"/>
      <c r="G4873" s="33"/>
      <c r="N4873"/>
      <c r="O4873"/>
      <c r="P4873"/>
      <c r="Q4873"/>
      <c r="R4873"/>
      <c r="S4873"/>
      <c r="T4873"/>
      <c r="U4873"/>
      <c r="V4873"/>
      <c r="W4873"/>
      <c r="X4873" s="410"/>
      <c r="Y4873" s="410"/>
      <c r="Z4873" s="410"/>
      <c r="AA4873" s="410"/>
      <c r="AB4873" s="410"/>
      <c r="AC4873" s="410"/>
      <c r="AD4873" s="410"/>
    </row>
    <row r="4874" spans="3:30" s="30" customFormat="1" x14ac:dyDescent="0.25">
      <c r="C4874" s="33"/>
      <c r="D4874" s="33"/>
      <c r="E4874" s="33"/>
      <c r="F4874" s="33"/>
      <c r="G4874" s="33"/>
      <c r="N4874"/>
      <c r="O4874"/>
      <c r="P4874"/>
      <c r="Q4874"/>
      <c r="R4874"/>
      <c r="S4874"/>
      <c r="T4874"/>
      <c r="U4874"/>
      <c r="V4874"/>
      <c r="W4874"/>
      <c r="X4874" s="410"/>
      <c r="Y4874" s="410"/>
      <c r="Z4874" s="410"/>
      <c r="AA4874" s="410"/>
      <c r="AB4874" s="410"/>
      <c r="AC4874" s="410"/>
      <c r="AD4874" s="410"/>
    </row>
    <row r="4875" spans="3:30" s="30" customFormat="1" x14ac:dyDescent="0.25">
      <c r="C4875" s="33"/>
      <c r="D4875" s="33"/>
      <c r="E4875" s="33"/>
      <c r="F4875" s="33"/>
      <c r="G4875" s="33"/>
      <c r="N4875"/>
      <c r="O4875"/>
      <c r="P4875"/>
      <c r="Q4875"/>
      <c r="R4875"/>
      <c r="S4875"/>
      <c r="T4875"/>
      <c r="U4875"/>
      <c r="V4875"/>
      <c r="W4875"/>
      <c r="X4875" s="410"/>
      <c r="Y4875" s="410"/>
      <c r="Z4875" s="410"/>
      <c r="AA4875" s="410"/>
      <c r="AB4875" s="410"/>
      <c r="AC4875" s="410"/>
      <c r="AD4875" s="410"/>
    </row>
    <row r="4876" spans="3:30" s="30" customFormat="1" x14ac:dyDescent="0.25">
      <c r="C4876" s="33"/>
      <c r="D4876" s="33"/>
      <c r="E4876" s="33"/>
      <c r="F4876" s="33"/>
      <c r="G4876" s="33"/>
      <c r="N4876"/>
      <c r="O4876"/>
      <c r="P4876"/>
      <c r="Q4876"/>
      <c r="R4876"/>
      <c r="S4876"/>
      <c r="T4876"/>
      <c r="U4876"/>
      <c r="V4876"/>
      <c r="W4876"/>
      <c r="X4876" s="410"/>
      <c r="Y4876" s="410"/>
      <c r="Z4876" s="410"/>
      <c r="AA4876" s="410"/>
      <c r="AB4876" s="410"/>
      <c r="AC4876" s="410"/>
      <c r="AD4876" s="410"/>
    </row>
    <row r="4877" spans="3:30" s="30" customFormat="1" x14ac:dyDescent="0.25">
      <c r="C4877" s="33"/>
      <c r="D4877" s="33"/>
      <c r="E4877" s="33"/>
      <c r="F4877" s="33"/>
      <c r="G4877" s="33"/>
      <c r="N4877"/>
      <c r="O4877"/>
      <c r="P4877"/>
      <c r="Q4877"/>
      <c r="R4877"/>
      <c r="S4877"/>
      <c r="T4877"/>
      <c r="U4877"/>
      <c r="V4877"/>
      <c r="W4877"/>
      <c r="X4877" s="410"/>
      <c r="Y4877" s="410"/>
      <c r="Z4877" s="410"/>
      <c r="AA4877" s="410"/>
      <c r="AB4877" s="410"/>
      <c r="AC4877" s="410"/>
      <c r="AD4877" s="410"/>
    </row>
    <row r="4878" spans="3:30" s="30" customFormat="1" x14ac:dyDescent="0.25">
      <c r="C4878" s="33"/>
      <c r="D4878" s="33"/>
      <c r="E4878" s="33"/>
      <c r="F4878" s="33"/>
      <c r="G4878" s="33"/>
      <c r="N4878"/>
      <c r="O4878"/>
      <c r="P4878"/>
      <c r="Q4878"/>
      <c r="R4878"/>
      <c r="S4878"/>
      <c r="T4878"/>
      <c r="U4878"/>
      <c r="V4878"/>
      <c r="W4878"/>
      <c r="X4878" s="410"/>
      <c r="Y4878" s="410"/>
      <c r="Z4878" s="410"/>
      <c r="AA4878" s="410"/>
      <c r="AB4878" s="410"/>
      <c r="AC4878" s="410"/>
      <c r="AD4878" s="410"/>
    </row>
    <row r="4879" spans="3:30" s="30" customFormat="1" x14ac:dyDescent="0.25">
      <c r="C4879" s="33"/>
      <c r="D4879" s="33"/>
      <c r="E4879" s="33"/>
      <c r="F4879" s="33"/>
      <c r="G4879" s="33"/>
      <c r="N4879"/>
      <c r="O4879"/>
      <c r="P4879"/>
      <c r="Q4879"/>
      <c r="R4879"/>
      <c r="S4879"/>
      <c r="T4879"/>
      <c r="U4879"/>
      <c r="V4879"/>
      <c r="W4879"/>
      <c r="X4879" s="410"/>
      <c r="Y4879" s="410"/>
      <c r="Z4879" s="410"/>
      <c r="AA4879" s="410"/>
      <c r="AB4879" s="410"/>
      <c r="AC4879" s="410"/>
      <c r="AD4879" s="410"/>
    </row>
    <row r="4880" spans="3:30" s="30" customFormat="1" x14ac:dyDescent="0.25">
      <c r="C4880" s="33"/>
      <c r="D4880" s="33"/>
      <c r="E4880" s="33"/>
      <c r="F4880" s="33"/>
      <c r="G4880" s="33"/>
      <c r="N4880"/>
      <c r="O4880"/>
      <c r="P4880"/>
      <c r="Q4880"/>
      <c r="R4880"/>
      <c r="S4880"/>
      <c r="T4880"/>
      <c r="U4880"/>
      <c r="V4880"/>
      <c r="W4880"/>
      <c r="X4880" s="410"/>
      <c r="Y4880" s="410"/>
      <c r="Z4880" s="410"/>
      <c r="AA4880" s="410"/>
      <c r="AB4880" s="410"/>
      <c r="AC4880" s="410"/>
      <c r="AD4880" s="410"/>
    </row>
    <row r="4881" spans="3:30" s="30" customFormat="1" x14ac:dyDescent="0.25">
      <c r="C4881" s="33"/>
      <c r="D4881" s="33"/>
      <c r="E4881" s="33"/>
      <c r="F4881" s="33"/>
      <c r="G4881" s="33"/>
      <c r="N4881"/>
      <c r="O4881"/>
      <c r="P4881"/>
      <c r="Q4881"/>
      <c r="R4881"/>
      <c r="S4881"/>
      <c r="T4881"/>
      <c r="U4881"/>
      <c r="V4881"/>
      <c r="W4881"/>
      <c r="X4881" s="410"/>
      <c r="Y4881" s="410"/>
      <c r="Z4881" s="410"/>
      <c r="AA4881" s="410"/>
      <c r="AB4881" s="410"/>
      <c r="AC4881" s="410"/>
      <c r="AD4881" s="410"/>
    </row>
    <row r="4882" spans="3:30" s="30" customFormat="1" x14ac:dyDescent="0.25">
      <c r="C4882" s="33"/>
      <c r="D4882" s="33"/>
      <c r="E4882" s="33"/>
      <c r="F4882" s="33"/>
      <c r="G4882" s="33"/>
      <c r="N4882"/>
      <c r="O4882"/>
      <c r="P4882"/>
      <c r="Q4882"/>
      <c r="R4882"/>
      <c r="S4882"/>
      <c r="T4882"/>
      <c r="U4882"/>
      <c r="V4882"/>
      <c r="W4882"/>
      <c r="X4882" s="410"/>
      <c r="Y4882" s="410"/>
      <c r="Z4882" s="410"/>
      <c r="AA4882" s="410"/>
      <c r="AB4882" s="410"/>
      <c r="AC4882" s="410"/>
      <c r="AD4882" s="410"/>
    </row>
    <row r="4883" spans="3:30" s="30" customFormat="1" x14ac:dyDescent="0.25">
      <c r="C4883" s="33"/>
      <c r="D4883" s="33"/>
      <c r="E4883" s="33"/>
      <c r="F4883" s="33"/>
      <c r="G4883" s="33"/>
      <c r="N4883"/>
      <c r="O4883"/>
      <c r="P4883"/>
      <c r="Q4883"/>
      <c r="R4883"/>
      <c r="S4883"/>
      <c r="T4883"/>
      <c r="U4883"/>
      <c r="V4883"/>
      <c r="W4883"/>
      <c r="X4883" s="410"/>
      <c r="Y4883" s="410"/>
      <c r="Z4883" s="410"/>
      <c r="AA4883" s="410"/>
      <c r="AB4883" s="410"/>
      <c r="AC4883" s="410"/>
      <c r="AD4883" s="410"/>
    </row>
    <row r="4884" spans="3:30" s="30" customFormat="1" x14ac:dyDescent="0.25">
      <c r="C4884" s="33"/>
      <c r="D4884" s="33"/>
      <c r="E4884" s="33"/>
      <c r="F4884" s="33"/>
      <c r="G4884" s="33"/>
      <c r="N4884"/>
      <c r="O4884"/>
      <c r="P4884"/>
      <c r="Q4884"/>
      <c r="R4884"/>
      <c r="S4884"/>
      <c r="T4884"/>
      <c r="U4884"/>
      <c r="V4884"/>
      <c r="W4884"/>
      <c r="X4884" s="410"/>
      <c r="Y4884" s="410"/>
      <c r="Z4884" s="410"/>
      <c r="AA4884" s="410"/>
      <c r="AB4884" s="410"/>
      <c r="AC4884" s="410"/>
      <c r="AD4884" s="410"/>
    </row>
    <row r="4885" spans="3:30" s="30" customFormat="1" x14ac:dyDescent="0.25">
      <c r="C4885" s="33"/>
      <c r="D4885" s="33"/>
      <c r="E4885" s="33"/>
      <c r="F4885" s="33"/>
      <c r="G4885" s="33"/>
      <c r="N4885"/>
      <c r="O4885"/>
      <c r="P4885"/>
      <c r="Q4885"/>
      <c r="R4885"/>
      <c r="S4885"/>
      <c r="T4885"/>
      <c r="U4885"/>
      <c r="V4885"/>
      <c r="W4885"/>
      <c r="X4885" s="410"/>
      <c r="Y4885" s="410"/>
      <c r="Z4885" s="410"/>
      <c r="AA4885" s="410"/>
      <c r="AB4885" s="410"/>
      <c r="AC4885" s="410"/>
      <c r="AD4885" s="410"/>
    </row>
    <row r="4886" spans="3:30" s="30" customFormat="1" x14ac:dyDescent="0.25">
      <c r="C4886" s="33"/>
      <c r="D4886" s="33"/>
      <c r="E4886" s="33"/>
      <c r="F4886" s="33"/>
      <c r="G4886" s="33"/>
      <c r="N4886"/>
      <c r="O4886"/>
      <c r="P4886"/>
      <c r="Q4886"/>
      <c r="R4886"/>
      <c r="S4886"/>
      <c r="T4886"/>
      <c r="U4886"/>
      <c r="V4886"/>
      <c r="W4886"/>
      <c r="X4886" s="410"/>
      <c r="Y4886" s="410"/>
      <c r="Z4886" s="410"/>
      <c r="AA4886" s="410"/>
      <c r="AB4886" s="410"/>
      <c r="AC4886" s="410"/>
      <c r="AD4886" s="410"/>
    </row>
    <row r="4887" spans="3:30" s="30" customFormat="1" x14ac:dyDescent="0.25">
      <c r="C4887" s="33"/>
      <c r="D4887" s="33"/>
      <c r="E4887" s="33"/>
      <c r="F4887" s="33"/>
      <c r="G4887" s="33"/>
      <c r="N4887"/>
      <c r="O4887"/>
      <c r="P4887"/>
      <c r="Q4887"/>
      <c r="R4887"/>
      <c r="S4887"/>
      <c r="T4887"/>
      <c r="U4887"/>
      <c r="V4887"/>
      <c r="W4887"/>
      <c r="X4887" s="410"/>
      <c r="Y4887" s="410"/>
      <c r="Z4887" s="410"/>
      <c r="AA4887" s="410"/>
      <c r="AB4887" s="410"/>
      <c r="AC4887" s="410"/>
      <c r="AD4887" s="410"/>
    </row>
    <row r="4888" spans="3:30" s="30" customFormat="1" x14ac:dyDescent="0.25">
      <c r="C4888" s="33"/>
      <c r="D4888" s="33"/>
      <c r="E4888" s="33"/>
      <c r="F4888" s="33"/>
      <c r="G4888" s="33"/>
      <c r="N4888"/>
      <c r="O4888"/>
      <c r="P4888"/>
      <c r="Q4888"/>
      <c r="R4888"/>
      <c r="S4888"/>
      <c r="T4888"/>
      <c r="U4888"/>
      <c r="V4888"/>
      <c r="W4888"/>
      <c r="X4888" s="410"/>
      <c r="Y4888" s="410"/>
      <c r="Z4888" s="410"/>
      <c r="AA4888" s="410"/>
      <c r="AB4888" s="410"/>
      <c r="AC4888" s="410"/>
      <c r="AD4888" s="410"/>
    </row>
    <row r="4889" spans="3:30" s="30" customFormat="1" x14ac:dyDescent="0.25">
      <c r="C4889" s="33"/>
      <c r="D4889" s="33"/>
      <c r="E4889" s="33"/>
      <c r="F4889" s="33"/>
      <c r="G4889" s="33"/>
      <c r="N4889"/>
      <c r="O4889"/>
      <c r="P4889"/>
      <c r="Q4889"/>
      <c r="R4889"/>
      <c r="S4889"/>
      <c r="T4889"/>
      <c r="U4889"/>
      <c r="V4889"/>
      <c r="W4889"/>
      <c r="X4889" s="410"/>
      <c r="Y4889" s="410"/>
      <c r="Z4889" s="410"/>
      <c r="AA4889" s="410"/>
      <c r="AB4889" s="410"/>
      <c r="AC4889" s="410"/>
      <c r="AD4889" s="410"/>
    </row>
    <row r="4890" spans="3:30" s="30" customFormat="1" x14ac:dyDescent="0.25">
      <c r="C4890" s="33"/>
      <c r="D4890" s="33"/>
      <c r="E4890" s="33"/>
      <c r="F4890" s="33"/>
      <c r="G4890" s="33"/>
      <c r="N4890"/>
      <c r="O4890"/>
      <c r="P4890"/>
      <c r="Q4890"/>
      <c r="R4890"/>
      <c r="S4890"/>
      <c r="T4890"/>
      <c r="U4890"/>
      <c r="V4890"/>
      <c r="W4890"/>
      <c r="X4890" s="410"/>
      <c r="Y4890" s="410"/>
      <c r="Z4890" s="410"/>
      <c r="AA4890" s="410"/>
      <c r="AB4890" s="410"/>
      <c r="AC4890" s="410"/>
      <c r="AD4890" s="410"/>
    </row>
    <row r="4891" spans="3:30" s="30" customFormat="1" x14ac:dyDescent="0.25">
      <c r="C4891" s="33"/>
      <c r="D4891" s="33"/>
      <c r="E4891" s="33"/>
      <c r="F4891" s="33"/>
      <c r="G4891" s="33"/>
      <c r="N4891"/>
      <c r="O4891"/>
      <c r="P4891"/>
      <c r="Q4891"/>
      <c r="R4891"/>
      <c r="S4891"/>
      <c r="T4891"/>
      <c r="U4891"/>
      <c r="V4891"/>
      <c r="W4891"/>
      <c r="X4891" s="410"/>
      <c r="Y4891" s="410"/>
      <c r="Z4891" s="410"/>
      <c r="AA4891" s="410"/>
      <c r="AB4891" s="410"/>
      <c r="AC4891" s="410"/>
      <c r="AD4891" s="410"/>
    </row>
    <row r="4892" spans="3:30" s="30" customFormat="1" x14ac:dyDescent="0.25">
      <c r="C4892" s="33"/>
      <c r="D4892" s="33"/>
      <c r="E4892" s="33"/>
      <c r="F4892" s="33"/>
      <c r="G4892" s="33"/>
      <c r="N4892"/>
      <c r="O4892"/>
      <c r="P4892"/>
      <c r="Q4892"/>
      <c r="R4892"/>
      <c r="S4892"/>
      <c r="T4892"/>
      <c r="U4892"/>
      <c r="V4892"/>
      <c r="W4892"/>
      <c r="X4892" s="410"/>
      <c r="Y4892" s="410"/>
      <c r="Z4892" s="410"/>
      <c r="AA4892" s="410"/>
      <c r="AB4892" s="410"/>
      <c r="AC4892" s="410"/>
      <c r="AD4892" s="410"/>
    </row>
    <row r="4893" spans="3:30" s="30" customFormat="1" x14ac:dyDescent="0.25">
      <c r="C4893" s="33"/>
      <c r="D4893" s="33"/>
      <c r="E4893" s="33"/>
      <c r="F4893" s="33"/>
      <c r="G4893" s="33"/>
      <c r="N4893"/>
      <c r="O4893"/>
      <c r="P4893"/>
      <c r="Q4893"/>
      <c r="R4893"/>
      <c r="S4893"/>
      <c r="T4893"/>
      <c r="U4893"/>
      <c r="V4893"/>
      <c r="W4893"/>
      <c r="X4893" s="410"/>
      <c r="Y4893" s="410"/>
      <c r="Z4893" s="410"/>
      <c r="AA4893" s="410"/>
      <c r="AB4893" s="410"/>
      <c r="AC4893" s="410"/>
      <c r="AD4893" s="410"/>
    </row>
    <row r="4894" spans="3:30" s="30" customFormat="1" x14ac:dyDescent="0.25">
      <c r="C4894" s="33"/>
      <c r="D4894" s="33"/>
      <c r="E4894" s="33"/>
      <c r="F4894" s="33"/>
      <c r="G4894" s="33"/>
      <c r="N4894"/>
      <c r="O4894"/>
      <c r="P4894"/>
      <c r="Q4894"/>
      <c r="R4894"/>
      <c r="S4894"/>
      <c r="T4894"/>
      <c r="U4894"/>
      <c r="V4894"/>
      <c r="W4894"/>
      <c r="X4894" s="410"/>
      <c r="Y4894" s="410"/>
      <c r="Z4894" s="410"/>
      <c r="AA4894" s="410"/>
      <c r="AB4894" s="410"/>
      <c r="AC4894" s="410"/>
      <c r="AD4894" s="410"/>
    </row>
    <row r="4895" spans="3:30" s="30" customFormat="1" x14ac:dyDescent="0.25">
      <c r="C4895" s="33"/>
      <c r="D4895" s="33"/>
      <c r="E4895" s="33"/>
      <c r="F4895" s="33"/>
      <c r="G4895" s="33"/>
      <c r="N4895"/>
      <c r="O4895"/>
      <c r="P4895"/>
      <c r="Q4895"/>
      <c r="R4895"/>
      <c r="S4895"/>
      <c r="T4895"/>
      <c r="U4895"/>
      <c r="V4895"/>
      <c r="W4895"/>
      <c r="X4895" s="410"/>
      <c r="Y4895" s="410"/>
      <c r="Z4895" s="410"/>
      <c r="AA4895" s="410"/>
      <c r="AB4895" s="410"/>
      <c r="AC4895" s="410"/>
      <c r="AD4895" s="410"/>
    </row>
    <row r="4896" spans="3:30" s="30" customFormat="1" x14ac:dyDescent="0.25">
      <c r="C4896" s="33"/>
      <c r="D4896" s="33"/>
      <c r="E4896" s="33"/>
      <c r="F4896" s="33"/>
      <c r="G4896" s="33"/>
      <c r="N4896"/>
      <c r="O4896"/>
      <c r="P4896"/>
      <c r="Q4896"/>
      <c r="R4896"/>
      <c r="S4896"/>
      <c r="T4896"/>
      <c r="U4896"/>
      <c r="V4896"/>
      <c r="W4896"/>
      <c r="X4896" s="410"/>
      <c r="Y4896" s="410"/>
      <c r="Z4896" s="410"/>
      <c r="AA4896" s="410"/>
      <c r="AB4896" s="410"/>
      <c r="AC4896" s="410"/>
      <c r="AD4896" s="410"/>
    </row>
    <row r="4897" spans="3:30" s="30" customFormat="1" x14ac:dyDescent="0.25">
      <c r="C4897" s="33"/>
      <c r="D4897" s="33"/>
      <c r="E4897" s="33"/>
      <c r="F4897" s="33"/>
      <c r="G4897" s="33"/>
      <c r="N4897"/>
      <c r="O4897"/>
      <c r="P4897"/>
      <c r="Q4897"/>
      <c r="R4897"/>
      <c r="S4897"/>
      <c r="T4897"/>
      <c r="U4897"/>
      <c r="V4897"/>
      <c r="W4897"/>
      <c r="X4897" s="410"/>
      <c r="Y4897" s="410"/>
      <c r="Z4897" s="410"/>
      <c r="AA4897" s="410"/>
      <c r="AB4897" s="410"/>
      <c r="AC4897" s="410"/>
      <c r="AD4897" s="410"/>
    </row>
    <row r="4898" spans="3:30" s="30" customFormat="1" x14ac:dyDescent="0.25">
      <c r="C4898" s="33"/>
      <c r="D4898" s="33"/>
      <c r="E4898" s="33"/>
      <c r="F4898" s="33"/>
      <c r="G4898" s="33"/>
      <c r="N4898"/>
      <c r="O4898"/>
      <c r="P4898"/>
      <c r="Q4898"/>
      <c r="R4898"/>
      <c r="S4898"/>
      <c r="T4898"/>
      <c r="U4898"/>
      <c r="V4898"/>
      <c r="W4898"/>
      <c r="X4898" s="410"/>
      <c r="Y4898" s="410"/>
      <c r="Z4898" s="410"/>
      <c r="AA4898" s="410"/>
      <c r="AB4898" s="410"/>
      <c r="AC4898" s="410"/>
      <c r="AD4898" s="410"/>
    </row>
    <row r="4899" spans="3:30" s="30" customFormat="1" x14ac:dyDescent="0.25">
      <c r="C4899" s="33"/>
      <c r="D4899" s="33"/>
      <c r="E4899" s="33"/>
      <c r="F4899" s="33"/>
      <c r="G4899" s="33"/>
      <c r="N4899"/>
      <c r="O4899"/>
      <c r="P4899"/>
      <c r="Q4899"/>
      <c r="R4899"/>
      <c r="S4899"/>
      <c r="T4899"/>
      <c r="U4899"/>
      <c r="V4899"/>
      <c r="W4899"/>
      <c r="X4899" s="410"/>
      <c r="Y4899" s="410"/>
      <c r="Z4899" s="410"/>
      <c r="AA4899" s="410"/>
      <c r="AB4899" s="410"/>
      <c r="AC4899" s="410"/>
      <c r="AD4899" s="410"/>
    </row>
    <row r="4900" spans="3:30" s="30" customFormat="1" x14ac:dyDescent="0.25">
      <c r="C4900" s="33"/>
      <c r="D4900" s="33"/>
      <c r="E4900" s="33"/>
      <c r="F4900" s="33"/>
      <c r="G4900" s="33"/>
      <c r="N4900"/>
      <c r="O4900"/>
      <c r="P4900"/>
      <c r="Q4900"/>
      <c r="R4900"/>
      <c r="S4900"/>
      <c r="T4900"/>
      <c r="U4900"/>
      <c r="V4900"/>
      <c r="W4900"/>
      <c r="X4900" s="410"/>
      <c r="Y4900" s="410"/>
      <c r="Z4900" s="410"/>
      <c r="AA4900" s="410"/>
      <c r="AB4900" s="410"/>
      <c r="AC4900" s="410"/>
      <c r="AD4900" s="410"/>
    </row>
    <row r="4901" spans="3:30" s="30" customFormat="1" x14ac:dyDescent="0.25">
      <c r="C4901" s="33"/>
      <c r="D4901" s="33"/>
      <c r="E4901" s="33"/>
      <c r="F4901" s="33"/>
      <c r="G4901" s="33"/>
      <c r="N4901"/>
      <c r="O4901"/>
      <c r="P4901"/>
      <c r="Q4901"/>
      <c r="R4901"/>
      <c r="S4901"/>
      <c r="T4901"/>
      <c r="U4901"/>
      <c r="V4901"/>
      <c r="W4901"/>
      <c r="X4901" s="410"/>
      <c r="Y4901" s="410"/>
      <c r="Z4901" s="410"/>
      <c r="AA4901" s="410"/>
      <c r="AB4901" s="410"/>
      <c r="AC4901" s="410"/>
      <c r="AD4901" s="410"/>
    </row>
    <row r="4902" spans="3:30" s="30" customFormat="1" x14ac:dyDescent="0.25">
      <c r="C4902" s="33"/>
      <c r="D4902" s="33"/>
      <c r="E4902" s="33"/>
      <c r="F4902" s="33"/>
      <c r="G4902" s="33"/>
      <c r="N4902"/>
      <c r="O4902"/>
      <c r="P4902"/>
      <c r="Q4902"/>
      <c r="R4902"/>
      <c r="S4902"/>
      <c r="T4902"/>
      <c r="U4902"/>
      <c r="V4902"/>
      <c r="W4902"/>
      <c r="X4902" s="410"/>
      <c r="Y4902" s="410"/>
      <c r="Z4902" s="410"/>
      <c r="AA4902" s="410"/>
      <c r="AB4902" s="410"/>
      <c r="AC4902" s="410"/>
      <c r="AD4902" s="410"/>
    </row>
    <row r="4903" spans="3:30" s="30" customFormat="1" x14ac:dyDescent="0.25">
      <c r="C4903" s="33"/>
      <c r="D4903" s="33"/>
      <c r="E4903" s="33"/>
      <c r="F4903" s="33"/>
      <c r="G4903" s="33"/>
      <c r="N4903"/>
      <c r="O4903"/>
      <c r="P4903"/>
      <c r="Q4903"/>
      <c r="R4903"/>
      <c r="S4903"/>
      <c r="T4903"/>
      <c r="U4903"/>
      <c r="V4903"/>
      <c r="W4903"/>
      <c r="X4903" s="410"/>
      <c r="Y4903" s="410"/>
      <c r="Z4903" s="410"/>
      <c r="AA4903" s="410"/>
      <c r="AB4903" s="410"/>
      <c r="AC4903" s="410"/>
      <c r="AD4903" s="410"/>
    </row>
    <row r="4904" spans="3:30" s="30" customFormat="1" x14ac:dyDescent="0.25">
      <c r="C4904" s="33"/>
      <c r="D4904" s="33"/>
      <c r="E4904" s="33"/>
      <c r="F4904" s="33"/>
      <c r="G4904" s="33"/>
      <c r="N4904"/>
      <c r="O4904"/>
      <c r="P4904"/>
      <c r="Q4904"/>
      <c r="R4904"/>
      <c r="S4904"/>
      <c r="T4904"/>
      <c r="U4904"/>
      <c r="V4904"/>
      <c r="W4904"/>
      <c r="X4904" s="410"/>
      <c r="Y4904" s="410"/>
      <c r="Z4904" s="410"/>
      <c r="AA4904" s="410"/>
      <c r="AB4904" s="410"/>
      <c r="AC4904" s="410"/>
      <c r="AD4904" s="410"/>
    </row>
    <row r="4905" spans="3:30" s="30" customFormat="1" x14ac:dyDescent="0.25">
      <c r="C4905" s="33"/>
      <c r="D4905" s="33"/>
      <c r="E4905" s="33"/>
      <c r="F4905" s="33"/>
      <c r="G4905" s="33"/>
      <c r="N4905"/>
      <c r="O4905"/>
      <c r="P4905"/>
      <c r="Q4905"/>
      <c r="R4905"/>
      <c r="S4905"/>
      <c r="T4905"/>
      <c r="U4905"/>
      <c r="V4905"/>
      <c r="W4905"/>
      <c r="X4905" s="410"/>
      <c r="Y4905" s="410"/>
      <c r="Z4905" s="410"/>
      <c r="AA4905" s="410"/>
      <c r="AB4905" s="410"/>
      <c r="AC4905" s="410"/>
      <c r="AD4905" s="410"/>
    </row>
    <row r="4906" spans="3:30" s="30" customFormat="1" x14ac:dyDescent="0.25">
      <c r="C4906" s="33"/>
      <c r="D4906" s="33"/>
      <c r="E4906" s="33"/>
      <c r="F4906" s="33"/>
      <c r="G4906" s="33"/>
      <c r="N4906"/>
      <c r="O4906"/>
      <c r="P4906"/>
      <c r="Q4906"/>
      <c r="R4906"/>
      <c r="S4906"/>
      <c r="T4906"/>
      <c r="U4906"/>
      <c r="V4906"/>
      <c r="W4906"/>
      <c r="X4906" s="410"/>
      <c r="Y4906" s="410"/>
      <c r="Z4906" s="410"/>
      <c r="AA4906" s="410"/>
      <c r="AB4906" s="410"/>
      <c r="AC4906" s="410"/>
      <c r="AD4906" s="410"/>
    </row>
    <row r="4907" spans="3:30" s="30" customFormat="1" x14ac:dyDescent="0.25">
      <c r="C4907" s="33"/>
      <c r="D4907" s="33"/>
      <c r="E4907" s="33"/>
      <c r="F4907" s="33"/>
      <c r="G4907" s="33"/>
      <c r="N4907"/>
      <c r="O4907"/>
      <c r="P4907"/>
      <c r="Q4907"/>
      <c r="R4907"/>
      <c r="S4907"/>
      <c r="T4907"/>
      <c r="U4907"/>
      <c r="V4907"/>
      <c r="W4907"/>
      <c r="X4907" s="410"/>
      <c r="Y4907" s="410"/>
      <c r="Z4907" s="410"/>
      <c r="AA4907" s="410"/>
      <c r="AB4907" s="410"/>
      <c r="AC4907" s="410"/>
      <c r="AD4907" s="410"/>
    </row>
    <row r="4908" spans="3:30" s="30" customFormat="1" x14ac:dyDescent="0.25">
      <c r="C4908" s="33"/>
      <c r="D4908" s="33"/>
      <c r="E4908" s="33"/>
      <c r="F4908" s="33"/>
      <c r="G4908" s="33"/>
      <c r="N4908"/>
      <c r="O4908"/>
      <c r="P4908"/>
      <c r="Q4908"/>
      <c r="R4908"/>
      <c r="S4908"/>
      <c r="T4908"/>
      <c r="U4908"/>
      <c r="V4908"/>
      <c r="W4908"/>
      <c r="X4908" s="410"/>
      <c r="Y4908" s="410"/>
      <c r="Z4908" s="410"/>
      <c r="AA4908" s="410"/>
      <c r="AB4908" s="410"/>
      <c r="AC4908" s="410"/>
      <c r="AD4908" s="410"/>
    </row>
    <row r="4909" spans="3:30" s="30" customFormat="1" x14ac:dyDescent="0.25">
      <c r="C4909" s="33"/>
      <c r="D4909" s="33"/>
      <c r="E4909" s="33"/>
      <c r="F4909" s="33"/>
      <c r="G4909" s="33"/>
      <c r="N4909"/>
      <c r="O4909"/>
      <c r="P4909"/>
      <c r="Q4909"/>
      <c r="R4909"/>
      <c r="S4909"/>
      <c r="T4909"/>
      <c r="U4909"/>
      <c r="V4909"/>
      <c r="W4909"/>
      <c r="X4909" s="410"/>
      <c r="Y4909" s="410"/>
      <c r="Z4909" s="410"/>
      <c r="AA4909" s="410"/>
      <c r="AB4909" s="410"/>
      <c r="AC4909" s="410"/>
      <c r="AD4909" s="410"/>
    </row>
    <row r="4910" spans="3:30" s="30" customFormat="1" x14ac:dyDescent="0.25">
      <c r="C4910" s="33"/>
      <c r="D4910" s="33"/>
      <c r="E4910" s="33"/>
      <c r="F4910" s="33"/>
      <c r="G4910" s="33"/>
      <c r="N4910"/>
      <c r="O4910"/>
      <c r="P4910"/>
      <c r="Q4910"/>
      <c r="R4910"/>
      <c r="S4910"/>
      <c r="T4910"/>
      <c r="U4910"/>
      <c r="V4910"/>
      <c r="W4910"/>
      <c r="X4910" s="410"/>
      <c r="Y4910" s="410"/>
      <c r="Z4910" s="410"/>
      <c r="AA4910" s="410"/>
      <c r="AB4910" s="410"/>
      <c r="AC4910" s="410"/>
      <c r="AD4910" s="410"/>
    </row>
    <row r="4911" spans="3:30" s="30" customFormat="1" x14ac:dyDescent="0.25">
      <c r="C4911" s="33"/>
      <c r="D4911" s="33"/>
      <c r="E4911" s="33"/>
      <c r="F4911" s="33"/>
      <c r="G4911" s="33"/>
      <c r="N4911"/>
      <c r="O4911"/>
      <c r="P4911"/>
      <c r="Q4911"/>
      <c r="R4911"/>
      <c r="S4911"/>
      <c r="T4911"/>
      <c r="U4911"/>
      <c r="V4911"/>
      <c r="W4911"/>
      <c r="X4911" s="410"/>
      <c r="Y4911" s="410"/>
      <c r="Z4911" s="410"/>
      <c r="AA4911" s="410"/>
      <c r="AB4911" s="410"/>
      <c r="AC4911" s="410"/>
      <c r="AD4911" s="410"/>
    </row>
    <row r="4912" spans="3:30" s="30" customFormat="1" x14ac:dyDescent="0.25">
      <c r="C4912" s="33"/>
      <c r="D4912" s="33"/>
      <c r="E4912" s="33"/>
      <c r="F4912" s="33"/>
      <c r="G4912" s="33"/>
      <c r="N4912"/>
      <c r="O4912"/>
      <c r="P4912"/>
      <c r="Q4912"/>
      <c r="R4912"/>
      <c r="S4912"/>
      <c r="T4912"/>
      <c r="U4912"/>
      <c r="V4912"/>
      <c r="W4912"/>
      <c r="X4912" s="410"/>
      <c r="Y4912" s="410"/>
      <c r="Z4912" s="410"/>
      <c r="AA4912" s="410"/>
      <c r="AB4912" s="410"/>
      <c r="AC4912" s="410"/>
      <c r="AD4912" s="410"/>
    </row>
    <row r="4913" spans="3:30" s="30" customFormat="1" x14ac:dyDescent="0.25">
      <c r="C4913" s="33"/>
      <c r="D4913" s="33"/>
      <c r="E4913" s="33"/>
      <c r="F4913" s="33"/>
      <c r="G4913" s="33"/>
      <c r="N4913"/>
      <c r="O4913"/>
      <c r="P4913"/>
      <c r="Q4913"/>
      <c r="R4913"/>
      <c r="S4913"/>
      <c r="T4913"/>
      <c r="U4913"/>
      <c r="V4913"/>
      <c r="W4913"/>
      <c r="X4913" s="410"/>
      <c r="Y4913" s="410"/>
      <c r="Z4913" s="410"/>
      <c r="AA4913" s="410"/>
      <c r="AB4913" s="410"/>
      <c r="AC4913" s="410"/>
      <c r="AD4913" s="410"/>
    </row>
    <row r="4914" spans="3:30" s="30" customFormat="1" x14ac:dyDescent="0.25">
      <c r="C4914" s="33"/>
      <c r="D4914" s="33"/>
      <c r="E4914" s="33"/>
      <c r="F4914" s="33"/>
      <c r="G4914" s="33"/>
      <c r="N4914"/>
      <c r="O4914"/>
      <c r="P4914"/>
      <c r="Q4914"/>
      <c r="R4914"/>
      <c r="S4914"/>
      <c r="T4914"/>
      <c r="U4914"/>
      <c r="V4914"/>
      <c r="W4914"/>
      <c r="X4914" s="410"/>
      <c r="Y4914" s="410"/>
      <c r="Z4914" s="410"/>
      <c r="AA4914" s="410"/>
      <c r="AB4914" s="410"/>
      <c r="AC4914" s="410"/>
      <c r="AD4914" s="410"/>
    </row>
    <row r="4915" spans="3:30" s="30" customFormat="1" x14ac:dyDescent="0.25">
      <c r="C4915" s="33"/>
      <c r="D4915" s="33"/>
      <c r="E4915" s="33"/>
      <c r="F4915" s="33"/>
      <c r="G4915" s="33"/>
      <c r="N4915"/>
      <c r="O4915"/>
      <c r="P4915"/>
      <c r="Q4915"/>
      <c r="R4915"/>
      <c r="S4915"/>
      <c r="T4915"/>
      <c r="U4915"/>
      <c r="V4915"/>
      <c r="W4915"/>
      <c r="X4915" s="410"/>
      <c r="Y4915" s="410"/>
      <c r="Z4915" s="410"/>
      <c r="AA4915" s="410"/>
      <c r="AB4915" s="410"/>
      <c r="AC4915" s="410"/>
      <c r="AD4915" s="410"/>
    </row>
    <row r="4916" spans="3:30" s="30" customFormat="1" x14ac:dyDescent="0.25">
      <c r="C4916" s="33"/>
      <c r="D4916" s="33"/>
      <c r="E4916" s="33"/>
      <c r="F4916" s="33"/>
      <c r="G4916" s="33"/>
      <c r="N4916"/>
      <c r="O4916"/>
      <c r="P4916"/>
      <c r="Q4916"/>
      <c r="R4916"/>
      <c r="S4916"/>
      <c r="T4916"/>
      <c r="U4916"/>
      <c r="V4916"/>
      <c r="W4916"/>
      <c r="X4916" s="410"/>
      <c r="Y4916" s="410"/>
      <c r="Z4916" s="410"/>
      <c r="AA4916" s="410"/>
      <c r="AB4916" s="410"/>
      <c r="AC4916" s="410"/>
      <c r="AD4916" s="410"/>
    </row>
    <row r="4917" spans="3:30" s="30" customFormat="1" x14ac:dyDescent="0.25">
      <c r="C4917" s="33"/>
      <c r="D4917" s="33"/>
      <c r="E4917" s="33"/>
      <c r="F4917" s="33"/>
      <c r="G4917" s="33"/>
      <c r="N4917"/>
      <c r="O4917"/>
      <c r="P4917"/>
      <c r="Q4917"/>
      <c r="R4917"/>
      <c r="S4917"/>
      <c r="T4917"/>
      <c r="U4917"/>
      <c r="V4917"/>
      <c r="W4917"/>
      <c r="X4917" s="410"/>
      <c r="Y4917" s="410"/>
      <c r="Z4917" s="410"/>
      <c r="AA4917" s="410"/>
      <c r="AB4917" s="410"/>
      <c r="AC4917" s="410"/>
      <c r="AD4917" s="410"/>
    </row>
    <row r="4918" spans="3:30" s="30" customFormat="1" x14ac:dyDescent="0.25">
      <c r="C4918" s="33"/>
      <c r="D4918" s="33"/>
      <c r="E4918" s="33"/>
      <c r="F4918" s="33"/>
      <c r="G4918" s="33"/>
      <c r="N4918"/>
      <c r="O4918"/>
      <c r="P4918"/>
      <c r="Q4918"/>
      <c r="R4918"/>
      <c r="S4918"/>
      <c r="T4918"/>
      <c r="U4918"/>
      <c r="V4918"/>
      <c r="W4918"/>
      <c r="X4918" s="410"/>
      <c r="Y4918" s="410"/>
      <c r="Z4918" s="410"/>
      <c r="AA4918" s="410"/>
      <c r="AB4918" s="410"/>
      <c r="AC4918" s="410"/>
      <c r="AD4918" s="410"/>
    </row>
    <row r="4919" spans="3:30" s="30" customFormat="1" x14ac:dyDescent="0.25">
      <c r="C4919" s="33"/>
      <c r="D4919" s="33"/>
      <c r="E4919" s="33"/>
      <c r="F4919" s="33"/>
      <c r="G4919" s="33"/>
      <c r="N4919"/>
      <c r="O4919"/>
      <c r="P4919"/>
      <c r="Q4919"/>
      <c r="R4919"/>
      <c r="S4919"/>
      <c r="T4919"/>
      <c r="U4919"/>
      <c r="V4919"/>
      <c r="W4919"/>
      <c r="X4919" s="410"/>
      <c r="Y4919" s="410"/>
      <c r="Z4919" s="410"/>
      <c r="AA4919" s="410"/>
      <c r="AB4919" s="410"/>
      <c r="AC4919" s="410"/>
      <c r="AD4919" s="410"/>
    </row>
    <row r="4920" spans="3:30" s="30" customFormat="1" x14ac:dyDescent="0.25">
      <c r="C4920" s="33"/>
      <c r="D4920" s="33"/>
      <c r="E4920" s="33"/>
      <c r="F4920" s="33"/>
      <c r="G4920" s="33"/>
      <c r="N4920"/>
      <c r="O4920"/>
      <c r="P4920"/>
      <c r="Q4920"/>
      <c r="R4920"/>
      <c r="S4920"/>
      <c r="T4920"/>
      <c r="U4920"/>
      <c r="V4920"/>
      <c r="W4920"/>
      <c r="X4920" s="410"/>
      <c r="Y4920" s="410"/>
      <c r="Z4920" s="410"/>
      <c r="AA4920" s="410"/>
      <c r="AB4920" s="410"/>
      <c r="AC4920" s="410"/>
      <c r="AD4920" s="410"/>
    </row>
    <row r="4921" spans="3:30" s="30" customFormat="1" x14ac:dyDescent="0.25">
      <c r="C4921" s="33"/>
      <c r="D4921" s="33"/>
      <c r="E4921" s="33"/>
      <c r="F4921" s="33"/>
      <c r="G4921" s="33"/>
      <c r="N4921"/>
      <c r="O4921"/>
      <c r="P4921"/>
      <c r="Q4921"/>
      <c r="R4921"/>
      <c r="S4921"/>
      <c r="T4921"/>
      <c r="U4921"/>
      <c r="V4921"/>
      <c r="W4921"/>
      <c r="X4921" s="410"/>
      <c r="Y4921" s="410"/>
      <c r="Z4921" s="410"/>
      <c r="AA4921" s="410"/>
      <c r="AB4921" s="410"/>
      <c r="AC4921" s="410"/>
      <c r="AD4921" s="410"/>
    </row>
    <row r="4922" spans="3:30" s="30" customFormat="1" x14ac:dyDescent="0.25">
      <c r="C4922" s="33"/>
      <c r="D4922" s="33"/>
      <c r="E4922" s="33"/>
      <c r="F4922" s="33"/>
      <c r="G4922" s="33"/>
      <c r="N4922"/>
      <c r="O4922"/>
      <c r="P4922"/>
      <c r="Q4922"/>
      <c r="R4922"/>
      <c r="S4922"/>
      <c r="T4922"/>
      <c r="U4922"/>
      <c r="V4922"/>
      <c r="W4922"/>
      <c r="X4922" s="410"/>
      <c r="Y4922" s="410"/>
      <c r="Z4922" s="410"/>
      <c r="AA4922" s="410"/>
      <c r="AB4922" s="410"/>
      <c r="AC4922" s="410"/>
      <c r="AD4922" s="410"/>
    </row>
    <row r="4923" spans="3:30" s="30" customFormat="1" x14ac:dyDescent="0.25">
      <c r="C4923" s="33"/>
      <c r="D4923" s="33"/>
      <c r="E4923" s="33"/>
      <c r="F4923" s="33"/>
      <c r="G4923" s="33"/>
      <c r="N4923"/>
      <c r="O4923"/>
      <c r="P4923"/>
      <c r="Q4923"/>
      <c r="R4923"/>
      <c r="S4923"/>
      <c r="T4923"/>
      <c r="U4923"/>
      <c r="V4923"/>
      <c r="W4923"/>
      <c r="X4923" s="410"/>
      <c r="Y4923" s="410"/>
      <c r="Z4923" s="410"/>
      <c r="AA4923" s="410"/>
      <c r="AB4923" s="410"/>
      <c r="AC4923" s="410"/>
      <c r="AD4923" s="410"/>
    </row>
    <row r="4924" spans="3:30" s="30" customFormat="1" x14ac:dyDescent="0.25">
      <c r="C4924" s="33"/>
      <c r="D4924" s="33"/>
      <c r="E4924" s="33"/>
      <c r="F4924" s="33"/>
      <c r="G4924" s="33"/>
      <c r="N4924"/>
      <c r="O4924"/>
      <c r="P4924"/>
      <c r="Q4924"/>
      <c r="R4924"/>
      <c r="S4924"/>
      <c r="T4924"/>
      <c r="U4924"/>
      <c r="V4924"/>
      <c r="W4924"/>
      <c r="X4924" s="410"/>
      <c r="Y4924" s="410"/>
      <c r="Z4924" s="410"/>
      <c r="AA4924" s="410"/>
      <c r="AB4924" s="410"/>
      <c r="AC4924" s="410"/>
      <c r="AD4924" s="410"/>
    </row>
    <row r="4925" spans="3:30" s="30" customFormat="1" x14ac:dyDescent="0.25">
      <c r="C4925" s="33"/>
      <c r="D4925" s="33"/>
      <c r="E4925" s="33"/>
      <c r="F4925" s="33"/>
      <c r="G4925" s="33"/>
      <c r="N4925"/>
      <c r="O4925"/>
      <c r="P4925"/>
      <c r="Q4925"/>
      <c r="R4925"/>
      <c r="S4925"/>
      <c r="T4925"/>
      <c r="U4925"/>
      <c r="V4925"/>
      <c r="W4925"/>
      <c r="X4925" s="410"/>
      <c r="Y4925" s="410"/>
      <c r="Z4925" s="410"/>
      <c r="AA4925" s="410"/>
      <c r="AB4925" s="410"/>
      <c r="AC4925" s="410"/>
      <c r="AD4925" s="410"/>
    </row>
    <row r="4926" spans="3:30" s="30" customFormat="1" x14ac:dyDescent="0.25">
      <c r="C4926" s="33"/>
      <c r="D4926" s="33"/>
      <c r="E4926" s="33"/>
      <c r="F4926" s="33"/>
      <c r="G4926" s="33"/>
      <c r="N4926"/>
      <c r="O4926"/>
      <c r="P4926"/>
      <c r="Q4926"/>
      <c r="R4926"/>
      <c r="S4926"/>
      <c r="T4926"/>
      <c r="U4926"/>
      <c r="V4926"/>
      <c r="W4926"/>
      <c r="X4926" s="410"/>
      <c r="Y4926" s="410"/>
      <c r="Z4926" s="410"/>
      <c r="AA4926" s="410"/>
      <c r="AB4926" s="410"/>
      <c r="AC4926" s="410"/>
      <c r="AD4926" s="410"/>
    </row>
    <row r="4927" spans="3:30" s="30" customFormat="1" x14ac:dyDescent="0.25">
      <c r="C4927" s="33"/>
      <c r="D4927" s="33"/>
      <c r="E4927" s="33"/>
      <c r="F4927" s="33"/>
      <c r="G4927" s="33"/>
      <c r="N4927"/>
      <c r="O4927"/>
      <c r="P4927"/>
      <c r="Q4927"/>
      <c r="R4927"/>
      <c r="S4927"/>
      <c r="T4927"/>
      <c r="U4927"/>
      <c r="V4927"/>
      <c r="W4927"/>
      <c r="X4927" s="410"/>
      <c r="Y4927" s="410"/>
      <c r="Z4927" s="410"/>
      <c r="AA4927" s="410"/>
      <c r="AB4927" s="410"/>
      <c r="AC4927" s="410"/>
      <c r="AD4927" s="410"/>
    </row>
    <row r="4928" spans="3:30" s="30" customFormat="1" x14ac:dyDescent="0.25">
      <c r="C4928" s="33"/>
      <c r="D4928" s="33"/>
      <c r="E4928" s="33"/>
      <c r="F4928" s="33"/>
      <c r="G4928" s="33"/>
      <c r="N4928"/>
      <c r="O4928"/>
      <c r="P4928"/>
      <c r="Q4928"/>
      <c r="R4928"/>
      <c r="S4928"/>
      <c r="T4928"/>
      <c r="U4928"/>
      <c r="V4928"/>
      <c r="W4928"/>
      <c r="X4928" s="410"/>
      <c r="Y4928" s="410"/>
      <c r="Z4928" s="410"/>
      <c r="AA4928" s="410"/>
      <c r="AB4928" s="410"/>
      <c r="AC4928" s="410"/>
      <c r="AD4928" s="410"/>
    </row>
    <row r="4929" spans="3:30" s="30" customFormat="1" x14ac:dyDescent="0.25">
      <c r="C4929" s="33"/>
      <c r="D4929" s="33"/>
      <c r="E4929" s="33"/>
      <c r="F4929" s="33"/>
      <c r="G4929" s="33"/>
      <c r="N4929"/>
      <c r="O4929"/>
      <c r="P4929"/>
      <c r="Q4929"/>
      <c r="R4929"/>
      <c r="S4929"/>
      <c r="T4929"/>
      <c r="U4929"/>
      <c r="V4929"/>
      <c r="W4929"/>
      <c r="X4929" s="410"/>
      <c r="Y4929" s="410"/>
      <c r="Z4929" s="410"/>
      <c r="AA4929" s="410"/>
      <c r="AB4929" s="410"/>
      <c r="AC4929" s="410"/>
      <c r="AD4929" s="410"/>
    </row>
    <row r="4930" spans="3:30" s="30" customFormat="1" x14ac:dyDescent="0.25">
      <c r="C4930" s="33"/>
      <c r="D4930" s="33"/>
      <c r="E4930" s="33"/>
      <c r="F4930" s="33"/>
      <c r="G4930" s="33"/>
      <c r="N4930"/>
      <c r="O4930"/>
      <c r="P4930"/>
      <c r="Q4930"/>
      <c r="R4930"/>
      <c r="S4930"/>
      <c r="T4930"/>
      <c r="U4930"/>
      <c r="V4930"/>
      <c r="W4930"/>
      <c r="X4930" s="410"/>
      <c r="Y4930" s="410"/>
      <c r="Z4930" s="410"/>
      <c r="AA4930" s="410"/>
      <c r="AB4930" s="410"/>
      <c r="AC4930" s="410"/>
      <c r="AD4930" s="410"/>
    </row>
    <row r="4931" spans="3:30" s="30" customFormat="1" x14ac:dyDescent="0.25">
      <c r="C4931" s="33"/>
      <c r="D4931" s="33"/>
      <c r="E4931" s="33"/>
      <c r="F4931" s="33"/>
      <c r="G4931" s="33"/>
      <c r="N4931"/>
      <c r="O4931"/>
      <c r="P4931"/>
      <c r="Q4931"/>
      <c r="R4931"/>
      <c r="S4931"/>
      <c r="T4931"/>
      <c r="U4931"/>
      <c r="V4931"/>
      <c r="W4931"/>
      <c r="X4931" s="410"/>
      <c r="Y4931" s="410"/>
      <c r="Z4931" s="410"/>
      <c r="AA4931" s="410"/>
      <c r="AB4931" s="410"/>
      <c r="AC4931" s="410"/>
      <c r="AD4931" s="410"/>
    </row>
    <row r="4932" spans="3:30" s="30" customFormat="1" x14ac:dyDescent="0.25">
      <c r="C4932" s="33"/>
      <c r="D4932" s="33"/>
      <c r="E4932" s="33"/>
      <c r="F4932" s="33"/>
      <c r="G4932" s="33"/>
      <c r="N4932"/>
      <c r="O4932"/>
      <c r="P4932"/>
      <c r="Q4932"/>
      <c r="R4932"/>
      <c r="S4932"/>
      <c r="T4932"/>
      <c r="U4932"/>
      <c r="V4932"/>
      <c r="W4932"/>
      <c r="X4932" s="410"/>
      <c r="Y4932" s="410"/>
      <c r="Z4932" s="410"/>
      <c r="AA4932" s="410"/>
      <c r="AB4932" s="410"/>
      <c r="AC4932" s="410"/>
      <c r="AD4932" s="410"/>
    </row>
    <row r="4933" spans="3:30" s="30" customFormat="1" x14ac:dyDescent="0.25">
      <c r="C4933" s="33"/>
      <c r="D4933" s="33"/>
      <c r="E4933" s="33"/>
      <c r="F4933" s="33"/>
      <c r="G4933" s="33"/>
      <c r="N4933"/>
      <c r="O4933"/>
      <c r="P4933"/>
      <c r="Q4933"/>
      <c r="R4933"/>
      <c r="S4933"/>
      <c r="T4933"/>
      <c r="U4933"/>
      <c r="V4933"/>
      <c r="W4933"/>
      <c r="X4933" s="410"/>
      <c r="Y4933" s="410"/>
      <c r="Z4933" s="410"/>
      <c r="AA4933" s="410"/>
      <c r="AB4933" s="410"/>
      <c r="AC4933" s="410"/>
      <c r="AD4933" s="410"/>
    </row>
    <row r="4934" spans="3:30" s="30" customFormat="1" x14ac:dyDescent="0.25">
      <c r="C4934" s="33"/>
      <c r="D4934" s="33"/>
      <c r="E4934" s="33"/>
      <c r="F4934" s="33"/>
      <c r="G4934" s="33"/>
      <c r="N4934"/>
      <c r="O4934"/>
      <c r="P4934"/>
      <c r="Q4934"/>
      <c r="R4934"/>
      <c r="S4934"/>
      <c r="T4934"/>
      <c r="U4934"/>
      <c r="V4934"/>
      <c r="W4934"/>
      <c r="X4934" s="410"/>
      <c r="Y4934" s="410"/>
      <c r="Z4934" s="410"/>
      <c r="AA4934" s="410"/>
      <c r="AB4934" s="410"/>
      <c r="AC4934" s="410"/>
      <c r="AD4934" s="410"/>
    </row>
    <row r="4935" spans="3:30" s="30" customFormat="1" x14ac:dyDescent="0.25">
      <c r="C4935" s="33"/>
      <c r="D4935" s="33"/>
      <c r="E4935" s="33"/>
      <c r="F4935" s="33"/>
      <c r="G4935" s="33"/>
      <c r="N4935"/>
      <c r="O4935"/>
      <c r="P4935"/>
      <c r="Q4935"/>
      <c r="R4935"/>
      <c r="S4935"/>
      <c r="T4935"/>
      <c r="U4935"/>
      <c r="V4935"/>
      <c r="W4935"/>
      <c r="X4935" s="410"/>
      <c r="Y4935" s="410"/>
      <c r="Z4935" s="410"/>
      <c r="AA4935" s="410"/>
      <c r="AB4935" s="410"/>
      <c r="AC4935" s="410"/>
      <c r="AD4935" s="410"/>
    </row>
    <row r="4936" spans="3:30" s="30" customFormat="1" x14ac:dyDescent="0.25">
      <c r="C4936" s="33"/>
      <c r="D4936" s="33"/>
      <c r="E4936" s="33"/>
      <c r="F4936" s="33"/>
      <c r="G4936" s="33"/>
      <c r="N4936"/>
      <c r="O4936"/>
      <c r="P4936"/>
      <c r="Q4936"/>
      <c r="R4936"/>
      <c r="S4936"/>
      <c r="T4936"/>
      <c r="U4936"/>
      <c r="V4936"/>
      <c r="W4936"/>
      <c r="X4936" s="410"/>
      <c r="Y4936" s="410"/>
      <c r="Z4936" s="410"/>
      <c r="AA4936" s="410"/>
      <c r="AB4936" s="410"/>
      <c r="AC4936" s="410"/>
      <c r="AD4936" s="410"/>
    </row>
    <row r="4937" spans="3:30" s="30" customFormat="1" x14ac:dyDescent="0.25">
      <c r="C4937" s="33"/>
      <c r="D4937" s="33"/>
      <c r="E4937" s="33"/>
      <c r="F4937" s="33"/>
      <c r="G4937" s="33"/>
      <c r="N4937"/>
      <c r="O4937"/>
      <c r="P4937"/>
      <c r="Q4937"/>
      <c r="R4937"/>
      <c r="S4937"/>
      <c r="T4937"/>
      <c r="U4937"/>
      <c r="V4937"/>
      <c r="W4937"/>
      <c r="X4937" s="410"/>
      <c r="Y4937" s="410"/>
      <c r="Z4937" s="410"/>
      <c r="AA4937" s="410"/>
      <c r="AB4937" s="410"/>
      <c r="AC4937" s="410"/>
      <c r="AD4937" s="410"/>
    </row>
    <row r="4938" spans="3:30" s="30" customFormat="1" x14ac:dyDescent="0.25">
      <c r="C4938" s="33"/>
      <c r="D4938" s="33"/>
      <c r="E4938" s="33"/>
      <c r="F4938" s="33"/>
      <c r="G4938" s="33"/>
      <c r="N4938"/>
      <c r="O4938"/>
      <c r="P4938"/>
      <c r="Q4938"/>
      <c r="R4938"/>
      <c r="S4938"/>
      <c r="T4938"/>
      <c r="U4938"/>
      <c r="V4938"/>
      <c r="W4938"/>
      <c r="X4938" s="410"/>
      <c r="Y4938" s="410"/>
      <c r="Z4938" s="410"/>
      <c r="AA4938" s="410"/>
      <c r="AB4938" s="410"/>
      <c r="AC4938" s="410"/>
      <c r="AD4938" s="410"/>
    </row>
    <row r="4939" spans="3:30" s="30" customFormat="1" x14ac:dyDescent="0.25">
      <c r="C4939" s="33"/>
      <c r="D4939" s="33"/>
      <c r="E4939" s="33"/>
      <c r="F4939" s="33"/>
      <c r="G4939" s="33"/>
      <c r="N4939"/>
      <c r="O4939"/>
      <c r="P4939"/>
      <c r="Q4939"/>
      <c r="R4939"/>
      <c r="S4939"/>
      <c r="T4939"/>
      <c r="U4939"/>
      <c r="V4939"/>
      <c r="W4939"/>
      <c r="X4939" s="410"/>
      <c r="Y4939" s="410"/>
      <c r="Z4939" s="410"/>
      <c r="AA4939" s="410"/>
      <c r="AB4939" s="410"/>
      <c r="AC4939" s="410"/>
      <c r="AD4939" s="410"/>
    </row>
    <row r="4940" spans="3:30" s="30" customFormat="1" x14ac:dyDescent="0.25">
      <c r="C4940" s="33"/>
      <c r="D4940" s="33"/>
      <c r="E4940" s="33"/>
      <c r="F4940" s="33"/>
      <c r="G4940" s="33"/>
      <c r="N4940"/>
      <c r="O4940"/>
      <c r="P4940"/>
      <c r="Q4940"/>
      <c r="R4940"/>
      <c r="S4940"/>
      <c r="T4940"/>
      <c r="U4940"/>
      <c r="V4940"/>
      <c r="W4940"/>
      <c r="X4940" s="410"/>
      <c r="Y4940" s="410"/>
      <c r="Z4940" s="410"/>
      <c r="AA4940" s="410"/>
      <c r="AB4940" s="410"/>
      <c r="AC4940" s="410"/>
      <c r="AD4940" s="410"/>
    </row>
    <row r="4941" spans="3:30" s="30" customFormat="1" x14ac:dyDescent="0.25">
      <c r="C4941" s="33"/>
      <c r="D4941" s="33"/>
      <c r="E4941" s="33"/>
      <c r="F4941" s="33"/>
      <c r="G4941" s="33"/>
      <c r="N4941"/>
      <c r="O4941"/>
      <c r="P4941"/>
      <c r="Q4941"/>
      <c r="R4941"/>
      <c r="S4941"/>
      <c r="T4941"/>
      <c r="U4941"/>
      <c r="V4941"/>
      <c r="W4941"/>
      <c r="X4941" s="410"/>
      <c r="Y4941" s="410"/>
      <c r="Z4941" s="410"/>
      <c r="AA4941" s="410"/>
      <c r="AB4941" s="410"/>
      <c r="AC4941" s="410"/>
      <c r="AD4941" s="410"/>
    </row>
    <row r="4942" spans="3:30" s="30" customFormat="1" x14ac:dyDescent="0.25">
      <c r="C4942" s="33"/>
      <c r="D4942" s="33"/>
      <c r="E4942" s="33"/>
      <c r="F4942" s="33"/>
      <c r="G4942" s="33"/>
      <c r="N4942"/>
      <c r="O4942"/>
      <c r="P4942"/>
      <c r="Q4942"/>
      <c r="R4942"/>
      <c r="S4942"/>
      <c r="T4942"/>
      <c r="U4942"/>
      <c r="V4942"/>
      <c r="W4942"/>
      <c r="X4942" s="410"/>
      <c r="Y4942" s="410"/>
      <c r="Z4942" s="410"/>
      <c r="AA4942" s="410"/>
      <c r="AB4942" s="410"/>
      <c r="AC4942" s="410"/>
      <c r="AD4942" s="410"/>
    </row>
    <row r="4943" spans="3:30" s="30" customFormat="1" x14ac:dyDescent="0.25">
      <c r="C4943" s="33"/>
      <c r="D4943" s="33"/>
      <c r="E4943" s="33"/>
      <c r="F4943" s="33"/>
      <c r="G4943" s="33"/>
      <c r="N4943"/>
      <c r="O4943"/>
      <c r="P4943"/>
      <c r="Q4943"/>
      <c r="R4943"/>
      <c r="S4943"/>
      <c r="T4943"/>
      <c r="U4943"/>
      <c r="V4943"/>
      <c r="W4943"/>
      <c r="X4943" s="410"/>
      <c r="Y4943" s="410"/>
      <c r="Z4943" s="410"/>
      <c r="AA4943" s="410"/>
      <c r="AB4943" s="410"/>
      <c r="AC4943" s="410"/>
      <c r="AD4943" s="410"/>
    </row>
    <row r="4944" spans="3:30" s="30" customFormat="1" x14ac:dyDescent="0.25">
      <c r="C4944" s="33"/>
      <c r="D4944" s="33"/>
      <c r="E4944" s="33"/>
      <c r="F4944" s="33"/>
      <c r="G4944" s="33"/>
      <c r="N4944"/>
      <c r="O4944"/>
      <c r="P4944"/>
      <c r="Q4944"/>
      <c r="R4944"/>
      <c r="S4944"/>
      <c r="T4944"/>
      <c r="U4944"/>
      <c r="V4944"/>
      <c r="W4944"/>
      <c r="X4944" s="410"/>
      <c r="Y4944" s="410"/>
      <c r="Z4944" s="410"/>
      <c r="AA4944" s="410"/>
      <c r="AB4944" s="410"/>
      <c r="AC4944" s="410"/>
      <c r="AD4944" s="410"/>
    </row>
    <row r="4945" spans="3:30" s="30" customFormat="1" x14ac:dyDescent="0.25">
      <c r="C4945" s="33"/>
      <c r="D4945" s="33"/>
      <c r="E4945" s="33"/>
      <c r="F4945" s="33"/>
      <c r="G4945" s="33"/>
      <c r="N4945"/>
      <c r="O4945"/>
      <c r="P4945"/>
      <c r="Q4945"/>
      <c r="R4945"/>
      <c r="S4945"/>
      <c r="T4945"/>
      <c r="U4945"/>
      <c r="V4945"/>
      <c r="W4945"/>
      <c r="X4945" s="410"/>
      <c r="Y4945" s="410"/>
      <c r="Z4945" s="410"/>
      <c r="AA4945" s="410"/>
      <c r="AB4945" s="410"/>
      <c r="AC4945" s="410"/>
      <c r="AD4945" s="410"/>
    </row>
    <row r="4946" spans="3:30" s="30" customFormat="1" x14ac:dyDescent="0.25">
      <c r="C4946" s="33"/>
      <c r="D4946" s="33"/>
      <c r="E4946" s="33"/>
      <c r="F4946" s="33"/>
      <c r="G4946" s="33"/>
      <c r="N4946"/>
      <c r="O4946"/>
      <c r="P4946"/>
      <c r="Q4946"/>
      <c r="R4946"/>
      <c r="S4946"/>
      <c r="T4946"/>
      <c r="U4946"/>
      <c r="V4946"/>
      <c r="W4946"/>
      <c r="X4946" s="410"/>
      <c r="Y4946" s="410"/>
      <c r="Z4946" s="410"/>
      <c r="AA4946" s="410"/>
      <c r="AB4946" s="410"/>
      <c r="AC4946" s="410"/>
      <c r="AD4946" s="410"/>
    </row>
    <row r="4947" spans="3:30" s="30" customFormat="1" x14ac:dyDescent="0.25">
      <c r="C4947" s="33"/>
      <c r="D4947" s="33"/>
      <c r="E4947" s="33"/>
      <c r="F4947" s="33"/>
      <c r="G4947" s="33"/>
      <c r="N4947"/>
      <c r="O4947"/>
      <c r="P4947"/>
      <c r="Q4947"/>
      <c r="R4947"/>
      <c r="S4947"/>
      <c r="T4947"/>
      <c r="U4947"/>
      <c r="V4947"/>
      <c r="W4947"/>
      <c r="X4947" s="410"/>
      <c r="Y4947" s="410"/>
      <c r="Z4947" s="410"/>
      <c r="AA4947" s="410"/>
      <c r="AB4947" s="410"/>
      <c r="AC4947" s="410"/>
      <c r="AD4947" s="410"/>
    </row>
    <row r="4948" spans="3:30" s="30" customFormat="1" x14ac:dyDescent="0.25">
      <c r="C4948" s="33"/>
      <c r="D4948" s="33"/>
      <c r="E4948" s="33"/>
      <c r="F4948" s="33"/>
      <c r="G4948" s="33"/>
      <c r="N4948"/>
      <c r="O4948"/>
      <c r="P4948"/>
      <c r="Q4948"/>
      <c r="R4948"/>
      <c r="S4948"/>
      <c r="T4948"/>
      <c r="U4948"/>
      <c r="V4948"/>
      <c r="W4948"/>
      <c r="X4948" s="410"/>
      <c r="Y4948" s="410"/>
      <c r="Z4948" s="410"/>
      <c r="AA4948" s="410"/>
      <c r="AB4948" s="410"/>
      <c r="AC4948" s="410"/>
      <c r="AD4948" s="410"/>
    </row>
    <row r="4949" spans="3:30" s="30" customFormat="1" x14ac:dyDescent="0.25">
      <c r="C4949" s="33"/>
      <c r="D4949" s="33"/>
      <c r="E4949" s="33"/>
      <c r="F4949" s="33"/>
      <c r="G4949" s="33"/>
      <c r="N4949"/>
      <c r="O4949"/>
      <c r="P4949"/>
      <c r="Q4949"/>
      <c r="R4949"/>
      <c r="S4949"/>
      <c r="T4949"/>
      <c r="U4949"/>
      <c r="V4949"/>
      <c r="W4949"/>
      <c r="X4949" s="410"/>
      <c r="Y4949" s="410"/>
      <c r="Z4949" s="410"/>
      <c r="AA4949" s="410"/>
      <c r="AB4949" s="410"/>
      <c r="AC4949" s="410"/>
      <c r="AD4949" s="410"/>
    </row>
    <row r="4950" spans="3:30" s="30" customFormat="1" x14ac:dyDescent="0.25">
      <c r="C4950" s="33"/>
      <c r="D4950" s="33"/>
      <c r="E4950" s="33"/>
      <c r="F4950" s="33"/>
      <c r="G4950" s="33"/>
      <c r="N4950"/>
      <c r="O4950"/>
      <c r="P4950"/>
      <c r="Q4950"/>
      <c r="R4950"/>
      <c r="S4950"/>
      <c r="T4950"/>
      <c r="U4950"/>
      <c r="V4950"/>
      <c r="W4950"/>
      <c r="X4950" s="410"/>
      <c r="Y4950" s="410"/>
      <c r="Z4950" s="410"/>
      <c r="AA4950" s="410"/>
      <c r="AB4950" s="410"/>
      <c r="AC4950" s="410"/>
      <c r="AD4950" s="410"/>
    </row>
    <row r="4951" spans="3:30" s="30" customFormat="1" x14ac:dyDescent="0.25">
      <c r="C4951" s="33"/>
      <c r="D4951" s="33"/>
      <c r="E4951" s="33"/>
      <c r="F4951" s="33"/>
      <c r="G4951" s="33"/>
      <c r="N4951"/>
      <c r="O4951"/>
      <c r="P4951"/>
      <c r="Q4951"/>
      <c r="R4951"/>
      <c r="S4951"/>
      <c r="T4951"/>
      <c r="U4951"/>
      <c r="V4951"/>
      <c r="W4951"/>
      <c r="X4951" s="410"/>
      <c r="Y4951" s="410"/>
      <c r="Z4951" s="410"/>
      <c r="AA4951" s="410"/>
      <c r="AB4951" s="410"/>
      <c r="AC4951" s="410"/>
      <c r="AD4951" s="410"/>
    </row>
    <row r="4952" spans="3:30" s="30" customFormat="1" x14ac:dyDescent="0.25">
      <c r="C4952" s="33"/>
      <c r="D4952" s="33"/>
      <c r="E4952" s="33"/>
      <c r="F4952" s="33"/>
      <c r="G4952" s="33"/>
      <c r="N4952"/>
      <c r="O4952"/>
      <c r="P4952"/>
      <c r="Q4952"/>
      <c r="R4952"/>
      <c r="S4952"/>
      <c r="T4952"/>
      <c r="U4952"/>
      <c r="V4952"/>
      <c r="W4952"/>
      <c r="X4952" s="410"/>
      <c r="Y4952" s="410"/>
      <c r="Z4952" s="410"/>
      <c r="AA4952" s="410"/>
      <c r="AB4952" s="410"/>
      <c r="AC4952" s="410"/>
      <c r="AD4952" s="410"/>
    </row>
    <row r="4953" spans="3:30" s="30" customFormat="1" x14ac:dyDescent="0.25">
      <c r="C4953" s="33"/>
      <c r="D4953" s="33"/>
      <c r="E4953" s="33"/>
      <c r="F4953" s="33"/>
      <c r="G4953" s="33"/>
      <c r="N4953"/>
      <c r="O4953"/>
      <c r="P4953"/>
      <c r="Q4953"/>
      <c r="R4953"/>
      <c r="S4953"/>
      <c r="T4953"/>
      <c r="U4953"/>
      <c r="V4953"/>
      <c r="W4953"/>
      <c r="X4953" s="410"/>
      <c r="Y4953" s="410"/>
      <c r="Z4953" s="410"/>
      <c r="AA4953" s="410"/>
      <c r="AB4953" s="410"/>
      <c r="AC4953" s="410"/>
      <c r="AD4953" s="410"/>
    </row>
    <row r="4954" spans="3:30" s="30" customFormat="1" x14ac:dyDescent="0.25">
      <c r="C4954" s="33"/>
      <c r="D4954" s="33"/>
      <c r="E4954" s="33"/>
      <c r="F4954" s="33"/>
      <c r="G4954" s="33"/>
      <c r="N4954"/>
      <c r="O4954"/>
      <c r="P4954"/>
      <c r="Q4954"/>
      <c r="R4954"/>
      <c r="S4954"/>
      <c r="T4954"/>
      <c r="U4954"/>
      <c r="V4954"/>
      <c r="W4954"/>
      <c r="X4954" s="410"/>
      <c r="Y4954" s="410"/>
      <c r="Z4954" s="410"/>
      <c r="AA4954" s="410"/>
      <c r="AB4954" s="410"/>
      <c r="AC4954" s="410"/>
      <c r="AD4954" s="410"/>
    </row>
    <row r="4955" spans="3:30" s="30" customFormat="1" x14ac:dyDescent="0.25">
      <c r="C4955" s="33"/>
      <c r="D4955" s="33"/>
      <c r="E4955" s="33"/>
      <c r="F4955" s="33"/>
      <c r="G4955" s="33"/>
      <c r="N4955"/>
      <c r="O4955"/>
      <c r="P4955"/>
      <c r="Q4955"/>
      <c r="R4955"/>
      <c r="S4955"/>
      <c r="T4955"/>
      <c r="U4955"/>
      <c r="V4955"/>
      <c r="W4955"/>
      <c r="X4955" s="410"/>
      <c r="Y4955" s="410"/>
      <c r="Z4955" s="410"/>
      <c r="AA4955" s="410"/>
      <c r="AB4955" s="410"/>
      <c r="AC4955" s="410"/>
      <c r="AD4955" s="410"/>
    </row>
    <row r="4956" spans="3:30" s="30" customFormat="1" x14ac:dyDescent="0.25">
      <c r="C4956" s="33"/>
      <c r="D4956" s="33"/>
      <c r="E4956" s="33"/>
      <c r="F4956" s="33"/>
      <c r="G4956" s="33"/>
      <c r="N4956"/>
      <c r="O4956"/>
      <c r="P4956"/>
      <c r="Q4956"/>
      <c r="R4956"/>
      <c r="S4956"/>
      <c r="T4956"/>
      <c r="U4956"/>
      <c r="V4956"/>
      <c r="W4956"/>
      <c r="X4956" s="410"/>
      <c r="Y4956" s="410"/>
      <c r="Z4956" s="410"/>
      <c r="AA4956" s="410"/>
      <c r="AB4956" s="410"/>
      <c r="AC4956" s="410"/>
      <c r="AD4956" s="410"/>
    </row>
    <row r="4957" spans="3:30" s="30" customFormat="1" x14ac:dyDescent="0.25">
      <c r="C4957" s="33"/>
      <c r="D4957" s="33"/>
      <c r="E4957" s="33"/>
      <c r="F4957" s="33"/>
      <c r="G4957" s="33"/>
      <c r="N4957"/>
      <c r="O4957"/>
      <c r="P4957"/>
      <c r="Q4957"/>
      <c r="R4957"/>
      <c r="S4957"/>
      <c r="T4957"/>
      <c r="U4957"/>
      <c r="V4957"/>
      <c r="W4957"/>
      <c r="X4957" s="410"/>
      <c r="Y4957" s="410"/>
      <c r="Z4957" s="410"/>
      <c r="AA4957" s="410"/>
      <c r="AB4957" s="410"/>
      <c r="AC4957" s="410"/>
      <c r="AD4957" s="410"/>
    </row>
    <row r="4958" spans="3:30" s="30" customFormat="1" x14ac:dyDescent="0.25">
      <c r="C4958" s="33"/>
      <c r="D4958" s="33"/>
      <c r="E4958" s="33"/>
      <c r="F4958" s="33"/>
      <c r="G4958" s="33"/>
      <c r="N4958"/>
      <c r="O4958"/>
      <c r="P4958"/>
      <c r="Q4958"/>
      <c r="R4958"/>
      <c r="S4958"/>
      <c r="T4958"/>
      <c r="U4958"/>
      <c r="V4958"/>
      <c r="W4958"/>
      <c r="X4958" s="410"/>
      <c r="Y4958" s="410"/>
      <c r="Z4958" s="410"/>
      <c r="AA4958" s="410"/>
      <c r="AB4958" s="410"/>
      <c r="AC4958" s="410"/>
      <c r="AD4958" s="410"/>
    </row>
    <row r="4959" spans="3:30" s="30" customFormat="1" x14ac:dyDescent="0.25">
      <c r="C4959" s="33"/>
      <c r="D4959" s="33"/>
      <c r="E4959" s="33"/>
      <c r="F4959" s="33"/>
      <c r="G4959" s="33"/>
      <c r="N4959"/>
      <c r="O4959"/>
      <c r="P4959"/>
      <c r="Q4959"/>
      <c r="R4959"/>
      <c r="S4959"/>
      <c r="T4959"/>
      <c r="U4959"/>
      <c r="V4959"/>
      <c r="W4959"/>
      <c r="X4959" s="410"/>
      <c r="Y4959" s="410"/>
      <c r="Z4959" s="410"/>
      <c r="AA4959" s="410"/>
      <c r="AB4959" s="410"/>
      <c r="AC4959" s="410"/>
      <c r="AD4959" s="410"/>
    </row>
    <row r="4960" spans="3:30" s="30" customFormat="1" x14ac:dyDescent="0.25">
      <c r="C4960" s="33"/>
      <c r="D4960" s="33"/>
      <c r="E4960" s="33"/>
      <c r="F4960" s="33"/>
      <c r="G4960" s="33"/>
      <c r="N4960"/>
      <c r="O4960"/>
      <c r="P4960"/>
      <c r="Q4960"/>
      <c r="R4960"/>
      <c r="S4960"/>
      <c r="T4960"/>
      <c r="U4960"/>
      <c r="V4960"/>
      <c r="W4960"/>
      <c r="X4960" s="410"/>
      <c r="Y4960" s="410"/>
      <c r="Z4960" s="410"/>
      <c r="AA4960" s="410"/>
      <c r="AB4960" s="410"/>
      <c r="AC4960" s="410"/>
      <c r="AD4960" s="410"/>
    </row>
    <row r="4961" spans="3:30" s="30" customFormat="1" x14ac:dyDescent="0.25">
      <c r="C4961" s="33"/>
      <c r="D4961" s="33"/>
      <c r="E4961" s="33"/>
      <c r="F4961" s="33"/>
      <c r="G4961" s="33"/>
      <c r="N4961"/>
      <c r="O4961"/>
      <c r="P4961"/>
      <c r="Q4961"/>
      <c r="R4961"/>
      <c r="S4961"/>
      <c r="T4961"/>
      <c r="U4961"/>
      <c r="V4961"/>
      <c r="W4961"/>
      <c r="X4961" s="410"/>
      <c r="Y4961" s="410"/>
      <c r="Z4961" s="410"/>
      <c r="AA4961" s="410"/>
      <c r="AB4961" s="410"/>
      <c r="AC4961" s="410"/>
      <c r="AD4961" s="410"/>
    </row>
    <row r="4962" spans="3:30" s="30" customFormat="1" x14ac:dyDescent="0.25">
      <c r="C4962" s="33"/>
      <c r="D4962" s="33"/>
      <c r="E4962" s="33"/>
      <c r="F4962" s="33"/>
      <c r="G4962" s="33"/>
      <c r="N4962"/>
      <c r="O4962"/>
      <c r="P4962"/>
      <c r="Q4962"/>
      <c r="R4962"/>
      <c r="S4962"/>
      <c r="T4962"/>
      <c r="U4962"/>
      <c r="V4962"/>
      <c r="W4962"/>
      <c r="X4962" s="410"/>
      <c r="Y4962" s="410"/>
      <c r="Z4962" s="410"/>
      <c r="AA4962" s="410"/>
      <c r="AB4962" s="410"/>
      <c r="AC4962" s="410"/>
      <c r="AD4962" s="410"/>
    </row>
    <row r="4963" spans="3:30" s="30" customFormat="1" x14ac:dyDescent="0.25">
      <c r="C4963" s="33"/>
      <c r="D4963" s="33"/>
      <c r="E4963" s="33"/>
      <c r="F4963" s="33"/>
      <c r="G4963" s="33"/>
      <c r="N4963"/>
      <c r="O4963"/>
      <c r="P4963"/>
      <c r="Q4963"/>
      <c r="R4963"/>
      <c r="S4963"/>
      <c r="T4963"/>
      <c r="U4963"/>
      <c r="V4963"/>
      <c r="W4963"/>
      <c r="X4963" s="410"/>
      <c r="Y4963" s="410"/>
      <c r="Z4963" s="410"/>
      <c r="AA4963" s="410"/>
      <c r="AB4963" s="410"/>
      <c r="AC4963" s="410"/>
      <c r="AD4963" s="410"/>
    </row>
    <row r="4964" spans="3:30" s="30" customFormat="1" x14ac:dyDescent="0.25">
      <c r="C4964" s="33"/>
      <c r="D4964" s="33"/>
      <c r="E4964" s="33"/>
      <c r="F4964" s="33"/>
      <c r="G4964" s="33"/>
      <c r="N4964"/>
      <c r="O4964"/>
      <c r="P4964"/>
      <c r="Q4964"/>
      <c r="R4964"/>
      <c r="S4964"/>
      <c r="T4964"/>
      <c r="U4964"/>
      <c r="V4964"/>
      <c r="W4964"/>
      <c r="X4964" s="410"/>
      <c r="Y4964" s="410"/>
      <c r="Z4964" s="410"/>
      <c r="AA4964" s="410"/>
      <c r="AB4964" s="410"/>
      <c r="AC4964" s="410"/>
      <c r="AD4964" s="410"/>
    </row>
    <row r="4965" spans="3:30" s="30" customFormat="1" x14ac:dyDescent="0.25">
      <c r="C4965" s="33"/>
      <c r="D4965" s="33"/>
      <c r="E4965" s="33"/>
      <c r="F4965" s="33"/>
      <c r="G4965" s="33"/>
      <c r="N4965"/>
      <c r="O4965"/>
      <c r="P4965"/>
      <c r="Q4965"/>
      <c r="R4965"/>
      <c r="S4965"/>
      <c r="T4965"/>
      <c r="U4965"/>
      <c r="V4965"/>
      <c r="W4965"/>
      <c r="X4965" s="410"/>
      <c r="Y4965" s="410"/>
      <c r="Z4965" s="410"/>
      <c r="AA4965" s="410"/>
      <c r="AB4965" s="410"/>
      <c r="AC4965" s="410"/>
      <c r="AD4965" s="410"/>
    </row>
    <row r="4966" spans="3:30" s="30" customFormat="1" x14ac:dyDescent="0.25">
      <c r="C4966" s="33"/>
      <c r="D4966" s="33"/>
      <c r="E4966" s="33"/>
      <c r="F4966" s="33"/>
      <c r="G4966" s="33"/>
      <c r="N4966"/>
      <c r="O4966"/>
      <c r="P4966"/>
      <c r="Q4966"/>
      <c r="R4966"/>
      <c r="S4966"/>
      <c r="T4966"/>
      <c r="U4966"/>
      <c r="V4966"/>
      <c r="W4966"/>
      <c r="X4966" s="410"/>
      <c r="Y4966" s="410"/>
      <c r="Z4966" s="410"/>
      <c r="AA4966" s="410"/>
      <c r="AB4966" s="410"/>
      <c r="AC4966" s="410"/>
      <c r="AD4966" s="410"/>
    </row>
    <row r="4967" spans="3:30" s="30" customFormat="1" x14ac:dyDescent="0.25">
      <c r="C4967" s="33"/>
      <c r="D4967" s="33"/>
      <c r="E4967" s="33"/>
      <c r="F4967" s="33"/>
      <c r="G4967" s="33"/>
      <c r="N4967"/>
      <c r="O4967"/>
      <c r="P4967"/>
      <c r="Q4967"/>
      <c r="R4967"/>
      <c r="S4967"/>
      <c r="T4967"/>
      <c r="U4967"/>
      <c r="V4967"/>
      <c r="W4967"/>
      <c r="X4967" s="410"/>
      <c r="Y4967" s="410"/>
      <c r="Z4967" s="410"/>
      <c r="AA4967" s="410"/>
      <c r="AB4967" s="410"/>
      <c r="AC4967" s="410"/>
      <c r="AD4967" s="410"/>
    </row>
    <row r="4968" spans="3:30" s="30" customFormat="1" x14ac:dyDescent="0.25">
      <c r="C4968" s="33"/>
      <c r="D4968" s="33"/>
      <c r="E4968" s="33"/>
      <c r="F4968" s="33"/>
      <c r="G4968" s="33"/>
      <c r="N4968"/>
      <c r="O4968"/>
      <c r="P4968"/>
      <c r="Q4968"/>
      <c r="R4968"/>
      <c r="S4968"/>
      <c r="T4968"/>
      <c r="U4968"/>
      <c r="V4968"/>
      <c r="W4968"/>
      <c r="X4968" s="410"/>
      <c r="Y4968" s="410"/>
      <c r="Z4968" s="410"/>
      <c r="AA4968" s="410"/>
      <c r="AB4968" s="410"/>
      <c r="AC4968" s="410"/>
      <c r="AD4968" s="410"/>
    </row>
    <row r="4969" spans="3:30" s="30" customFormat="1" x14ac:dyDescent="0.25">
      <c r="C4969" s="33"/>
      <c r="D4969" s="33"/>
      <c r="E4969" s="33"/>
      <c r="F4969" s="33"/>
      <c r="G4969" s="33"/>
      <c r="N4969"/>
      <c r="O4969"/>
      <c r="P4969"/>
      <c r="Q4969"/>
      <c r="R4969"/>
      <c r="S4969"/>
      <c r="T4969"/>
      <c r="U4969"/>
      <c r="V4969"/>
      <c r="W4969"/>
      <c r="X4969" s="410"/>
      <c r="Y4969" s="410"/>
      <c r="Z4969" s="410"/>
      <c r="AA4969" s="410"/>
      <c r="AB4969" s="410"/>
      <c r="AC4969" s="410"/>
      <c r="AD4969" s="410"/>
    </row>
    <row r="4970" spans="3:30" s="30" customFormat="1" x14ac:dyDescent="0.25">
      <c r="C4970" s="33"/>
      <c r="D4970" s="33"/>
      <c r="E4970" s="33"/>
      <c r="F4970" s="33"/>
      <c r="G4970" s="33"/>
      <c r="N4970"/>
      <c r="O4970"/>
      <c r="P4970"/>
      <c r="Q4970"/>
      <c r="R4970"/>
      <c r="S4970"/>
      <c r="T4970"/>
      <c r="U4970"/>
      <c r="V4970"/>
      <c r="W4970"/>
      <c r="X4970" s="410"/>
      <c r="Y4970" s="410"/>
      <c r="Z4970" s="410"/>
      <c r="AA4970" s="410"/>
      <c r="AB4970" s="410"/>
      <c r="AC4970" s="410"/>
      <c r="AD4970" s="410"/>
    </row>
    <row r="4971" spans="3:30" s="30" customFormat="1" x14ac:dyDescent="0.25">
      <c r="C4971" s="33"/>
      <c r="D4971" s="33"/>
      <c r="E4971" s="33"/>
      <c r="F4971" s="33"/>
      <c r="G4971" s="33"/>
      <c r="N4971"/>
      <c r="O4971"/>
      <c r="P4971"/>
      <c r="Q4971"/>
      <c r="R4971"/>
      <c r="S4971"/>
      <c r="T4971"/>
      <c r="U4971"/>
      <c r="V4971"/>
      <c r="W4971"/>
      <c r="X4971" s="410"/>
      <c r="Y4971" s="410"/>
      <c r="Z4971" s="410"/>
      <c r="AA4971" s="410"/>
      <c r="AB4971" s="410"/>
      <c r="AC4971" s="410"/>
      <c r="AD4971" s="410"/>
    </row>
    <row r="4972" spans="3:30" s="30" customFormat="1" x14ac:dyDescent="0.25">
      <c r="C4972" s="33"/>
      <c r="D4972" s="33"/>
      <c r="E4972" s="33"/>
      <c r="F4972" s="33"/>
      <c r="G4972" s="33"/>
      <c r="N4972"/>
      <c r="O4972"/>
      <c r="P4972"/>
      <c r="Q4972"/>
      <c r="R4972"/>
      <c r="S4972"/>
      <c r="T4972"/>
      <c r="U4972"/>
      <c r="V4972"/>
      <c r="W4972"/>
      <c r="X4972" s="410"/>
      <c r="Y4972" s="410"/>
      <c r="Z4972" s="410"/>
      <c r="AA4972" s="410"/>
      <c r="AB4972" s="410"/>
      <c r="AC4972" s="410"/>
      <c r="AD4972" s="410"/>
    </row>
    <row r="4973" spans="3:30" s="30" customFormat="1" x14ac:dyDescent="0.25">
      <c r="C4973" s="33"/>
      <c r="D4973" s="33"/>
      <c r="E4973" s="33"/>
      <c r="F4973" s="33"/>
      <c r="G4973" s="33"/>
      <c r="N4973"/>
      <c r="O4973"/>
      <c r="P4973"/>
      <c r="Q4973"/>
      <c r="R4973"/>
      <c r="S4973"/>
      <c r="T4973"/>
      <c r="U4973"/>
      <c r="V4973"/>
      <c r="W4973"/>
      <c r="X4973" s="410"/>
      <c r="Y4973" s="410"/>
      <c r="Z4973" s="410"/>
      <c r="AA4973" s="410"/>
      <c r="AB4973" s="410"/>
      <c r="AC4973" s="410"/>
      <c r="AD4973" s="410"/>
    </row>
    <row r="4974" spans="3:30" s="30" customFormat="1" x14ac:dyDescent="0.25">
      <c r="C4974" s="33"/>
      <c r="D4974" s="33"/>
      <c r="E4974" s="33"/>
      <c r="F4974" s="33"/>
      <c r="G4974" s="33"/>
      <c r="N4974"/>
      <c r="O4974"/>
      <c r="P4974"/>
      <c r="Q4974"/>
      <c r="R4974"/>
      <c r="S4974"/>
      <c r="T4974"/>
      <c r="U4974"/>
      <c r="V4974"/>
      <c r="W4974"/>
      <c r="X4974" s="410"/>
      <c r="Y4974" s="410"/>
      <c r="Z4974" s="410"/>
      <c r="AA4974" s="410"/>
      <c r="AB4974" s="410"/>
      <c r="AC4974" s="410"/>
      <c r="AD4974" s="410"/>
    </row>
    <row r="4975" spans="3:30" s="30" customFormat="1" x14ac:dyDescent="0.25">
      <c r="C4975" s="33"/>
      <c r="D4975" s="33"/>
      <c r="E4975" s="33"/>
      <c r="F4975" s="33"/>
      <c r="G4975" s="33"/>
      <c r="N4975"/>
      <c r="O4975"/>
      <c r="P4975"/>
      <c r="Q4975"/>
      <c r="R4975"/>
      <c r="S4975"/>
      <c r="T4975"/>
      <c r="U4975"/>
      <c r="V4975"/>
      <c r="W4975"/>
      <c r="X4975" s="410"/>
      <c r="Y4975" s="410"/>
      <c r="Z4975" s="410"/>
      <c r="AA4975" s="410"/>
      <c r="AB4975" s="410"/>
      <c r="AC4975" s="410"/>
      <c r="AD4975" s="410"/>
    </row>
    <row r="4976" spans="3:30" s="30" customFormat="1" x14ac:dyDescent="0.25">
      <c r="C4976" s="33"/>
      <c r="D4976" s="33"/>
      <c r="E4976" s="33"/>
      <c r="F4976" s="33"/>
      <c r="G4976" s="33"/>
      <c r="N4976"/>
      <c r="O4976"/>
      <c r="P4976"/>
      <c r="Q4976"/>
      <c r="R4976"/>
      <c r="S4976"/>
      <c r="T4976"/>
      <c r="U4976"/>
      <c r="V4976"/>
      <c r="W4976"/>
      <c r="X4976" s="410"/>
      <c r="Y4976" s="410"/>
      <c r="Z4976" s="410"/>
      <c r="AA4976" s="410"/>
      <c r="AB4976" s="410"/>
      <c r="AC4976" s="410"/>
      <c r="AD4976" s="410"/>
    </row>
    <row r="4977" spans="3:30" s="30" customFormat="1" x14ac:dyDescent="0.25">
      <c r="C4977" s="33"/>
      <c r="D4977" s="33"/>
      <c r="E4977" s="33"/>
      <c r="F4977" s="33"/>
      <c r="G4977" s="33"/>
      <c r="N4977"/>
      <c r="O4977"/>
      <c r="P4977"/>
      <c r="Q4977"/>
      <c r="R4977"/>
      <c r="S4977"/>
      <c r="T4977"/>
      <c r="U4977"/>
      <c r="V4977"/>
      <c r="W4977"/>
      <c r="X4977" s="410"/>
      <c r="Y4977" s="410"/>
      <c r="Z4977" s="410"/>
      <c r="AA4977" s="410"/>
      <c r="AB4977" s="410"/>
      <c r="AC4977" s="410"/>
      <c r="AD4977" s="410"/>
    </row>
    <row r="4978" spans="3:30" s="30" customFormat="1" x14ac:dyDescent="0.25">
      <c r="C4978" s="33"/>
      <c r="D4978" s="33"/>
      <c r="E4978" s="33"/>
      <c r="F4978" s="33"/>
      <c r="G4978" s="33"/>
      <c r="N4978"/>
      <c r="O4978"/>
      <c r="P4978"/>
      <c r="Q4978"/>
      <c r="R4978"/>
      <c r="S4978"/>
      <c r="T4978"/>
      <c r="U4978"/>
      <c r="V4978"/>
      <c r="W4978"/>
      <c r="X4978" s="410"/>
      <c r="Y4978" s="410"/>
      <c r="Z4978" s="410"/>
      <c r="AA4978" s="410"/>
      <c r="AB4978" s="410"/>
      <c r="AC4978" s="410"/>
      <c r="AD4978" s="410"/>
    </row>
    <row r="4979" spans="3:30" s="30" customFormat="1" x14ac:dyDescent="0.25">
      <c r="C4979" s="33"/>
      <c r="D4979" s="33"/>
      <c r="E4979" s="33"/>
      <c r="F4979" s="33"/>
      <c r="G4979" s="33"/>
      <c r="N4979"/>
      <c r="O4979"/>
      <c r="P4979"/>
      <c r="Q4979"/>
      <c r="R4979"/>
      <c r="S4979"/>
      <c r="T4979"/>
      <c r="U4979"/>
      <c r="V4979"/>
      <c r="W4979"/>
      <c r="X4979" s="410"/>
      <c r="Y4979" s="410"/>
      <c r="Z4979" s="410"/>
      <c r="AA4979" s="410"/>
      <c r="AB4979" s="410"/>
      <c r="AC4979" s="410"/>
      <c r="AD4979" s="410"/>
    </row>
    <row r="4980" spans="3:30" s="30" customFormat="1" x14ac:dyDescent="0.25">
      <c r="C4980" s="33"/>
      <c r="D4980" s="33"/>
      <c r="E4980" s="33"/>
      <c r="F4980" s="33"/>
      <c r="G4980" s="33"/>
      <c r="N4980"/>
      <c r="O4980"/>
      <c r="P4980"/>
      <c r="Q4980"/>
      <c r="R4980"/>
      <c r="S4980"/>
      <c r="T4980"/>
      <c r="U4980"/>
      <c r="V4980"/>
      <c r="W4980"/>
      <c r="X4980" s="410"/>
      <c r="Y4980" s="410"/>
      <c r="Z4980" s="410"/>
      <c r="AA4980" s="410"/>
      <c r="AB4980" s="410"/>
      <c r="AC4980" s="410"/>
      <c r="AD4980" s="410"/>
    </row>
    <row r="4981" spans="3:30" s="30" customFormat="1" x14ac:dyDescent="0.25">
      <c r="C4981" s="33"/>
      <c r="D4981" s="33"/>
      <c r="E4981" s="33"/>
      <c r="F4981" s="33"/>
      <c r="G4981" s="33"/>
      <c r="N4981"/>
      <c r="O4981"/>
      <c r="P4981"/>
      <c r="Q4981"/>
      <c r="R4981"/>
      <c r="S4981"/>
      <c r="T4981"/>
      <c r="U4981"/>
      <c r="V4981"/>
      <c r="W4981"/>
      <c r="X4981" s="410"/>
      <c r="Y4981" s="410"/>
      <c r="Z4981" s="410"/>
      <c r="AA4981" s="410"/>
      <c r="AB4981" s="410"/>
      <c r="AC4981" s="410"/>
      <c r="AD4981" s="410"/>
    </row>
    <row r="4982" spans="3:30" s="30" customFormat="1" x14ac:dyDescent="0.25">
      <c r="C4982" s="33"/>
      <c r="D4982" s="33"/>
      <c r="E4982" s="33"/>
      <c r="F4982" s="33"/>
      <c r="G4982" s="33"/>
      <c r="N4982"/>
      <c r="O4982"/>
      <c r="P4982"/>
      <c r="Q4982"/>
      <c r="R4982"/>
      <c r="S4982"/>
      <c r="T4982"/>
      <c r="U4982"/>
      <c r="V4982"/>
      <c r="W4982"/>
      <c r="X4982" s="410"/>
      <c r="Y4982" s="410"/>
      <c r="Z4982" s="410"/>
      <c r="AA4982" s="410"/>
      <c r="AB4982" s="410"/>
      <c r="AC4982" s="410"/>
      <c r="AD4982" s="410"/>
    </row>
    <row r="4983" spans="3:30" s="30" customFormat="1" x14ac:dyDescent="0.25">
      <c r="C4983" s="33"/>
      <c r="D4983" s="33"/>
      <c r="E4983" s="33"/>
      <c r="F4983" s="33"/>
      <c r="G4983" s="33"/>
      <c r="N4983"/>
      <c r="O4983"/>
      <c r="P4983"/>
      <c r="Q4983"/>
      <c r="R4983"/>
      <c r="S4983"/>
      <c r="T4983"/>
      <c r="U4983"/>
      <c r="V4983"/>
      <c r="W4983"/>
      <c r="X4983" s="410"/>
      <c r="Y4983" s="410"/>
      <c r="Z4983" s="410"/>
      <c r="AA4983" s="410"/>
      <c r="AB4983" s="410"/>
      <c r="AC4983" s="410"/>
      <c r="AD4983" s="410"/>
    </row>
    <row r="4984" spans="3:30" s="30" customFormat="1" x14ac:dyDescent="0.25">
      <c r="C4984" s="33"/>
      <c r="D4984" s="33"/>
      <c r="E4984" s="33"/>
      <c r="F4984" s="33"/>
      <c r="G4984" s="33"/>
      <c r="N4984"/>
      <c r="O4984"/>
      <c r="P4984"/>
      <c r="Q4984"/>
      <c r="R4984"/>
      <c r="S4984"/>
      <c r="T4984"/>
      <c r="U4984"/>
      <c r="V4984"/>
      <c r="W4984"/>
      <c r="X4984" s="410"/>
      <c r="Y4984" s="410"/>
      <c r="Z4984" s="410"/>
      <c r="AA4984" s="410"/>
      <c r="AB4984" s="410"/>
      <c r="AC4984" s="410"/>
      <c r="AD4984" s="410"/>
    </row>
    <row r="4985" spans="3:30" s="30" customFormat="1" x14ac:dyDescent="0.25">
      <c r="C4985" s="33"/>
      <c r="D4985" s="33"/>
      <c r="E4985" s="33"/>
      <c r="F4985" s="33"/>
      <c r="G4985" s="33"/>
      <c r="N4985"/>
      <c r="O4985"/>
      <c r="P4985"/>
      <c r="Q4985"/>
      <c r="R4985"/>
      <c r="S4985"/>
      <c r="T4985"/>
      <c r="U4985"/>
      <c r="V4985"/>
      <c r="W4985"/>
      <c r="X4985" s="410"/>
      <c r="Y4985" s="410"/>
      <c r="Z4985" s="410"/>
      <c r="AA4985" s="410"/>
      <c r="AB4985" s="410"/>
      <c r="AC4985" s="410"/>
      <c r="AD4985" s="410"/>
    </row>
    <row r="4986" spans="3:30" s="30" customFormat="1" x14ac:dyDescent="0.25">
      <c r="C4986" s="33"/>
      <c r="D4986" s="33"/>
      <c r="E4986" s="33"/>
      <c r="F4986" s="33"/>
      <c r="G4986" s="33"/>
      <c r="N4986"/>
      <c r="O4986"/>
      <c r="P4986"/>
      <c r="Q4986"/>
      <c r="R4986"/>
      <c r="S4986"/>
      <c r="T4986"/>
      <c r="U4986"/>
      <c r="V4986"/>
      <c r="W4986"/>
      <c r="X4986" s="410"/>
      <c r="Y4986" s="410"/>
      <c r="Z4986" s="410"/>
      <c r="AA4986" s="410"/>
      <c r="AB4986" s="410"/>
      <c r="AC4986" s="410"/>
      <c r="AD4986" s="410"/>
    </row>
    <row r="4987" spans="3:30" s="30" customFormat="1" x14ac:dyDescent="0.25">
      <c r="C4987" s="33"/>
      <c r="D4987" s="33"/>
      <c r="E4987" s="33"/>
      <c r="F4987" s="33"/>
      <c r="G4987" s="33"/>
      <c r="N4987"/>
      <c r="O4987"/>
      <c r="P4987"/>
      <c r="Q4987"/>
      <c r="R4987"/>
      <c r="S4987"/>
      <c r="T4987"/>
      <c r="U4987"/>
      <c r="V4987"/>
      <c r="W4987"/>
      <c r="X4987" s="410"/>
      <c r="Y4987" s="410"/>
      <c r="Z4987" s="410"/>
      <c r="AA4987" s="410"/>
      <c r="AB4987" s="410"/>
      <c r="AC4987" s="410"/>
      <c r="AD4987" s="410"/>
    </row>
    <row r="4988" spans="3:30" s="30" customFormat="1" x14ac:dyDescent="0.25">
      <c r="C4988" s="33"/>
      <c r="D4988" s="33"/>
      <c r="E4988" s="33"/>
      <c r="F4988" s="33"/>
      <c r="G4988" s="33"/>
      <c r="N4988"/>
      <c r="O4988"/>
      <c r="P4988"/>
      <c r="Q4988"/>
      <c r="R4988"/>
      <c r="S4988"/>
      <c r="T4988"/>
      <c r="U4988"/>
      <c r="V4988"/>
      <c r="W4988"/>
      <c r="X4988" s="410"/>
      <c r="Y4988" s="410"/>
      <c r="Z4988" s="410"/>
      <c r="AA4988" s="410"/>
      <c r="AB4988" s="410"/>
      <c r="AC4988" s="410"/>
      <c r="AD4988" s="410"/>
    </row>
    <row r="4989" spans="3:30" s="30" customFormat="1" x14ac:dyDescent="0.25">
      <c r="C4989" s="33"/>
      <c r="D4989" s="33"/>
      <c r="E4989" s="33"/>
      <c r="F4989" s="33"/>
      <c r="G4989" s="33"/>
      <c r="N4989"/>
      <c r="O4989"/>
      <c r="P4989"/>
      <c r="Q4989"/>
      <c r="R4989"/>
      <c r="S4989"/>
      <c r="T4989"/>
      <c r="U4989"/>
      <c r="V4989"/>
      <c r="W4989"/>
      <c r="X4989" s="410"/>
      <c r="Y4989" s="410"/>
      <c r="Z4989" s="410"/>
      <c r="AA4989" s="410"/>
      <c r="AB4989" s="410"/>
      <c r="AC4989" s="410"/>
      <c r="AD4989" s="410"/>
    </row>
    <row r="4990" spans="3:30" s="30" customFormat="1" x14ac:dyDescent="0.25">
      <c r="C4990" s="33"/>
      <c r="D4990" s="33"/>
      <c r="E4990" s="33"/>
      <c r="F4990" s="33"/>
      <c r="G4990" s="33"/>
      <c r="N4990"/>
      <c r="O4990"/>
      <c r="P4990"/>
      <c r="Q4990"/>
      <c r="R4990"/>
      <c r="S4990"/>
      <c r="T4990"/>
      <c r="U4990"/>
      <c r="V4990"/>
      <c r="W4990"/>
      <c r="X4990" s="410"/>
      <c r="Y4990" s="410"/>
      <c r="Z4990" s="410"/>
      <c r="AA4990" s="410"/>
      <c r="AB4990" s="410"/>
      <c r="AC4990" s="410"/>
      <c r="AD4990" s="410"/>
    </row>
    <row r="4991" spans="3:30" s="30" customFormat="1" x14ac:dyDescent="0.25">
      <c r="C4991" s="33"/>
      <c r="D4991" s="33"/>
      <c r="E4991" s="33"/>
      <c r="F4991" s="33"/>
      <c r="G4991" s="33"/>
      <c r="N4991"/>
      <c r="O4991"/>
      <c r="P4991"/>
      <c r="Q4991"/>
      <c r="R4991"/>
      <c r="S4991"/>
      <c r="T4991"/>
      <c r="U4991"/>
      <c r="V4991"/>
      <c r="W4991"/>
      <c r="X4991" s="410"/>
      <c r="Y4991" s="410"/>
      <c r="Z4991" s="410"/>
      <c r="AA4991" s="410"/>
      <c r="AB4991" s="410"/>
      <c r="AC4991" s="410"/>
      <c r="AD4991" s="410"/>
    </row>
    <row r="4992" spans="3:30" s="30" customFormat="1" x14ac:dyDescent="0.25">
      <c r="C4992" s="33"/>
      <c r="D4992" s="33"/>
      <c r="E4992" s="33"/>
      <c r="F4992" s="33"/>
      <c r="G4992" s="33"/>
      <c r="N4992"/>
      <c r="O4992"/>
      <c r="P4992"/>
      <c r="Q4992"/>
      <c r="R4992"/>
      <c r="S4992"/>
      <c r="T4992"/>
      <c r="U4992"/>
      <c r="V4992"/>
      <c r="W4992"/>
      <c r="X4992" s="410"/>
      <c r="Y4992" s="410"/>
      <c r="Z4992" s="410"/>
      <c r="AA4992" s="410"/>
      <c r="AB4992" s="410"/>
      <c r="AC4992" s="410"/>
      <c r="AD4992" s="410"/>
    </row>
    <row r="4993" spans="3:30" s="30" customFormat="1" x14ac:dyDescent="0.25">
      <c r="C4993" s="33"/>
      <c r="D4993" s="33"/>
      <c r="E4993" s="33"/>
      <c r="F4993" s="33"/>
      <c r="G4993" s="33"/>
      <c r="N4993"/>
      <c r="O4993"/>
      <c r="P4993"/>
      <c r="Q4993"/>
      <c r="R4993"/>
      <c r="S4993"/>
      <c r="T4993"/>
      <c r="U4993"/>
      <c r="V4993"/>
      <c r="W4993"/>
      <c r="X4993" s="410"/>
      <c r="Y4993" s="410"/>
      <c r="Z4993" s="410"/>
      <c r="AA4993" s="410"/>
      <c r="AB4993" s="410"/>
      <c r="AC4993" s="410"/>
      <c r="AD4993" s="410"/>
    </row>
    <row r="4994" spans="3:30" s="30" customFormat="1" x14ac:dyDescent="0.25">
      <c r="C4994" s="33"/>
      <c r="D4994" s="33"/>
      <c r="E4994" s="33"/>
      <c r="F4994" s="33"/>
      <c r="G4994" s="33"/>
      <c r="N4994"/>
      <c r="O4994"/>
      <c r="P4994"/>
      <c r="Q4994"/>
      <c r="R4994"/>
      <c r="S4994"/>
      <c r="T4994"/>
      <c r="U4994"/>
      <c r="V4994"/>
      <c r="W4994"/>
      <c r="X4994" s="410"/>
      <c r="Y4994" s="410"/>
      <c r="Z4994" s="410"/>
      <c r="AA4994" s="410"/>
      <c r="AB4994" s="410"/>
      <c r="AC4994" s="410"/>
      <c r="AD4994" s="410"/>
    </row>
    <row r="4995" spans="3:30" s="30" customFormat="1" x14ac:dyDescent="0.25">
      <c r="C4995" s="33"/>
      <c r="D4995" s="33"/>
      <c r="E4995" s="33"/>
      <c r="F4995" s="33"/>
      <c r="G4995" s="33"/>
      <c r="N4995"/>
      <c r="O4995"/>
      <c r="P4995"/>
      <c r="Q4995"/>
      <c r="R4995"/>
      <c r="S4995"/>
      <c r="T4995"/>
      <c r="U4995"/>
      <c r="V4995"/>
      <c r="W4995"/>
      <c r="X4995" s="410"/>
      <c r="Y4995" s="410"/>
      <c r="Z4995" s="410"/>
      <c r="AA4995" s="410"/>
      <c r="AB4995" s="410"/>
      <c r="AC4995" s="410"/>
      <c r="AD4995" s="410"/>
    </row>
    <row r="4996" spans="3:30" s="30" customFormat="1" x14ac:dyDescent="0.25">
      <c r="C4996" s="33"/>
      <c r="D4996" s="33"/>
      <c r="E4996" s="33"/>
      <c r="F4996" s="33"/>
      <c r="G4996" s="33"/>
      <c r="N4996"/>
      <c r="O4996"/>
      <c r="P4996"/>
      <c r="Q4996"/>
      <c r="R4996"/>
      <c r="S4996"/>
      <c r="T4996"/>
      <c r="U4996"/>
      <c r="V4996"/>
      <c r="W4996"/>
      <c r="X4996" s="410"/>
      <c r="Y4996" s="410"/>
      <c r="Z4996" s="410"/>
      <c r="AA4996" s="410"/>
      <c r="AB4996" s="410"/>
      <c r="AC4996" s="410"/>
      <c r="AD4996" s="410"/>
    </row>
    <row r="4997" spans="3:30" s="30" customFormat="1" x14ac:dyDescent="0.25">
      <c r="C4997" s="33"/>
      <c r="D4997" s="33"/>
      <c r="E4997" s="33"/>
      <c r="F4997" s="33"/>
      <c r="G4997" s="33"/>
      <c r="N4997"/>
      <c r="O4997"/>
      <c r="P4997"/>
      <c r="Q4997"/>
      <c r="R4997"/>
      <c r="S4997"/>
      <c r="T4997"/>
      <c r="U4997"/>
      <c r="V4997"/>
      <c r="W4997"/>
      <c r="X4997" s="410"/>
      <c r="Y4997" s="410"/>
      <c r="Z4997" s="410"/>
      <c r="AA4997" s="410"/>
      <c r="AB4997" s="410"/>
      <c r="AC4997" s="410"/>
      <c r="AD4997" s="410"/>
    </row>
    <row r="4998" spans="3:30" s="30" customFormat="1" x14ac:dyDescent="0.25">
      <c r="C4998" s="33"/>
      <c r="D4998" s="33"/>
      <c r="E4998" s="33"/>
      <c r="F4998" s="33"/>
      <c r="G4998" s="33"/>
      <c r="N4998"/>
      <c r="O4998"/>
      <c r="P4998"/>
      <c r="Q4998"/>
      <c r="R4998"/>
      <c r="S4998"/>
      <c r="T4998"/>
      <c r="U4998"/>
      <c r="V4998"/>
      <c r="W4998"/>
      <c r="X4998" s="410"/>
      <c r="Y4998" s="410"/>
      <c r="Z4998" s="410"/>
      <c r="AA4998" s="410"/>
      <c r="AB4998" s="410"/>
      <c r="AC4998" s="410"/>
      <c r="AD4998" s="410"/>
    </row>
    <row r="4999" spans="3:30" s="30" customFormat="1" x14ac:dyDescent="0.25">
      <c r="C4999" s="33"/>
      <c r="D4999" s="33"/>
      <c r="E4999" s="33"/>
      <c r="F4999" s="33"/>
      <c r="G4999" s="33"/>
      <c r="N4999"/>
      <c r="O4999"/>
      <c r="P4999"/>
      <c r="Q4999"/>
      <c r="R4999"/>
      <c r="S4999"/>
      <c r="T4999"/>
      <c r="U4999"/>
      <c r="V4999"/>
      <c r="W4999"/>
      <c r="X4999" s="410"/>
      <c r="Y4999" s="410"/>
      <c r="Z4999" s="410"/>
      <c r="AA4999" s="410"/>
      <c r="AB4999" s="410"/>
      <c r="AC4999" s="410"/>
      <c r="AD4999" s="410"/>
    </row>
    <row r="5000" spans="3:30" s="30" customFormat="1" x14ac:dyDescent="0.25">
      <c r="C5000" s="33"/>
      <c r="D5000" s="33"/>
      <c r="E5000" s="33"/>
      <c r="F5000" s="33"/>
      <c r="G5000" s="33"/>
      <c r="N5000"/>
      <c r="O5000"/>
      <c r="P5000"/>
      <c r="Q5000"/>
      <c r="R5000"/>
      <c r="S5000"/>
      <c r="T5000"/>
      <c r="U5000"/>
      <c r="V5000"/>
      <c r="W5000"/>
      <c r="X5000" s="410"/>
      <c r="Y5000" s="410"/>
      <c r="Z5000" s="410"/>
      <c r="AA5000" s="410"/>
      <c r="AB5000" s="410"/>
      <c r="AC5000" s="410"/>
      <c r="AD5000" s="410"/>
    </row>
    <row r="5001" spans="3:30" s="30" customFormat="1" x14ac:dyDescent="0.25">
      <c r="C5001" s="33"/>
      <c r="D5001" s="33"/>
      <c r="E5001" s="33"/>
      <c r="F5001" s="33"/>
      <c r="G5001" s="33"/>
      <c r="N5001"/>
      <c r="O5001"/>
      <c r="P5001"/>
      <c r="Q5001"/>
      <c r="R5001"/>
      <c r="S5001"/>
      <c r="T5001"/>
      <c r="U5001"/>
      <c r="V5001"/>
      <c r="W5001"/>
      <c r="X5001" s="410"/>
      <c r="Y5001" s="410"/>
      <c r="Z5001" s="410"/>
      <c r="AA5001" s="410"/>
      <c r="AB5001" s="410"/>
      <c r="AC5001" s="410"/>
      <c r="AD5001" s="410"/>
    </row>
    <row r="5002" spans="3:30" s="30" customFormat="1" x14ac:dyDescent="0.25">
      <c r="C5002" s="33"/>
      <c r="D5002" s="33"/>
      <c r="E5002" s="33"/>
      <c r="F5002" s="33"/>
      <c r="G5002" s="33"/>
      <c r="N5002"/>
      <c r="O5002"/>
      <c r="P5002"/>
      <c r="Q5002"/>
      <c r="R5002"/>
      <c r="S5002"/>
      <c r="T5002"/>
      <c r="U5002"/>
      <c r="V5002"/>
      <c r="W5002"/>
      <c r="X5002" s="410"/>
      <c r="Y5002" s="410"/>
      <c r="Z5002" s="410"/>
      <c r="AA5002" s="410"/>
      <c r="AB5002" s="410"/>
      <c r="AC5002" s="410"/>
      <c r="AD5002" s="410"/>
    </row>
    <row r="5003" spans="3:30" s="30" customFormat="1" x14ac:dyDescent="0.25">
      <c r="C5003" s="33"/>
      <c r="D5003" s="33"/>
      <c r="E5003" s="33"/>
      <c r="F5003" s="33"/>
      <c r="G5003" s="33"/>
      <c r="N5003"/>
      <c r="O5003"/>
      <c r="P5003"/>
      <c r="Q5003"/>
      <c r="R5003"/>
      <c r="S5003"/>
      <c r="T5003"/>
      <c r="U5003"/>
      <c r="V5003"/>
      <c r="W5003"/>
      <c r="X5003" s="410"/>
      <c r="Y5003" s="410"/>
      <c r="Z5003" s="410"/>
      <c r="AA5003" s="410"/>
      <c r="AB5003" s="410"/>
      <c r="AC5003" s="410"/>
      <c r="AD5003" s="410"/>
    </row>
    <row r="5004" spans="3:30" s="30" customFormat="1" x14ac:dyDescent="0.25">
      <c r="C5004" s="33"/>
      <c r="D5004" s="33"/>
      <c r="E5004" s="33"/>
      <c r="F5004" s="33"/>
      <c r="G5004" s="33"/>
      <c r="N5004"/>
      <c r="O5004"/>
      <c r="P5004"/>
      <c r="Q5004"/>
      <c r="R5004"/>
      <c r="S5004"/>
      <c r="T5004"/>
      <c r="U5004"/>
      <c r="V5004"/>
      <c r="W5004"/>
      <c r="X5004" s="410"/>
      <c r="Y5004" s="410"/>
      <c r="Z5004" s="410"/>
      <c r="AA5004" s="410"/>
      <c r="AB5004" s="410"/>
      <c r="AC5004" s="410"/>
      <c r="AD5004" s="410"/>
    </row>
    <row r="5005" spans="3:30" s="30" customFormat="1" x14ac:dyDescent="0.25">
      <c r="C5005" s="33"/>
      <c r="D5005" s="33"/>
      <c r="E5005" s="33"/>
      <c r="F5005" s="33"/>
      <c r="G5005" s="33"/>
      <c r="N5005"/>
      <c r="O5005"/>
      <c r="P5005"/>
      <c r="Q5005"/>
      <c r="R5005"/>
      <c r="S5005"/>
      <c r="T5005"/>
      <c r="U5005"/>
      <c r="V5005"/>
      <c r="W5005"/>
      <c r="X5005" s="410"/>
      <c r="Y5005" s="410"/>
      <c r="Z5005" s="410"/>
      <c r="AA5005" s="410"/>
      <c r="AB5005" s="410"/>
      <c r="AC5005" s="410"/>
      <c r="AD5005" s="410"/>
    </row>
    <row r="5006" spans="3:30" s="30" customFormat="1" x14ac:dyDescent="0.25">
      <c r="C5006" s="33"/>
      <c r="D5006" s="33"/>
      <c r="E5006" s="33"/>
      <c r="F5006" s="33"/>
      <c r="G5006" s="33"/>
      <c r="N5006"/>
      <c r="O5006"/>
      <c r="P5006"/>
      <c r="Q5006"/>
      <c r="R5006"/>
      <c r="S5006"/>
      <c r="T5006"/>
      <c r="U5006"/>
      <c r="V5006"/>
      <c r="W5006"/>
      <c r="X5006" s="410"/>
      <c r="Y5006" s="410"/>
      <c r="Z5006" s="410"/>
      <c r="AA5006" s="410"/>
      <c r="AB5006" s="410"/>
      <c r="AC5006" s="410"/>
      <c r="AD5006" s="410"/>
    </row>
    <row r="5007" spans="3:30" s="30" customFormat="1" x14ac:dyDescent="0.25">
      <c r="C5007" s="33"/>
      <c r="D5007" s="33"/>
      <c r="E5007" s="33"/>
      <c r="F5007" s="33"/>
      <c r="G5007" s="33"/>
      <c r="N5007"/>
      <c r="O5007"/>
      <c r="P5007"/>
      <c r="Q5007"/>
      <c r="R5007"/>
      <c r="S5007"/>
      <c r="T5007"/>
      <c r="U5007"/>
      <c r="V5007"/>
      <c r="W5007"/>
      <c r="X5007" s="410"/>
      <c r="Y5007" s="410"/>
      <c r="Z5007" s="410"/>
      <c r="AA5007" s="410"/>
      <c r="AB5007" s="410"/>
      <c r="AC5007" s="410"/>
      <c r="AD5007" s="410"/>
    </row>
    <row r="5008" spans="3:30" s="30" customFormat="1" x14ac:dyDescent="0.25">
      <c r="C5008" s="33"/>
      <c r="D5008" s="33"/>
      <c r="E5008" s="33"/>
      <c r="F5008" s="33"/>
      <c r="G5008" s="33"/>
      <c r="N5008"/>
      <c r="O5008"/>
      <c r="P5008"/>
      <c r="Q5008"/>
      <c r="R5008"/>
      <c r="S5008"/>
      <c r="T5008"/>
      <c r="U5008"/>
      <c r="V5008"/>
      <c r="W5008"/>
      <c r="X5008" s="410"/>
      <c r="Y5008" s="410"/>
      <c r="Z5008" s="410"/>
      <c r="AA5008" s="410"/>
      <c r="AB5008" s="410"/>
      <c r="AC5008" s="410"/>
      <c r="AD5008" s="410"/>
    </row>
    <row r="5009" spans="3:30" s="30" customFormat="1" x14ac:dyDescent="0.25">
      <c r="C5009" s="33"/>
      <c r="D5009" s="33"/>
      <c r="E5009" s="33"/>
      <c r="F5009" s="33"/>
      <c r="G5009" s="33"/>
      <c r="N5009"/>
      <c r="O5009"/>
      <c r="P5009"/>
      <c r="Q5009"/>
      <c r="R5009"/>
      <c r="S5009"/>
      <c r="T5009"/>
      <c r="U5009"/>
      <c r="V5009"/>
      <c r="W5009"/>
      <c r="X5009" s="410"/>
      <c r="Y5009" s="410"/>
      <c r="Z5009" s="410"/>
      <c r="AA5009" s="410"/>
      <c r="AB5009" s="410"/>
      <c r="AC5009" s="410"/>
      <c r="AD5009" s="410"/>
    </row>
    <row r="5010" spans="3:30" s="30" customFormat="1" x14ac:dyDescent="0.25">
      <c r="C5010" s="33"/>
      <c r="D5010" s="33"/>
      <c r="E5010" s="33"/>
      <c r="F5010" s="33"/>
      <c r="G5010" s="33"/>
      <c r="N5010"/>
      <c r="O5010"/>
      <c r="P5010"/>
      <c r="Q5010"/>
      <c r="R5010"/>
      <c r="S5010"/>
      <c r="T5010"/>
      <c r="U5010"/>
      <c r="V5010"/>
      <c r="W5010"/>
      <c r="X5010" s="410"/>
      <c r="Y5010" s="410"/>
      <c r="Z5010" s="410"/>
      <c r="AA5010" s="410"/>
      <c r="AB5010" s="410"/>
      <c r="AC5010" s="410"/>
      <c r="AD5010" s="410"/>
    </row>
    <row r="5011" spans="3:30" s="30" customFormat="1" x14ac:dyDescent="0.25">
      <c r="C5011" s="33"/>
      <c r="D5011" s="33"/>
      <c r="E5011" s="33"/>
      <c r="F5011" s="33"/>
      <c r="G5011" s="33"/>
      <c r="N5011"/>
      <c r="O5011"/>
      <c r="P5011"/>
      <c r="Q5011"/>
      <c r="R5011"/>
      <c r="S5011"/>
      <c r="T5011"/>
      <c r="U5011"/>
      <c r="V5011"/>
      <c r="W5011"/>
      <c r="X5011" s="410"/>
      <c r="Y5011" s="410"/>
      <c r="Z5011" s="410"/>
      <c r="AA5011" s="410"/>
      <c r="AB5011" s="410"/>
      <c r="AC5011" s="410"/>
      <c r="AD5011" s="410"/>
    </row>
    <row r="5012" spans="3:30" s="30" customFormat="1" x14ac:dyDescent="0.25">
      <c r="C5012" s="33"/>
      <c r="D5012" s="33"/>
      <c r="E5012" s="33"/>
      <c r="F5012" s="33"/>
      <c r="G5012" s="33"/>
      <c r="N5012"/>
      <c r="O5012"/>
      <c r="P5012"/>
      <c r="Q5012"/>
      <c r="R5012"/>
      <c r="S5012"/>
      <c r="T5012"/>
      <c r="U5012"/>
      <c r="V5012"/>
      <c r="W5012"/>
      <c r="X5012" s="410"/>
      <c r="Y5012" s="410"/>
      <c r="Z5012" s="410"/>
      <c r="AA5012" s="410"/>
      <c r="AB5012" s="410"/>
      <c r="AC5012" s="410"/>
      <c r="AD5012" s="410"/>
    </row>
    <row r="5013" spans="3:30" s="30" customFormat="1" x14ac:dyDescent="0.25">
      <c r="C5013" s="33"/>
      <c r="D5013" s="33"/>
      <c r="E5013" s="33"/>
      <c r="F5013" s="33"/>
      <c r="G5013" s="33"/>
      <c r="N5013"/>
      <c r="O5013"/>
      <c r="P5013"/>
      <c r="Q5013"/>
      <c r="R5013"/>
      <c r="S5013"/>
      <c r="T5013"/>
      <c r="U5013"/>
      <c r="V5013"/>
      <c r="W5013"/>
      <c r="X5013" s="410"/>
      <c r="Y5013" s="410"/>
      <c r="Z5013" s="410"/>
      <c r="AA5013" s="410"/>
      <c r="AB5013" s="410"/>
      <c r="AC5013" s="410"/>
      <c r="AD5013" s="410"/>
    </row>
    <row r="5014" spans="3:30" s="30" customFormat="1" x14ac:dyDescent="0.25">
      <c r="C5014" s="33"/>
      <c r="D5014" s="33"/>
      <c r="E5014" s="33"/>
      <c r="F5014" s="33"/>
      <c r="G5014" s="33"/>
      <c r="N5014"/>
      <c r="O5014"/>
      <c r="P5014"/>
      <c r="Q5014"/>
      <c r="R5014"/>
      <c r="S5014"/>
      <c r="T5014"/>
      <c r="U5014"/>
      <c r="V5014"/>
      <c r="W5014"/>
      <c r="X5014" s="410"/>
      <c r="Y5014" s="410"/>
      <c r="Z5014" s="410"/>
      <c r="AA5014" s="410"/>
      <c r="AB5014" s="410"/>
      <c r="AC5014" s="410"/>
      <c r="AD5014" s="410"/>
    </row>
    <row r="5015" spans="3:30" s="30" customFormat="1" x14ac:dyDescent="0.25">
      <c r="C5015" s="33"/>
      <c r="D5015" s="33"/>
      <c r="E5015" s="33"/>
      <c r="F5015" s="33"/>
      <c r="G5015" s="33"/>
      <c r="N5015"/>
      <c r="O5015"/>
      <c r="P5015"/>
      <c r="Q5015"/>
      <c r="R5015"/>
      <c r="S5015"/>
      <c r="T5015"/>
      <c r="U5015"/>
      <c r="V5015"/>
      <c r="W5015"/>
      <c r="X5015" s="410"/>
      <c r="Y5015" s="410"/>
      <c r="Z5015" s="410"/>
      <c r="AA5015" s="410"/>
      <c r="AB5015" s="410"/>
      <c r="AC5015" s="410"/>
      <c r="AD5015" s="410"/>
    </row>
    <row r="5016" spans="3:30" s="30" customFormat="1" x14ac:dyDescent="0.25">
      <c r="C5016" s="33"/>
      <c r="D5016" s="33"/>
      <c r="E5016" s="33"/>
      <c r="F5016" s="33"/>
      <c r="G5016" s="33"/>
      <c r="N5016"/>
      <c r="O5016"/>
      <c r="P5016"/>
      <c r="Q5016"/>
      <c r="R5016"/>
      <c r="S5016"/>
      <c r="T5016"/>
      <c r="U5016"/>
      <c r="V5016"/>
      <c r="W5016"/>
      <c r="X5016" s="410"/>
      <c r="Y5016" s="410"/>
      <c r="Z5016" s="410"/>
      <c r="AA5016" s="410"/>
      <c r="AB5016" s="410"/>
      <c r="AC5016" s="410"/>
      <c r="AD5016" s="410"/>
    </row>
    <row r="5017" spans="3:30" s="30" customFormat="1" x14ac:dyDescent="0.25">
      <c r="C5017" s="33"/>
      <c r="D5017" s="33"/>
      <c r="E5017" s="33"/>
      <c r="F5017" s="33"/>
      <c r="G5017" s="33"/>
      <c r="N5017"/>
      <c r="O5017"/>
      <c r="P5017"/>
      <c r="Q5017"/>
      <c r="R5017"/>
      <c r="S5017"/>
      <c r="T5017"/>
      <c r="U5017"/>
      <c r="V5017"/>
      <c r="W5017"/>
      <c r="X5017" s="410"/>
      <c r="Y5017" s="410"/>
      <c r="Z5017" s="410"/>
      <c r="AA5017" s="410"/>
      <c r="AB5017" s="410"/>
      <c r="AC5017" s="410"/>
      <c r="AD5017" s="410"/>
    </row>
    <row r="5018" spans="3:30" s="30" customFormat="1" x14ac:dyDescent="0.25">
      <c r="C5018" s="33"/>
      <c r="D5018" s="33"/>
      <c r="E5018" s="33"/>
      <c r="F5018" s="33"/>
      <c r="G5018" s="33"/>
      <c r="N5018"/>
      <c r="O5018"/>
      <c r="P5018"/>
      <c r="Q5018"/>
      <c r="R5018"/>
      <c r="S5018"/>
      <c r="T5018"/>
      <c r="U5018"/>
      <c r="V5018"/>
      <c r="W5018"/>
      <c r="X5018" s="410"/>
      <c r="Y5018" s="410"/>
      <c r="Z5018" s="410"/>
      <c r="AA5018" s="410"/>
      <c r="AB5018" s="410"/>
      <c r="AC5018" s="410"/>
      <c r="AD5018" s="410"/>
    </row>
    <row r="5019" spans="3:30" s="30" customFormat="1" x14ac:dyDescent="0.25">
      <c r="C5019" s="33"/>
      <c r="D5019" s="33"/>
      <c r="E5019" s="33"/>
      <c r="F5019" s="33"/>
      <c r="G5019" s="33"/>
      <c r="N5019"/>
      <c r="O5019"/>
      <c r="P5019"/>
      <c r="Q5019"/>
      <c r="R5019"/>
      <c r="S5019"/>
      <c r="T5019"/>
      <c r="U5019"/>
      <c r="V5019"/>
      <c r="W5019"/>
      <c r="X5019" s="410"/>
      <c r="Y5019" s="410"/>
      <c r="Z5019" s="410"/>
      <c r="AA5019" s="410"/>
      <c r="AB5019" s="410"/>
      <c r="AC5019" s="410"/>
      <c r="AD5019" s="410"/>
    </row>
    <row r="5020" spans="3:30" s="30" customFormat="1" x14ac:dyDescent="0.25">
      <c r="C5020" s="33"/>
      <c r="D5020" s="33"/>
      <c r="E5020" s="33"/>
      <c r="F5020" s="33"/>
      <c r="G5020" s="33"/>
      <c r="N5020"/>
      <c r="O5020"/>
      <c r="P5020"/>
      <c r="Q5020"/>
      <c r="R5020"/>
      <c r="S5020"/>
      <c r="T5020"/>
      <c r="U5020"/>
      <c r="V5020"/>
      <c r="W5020"/>
      <c r="X5020" s="410"/>
      <c r="Y5020" s="410"/>
      <c r="Z5020" s="410"/>
      <c r="AA5020" s="410"/>
      <c r="AB5020" s="410"/>
      <c r="AC5020" s="410"/>
      <c r="AD5020" s="410"/>
    </row>
    <row r="5021" spans="3:30" s="30" customFormat="1" x14ac:dyDescent="0.25">
      <c r="C5021" s="33"/>
      <c r="D5021" s="33"/>
      <c r="E5021" s="33"/>
      <c r="F5021" s="33"/>
      <c r="G5021" s="33"/>
      <c r="N5021"/>
      <c r="O5021"/>
      <c r="P5021"/>
      <c r="Q5021"/>
      <c r="R5021"/>
      <c r="S5021"/>
      <c r="T5021"/>
      <c r="U5021"/>
      <c r="V5021"/>
      <c r="W5021"/>
      <c r="X5021" s="410"/>
      <c r="Y5021" s="410"/>
      <c r="Z5021" s="410"/>
      <c r="AA5021" s="410"/>
      <c r="AB5021" s="410"/>
      <c r="AC5021" s="410"/>
      <c r="AD5021" s="410"/>
    </row>
    <row r="5022" spans="3:30" s="30" customFormat="1" x14ac:dyDescent="0.25">
      <c r="C5022" s="33"/>
      <c r="D5022" s="33"/>
      <c r="E5022" s="33"/>
      <c r="F5022" s="33"/>
      <c r="G5022" s="33"/>
      <c r="N5022"/>
      <c r="O5022"/>
      <c r="P5022"/>
      <c r="Q5022"/>
      <c r="R5022"/>
      <c r="S5022"/>
      <c r="T5022"/>
      <c r="U5022"/>
      <c r="V5022"/>
      <c r="W5022"/>
      <c r="X5022" s="410"/>
      <c r="Y5022" s="410"/>
      <c r="Z5022" s="410"/>
      <c r="AA5022" s="410"/>
      <c r="AB5022" s="410"/>
      <c r="AC5022" s="410"/>
      <c r="AD5022" s="410"/>
    </row>
    <row r="5023" spans="3:30" s="30" customFormat="1" x14ac:dyDescent="0.25">
      <c r="C5023" s="33"/>
      <c r="D5023" s="33"/>
      <c r="E5023" s="33"/>
      <c r="F5023" s="33"/>
      <c r="G5023" s="33"/>
      <c r="N5023"/>
      <c r="O5023"/>
      <c r="P5023"/>
      <c r="Q5023"/>
      <c r="R5023"/>
      <c r="S5023"/>
      <c r="T5023"/>
      <c r="U5023"/>
      <c r="V5023"/>
      <c r="W5023"/>
      <c r="X5023" s="410"/>
      <c r="Y5023" s="410"/>
      <c r="Z5023" s="410"/>
      <c r="AA5023" s="410"/>
      <c r="AB5023" s="410"/>
      <c r="AC5023" s="410"/>
      <c r="AD5023" s="410"/>
    </row>
    <row r="5024" spans="3:30" s="30" customFormat="1" x14ac:dyDescent="0.25">
      <c r="C5024" s="33"/>
      <c r="D5024" s="33"/>
      <c r="E5024" s="33"/>
      <c r="F5024" s="33"/>
      <c r="G5024" s="33"/>
      <c r="N5024"/>
      <c r="O5024"/>
      <c r="P5024"/>
      <c r="Q5024"/>
      <c r="R5024"/>
      <c r="S5024"/>
      <c r="T5024"/>
      <c r="U5024"/>
      <c r="V5024"/>
      <c r="W5024"/>
      <c r="X5024" s="410"/>
      <c r="Y5024" s="410"/>
      <c r="Z5024" s="410"/>
      <c r="AA5024" s="410"/>
      <c r="AB5024" s="410"/>
      <c r="AC5024" s="410"/>
      <c r="AD5024" s="410"/>
    </row>
    <row r="5025" spans="3:30" s="30" customFormat="1" x14ac:dyDescent="0.25">
      <c r="C5025" s="33"/>
      <c r="D5025" s="33"/>
      <c r="E5025" s="33"/>
      <c r="F5025" s="33"/>
      <c r="G5025" s="33"/>
      <c r="N5025"/>
      <c r="O5025"/>
      <c r="P5025"/>
      <c r="Q5025"/>
      <c r="R5025"/>
      <c r="S5025"/>
      <c r="T5025"/>
      <c r="U5025"/>
      <c r="V5025"/>
      <c r="W5025"/>
      <c r="X5025" s="410"/>
      <c r="Y5025" s="410"/>
      <c r="Z5025" s="410"/>
      <c r="AA5025" s="410"/>
      <c r="AB5025" s="410"/>
      <c r="AC5025" s="410"/>
      <c r="AD5025" s="410"/>
    </row>
    <row r="5026" spans="3:30" s="30" customFormat="1" x14ac:dyDescent="0.25">
      <c r="C5026" s="33"/>
      <c r="D5026" s="33"/>
      <c r="E5026" s="33"/>
      <c r="F5026" s="33"/>
      <c r="G5026" s="33"/>
      <c r="N5026"/>
      <c r="O5026"/>
      <c r="P5026"/>
      <c r="Q5026"/>
      <c r="R5026"/>
      <c r="S5026"/>
      <c r="T5026"/>
      <c r="U5026"/>
      <c r="V5026"/>
      <c r="W5026"/>
      <c r="X5026" s="410"/>
      <c r="Y5026" s="410"/>
      <c r="Z5026" s="410"/>
      <c r="AA5026" s="410"/>
      <c r="AB5026" s="410"/>
      <c r="AC5026" s="410"/>
      <c r="AD5026" s="410"/>
    </row>
    <row r="5027" spans="3:30" s="30" customFormat="1" x14ac:dyDescent="0.25">
      <c r="C5027" s="33"/>
      <c r="D5027" s="33"/>
      <c r="E5027" s="33"/>
      <c r="F5027" s="33"/>
      <c r="G5027" s="33"/>
      <c r="N5027"/>
      <c r="O5027"/>
      <c r="P5027"/>
      <c r="Q5027"/>
      <c r="R5027"/>
      <c r="S5027"/>
      <c r="T5027"/>
      <c r="U5027"/>
      <c r="V5027"/>
      <c r="W5027"/>
      <c r="X5027" s="410"/>
      <c r="Y5027" s="410"/>
      <c r="Z5027" s="410"/>
      <c r="AA5027" s="410"/>
      <c r="AB5027" s="410"/>
      <c r="AC5027" s="410"/>
      <c r="AD5027" s="410"/>
    </row>
    <row r="5028" spans="3:30" s="30" customFormat="1" x14ac:dyDescent="0.25">
      <c r="C5028" s="33"/>
      <c r="D5028" s="33"/>
      <c r="E5028" s="33"/>
      <c r="F5028" s="33"/>
      <c r="G5028" s="33"/>
      <c r="N5028"/>
      <c r="O5028"/>
      <c r="P5028"/>
      <c r="Q5028"/>
      <c r="R5028"/>
      <c r="S5028"/>
      <c r="T5028"/>
      <c r="U5028"/>
      <c r="V5028"/>
      <c r="W5028"/>
      <c r="X5028" s="410"/>
      <c r="Y5028" s="410"/>
      <c r="Z5028" s="410"/>
      <c r="AA5028" s="410"/>
      <c r="AB5028" s="410"/>
      <c r="AC5028" s="410"/>
      <c r="AD5028" s="410"/>
    </row>
    <row r="5029" spans="3:30" s="30" customFormat="1" x14ac:dyDescent="0.25">
      <c r="C5029" s="33"/>
      <c r="D5029" s="33"/>
      <c r="E5029" s="33"/>
      <c r="F5029" s="33"/>
      <c r="G5029" s="33"/>
      <c r="N5029"/>
      <c r="O5029"/>
      <c r="P5029"/>
      <c r="Q5029"/>
      <c r="R5029"/>
      <c r="S5029"/>
      <c r="T5029"/>
      <c r="U5029"/>
      <c r="V5029"/>
      <c r="W5029"/>
      <c r="X5029" s="410"/>
      <c r="Y5029" s="410"/>
      <c r="Z5029" s="410"/>
      <c r="AA5029" s="410"/>
      <c r="AB5029" s="410"/>
      <c r="AC5029" s="410"/>
      <c r="AD5029" s="410"/>
    </row>
    <row r="5030" spans="3:30" s="30" customFormat="1" x14ac:dyDescent="0.25">
      <c r="C5030" s="33"/>
      <c r="D5030" s="33"/>
      <c r="E5030" s="33"/>
      <c r="F5030" s="33"/>
      <c r="G5030" s="33"/>
      <c r="N5030"/>
      <c r="O5030"/>
      <c r="P5030"/>
      <c r="Q5030"/>
      <c r="R5030"/>
      <c r="S5030"/>
      <c r="T5030"/>
      <c r="U5030"/>
      <c r="V5030"/>
      <c r="W5030"/>
      <c r="X5030" s="410"/>
      <c r="Y5030" s="410"/>
      <c r="Z5030" s="410"/>
      <c r="AA5030" s="410"/>
      <c r="AB5030" s="410"/>
      <c r="AC5030" s="410"/>
      <c r="AD5030" s="410"/>
    </row>
    <row r="5031" spans="3:30" s="30" customFormat="1" x14ac:dyDescent="0.25">
      <c r="C5031" s="33"/>
      <c r="D5031" s="33"/>
      <c r="E5031" s="33"/>
      <c r="F5031" s="33"/>
      <c r="G5031" s="33"/>
      <c r="N5031"/>
      <c r="O5031"/>
      <c r="P5031"/>
      <c r="Q5031"/>
      <c r="R5031"/>
      <c r="S5031"/>
      <c r="T5031"/>
      <c r="U5031"/>
      <c r="V5031"/>
      <c r="W5031"/>
      <c r="X5031" s="410"/>
      <c r="Y5031" s="410"/>
      <c r="Z5031" s="410"/>
      <c r="AA5031" s="410"/>
      <c r="AB5031" s="410"/>
      <c r="AC5031" s="410"/>
      <c r="AD5031" s="410"/>
    </row>
    <row r="5032" spans="3:30" s="30" customFormat="1" x14ac:dyDescent="0.25">
      <c r="C5032" s="33"/>
      <c r="D5032" s="33"/>
      <c r="E5032" s="33"/>
      <c r="F5032" s="33"/>
      <c r="G5032" s="33"/>
      <c r="N5032"/>
      <c r="O5032"/>
      <c r="P5032"/>
      <c r="Q5032"/>
      <c r="R5032"/>
      <c r="S5032"/>
      <c r="T5032"/>
      <c r="U5032"/>
      <c r="V5032"/>
      <c r="W5032"/>
      <c r="X5032" s="410"/>
      <c r="Y5032" s="410"/>
      <c r="Z5032" s="410"/>
      <c r="AA5032" s="410"/>
      <c r="AB5032" s="410"/>
      <c r="AC5032" s="410"/>
      <c r="AD5032" s="410"/>
    </row>
    <row r="5033" spans="3:30" s="30" customFormat="1" x14ac:dyDescent="0.25">
      <c r="C5033" s="33"/>
      <c r="D5033" s="33"/>
      <c r="E5033" s="33"/>
      <c r="F5033" s="33"/>
      <c r="G5033" s="33"/>
      <c r="N5033"/>
      <c r="O5033"/>
      <c r="P5033"/>
      <c r="Q5033"/>
      <c r="R5033"/>
      <c r="S5033"/>
      <c r="T5033"/>
      <c r="U5033"/>
      <c r="V5033"/>
      <c r="W5033"/>
      <c r="X5033" s="410"/>
      <c r="Y5033" s="410"/>
      <c r="Z5033" s="410"/>
      <c r="AA5033" s="410"/>
      <c r="AB5033" s="410"/>
      <c r="AC5033" s="410"/>
      <c r="AD5033" s="410"/>
    </row>
    <row r="5034" spans="3:30" s="30" customFormat="1" x14ac:dyDescent="0.25">
      <c r="C5034" s="33"/>
      <c r="D5034" s="33"/>
      <c r="E5034" s="33"/>
      <c r="F5034" s="33"/>
      <c r="G5034" s="33"/>
      <c r="N5034"/>
      <c r="O5034"/>
      <c r="P5034"/>
      <c r="Q5034"/>
      <c r="R5034"/>
      <c r="S5034"/>
      <c r="T5034"/>
      <c r="U5034"/>
      <c r="V5034"/>
      <c r="W5034"/>
      <c r="X5034" s="410"/>
      <c r="Y5034" s="410"/>
      <c r="Z5034" s="410"/>
      <c r="AA5034" s="410"/>
      <c r="AB5034" s="410"/>
      <c r="AC5034" s="410"/>
      <c r="AD5034" s="410"/>
    </row>
    <row r="5035" spans="3:30" s="30" customFormat="1" x14ac:dyDescent="0.25">
      <c r="C5035" s="33"/>
      <c r="D5035" s="33"/>
      <c r="E5035" s="33"/>
      <c r="F5035" s="33"/>
      <c r="G5035" s="33"/>
      <c r="N5035"/>
      <c r="O5035"/>
      <c r="P5035"/>
      <c r="Q5035"/>
      <c r="R5035"/>
      <c r="S5035"/>
      <c r="T5035"/>
      <c r="U5035"/>
      <c r="V5035"/>
      <c r="W5035"/>
      <c r="X5035" s="410"/>
      <c r="Y5035" s="410"/>
      <c r="Z5035" s="410"/>
      <c r="AA5035" s="410"/>
      <c r="AB5035" s="410"/>
      <c r="AC5035" s="410"/>
      <c r="AD5035" s="410"/>
    </row>
    <row r="5036" spans="3:30" s="30" customFormat="1" x14ac:dyDescent="0.25">
      <c r="C5036" s="33"/>
      <c r="D5036" s="33"/>
      <c r="E5036" s="33"/>
      <c r="F5036" s="33"/>
      <c r="G5036" s="33"/>
      <c r="N5036"/>
      <c r="O5036"/>
      <c r="P5036"/>
      <c r="Q5036"/>
      <c r="R5036"/>
      <c r="S5036"/>
      <c r="T5036"/>
      <c r="U5036"/>
      <c r="V5036"/>
      <c r="W5036"/>
      <c r="X5036" s="410"/>
      <c r="Y5036" s="410"/>
      <c r="Z5036" s="410"/>
      <c r="AA5036" s="410"/>
      <c r="AB5036" s="410"/>
      <c r="AC5036" s="410"/>
      <c r="AD5036" s="410"/>
    </row>
    <row r="5037" spans="3:30" s="30" customFormat="1" x14ac:dyDescent="0.25">
      <c r="C5037" s="33"/>
      <c r="D5037" s="33"/>
      <c r="E5037" s="33"/>
      <c r="F5037" s="33"/>
      <c r="G5037" s="33"/>
      <c r="N5037"/>
      <c r="O5037"/>
      <c r="P5037"/>
      <c r="Q5037"/>
      <c r="R5037"/>
      <c r="S5037"/>
      <c r="T5037"/>
      <c r="U5037"/>
      <c r="V5037"/>
      <c r="W5037"/>
      <c r="X5037" s="410"/>
      <c r="Y5037" s="410"/>
      <c r="Z5037" s="410"/>
      <c r="AA5037" s="410"/>
      <c r="AB5037" s="410"/>
      <c r="AC5037" s="410"/>
      <c r="AD5037" s="410"/>
    </row>
    <row r="5038" spans="3:30" s="30" customFormat="1" x14ac:dyDescent="0.25">
      <c r="C5038" s="33"/>
      <c r="D5038" s="33"/>
      <c r="E5038" s="33"/>
      <c r="F5038" s="33"/>
      <c r="G5038" s="33"/>
      <c r="N5038"/>
      <c r="O5038"/>
      <c r="P5038"/>
      <c r="Q5038"/>
      <c r="R5038"/>
      <c r="S5038"/>
      <c r="T5038"/>
      <c r="U5038"/>
      <c r="V5038"/>
      <c r="W5038"/>
      <c r="X5038" s="410"/>
      <c r="Y5038" s="410"/>
      <c r="Z5038" s="410"/>
      <c r="AA5038" s="410"/>
      <c r="AB5038" s="410"/>
      <c r="AC5038" s="410"/>
      <c r="AD5038" s="410"/>
    </row>
    <row r="5039" spans="3:30" s="30" customFormat="1" x14ac:dyDescent="0.25">
      <c r="C5039" s="33"/>
      <c r="D5039" s="33"/>
      <c r="E5039" s="33"/>
      <c r="F5039" s="33"/>
      <c r="G5039" s="33"/>
      <c r="N5039"/>
      <c r="O5039"/>
      <c r="P5039"/>
      <c r="Q5039"/>
      <c r="R5039"/>
      <c r="S5039"/>
      <c r="T5039"/>
      <c r="U5039"/>
      <c r="V5039"/>
      <c r="W5039"/>
      <c r="X5039" s="410"/>
      <c r="Y5039" s="410"/>
      <c r="Z5039" s="410"/>
      <c r="AA5039" s="410"/>
      <c r="AB5039" s="410"/>
      <c r="AC5039" s="410"/>
      <c r="AD5039" s="410"/>
    </row>
    <row r="5040" spans="3:30" s="30" customFormat="1" x14ac:dyDescent="0.25">
      <c r="C5040" s="33"/>
      <c r="D5040" s="33"/>
      <c r="E5040" s="33"/>
      <c r="F5040" s="33"/>
      <c r="G5040" s="33"/>
      <c r="N5040"/>
      <c r="O5040"/>
      <c r="P5040"/>
      <c r="Q5040"/>
      <c r="R5040"/>
      <c r="S5040"/>
      <c r="T5040"/>
      <c r="U5040"/>
      <c r="V5040"/>
      <c r="W5040"/>
      <c r="X5040" s="410"/>
      <c r="Y5040" s="410"/>
      <c r="Z5040" s="410"/>
      <c r="AA5040" s="410"/>
      <c r="AB5040" s="410"/>
      <c r="AC5040" s="410"/>
      <c r="AD5040" s="410"/>
    </row>
    <row r="5041" spans="3:30" s="30" customFormat="1" x14ac:dyDescent="0.25">
      <c r="C5041" s="33"/>
      <c r="D5041" s="33"/>
      <c r="E5041" s="33"/>
      <c r="F5041" s="33"/>
      <c r="G5041" s="33"/>
      <c r="N5041"/>
      <c r="O5041"/>
      <c r="P5041"/>
      <c r="Q5041"/>
      <c r="R5041"/>
      <c r="S5041"/>
      <c r="T5041"/>
      <c r="U5041"/>
      <c r="V5041"/>
      <c r="W5041"/>
      <c r="X5041" s="410"/>
      <c r="Y5041" s="410"/>
      <c r="Z5041" s="410"/>
      <c r="AA5041" s="410"/>
      <c r="AB5041" s="410"/>
      <c r="AC5041" s="410"/>
      <c r="AD5041" s="410"/>
    </row>
    <row r="5042" spans="3:30" s="30" customFormat="1" x14ac:dyDescent="0.25">
      <c r="C5042" s="33"/>
      <c r="D5042" s="33"/>
      <c r="E5042" s="33"/>
      <c r="F5042" s="33"/>
      <c r="G5042" s="33"/>
      <c r="N5042"/>
      <c r="O5042"/>
      <c r="P5042"/>
      <c r="Q5042"/>
      <c r="R5042"/>
      <c r="S5042"/>
      <c r="T5042"/>
      <c r="U5042"/>
      <c r="V5042"/>
      <c r="W5042"/>
      <c r="X5042" s="410"/>
      <c r="Y5042" s="410"/>
      <c r="Z5042" s="410"/>
      <c r="AA5042" s="410"/>
      <c r="AB5042" s="410"/>
      <c r="AC5042" s="410"/>
      <c r="AD5042" s="410"/>
    </row>
    <row r="5043" spans="3:30" s="30" customFormat="1" x14ac:dyDescent="0.25">
      <c r="C5043" s="33"/>
      <c r="D5043" s="33"/>
      <c r="E5043" s="33"/>
      <c r="F5043" s="33"/>
      <c r="G5043" s="33"/>
      <c r="N5043"/>
      <c r="O5043"/>
      <c r="P5043"/>
      <c r="Q5043"/>
      <c r="R5043"/>
      <c r="S5043"/>
      <c r="T5043"/>
      <c r="U5043"/>
      <c r="V5043"/>
      <c r="W5043"/>
      <c r="X5043" s="410"/>
      <c r="Y5043" s="410"/>
      <c r="Z5043" s="410"/>
      <c r="AA5043" s="410"/>
      <c r="AB5043" s="410"/>
      <c r="AC5043" s="410"/>
      <c r="AD5043" s="410"/>
    </row>
    <row r="5044" spans="3:30" s="30" customFormat="1" x14ac:dyDescent="0.25">
      <c r="C5044" s="33"/>
      <c r="D5044" s="33"/>
      <c r="E5044" s="33"/>
      <c r="F5044" s="33"/>
      <c r="G5044" s="33"/>
      <c r="N5044"/>
      <c r="O5044"/>
      <c r="P5044"/>
      <c r="Q5044"/>
      <c r="R5044"/>
      <c r="S5044"/>
      <c r="T5044"/>
      <c r="U5044"/>
      <c r="V5044"/>
      <c r="W5044"/>
      <c r="X5044" s="410"/>
      <c r="Y5044" s="410"/>
      <c r="Z5044" s="410"/>
      <c r="AA5044" s="410"/>
      <c r="AB5044" s="410"/>
      <c r="AC5044" s="410"/>
      <c r="AD5044" s="410"/>
    </row>
    <row r="5045" spans="3:30" s="30" customFormat="1" x14ac:dyDescent="0.25">
      <c r="C5045" s="33"/>
      <c r="D5045" s="33"/>
      <c r="E5045" s="33"/>
      <c r="F5045" s="33"/>
      <c r="G5045" s="33"/>
      <c r="N5045"/>
      <c r="O5045"/>
      <c r="P5045"/>
      <c r="Q5045"/>
      <c r="R5045"/>
      <c r="S5045"/>
      <c r="T5045"/>
      <c r="U5045"/>
      <c r="V5045"/>
      <c r="W5045"/>
      <c r="X5045" s="410"/>
      <c r="Y5045" s="410"/>
      <c r="Z5045" s="410"/>
      <c r="AA5045" s="410"/>
      <c r="AB5045" s="410"/>
      <c r="AC5045" s="410"/>
      <c r="AD5045" s="410"/>
    </row>
    <row r="5046" spans="3:30" s="30" customFormat="1" x14ac:dyDescent="0.25">
      <c r="C5046" s="33"/>
      <c r="D5046" s="33"/>
      <c r="E5046" s="33"/>
      <c r="F5046" s="33"/>
      <c r="G5046" s="33"/>
      <c r="N5046"/>
      <c r="O5046"/>
      <c r="P5046"/>
      <c r="Q5046"/>
      <c r="R5046"/>
      <c r="S5046"/>
      <c r="T5046"/>
      <c r="U5046"/>
      <c r="V5046"/>
      <c r="W5046"/>
      <c r="X5046" s="410"/>
      <c r="Y5046" s="410"/>
      <c r="Z5046" s="410"/>
      <c r="AA5046" s="410"/>
      <c r="AB5046" s="410"/>
      <c r="AC5046" s="410"/>
      <c r="AD5046" s="410"/>
    </row>
    <row r="5047" spans="3:30" s="30" customFormat="1" x14ac:dyDescent="0.25">
      <c r="C5047" s="33"/>
      <c r="D5047" s="33"/>
      <c r="E5047" s="33"/>
      <c r="F5047" s="33"/>
      <c r="G5047" s="33"/>
      <c r="N5047"/>
      <c r="O5047"/>
      <c r="P5047"/>
      <c r="Q5047"/>
      <c r="R5047"/>
      <c r="S5047"/>
      <c r="T5047"/>
      <c r="U5047"/>
      <c r="V5047"/>
      <c r="W5047"/>
      <c r="X5047" s="410"/>
      <c r="Y5047" s="410"/>
      <c r="Z5047" s="410"/>
      <c r="AA5047" s="410"/>
      <c r="AB5047" s="410"/>
      <c r="AC5047" s="410"/>
      <c r="AD5047" s="410"/>
    </row>
    <row r="5048" spans="3:30" s="30" customFormat="1" x14ac:dyDescent="0.25">
      <c r="C5048" s="33"/>
      <c r="D5048" s="33"/>
      <c r="E5048" s="33"/>
      <c r="F5048" s="33"/>
      <c r="G5048" s="33"/>
      <c r="N5048"/>
      <c r="O5048"/>
      <c r="P5048"/>
      <c r="Q5048"/>
      <c r="R5048"/>
      <c r="S5048"/>
      <c r="T5048"/>
      <c r="U5048"/>
      <c r="V5048"/>
      <c r="W5048"/>
      <c r="X5048" s="410"/>
      <c r="Y5048" s="410"/>
      <c r="Z5048" s="410"/>
      <c r="AA5048" s="410"/>
      <c r="AB5048" s="410"/>
      <c r="AC5048" s="410"/>
      <c r="AD5048" s="410"/>
    </row>
    <row r="5049" spans="3:30" s="30" customFormat="1" x14ac:dyDescent="0.25">
      <c r="C5049" s="33"/>
      <c r="D5049" s="33"/>
      <c r="E5049" s="33"/>
      <c r="F5049" s="33"/>
      <c r="G5049" s="33"/>
      <c r="N5049"/>
      <c r="O5049"/>
      <c r="P5049"/>
      <c r="Q5049"/>
      <c r="R5049"/>
      <c r="S5049"/>
      <c r="T5049"/>
      <c r="U5049"/>
      <c r="V5049"/>
      <c r="W5049"/>
      <c r="X5049" s="410"/>
      <c r="Y5049" s="410"/>
      <c r="Z5049" s="410"/>
      <c r="AA5049" s="410"/>
      <c r="AB5049" s="410"/>
      <c r="AC5049" s="410"/>
      <c r="AD5049" s="410"/>
    </row>
    <row r="5050" spans="3:30" s="30" customFormat="1" x14ac:dyDescent="0.25">
      <c r="C5050" s="33"/>
      <c r="D5050" s="33"/>
      <c r="E5050" s="33"/>
      <c r="F5050" s="33"/>
      <c r="G5050" s="33"/>
      <c r="N5050"/>
      <c r="O5050"/>
      <c r="P5050"/>
      <c r="Q5050"/>
      <c r="R5050"/>
      <c r="S5050"/>
      <c r="T5050"/>
      <c r="U5050"/>
      <c r="V5050"/>
      <c r="W5050"/>
      <c r="X5050" s="410"/>
      <c r="Y5050" s="410"/>
      <c r="Z5050" s="410"/>
      <c r="AA5050" s="410"/>
      <c r="AB5050" s="410"/>
      <c r="AC5050" s="410"/>
      <c r="AD5050" s="410"/>
    </row>
    <row r="5051" spans="3:30" s="30" customFormat="1" x14ac:dyDescent="0.25">
      <c r="C5051" s="33"/>
      <c r="D5051" s="33"/>
      <c r="E5051" s="33"/>
      <c r="F5051" s="33"/>
      <c r="G5051" s="33"/>
      <c r="N5051"/>
      <c r="O5051"/>
      <c r="P5051"/>
      <c r="Q5051"/>
      <c r="R5051"/>
      <c r="S5051"/>
      <c r="T5051"/>
      <c r="U5051"/>
      <c r="V5051"/>
      <c r="W5051"/>
      <c r="X5051" s="410"/>
      <c r="Y5051" s="410"/>
      <c r="Z5051" s="410"/>
      <c r="AA5051" s="410"/>
      <c r="AB5051" s="410"/>
      <c r="AC5051" s="410"/>
      <c r="AD5051" s="410"/>
    </row>
    <row r="5052" spans="3:30" s="30" customFormat="1" x14ac:dyDescent="0.25">
      <c r="C5052" s="33"/>
      <c r="D5052" s="33"/>
      <c r="E5052" s="33"/>
      <c r="F5052" s="33"/>
      <c r="G5052" s="33"/>
      <c r="N5052"/>
      <c r="O5052"/>
      <c r="P5052"/>
      <c r="Q5052"/>
      <c r="R5052"/>
      <c r="S5052"/>
      <c r="T5052"/>
      <c r="U5052"/>
      <c r="V5052"/>
      <c r="W5052"/>
      <c r="X5052" s="410"/>
      <c r="Y5052" s="410"/>
      <c r="Z5052" s="410"/>
      <c r="AA5052" s="410"/>
      <c r="AB5052" s="410"/>
      <c r="AC5052" s="410"/>
      <c r="AD5052" s="410"/>
    </row>
    <row r="5053" spans="3:30" s="30" customFormat="1" x14ac:dyDescent="0.25">
      <c r="C5053" s="33"/>
      <c r="D5053" s="33"/>
      <c r="E5053" s="33"/>
      <c r="F5053" s="33"/>
      <c r="G5053" s="33"/>
      <c r="N5053"/>
      <c r="O5053"/>
      <c r="P5053"/>
      <c r="Q5053"/>
      <c r="R5053"/>
      <c r="S5053"/>
      <c r="T5053"/>
      <c r="U5053"/>
      <c r="V5053"/>
      <c r="W5053"/>
      <c r="X5053" s="410"/>
      <c r="Y5053" s="410"/>
      <c r="Z5053" s="410"/>
      <c r="AA5053" s="410"/>
      <c r="AB5053" s="410"/>
      <c r="AC5053" s="410"/>
      <c r="AD5053" s="410"/>
    </row>
    <row r="5054" spans="3:30" s="30" customFormat="1" x14ac:dyDescent="0.25">
      <c r="C5054" s="33"/>
      <c r="D5054" s="33"/>
      <c r="E5054" s="33"/>
      <c r="F5054" s="33"/>
      <c r="G5054" s="33"/>
      <c r="N5054"/>
      <c r="O5054"/>
      <c r="P5054"/>
      <c r="Q5054"/>
      <c r="R5054"/>
      <c r="S5054"/>
      <c r="T5054"/>
      <c r="U5054"/>
      <c r="V5054"/>
      <c r="W5054"/>
      <c r="X5054" s="410"/>
      <c r="Y5054" s="410"/>
      <c r="Z5054" s="410"/>
      <c r="AA5054" s="410"/>
      <c r="AB5054" s="410"/>
      <c r="AC5054" s="410"/>
      <c r="AD5054" s="410"/>
    </row>
    <row r="5055" spans="3:30" s="30" customFormat="1" x14ac:dyDescent="0.25">
      <c r="C5055" s="33"/>
      <c r="D5055" s="33"/>
      <c r="E5055" s="33"/>
      <c r="F5055" s="33"/>
      <c r="G5055" s="33"/>
      <c r="N5055"/>
      <c r="O5055"/>
      <c r="P5055"/>
      <c r="Q5055"/>
      <c r="R5055"/>
      <c r="S5055"/>
      <c r="T5055"/>
      <c r="U5055"/>
      <c r="V5055"/>
      <c r="W5055"/>
      <c r="X5055" s="410"/>
      <c r="Y5055" s="410"/>
      <c r="Z5055" s="410"/>
      <c r="AA5055" s="410"/>
      <c r="AB5055" s="410"/>
      <c r="AC5055" s="410"/>
      <c r="AD5055" s="410"/>
    </row>
    <row r="5056" spans="3:30" s="30" customFormat="1" x14ac:dyDescent="0.25">
      <c r="C5056" s="33"/>
      <c r="D5056" s="33"/>
      <c r="E5056" s="33"/>
      <c r="F5056" s="33"/>
      <c r="G5056" s="33"/>
      <c r="N5056"/>
      <c r="O5056"/>
      <c r="P5056"/>
      <c r="Q5056"/>
      <c r="R5056"/>
      <c r="S5056"/>
      <c r="T5056"/>
      <c r="U5056"/>
      <c r="V5056"/>
      <c r="W5056"/>
      <c r="X5056" s="410"/>
      <c r="Y5056" s="410"/>
      <c r="Z5056" s="410"/>
      <c r="AA5056" s="410"/>
      <c r="AB5056" s="410"/>
      <c r="AC5056" s="410"/>
      <c r="AD5056" s="410"/>
    </row>
    <row r="5057" spans="3:30" s="30" customFormat="1" x14ac:dyDescent="0.25">
      <c r="C5057" s="33"/>
      <c r="D5057" s="33"/>
      <c r="E5057" s="33"/>
      <c r="F5057" s="33"/>
      <c r="G5057" s="33"/>
      <c r="N5057"/>
      <c r="O5057"/>
      <c r="P5057"/>
      <c r="Q5057"/>
      <c r="R5057"/>
      <c r="S5057"/>
      <c r="T5057"/>
      <c r="U5057"/>
      <c r="V5057"/>
      <c r="W5057"/>
      <c r="X5057" s="410"/>
      <c r="Y5057" s="410"/>
      <c r="Z5057" s="410"/>
      <c r="AA5057" s="410"/>
      <c r="AB5057" s="410"/>
      <c r="AC5057" s="410"/>
      <c r="AD5057" s="410"/>
    </row>
    <row r="5058" spans="3:30" s="30" customFormat="1" x14ac:dyDescent="0.25">
      <c r="C5058" s="33"/>
      <c r="D5058" s="33"/>
      <c r="E5058" s="33"/>
      <c r="F5058" s="33"/>
      <c r="G5058" s="33"/>
      <c r="N5058"/>
      <c r="O5058"/>
      <c r="P5058"/>
      <c r="Q5058"/>
      <c r="R5058"/>
      <c r="S5058"/>
      <c r="T5058"/>
      <c r="U5058"/>
      <c r="V5058"/>
      <c r="W5058"/>
      <c r="X5058" s="410"/>
      <c r="Y5058" s="410"/>
      <c r="Z5058" s="410"/>
      <c r="AA5058" s="410"/>
      <c r="AB5058" s="410"/>
      <c r="AC5058" s="410"/>
      <c r="AD5058" s="410"/>
    </row>
    <row r="5059" spans="3:30" s="30" customFormat="1" x14ac:dyDescent="0.25">
      <c r="C5059" s="33"/>
      <c r="D5059" s="33"/>
      <c r="E5059" s="33"/>
      <c r="F5059" s="33"/>
      <c r="G5059" s="33"/>
      <c r="N5059"/>
      <c r="O5059"/>
      <c r="P5059"/>
      <c r="Q5059"/>
      <c r="R5059"/>
      <c r="S5059"/>
      <c r="T5059"/>
      <c r="U5059"/>
      <c r="V5059"/>
      <c r="W5059"/>
      <c r="X5059" s="410"/>
      <c r="Y5059" s="410"/>
      <c r="Z5059" s="410"/>
      <c r="AA5059" s="410"/>
      <c r="AB5059" s="410"/>
      <c r="AC5059" s="410"/>
      <c r="AD5059" s="410"/>
    </row>
    <row r="5060" spans="3:30" s="30" customFormat="1" x14ac:dyDescent="0.25">
      <c r="C5060" s="33"/>
      <c r="D5060" s="33"/>
      <c r="E5060" s="33"/>
      <c r="F5060" s="33"/>
      <c r="G5060" s="33"/>
      <c r="N5060"/>
      <c r="O5060"/>
      <c r="P5060"/>
      <c r="Q5060"/>
      <c r="R5060"/>
      <c r="S5060"/>
      <c r="T5060"/>
      <c r="U5060"/>
      <c r="V5060"/>
      <c r="W5060"/>
      <c r="X5060" s="410"/>
      <c r="Y5060" s="410"/>
      <c r="Z5060" s="410"/>
      <c r="AA5060" s="410"/>
      <c r="AB5060" s="410"/>
      <c r="AC5060" s="410"/>
      <c r="AD5060" s="410"/>
    </row>
    <row r="5061" spans="3:30" s="30" customFormat="1" x14ac:dyDescent="0.25">
      <c r="C5061" s="33"/>
      <c r="D5061" s="33"/>
      <c r="E5061" s="33"/>
      <c r="F5061" s="33"/>
      <c r="G5061" s="33"/>
      <c r="N5061"/>
      <c r="O5061"/>
      <c r="P5061"/>
      <c r="Q5061"/>
      <c r="R5061"/>
      <c r="S5061"/>
      <c r="T5061"/>
      <c r="U5061"/>
      <c r="V5061"/>
      <c r="W5061"/>
      <c r="X5061" s="410"/>
      <c r="Y5061" s="410"/>
      <c r="Z5061" s="410"/>
      <c r="AA5061" s="410"/>
      <c r="AB5061" s="410"/>
      <c r="AC5061" s="410"/>
      <c r="AD5061" s="410"/>
    </row>
    <row r="5062" spans="3:30" s="30" customFormat="1" x14ac:dyDescent="0.25">
      <c r="C5062" s="33"/>
      <c r="D5062" s="33"/>
      <c r="E5062" s="33"/>
      <c r="F5062" s="33"/>
      <c r="G5062" s="33"/>
      <c r="N5062"/>
      <c r="O5062"/>
      <c r="P5062"/>
      <c r="Q5062"/>
      <c r="R5062"/>
      <c r="S5062"/>
      <c r="T5062"/>
      <c r="U5062"/>
      <c r="V5062"/>
      <c r="W5062"/>
      <c r="X5062" s="410"/>
      <c r="Y5062" s="410"/>
      <c r="Z5062" s="410"/>
      <c r="AA5062" s="410"/>
      <c r="AB5062" s="410"/>
      <c r="AC5062" s="410"/>
      <c r="AD5062" s="410"/>
    </row>
    <row r="5063" spans="3:30" s="30" customFormat="1" x14ac:dyDescent="0.25">
      <c r="C5063" s="33"/>
      <c r="D5063" s="33"/>
      <c r="E5063" s="33"/>
      <c r="F5063" s="33"/>
      <c r="G5063" s="33"/>
      <c r="N5063"/>
      <c r="O5063"/>
      <c r="P5063"/>
      <c r="Q5063"/>
      <c r="R5063"/>
      <c r="S5063"/>
      <c r="T5063"/>
      <c r="U5063"/>
      <c r="V5063"/>
      <c r="W5063"/>
      <c r="X5063" s="410"/>
      <c r="Y5063" s="410"/>
      <c r="Z5063" s="410"/>
      <c r="AA5063" s="410"/>
      <c r="AB5063" s="410"/>
      <c r="AC5063" s="410"/>
      <c r="AD5063" s="410"/>
    </row>
    <row r="5064" spans="3:30" s="30" customFormat="1" x14ac:dyDescent="0.25">
      <c r="C5064" s="33"/>
      <c r="D5064" s="33"/>
      <c r="E5064" s="33"/>
      <c r="F5064" s="33"/>
      <c r="G5064" s="33"/>
      <c r="N5064"/>
      <c r="O5064"/>
      <c r="P5064"/>
      <c r="Q5064"/>
      <c r="R5064"/>
      <c r="S5064"/>
      <c r="T5064"/>
      <c r="U5064"/>
      <c r="V5064"/>
      <c r="W5064"/>
      <c r="X5064" s="410"/>
      <c r="Y5064" s="410"/>
      <c r="Z5064" s="410"/>
      <c r="AA5064" s="410"/>
      <c r="AB5064" s="410"/>
      <c r="AC5064" s="410"/>
      <c r="AD5064" s="410"/>
    </row>
    <row r="5065" spans="3:30" s="30" customFormat="1" x14ac:dyDescent="0.25">
      <c r="C5065" s="33"/>
      <c r="D5065" s="33"/>
      <c r="E5065" s="33"/>
      <c r="F5065" s="33"/>
      <c r="G5065" s="33"/>
      <c r="N5065"/>
      <c r="O5065"/>
      <c r="P5065"/>
      <c r="Q5065"/>
      <c r="R5065"/>
      <c r="S5065"/>
      <c r="T5065"/>
      <c r="U5065"/>
      <c r="V5065"/>
      <c r="W5065"/>
      <c r="X5065" s="410"/>
      <c r="Y5065" s="410"/>
      <c r="Z5065" s="410"/>
      <c r="AA5065" s="410"/>
      <c r="AB5065" s="410"/>
      <c r="AC5065" s="410"/>
      <c r="AD5065" s="410"/>
    </row>
    <row r="5066" spans="3:30" s="30" customFormat="1" x14ac:dyDescent="0.25">
      <c r="C5066" s="33"/>
      <c r="D5066" s="33"/>
      <c r="E5066" s="33"/>
      <c r="F5066" s="33"/>
      <c r="G5066" s="33"/>
      <c r="N5066"/>
      <c r="O5066"/>
      <c r="P5066"/>
      <c r="Q5066"/>
      <c r="R5066"/>
      <c r="S5066"/>
      <c r="T5066"/>
      <c r="U5066"/>
      <c r="V5066"/>
      <c r="W5066"/>
      <c r="X5066" s="410"/>
      <c r="Y5066" s="410"/>
      <c r="Z5066" s="410"/>
      <c r="AA5066" s="410"/>
      <c r="AB5066" s="410"/>
      <c r="AC5066" s="410"/>
      <c r="AD5066" s="410"/>
    </row>
    <row r="5067" spans="3:30" s="30" customFormat="1" x14ac:dyDescent="0.25">
      <c r="C5067" s="33"/>
      <c r="D5067" s="33"/>
      <c r="E5067" s="33"/>
      <c r="F5067" s="33"/>
      <c r="G5067" s="33"/>
      <c r="N5067"/>
      <c r="O5067"/>
      <c r="P5067"/>
      <c r="Q5067"/>
      <c r="R5067"/>
      <c r="S5067"/>
      <c r="T5067"/>
      <c r="U5067"/>
      <c r="V5067"/>
      <c r="W5067"/>
      <c r="X5067" s="410"/>
      <c r="Y5067" s="410"/>
      <c r="Z5067" s="410"/>
      <c r="AA5067" s="410"/>
      <c r="AB5067" s="410"/>
      <c r="AC5067" s="410"/>
      <c r="AD5067" s="410"/>
    </row>
    <row r="5068" spans="3:30" s="30" customFormat="1" x14ac:dyDescent="0.25">
      <c r="C5068" s="33"/>
      <c r="D5068" s="33"/>
      <c r="E5068" s="33"/>
      <c r="F5068" s="33"/>
      <c r="G5068" s="33"/>
      <c r="N5068"/>
      <c r="O5068"/>
      <c r="P5068"/>
      <c r="Q5068"/>
      <c r="R5068"/>
      <c r="S5068"/>
      <c r="T5068"/>
      <c r="U5068"/>
      <c r="V5068"/>
      <c r="W5068"/>
      <c r="X5068" s="410"/>
      <c r="Y5068" s="410"/>
      <c r="Z5068" s="410"/>
      <c r="AA5068" s="410"/>
      <c r="AB5068" s="410"/>
      <c r="AC5068" s="410"/>
      <c r="AD5068" s="410"/>
    </row>
    <row r="5069" spans="3:30" s="30" customFormat="1" x14ac:dyDescent="0.25">
      <c r="C5069" s="33"/>
      <c r="D5069" s="33"/>
      <c r="E5069" s="33"/>
      <c r="F5069" s="33"/>
      <c r="G5069" s="33"/>
      <c r="N5069"/>
      <c r="O5069"/>
      <c r="P5069"/>
      <c r="Q5069"/>
      <c r="R5069"/>
      <c r="S5069"/>
      <c r="T5069"/>
      <c r="U5069"/>
      <c r="V5069"/>
      <c r="W5069"/>
      <c r="X5069" s="410"/>
      <c r="Y5069" s="410"/>
      <c r="Z5069" s="410"/>
      <c r="AA5069" s="410"/>
      <c r="AB5069" s="410"/>
      <c r="AC5069" s="410"/>
      <c r="AD5069" s="410"/>
    </row>
    <row r="5070" spans="3:30" s="30" customFormat="1" x14ac:dyDescent="0.25">
      <c r="C5070" s="33"/>
      <c r="D5070" s="33"/>
      <c r="E5070" s="33"/>
      <c r="F5070" s="33"/>
      <c r="G5070" s="33"/>
      <c r="N5070"/>
      <c r="O5070"/>
      <c r="P5070"/>
      <c r="Q5070"/>
      <c r="R5070"/>
      <c r="S5070"/>
      <c r="T5070"/>
      <c r="U5070"/>
      <c r="V5070"/>
      <c r="W5070"/>
      <c r="X5070" s="410"/>
      <c r="Y5070" s="410"/>
      <c r="Z5070" s="410"/>
      <c r="AA5070" s="410"/>
      <c r="AB5070" s="410"/>
      <c r="AC5070" s="410"/>
      <c r="AD5070" s="410"/>
    </row>
    <row r="5071" spans="3:30" s="30" customFormat="1" x14ac:dyDescent="0.25">
      <c r="C5071" s="33"/>
      <c r="D5071" s="33"/>
      <c r="E5071" s="33"/>
      <c r="F5071" s="33"/>
      <c r="G5071" s="33"/>
      <c r="N5071"/>
      <c r="O5071"/>
      <c r="P5071"/>
      <c r="Q5071"/>
      <c r="R5071"/>
      <c r="S5071"/>
      <c r="T5071"/>
      <c r="U5071"/>
      <c r="V5071"/>
      <c r="W5071"/>
      <c r="X5071" s="410"/>
      <c r="Y5071" s="410"/>
      <c r="Z5071" s="410"/>
      <c r="AA5071" s="410"/>
      <c r="AB5071" s="410"/>
      <c r="AC5071" s="410"/>
      <c r="AD5071" s="410"/>
    </row>
    <row r="5072" spans="3:30" s="30" customFormat="1" x14ac:dyDescent="0.25">
      <c r="C5072" s="33"/>
      <c r="D5072" s="33"/>
      <c r="E5072" s="33"/>
      <c r="F5072" s="33"/>
      <c r="G5072" s="33"/>
      <c r="N5072"/>
      <c r="O5072"/>
      <c r="P5072"/>
      <c r="Q5072"/>
      <c r="R5072"/>
      <c r="S5072"/>
      <c r="T5072"/>
      <c r="U5072"/>
      <c r="V5072"/>
      <c r="W5072"/>
      <c r="X5072" s="410"/>
      <c r="Y5072" s="410"/>
      <c r="Z5072" s="410"/>
      <c r="AA5072" s="410"/>
      <c r="AB5072" s="410"/>
      <c r="AC5072" s="410"/>
      <c r="AD5072" s="410"/>
    </row>
    <row r="5073" spans="3:30" s="30" customFormat="1" x14ac:dyDescent="0.25">
      <c r="C5073" s="33"/>
      <c r="D5073" s="33"/>
      <c r="E5073" s="33"/>
      <c r="F5073" s="33"/>
      <c r="G5073" s="33"/>
      <c r="N5073"/>
      <c r="O5073"/>
      <c r="P5073"/>
      <c r="Q5073"/>
      <c r="R5073"/>
      <c r="S5073"/>
      <c r="T5073"/>
      <c r="U5073"/>
      <c r="V5073"/>
      <c r="W5073"/>
      <c r="X5073" s="410"/>
      <c r="Y5073" s="410"/>
      <c r="Z5073" s="410"/>
      <c r="AA5073" s="410"/>
      <c r="AB5073" s="410"/>
      <c r="AC5073" s="410"/>
      <c r="AD5073" s="410"/>
    </row>
    <row r="5074" spans="3:30" s="30" customFormat="1" x14ac:dyDescent="0.25">
      <c r="C5074" s="33"/>
      <c r="D5074" s="33"/>
      <c r="E5074" s="33"/>
      <c r="F5074" s="33"/>
      <c r="G5074" s="33"/>
      <c r="N5074"/>
      <c r="O5074"/>
      <c r="P5074"/>
      <c r="Q5074"/>
      <c r="R5074"/>
      <c r="S5074"/>
      <c r="T5074"/>
      <c r="U5074"/>
      <c r="V5074"/>
      <c r="W5074"/>
      <c r="X5074" s="410"/>
      <c r="Y5074" s="410"/>
      <c r="Z5074" s="410"/>
      <c r="AA5074" s="410"/>
      <c r="AB5074" s="410"/>
      <c r="AC5074" s="410"/>
      <c r="AD5074" s="410"/>
    </row>
    <row r="5075" spans="3:30" s="30" customFormat="1" x14ac:dyDescent="0.25">
      <c r="C5075" s="33"/>
      <c r="D5075" s="33"/>
      <c r="E5075" s="33"/>
      <c r="F5075" s="33"/>
      <c r="G5075" s="33"/>
      <c r="N5075"/>
      <c r="O5075"/>
      <c r="P5075"/>
      <c r="Q5075"/>
      <c r="R5075"/>
      <c r="S5075"/>
      <c r="T5075"/>
      <c r="U5075"/>
      <c r="V5075"/>
      <c r="W5075"/>
      <c r="X5075" s="410"/>
      <c r="Y5075" s="410"/>
      <c r="Z5075" s="410"/>
      <c r="AA5075" s="410"/>
      <c r="AB5075" s="410"/>
      <c r="AC5075" s="410"/>
      <c r="AD5075" s="410"/>
    </row>
    <row r="5076" spans="3:30" s="30" customFormat="1" x14ac:dyDescent="0.25">
      <c r="C5076" s="33"/>
      <c r="D5076" s="33"/>
      <c r="E5076" s="33"/>
      <c r="F5076" s="33"/>
      <c r="G5076" s="33"/>
      <c r="N5076"/>
      <c r="O5076"/>
      <c r="P5076"/>
      <c r="Q5076"/>
      <c r="R5076"/>
      <c r="S5076"/>
      <c r="T5076"/>
      <c r="U5076"/>
      <c r="V5076"/>
      <c r="W5076"/>
      <c r="X5076" s="410"/>
      <c r="Y5076" s="410"/>
      <c r="Z5076" s="410"/>
      <c r="AA5076" s="410"/>
      <c r="AB5076" s="410"/>
      <c r="AC5076" s="410"/>
      <c r="AD5076" s="410"/>
    </row>
    <row r="5077" spans="3:30" s="30" customFormat="1" x14ac:dyDescent="0.25">
      <c r="C5077" s="33"/>
      <c r="D5077" s="33"/>
      <c r="E5077" s="33"/>
      <c r="F5077" s="33"/>
      <c r="G5077" s="33"/>
      <c r="N5077"/>
      <c r="O5077"/>
      <c r="P5077"/>
      <c r="Q5077"/>
      <c r="R5077"/>
      <c r="S5077"/>
      <c r="T5077"/>
      <c r="U5077"/>
      <c r="V5077"/>
      <c r="W5077"/>
      <c r="X5077" s="410"/>
      <c r="Y5077" s="410"/>
      <c r="Z5077" s="410"/>
      <c r="AA5077" s="410"/>
      <c r="AB5077" s="410"/>
      <c r="AC5077" s="410"/>
      <c r="AD5077" s="410"/>
    </row>
    <row r="5078" spans="3:30" s="30" customFormat="1" x14ac:dyDescent="0.25">
      <c r="C5078" s="33"/>
      <c r="D5078" s="33"/>
      <c r="E5078" s="33"/>
      <c r="F5078" s="33"/>
      <c r="G5078" s="33"/>
      <c r="N5078"/>
      <c r="O5078"/>
      <c r="P5078"/>
      <c r="Q5078"/>
      <c r="R5078"/>
      <c r="S5078"/>
      <c r="T5078"/>
      <c r="U5078"/>
      <c r="V5078"/>
      <c r="W5078"/>
      <c r="X5078" s="410"/>
      <c r="Y5078" s="410"/>
      <c r="Z5078" s="410"/>
      <c r="AA5078" s="410"/>
      <c r="AB5078" s="410"/>
      <c r="AC5078" s="410"/>
      <c r="AD5078" s="410"/>
    </row>
    <row r="5079" spans="3:30" s="30" customFormat="1" x14ac:dyDescent="0.25">
      <c r="C5079" s="33"/>
      <c r="D5079" s="33"/>
      <c r="E5079" s="33"/>
      <c r="F5079" s="33"/>
      <c r="G5079" s="33"/>
      <c r="N5079"/>
      <c r="O5079"/>
      <c r="P5079"/>
      <c r="Q5079"/>
      <c r="R5079"/>
      <c r="S5079"/>
      <c r="T5079"/>
      <c r="U5079"/>
      <c r="V5079"/>
      <c r="W5079"/>
      <c r="X5079" s="410"/>
      <c r="Y5079" s="410"/>
      <c r="Z5079" s="410"/>
      <c r="AA5079" s="410"/>
      <c r="AB5079" s="410"/>
      <c r="AC5079" s="410"/>
      <c r="AD5079" s="410"/>
    </row>
    <row r="5080" spans="3:30" s="30" customFormat="1" x14ac:dyDescent="0.25">
      <c r="C5080" s="33"/>
      <c r="D5080" s="33"/>
      <c r="E5080" s="33"/>
      <c r="F5080" s="33"/>
      <c r="G5080" s="33"/>
      <c r="N5080"/>
      <c r="O5080"/>
      <c r="P5080"/>
      <c r="Q5080"/>
      <c r="R5080"/>
      <c r="S5080"/>
      <c r="T5080"/>
      <c r="U5080"/>
      <c r="V5080"/>
      <c r="W5080"/>
      <c r="X5080" s="410"/>
      <c r="Y5080" s="410"/>
      <c r="Z5080" s="410"/>
      <c r="AA5080" s="410"/>
      <c r="AB5080" s="410"/>
      <c r="AC5080" s="410"/>
      <c r="AD5080" s="410"/>
    </row>
    <row r="5081" spans="3:30" s="30" customFormat="1" x14ac:dyDescent="0.25">
      <c r="C5081" s="33"/>
      <c r="D5081" s="33"/>
      <c r="E5081" s="33"/>
      <c r="F5081" s="33"/>
      <c r="G5081" s="33"/>
      <c r="N5081"/>
      <c r="O5081"/>
      <c r="P5081"/>
      <c r="Q5081"/>
      <c r="R5081"/>
      <c r="S5081"/>
      <c r="T5081"/>
      <c r="U5081"/>
      <c r="V5081"/>
      <c r="W5081"/>
      <c r="X5081" s="410"/>
      <c r="Y5081" s="410"/>
      <c r="Z5081" s="410"/>
      <c r="AA5081" s="410"/>
      <c r="AB5081" s="410"/>
      <c r="AC5081" s="410"/>
      <c r="AD5081" s="410"/>
    </row>
    <row r="5082" spans="3:30" s="30" customFormat="1" x14ac:dyDescent="0.25">
      <c r="C5082" s="33"/>
      <c r="D5082" s="33"/>
      <c r="E5082" s="33"/>
      <c r="F5082" s="33"/>
      <c r="G5082" s="33"/>
      <c r="N5082"/>
      <c r="O5082"/>
      <c r="P5082"/>
      <c r="Q5082"/>
      <c r="R5082"/>
      <c r="S5082"/>
      <c r="T5082"/>
      <c r="U5082"/>
      <c r="V5082"/>
      <c r="W5082"/>
      <c r="X5082" s="410"/>
      <c r="Y5082" s="410"/>
      <c r="Z5082" s="410"/>
      <c r="AA5082" s="410"/>
      <c r="AB5082" s="410"/>
      <c r="AC5082" s="410"/>
      <c r="AD5082" s="410"/>
    </row>
    <row r="5083" spans="3:30" s="30" customFormat="1" x14ac:dyDescent="0.25">
      <c r="C5083" s="33"/>
      <c r="D5083" s="33"/>
      <c r="E5083" s="33"/>
      <c r="F5083" s="33"/>
      <c r="G5083" s="33"/>
      <c r="N5083"/>
      <c r="O5083"/>
      <c r="P5083"/>
      <c r="Q5083"/>
      <c r="R5083"/>
      <c r="S5083"/>
      <c r="T5083"/>
      <c r="U5083"/>
      <c r="V5083"/>
      <c r="W5083"/>
      <c r="X5083" s="410"/>
      <c r="Y5083" s="410"/>
      <c r="Z5083" s="410"/>
      <c r="AA5083" s="410"/>
      <c r="AB5083" s="410"/>
      <c r="AC5083" s="410"/>
      <c r="AD5083" s="410"/>
    </row>
    <row r="5084" spans="3:30" s="30" customFormat="1" x14ac:dyDescent="0.25">
      <c r="C5084" s="33"/>
      <c r="D5084" s="33"/>
      <c r="E5084" s="33"/>
      <c r="F5084" s="33"/>
      <c r="G5084" s="33"/>
      <c r="N5084"/>
      <c r="O5084"/>
      <c r="P5084"/>
      <c r="Q5084"/>
      <c r="R5084"/>
      <c r="S5084"/>
      <c r="T5084"/>
      <c r="U5084"/>
      <c r="V5084"/>
      <c r="W5084"/>
      <c r="X5084" s="410"/>
      <c r="Y5084" s="410"/>
      <c r="Z5084" s="410"/>
      <c r="AA5084" s="410"/>
      <c r="AB5084" s="410"/>
      <c r="AC5084" s="410"/>
      <c r="AD5084" s="410"/>
    </row>
    <row r="5085" spans="3:30" s="30" customFormat="1" x14ac:dyDescent="0.25">
      <c r="C5085" s="33"/>
      <c r="D5085" s="33"/>
      <c r="E5085" s="33"/>
      <c r="F5085" s="33"/>
      <c r="G5085" s="33"/>
      <c r="N5085"/>
      <c r="O5085"/>
      <c r="P5085"/>
      <c r="Q5085"/>
      <c r="R5085"/>
      <c r="S5085"/>
      <c r="T5085"/>
      <c r="U5085"/>
      <c r="V5085"/>
      <c r="W5085"/>
      <c r="X5085" s="410"/>
      <c r="Y5085" s="410"/>
      <c r="Z5085" s="410"/>
      <c r="AA5085" s="410"/>
      <c r="AB5085" s="410"/>
      <c r="AC5085" s="410"/>
      <c r="AD5085" s="410"/>
    </row>
    <row r="5086" spans="3:30" s="30" customFormat="1" x14ac:dyDescent="0.25">
      <c r="C5086" s="33"/>
      <c r="D5086" s="33"/>
      <c r="E5086" s="33"/>
      <c r="F5086" s="33"/>
      <c r="G5086" s="33"/>
      <c r="N5086"/>
      <c r="O5086"/>
      <c r="P5086"/>
      <c r="Q5086"/>
      <c r="R5086"/>
      <c r="S5086"/>
      <c r="T5086"/>
      <c r="U5086"/>
      <c r="V5086"/>
      <c r="W5086"/>
      <c r="X5086" s="410"/>
      <c r="Y5086" s="410"/>
      <c r="Z5086" s="410"/>
      <c r="AA5086" s="410"/>
      <c r="AB5086" s="410"/>
      <c r="AC5086" s="410"/>
      <c r="AD5086" s="410"/>
    </row>
    <row r="5087" spans="3:30" s="30" customFormat="1" x14ac:dyDescent="0.25">
      <c r="C5087" s="33"/>
      <c r="D5087" s="33"/>
      <c r="E5087" s="33"/>
      <c r="F5087" s="33"/>
      <c r="G5087" s="33"/>
      <c r="N5087"/>
      <c r="O5087"/>
      <c r="P5087"/>
      <c r="Q5087"/>
      <c r="R5087"/>
      <c r="S5087"/>
      <c r="T5087"/>
      <c r="U5087"/>
      <c r="V5087"/>
      <c r="W5087"/>
      <c r="X5087" s="410"/>
      <c r="Y5087" s="410"/>
      <c r="Z5087" s="410"/>
      <c r="AA5087" s="410"/>
      <c r="AB5087" s="410"/>
      <c r="AC5087" s="410"/>
      <c r="AD5087" s="410"/>
    </row>
    <row r="5088" spans="3:30" s="30" customFormat="1" x14ac:dyDescent="0.25">
      <c r="C5088" s="33"/>
      <c r="D5088" s="33"/>
      <c r="E5088" s="33"/>
      <c r="F5088" s="33"/>
      <c r="G5088" s="33"/>
      <c r="N5088"/>
      <c r="O5088"/>
      <c r="P5088"/>
      <c r="Q5088"/>
      <c r="R5088"/>
      <c r="S5088"/>
      <c r="T5088"/>
      <c r="U5088"/>
      <c r="V5088"/>
      <c r="W5088"/>
      <c r="X5088" s="410"/>
      <c r="Y5088" s="410"/>
      <c r="Z5088" s="410"/>
      <c r="AA5088" s="410"/>
      <c r="AB5088" s="410"/>
      <c r="AC5088" s="410"/>
      <c r="AD5088" s="410"/>
    </row>
    <row r="5089" spans="3:30" s="30" customFormat="1" x14ac:dyDescent="0.25">
      <c r="C5089" s="33"/>
      <c r="D5089" s="33"/>
      <c r="E5089" s="33"/>
      <c r="F5089" s="33"/>
      <c r="G5089" s="33"/>
      <c r="N5089"/>
      <c r="O5089"/>
      <c r="P5089"/>
      <c r="Q5089"/>
      <c r="R5089"/>
      <c r="S5089"/>
      <c r="T5089"/>
      <c r="U5089"/>
      <c r="V5089"/>
      <c r="W5089"/>
      <c r="X5089" s="410"/>
      <c r="Y5089" s="410"/>
      <c r="Z5089" s="410"/>
      <c r="AA5089" s="410"/>
      <c r="AB5089" s="410"/>
      <c r="AC5089" s="410"/>
      <c r="AD5089" s="410"/>
    </row>
    <row r="5090" spans="3:30" s="30" customFormat="1" x14ac:dyDescent="0.25">
      <c r="C5090" s="33"/>
      <c r="D5090" s="33"/>
      <c r="E5090" s="33"/>
      <c r="F5090" s="33"/>
      <c r="G5090" s="33"/>
      <c r="N5090"/>
      <c r="O5090"/>
      <c r="P5090"/>
      <c r="Q5090"/>
      <c r="R5090"/>
      <c r="S5090"/>
      <c r="T5090"/>
      <c r="U5090"/>
      <c r="V5090"/>
      <c r="W5090"/>
      <c r="X5090" s="410"/>
      <c r="Y5090" s="410"/>
      <c r="Z5090" s="410"/>
      <c r="AA5090" s="410"/>
      <c r="AB5090" s="410"/>
      <c r="AC5090" s="410"/>
      <c r="AD5090" s="410"/>
    </row>
    <row r="5091" spans="3:30" s="30" customFormat="1" x14ac:dyDescent="0.25">
      <c r="C5091" s="33"/>
      <c r="D5091" s="33"/>
      <c r="E5091" s="33"/>
      <c r="F5091" s="33"/>
      <c r="G5091" s="33"/>
      <c r="N5091"/>
      <c r="O5091"/>
      <c r="P5091"/>
      <c r="Q5091"/>
      <c r="R5091"/>
      <c r="S5091"/>
      <c r="T5091"/>
      <c r="U5091"/>
      <c r="V5091"/>
      <c r="W5091"/>
      <c r="X5091" s="410"/>
      <c r="Y5091" s="410"/>
      <c r="Z5091" s="410"/>
      <c r="AA5091" s="410"/>
      <c r="AB5091" s="410"/>
      <c r="AC5091" s="410"/>
      <c r="AD5091" s="410"/>
    </row>
    <row r="5092" spans="3:30" s="30" customFormat="1" x14ac:dyDescent="0.25">
      <c r="C5092" s="33"/>
      <c r="D5092" s="33"/>
      <c r="E5092" s="33"/>
      <c r="F5092" s="33"/>
      <c r="G5092" s="33"/>
      <c r="N5092"/>
      <c r="O5092"/>
      <c r="P5092"/>
      <c r="Q5092"/>
      <c r="R5092"/>
      <c r="S5092"/>
      <c r="T5092"/>
      <c r="U5092"/>
      <c r="V5092"/>
      <c r="W5092"/>
      <c r="X5092" s="410"/>
      <c r="Y5092" s="410"/>
      <c r="Z5092" s="410"/>
      <c r="AA5092" s="410"/>
      <c r="AB5092" s="410"/>
      <c r="AC5092" s="410"/>
      <c r="AD5092" s="410"/>
    </row>
    <row r="5093" spans="3:30" s="30" customFormat="1" x14ac:dyDescent="0.25">
      <c r="C5093" s="33"/>
      <c r="D5093" s="33"/>
      <c r="E5093" s="33"/>
      <c r="F5093" s="33"/>
      <c r="G5093" s="33"/>
      <c r="N5093"/>
      <c r="O5093"/>
      <c r="P5093"/>
      <c r="Q5093"/>
      <c r="R5093"/>
      <c r="S5093"/>
      <c r="T5093"/>
      <c r="U5093"/>
      <c r="V5093"/>
      <c r="W5093"/>
      <c r="X5093" s="410"/>
      <c r="Y5093" s="410"/>
      <c r="Z5093" s="410"/>
      <c r="AA5093" s="410"/>
      <c r="AB5093" s="410"/>
      <c r="AC5093" s="410"/>
      <c r="AD5093" s="410"/>
    </row>
    <row r="5094" spans="3:30" s="30" customFormat="1" x14ac:dyDescent="0.25">
      <c r="C5094" s="33"/>
      <c r="D5094" s="33"/>
      <c r="E5094" s="33"/>
      <c r="F5094" s="33"/>
      <c r="G5094" s="33"/>
      <c r="N5094"/>
      <c r="O5094"/>
      <c r="P5094"/>
      <c r="Q5094"/>
      <c r="R5094"/>
      <c r="S5094"/>
      <c r="T5094"/>
      <c r="U5094"/>
      <c r="V5094"/>
      <c r="W5094"/>
      <c r="X5094" s="410"/>
      <c r="Y5094" s="410"/>
      <c r="Z5094" s="410"/>
      <c r="AA5094" s="410"/>
      <c r="AB5094" s="410"/>
      <c r="AC5094" s="410"/>
      <c r="AD5094" s="410"/>
    </row>
    <row r="5095" spans="3:30" s="30" customFormat="1" x14ac:dyDescent="0.25">
      <c r="C5095" s="33"/>
      <c r="D5095" s="33"/>
      <c r="E5095" s="33"/>
      <c r="F5095" s="33"/>
      <c r="G5095" s="33"/>
      <c r="N5095"/>
      <c r="O5095"/>
      <c r="P5095"/>
      <c r="Q5095"/>
      <c r="R5095"/>
      <c r="S5095"/>
      <c r="T5095"/>
      <c r="U5095"/>
      <c r="V5095"/>
      <c r="W5095"/>
      <c r="X5095" s="410"/>
      <c r="Y5095" s="410"/>
      <c r="Z5095" s="410"/>
      <c r="AA5095" s="410"/>
      <c r="AB5095" s="410"/>
      <c r="AC5095" s="410"/>
      <c r="AD5095" s="410"/>
    </row>
    <row r="5096" spans="3:30" s="30" customFormat="1" x14ac:dyDescent="0.25">
      <c r="C5096" s="33"/>
      <c r="D5096" s="33"/>
      <c r="E5096" s="33"/>
      <c r="F5096" s="33"/>
      <c r="G5096" s="33"/>
      <c r="N5096"/>
      <c r="O5096"/>
      <c r="P5096"/>
      <c r="Q5096"/>
      <c r="R5096"/>
      <c r="S5096"/>
      <c r="T5096"/>
      <c r="U5096"/>
      <c r="V5096"/>
      <c r="W5096"/>
      <c r="X5096" s="410"/>
      <c r="Y5096" s="410"/>
      <c r="Z5096" s="410"/>
      <c r="AA5096" s="410"/>
      <c r="AB5096" s="410"/>
      <c r="AC5096" s="410"/>
      <c r="AD5096" s="410"/>
    </row>
    <row r="5097" spans="3:30" s="30" customFormat="1" x14ac:dyDescent="0.25">
      <c r="C5097" s="33"/>
      <c r="D5097" s="33"/>
      <c r="E5097" s="33"/>
      <c r="F5097" s="33"/>
      <c r="G5097" s="33"/>
      <c r="N5097"/>
      <c r="O5097"/>
      <c r="P5097"/>
      <c r="Q5097"/>
      <c r="R5097"/>
      <c r="S5097"/>
      <c r="T5097"/>
      <c r="U5097"/>
      <c r="V5097"/>
      <c r="W5097"/>
      <c r="X5097" s="410"/>
      <c r="Y5097" s="410"/>
      <c r="Z5097" s="410"/>
      <c r="AA5097" s="410"/>
      <c r="AB5097" s="410"/>
      <c r="AC5097" s="410"/>
      <c r="AD5097" s="410"/>
    </row>
    <row r="5098" spans="3:30" s="30" customFormat="1" x14ac:dyDescent="0.25">
      <c r="C5098" s="33"/>
      <c r="D5098" s="33"/>
      <c r="E5098" s="33"/>
      <c r="F5098" s="33"/>
      <c r="G5098" s="33"/>
      <c r="N5098"/>
      <c r="O5098"/>
      <c r="P5098"/>
      <c r="Q5098"/>
      <c r="R5098"/>
      <c r="S5098"/>
      <c r="T5098"/>
      <c r="U5098"/>
      <c r="V5098"/>
      <c r="W5098"/>
      <c r="X5098" s="410"/>
      <c r="Y5098" s="410"/>
      <c r="Z5098" s="410"/>
      <c r="AA5098" s="410"/>
      <c r="AB5098" s="410"/>
      <c r="AC5098" s="410"/>
      <c r="AD5098" s="410"/>
    </row>
    <row r="5099" spans="3:30" s="30" customFormat="1" x14ac:dyDescent="0.25">
      <c r="C5099" s="33"/>
      <c r="D5099" s="33"/>
      <c r="E5099" s="33"/>
      <c r="F5099" s="33"/>
      <c r="G5099" s="33"/>
      <c r="N5099"/>
      <c r="O5099"/>
      <c r="P5099"/>
      <c r="Q5099"/>
      <c r="R5099"/>
      <c r="S5099"/>
      <c r="T5099"/>
      <c r="U5099"/>
      <c r="V5099"/>
      <c r="W5099"/>
      <c r="X5099" s="410"/>
      <c r="Y5099" s="410"/>
      <c r="Z5099" s="410"/>
      <c r="AA5099" s="410"/>
      <c r="AB5099" s="410"/>
      <c r="AC5099" s="410"/>
      <c r="AD5099" s="410"/>
    </row>
    <row r="5100" spans="3:30" s="30" customFormat="1" x14ac:dyDescent="0.25">
      <c r="C5100" s="33"/>
      <c r="D5100" s="33"/>
      <c r="E5100" s="33"/>
      <c r="F5100" s="33"/>
      <c r="G5100" s="33"/>
      <c r="N5100"/>
      <c r="O5100"/>
      <c r="P5100"/>
      <c r="Q5100"/>
      <c r="R5100"/>
      <c r="S5100"/>
      <c r="T5100"/>
      <c r="U5100"/>
      <c r="V5100"/>
      <c r="W5100"/>
      <c r="X5100" s="410"/>
      <c r="Y5100" s="410"/>
      <c r="Z5100" s="410"/>
      <c r="AA5100" s="410"/>
      <c r="AB5100" s="410"/>
      <c r="AC5100" s="410"/>
      <c r="AD5100" s="410"/>
    </row>
    <row r="5101" spans="3:30" s="30" customFormat="1" x14ac:dyDescent="0.25">
      <c r="C5101" s="33"/>
      <c r="D5101" s="33"/>
      <c r="E5101" s="33"/>
      <c r="F5101" s="33"/>
      <c r="G5101" s="33"/>
      <c r="N5101"/>
      <c r="O5101"/>
      <c r="P5101"/>
      <c r="Q5101"/>
      <c r="R5101"/>
      <c r="S5101"/>
      <c r="T5101"/>
      <c r="U5101"/>
      <c r="V5101"/>
      <c r="W5101"/>
      <c r="X5101" s="410"/>
      <c r="Y5101" s="410"/>
      <c r="Z5101" s="410"/>
      <c r="AA5101" s="410"/>
      <c r="AB5101" s="410"/>
      <c r="AC5101" s="410"/>
      <c r="AD5101" s="410"/>
    </row>
    <row r="5102" spans="3:30" s="30" customFormat="1" x14ac:dyDescent="0.25">
      <c r="C5102" s="33"/>
      <c r="D5102" s="33"/>
      <c r="E5102" s="33"/>
      <c r="F5102" s="33"/>
      <c r="G5102" s="33"/>
      <c r="N5102"/>
      <c r="O5102"/>
      <c r="P5102"/>
      <c r="Q5102"/>
      <c r="R5102"/>
      <c r="S5102"/>
      <c r="T5102"/>
      <c r="U5102"/>
      <c r="V5102"/>
      <c r="W5102"/>
      <c r="X5102" s="410"/>
      <c r="Y5102" s="410"/>
      <c r="Z5102" s="410"/>
      <c r="AA5102" s="410"/>
      <c r="AB5102" s="410"/>
      <c r="AC5102" s="410"/>
      <c r="AD5102" s="410"/>
    </row>
    <row r="5103" spans="3:30" s="30" customFormat="1" x14ac:dyDescent="0.25">
      <c r="C5103" s="33"/>
      <c r="D5103" s="33"/>
      <c r="E5103" s="33"/>
      <c r="F5103" s="33"/>
      <c r="G5103" s="33"/>
      <c r="N5103"/>
      <c r="O5103"/>
      <c r="P5103"/>
      <c r="Q5103"/>
      <c r="R5103"/>
      <c r="S5103"/>
      <c r="T5103"/>
      <c r="U5103"/>
      <c r="V5103"/>
      <c r="W5103"/>
      <c r="X5103" s="410"/>
      <c r="Y5103" s="410"/>
      <c r="Z5103" s="410"/>
      <c r="AA5103" s="410"/>
      <c r="AB5103" s="410"/>
      <c r="AC5103" s="410"/>
      <c r="AD5103" s="410"/>
    </row>
    <row r="5104" spans="3:30" s="30" customFormat="1" x14ac:dyDescent="0.25">
      <c r="C5104" s="33"/>
      <c r="D5104" s="33"/>
      <c r="E5104" s="33"/>
      <c r="F5104" s="33"/>
      <c r="G5104" s="33"/>
      <c r="N5104"/>
      <c r="O5104"/>
      <c r="P5104"/>
      <c r="Q5104"/>
      <c r="R5104"/>
      <c r="S5104"/>
      <c r="T5104"/>
      <c r="U5104"/>
      <c r="V5104"/>
      <c r="W5104"/>
      <c r="X5104" s="410"/>
      <c r="Y5104" s="410"/>
      <c r="Z5104" s="410"/>
      <c r="AA5104" s="410"/>
      <c r="AB5104" s="410"/>
      <c r="AC5104" s="410"/>
      <c r="AD5104" s="410"/>
    </row>
    <row r="5105" spans="3:30" s="30" customFormat="1" x14ac:dyDescent="0.25">
      <c r="C5105" s="33"/>
      <c r="D5105" s="33"/>
      <c r="E5105" s="33"/>
      <c r="F5105" s="33"/>
      <c r="G5105" s="33"/>
      <c r="N5105"/>
      <c r="O5105"/>
      <c r="P5105"/>
      <c r="Q5105"/>
      <c r="R5105"/>
      <c r="S5105"/>
      <c r="T5105"/>
      <c r="U5105"/>
      <c r="V5105"/>
      <c r="W5105"/>
      <c r="X5105" s="410"/>
      <c r="Y5105" s="410"/>
      <c r="Z5105" s="410"/>
      <c r="AA5105" s="410"/>
      <c r="AB5105" s="410"/>
      <c r="AC5105" s="410"/>
      <c r="AD5105" s="410"/>
    </row>
    <row r="5106" spans="3:30" s="30" customFormat="1" x14ac:dyDescent="0.25">
      <c r="C5106" s="33"/>
      <c r="D5106" s="33"/>
      <c r="E5106" s="33"/>
      <c r="F5106" s="33"/>
      <c r="G5106" s="33"/>
      <c r="N5106"/>
      <c r="O5106"/>
      <c r="P5106"/>
      <c r="Q5106"/>
      <c r="R5106"/>
      <c r="S5106"/>
      <c r="T5106"/>
      <c r="U5106"/>
      <c r="V5106"/>
      <c r="W5106"/>
      <c r="X5106" s="410"/>
      <c r="Y5106" s="410"/>
      <c r="Z5106" s="410"/>
      <c r="AA5106" s="410"/>
      <c r="AB5106" s="410"/>
      <c r="AC5106" s="410"/>
      <c r="AD5106" s="410"/>
    </row>
    <row r="5107" spans="3:30" s="30" customFormat="1" x14ac:dyDescent="0.25">
      <c r="C5107" s="33"/>
      <c r="D5107" s="33"/>
      <c r="E5107" s="33"/>
      <c r="F5107" s="33"/>
      <c r="G5107" s="33"/>
      <c r="N5107"/>
      <c r="O5107"/>
      <c r="P5107"/>
      <c r="Q5107"/>
      <c r="R5107"/>
      <c r="S5107"/>
      <c r="T5107"/>
      <c r="U5107"/>
      <c r="V5107"/>
      <c r="W5107"/>
      <c r="X5107" s="410"/>
      <c r="Y5107" s="410"/>
      <c r="Z5107" s="410"/>
      <c r="AA5107" s="410"/>
      <c r="AB5107" s="410"/>
      <c r="AC5107" s="410"/>
      <c r="AD5107" s="410"/>
    </row>
    <row r="5108" spans="3:30" s="30" customFormat="1" x14ac:dyDescent="0.25">
      <c r="C5108" s="33"/>
      <c r="D5108" s="33"/>
      <c r="E5108" s="33"/>
      <c r="F5108" s="33"/>
      <c r="G5108" s="33"/>
      <c r="N5108"/>
      <c r="O5108"/>
      <c r="P5108"/>
      <c r="Q5108"/>
      <c r="R5108"/>
      <c r="S5108"/>
      <c r="T5108"/>
      <c r="U5108"/>
      <c r="V5108"/>
      <c r="W5108"/>
      <c r="X5108" s="410"/>
      <c r="Y5108" s="410"/>
      <c r="Z5108" s="410"/>
      <c r="AA5108" s="410"/>
      <c r="AB5108" s="410"/>
      <c r="AC5108" s="410"/>
      <c r="AD5108" s="410"/>
    </row>
    <row r="5109" spans="3:30" s="30" customFormat="1" x14ac:dyDescent="0.25">
      <c r="C5109" s="33"/>
      <c r="D5109" s="33"/>
      <c r="E5109" s="33"/>
      <c r="F5109" s="33"/>
      <c r="G5109" s="33"/>
      <c r="N5109"/>
      <c r="O5109"/>
      <c r="P5109"/>
      <c r="Q5109"/>
      <c r="R5109"/>
      <c r="S5109"/>
      <c r="T5109"/>
      <c r="U5109"/>
      <c r="V5109"/>
      <c r="W5109"/>
      <c r="X5109" s="410"/>
      <c r="Y5109" s="410"/>
      <c r="Z5109" s="410"/>
      <c r="AA5109" s="410"/>
      <c r="AB5109" s="410"/>
      <c r="AC5109" s="410"/>
      <c r="AD5109" s="410"/>
    </row>
    <row r="5110" spans="3:30" s="30" customFormat="1" x14ac:dyDescent="0.25">
      <c r="C5110" s="33"/>
      <c r="D5110" s="33"/>
      <c r="E5110" s="33"/>
      <c r="F5110" s="33"/>
      <c r="G5110" s="33"/>
      <c r="N5110"/>
      <c r="O5110"/>
      <c r="P5110"/>
      <c r="Q5110"/>
      <c r="R5110"/>
      <c r="S5110"/>
      <c r="T5110"/>
      <c r="U5110"/>
      <c r="V5110"/>
      <c r="W5110"/>
      <c r="X5110" s="410"/>
      <c r="Y5110" s="410"/>
      <c r="Z5110" s="410"/>
      <c r="AA5110" s="410"/>
      <c r="AB5110" s="410"/>
      <c r="AC5110" s="410"/>
      <c r="AD5110" s="410"/>
    </row>
    <row r="5111" spans="3:30" s="30" customFormat="1" x14ac:dyDescent="0.25">
      <c r="C5111" s="33"/>
      <c r="D5111" s="33"/>
      <c r="E5111" s="33"/>
      <c r="F5111" s="33"/>
      <c r="G5111" s="33"/>
      <c r="N5111"/>
      <c r="O5111"/>
      <c r="P5111"/>
      <c r="Q5111"/>
      <c r="R5111"/>
      <c r="S5111"/>
      <c r="T5111"/>
      <c r="U5111"/>
      <c r="V5111"/>
      <c r="W5111"/>
      <c r="X5111" s="410"/>
      <c r="Y5111" s="410"/>
      <c r="Z5111" s="410"/>
      <c r="AA5111" s="410"/>
      <c r="AB5111" s="410"/>
      <c r="AC5111" s="410"/>
      <c r="AD5111" s="410"/>
    </row>
    <row r="5112" spans="3:30" s="30" customFormat="1" x14ac:dyDescent="0.25">
      <c r="C5112" s="33"/>
      <c r="D5112" s="33"/>
      <c r="E5112" s="33"/>
      <c r="F5112" s="33"/>
      <c r="G5112" s="33"/>
      <c r="N5112"/>
      <c r="O5112"/>
      <c r="P5112"/>
      <c r="Q5112"/>
      <c r="R5112"/>
      <c r="S5112"/>
      <c r="T5112"/>
      <c r="U5112"/>
      <c r="V5112"/>
      <c r="W5112"/>
      <c r="X5112" s="410"/>
      <c r="Y5112" s="410"/>
      <c r="Z5112" s="410"/>
      <c r="AA5112" s="410"/>
      <c r="AB5112" s="410"/>
      <c r="AC5112" s="410"/>
      <c r="AD5112" s="410"/>
    </row>
    <row r="5113" spans="3:30" s="30" customFormat="1" x14ac:dyDescent="0.25">
      <c r="C5113" s="33"/>
      <c r="D5113" s="33"/>
      <c r="E5113" s="33"/>
      <c r="F5113" s="33"/>
      <c r="G5113" s="33"/>
      <c r="N5113"/>
      <c r="O5113"/>
      <c r="P5113"/>
      <c r="Q5113"/>
      <c r="R5113"/>
      <c r="S5113"/>
      <c r="T5113"/>
      <c r="U5113"/>
      <c r="V5113"/>
      <c r="W5113"/>
      <c r="X5113" s="410"/>
      <c r="Y5113" s="410"/>
      <c r="Z5113" s="410"/>
      <c r="AA5113" s="410"/>
      <c r="AB5113" s="410"/>
      <c r="AC5113" s="410"/>
      <c r="AD5113" s="410"/>
    </row>
    <row r="5114" spans="3:30" s="30" customFormat="1" x14ac:dyDescent="0.25">
      <c r="C5114" s="33"/>
      <c r="D5114" s="33"/>
      <c r="E5114" s="33"/>
      <c r="F5114" s="33"/>
      <c r="G5114" s="33"/>
      <c r="N5114"/>
      <c r="O5114"/>
      <c r="P5114"/>
      <c r="Q5114"/>
      <c r="R5114"/>
      <c r="S5114"/>
      <c r="T5114"/>
      <c r="U5114"/>
      <c r="V5114"/>
      <c r="W5114"/>
      <c r="X5114" s="410"/>
      <c r="Y5114" s="410"/>
      <c r="Z5114" s="410"/>
      <c r="AA5114" s="410"/>
      <c r="AB5114" s="410"/>
      <c r="AC5114" s="410"/>
      <c r="AD5114" s="410"/>
    </row>
    <row r="5115" spans="3:30" s="30" customFormat="1" x14ac:dyDescent="0.25">
      <c r="C5115" s="33"/>
      <c r="D5115" s="33"/>
      <c r="E5115" s="33"/>
      <c r="F5115" s="33"/>
      <c r="G5115" s="33"/>
      <c r="N5115"/>
      <c r="O5115"/>
      <c r="P5115"/>
      <c r="Q5115"/>
      <c r="R5115"/>
      <c r="S5115"/>
      <c r="T5115"/>
      <c r="U5115"/>
      <c r="V5115"/>
      <c r="W5115"/>
      <c r="X5115" s="410"/>
      <c r="Y5115" s="410"/>
      <c r="Z5115" s="410"/>
      <c r="AA5115" s="410"/>
      <c r="AB5115" s="410"/>
      <c r="AC5115" s="410"/>
      <c r="AD5115" s="410"/>
    </row>
    <row r="5116" spans="3:30" s="30" customFormat="1" x14ac:dyDescent="0.25">
      <c r="C5116" s="33"/>
      <c r="D5116" s="33"/>
      <c r="E5116" s="33"/>
      <c r="F5116" s="33"/>
      <c r="G5116" s="33"/>
      <c r="N5116"/>
      <c r="O5116"/>
      <c r="P5116"/>
      <c r="Q5116"/>
      <c r="R5116"/>
      <c r="S5116"/>
      <c r="T5116"/>
      <c r="U5116"/>
      <c r="V5116"/>
      <c r="W5116"/>
      <c r="X5116" s="410"/>
      <c r="Y5116" s="410"/>
      <c r="Z5116" s="410"/>
      <c r="AA5116" s="410"/>
      <c r="AB5116" s="410"/>
      <c r="AC5116" s="410"/>
      <c r="AD5116" s="410"/>
    </row>
    <row r="5117" spans="3:30" s="30" customFormat="1" x14ac:dyDescent="0.25">
      <c r="C5117" s="33"/>
      <c r="D5117" s="33"/>
      <c r="E5117" s="33"/>
      <c r="F5117" s="33"/>
      <c r="G5117" s="33"/>
      <c r="N5117"/>
      <c r="O5117"/>
      <c r="P5117"/>
      <c r="Q5117"/>
      <c r="R5117"/>
      <c r="S5117"/>
      <c r="T5117"/>
      <c r="U5117"/>
      <c r="V5117"/>
      <c r="W5117"/>
      <c r="X5117" s="410"/>
      <c r="Y5117" s="410"/>
      <c r="Z5117" s="410"/>
      <c r="AA5117" s="410"/>
      <c r="AB5117" s="410"/>
      <c r="AC5117" s="410"/>
      <c r="AD5117" s="410"/>
    </row>
    <row r="5118" spans="3:30" s="30" customFormat="1" x14ac:dyDescent="0.25">
      <c r="C5118" s="33"/>
      <c r="D5118" s="33"/>
      <c r="E5118" s="33"/>
      <c r="F5118" s="33"/>
      <c r="G5118" s="33"/>
      <c r="N5118"/>
      <c r="O5118"/>
      <c r="P5118"/>
      <c r="Q5118"/>
      <c r="R5118"/>
      <c r="S5118"/>
      <c r="T5118"/>
      <c r="U5118"/>
      <c r="V5118"/>
      <c r="W5118"/>
      <c r="X5118" s="410"/>
      <c r="Y5118" s="410"/>
      <c r="Z5118" s="410"/>
      <c r="AA5118" s="410"/>
      <c r="AB5118" s="410"/>
      <c r="AC5118" s="410"/>
      <c r="AD5118" s="410"/>
    </row>
    <row r="5119" spans="3:30" s="30" customFormat="1" x14ac:dyDescent="0.25">
      <c r="C5119" s="33"/>
      <c r="D5119" s="33"/>
      <c r="E5119" s="33"/>
      <c r="F5119" s="33"/>
      <c r="G5119" s="33"/>
      <c r="N5119"/>
      <c r="O5119"/>
      <c r="P5119"/>
      <c r="Q5119"/>
      <c r="R5119"/>
      <c r="S5119"/>
      <c r="T5119"/>
      <c r="U5119"/>
      <c r="V5119"/>
      <c r="W5119"/>
      <c r="X5119" s="410"/>
      <c r="Y5119" s="410"/>
      <c r="Z5119" s="410"/>
      <c r="AA5119" s="410"/>
      <c r="AB5119" s="410"/>
      <c r="AC5119" s="410"/>
      <c r="AD5119" s="410"/>
    </row>
    <row r="5120" spans="3:30" s="30" customFormat="1" x14ac:dyDescent="0.25">
      <c r="C5120" s="33"/>
      <c r="D5120" s="33"/>
      <c r="E5120" s="33"/>
      <c r="F5120" s="33"/>
      <c r="G5120" s="33"/>
      <c r="N5120"/>
      <c r="O5120"/>
      <c r="P5120"/>
      <c r="Q5120"/>
      <c r="R5120"/>
      <c r="S5120"/>
      <c r="T5120"/>
      <c r="U5120"/>
      <c r="V5120"/>
      <c r="W5120"/>
      <c r="X5120" s="410"/>
      <c r="Y5120" s="410"/>
      <c r="Z5120" s="410"/>
      <c r="AA5120" s="410"/>
      <c r="AB5120" s="410"/>
      <c r="AC5120" s="410"/>
      <c r="AD5120" s="410"/>
    </row>
    <row r="5121" spans="3:30" s="30" customFormat="1" x14ac:dyDescent="0.25">
      <c r="C5121" s="33"/>
      <c r="D5121" s="33"/>
      <c r="E5121" s="33"/>
      <c r="F5121" s="33"/>
      <c r="G5121" s="33"/>
      <c r="N5121"/>
      <c r="O5121"/>
      <c r="P5121"/>
      <c r="Q5121"/>
      <c r="R5121"/>
      <c r="S5121"/>
      <c r="T5121"/>
      <c r="U5121"/>
      <c r="V5121"/>
      <c r="W5121"/>
      <c r="X5121" s="410"/>
      <c r="Y5121" s="410"/>
      <c r="Z5121" s="410"/>
      <c r="AA5121" s="410"/>
      <c r="AB5121" s="410"/>
      <c r="AC5121" s="410"/>
      <c r="AD5121" s="410"/>
    </row>
    <row r="5122" spans="3:30" s="30" customFormat="1" x14ac:dyDescent="0.25">
      <c r="C5122" s="33"/>
      <c r="D5122" s="33"/>
      <c r="E5122" s="33"/>
      <c r="F5122" s="33"/>
      <c r="G5122" s="33"/>
      <c r="N5122"/>
      <c r="O5122"/>
      <c r="P5122"/>
      <c r="Q5122"/>
      <c r="R5122"/>
      <c r="S5122"/>
      <c r="T5122"/>
      <c r="U5122"/>
      <c r="V5122"/>
      <c r="W5122"/>
      <c r="X5122" s="410"/>
      <c r="Y5122" s="410"/>
      <c r="Z5122" s="410"/>
      <c r="AA5122" s="410"/>
      <c r="AB5122" s="410"/>
      <c r="AC5122" s="410"/>
      <c r="AD5122" s="410"/>
    </row>
    <row r="5123" spans="3:30" s="30" customFormat="1" x14ac:dyDescent="0.25">
      <c r="C5123" s="33"/>
      <c r="D5123" s="33"/>
      <c r="E5123" s="33"/>
      <c r="F5123" s="33"/>
      <c r="G5123" s="33"/>
      <c r="N5123"/>
      <c r="O5123"/>
      <c r="P5123"/>
      <c r="Q5123"/>
      <c r="R5123"/>
      <c r="S5123"/>
      <c r="T5123"/>
      <c r="U5123"/>
      <c r="V5123"/>
      <c r="W5123"/>
      <c r="X5123" s="410"/>
      <c r="Y5123" s="410"/>
      <c r="Z5123" s="410"/>
      <c r="AA5123" s="410"/>
      <c r="AB5123" s="410"/>
      <c r="AC5123" s="410"/>
      <c r="AD5123" s="410"/>
    </row>
    <row r="5124" spans="3:30" s="30" customFormat="1" x14ac:dyDescent="0.25">
      <c r="C5124" s="33"/>
      <c r="D5124" s="33"/>
      <c r="E5124" s="33"/>
      <c r="F5124" s="33"/>
      <c r="G5124" s="33"/>
      <c r="N5124"/>
      <c r="O5124"/>
      <c r="P5124"/>
      <c r="Q5124"/>
      <c r="R5124"/>
      <c r="S5124"/>
      <c r="T5124"/>
      <c r="U5124"/>
      <c r="V5124"/>
      <c r="W5124"/>
      <c r="X5124" s="410"/>
      <c r="Y5124" s="410"/>
      <c r="Z5124" s="410"/>
      <c r="AA5124" s="410"/>
      <c r="AB5124" s="410"/>
      <c r="AC5124" s="410"/>
      <c r="AD5124" s="410"/>
    </row>
    <row r="5125" spans="3:30" s="30" customFormat="1" x14ac:dyDescent="0.25">
      <c r="C5125" s="33"/>
      <c r="D5125" s="33"/>
      <c r="E5125" s="33"/>
      <c r="F5125" s="33"/>
      <c r="G5125" s="33"/>
      <c r="N5125"/>
      <c r="O5125"/>
      <c r="P5125"/>
      <c r="Q5125"/>
      <c r="R5125"/>
      <c r="S5125"/>
      <c r="T5125"/>
      <c r="U5125"/>
      <c r="V5125"/>
      <c r="W5125"/>
      <c r="X5125" s="410"/>
      <c r="Y5125" s="410"/>
      <c r="Z5125" s="410"/>
      <c r="AA5125" s="410"/>
      <c r="AB5125" s="410"/>
      <c r="AC5125" s="410"/>
      <c r="AD5125" s="410"/>
    </row>
    <row r="5126" spans="3:30" s="30" customFormat="1" x14ac:dyDescent="0.25">
      <c r="C5126" s="33"/>
      <c r="D5126" s="33"/>
      <c r="E5126" s="33"/>
      <c r="F5126" s="33"/>
      <c r="G5126" s="33"/>
      <c r="N5126"/>
      <c r="O5126"/>
      <c r="P5126"/>
      <c r="Q5126"/>
      <c r="R5126"/>
      <c r="S5126"/>
      <c r="T5126"/>
      <c r="U5126"/>
      <c r="V5126"/>
      <c r="W5126"/>
      <c r="X5126" s="410"/>
      <c r="Y5126" s="410"/>
      <c r="Z5126" s="410"/>
      <c r="AA5126" s="410"/>
      <c r="AB5126" s="410"/>
      <c r="AC5126" s="410"/>
      <c r="AD5126" s="410"/>
    </row>
    <row r="5127" spans="3:30" s="30" customFormat="1" x14ac:dyDescent="0.25">
      <c r="C5127" s="33"/>
      <c r="D5127" s="33"/>
      <c r="E5127" s="33"/>
      <c r="F5127" s="33"/>
      <c r="G5127" s="33"/>
      <c r="N5127"/>
      <c r="O5127"/>
      <c r="P5127"/>
      <c r="Q5127"/>
      <c r="R5127"/>
      <c r="S5127"/>
      <c r="T5127"/>
      <c r="U5127"/>
      <c r="V5127"/>
      <c r="W5127"/>
      <c r="X5127" s="410"/>
      <c r="Y5127" s="410"/>
      <c r="Z5127" s="410"/>
      <c r="AA5127" s="410"/>
      <c r="AB5127" s="410"/>
      <c r="AC5127" s="410"/>
      <c r="AD5127" s="410"/>
    </row>
    <row r="5128" spans="3:30" s="30" customFormat="1" x14ac:dyDescent="0.25">
      <c r="C5128" s="33"/>
      <c r="D5128" s="33"/>
      <c r="E5128" s="33"/>
      <c r="F5128" s="33"/>
      <c r="G5128" s="33"/>
      <c r="N5128"/>
      <c r="O5128"/>
      <c r="P5128"/>
      <c r="Q5128"/>
      <c r="R5128"/>
      <c r="S5128"/>
      <c r="T5128"/>
      <c r="U5128"/>
      <c r="V5128"/>
      <c r="W5128"/>
      <c r="X5128" s="410"/>
      <c r="Y5128" s="410"/>
      <c r="Z5128" s="410"/>
      <c r="AA5128" s="410"/>
      <c r="AB5128" s="410"/>
      <c r="AC5128" s="410"/>
      <c r="AD5128" s="410"/>
    </row>
    <row r="5129" spans="3:30" s="30" customFormat="1" x14ac:dyDescent="0.25">
      <c r="C5129" s="33"/>
      <c r="D5129" s="33"/>
      <c r="E5129" s="33"/>
      <c r="F5129" s="33"/>
      <c r="G5129" s="33"/>
      <c r="N5129"/>
      <c r="O5129"/>
      <c r="P5129"/>
      <c r="Q5129"/>
      <c r="R5129"/>
      <c r="S5129"/>
      <c r="T5129"/>
      <c r="U5129"/>
      <c r="V5129"/>
      <c r="W5129"/>
      <c r="X5129" s="410"/>
      <c r="Y5129" s="410"/>
      <c r="Z5129" s="410"/>
      <c r="AA5129" s="410"/>
      <c r="AB5129" s="410"/>
      <c r="AC5129" s="410"/>
      <c r="AD5129" s="410"/>
    </row>
    <row r="5130" spans="3:30" s="30" customFormat="1" x14ac:dyDescent="0.25">
      <c r="C5130" s="33"/>
      <c r="D5130" s="33"/>
      <c r="E5130" s="33"/>
      <c r="F5130" s="33"/>
      <c r="G5130" s="33"/>
      <c r="N5130"/>
      <c r="O5130"/>
      <c r="P5130"/>
      <c r="Q5130"/>
      <c r="R5130"/>
      <c r="S5130"/>
      <c r="T5130"/>
      <c r="U5130"/>
      <c r="V5130"/>
      <c r="W5130"/>
      <c r="X5130" s="410"/>
      <c r="Y5130" s="410"/>
      <c r="Z5130" s="410"/>
      <c r="AA5130" s="410"/>
      <c r="AB5130" s="410"/>
      <c r="AC5130" s="410"/>
      <c r="AD5130" s="410"/>
    </row>
    <row r="5131" spans="3:30" s="30" customFormat="1" x14ac:dyDescent="0.25">
      <c r="C5131" s="33"/>
      <c r="D5131" s="33"/>
      <c r="E5131" s="33"/>
      <c r="F5131" s="33"/>
      <c r="G5131" s="33"/>
      <c r="N5131"/>
      <c r="O5131"/>
      <c r="P5131"/>
      <c r="Q5131"/>
      <c r="R5131"/>
      <c r="S5131"/>
      <c r="T5131"/>
      <c r="U5131"/>
      <c r="V5131"/>
      <c r="W5131"/>
      <c r="X5131" s="410"/>
      <c r="Y5131" s="410"/>
      <c r="Z5131" s="410"/>
      <c r="AA5131" s="410"/>
      <c r="AB5131" s="410"/>
      <c r="AC5131" s="410"/>
      <c r="AD5131" s="410"/>
    </row>
    <row r="5132" spans="3:30" s="30" customFormat="1" x14ac:dyDescent="0.25">
      <c r="C5132" s="33"/>
      <c r="D5132" s="33"/>
      <c r="E5132" s="33"/>
      <c r="F5132" s="33"/>
      <c r="G5132" s="33"/>
      <c r="N5132"/>
      <c r="O5132"/>
      <c r="P5132"/>
      <c r="Q5132"/>
      <c r="R5132"/>
      <c r="S5132"/>
      <c r="T5132"/>
      <c r="U5132"/>
      <c r="V5132"/>
      <c r="W5132"/>
      <c r="X5132" s="410"/>
      <c r="Y5132" s="410"/>
      <c r="Z5132" s="410"/>
      <c r="AA5132" s="410"/>
      <c r="AB5132" s="410"/>
      <c r="AC5132" s="410"/>
      <c r="AD5132" s="410"/>
    </row>
    <row r="5133" spans="3:30" s="30" customFormat="1" x14ac:dyDescent="0.25">
      <c r="C5133" s="33"/>
      <c r="D5133" s="33"/>
      <c r="E5133" s="33"/>
      <c r="F5133" s="33"/>
      <c r="G5133" s="33"/>
      <c r="N5133"/>
      <c r="O5133"/>
      <c r="P5133"/>
      <c r="Q5133"/>
      <c r="R5133"/>
      <c r="S5133"/>
      <c r="T5133"/>
      <c r="U5133"/>
      <c r="V5133"/>
      <c r="W5133"/>
      <c r="X5133" s="410"/>
      <c r="Y5133" s="410"/>
      <c r="Z5133" s="410"/>
      <c r="AA5133" s="410"/>
      <c r="AB5133" s="410"/>
      <c r="AC5133" s="410"/>
      <c r="AD5133" s="410"/>
    </row>
    <row r="5134" spans="3:30" s="30" customFormat="1" x14ac:dyDescent="0.25">
      <c r="C5134" s="33"/>
      <c r="D5134" s="33"/>
      <c r="E5134" s="33"/>
      <c r="F5134" s="33"/>
      <c r="G5134" s="33"/>
      <c r="N5134"/>
      <c r="O5134"/>
      <c r="P5134"/>
      <c r="Q5134"/>
      <c r="R5134"/>
      <c r="S5134"/>
      <c r="T5134"/>
      <c r="U5134"/>
      <c r="V5134"/>
      <c r="W5134"/>
      <c r="X5134" s="410"/>
      <c r="Y5134" s="410"/>
      <c r="Z5134" s="410"/>
      <c r="AA5134" s="410"/>
      <c r="AB5134" s="410"/>
      <c r="AC5134" s="410"/>
      <c r="AD5134" s="410"/>
    </row>
    <row r="5135" spans="3:30" s="30" customFormat="1" x14ac:dyDescent="0.25">
      <c r="C5135" s="33"/>
      <c r="D5135" s="33"/>
      <c r="E5135" s="33"/>
      <c r="F5135" s="33"/>
      <c r="G5135" s="33"/>
      <c r="N5135"/>
      <c r="O5135"/>
      <c r="P5135"/>
      <c r="Q5135"/>
      <c r="R5135"/>
      <c r="S5135"/>
      <c r="T5135"/>
      <c r="U5135"/>
      <c r="V5135"/>
      <c r="W5135"/>
      <c r="X5135" s="410"/>
      <c r="Y5135" s="410"/>
      <c r="Z5135" s="410"/>
      <c r="AA5135" s="410"/>
      <c r="AB5135" s="410"/>
      <c r="AC5135" s="410"/>
      <c r="AD5135" s="410"/>
    </row>
    <row r="5136" spans="3:30" s="30" customFormat="1" x14ac:dyDescent="0.25">
      <c r="C5136" s="33"/>
      <c r="D5136" s="33"/>
      <c r="E5136" s="33"/>
      <c r="F5136" s="33"/>
      <c r="G5136" s="33"/>
      <c r="N5136"/>
      <c r="O5136"/>
      <c r="P5136"/>
      <c r="Q5136"/>
      <c r="R5136"/>
      <c r="S5136"/>
      <c r="T5136"/>
      <c r="U5136"/>
      <c r="V5136"/>
      <c r="W5136"/>
      <c r="X5136" s="410"/>
      <c r="Y5136" s="410"/>
      <c r="Z5136" s="410"/>
      <c r="AA5136" s="410"/>
      <c r="AB5136" s="410"/>
      <c r="AC5136" s="410"/>
      <c r="AD5136" s="410"/>
    </row>
    <row r="5137" spans="3:30" s="30" customFormat="1" x14ac:dyDescent="0.25">
      <c r="C5137" s="33"/>
      <c r="D5137" s="33"/>
      <c r="E5137" s="33"/>
      <c r="F5137" s="33"/>
      <c r="G5137" s="33"/>
      <c r="N5137"/>
      <c r="O5137"/>
      <c r="P5137"/>
      <c r="Q5137"/>
      <c r="R5137"/>
      <c r="S5137"/>
      <c r="T5137"/>
      <c r="U5137"/>
      <c r="V5137"/>
      <c r="W5137"/>
      <c r="X5137" s="410"/>
      <c r="Y5137" s="410"/>
      <c r="Z5137" s="410"/>
      <c r="AA5137" s="410"/>
      <c r="AB5137" s="410"/>
      <c r="AC5137" s="410"/>
      <c r="AD5137" s="410"/>
    </row>
    <row r="5138" spans="3:30" s="30" customFormat="1" x14ac:dyDescent="0.25">
      <c r="C5138" s="33"/>
      <c r="D5138" s="33"/>
      <c r="E5138" s="33"/>
      <c r="F5138" s="33"/>
      <c r="G5138" s="33"/>
      <c r="N5138"/>
      <c r="O5138"/>
      <c r="P5138"/>
      <c r="Q5138"/>
      <c r="R5138"/>
      <c r="S5138"/>
      <c r="T5138"/>
      <c r="U5138"/>
      <c r="V5138"/>
      <c r="W5138"/>
      <c r="X5138" s="410"/>
      <c r="Y5138" s="410"/>
      <c r="Z5138" s="410"/>
      <c r="AA5138" s="410"/>
      <c r="AB5138" s="410"/>
      <c r="AC5138" s="410"/>
      <c r="AD5138" s="410"/>
    </row>
    <row r="5139" spans="3:30" s="30" customFormat="1" x14ac:dyDescent="0.25">
      <c r="C5139" s="33"/>
      <c r="D5139" s="33"/>
      <c r="E5139" s="33"/>
      <c r="F5139" s="33"/>
      <c r="G5139" s="33"/>
      <c r="N5139"/>
      <c r="O5139"/>
      <c r="P5139"/>
      <c r="Q5139"/>
      <c r="R5139"/>
      <c r="S5139"/>
      <c r="T5139"/>
      <c r="U5139"/>
      <c r="V5139"/>
      <c r="W5139"/>
      <c r="X5139" s="410"/>
      <c r="Y5139" s="410"/>
      <c r="Z5139" s="410"/>
      <c r="AA5139" s="410"/>
      <c r="AB5139" s="410"/>
      <c r="AC5139" s="410"/>
      <c r="AD5139" s="410"/>
    </row>
    <row r="5140" spans="3:30" s="30" customFormat="1" x14ac:dyDescent="0.25">
      <c r="C5140" s="33"/>
      <c r="D5140" s="33"/>
      <c r="E5140" s="33"/>
      <c r="F5140" s="33"/>
      <c r="G5140" s="33"/>
      <c r="N5140"/>
      <c r="O5140"/>
      <c r="P5140"/>
      <c r="Q5140"/>
      <c r="R5140"/>
      <c r="S5140"/>
      <c r="T5140"/>
      <c r="U5140"/>
      <c r="V5140"/>
      <c r="W5140"/>
      <c r="X5140" s="410"/>
      <c r="Y5140" s="410"/>
      <c r="Z5140" s="410"/>
      <c r="AA5140" s="410"/>
      <c r="AB5140" s="410"/>
      <c r="AC5140" s="410"/>
      <c r="AD5140" s="410"/>
    </row>
    <row r="5141" spans="3:30" s="30" customFormat="1" x14ac:dyDescent="0.25">
      <c r="C5141" s="33"/>
      <c r="D5141" s="33"/>
      <c r="E5141" s="33"/>
      <c r="F5141" s="33"/>
      <c r="G5141" s="33"/>
      <c r="N5141"/>
      <c r="O5141"/>
      <c r="P5141"/>
      <c r="Q5141"/>
      <c r="R5141"/>
      <c r="S5141"/>
      <c r="T5141"/>
      <c r="U5141"/>
      <c r="V5141"/>
      <c r="W5141"/>
      <c r="X5141" s="410"/>
      <c r="Y5141" s="410"/>
      <c r="Z5141" s="410"/>
      <c r="AA5141" s="410"/>
      <c r="AB5141" s="410"/>
      <c r="AC5141" s="410"/>
      <c r="AD5141" s="410"/>
    </row>
    <row r="5142" spans="3:30" s="30" customFormat="1" x14ac:dyDescent="0.25">
      <c r="C5142" s="33"/>
      <c r="D5142" s="33"/>
      <c r="E5142" s="33"/>
      <c r="F5142" s="33"/>
      <c r="G5142" s="33"/>
      <c r="N5142"/>
      <c r="O5142"/>
      <c r="P5142"/>
      <c r="Q5142"/>
      <c r="R5142"/>
      <c r="S5142"/>
      <c r="T5142"/>
      <c r="U5142"/>
      <c r="V5142"/>
      <c r="W5142"/>
      <c r="X5142" s="410"/>
      <c r="Y5142" s="410"/>
      <c r="Z5142" s="410"/>
      <c r="AA5142" s="410"/>
      <c r="AB5142" s="410"/>
      <c r="AC5142" s="410"/>
      <c r="AD5142" s="410"/>
    </row>
    <row r="5143" spans="3:30" s="30" customFormat="1" x14ac:dyDescent="0.25">
      <c r="C5143" s="33"/>
      <c r="D5143" s="33"/>
      <c r="E5143" s="33"/>
      <c r="F5143" s="33"/>
      <c r="G5143" s="33"/>
      <c r="N5143"/>
      <c r="O5143"/>
      <c r="P5143"/>
      <c r="Q5143"/>
      <c r="R5143"/>
      <c r="S5143"/>
      <c r="T5143"/>
      <c r="U5143"/>
      <c r="V5143"/>
      <c r="W5143"/>
      <c r="X5143" s="410"/>
      <c r="Y5143" s="410"/>
      <c r="Z5143" s="410"/>
      <c r="AA5143" s="410"/>
      <c r="AB5143" s="410"/>
      <c r="AC5143" s="410"/>
      <c r="AD5143" s="410"/>
    </row>
    <row r="5144" spans="3:30" s="30" customFormat="1" x14ac:dyDescent="0.25">
      <c r="C5144" s="33"/>
      <c r="D5144" s="33"/>
      <c r="E5144" s="33"/>
      <c r="F5144" s="33"/>
      <c r="G5144" s="33"/>
      <c r="N5144"/>
      <c r="O5144"/>
      <c r="P5144"/>
      <c r="Q5144"/>
      <c r="R5144"/>
      <c r="S5144"/>
      <c r="T5144"/>
      <c r="U5144"/>
      <c r="V5144"/>
      <c r="W5144"/>
      <c r="X5144" s="410"/>
      <c r="Y5144" s="410"/>
      <c r="Z5144" s="410"/>
      <c r="AA5144" s="410"/>
      <c r="AB5144" s="410"/>
      <c r="AC5144" s="410"/>
      <c r="AD5144" s="410"/>
    </row>
    <row r="5145" spans="3:30" s="30" customFormat="1" x14ac:dyDescent="0.25">
      <c r="C5145" s="33"/>
      <c r="D5145" s="33"/>
      <c r="E5145" s="33"/>
      <c r="F5145" s="33"/>
      <c r="G5145" s="33"/>
      <c r="N5145"/>
      <c r="O5145"/>
      <c r="P5145"/>
      <c r="Q5145"/>
      <c r="R5145"/>
      <c r="S5145"/>
      <c r="T5145"/>
      <c r="U5145"/>
      <c r="V5145"/>
      <c r="W5145"/>
      <c r="X5145" s="410"/>
      <c r="Y5145" s="410"/>
      <c r="Z5145" s="410"/>
      <c r="AA5145" s="410"/>
      <c r="AB5145" s="410"/>
      <c r="AC5145" s="410"/>
      <c r="AD5145" s="410"/>
    </row>
    <row r="5146" spans="3:30" s="30" customFormat="1" x14ac:dyDescent="0.25">
      <c r="C5146" s="33"/>
      <c r="D5146" s="33"/>
      <c r="E5146" s="33"/>
      <c r="F5146" s="33"/>
      <c r="G5146" s="33"/>
      <c r="N5146"/>
      <c r="O5146"/>
      <c r="P5146"/>
      <c r="Q5146"/>
      <c r="R5146"/>
      <c r="S5146"/>
      <c r="T5146"/>
      <c r="U5146"/>
      <c r="V5146"/>
      <c r="W5146"/>
      <c r="X5146" s="410"/>
      <c r="Y5146" s="410"/>
      <c r="Z5146" s="410"/>
      <c r="AA5146" s="410"/>
      <c r="AB5146" s="410"/>
      <c r="AC5146" s="410"/>
      <c r="AD5146" s="410"/>
    </row>
    <row r="5147" spans="3:30" s="30" customFormat="1" x14ac:dyDescent="0.25">
      <c r="C5147" s="33"/>
      <c r="D5147" s="33"/>
      <c r="E5147" s="33"/>
      <c r="F5147" s="33"/>
      <c r="G5147" s="33"/>
      <c r="N5147"/>
      <c r="O5147"/>
      <c r="P5147"/>
      <c r="Q5147"/>
      <c r="R5147"/>
      <c r="S5147"/>
      <c r="T5147"/>
      <c r="U5147"/>
      <c r="V5147"/>
      <c r="W5147"/>
      <c r="X5147" s="410"/>
      <c r="Y5147" s="410"/>
      <c r="Z5147" s="410"/>
      <c r="AA5147" s="410"/>
      <c r="AB5147" s="410"/>
      <c r="AC5147" s="410"/>
      <c r="AD5147" s="410"/>
    </row>
    <row r="5148" spans="3:30" s="30" customFormat="1" x14ac:dyDescent="0.25">
      <c r="C5148" s="33"/>
      <c r="D5148" s="33"/>
      <c r="E5148" s="33"/>
      <c r="F5148" s="33"/>
      <c r="G5148" s="33"/>
      <c r="N5148"/>
      <c r="O5148"/>
      <c r="P5148"/>
      <c r="Q5148"/>
      <c r="R5148"/>
      <c r="S5148"/>
      <c r="T5148"/>
      <c r="U5148"/>
      <c r="V5148"/>
      <c r="W5148"/>
      <c r="X5148" s="410"/>
      <c r="Y5148" s="410"/>
      <c r="Z5148" s="410"/>
      <c r="AA5148" s="410"/>
      <c r="AB5148" s="410"/>
      <c r="AC5148" s="410"/>
      <c r="AD5148" s="410"/>
    </row>
    <row r="5149" spans="3:30" s="30" customFormat="1" x14ac:dyDescent="0.25">
      <c r="C5149" s="33"/>
      <c r="D5149" s="33"/>
      <c r="E5149" s="33"/>
      <c r="F5149" s="33"/>
      <c r="G5149" s="33"/>
      <c r="N5149"/>
      <c r="O5149"/>
      <c r="P5149"/>
      <c r="Q5149"/>
      <c r="R5149"/>
      <c r="S5149"/>
      <c r="T5149"/>
      <c r="U5149"/>
      <c r="V5149"/>
      <c r="W5149"/>
      <c r="X5149" s="410"/>
      <c r="Y5149" s="410"/>
      <c r="Z5149" s="410"/>
      <c r="AA5149" s="410"/>
      <c r="AB5149" s="410"/>
      <c r="AC5149" s="410"/>
      <c r="AD5149" s="410"/>
    </row>
    <row r="5150" spans="3:30" s="30" customFormat="1" x14ac:dyDescent="0.25">
      <c r="C5150" s="33"/>
      <c r="D5150" s="33"/>
      <c r="E5150" s="33"/>
      <c r="F5150" s="33"/>
      <c r="G5150" s="33"/>
      <c r="N5150"/>
      <c r="O5150"/>
      <c r="P5150"/>
      <c r="Q5150"/>
      <c r="R5150"/>
      <c r="S5150"/>
      <c r="T5150"/>
      <c r="U5150"/>
      <c r="V5150"/>
      <c r="W5150"/>
      <c r="X5150" s="410"/>
      <c r="Y5150" s="410"/>
      <c r="Z5150" s="410"/>
      <c r="AA5150" s="410"/>
      <c r="AB5150" s="410"/>
      <c r="AC5150" s="410"/>
      <c r="AD5150" s="410"/>
    </row>
    <row r="5151" spans="3:30" s="30" customFormat="1" x14ac:dyDescent="0.25">
      <c r="C5151" s="33"/>
      <c r="D5151" s="33"/>
      <c r="E5151" s="33"/>
      <c r="F5151" s="33"/>
      <c r="G5151" s="33"/>
      <c r="N5151"/>
      <c r="O5151"/>
      <c r="P5151"/>
      <c r="Q5151"/>
      <c r="R5151"/>
      <c r="S5151"/>
      <c r="T5151"/>
      <c r="U5151"/>
      <c r="V5151"/>
      <c r="W5151"/>
      <c r="X5151" s="410"/>
      <c r="Y5151" s="410"/>
      <c r="Z5151" s="410"/>
      <c r="AA5151" s="410"/>
      <c r="AB5151" s="410"/>
      <c r="AC5151" s="410"/>
      <c r="AD5151" s="410"/>
    </row>
    <row r="5152" spans="3:30" s="30" customFormat="1" x14ac:dyDescent="0.25">
      <c r="C5152" s="33"/>
      <c r="D5152" s="33"/>
      <c r="E5152" s="33"/>
      <c r="F5152" s="33"/>
      <c r="G5152" s="33"/>
      <c r="N5152"/>
      <c r="O5152"/>
      <c r="P5152"/>
      <c r="Q5152"/>
      <c r="R5152"/>
      <c r="S5152"/>
      <c r="T5152"/>
      <c r="U5152"/>
      <c r="V5152"/>
      <c r="W5152"/>
      <c r="X5152" s="410"/>
      <c r="Y5152" s="410"/>
      <c r="Z5152" s="410"/>
      <c r="AA5152" s="410"/>
      <c r="AB5152" s="410"/>
      <c r="AC5152" s="410"/>
      <c r="AD5152" s="410"/>
    </row>
    <row r="5153" spans="3:30" s="30" customFormat="1" x14ac:dyDescent="0.25">
      <c r="C5153" s="33"/>
      <c r="D5153" s="33"/>
      <c r="E5153" s="33"/>
      <c r="F5153" s="33"/>
      <c r="G5153" s="33"/>
      <c r="N5153"/>
      <c r="O5153"/>
      <c r="P5153"/>
      <c r="Q5153"/>
      <c r="R5153"/>
      <c r="S5153"/>
      <c r="T5153"/>
      <c r="U5153"/>
      <c r="V5153"/>
      <c r="W5153"/>
      <c r="X5153" s="410"/>
      <c r="Y5153" s="410"/>
      <c r="Z5153" s="410"/>
      <c r="AA5153" s="410"/>
      <c r="AB5153" s="410"/>
      <c r="AC5153" s="410"/>
      <c r="AD5153" s="410"/>
    </row>
    <row r="5154" spans="3:30" s="30" customFormat="1" x14ac:dyDescent="0.25">
      <c r="C5154" s="33"/>
      <c r="D5154" s="33"/>
      <c r="E5154" s="33"/>
      <c r="F5154" s="33"/>
      <c r="G5154" s="33"/>
      <c r="N5154"/>
      <c r="O5154"/>
      <c r="P5154"/>
      <c r="Q5154"/>
      <c r="R5154"/>
      <c r="S5154"/>
      <c r="T5154"/>
      <c r="U5154"/>
      <c r="V5154"/>
      <c r="W5154"/>
      <c r="X5154" s="410"/>
      <c r="Y5154" s="410"/>
      <c r="Z5154" s="410"/>
      <c r="AA5154" s="410"/>
      <c r="AB5154" s="410"/>
      <c r="AC5154" s="410"/>
      <c r="AD5154" s="410"/>
    </row>
    <row r="5155" spans="3:30" s="30" customFormat="1" x14ac:dyDescent="0.25">
      <c r="C5155" s="33"/>
      <c r="D5155" s="33"/>
      <c r="E5155" s="33"/>
      <c r="F5155" s="33"/>
      <c r="G5155" s="33"/>
      <c r="N5155"/>
      <c r="O5155"/>
      <c r="P5155"/>
      <c r="Q5155"/>
      <c r="R5155"/>
      <c r="S5155"/>
      <c r="T5155"/>
      <c r="U5155"/>
      <c r="V5155"/>
      <c r="W5155"/>
      <c r="X5155" s="410"/>
      <c r="Y5155" s="410"/>
      <c r="Z5155" s="410"/>
      <c r="AA5155" s="410"/>
      <c r="AB5155" s="410"/>
      <c r="AC5155" s="410"/>
      <c r="AD5155" s="410"/>
    </row>
    <row r="5156" spans="3:30" s="30" customFormat="1" x14ac:dyDescent="0.25">
      <c r="C5156" s="33"/>
      <c r="D5156" s="33"/>
      <c r="E5156" s="33"/>
      <c r="F5156" s="33"/>
      <c r="G5156" s="33"/>
      <c r="N5156"/>
      <c r="O5156"/>
      <c r="P5156"/>
      <c r="Q5156"/>
      <c r="R5156"/>
      <c r="S5156"/>
      <c r="T5156"/>
      <c r="U5156"/>
      <c r="V5156"/>
      <c r="W5156"/>
      <c r="X5156" s="410"/>
      <c r="Y5156" s="410"/>
      <c r="Z5156" s="410"/>
      <c r="AA5156" s="410"/>
      <c r="AB5156" s="410"/>
      <c r="AC5156" s="410"/>
      <c r="AD5156" s="410"/>
    </row>
    <row r="5157" spans="3:30" s="30" customFormat="1" x14ac:dyDescent="0.25">
      <c r="C5157" s="33"/>
      <c r="D5157" s="33"/>
      <c r="E5157" s="33"/>
      <c r="F5157" s="33"/>
      <c r="G5157" s="33"/>
      <c r="N5157"/>
      <c r="O5157"/>
      <c r="P5157"/>
      <c r="Q5157"/>
      <c r="R5157"/>
      <c r="S5157"/>
      <c r="T5157"/>
      <c r="U5157"/>
      <c r="V5157"/>
      <c r="W5157"/>
      <c r="X5157" s="410"/>
      <c r="Y5157" s="410"/>
      <c r="Z5157" s="410"/>
      <c r="AA5157" s="410"/>
      <c r="AB5157" s="410"/>
      <c r="AC5157" s="410"/>
      <c r="AD5157" s="410"/>
    </row>
    <row r="5158" spans="3:30" s="30" customFormat="1" x14ac:dyDescent="0.25">
      <c r="C5158" s="33"/>
      <c r="D5158" s="33"/>
      <c r="E5158" s="33"/>
      <c r="F5158" s="33"/>
      <c r="G5158" s="33"/>
      <c r="N5158"/>
      <c r="O5158"/>
      <c r="P5158"/>
      <c r="Q5158"/>
      <c r="R5158"/>
      <c r="S5158"/>
      <c r="T5158"/>
      <c r="U5158"/>
      <c r="V5158"/>
      <c r="W5158"/>
      <c r="X5158" s="410"/>
      <c r="Y5158" s="410"/>
      <c r="Z5158" s="410"/>
      <c r="AA5158" s="410"/>
      <c r="AB5158" s="410"/>
      <c r="AC5158" s="410"/>
      <c r="AD5158" s="410"/>
    </row>
    <row r="5159" spans="3:30" s="30" customFormat="1" x14ac:dyDescent="0.25">
      <c r="C5159" s="33"/>
      <c r="D5159" s="33"/>
      <c r="E5159" s="33"/>
      <c r="F5159" s="33"/>
      <c r="G5159" s="33"/>
      <c r="N5159"/>
      <c r="O5159"/>
      <c r="P5159"/>
      <c r="Q5159"/>
      <c r="R5159"/>
      <c r="S5159"/>
      <c r="T5159"/>
      <c r="U5159"/>
      <c r="V5159"/>
      <c r="W5159"/>
      <c r="X5159" s="410"/>
      <c r="Y5159" s="410"/>
      <c r="Z5159" s="410"/>
      <c r="AA5159" s="410"/>
      <c r="AB5159" s="410"/>
      <c r="AC5159" s="410"/>
      <c r="AD5159" s="410"/>
    </row>
    <row r="5160" spans="3:30" s="30" customFormat="1" x14ac:dyDescent="0.25">
      <c r="C5160" s="33"/>
      <c r="D5160" s="33"/>
      <c r="E5160" s="33"/>
      <c r="F5160" s="33"/>
      <c r="G5160" s="33"/>
      <c r="N5160"/>
      <c r="O5160"/>
      <c r="P5160"/>
      <c r="Q5160"/>
      <c r="R5160"/>
      <c r="S5160"/>
      <c r="T5160"/>
      <c r="U5160"/>
      <c r="V5160"/>
      <c r="W5160"/>
      <c r="X5160" s="410"/>
      <c r="Y5160" s="410"/>
      <c r="Z5160" s="410"/>
      <c r="AA5160" s="410"/>
      <c r="AB5160" s="410"/>
      <c r="AC5160" s="410"/>
      <c r="AD5160" s="410"/>
    </row>
    <row r="5161" spans="3:30" s="30" customFormat="1" x14ac:dyDescent="0.25">
      <c r="C5161" s="33"/>
      <c r="D5161" s="33"/>
      <c r="E5161" s="33"/>
      <c r="F5161" s="33"/>
      <c r="G5161" s="33"/>
      <c r="N5161"/>
      <c r="O5161"/>
      <c r="P5161"/>
      <c r="Q5161"/>
      <c r="R5161"/>
      <c r="S5161"/>
      <c r="T5161"/>
      <c r="U5161"/>
      <c r="V5161"/>
      <c r="W5161"/>
      <c r="X5161" s="410"/>
      <c r="Y5161" s="410"/>
      <c r="Z5161" s="410"/>
      <c r="AA5161" s="410"/>
      <c r="AB5161" s="410"/>
      <c r="AC5161" s="410"/>
      <c r="AD5161" s="410"/>
    </row>
    <row r="5162" spans="3:30" s="30" customFormat="1" x14ac:dyDescent="0.25">
      <c r="C5162" s="33"/>
      <c r="D5162" s="33"/>
      <c r="E5162" s="33"/>
      <c r="F5162" s="33"/>
      <c r="G5162" s="33"/>
      <c r="N5162"/>
      <c r="O5162"/>
      <c r="P5162"/>
      <c r="Q5162"/>
      <c r="R5162"/>
      <c r="S5162"/>
      <c r="T5162"/>
      <c r="U5162"/>
      <c r="V5162"/>
      <c r="W5162"/>
      <c r="X5162" s="410"/>
      <c r="Y5162" s="410"/>
      <c r="Z5162" s="410"/>
      <c r="AA5162" s="410"/>
      <c r="AB5162" s="410"/>
      <c r="AC5162" s="410"/>
      <c r="AD5162" s="410"/>
    </row>
    <row r="5163" spans="3:30" s="30" customFormat="1" x14ac:dyDescent="0.25">
      <c r="C5163" s="33"/>
      <c r="D5163" s="33"/>
      <c r="E5163" s="33"/>
      <c r="F5163" s="33"/>
      <c r="G5163" s="33"/>
      <c r="N5163"/>
      <c r="O5163"/>
      <c r="P5163"/>
      <c r="Q5163"/>
      <c r="R5163"/>
      <c r="S5163"/>
      <c r="T5163"/>
      <c r="U5163"/>
      <c r="V5163"/>
      <c r="W5163"/>
      <c r="X5163" s="410"/>
      <c r="Y5163" s="410"/>
      <c r="Z5163" s="410"/>
      <c r="AA5163" s="410"/>
      <c r="AB5163" s="410"/>
      <c r="AC5163" s="410"/>
      <c r="AD5163" s="410"/>
    </row>
    <row r="5164" spans="3:30" s="30" customFormat="1" x14ac:dyDescent="0.25">
      <c r="C5164" s="33"/>
      <c r="D5164" s="33"/>
      <c r="E5164" s="33"/>
      <c r="F5164" s="33"/>
      <c r="G5164" s="33"/>
      <c r="N5164"/>
      <c r="O5164"/>
      <c r="P5164"/>
      <c r="Q5164"/>
      <c r="R5164"/>
      <c r="S5164"/>
      <c r="T5164"/>
      <c r="U5164"/>
      <c r="V5164"/>
      <c r="W5164"/>
      <c r="X5164" s="410"/>
      <c r="Y5164" s="410"/>
      <c r="Z5164" s="410"/>
      <c r="AA5164" s="410"/>
      <c r="AB5164" s="410"/>
      <c r="AC5164" s="410"/>
      <c r="AD5164" s="410"/>
    </row>
    <row r="5165" spans="3:30" s="30" customFormat="1" x14ac:dyDescent="0.25">
      <c r="C5165" s="33"/>
      <c r="D5165" s="33"/>
      <c r="E5165" s="33"/>
      <c r="F5165" s="33"/>
      <c r="G5165" s="33"/>
      <c r="N5165"/>
      <c r="O5165"/>
      <c r="P5165"/>
      <c r="Q5165"/>
      <c r="R5165"/>
      <c r="S5165"/>
      <c r="T5165"/>
      <c r="U5165"/>
      <c r="V5165"/>
      <c r="W5165"/>
      <c r="X5165" s="410"/>
      <c r="Y5165" s="410"/>
      <c r="Z5165" s="410"/>
      <c r="AA5165" s="410"/>
      <c r="AB5165" s="410"/>
      <c r="AC5165" s="410"/>
      <c r="AD5165" s="410"/>
    </row>
    <row r="5166" spans="3:30" s="30" customFormat="1" x14ac:dyDescent="0.25">
      <c r="C5166" s="33"/>
      <c r="D5166" s="33"/>
      <c r="E5166" s="33"/>
      <c r="F5166" s="33"/>
      <c r="G5166" s="33"/>
      <c r="N5166"/>
      <c r="O5166"/>
      <c r="P5166"/>
      <c r="Q5166"/>
      <c r="R5166"/>
      <c r="S5166"/>
      <c r="T5166"/>
      <c r="U5166"/>
      <c r="V5166"/>
      <c r="W5166"/>
      <c r="X5166" s="410"/>
      <c r="Y5166" s="410"/>
      <c r="Z5166" s="410"/>
      <c r="AA5166" s="410"/>
      <c r="AB5166" s="410"/>
      <c r="AC5166" s="410"/>
      <c r="AD5166" s="410"/>
    </row>
    <row r="5167" spans="3:30" s="30" customFormat="1" x14ac:dyDescent="0.25">
      <c r="C5167" s="33"/>
      <c r="D5167" s="33"/>
      <c r="E5167" s="33"/>
      <c r="F5167" s="33"/>
      <c r="G5167" s="33"/>
      <c r="N5167"/>
      <c r="O5167"/>
      <c r="P5167"/>
      <c r="Q5167"/>
      <c r="R5167"/>
      <c r="S5167"/>
      <c r="T5167"/>
      <c r="U5167"/>
      <c r="V5167"/>
      <c r="W5167"/>
      <c r="X5167" s="410"/>
      <c r="Y5167" s="410"/>
      <c r="Z5167" s="410"/>
      <c r="AA5167" s="410"/>
      <c r="AB5167" s="410"/>
      <c r="AC5167" s="410"/>
      <c r="AD5167" s="410"/>
    </row>
    <row r="5168" spans="3:30" s="30" customFormat="1" x14ac:dyDescent="0.25">
      <c r="C5168" s="33"/>
      <c r="D5168" s="33"/>
      <c r="E5168" s="33"/>
      <c r="F5168" s="33"/>
      <c r="G5168" s="33"/>
      <c r="N5168"/>
      <c r="O5168"/>
      <c r="P5168"/>
      <c r="Q5168"/>
      <c r="R5168"/>
      <c r="S5168"/>
      <c r="T5168"/>
      <c r="U5168"/>
      <c r="V5168"/>
      <c r="W5168"/>
      <c r="X5168" s="410"/>
      <c r="Y5168" s="410"/>
      <c r="Z5168" s="410"/>
      <c r="AA5168" s="410"/>
      <c r="AB5168" s="410"/>
      <c r="AC5168" s="410"/>
      <c r="AD5168" s="410"/>
    </row>
    <row r="5169" spans="3:30" s="30" customFormat="1" x14ac:dyDescent="0.25">
      <c r="C5169" s="33"/>
      <c r="D5169" s="33"/>
      <c r="E5169" s="33"/>
      <c r="F5169" s="33"/>
      <c r="G5169" s="33"/>
      <c r="N5169"/>
      <c r="O5169"/>
      <c r="P5169"/>
      <c r="Q5169"/>
      <c r="R5169"/>
      <c r="S5169"/>
      <c r="T5169"/>
      <c r="U5169"/>
      <c r="V5169"/>
      <c r="W5169"/>
      <c r="X5169" s="410"/>
      <c r="Y5169" s="410"/>
      <c r="Z5169" s="410"/>
      <c r="AA5169" s="410"/>
      <c r="AB5169" s="410"/>
      <c r="AC5169" s="410"/>
      <c r="AD5169" s="410"/>
    </row>
    <row r="5170" spans="3:30" s="30" customFormat="1" x14ac:dyDescent="0.25">
      <c r="C5170" s="33"/>
      <c r="D5170" s="33"/>
      <c r="E5170" s="33"/>
      <c r="F5170" s="33"/>
      <c r="G5170" s="33"/>
      <c r="N5170"/>
      <c r="O5170"/>
      <c r="P5170"/>
      <c r="Q5170"/>
      <c r="R5170"/>
      <c r="S5170"/>
      <c r="T5170"/>
      <c r="U5170"/>
      <c r="V5170"/>
      <c r="W5170"/>
      <c r="X5170" s="410"/>
      <c r="Y5170" s="410"/>
      <c r="Z5170" s="410"/>
      <c r="AA5170" s="410"/>
      <c r="AB5170" s="410"/>
      <c r="AC5170" s="410"/>
      <c r="AD5170" s="410"/>
    </row>
    <row r="5171" spans="3:30" s="30" customFormat="1" x14ac:dyDescent="0.25">
      <c r="C5171" s="33"/>
      <c r="D5171" s="33"/>
      <c r="E5171" s="33"/>
      <c r="F5171" s="33"/>
      <c r="G5171" s="33"/>
      <c r="N5171"/>
      <c r="O5171"/>
      <c r="P5171"/>
      <c r="Q5171"/>
      <c r="R5171"/>
      <c r="S5171"/>
      <c r="T5171"/>
      <c r="U5171"/>
      <c r="V5171"/>
      <c r="W5171"/>
      <c r="X5171" s="410"/>
      <c r="Y5171" s="410"/>
      <c r="Z5171" s="410"/>
      <c r="AA5171" s="410"/>
      <c r="AB5171" s="410"/>
      <c r="AC5171" s="410"/>
      <c r="AD5171" s="410"/>
    </row>
    <row r="5172" spans="3:30" s="30" customFormat="1" x14ac:dyDescent="0.25">
      <c r="C5172" s="33"/>
      <c r="D5172" s="33"/>
      <c r="E5172" s="33"/>
      <c r="F5172" s="33"/>
      <c r="G5172" s="33"/>
      <c r="N5172"/>
      <c r="O5172"/>
      <c r="P5172"/>
      <c r="Q5172"/>
      <c r="R5172"/>
      <c r="S5172"/>
      <c r="T5172"/>
      <c r="U5172"/>
      <c r="V5172"/>
      <c r="W5172"/>
      <c r="X5172" s="410"/>
      <c r="Y5172" s="410"/>
      <c r="Z5172" s="410"/>
      <c r="AA5172" s="410"/>
      <c r="AB5172" s="410"/>
      <c r="AC5172" s="410"/>
      <c r="AD5172" s="410"/>
    </row>
    <row r="5173" spans="3:30" s="30" customFormat="1" x14ac:dyDescent="0.25">
      <c r="C5173" s="33"/>
      <c r="D5173" s="33"/>
      <c r="E5173" s="33"/>
      <c r="F5173" s="33"/>
      <c r="G5173" s="33"/>
      <c r="N5173"/>
      <c r="O5173"/>
      <c r="P5173"/>
      <c r="Q5173"/>
      <c r="R5173"/>
      <c r="S5173"/>
      <c r="T5173"/>
      <c r="U5173"/>
      <c r="V5173"/>
      <c r="W5173"/>
      <c r="X5173" s="410"/>
      <c r="Y5173" s="410"/>
      <c r="Z5173" s="410"/>
      <c r="AA5173" s="410"/>
      <c r="AB5173" s="410"/>
      <c r="AC5173" s="410"/>
      <c r="AD5173" s="410"/>
    </row>
    <row r="5174" spans="3:30" s="30" customFormat="1" x14ac:dyDescent="0.25">
      <c r="C5174" s="33"/>
      <c r="D5174" s="33"/>
      <c r="E5174" s="33"/>
      <c r="F5174" s="33"/>
      <c r="G5174" s="33"/>
      <c r="N5174"/>
      <c r="O5174"/>
      <c r="P5174"/>
      <c r="Q5174"/>
      <c r="R5174"/>
      <c r="S5174"/>
      <c r="T5174"/>
      <c r="U5174"/>
      <c r="V5174"/>
      <c r="W5174"/>
      <c r="X5174" s="410"/>
      <c r="Y5174" s="410"/>
      <c r="Z5174" s="410"/>
      <c r="AA5174" s="410"/>
      <c r="AB5174" s="410"/>
      <c r="AC5174" s="410"/>
      <c r="AD5174" s="410"/>
    </row>
    <row r="5175" spans="3:30" s="30" customFormat="1" x14ac:dyDescent="0.25">
      <c r="C5175" s="33"/>
      <c r="D5175" s="33"/>
      <c r="E5175" s="33"/>
      <c r="F5175" s="33"/>
      <c r="G5175" s="33"/>
      <c r="N5175"/>
      <c r="O5175"/>
      <c r="P5175"/>
      <c r="Q5175"/>
      <c r="R5175"/>
      <c r="S5175"/>
      <c r="T5175"/>
      <c r="U5175"/>
      <c r="V5175"/>
      <c r="W5175"/>
      <c r="X5175" s="410"/>
      <c r="Y5175" s="410"/>
      <c r="Z5175" s="410"/>
      <c r="AA5175" s="410"/>
      <c r="AB5175" s="410"/>
      <c r="AC5175" s="410"/>
      <c r="AD5175" s="410"/>
    </row>
    <row r="5176" spans="3:30" s="30" customFormat="1" x14ac:dyDescent="0.25">
      <c r="C5176" s="33"/>
      <c r="D5176" s="33"/>
      <c r="E5176" s="33"/>
      <c r="F5176" s="33"/>
      <c r="G5176" s="33"/>
      <c r="N5176"/>
      <c r="O5176"/>
      <c r="P5176"/>
      <c r="Q5176"/>
      <c r="R5176"/>
      <c r="S5176"/>
      <c r="T5176"/>
      <c r="U5176"/>
      <c r="V5176"/>
      <c r="W5176"/>
      <c r="X5176" s="410"/>
      <c r="Y5176" s="410"/>
      <c r="Z5176" s="410"/>
      <c r="AA5176" s="410"/>
      <c r="AB5176" s="410"/>
      <c r="AC5176" s="410"/>
      <c r="AD5176" s="410"/>
    </row>
    <row r="5177" spans="3:30" s="30" customFormat="1" x14ac:dyDescent="0.25">
      <c r="C5177" s="33"/>
      <c r="D5177" s="33"/>
      <c r="E5177" s="33"/>
      <c r="F5177" s="33"/>
      <c r="G5177" s="33"/>
      <c r="N5177"/>
      <c r="O5177"/>
      <c r="P5177"/>
      <c r="Q5177"/>
      <c r="R5177"/>
      <c r="S5177"/>
      <c r="T5177"/>
      <c r="U5177"/>
      <c r="V5177"/>
      <c r="W5177"/>
      <c r="X5177" s="410"/>
      <c r="Y5177" s="410"/>
      <c r="Z5177" s="410"/>
      <c r="AA5177" s="410"/>
      <c r="AB5177" s="410"/>
      <c r="AC5177" s="410"/>
      <c r="AD5177" s="410"/>
    </row>
    <row r="5178" spans="3:30" s="30" customFormat="1" x14ac:dyDescent="0.25">
      <c r="C5178" s="33"/>
      <c r="D5178" s="33"/>
      <c r="E5178" s="33"/>
      <c r="F5178" s="33"/>
      <c r="G5178" s="33"/>
      <c r="N5178"/>
      <c r="O5178"/>
      <c r="P5178"/>
      <c r="Q5178"/>
      <c r="R5178"/>
      <c r="S5178"/>
      <c r="T5178"/>
      <c r="U5178"/>
      <c r="V5178"/>
      <c r="W5178"/>
      <c r="X5178" s="410"/>
      <c r="Y5178" s="410"/>
      <c r="Z5178" s="410"/>
      <c r="AA5178" s="410"/>
      <c r="AB5178" s="410"/>
      <c r="AC5178" s="410"/>
      <c r="AD5178" s="410"/>
    </row>
    <row r="5179" spans="3:30" s="30" customFormat="1" x14ac:dyDescent="0.25">
      <c r="C5179" s="33"/>
      <c r="D5179" s="33"/>
      <c r="E5179" s="33"/>
      <c r="F5179" s="33"/>
      <c r="G5179" s="33"/>
      <c r="N5179"/>
      <c r="O5179"/>
      <c r="P5179"/>
      <c r="Q5179"/>
      <c r="R5179"/>
      <c r="S5179"/>
      <c r="T5179"/>
      <c r="U5179"/>
      <c r="V5179"/>
      <c r="W5179"/>
      <c r="X5179" s="410"/>
      <c r="Y5179" s="410"/>
      <c r="Z5179" s="410"/>
      <c r="AA5179" s="410"/>
      <c r="AB5179" s="410"/>
      <c r="AC5179" s="410"/>
      <c r="AD5179" s="410"/>
    </row>
    <row r="5180" spans="3:30" s="30" customFormat="1" x14ac:dyDescent="0.25">
      <c r="C5180" s="33"/>
      <c r="D5180" s="33"/>
      <c r="E5180" s="33"/>
      <c r="F5180" s="33"/>
      <c r="G5180" s="33"/>
      <c r="N5180"/>
      <c r="O5180"/>
      <c r="P5180"/>
      <c r="Q5180"/>
      <c r="R5180"/>
      <c r="S5180"/>
      <c r="T5180"/>
      <c r="U5180"/>
      <c r="V5180"/>
      <c r="W5180"/>
      <c r="X5180" s="410"/>
      <c r="Y5180" s="410"/>
      <c r="Z5180" s="410"/>
      <c r="AA5180" s="410"/>
      <c r="AB5180" s="410"/>
      <c r="AC5180" s="410"/>
      <c r="AD5180" s="410"/>
    </row>
    <row r="5181" spans="3:30" s="30" customFormat="1" x14ac:dyDescent="0.25">
      <c r="C5181" s="33"/>
      <c r="D5181" s="33"/>
      <c r="E5181" s="33"/>
      <c r="F5181" s="33"/>
      <c r="G5181" s="33"/>
      <c r="N5181"/>
      <c r="O5181"/>
      <c r="P5181"/>
      <c r="Q5181"/>
      <c r="R5181"/>
      <c r="S5181"/>
      <c r="T5181"/>
      <c r="U5181"/>
      <c r="V5181"/>
      <c r="W5181"/>
      <c r="X5181" s="410"/>
      <c r="Y5181" s="410"/>
      <c r="Z5181" s="410"/>
      <c r="AA5181" s="410"/>
      <c r="AB5181" s="410"/>
      <c r="AC5181" s="410"/>
      <c r="AD5181" s="410"/>
    </row>
    <row r="5182" spans="3:30" s="30" customFormat="1" x14ac:dyDescent="0.25">
      <c r="C5182" s="33"/>
      <c r="D5182" s="33"/>
      <c r="E5182" s="33"/>
      <c r="F5182" s="33"/>
      <c r="G5182" s="33"/>
      <c r="N5182"/>
      <c r="O5182"/>
      <c r="P5182"/>
      <c r="Q5182"/>
      <c r="R5182"/>
      <c r="S5182"/>
      <c r="T5182"/>
      <c r="U5182"/>
      <c r="V5182"/>
      <c r="W5182"/>
      <c r="X5182" s="410"/>
      <c r="Y5182" s="410"/>
      <c r="Z5182" s="410"/>
      <c r="AA5182" s="410"/>
      <c r="AB5182" s="410"/>
      <c r="AC5182" s="410"/>
      <c r="AD5182" s="410"/>
    </row>
    <row r="5183" spans="3:30" s="30" customFormat="1" x14ac:dyDescent="0.25">
      <c r="C5183" s="33"/>
      <c r="D5183" s="33"/>
      <c r="E5183" s="33"/>
      <c r="F5183" s="33"/>
      <c r="G5183" s="33"/>
      <c r="N5183"/>
      <c r="O5183"/>
      <c r="P5183"/>
      <c r="Q5183"/>
      <c r="R5183"/>
      <c r="S5183"/>
      <c r="T5183"/>
      <c r="U5183"/>
      <c r="V5183"/>
      <c r="W5183"/>
      <c r="X5183" s="410"/>
      <c r="Y5183" s="410"/>
      <c r="Z5183" s="410"/>
      <c r="AA5183" s="410"/>
      <c r="AB5183" s="410"/>
      <c r="AC5183" s="410"/>
      <c r="AD5183" s="410"/>
    </row>
    <row r="5184" spans="3:30" s="30" customFormat="1" x14ac:dyDescent="0.25">
      <c r="C5184" s="33"/>
      <c r="D5184" s="33"/>
      <c r="E5184" s="33"/>
      <c r="F5184" s="33"/>
      <c r="G5184" s="33"/>
      <c r="N5184"/>
      <c r="O5184"/>
      <c r="P5184"/>
      <c r="Q5184"/>
      <c r="R5184"/>
      <c r="S5184"/>
      <c r="T5184"/>
      <c r="U5184"/>
      <c r="V5184"/>
      <c r="W5184"/>
      <c r="X5184" s="410"/>
      <c r="Y5184" s="410"/>
      <c r="Z5184" s="410"/>
      <c r="AA5184" s="410"/>
      <c r="AB5184" s="410"/>
      <c r="AC5184" s="410"/>
      <c r="AD5184" s="410"/>
    </row>
    <row r="5185" spans="3:30" s="30" customFormat="1" x14ac:dyDescent="0.25">
      <c r="C5185" s="33"/>
      <c r="D5185" s="33"/>
      <c r="E5185" s="33"/>
      <c r="F5185" s="33"/>
      <c r="G5185" s="33"/>
      <c r="N5185"/>
      <c r="O5185"/>
      <c r="P5185"/>
      <c r="Q5185"/>
      <c r="R5185"/>
      <c r="S5185"/>
      <c r="T5185"/>
      <c r="U5185"/>
      <c r="V5185"/>
      <c r="W5185"/>
      <c r="X5185" s="410"/>
      <c r="Y5185" s="410"/>
      <c r="Z5185" s="410"/>
      <c r="AA5185" s="410"/>
      <c r="AB5185" s="410"/>
      <c r="AC5185" s="410"/>
      <c r="AD5185" s="410"/>
    </row>
    <row r="5186" spans="3:30" s="30" customFormat="1" x14ac:dyDescent="0.25">
      <c r="C5186" s="33"/>
      <c r="D5186" s="33"/>
      <c r="E5186" s="33"/>
      <c r="F5186" s="33"/>
      <c r="G5186" s="33"/>
      <c r="N5186"/>
      <c r="O5186"/>
      <c r="P5186"/>
      <c r="Q5186"/>
      <c r="R5186"/>
      <c r="S5186"/>
      <c r="T5186"/>
      <c r="U5186"/>
      <c r="V5186"/>
      <c r="W5186"/>
      <c r="X5186" s="410"/>
      <c r="Y5186" s="410"/>
      <c r="Z5186" s="410"/>
      <c r="AA5186" s="410"/>
      <c r="AB5186" s="410"/>
      <c r="AC5186" s="410"/>
      <c r="AD5186" s="410"/>
    </row>
    <row r="5187" spans="3:30" s="30" customFormat="1" x14ac:dyDescent="0.25">
      <c r="C5187" s="33"/>
      <c r="D5187" s="33"/>
      <c r="E5187" s="33"/>
      <c r="F5187" s="33"/>
      <c r="G5187" s="33"/>
      <c r="N5187"/>
      <c r="O5187"/>
      <c r="P5187"/>
      <c r="Q5187"/>
      <c r="R5187"/>
      <c r="S5187"/>
      <c r="T5187"/>
      <c r="U5187"/>
      <c r="V5187"/>
      <c r="W5187"/>
      <c r="X5187" s="410"/>
      <c r="Y5187" s="410"/>
      <c r="Z5187" s="410"/>
      <c r="AA5187" s="410"/>
      <c r="AB5187" s="410"/>
      <c r="AC5187" s="410"/>
      <c r="AD5187" s="410"/>
    </row>
    <row r="5188" spans="3:30" s="30" customFormat="1" x14ac:dyDescent="0.25">
      <c r="C5188" s="33"/>
      <c r="D5188" s="33"/>
      <c r="E5188" s="33"/>
      <c r="F5188" s="33"/>
      <c r="G5188" s="33"/>
      <c r="N5188"/>
      <c r="O5188"/>
      <c r="P5188"/>
      <c r="Q5188"/>
      <c r="R5188"/>
      <c r="S5188"/>
      <c r="T5188"/>
      <c r="U5188"/>
      <c r="V5188"/>
      <c r="W5188"/>
      <c r="X5188" s="410"/>
      <c r="Y5188" s="410"/>
      <c r="Z5188" s="410"/>
      <c r="AA5188" s="410"/>
      <c r="AB5188" s="410"/>
      <c r="AC5188" s="410"/>
      <c r="AD5188" s="410"/>
    </row>
    <row r="5189" spans="3:30" s="30" customFormat="1" x14ac:dyDescent="0.25">
      <c r="C5189" s="33"/>
      <c r="D5189" s="33"/>
      <c r="E5189" s="33"/>
      <c r="F5189" s="33"/>
      <c r="G5189" s="33"/>
      <c r="N5189"/>
      <c r="O5189"/>
      <c r="P5189"/>
      <c r="Q5189"/>
      <c r="R5189"/>
      <c r="S5189"/>
      <c r="T5189"/>
      <c r="U5189"/>
      <c r="V5189"/>
      <c r="W5189"/>
      <c r="X5189" s="410"/>
      <c r="Y5189" s="410"/>
      <c r="Z5189" s="410"/>
      <c r="AA5189" s="410"/>
      <c r="AB5189" s="410"/>
      <c r="AC5189" s="410"/>
      <c r="AD5189" s="410"/>
    </row>
    <row r="5190" spans="3:30" s="30" customFormat="1" x14ac:dyDescent="0.25">
      <c r="C5190" s="33"/>
      <c r="D5190" s="33"/>
      <c r="E5190" s="33"/>
      <c r="F5190" s="33"/>
      <c r="G5190" s="33"/>
      <c r="N5190"/>
      <c r="O5190"/>
      <c r="P5190"/>
      <c r="Q5190"/>
      <c r="R5190"/>
      <c r="S5190"/>
      <c r="T5190"/>
      <c r="U5190"/>
      <c r="V5190"/>
      <c r="W5190"/>
      <c r="X5190" s="410"/>
      <c r="Y5190" s="410"/>
      <c r="Z5190" s="410"/>
      <c r="AA5190" s="410"/>
      <c r="AB5190" s="410"/>
      <c r="AC5190" s="410"/>
      <c r="AD5190" s="410"/>
    </row>
    <row r="5191" spans="3:30" s="30" customFormat="1" x14ac:dyDescent="0.25">
      <c r="C5191" s="33"/>
      <c r="D5191" s="33"/>
      <c r="E5191" s="33"/>
      <c r="F5191" s="33"/>
      <c r="G5191" s="33"/>
      <c r="N5191"/>
      <c r="O5191"/>
      <c r="P5191"/>
      <c r="Q5191"/>
      <c r="R5191"/>
      <c r="S5191"/>
      <c r="T5191"/>
      <c r="U5191"/>
      <c r="V5191"/>
      <c r="W5191"/>
      <c r="X5191" s="410"/>
      <c r="Y5191" s="410"/>
      <c r="Z5191" s="410"/>
      <c r="AA5191" s="410"/>
      <c r="AB5191" s="410"/>
      <c r="AC5191" s="410"/>
      <c r="AD5191" s="410"/>
    </row>
    <row r="5192" spans="3:30" s="30" customFormat="1" x14ac:dyDescent="0.25">
      <c r="C5192" s="33"/>
      <c r="D5192" s="33"/>
      <c r="E5192" s="33"/>
      <c r="F5192" s="33"/>
      <c r="G5192" s="33"/>
      <c r="N5192"/>
      <c r="O5192"/>
      <c r="P5192"/>
      <c r="Q5192"/>
      <c r="R5192"/>
      <c r="S5192"/>
      <c r="T5192"/>
      <c r="U5192"/>
      <c r="V5192"/>
      <c r="W5192"/>
      <c r="X5192" s="410"/>
      <c r="Y5192" s="410"/>
      <c r="Z5192" s="410"/>
      <c r="AA5192" s="410"/>
      <c r="AB5192" s="410"/>
      <c r="AC5192" s="410"/>
      <c r="AD5192" s="410"/>
    </row>
    <row r="5193" spans="3:30" s="30" customFormat="1" x14ac:dyDescent="0.25">
      <c r="C5193" s="33"/>
      <c r="D5193" s="33"/>
      <c r="E5193" s="33"/>
      <c r="F5193" s="33"/>
      <c r="G5193" s="33"/>
      <c r="N5193"/>
      <c r="O5193"/>
      <c r="P5193"/>
      <c r="Q5193"/>
      <c r="R5193"/>
      <c r="S5193"/>
      <c r="T5193"/>
      <c r="U5193"/>
      <c r="V5193"/>
      <c r="W5193"/>
      <c r="X5193" s="410"/>
      <c r="Y5193" s="410"/>
      <c r="Z5193" s="410"/>
      <c r="AA5193" s="410"/>
      <c r="AB5193" s="410"/>
      <c r="AC5193" s="410"/>
      <c r="AD5193" s="410"/>
    </row>
    <row r="5194" spans="3:30" s="30" customFormat="1" x14ac:dyDescent="0.25">
      <c r="C5194" s="33"/>
      <c r="D5194" s="33"/>
      <c r="E5194" s="33"/>
      <c r="F5194" s="33"/>
      <c r="G5194" s="33"/>
      <c r="N5194"/>
      <c r="O5194"/>
      <c r="P5194"/>
      <c r="Q5194"/>
      <c r="R5194"/>
      <c r="S5194"/>
      <c r="T5194"/>
      <c r="U5194"/>
      <c r="V5194"/>
      <c r="W5194"/>
      <c r="X5194" s="410"/>
      <c r="Y5194" s="410"/>
      <c r="Z5194" s="410"/>
      <c r="AA5194" s="410"/>
      <c r="AB5194" s="410"/>
      <c r="AC5194" s="410"/>
      <c r="AD5194" s="410"/>
    </row>
    <row r="5195" spans="3:30" s="30" customFormat="1" x14ac:dyDescent="0.25">
      <c r="C5195" s="33"/>
      <c r="D5195" s="33"/>
      <c r="E5195" s="33"/>
      <c r="F5195" s="33"/>
      <c r="G5195" s="33"/>
      <c r="N5195"/>
      <c r="O5195"/>
      <c r="P5195"/>
      <c r="Q5195"/>
      <c r="R5195"/>
      <c r="S5195"/>
      <c r="T5195"/>
      <c r="U5195"/>
      <c r="V5195"/>
      <c r="W5195"/>
      <c r="X5195" s="410"/>
      <c r="Y5195" s="410"/>
      <c r="Z5195" s="410"/>
      <c r="AA5195" s="410"/>
      <c r="AB5195" s="410"/>
      <c r="AC5195" s="410"/>
      <c r="AD5195" s="410"/>
    </row>
    <row r="5196" spans="3:30" s="30" customFormat="1" x14ac:dyDescent="0.25">
      <c r="C5196" s="33"/>
      <c r="D5196" s="33"/>
      <c r="E5196" s="33"/>
      <c r="F5196" s="33"/>
      <c r="G5196" s="33"/>
      <c r="N5196"/>
      <c r="O5196"/>
      <c r="P5196"/>
      <c r="Q5196"/>
      <c r="R5196"/>
      <c r="S5196"/>
      <c r="T5196"/>
      <c r="U5196"/>
      <c r="V5196"/>
      <c r="W5196"/>
      <c r="X5196" s="410"/>
      <c r="Y5196" s="410"/>
      <c r="Z5196" s="410"/>
      <c r="AA5196" s="410"/>
      <c r="AB5196" s="410"/>
      <c r="AC5196" s="410"/>
      <c r="AD5196" s="410"/>
    </row>
    <row r="5197" spans="3:30" s="30" customFormat="1" x14ac:dyDescent="0.25">
      <c r="C5197" s="33"/>
      <c r="D5197" s="33"/>
      <c r="E5197" s="33"/>
      <c r="F5197" s="33"/>
      <c r="G5197" s="33"/>
      <c r="N5197"/>
      <c r="O5197"/>
      <c r="P5197"/>
      <c r="Q5197"/>
      <c r="R5197"/>
      <c r="S5197"/>
      <c r="T5197"/>
      <c r="U5197"/>
      <c r="V5197"/>
      <c r="W5197"/>
      <c r="X5197" s="410"/>
      <c r="Y5197" s="410"/>
      <c r="Z5197" s="410"/>
      <c r="AA5197" s="410"/>
      <c r="AB5197" s="410"/>
      <c r="AC5197" s="410"/>
      <c r="AD5197" s="410"/>
    </row>
    <row r="5198" spans="3:30" s="30" customFormat="1" x14ac:dyDescent="0.25">
      <c r="C5198" s="33"/>
      <c r="D5198" s="33"/>
      <c r="E5198" s="33"/>
      <c r="F5198" s="33"/>
      <c r="G5198" s="33"/>
      <c r="N5198"/>
      <c r="O5198"/>
      <c r="P5198"/>
      <c r="Q5198"/>
      <c r="R5198"/>
      <c r="S5198"/>
      <c r="T5198"/>
      <c r="U5198"/>
      <c r="V5198"/>
      <c r="W5198"/>
      <c r="X5198" s="410"/>
      <c r="Y5198" s="410"/>
      <c r="Z5198" s="410"/>
      <c r="AA5198" s="410"/>
      <c r="AB5198" s="410"/>
      <c r="AC5198" s="410"/>
      <c r="AD5198" s="410"/>
    </row>
    <row r="5199" spans="3:30" s="30" customFormat="1" x14ac:dyDescent="0.25">
      <c r="C5199" s="33"/>
      <c r="D5199" s="33"/>
      <c r="E5199" s="33"/>
      <c r="F5199" s="33"/>
      <c r="G5199" s="33"/>
      <c r="N5199"/>
      <c r="O5199"/>
      <c r="P5199"/>
      <c r="Q5199"/>
      <c r="R5199"/>
      <c r="S5199"/>
      <c r="T5199"/>
      <c r="U5199"/>
      <c r="V5199"/>
      <c r="W5199"/>
      <c r="X5199" s="410"/>
      <c r="Y5199" s="410"/>
      <c r="Z5199" s="410"/>
      <c r="AA5199" s="410"/>
      <c r="AB5199" s="410"/>
      <c r="AC5199" s="410"/>
      <c r="AD5199" s="410"/>
    </row>
    <row r="5200" spans="3:30" s="30" customFormat="1" x14ac:dyDescent="0.25">
      <c r="C5200" s="33"/>
      <c r="D5200" s="33"/>
      <c r="E5200" s="33"/>
      <c r="F5200" s="33"/>
      <c r="G5200" s="33"/>
      <c r="N5200"/>
      <c r="O5200"/>
      <c r="P5200"/>
      <c r="Q5200"/>
      <c r="R5200"/>
      <c r="S5200"/>
      <c r="T5200"/>
      <c r="U5200"/>
      <c r="V5200"/>
      <c r="W5200"/>
      <c r="X5200" s="410"/>
      <c r="Y5200" s="410"/>
      <c r="Z5200" s="410"/>
      <c r="AA5200" s="410"/>
      <c r="AB5200" s="410"/>
      <c r="AC5200" s="410"/>
      <c r="AD5200" s="410"/>
    </row>
    <row r="5201" spans="3:30" s="30" customFormat="1" x14ac:dyDescent="0.25">
      <c r="C5201" s="33"/>
      <c r="D5201" s="33"/>
      <c r="E5201" s="33"/>
      <c r="F5201" s="33"/>
      <c r="G5201" s="33"/>
      <c r="N5201"/>
      <c r="O5201"/>
      <c r="P5201"/>
      <c r="Q5201"/>
      <c r="R5201"/>
      <c r="S5201"/>
      <c r="T5201"/>
      <c r="U5201"/>
      <c r="V5201"/>
      <c r="W5201"/>
      <c r="X5201" s="410"/>
      <c r="Y5201" s="410"/>
      <c r="Z5201" s="410"/>
      <c r="AA5201" s="410"/>
      <c r="AB5201" s="410"/>
      <c r="AC5201" s="410"/>
      <c r="AD5201" s="410"/>
    </row>
    <row r="5202" spans="3:30" s="30" customFormat="1" x14ac:dyDescent="0.25">
      <c r="C5202" s="33"/>
      <c r="D5202" s="33"/>
      <c r="E5202" s="33"/>
      <c r="F5202" s="33"/>
      <c r="G5202" s="33"/>
      <c r="N5202"/>
      <c r="O5202"/>
      <c r="P5202"/>
      <c r="Q5202"/>
      <c r="R5202"/>
      <c r="S5202"/>
      <c r="T5202"/>
      <c r="U5202"/>
      <c r="V5202"/>
      <c r="W5202"/>
      <c r="X5202" s="410"/>
      <c r="Y5202" s="410"/>
      <c r="Z5202" s="410"/>
      <c r="AA5202" s="410"/>
      <c r="AB5202" s="410"/>
      <c r="AC5202" s="410"/>
      <c r="AD5202" s="410"/>
    </row>
    <row r="5203" spans="3:30" s="30" customFormat="1" x14ac:dyDescent="0.25">
      <c r="C5203" s="33"/>
      <c r="D5203" s="33"/>
      <c r="E5203" s="33"/>
      <c r="F5203" s="33"/>
      <c r="G5203" s="33"/>
      <c r="N5203"/>
      <c r="O5203"/>
      <c r="P5203"/>
      <c r="Q5203"/>
      <c r="R5203"/>
      <c r="S5203"/>
      <c r="T5203"/>
      <c r="U5203"/>
      <c r="V5203"/>
      <c r="W5203"/>
      <c r="X5203" s="410"/>
      <c r="Y5203" s="410"/>
      <c r="Z5203" s="410"/>
      <c r="AA5203" s="410"/>
      <c r="AB5203" s="410"/>
      <c r="AC5203" s="410"/>
      <c r="AD5203" s="410"/>
    </row>
    <row r="5204" spans="3:30" s="30" customFormat="1" x14ac:dyDescent="0.25">
      <c r="C5204" s="33"/>
      <c r="D5204" s="33"/>
      <c r="E5204" s="33"/>
      <c r="F5204" s="33"/>
      <c r="G5204" s="33"/>
      <c r="N5204"/>
      <c r="O5204"/>
      <c r="P5204"/>
      <c r="Q5204"/>
      <c r="R5204"/>
      <c r="S5204"/>
      <c r="T5204"/>
      <c r="U5204"/>
      <c r="V5204"/>
      <c r="W5204"/>
      <c r="X5204" s="410"/>
      <c r="Y5204" s="410"/>
      <c r="Z5204" s="410"/>
      <c r="AA5204" s="410"/>
      <c r="AB5204" s="410"/>
      <c r="AC5204" s="410"/>
      <c r="AD5204" s="410"/>
    </row>
    <row r="5205" spans="3:30" s="30" customFormat="1" x14ac:dyDescent="0.25">
      <c r="C5205" s="33"/>
      <c r="D5205" s="33"/>
      <c r="E5205" s="33"/>
      <c r="F5205" s="33"/>
      <c r="G5205" s="33"/>
      <c r="N5205"/>
      <c r="O5205"/>
      <c r="P5205"/>
      <c r="Q5205"/>
      <c r="R5205"/>
      <c r="S5205"/>
      <c r="T5205"/>
      <c r="U5205"/>
      <c r="V5205"/>
      <c r="W5205"/>
      <c r="X5205" s="410"/>
      <c r="Y5205" s="410"/>
      <c r="Z5205" s="410"/>
      <c r="AA5205" s="410"/>
      <c r="AB5205" s="410"/>
      <c r="AC5205" s="410"/>
      <c r="AD5205" s="410"/>
    </row>
    <row r="5206" spans="3:30" s="30" customFormat="1" x14ac:dyDescent="0.25">
      <c r="C5206" s="33"/>
      <c r="D5206" s="33"/>
      <c r="E5206" s="33"/>
      <c r="F5206" s="33"/>
      <c r="G5206" s="33"/>
      <c r="N5206"/>
      <c r="O5206"/>
      <c r="P5206"/>
      <c r="Q5206"/>
      <c r="R5206"/>
      <c r="S5206"/>
      <c r="T5206"/>
      <c r="U5206"/>
      <c r="V5206"/>
      <c r="W5206"/>
      <c r="X5206" s="410"/>
      <c r="Y5206" s="410"/>
      <c r="Z5206" s="410"/>
      <c r="AA5206" s="410"/>
      <c r="AB5206" s="410"/>
      <c r="AC5206" s="410"/>
      <c r="AD5206" s="410"/>
    </row>
    <row r="5207" spans="3:30" s="30" customFormat="1" x14ac:dyDescent="0.25">
      <c r="C5207" s="33"/>
      <c r="D5207" s="33"/>
      <c r="E5207" s="33"/>
      <c r="F5207" s="33"/>
      <c r="G5207" s="33"/>
      <c r="N5207"/>
      <c r="O5207"/>
      <c r="P5207"/>
      <c r="Q5207"/>
      <c r="R5207"/>
      <c r="S5207"/>
      <c r="T5207"/>
      <c r="U5207"/>
      <c r="V5207"/>
      <c r="W5207"/>
      <c r="X5207" s="410"/>
      <c r="Y5207" s="410"/>
      <c r="Z5207" s="410"/>
      <c r="AA5207" s="410"/>
      <c r="AB5207" s="410"/>
      <c r="AC5207" s="410"/>
      <c r="AD5207" s="410"/>
    </row>
    <row r="5208" spans="3:30" s="30" customFormat="1" x14ac:dyDescent="0.25">
      <c r="C5208" s="33"/>
      <c r="D5208" s="33"/>
      <c r="E5208" s="33"/>
      <c r="F5208" s="33"/>
      <c r="G5208" s="33"/>
      <c r="N5208"/>
      <c r="O5208"/>
      <c r="P5208"/>
      <c r="Q5208"/>
      <c r="R5208"/>
      <c r="S5208"/>
      <c r="T5208"/>
      <c r="U5208"/>
      <c r="V5208"/>
      <c r="W5208"/>
      <c r="X5208" s="410"/>
      <c r="Y5208" s="410"/>
      <c r="Z5208" s="410"/>
      <c r="AA5208" s="410"/>
      <c r="AB5208" s="410"/>
      <c r="AC5208" s="410"/>
      <c r="AD5208" s="410"/>
    </row>
    <row r="5209" spans="3:30" s="30" customFormat="1" x14ac:dyDescent="0.25">
      <c r="C5209" s="33"/>
      <c r="D5209" s="33"/>
      <c r="E5209" s="33"/>
      <c r="F5209" s="33"/>
      <c r="G5209" s="33"/>
      <c r="N5209"/>
      <c r="O5209"/>
      <c r="P5209"/>
      <c r="Q5209"/>
      <c r="R5209"/>
      <c r="S5209"/>
      <c r="T5209"/>
      <c r="U5209"/>
      <c r="V5209"/>
      <c r="W5209"/>
      <c r="X5209" s="410"/>
      <c r="Y5209" s="410"/>
      <c r="Z5209" s="410"/>
      <c r="AA5209" s="410"/>
      <c r="AB5209" s="410"/>
      <c r="AC5209" s="410"/>
      <c r="AD5209" s="410"/>
    </row>
    <row r="5210" spans="3:30" s="30" customFormat="1" x14ac:dyDescent="0.25">
      <c r="C5210" s="33"/>
      <c r="D5210" s="33"/>
      <c r="E5210" s="33"/>
      <c r="F5210" s="33"/>
      <c r="G5210" s="33"/>
      <c r="N5210"/>
      <c r="O5210"/>
      <c r="P5210"/>
      <c r="Q5210"/>
      <c r="R5210"/>
      <c r="S5210"/>
      <c r="T5210"/>
      <c r="U5210"/>
      <c r="V5210"/>
      <c r="W5210"/>
      <c r="X5210" s="410"/>
      <c r="Y5210" s="410"/>
      <c r="Z5210" s="410"/>
      <c r="AA5210" s="410"/>
      <c r="AB5210" s="410"/>
      <c r="AC5210" s="410"/>
      <c r="AD5210" s="410"/>
    </row>
    <row r="5211" spans="3:30" s="30" customFormat="1" x14ac:dyDescent="0.25">
      <c r="C5211" s="33"/>
      <c r="D5211" s="33"/>
      <c r="E5211" s="33"/>
      <c r="F5211" s="33"/>
      <c r="G5211" s="33"/>
      <c r="N5211"/>
      <c r="O5211"/>
      <c r="P5211"/>
      <c r="Q5211"/>
      <c r="R5211"/>
      <c r="S5211"/>
      <c r="T5211"/>
      <c r="U5211"/>
      <c r="V5211"/>
      <c r="W5211"/>
      <c r="X5211" s="410"/>
      <c r="Y5211" s="410"/>
      <c r="Z5211" s="410"/>
      <c r="AA5211" s="410"/>
      <c r="AB5211" s="410"/>
      <c r="AC5211" s="410"/>
      <c r="AD5211" s="410"/>
    </row>
    <row r="5212" spans="3:30" s="30" customFormat="1" x14ac:dyDescent="0.25">
      <c r="C5212" s="33"/>
      <c r="D5212" s="33"/>
      <c r="E5212" s="33"/>
      <c r="F5212" s="33"/>
      <c r="G5212" s="33"/>
      <c r="N5212"/>
      <c r="O5212"/>
      <c r="P5212"/>
      <c r="Q5212"/>
      <c r="R5212"/>
      <c r="S5212"/>
      <c r="T5212"/>
      <c r="U5212"/>
      <c r="V5212"/>
      <c r="W5212"/>
      <c r="X5212" s="410"/>
      <c r="Y5212" s="410"/>
      <c r="Z5212" s="410"/>
      <c r="AA5212" s="410"/>
      <c r="AB5212" s="410"/>
      <c r="AC5212" s="410"/>
      <c r="AD5212" s="410"/>
    </row>
    <row r="5213" spans="3:30" s="30" customFormat="1" x14ac:dyDescent="0.25">
      <c r="C5213" s="33"/>
      <c r="D5213" s="33"/>
      <c r="E5213" s="33"/>
      <c r="F5213" s="33"/>
      <c r="G5213" s="33"/>
      <c r="N5213"/>
      <c r="O5213"/>
      <c r="P5213"/>
      <c r="Q5213"/>
      <c r="R5213"/>
      <c r="S5213"/>
      <c r="T5213"/>
      <c r="U5213"/>
      <c r="V5213"/>
      <c r="W5213"/>
      <c r="X5213" s="410"/>
      <c r="Y5213" s="410"/>
      <c r="Z5213" s="410"/>
      <c r="AA5213" s="410"/>
      <c r="AB5213" s="410"/>
      <c r="AC5213" s="410"/>
      <c r="AD5213" s="410"/>
    </row>
    <row r="5214" spans="3:30" s="30" customFormat="1" x14ac:dyDescent="0.25">
      <c r="C5214" s="33"/>
      <c r="D5214" s="33"/>
      <c r="E5214" s="33"/>
      <c r="F5214" s="33"/>
      <c r="G5214" s="33"/>
      <c r="N5214"/>
      <c r="O5214"/>
      <c r="P5214"/>
      <c r="Q5214"/>
      <c r="R5214"/>
      <c r="S5214"/>
      <c r="T5214"/>
      <c r="U5214"/>
      <c r="V5214"/>
      <c r="W5214"/>
      <c r="X5214" s="410"/>
      <c r="Y5214" s="410"/>
      <c r="Z5214" s="410"/>
      <c r="AA5214" s="410"/>
      <c r="AB5214" s="410"/>
      <c r="AC5214" s="410"/>
      <c r="AD5214" s="410"/>
    </row>
    <row r="5215" spans="3:30" s="30" customFormat="1" x14ac:dyDescent="0.25">
      <c r="C5215" s="33"/>
      <c r="D5215" s="33"/>
      <c r="E5215" s="33"/>
      <c r="F5215" s="33"/>
      <c r="G5215" s="33"/>
      <c r="N5215"/>
      <c r="O5215"/>
      <c r="P5215"/>
      <c r="Q5215"/>
      <c r="R5215"/>
      <c r="S5215"/>
      <c r="T5215"/>
      <c r="U5215"/>
      <c r="V5215"/>
      <c r="W5215"/>
      <c r="X5215" s="410"/>
      <c r="Y5215" s="410"/>
      <c r="Z5215" s="410"/>
      <c r="AA5215" s="410"/>
      <c r="AB5215" s="410"/>
      <c r="AC5215" s="410"/>
      <c r="AD5215" s="410"/>
    </row>
    <row r="5216" spans="3:30" s="30" customFormat="1" x14ac:dyDescent="0.25">
      <c r="C5216" s="33"/>
      <c r="D5216" s="33"/>
      <c r="E5216" s="33"/>
      <c r="F5216" s="33"/>
      <c r="G5216" s="33"/>
      <c r="N5216"/>
      <c r="O5216"/>
      <c r="P5216"/>
      <c r="Q5216"/>
      <c r="R5216"/>
      <c r="S5216"/>
      <c r="T5216"/>
      <c r="U5216"/>
      <c r="V5216"/>
      <c r="W5216"/>
      <c r="X5216" s="410"/>
      <c r="Y5216" s="410"/>
      <c r="Z5216" s="410"/>
      <c r="AA5216" s="410"/>
      <c r="AB5216" s="410"/>
      <c r="AC5216" s="410"/>
      <c r="AD5216" s="410"/>
    </row>
    <row r="5217" spans="3:30" s="30" customFormat="1" x14ac:dyDescent="0.25">
      <c r="C5217" s="33"/>
      <c r="D5217" s="33"/>
      <c r="E5217" s="33"/>
      <c r="F5217" s="33"/>
      <c r="G5217" s="33"/>
      <c r="N5217"/>
      <c r="O5217"/>
      <c r="P5217"/>
      <c r="Q5217"/>
      <c r="R5217"/>
      <c r="S5217"/>
      <c r="T5217"/>
      <c r="U5217"/>
      <c r="V5217"/>
      <c r="W5217"/>
      <c r="X5217" s="410"/>
      <c r="Y5217" s="410"/>
      <c r="Z5217" s="410"/>
      <c r="AA5217" s="410"/>
      <c r="AB5217" s="410"/>
      <c r="AC5217" s="410"/>
      <c r="AD5217" s="410"/>
    </row>
    <row r="5218" spans="3:30" s="30" customFormat="1" x14ac:dyDescent="0.25">
      <c r="C5218" s="33"/>
      <c r="D5218" s="33"/>
      <c r="E5218" s="33"/>
      <c r="F5218" s="33"/>
      <c r="G5218" s="33"/>
      <c r="N5218"/>
      <c r="O5218"/>
      <c r="P5218"/>
      <c r="Q5218"/>
      <c r="R5218"/>
      <c r="S5218"/>
      <c r="T5218"/>
      <c r="U5218"/>
      <c r="V5218"/>
      <c r="W5218"/>
      <c r="X5218" s="410"/>
      <c r="Y5218" s="410"/>
      <c r="Z5218" s="410"/>
      <c r="AA5218" s="410"/>
      <c r="AB5218" s="410"/>
      <c r="AC5218" s="410"/>
      <c r="AD5218" s="410"/>
    </row>
    <row r="5219" spans="3:30" s="30" customFormat="1" x14ac:dyDescent="0.25">
      <c r="C5219" s="33"/>
      <c r="D5219" s="33"/>
      <c r="E5219" s="33"/>
      <c r="F5219" s="33"/>
      <c r="G5219" s="33"/>
      <c r="N5219"/>
      <c r="O5219"/>
      <c r="P5219"/>
      <c r="Q5219"/>
      <c r="R5219"/>
      <c r="S5219"/>
      <c r="T5219"/>
      <c r="U5219"/>
      <c r="V5219"/>
      <c r="W5219"/>
      <c r="X5219" s="410"/>
      <c r="Y5219" s="410"/>
      <c r="Z5219" s="410"/>
      <c r="AA5219" s="410"/>
      <c r="AB5219" s="410"/>
      <c r="AC5219" s="410"/>
      <c r="AD5219" s="410"/>
    </row>
    <row r="5220" spans="3:30" s="30" customFormat="1" x14ac:dyDescent="0.25">
      <c r="C5220" s="33"/>
      <c r="D5220" s="33"/>
      <c r="E5220" s="33"/>
      <c r="F5220" s="33"/>
      <c r="G5220" s="33"/>
      <c r="N5220"/>
      <c r="O5220"/>
      <c r="P5220"/>
      <c r="Q5220"/>
      <c r="R5220"/>
      <c r="S5220"/>
      <c r="T5220"/>
      <c r="U5220"/>
      <c r="V5220"/>
      <c r="W5220"/>
      <c r="X5220" s="410"/>
      <c r="Y5220" s="410"/>
      <c r="Z5220" s="410"/>
      <c r="AA5220" s="410"/>
      <c r="AB5220" s="410"/>
      <c r="AC5220" s="410"/>
      <c r="AD5220" s="410"/>
    </row>
    <row r="5221" spans="3:30" s="30" customFormat="1" x14ac:dyDescent="0.25">
      <c r="C5221" s="33"/>
      <c r="D5221" s="33"/>
      <c r="E5221" s="33"/>
      <c r="F5221" s="33"/>
      <c r="G5221" s="33"/>
      <c r="N5221"/>
      <c r="O5221"/>
      <c r="P5221"/>
      <c r="Q5221"/>
      <c r="R5221"/>
      <c r="S5221"/>
      <c r="T5221"/>
      <c r="U5221"/>
      <c r="V5221"/>
      <c r="W5221"/>
      <c r="X5221" s="410"/>
      <c r="Y5221" s="410"/>
      <c r="Z5221" s="410"/>
      <c r="AA5221" s="410"/>
      <c r="AB5221" s="410"/>
      <c r="AC5221" s="410"/>
      <c r="AD5221" s="410"/>
    </row>
    <row r="5222" spans="3:30" s="30" customFormat="1" x14ac:dyDescent="0.25">
      <c r="C5222" s="33"/>
      <c r="D5222" s="33"/>
      <c r="E5222" s="33"/>
      <c r="F5222" s="33"/>
      <c r="G5222" s="33"/>
      <c r="N5222"/>
      <c r="O5222"/>
      <c r="P5222"/>
      <c r="Q5222"/>
      <c r="R5222"/>
      <c r="S5222"/>
      <c r="T5222"/>
      <c r="U5222"/>
      <c r="V5222"/>
      <c r="W5222"/>
      <c r="X5222" s="410"/>
      <c r="Y5222" s="410"/>
      <c r="Z5222" s="410"/>
      <c r="AA5222" s="410"/>
      <c r="AB5222" s="410"/>
      <c r="AC5222" s="410"/>
      <c r="AD5222" s="410"/>
    </row>
    <row r="5223" spans="3:30" s="30" customFormat="1" x14ac:dyDescent="0.25">
      <c r="C5223" s="33"/>
      <c r="D5223" s="33"/>
      <c r="E5223" s="33"/>
      <c r="F5223" s="33"/>
      <c r="G5223" s="33"/>
      <c r="N5223"/>
      <c r="O5223"/>
      <c r="P5223"/>
      <c r="Q5223"/>
      <c r="R5223"/>
      <c r="S5223"/>
      <c r="T5223"/>
      <c r="U5223"/>
      <c r="V5223"/>
      <c r="W5223"/>
      <c r="X5223" s="410"/>
      <c r="Y5223" s="410"/>
      <c r="Z5223" s="410"/>
      <c r="AA5223" s="410"/>
      <c r="AB5223" s="410"/>
      <c r="AC5223" s="410"/>
      <c r="AD5223" s="410"/>
    </row>
    <row r="5224" spans="3:30" s="30" customFormat="1" x14ac:dyDescent="0.25">
      <c r="C5224" s="33"/>
      <c r="D5224" s="33"/>
      <c r="E5224" s="33"/>
      <c r="F5224" s="33"/>
      <c r="G5224" s="33"/>
      <c r="N5224"/>
      <c r="O5224"/>
      <c r="P5224"/>
      <c r="Q5224"/>
      <c r="R5224"/>
      <c r="S5224"/>
      <c r="T5224"/>
      <c r="U5224"/>
      <c r="V5224"/>
      <c r="W5224"/>
      <c r="X5224" s="410"/>
      <c r="Y5224" s="410"/>
      <c r="Z5224" s="410"/>
      <c r="AA5224" s="410"/>
      <c r="AB5224" s="410"/>
      <c r="AC5224" s="410"/>
      <c r="AD5224" s="410"/>
    </row>
    <row r="5225" spans="3:30" s="30" customFormat="1" x14ac:dyDescent="0.25">
      <c r="C5225" s="33"/>
      <c r="D5225" s="33"/>
      <c r="E5225" s="33"/>
      <c r="F5225" s="33"/>
      <c r="G5225" s="33"/>
      <c r="N5225"/>
      <c r="O5225"/>
      <c r="P5225"/>
      <c r="Q5225"/>
      <c r="R5225"/>
      <c r="S5225"/>
      <c r="T5225"/>
      <c r="U5225"/>
      <c r="V5225"/>
      <c r="W5225"/>
      <c r="X5225" s="410"/>
      <c r="Y5225" s="410"/>
      <c r="Z5225" s="410"/>
      <c r="AA5225" s="410"/>
      <c r="AB5225" s="410"/>
      <c r="AC5225" s="410"/>
      <c r="AD5225" s="410"/>
    </row>
    <row r="5226" spans="3:30" s="30" customFormat="1" x14ac:dyDescent="0.25">
      <c r="C5226" s="33"/>
      <c r="D5226" s="33"/>
      <c r="E5226" s="33"/>
      <c r="F5226" s="33"/>
      <c r="G5226" s="33"/>
      <c r="N5226"/>
      <c r="O5226"/>
      <c r="P5226"/>
      <c r="Q5226"/>
      <c r="R5226"/>
      <c r="S5226"/>
      <c r="T5226"/>
      <c r="U5226"/>
      <c r="V5226"/>
      <c r="W5226"/>
      <c r="X5226" s="410"/>
      <c r="Y5226" s="410"/>
      <c r="Z5226" s="410"/>
      <c r="AA5226" s="410"/>
      <c r="AB5226" s="410"/>
      <c r="AC5226" s="410"/>
      <c r="AD5226" s="410"/>
    </row>
    <row r="5227" spans="3:30" s="30" customFormat="1" x14ac:dyDescent="0.25">
      <c r="C5227" s="33"/>
      <c r="D5227" s="33"/>
      <c r="E5227" s="33"/>
      <c r="F5227" s="33"/>
      <c r="G5227" s="33"/>
      <c r="N5227"/>
      <c r="O5227"/>
      <c r="P5227"/>
      <c r="Q5227"/>
      <c r="R5227"/>
      <c r="S5227"/>
      <c r="T5227"/>
      <c r="U5227"/>
      <c r="V5227"/>
      <c r="W5227"/>
      <c r="X5227" s="410"/>
      <c r="Y5227" s="410"/>
      <c r="Z5227" s="410"/>
      <c r="AA5227" s="410"/>
      <c r="AB5227" s="410"/>
      <c r="AC5227" s="410"/>
      <c r="AD5227" s="410"/>
    </row>
    <row r="5228" spans="3:30" s="30" customFormat="1" x14ac:dyDescent="0.25">
      <c r="C5228" s="33"/>
      <c r="D5228" s="33"/>
      <c r="E5228" s="33"/>
      <c r="F5228" s="33"/>
      <c r="G5228" s="33"/>
      <c r="N5228"/>
      <c r="O5228"/>
      <c r="P5228"/>
      <c r="Q5228"/>
      <c r="R5228"/>
      <c r="S5228"/>
      <c r="T5228"/>
      <c r="U5228"/>
      <c r="V5228"/>
      <c r="W5228"/>
      <c r="X5228" s="410"/>
      <c r="Y5228" s="410"/>
      <c r="Z5228" s="410"/>
      <c r="AA5228" s="410"/>
      <c r="AB5228" s="410"/>
      <c r="AC5228" s="410"/>
      <c r="AD5228" s="410"/>
    </row>
    <row r="5229" spans="3:30" s="30" customFormat="1" x14ac:dyDescent="0.25">
      <c r="C5229" s="33"/>
      <c r="D5229" s="33"/>
      <c r="E5229" s="33"/>
      <c r="F5229" s="33"/>
      <c r="G5229" s="33"/>
      <c r="N5229"/>
      <c r="O5229"/>
      <c r="P5229"/>
      <c r="Q5229"/>
      <c r="R5229"/>
      <c r="S5229"/>
      <c r="T5229"/>
      <c r="U5229"/>
      <c r="V5229"/>
      <c r="W5229"/>
      <c r="X5229" s="410"/>
      <c r="Y5229" s="410"/>
      <c r="Z5229" s="410"/>
      <c r="AA5229" s="410"/>
      <c r="AB5229" s="410"/>
      <c r="AC5229" s="410"/>
      <c r="AD5229" s="410"/>
    </row>
    <row r="5230" spans="3:30" s="30" customFormat="1" x14ac:dyDescent="0.25">
      <c r="C5230" s="33"/>
      <c r="D5230" s="33"/>
      <c r="E5230" s="33"/>
      <c r="F5230" s="33"/>
      <c r="G5230" s="33"/>
      <c r="N5230"/>
      <c r="O5230"/>
      <c r="P5230"/>
      <c r="Q5230"/>
      <c r="R5230"/>
      <c r="S5230"/>
      <c r="T5230"/>
      <c r="U5230"/>
      <c r="V5230"/>
      <c r="W5230"/>
      <c r="X5230" s="410"/>
      <c r="Y5230" s="410"/>
      <c r="Z5230" s="410"/>
      <c r="AA5230" s="410"/>
      <c r="AB5230" s="410"/>
      <c r="AC5230" s="410"/>
      <c r="AD5230" s="410"/>
    </row>
    <row r="5231" spans="3:30" s="30" customFormat="1" x14ac:dyDescent="0.25">
      <c r="C5231" s="33"/>
      <c r="D5231" s="33"/>
      <c r="E5231" s="33"/>
      <c r="F5231" s="33"/>
      <c r="G5231" s="33"/>
      <c r="N5231"/>
      <c r="O5231"/>
      <c r="P5231"/>
      <c r="Q5231"/>
      <c r="R5231"/>
      <c r="S5231"/>
      <c r="T5231"/>
      <c r="U5231"/>
      <c r="V5231"/>
      <c r="W5231"/>
      <c r="X5231" s="410"/>
      <c r="Y5231" s="410"/>
      <c r="Z5231" s="410"/>
      <c r="AA5231" s="410"/>
      <c r="AB5231" s="410"/>
      <c r="AC5231" s="410"/>
      <c r="AD5231" s="410"/>
    </row>
    <row r="5232" spans="3:30" s="30" customFormat="1" x14ac:dyDescent="0.25">
      <c r="C5232" s="33"/>
      <c r="D5232" s="33"/>
      <c r="E5232" s="33"/>
      <c r="F5232" s="33"/>
      <c r="G5232" s="33"/>
      <c r="N5232"/>
      <c r="O5232"/>
      <c r="P5232"/>
      <c r="Q5232"/>
      <c r="R5232"/>
      <c r="S5232"/>
      <c r="T5232"/>
      <c r="U5232"/>
      <c r="V5232"/>
      <c r="W5232"/>
      <c r="X5232" s="410"/>
      <c r="Y5232" s="410"/>
      <c r="Z5232" s="410"/>
      <c r="AA5232" s="410"/>
      <c r="AB5232" s="410"/>
      <c r="AC5232" s="410"/>
      <c r="AD5232" s="410"/>
    </row>
    <row r="5233" spans="3:30" s="30" customFormat="1" x14ac:dyDescent="0.25">
      <c r="C5233" s="33"/>
      <c r="D5233" s="33"/>
      <c r="E5233" s="33"/>
      <c r="F5233" s="33"/>
      <c r="G5233" s="33"/>
      <c r="N5233"/>
      <c r="O5233"/>
      <c r="P5233"/>
      <c r="Q5233"/>
      <c r="R5233"/>
      <c r="S5233"/>
      <c r="T5233"/>
      <c r="U5233"/>
      <c r="V5233"/>
      <c r="W5233"/>
      <c r="X5233" s="410"/>
      <c r="Y5233" s="410"/>
      <c r="Z5233" s="410"/>
      <c r="AA5233" s="410"/>
      <c r="AB5233" s="410"/>
      <c r="AC5233" s="410"/>
      <c r="AD5233" s="410"/>
    </row>
    <row r="5234" spans="3:30" s="30" customFormat="1" x14ac:dyDescent="0.25">
      <c r="C5234" s="33"/>
      <c r="D5234" s="33"/>
      <c r="E5234" s="33"/>
      <c r="F5234" s="33"/>
      <c r="G5234" s="33"/>
      <c r="N5234"/>
      <c r="O5234"/>
      <c r="P5234"/>
      <c r="Q5234"/>
      <c r="R5234"/>
      <c r="S5234"/>
      <c r="T5234"/>
      <c r="U5234"/>
      <c r="V5234"/>
      <c r="W5234"/>
      <c r="X5234" s="410"/>
      <c r="Y5234" s="410"/>
      <c r="Z5234" s="410"/>
      <c r="AA5234" s="410"/>
      <c r="AB5234" s="410"/>
      <c r="AC5234" s="410"/>
      <c r="AD5234" s="410"/>
    </row>
    <row r="5235" spans="3:30" s="30" customFormat="1" x14ac:dyDescent="0.25">
      <c r="C5235" s="33"/>
      <c r="D5235" s="33"/>
      <c r="E5235" s="33"/>
      <c r="F5235" s="33"/>
      <c r="G5235" s="33"/>
      <c r="N5235"/>
      <c r="O5235"/>
      <c r="P5235"/>
      <c r="Q5235"/>
      <c r="R5235"/>
      <c r="S5235"/>
      <c r="T5235"/>
      <c r="U5235"/>
      <c r="V5235"/>
      <c r="W5235"/>
      <c r="X5235" s="410"/>
      <c r="Y5235" s="410"/>
      <c r="Z5235" s="410"/>
      <c r="AA5235" s="410"/>
      <c r="AB5235" s="410"/>
      <c r="AC5235" s="410"/>
      <c r="AD5235" s="410"/>
    </row>
    <row r="5236" spans="3:30" s="30" customFormat="1" x14ac:dyDescent="0.25">
      <c r="C5236" s="33"/>
      <c r="D5236" s="33"/>
      <c r="E5236" s="33"/>
      <c r="F5236" s="33"/>
      <c r="G5236" s="33"/>
      <c r="N5236"/>
      <c r="O5236"/>
      <c r="P5236"/>
      <c r="Q5236"/>
      <c r="R5236"/>
      <c r="S5236"/>
      <c r="T5236"/>
      <c r="U5236"/>
      <c r="V5236"/>
      <c r="W5236"/>
      <c r="X5236" s="410"/>
      <c r="Y5236" s="410"/>
      <c r="Z5236" s="410"/>
      <c r="AA5236" s="410"/>
      <c r="AB5236" s="410"/>
      <c r="AC5236" s="410"/>
      <c r="AD5236" s="410"/>
    </row>
    <row r="5237" spans="3:30" s="30" customFormat="1" x14ac:dyDescent="0.25">
      <c r="C5237" s="33"/>
      <c r="D5237" s="33"/>
      <c r="E5237" s="33"/>
      <c r="F5237" s="33"/>
      <c r="G5237" s="33"/>
      <c r="N5237"/>
      <c r="O5237"/>
      <c r="P5237"/>
      <c r="Q5237"/>
      <c r="R5237"/>
      <c r="S5237"/>
      <c r="T5237"/>
      <c r="U5237"/>
      <c r="V5237"/>
      <c r="W5237"/>
      <c r="X5237" s="410"/>
      <c r="Y5237" s="410"/>
      <c r="Z5237" s="410"/>
      <c r="AA5237" s="410"/>
      <c r="AB5237" s="410"/>
      <c r="AC5237" s="410"/>
      <c r="AD5237" s="410"/>
    </row>
    <row r="5238" spans="3:30" s="30" customFormat="1" x14ac:dyDescent="0.25">
      <c r="C5238" s="33"/>
      <c r="D5238" s="33"/>
      <c r="E5238" s="33"/>
      <c r="F5238" s="33"/>
      <c r="G5238" s="33"/>
      <c r="N5238"/>
      <c r="O5238"/>
      <c r="P5238"/>
      <c r="Q5238"/>
      <c r="R5238"/>
      <c r="S5238"/>
      <c r="T5238"/>
      <c r="U5238"/>
      <c r="V5238"/>
      <c r="W5238"/>
      <c r="X5238" s="410"/>
      <c r="Y5238" s="410"/>
      <c r="Z5238" s="410"/>
      <c r="AA5238" s="410"/>
      <c r="AB5238" s="410"/>
      <c r="AC5238" s="410"/>
      <c r="AD5238" s="410"/>
    </row>
    <row r="5239" spans="3:30" s="30" customFormat="1" x14ac:dyDescent="0.25">
      <c r="C5239" s="33"/>
      <c r="D5239" s="33"/>
      <c r="E5239" s="33"/>
      <c r="F5239" s="33"/>
      <c r="G5239" s="33"/>
      <c r="N5239"/>
      <c r="O5239"/>
      <c r="P5239"/>
      <c r="Q5239"/>
      <c r="R5239"/>
      <c r="S5239"/>
      <c r="T5239"/>
      <c r="U5239"/>
      <c r="V5239"/>
      <c r="W5239"/>
      <c r="X5239" s="410"/>
      <c r="Y5239" s="410"/>
      <c r="Z5239" s="410"/>
      <c r="AA5239" s="410"/>
      <c r="AB5239" s="410"/>
      <c r="AC5239" s="410"/>
      <c r="AD5239" s="410"/>
    </row>
    <row r="5240" spans="3:30" s="30" customFormat="1" x14ac:dyDescent="0.25">
      <c r="C5240" s="33"/>
      <c r="D5240" s="33"/>
      <c r="E5240" s="33"/>
      <c r="F5240" s="33"/>
      <c r="G5240" s="33"/>
      <c r="N5240"/>
      <c r="O5240"/>
      <c r="P5240"/>
      <c r="Q5240"/>
      <c r="R5240"/>
      <c r="S5240"/>
      <c r="T5240"/>
      <c r="U5240"/>
      <c r="V5240"/>
      <c r="W5240"/>
      <c r="X5240" s="410"/>
      <c r="Y5240" s="410"/>
      <c r="Z5240" s="410"/>
      <c r="AA5240" s="410"/>
      <c r="AB5240" s="410"/>
      <c r="AC5240" s="410"/>
      <c r="AD5240" s="410"/>
    </row>
    <row r="5241" spans="3:30" s="30" customFormat="1" x14ac:dyDescent="0.25">
      <c r="C5241" s="33"/>
      <c r="D5241" s="33"/>
      <c r="E5241" s="33"/>
      <c r="F5241" s="33"/>
      <c r="G5241" s="33"/>
      <c r="N5241"/>
      <c r="O5241"/>
      <c r="P5241"/>
      <c r="Q5241"/>
      <c r="R5241"/>
      <c r="S5241"/>
      <c r="T5241"/>
      <c r="U5241"/>
      <c r="V5241"/>
      <c r="W5241"/>
      <c r="X5241" s="410"/>
      <c r="Y5241" s="410"/>
      <c r="Z5241" s="410"/>
      <c r="AA5241" s="410"/>
      <c r="AB5241" s="410"/>
      <c r="AC5241" s="410"/>
      <c r="AD5241" s="410"/>
    </row>
    <row r="5242" spans="3:30" s="30" customFormat="1" x14ac:dyDescent="0.25">
      <c r="C5242" s="33"/>
      <c r="D5242" s="33"/>
      <c r="E5242" s="33"/>
      <c r="F5242" s="33"/>
      <c r="G5242" s="33"/>
      <c r="N5242"/>
      <c r="O5242"/>
      <c r="P5242"/>
      <c r="Q5242"/>
      <c r="R5242"/>
      <c r="S5242"/>
      <c r="T5242"/>
      <c r="U5242"/>
      <c r="V5242"/>
      <c r="W5242"/>
      <c r="X5242" s="410"/>
      <c r="Y5242" s="410"/>
      <c r="Z5242" s="410"/>
      <c r="AA5242" s="410"/>
      <c r="AB5242" s="410"/>
      <c r="AC5242" s="410"/>
      <c r="AD5242" s="410"/>
    </row>
    <row r="5243" spans="3:30" s="30" customFormat="1" x14ac:dyDescent="0.25">
      <c r="C5243" s="33"/>
      <c r="D5243" s="33"/>
      <c r="E5243" s="33"/>
      <c r="F5243" s="33"/>
      <c r="G5243" s="33"/>
      <c r="N5243"/>
      <c r="O5243"/>
      <c r="P5243"/>
      <c r="Q5243"/>
      <c r="R5243"/>
      <c r="S5243"/>
      <c r="T5243"/>
      <c r="U5243"/>
      <c r="V5243"/>
      <c r="W5243"/>
      <c r="X5243" s="410"/>
      <c r="Y5243" s="410"/>
      <c r="Z5243" s="410"/>
      <c r="AA5243" s="410"/>
      <c r="AB5243" s="410"/>
      <c r="AC5243" s="410"/>
      <c r="AD5243" s="410"/>
    </row>
    <row r="5244" spans="3:30" s="30" customFormat="1" x14ac:dyDescent="0.25">
      <c r="C5244" s="33"/>
      <c r="D5244" s="33"/>
      <c r="E5244" s="33"/>
      <c r="F5244" s="33"/>
      <c r="G5244" s="33"/>
      <c r="N5244"/>
      <c r="O5244"/>
      <c r="P5244"/>
      <c r="Q5244"/>
      <c r="R5244"/>
      <c r="S5244"/>
      <c r="T5244"/>
      <c r="U5244"/>
      <c r="V5244"/>
      <c r="W5244"/>
      <c r="X5244" s="410"/>
      <c r="Y5244" s="410"/>
      <c r="Z5244" s="410"/>
      <c r="AA5244" s="410"/>
      <c r="AB5244" s="410"/>
      <c r="AC5244" s="410"/>
      <c r="AD5244" s="410"/>
    </row>
    <row r="5245" spans="3:30" s="30" customFormat="1" x14ac:dyDescent="0.25">
      <c r="C5245" s="33"/>
      <c r="D5245" s="33"/>
      <c r="E5245" s="33"/>
      <c r="F5245" s="33"/>
      <c r="G5245" s="33"/>
      <c r="N5245"/>
      <c r="O5245"/>
      <c r="P5245"/>
      <c r="Q5245"/>
      <c r="R5245"/>
      <c r="S5245"/>
      <c r="T5245"/>
      <c r="U5245"/>
      <c r="V5245"/>
      <c r="W5245"/>
      <c r="X5245" s="410"/>
      <c r="Y5245" s="410"/>
      <c r="Z5245" s="410"/>
      <c r="AA5245" s="410"/>
      <c r="AB5245" s="410"/>
      <c r="AC5245" s="410"/>
      <c r="AD5245" s="410"/>
    </row>
    <row r="5246" spans="3:30" s="30" customFormat="1" x14ac:dyDescent="0.25">
      <c r="C5246" s="33"/>
      <c r="D5246" s="33"/>
      <c r="E5246" s="33"/>
      <c r="F5246" s="33"/>
      <c r="G5246" s="33"/>
      <c r="N5246"/>
      <c r="O5246"/>
      <c r="P5246"/>
      <c r="Q5246"/>
      <c r="R5246"/>
      <c r="S5246"/>
      <c r="T5246"/>
      <c r="U5246"/>
      <c r="V5246"/>
      <c r="W5246"/>
      <c r="X5246" s="410"/>
      <c r="Y5246" s="410"/>
      <c r="Z5246" s="410"/>
      <c r="AA5246" s="410"/>
      <c r="AB5246" s="410"/>
      <c r="AC5246" s="410"/>
      <c r="AD5246" s="410"/>
    </row>
    <row r="5247" spans="3:30" s="30" customFormat="1" x14ac:dyDescent="0.25">
      <c r="C5247" s="33"/>
      <c r="D5247" s="33"/>
      <c r="E5247" s="33"/>
      <c r="F5247" s="33"/>
      <c r="G5247" s="33"/>
      <c r="N5247"/>
      <c r="O5247"/>
      <c r="P5247"/>
      <c r="Q5247"/>
      <c r="R5247"/>
      <c r="S5247"/>
      <c r="T5247"/>
      <c r="U5247"/>
      <c r="V5247"/>
      <c r="W5247"/>
      <c r="X5247" s="410"/>
      <c r="Y5247" s="410"/>
      <c r="Z5247" s="410"/>
      <c r="AA5247" s="410"/>
      <c r="AB5247" s="410"/>
      <c r="AC5247" s="410"/>
      <c r="AD5247" s="410"/>
    </row>
    <row r="5248" spans="3:30" s="30" customFormat="1" x14ac:dyDescent="0.25">
      <c r="C5248" s="33"/>
      <c r="D5248" s="33"/>
      <c r="E5248" s="33"/>
      <c r="F5248" s="33"/>
      <c r="G5248" s="33"/>
      <c r="N5248"/>
      <c r="O5248"/>
      <c r="P5248"/>
      <c r="Q5248"/>
      <c r="R5248"/>
      <c r="S5248"/>
      <c r="T5248"/>
      <c r="U5248"/>
      <c r="V5248"/>
      <c r="W5248"/>
      <c r="X5248" s="410"/>
      <c r="Y5248" s="410"/>
      <c r="Z5248" s="410"/>
      <c r="AA5248" s="410"/>
      <c r="AB5248" s="410"/>
      <c r="AC5248" s="410"/>
      <c r="AD5248" s="410"/>
    </row>
    <row r="5249" spans="3:30" s="30" customFormat="1" x14ac:dyDescent="0.25">
      <c r="C5249" s="33"/>
      <c r="D5249" s="33"/>
      <c r="E5249" s="33"/>
      <c r="F5249" s="33"/>
      <c r="G5249" s="33"/>
      <c r="N5249"/>
      <c r="O5249"/>
      <c r="P5249"/>
      <c r="Q5249"/>
      <c r="R5249"/>
      <c r="S5249"/>
      <c r="T5249"/>
      <c r="U5249"/>
      <c r="V5249"/>
      <c r="W5249"/>
      <c r="X5249" s="410"/>
      <c r="Y5249" s="410"/>
      <c r="Z5249" s="410"/>
      <c r="AA5249" s="410"/>
      <c r="AB5249" s="410"/>
      <c r="AC5249" s="410"/>
      <c r="AD5249" s="410"/>
    </row>
    <row r="5250" spans="3:30" s="30" customFormat="1" x14ac:dyDescent="0.25">
      <c r="C5250" s="33"/>
      <c r="D5250" s="33"/>
      <c r="E5250" s="33"/>
      <c r="F5250" s="33"/>
      <c r="G5250" s="33"/>
      <c r="N5250"/>
      <c r="O5250"/>
      <c r="P5250"/>
      <c r="Q5250"/>
      <c r="R5250"/>
      <c r="S5250"/>
      <c r="T5250"/>
      <c r="U5250"/>
      <c r="V5250"/>
      <c r="W5250"/>
      <c r="X5250" s="410"/>
      <c r="Y5250" s="410"/>
      <c r="Z5250" s="410"/>
      <c r="AA5250" s="410"/>
      <c r="AB5250" s="410"/>
      <c r="AC5250" s="410"/>
      <c r="AD5250" s="410"/>
    </row>
    <row r="5251" spans="3:30" s="30" customFormat="1" x14ac:dyDescent="0.25">
      <c r="C5251" s="33"/>
      <c r="D5251" s="33"/>
      <c r="E5251" s="33"/>
      <c r="F5251" s="33"/>
      <c r="G5251" s="33"/>
      <c r="N5251"/>
      <c r="O5251"/>
      <c r="P5251"/>
      <c r="Q5251"/>
      <c r="R5251"/>
      <c r="S5251"/>
      <c r="T5251"/>
      <c r="U5251"/>
      <c r="V5251"/>
      <c r="W5251"/>
      <c r="X5251" s="410"/>
      <c r="Y5251" s="410"/>
      <c r="Z5251" s="410"/>
      <c r="AA5251" s="410"/>
      <c r="AB5251" s="410"/>
      <c r="AC5251" s="410"/>
      <c r="AD5251" s="410"/>
    </row>
    <row r="5252" spans="3:30" s="30" customFormat="1" x14ac:dyDescent="0.25">
      <c r="C5252" s="33"/>
      <c r="D5252" s="33"/>
      <c r="E5252" s="33"/>
      <c r="F5252" s="33"/>
      <c r="G5252" s="33"/>
      <c r="N5252"/>
      <c r="O5252"/>
      <c r="P5252"/>
      <c r="Q5252"/>
      <c r="R5252"/>
      <c r="S5252"/>
      <c r="T5252"/>
      <c r="U5252"/>
      <c r="V5252"/>
      <c r="W5252"/>
      <c r="X5252" s="410"/>
      <c r="Y5252" s="410"/>
      <c r="Z5252" s="410"/>
      <c r="AA5252" s="410"/>
      <c r="AB5252" s="410"/>
      <c r="AC5252" s="410"/>
      <c r="AD5252" s="410"/>
    </row>
    <row r="5253" spans="3:30" s="30" customFormat="1" x14ac:dyDescent="0.25">
      <c r="C5253" s="33"/>
      <c r="D5253" s="33"/>
      <c r="E5253" s="33"/>
      <c r="F5253" s="33"/>
      <c r="G5253" s="33"/>
      <c r="N5253"/>
      <c r="O5253"/>
      <c r="P5253"/>
      <c r="Q5253"/>
      <c r="R5253"/>
      <c r="S5253"/>
      <c r="T5253"/>
      <c r="U5253"/>
      <c r="V5253"/>
      <c r="W5253"/>
      <c r="X5253" s="410"/>
      <c r="Y5253" s="410"/>
      <c r="Z5253" s="410"/>
      <c r="AA5253" s="410"/>
      <c r="AB5253" s="410"/>
      <c r="AC5253" s="410"/>
      <c r="AD5253" s="410"/>
    </row>
    <row r="5254" spans="3:30" s="30" customFormat="1" x14ac:dyDescent="0.25">
      <c r="C5254" s="33"/>
      <c r="D5254" s="33"/>
      <c r="E5254" s="33"/>
      <c r="F5254" s="33"/>
      <c r="G5254" s="33"/>
      <c r="N5254"/>
      <c r="O5254"/>
      <c r="P5254"/>
      <c r="Q5254"/>
      <c r="R5254"/>
      <c r="S5254"/>
      <c r="T5254"/>
      <c r="U5254"/>
      <c r="V5254"/>
      <c r="W5254"/>
      <c r="X5254" s="410"/>
      <c r="Y5254" s="410"/>
      <c r="Z5254" s="410"/>
      <c r="AA5254" s="410"/>
      <c r="AB5254" s="410"/>
      <c r="AC5254" s="410"/>
      <c r="AD5254" s="410"/>
    </row>
    <row r="5255" spans="3:30" s="30" customFormat="1" x14ac:dyDescent="0.25">
      <c r="C5255" s="33"/>
      <c r="D5255" s="33"/>
      <c r="E5255" s="33"/>
      <c r="F5255" s="33"/>
      <c r="G5255" s="33"/>
      <c r="N5255"/>
      <c r="O5255"/>
      <c r="P5255"/>
      <c r="Q5255"/>
      <c r="R5255"/>
      <c r="S5255"/>
      <c r="T5255"/>
      <c r="U5255"/>
      <c r="V5255"/>
      <c r="W5255"/>
      <c r="X5255" s="410"/>
      <c r="Y5255" s="410"/>
      <c r="Z5255" s="410"/>
      <c r="AA5255" s="410"/>
      <c r="AB5255" s="410"/>
      <c r="AC5255" s="410"/>
      <c r="AD5255" s="410"/>
    </row>
    <row r="5256" spans="3:30" s="30" customFormat="1" x14ac:dyDescent="0.25">
      <c r="C5256" s="33"/>
      <c r="D5256" s="33"/>
      <c r="E5256" s="33"/>
      <c r="F5256" s="33"/>
      <c r="G5256" s="33"/>
      <c r="N5256"/>
      <c r="O5256"/>
      <c r="P5256"/>
      <c r="Q5256"/>
      <c r="R5256"/>
      <c r="S5256"/>
      <c r="T5256"/>
      <c r="U5256"/>
      <c r="V5256"/>
      <c r="W5256"/>
      <c r="X5256" s="410"/>
      <c r="Y5256" s="410"/>
      <c r="Z5256" s="410"/>
      <c r="AA5256" s="410"/>
      <c r="AB5256" s="410"/>
      <c r="AC5256" s="410"/>
      <c r="AD5256" s="410"/>
    </row>
    <row r="5257" spans="3:30" s="30" customFormat="1" x14ac:dyDescent="0.25">
      <c r="C5257" s="33"/>
      <c r="D5257" s="33"/>
      <c r="E5257" s="33"/>
      <c r="F5257" s="33"/>
      <c r="G5257" s="33"/>
      <c r="N5257"/>
      <c r="O5257"/>
      <c r="P5257"/>
      <c r="Q5257"/>
      <c r="R5257"/>
      <c r="S5257"/>
      <c r="T5257"/>
      <c r="U5257"/>
      <c r="V5257"/>
      <c r="W5257"/>
      <c r="X5257" s="410"/>
      <c r="Y5257" s="410"/>
      <c r="Z5257" s="410"/>
      <c r="AA5257" s="410"/>
      <c r="AB5257" s="410"/>
      <c r="AC5257" s="410"/>
      <c r="AD5257" s="410"/>
    </row>
    <row r="5258" spans="3:30" s="30" customFormat="1" x14ac:dyDescent="0.25">
      <c r="C5258" s="33"/>
      <c r="D5258" s="33"/>
      <c r="E5258" s="33"/>
      <c r="F5258" s="33"/>
      <c r="G5258" s="33"/>
      <c r="N5258"/>
      <c r="O5258"/>
      <c r="P5258"/>
      <c r="Q5258"/>
      <c r="R5258"/>
      <c r="S5258"/>
      <c r="T5258"/>
      <c r="U5258"/>
      <c r="V5258"/>
      <c r="W5258"/>
      <c r="X5258" s="410"/>
      <c r="Y5258" s="410"/>
      <c r="Z5258" s="410"/>
      <c r="AA5258" s="410"/>
      <c r="AB5258" s="410"/>
      <c r="AC5258" s="410"/>
      <c r="AD5258" s="410"/>
    </row>
    <row r="5259" spans="3:30" s="30" customFormat="1" x14ac:dyDescent="0.25">
      <c r="C5259" s="33"/>
      <c r="D5259" s="33"/>
      <c r="E5259" s="33"/>
      <c r="F5259" s="33"/>
      <c r="G5259" s="33"/>
      <c r="N5259"/>
      <c r="O5259"/>
      <c r="P5259"/>
      <c r="Q5259"/>
      <c r="R5259"/>
      <c r="S5259"/>
      <c r="T5259"/>
      <c r="U5259"/>
      <c r="V5259"/>
      <c r="W5259"/>
      <c r="X5259" s="410"/>
      <c r="Y5259" s="410"/>
      <c r="Z5259" s="410"/>
      <c r="AA5259" s="410"/>
      <c r="AB5259" s="410"/>
      <c r="AC5259" s="410"/>
      <c r="AD5259" s="410"/>
    </row>
    <row r="5260" spans="3:30" s="30" customFormat="1" x14ac:dyDescent="0.25">
      <c r="C5260" s="33"/>
      <c r="D5260" s="33"/>
      <c r="E5260" s="33"/>
      <c r="F5260" s="33"/>
      <c r="G5260" s="33"/>
      <c r="N5260"/>
      <c r="O5260"/>
      <c r="P5260"/>
      <c r="Q5260"/>
      <c r="R5260"/>
      <c r="S5260"/>
      <c r="T5260"/>
      <c r="U5260"/>
      <c r="V5260"/>
      <c r="W5260"/>
      <c r="X5260" s="410"/>
      <c r="Y5260" s="410"/>
      <c r="Z5260" s="410"/>
      <c r="AA5260" s="410"/>
      <c r="AB5260" s="410"/>
      <c r="AC5260" s="410"/>
      <c r="AD5260" s="410"/>
    </row>
    <row r="5261" spans="3:30" s="30" customFormat="1" x14ac:dyDescent="0.25">
      <c r="C5261" s="33"/>
      <c r="D5261" s="33"/>
      <c r="E5261" s="33"/>
      <c r="F5261" s="33"/>
      <c r="G5261" s="33"/>
      <c r="N5261"/>
      <c r="O5261"/>
      <c r="P5261"/>
      <c r="Q5261"/>
      <c r="R5261"/>
      <c r="S5261"/>
      <c r="T5261"/>
      <c r="U5261"/>
      <c r="V5261"/>
      <c r="W5261"/>
      <c r="X5261" s="410"/>
      <c r="Y5261" s="410"/>
      <c r="Z5261" s="410"/>
      <c r="AA5261" s="410"/>
      <c r="AB5261" s="410"/>
      <c r="AC5261" s="410"/>
      <c r="AD5261" s="410"/>
    </row>
    <row r="5262" spans="3:30" s="30" customFormat="1" x14ac:dyDescent="0.25">
      <c r="C5262" s="33"/>
      <c r="D5262" s="33"/>
      <c r="E5262" s="33"/>
      <c r="F5262" s="33"/>
      <c r="G5262" s="33"/>
      <c r="N5262"/>
      <c r="O5262"/>
      <c r="P5262"/>
      <c r="Q5262"/>
      <c r="R5262"/>
      <c r="S5262"/>
      <c r="T5262"/>
      <c r="U5262"/>
      <c r="V5262"/>
      <c r="W5262"/>
      <c r="X5262" s="410"/>
      <c r="Y5262" s="410"/>
      <c r="Z5262" s="410"/>
      <c r="AA5262" s="410"/>
      <c r="AB5262" s="410"/>
      <c r="AC5262" s="410"/>
      <c r="AD5262" s="410"/>
    </row>
    <row r="5263" spans="3:30" s="30" customFormat="1" x14ac:dyDescent="0.25">
      <c r="C5263" s="33"/>
      <c r="D5263" s="33"/>
      <c r="E5263" s="33"/>
      <c r="F5263" s="33"/>
      <c r="G5263" s="33"/>
      <c r="N5263"/>
      <c r="O5263"/>
      <c r="P5263"/>
      <c r="Q5263"/>
      <c r="R5263"/>
      <c r="S5263"/>
      <c r="T5263"/>
      <c r="U5263"/>
      <c r="V5263"/>
      <c r="W5263"/>
      <c r="X5263" s="410"/>
      <c r="Y5263" s="410"/>
      <c r="Z5263" s="410"/>
      <c r="AA5263" s="410"/>
      <c r="AB5263" s="410"/>
      <c r="AC5263" s="410"/>
      <c r="AD5263" s="410"/>
    </row>
    <row r="5264" spans="3:30" s="30" customFormat="1" x14ac:dyDescent="0.25">
      <c r="C5264" s="33"/>
      <c r="D5264" s="33"/>
      <c r="E5264" s="33"/>
      <c r="F5264" s="33"/>
      <c r="G5264" s="33"/>
      <c r="N5264"/>
      <c r="O5264"/>
      <c r="P5264"/>
      <c r="Q5264"/>
      <c r="R5264"/>
      <c r="S5264"/>
      <c r="T5264"/>
      <c r="U5264"/>
      <c r="V5264"/>
      <c r="W5264"/>
      <c r="X5264" s="410"/>
      <c r="Y5264" s="410"/>
      <c r="Z5264" s="410"/>
      <c r="AA5264" s="410"/>
      <c r="AB5264" s="410"/>
      <c r="AC5264" s="410"/>
      <c r="AD5264" s="410"/>
    </row>
    <row r="5265" spans="3:30" s="30" customFormat="1" x14ac:dyDescent="0.25">
      <c r="C5265" s="33"/>
      <c r="D5265" s="33"/>
      <c r="E5265" s="33"/>
      <c r="F5265" s="33"/>
      <c r="G5265" s="33"/>
      <c r="N5265"/>
      <c r="O5265"/>
      <c r="P5265"/>
      <c r="Q5265"/>
      <c r="R5265"/>
      <c r="S5265"/>
      <c r="T5265"/>
      <c r="U5265"/>
      <c r="V5265"/>
      <c r="W5265"/>
      <c r="X5265" s="410"/>
      <c r="Y5265" s="410"/>
      <c r="Z5265" s="410"/>
      <c r="AA5265" s="410"/>
      <c r="AB5265" s="410"/>
      <c r="AC5265" s="410"/>
      <c r="AD5265" s="410"/>
    </row>
    <row r="5266" spans="3:30" s="30" customFormat="1" x14ac:dyDescent="0.25">
      <c r="C5266" s="33"/>
      <c r="D5266" s="33"/>
      <c r="E5266" s="33"/>
      <c r="F5266" s="33"/>
      <c r="G5266" s="33"/>
      <c r="N5266"/>
      <c r="O5266"/>
      <c r="P5266"/>
      <c r="Q5266"/>
      <c r="R5266"/>
      <c r="S5266"/>
      <c r="T5266"/>
      <c r="U5266"/>
      <c r="V5266"/>
      <c r="W5266"/>
      <c r="X5266" s="410"/>
      <c r="Y5266" s="410"/>
      <c r="Z5266" s="410"/>
      <c r="AA5266" s="410"/>
      <c r="AB5266" s="410"/>
      <c r="AC5266" s="410"/>
      <c r="AD5266" s="410"/>
    </row>
    <row r="5267" spans="3:30" s="30" customFormat="1" x14ac:dyDescent="0.25">
      <c r="C5267" s="33"/>
      <c r="D5267" s="33"/>
      <c r="E5267" s="33"/>
      <c r="F5267" s="33"/>
      <c r="G5267" s="33"/>
      <c r="N5267"/>
      <c r="O5267"/>
      <c r="P5267"/>
      <c r="Q5267"/>
      <c r="R5267"/>
      <c r="S5267"/>
      <c r="T5267"/>
      <c r="U5267"/>
      <c r="V5267"/>
      <c r="W5267"/>
      <c r="X5267" s="410"/>
      <c r="Y5267" s="410"/>
      <c r="Z5267" s="410"/>
      <c r="AA5267" s="410"/>
      <c r="AB5267" s="410"/>
      <c r="AC5267" s="410"/>
      <c r="AD5267" s="410"/>
    </row>
    <row r="5268" spans="3:30" s="30" customFormat="1" x14ac:dyDescent="0.25">
      <c r="C5268" s="33"/>
      <c r="D5268" s="33"/>
      <c r="E5268" s="33"/>
      <c r="F5268" s="33"/>
      <c r="G5268" s="33"/>
      <c r="N5268"/>
      <c r="O5268"/>
      <c r="P5268"/>
      <c r="Q5268"/>
      <c r="R5268"/>
      <c r="S5268"/>
      <c r="T5268"/>
      <c r="U5268"/>
      <c r="V5268"/>
      <c r="W5268"/>
      <c r="X5268" s="410"/>
      <c r="Y5268" s="410"/>
      <c r="Z5268" s="410"/>
      <c r="AA5268" s="410"/>
      <c r="AB5268" s="410"/>
      <c r="AC5268" s="410"/>
      <c r="AD5268" s="410"/>
    </row>
    <row r="5269" spans="3:30" s="30" customFormat="1" x14ac:dyDescent="0.25">
      <c r="C5269" s="33"/>
      <c r="D5269" s="33"/>
      <c r="E5269" s="33"/>
      <c r="F5269" s="33"/>
      <c r="G5269" s="33"/>
      <c r="N5269"/>
      <c r="O5269"/>
      <c r="P5269"/>
      <c r="Q5269"/>
      <c r="R5269"/>
      <c r="S5269"/>
      <c r="T5269"/>
      <c r="U5269"/>
      <c r="V5269"/>
      <c r="W5269"/>
      <c r="X5269" s="410"/>
      <c r="Y5269" s="410"/>
      <c r="Z5269" s="410"/>
      <c r="AA5269" s="410"/>
      <c r="AB5269" s="410"/>
      <c r="AC5269" s="410"/>
      <c r="AD5269" s="410"/>
    </row>
    <row r="5270" spans="3:30" s="30" customFormat="1" x14ac:dyDescent="0.25">
      <c r="C5270" s="33"/>
      <c r="D5270" s="33"/>
      <c r="E5270" s="33"/>
      <c r="F5270" s="33"/>
      <c r="G5270" s="33"/>
      <c r="N5270"/>
      <c r="O5270"/>
      <c r="P5270"/>
      <c r="Q5270"/>
      <c r="R5270"/>
      <c r="S5270"/>
      <c r="T5270"/>
      <c r="U5270"/>
      <c r="V5270"/>
      <c r="W5270"/>
      <c r="X5270" s="410"/>
      <c r="Y5270" s="410"/>
      <c r="Z5270" s="410"/>
      <c r="AA5270" s="410"/>
      <c r="AB5270" s="410"/>
      <c r="AC5270" s="410"/>
      <c r="AD5270" s="410"/>
    </row>
    <row r="5271" spans="3:30" s="30" customFormat="1" x14ac:dyDescent="0.25">
      <c r="C5271" s="33"/>
      <c r="D5271" s="33"/>
      <c r="E5271" s="33"/>
      <c r="F5271" s="33"/>
      <c r="G5271" s="33"/>
      <c r="N5271"/>
      <c r="O5271"/>
      <c r="P5271"/>
      <c r="Q5271"/>
      <c r="R5271"/>
      <c r="S5271"/>
      <c r="T5271"/>
      <c r="U5271"/>
      <c r="V5271"/>
      <c r="W5271"/>
      <c r="X5271" s="410"/>
      <c r="Y5271" s="410"/>
      <c r="Z5271" s="410"/>
      <c r="AA5271" s="410"/>
      <c r="AB5271" s="410"/>
      <c r="AC5271" s="410"/>
      <c r="AD5271" s="410"/>
    </row>
    <row r="5272" spans="3:30" s="30" customFormat="1" x14ac:dyDescent="0.25">
      <c r="C5272" s="33"/>
      <c r="D5272" s="33"/>
      <c r="E5272" s="33"/>
      <c r="F5272" s="33"/>
      <c r="G5272" s="33"/>
      <c r="N5272"/>
      <c r="O5272"/>
      <c r="P5272"/>
      <c r="Q5272"/>
      <c r="R5272"/>
      <c r="S5272"/>
      <c r="T5272"/>
      <c r="U5272"/>
      <c r="V5272"/>
      <c r="W5272"/>
      <c r="X5272" s="410"/>
      <c r="Y5272" s="410"/>
      <c r="Z5272" s="410"/>
      <c r="AA5272" s="410"/>
      <c r="AB5272" s="410"/>
      <c r="AC5272" s="410"/>
      <c r="AD5272" s="410"/>
    </row>
    <row r="5273" spans="3:30" s="30" customFormat="1" x14ac:dyDescent="0.25">
      <c r="C5273" s="33"/>
      <c r="D5273" s="33"/>
      <c r="E5273" s="33"/>
      <c r="F5273" s="33"/>
      <c r="G5273" s="33"/>
      <c r="N5273"/>
      <c r="O5273"/>
      <c r="P5273"/>
      <c r="Q5273"/>
      <c r="R5273"/>
      <c r="S5273"/>
      <c r="T5273"/>
      <c r="U5273"/>
      <c r="V5273"/>
      <c r="W5273"/>
      <c r="X5273" s="410"/>
      <c r="Y5273" s="410"/>
      <c r="Z5273" s="410"/>
      <c r="AA5273" s="410"/>
      <c r="AB5273" s="410"/>
      <c r="AC5273" s="410"/>
      <c r="AD5273" s="410"/>
    </row>
    <row r="5274" spans="3:30" s="30" customFormat="1" x14ac:dyDescent="0.25">
      <c r="C5274" s="33"/>
      <c r="D5274" s="33"/>
      <c r="E5274" s="33"/>
      <c r="F5274" s="33"/>
      <c r="G5274" s="33"/>
      <c r="N5274"/>
      <c r="O5274"/>
      <c r="P5274"/>
      <c r="Q5274"/>
      <c r="R5274"/>
      <c r="S5274"/>
      <c r="T5274"/>
      <c r="U5274"/>
      <c r="V5274"/>
      <c r="W5274"/>
      <c r="X5274" s="410"/>
      <c r="Y5274" s="410"/>
      <c r="Z5274" s="410"/>
      <c r="AA5274" s="410"/>
      <c r="AB5274" s="410"/>
      <c r="AC5274" s="410"/>
      <c r="AD5274" s="410"/>
    </row>
    <row r="5275" spans="3:30" s="30" customFormat="1" x14ac:dyDescent="0.25">
      <c r="C5275" s="33"/>
      <c r="D5275" s="33"/>
      <c r="E5275" s="33"/>
      <c r="F5275" s="33"/>
      <c r="G5275" s="33"/>
      <c r="N5275"/>
      <c r="O5275"/>
      <c r="P5275"/>
      <c r="Q5275"/>
      <c r="R5275"/>
      <c r="S5275"/>
      <c r="T5275"/>
      <c r="U5275"/>
      <c r="V5275"/>
      <c r="W5275"/>
      <c r="X5275" s="410"/>
      <c r="Y5275" s="410"/>
      <c r="Z5275" s="410"/>
      <c r="AA5275" s="410"/>
      <c r="AB5275" s="410"/>
      <c r="AC5275" s="410"/>
      <c r="AD5275" s="410"/>
    </row>
    <row r="5276" spans="3:30" s="30" customFormat="1" x14ac:dyDescent="0.25">
      <c r="C5276" s="33"/>
      <c r="D5276" s="33"/>
      <c r="E5276" s="33"/>
      <c r="F5276" s="33"/>
      <c r="G5276" s="33"/>
      <c r="N5276"/>
      <c r="O5276"/>
      <c r="P5276"/>
      <c r="Q5276"/>
      <c r="R5276"/>
      <c r="S5276"/>
      <c r="T5276"/>
      <c r="U5276"/>
      <c r="V5276"/>
      <c r="W5276"/>
      <c r="X5276" s="410"/>
      <c r="Y5276" s="410"/>
      <c r="Z5276" s="410"/>
      <c r="AA5276" s="410"/>
      <c r="AB5276" s="410"/>
      <c r="AC5276" s="410"/>
      <c r="AD5276" s="410"/>
    </row>
    <row r="5277" spans="3:30" s="30" customFormat="1" x14ac:dyDescent="0.25">
      <c r="C5277" s="33"/>
      <c r="D5277" s="33"/>
      <c r="E5277" s="33"/>
      <c r="F5277" s="33"/>
      <c r="G5277" s="33"/>
      <c r="N5277"/>
      <c r="O5277"/>
      <c r="P5277"/>
      <c r="Q5277"/>
      <c r="R5277"/>
      <c r="S5277"/>
      <c r="T5277"/>
      <c r="U5277"/>
      <c r="V5277"/>
      <c r="W5277"/>
      <c r="X5277" s="410"/>
      <c r="Y5277" s="410"/>
      <c r="Z5277" s="410"/>
      <c r="AA5277" s="410"/>
      <c r="AB5277" s="410"/>
      <c r="AC5277" s="410"/>
      <c r="AD5277" s="410"/>
    </row>
    <row r="5278" spans="3:30" s="30" customFormat="1" x14ac:dyDescent="0.25">
      <c r="C5278" s="33"/>
      <c r="D5278" s="33"/>
      <c r="E5278" s="33"/>
      <c r="F5278" s="33"/>
      <c r="G5278" s="33"/>
      <c r="N5278"/>
      <c r="O5278"/>
      <c r="P5278"/>
      <c r="Q5278"/>
      <c r="R5278"/>
      <c r="S5278"/>
      <c r="T5278"/>
      <c r="U5278"/>
      <c r="V5278"/>
      <c r="W5278"/>
      <c r="X5278" s="410"/>
      <c r="Y5278" s="410"/>
      <c r="Z5278" s="410"/>
      <c r="AA5278" s="410"/>
      <c r="AB5278" s="410"/>
      <c r="AC5278" s="410"/>
      <c r="AD5278" s="410"/>
    </row>
    <row r="5279" spans="3:30" s="30" customFormat="1" x14ac:dyDescent="0.25">
      <c r="C5279" s="33"/>
      <c r="D5279" s="33"/>
      <c r="E5279" s="33"/>
      <c r="F5279" s="33"/>
      <c r="G5279" s="33"/>
      <c r="N5279"/>
      <c r="O5279"/>
      <c r="P5279"/>
      <c r="Q5279"/>
      <c r="R5279"/>
      <c r="S5279"/>
      <c r="T5279"/>
      <c r="U5279"/>
      <c r="V5279"/>
      <c r="W5279"/>
      <c r="X5279" s="410"/>
      <c r="Y5279" s="410"/>
      <c r="Z5279" s="410"/>
      <c r="AA5279" s="410"/>
      <c r="AB5279" s="410"/>
      <c r="AC5279" s="410"/>
      <c r="AD5279" s="410"/>
    </row>
    <row r="5280" spans="3:30" s="30" customFormat="1" x14ac:dyDescent="0.25">
      <c r="C5280" s="33"/>
      <c r="D5280" s="33"/>
      <c r="E5280" s="33"/>
      <c r="F5280" s="33"/>
      <c r="G5280" s="33"/>
      <c r="N5280"/>
      <c r="O5280"/>
      <c r="P5280"/>
      <c r="Q5280"/>
      <c r="R5280"/>
      <c r="S5280"/>
      <c r="T5280"/>
      <c r="U5280"/>
      <c r="V5280"/>
      <c r="W5280"/>
      <c r="X5280" s="410"/>
      <c r="Y5280" s="410"/>
      <c r="Z5280" s="410"/>
      <c r="AA5280" s="410"/>
      <c r="AB5280" s="410"/>
      <c r="AC5280" s="410"/>
      <c r="AD5280" s="410"/>
    </row>
    <row r="5281" spans="3:30" s="30" customFormat="1" x14ac:dyDescent="0.25">
      <c r="C5281" s="33"/>
      <c r="D5281" s="33"/>
      <c r="E5281" s="33"/>
      <c r="F5281" s="33"/>
      <c r="G5281" s="33"/>
      <c r="N5281"/>
      <c r="O5281"/>
      <c r="P5281"/>
      <c r="Q5281"/>
      <c r="R5281"/>
      <c r="S5281"/>
      <c r="T5281"/>
      <c r="U5281"/>
      <c r="V5281"/>
      <c r="W5281"/>
      <c r="X5281" s="410"/>
      <c r="Y5281" s="410"/>
      <c r="Z5281" s="410"/>
      <c r="AA5281" s="410"/>
      <c r="AB5281" s="410"/>
      <c r="AC5281" s="410"/>
      <c r="AD5281" s="410"/>
    </row>
    <row r="5282" spans="3:30" s="30" customFormat="1" x14ac:dyDescent="0.25">
      <c r="C5282" s="33"/>
      <c r="D5282" s="33"/>
      <c r="E5282" s="33"/>
      <c r="F5282" s="33"/>
      <c r="G5282" s="33"/>
      <c r="N5282"/>
      <c r="O5282"/>
      <c r="P5282"/>
      <c r="Q5282"/>
      <c r="R5282"/>
      <c r="S5282"/>
      <c r="T5282"/>
      <c r="U5282"/>
      <c r="V5282"/>
      <c r="W5282"/>
      <c r="X5282" s="410"/>
      <c r="Y5282" s="410"/>
      <c r="Z5282" s="410"/>
      <c r="AA5282" s="410"/>
      <c r="AB5282" s="410"/>
      <c r="AC5282" s="410"/>
      <c r="AD5282" s="410"/>
    </row>
    <row r="5283" spans="3:30" s="30" customFormat="1" x14ac:dyDescent="0.25">
      <c r="C5283" s="33"/>
      <c r="D5283" s="33"/>
      <c r="E5283" s="33"/>
      <c r="F5283" s="33"/>
      <c r="G5283" s="33"/>
      <c r="N5283"/>
      <c r="O5283"/>
      <c r="P5283"/>
      <c r="Q5283"/>
      <c r="R5283"/>
      <c r="S5283"/>
      <c r="T5283"/>
      <c r="U5283"/>
      <c r="V5283"/>
      <c r="W5283"/>
      <c r="X5283" s="410"/>
      <c r="Y5283" s="410"/>
      <c r="Z5283" s="410"/>
      <c r="AA5283" s="410"/>
      <c r="AB5283" s="410"/>
      <c r="AC5283" s="410"/>
      <c r="AD5283" s="410"/>
    </row>
    <row r="5284" spans="3:30" s="30" customFormat="1" x14ac:dyDescent="0.25">
      <c r="C5284" s="33"/>
      <c r="D5284" s="33"/>
      <c r="E5284" s="33"/>
      <c r="F5284" s="33"/>
      <c r="G5284" s="33"/>
      <c r="N5284"/>
      <c r="O5284"/>
      <c r="P5284"/>
      <c r="Q5284"/>
      <c r="R5284"/>
      <c r="S5284"/>
      <c r="T5284"/>
      <c r="U5284"/>
      <c r="V5284"/>
      <c r="W5284"/>
      <c r="X5284" s="410"/>
      <c r="Y5284" s="410"/>
      <c r="Z5284" s="410"/>
      <c r="AA5284" s="410"/>
      <c r="AB5284" s="410"/>
      <c r="AC5284" s="410"/>
      <c r="AD5284" s="410"/>
    </row>
    <row r="5285" spans="3:30" s="30" customFormat="1" x14ac:dyDescent="0.25">
      <c r="C5285" s="33"/>
      <c r="D5285" s="33"/>
      <c r="E5285" s="33"/>
      <c r="F5285" s="33"/>
      <c r="G5285" s="33"/>
      <c r="N5285"/>
      <c r="O5285"/>
      <c r="P5285"/>
      <c r="Q5285"/>
      <c r="R5285"/>
      <c r="S5285"/>
      <c r="T5285"/>
      <c r="U5285"/>
      <c r="V5285"/>
      <c r="W5285"/>
      <c r="X5285" s="410"/>
      <c r="Y5285" s="410"/>
      <c r="Z5285" s="410"/>
      <c r="AA5285" s="410"/>
      <c r="AB5285" s="410"/>
      <c r="AC5285" s="410"/>
      <c r="AD5285" s="410"/>
    </row>
    <row r="5286" spans="3:30" s="30" customFormat="1" x14ac:dyDescent="0.25">
      <c r="C5286" s="33"/>
      <c r="D5286" s="33"/>
      <c r="E5286" s="33"/>
      <c r="F5286" s="33"/>
      <c r="G5286" s="33"/>
      <c r="N5286"/>
      <c r="O5286"/>
      <c r="P5286"/>
      <c r="Q5286"/>
      <c r="R5286"/>
      <c r="S5286"/>
      <c r="T5286"/>
      <c r="U5286"/>
      <c r="V5286"/>
      <c r="W5286"/>
      <c r="X5286" s="410"/>
      <c r="Y5286" s="410"/>
      <c r="Z5286" s="410"/>
      <c r="AA5286" s="410"/>
      <c r="AB5286" s="410"/>
      <c r="AC5286" s="410"/>
      <c r="AD5286" s="410"/>
    </row>
    <row r="5287" spans="3:30" s="30" customFormat="1" x14ac:dyDescent="0.25">
      <c r="C5287" s="33"/>
      <c r="D5287" s="33"/>
      <c r="E5287" s="33"/>
      <c r="F5287" s="33"/>
      <c r="G5287" s="33"/>
      <c r="N5287"/>
      <c r="O5287"/>
      <c r="P5287"/>
      <c r="Q5287"/>
      <c r="R5287"/>
      <c r="S5287"/>
      <c r="T5287"/>
      <c r="U5287"/>
      <c r="V5287"/>
      <c r="W5287"/>
      <c r="X5287" s="410"/>
      <c r="Y5287" s="410"/>
      <c r="Z5287" s="410"/>
      <c r="AA5287" s="410"/>
      <c r="AB5287" s="410"/>
      <c r="AC5287" s="410"/>
      <c r="AD5287" s="410"/>
    </row>
    <row r="5288" spans="3:30" s="30" customFormat="1" x14ac:dyDescent="0.25">
      <c r="C5288" s="33"/>
      <c r="D5288" s="33"/>
      <c r="E5288" s="33"/>
      <c r="F5288" s="33"/>
      <c r="G5288" s="33"/>
      <c r="N5288"/>
      <c r="O5288"/>
      <c r="P5288"/>
      <c r="Q5288"/>
      <c r="R5288"/>
      <c r="S5288"/>
      <c r="T5288"/>
      <c r="U5288"/>
      <c r="V5288"/>
      <c r="W5288"/>
      <c r="X5288" s="410"/>
      <c r="Y5288" s="410"/>
      <c r="Z5288" s="410"/>
      <c r="AA5288" s="410"/>
      <c r="AB5288" s="410"/>
      <c r="AC5288" s="410"/>
      <c r="AD5288" s="410"/>
    </row>
    <row r="5289" spans="3:30" s="30" customFormat="1" x14ac:dyDescent="0.25">
      <c r="C5289" s="33"/>
      <c r="D5289" s="33"/>
      <c r="E5289" s="33"/>
      <c r="F5289" s="33"/>
      <c r="G5289" s="33"/>
      <c r="N5289"/>
      <c r="O5289"/>
      <c r="P5289"/>
      <c r="Q5289"/>
      <c r="R5289"/>
      <c r="S5289"/>
      <c r="T5289"/>
      <c r="U5289"/>
      <c r="V5289"/>
      <c r="W5289"/>
      <c r="X5289" s="410"/>
      <c r="Y5289" s="410"/>
      <c r="Z5289" s="410"/>
      <c r="AA5289" s="410"/>
      <c r="AB5289" s="410"/>
      <c r="AC5289" s="410"/>
      <c r="AD5289" s="410"/>
    </row>
    <row r="5290" spans="3:30" s="30" customFormat="1" x14ac:dyDescent="0.25">
      <c r="C5290" s="33"/>
      <c r="D5290" s="33"/>
      <c r="E5290" s="33"/>
      <c r="F5290" s="33"/>
      <c r="G5290" s="33"/>
      <c r="N5290"/>
      <c r="O5290"/>
      <c r="P5290"/>
      <c r="Q5290"/>
      <c r="R5290"/>
      <c r="S5290"/>
      <c r="T5290"/>
      <c r="U5290"/>
      <c r="V5290"/>
      <c r="W5290"/>
      <c r="X5290" s="410"/>
      <c r="Y5290" s="410"/>
      <c r="Z5290" s="410"/>
      <c r="AA5290" s="410"/>
      <c r="AB5290" s="410"/>
      <c r="AC5290" s="410"/>
      <c r="AD5290" s="410"/>
    </row>
    <row r="5291" spans="3:30" s="30" customFormat="1" x14ac:dyDescent="0.25">
      <c r="C5291" s="33"/>
      <c r="D5291" s="33"/>
      <c r="E5291" s="33"/>
      <c r="F5291" s="33"/>
      <c r="G5291" s="33"/>
      <c r="N5291"/>
      <c r="O5291"/>
      <c r="P5291"/>
      <c r="Q5291"/>
      <c r="R5291"/>
      <c r="S5291"/>
      <c r="T5291"/>
      <c r="U5291"/>
      <c r="V5291"/>
      <c r="W5291"/>
      <c r="X5291" s="410"/>
      <c r="Y5291" s="410"/>
      <c r="Z5291" s="410"/>
      <c r="AA5291" s="410"/>
      <c r="AB5291" s="410"/>
      <c r="AC5291" s="410"/>
      <c r="AD5291" s="410"/>
    </row>
    <row r="5292" spans="3:30" s="30" customFormat="1" x14ac:dyDescent="0.25">
      <c r="C5292" s="33"/>
      <c r="D5292" s="33"/>
      <c r="E5292" s="33"/>
      <c r="F5292" s="33"/>
      <c r="G5292" s="33"/>
      <c r="N5292"/>
      <c r="O5292"/>
      <c r="P5292"/>
      <c r="Q5292"/>
      <c r="R5292"/>
      <c r="S5292"/>
      <c r="T5292"/>
      <c r="U5292"/>
      <c r="V5292"/>
      <c r="W5292"/>
      <c r="X5292" s="410"/>
      <c r="Y5292" s="410"/>
      <c r="Z5292" s="410"/>
      <c r="AA5292" s="410"/>
      <c r="AB5292" s="410"/>
      <c r="AC5292" s="410"/>
      <c r="AD5292" s="410"/>
    </row>
    <row r="5293" spans="3:30" s="30" customFormat="1" x14ac:dyDescent="0.25">
      <c r="C5293" s="33"/>
      <c r="D5293" s="33"/>
      <c r="E5293" s="33"/>
      <c r="F5293" s="33"/>
      <c r="G5293" s="33"/>
      <c r="N5293"/>
      <c r="O5293"/>
      <c r="P5293"/>
      <c r="Q5293"/>
      <c r="R5293"/>
      <c r="S5293"/>
      <c r="T5293"/>
      <c r="U5293"/>
      <c r="V5293"/>
      <c r="W5293"/>
      <c r="X5293" s="410"/>
      <c r="Y5293" s="410"/>
      <c r="Z5293" s="410"/>
      <c r="AA5293" s="410"/>
      <c r="AB5293" s="410"/>
      <c r="AC5293" s="410"/>
      <c r="AD5293" s="410"/>
    </row>
    <row r="5294" spans="3:30" s="30" customFormat="1" x14ac:dyDescent="0.25">
      <c r="C5294" s="33"/>
      <c r="D5294" s="33"/>
      <c r="E5294" s="33"/>
      <c r="F5294" s="33"/>
      <c r="G5294" s="33"/>
      <c r="N5294"/>
      <c r="O5294"/>
      <c r="P5294"/>
      <c r="Q5294"/>
      <c r="R5294"/>
      <c r="S5294"/>
      <c r="T5294"/>
      <c r="U5294"/>
      <c r="V5294"/>
      <c r="W5294"/>
      <c r="X5294" s="410"/>
      <c r="Y5294" s="410"/>
      <c r="Z5294" s="410"/>
      <c r="AA5294" s="410"/>
      <c r="AB5294" s="410"/>
      <c r="AC5294" s="410"/>
      <c r="AD5294" s="410"/>
    </row>
    <row r="5295" spans="3:30" s="30" customFormat="1" x14ac:dyDescent="0.25">
      <c r="C5295" s="33"/>
      <c r="D5295" s="33"/>
      <c r="E5295" s="33"/>
      <c r="F5295" s="33"/>
      <c r="G5295" s="33"/>
      <c r="N5295"/>
      <c r="O5295"/>
      <c r="P5295"/>
      <c r="Q5295"/>
      <c r="R5295"/>
      <c r="S5295"/>
      <c r="T5295"/>
      <c r="U5295"/>
      <c r="V5295"/>
      <c r="W5295"/>
      <c r="X5295" s="410"/>
      <c r="Y5295" s="410"/>
      <c r="Z5295" s="410"/>
      <c r="AA5295" s="410"/>
      <c r="AB5295" s="410"/>
      <c r="AC5295" s="410"/>
      <c r="AD5295" s="410"/>
    </row>
    <row r="5296" spans="3:30" s="30" customFormat="1" x14ac:dyDescent="0.25">
      <c r="C5296" s="33"/>
      <c r="D5296" s="33"/>
      <c r="E5296" s="33"/>
      <c r="F5296" s="33"/>
      <c r="G5296" s="33"/>
      <c r="N5296"/>
      <c r="O5296"/>
      <c r="P5296"/>
      <c r="Q5296"/>
      <c r="R5296"/>
      <c r="S5296"/>
      <c r="T5296"/>
      <c r="U5296"/>
      <c r="V5296"/>
      <c r="W5296"/>
      <c r="X5296" s="410"/>
      <c r="Y5296" s="410"/>
      <c r="Z5296" s="410"/>
      <c r="AA5296" s="410"/>
      <c r="AB5296" s="410"/>
      <c r="AC5296" s="410"/>
      <c r="AD5296" s="410"/>
    </row>
    <row r="5297" spans="3:30" s="30" customFormat="1" x14ac:dyDescent="0.25">
      <c r="C5297" s="33"/>
      <c r="D5297" s="33"/>
      <c r="E5297" s="33"/>
      <c r="F5297" s="33"/>
      <c r="G5297" s="33"/>
      <c r="N5297"/>
      <c r="O5297"/>
      <c r="P5297"/>
      <c r="Q5297"/>
      <c r="R5297"/>
      <c r="S5297"/>
      <c r="T5297"/>
      <c r="U5297"/>
      <c r="V5297"/>
      <c r="W5297"/>
      <c r="X5297" s="410"/>
      <c r="Y5297" s="410"/>
      <c r="Z5297" s="410"/>
      <c r="AA5297" s="410"/>
      <c r="AB5297" s="410"/>
      <c r="AC5297" s="410"/>
      <c r="AD5297" s="410"/>
    </row>
    <row r="5298" spans="3:30" s="30" customFormat="1" x14ac:dyDescent="0.25">
      <c r="C5298" s="33"/>
      <c r="D5298" s="33"/>
      <c r="E5298" s="33"/>
      <c r="F5298" s="33"/>
      <c r="G5298" s="33"/>
      <c r="N5298"/>
      <c r="O5298"/>
      <c r="P5298"/>
      <c r="Q5298"/>
      <c r="R5298"/>
      <c r="S5298"/>
      <c r="T5298"/>
      <c r="U5298"/>
      <c r="V5298"/>
      <c r="W5298"/>
      <c r="X5298" s="410"/>
      <c r="Y5298" s="410"/>
      <c r="Z5298" s="410"/>
      <c r="AA5298" s="410"/>
      <c r="AB5298" s="410"/>
      <c r="AC5298" s="410"/>
      <c r="AD5298" s="410"/>
    </row>
    <row r="5299" spans="3:30" s="30" customFormat="1" x14ac:dyDescent="0.25">
      <c r="C5299" s="33"/>
      <c r="D5299" s="33"/>
      <c r="E5299" s="33"/>
      <c r="F5299" s="33"/>
      <c r="G5299" s="33"/>
      <c r="N5299"/>
      <c r="O5299"/>
      <c r="P5299"/>
      <c r="Q5299"/>
      <c r="R5299"/>
      <c r="S5299"/>
      <c r="T5299"/>
      <c r="U5299"/>
      <c r="V5299"/>
      <c r="W5299"/>
      <c r="X5299" s="410"/>
      <c r="Y5299" s="410"/>
      <c r="Z5299" s="410"/>
      <c r="AA5299" s="410"/>
      <c r="AB5299" s="410"/>
      <c r="AC5299" s="410"/>
      <c r="AD5299" s="410"/>
    </row>
    <row r="5300" spans="3:30" s="30" customFormat="1" x14ac:dyDescent="0.25">
      <c r="C5300" s="33"/>
      <c r="D5300" s="33"/>
      <c r="E5300" s="33"/>
      <c r="F5300" s="33"/>
      <c r="G5300" s="33"/>
      <c r="N5300"/>
      <c r="O5300"/>
      <c r="P5300"/>
      <c r="Q5300"/>
      <c r="R5300"/>
      <c r="S5300"/>
      <c r="T5300"/>
      <c r="U5300"/>
      <c r="V5300"/>
      <c r="W5300"/>
      <c r="X5300" s="410"/>
      <c r="Y5300" s="410"/>
      <c r="Z5300" s="410"/>
      <c r="AA5300" s="410"/>
      <c r="AB5300" s="410"/>
      <c r="AC5300" s="410"/>
      <c r="AD5300" s="410"/>
    </row>
    <row r="5301" spans="3:30" s="30" customFormat="1" x14ac:dyDescent="0.25">
      <c r="C5301" s="33"/>
      <c r="D5301" s="33"/>
      <c r="E5301" s="33"/>
      <c r="F5301" s="33"/>
      <c r="G5301" s="33"/>
      <c r="N5301"/>
      <c r="O5301"/>
      <c r="P5301"/>
      <c r="Q5301"/>
      <c r="R5301"/>
      <c r="S5301"/>
      <c r="T5301"/>
      <c r="U5301"/>
      <c r="V5301"/>
      <c r="W5301"/>
      <c r="X5301" s="410"/>
      <c r="Y5301" s="410"/>
      <c r="Z5301" s="410"/>
      <c r="AA5301" s="410"/>
      <c r="AB5301" s="410"/>
      <c r="AC5301" s="410"/>
      <c r="AD5301" s="410"/>
    </row>
    <row r="5302" spans="3:30" s="30" customFormat="1" x14ac:dyDescent="0.25">
      <c r="C5302" s="33"/>
      <c r="D5302" s="33"/>
      <c r="E5302" s="33"/>
      <c r="F5302" s="33"/>
      <c r="G5302" s="33"/>
      <c r="N5302"/>
      <c r="O5302"/>
      <c r="P5302"/>
      <c r="Q5302"/>
      <c r="R5302"/>
      <c r="S5302"/>
      <c r="T5302"/>
      <c r="U5302"/>
      <c r="V5302"/>
      <c r="W5302"/>
      <c r="X5302" s="410"/>
      <c r="Y5302" s="410"/>
      <c r="Z5302" s="410"/>
      <c r="AA5302" s="410"/>
      <c r="AB5302" s="410"/>
      <c r="AC5302" s="410"/>
      <c r="AD5302" s="410"/>
    </row>
    <row r="5303" spans="3:30" s="30" customFormat="1" x14ac:dyDescent="0.25">
      <c r="C5303" s="33"/>
      <c r="D5303" s="33"/>
      <c r="E5303" s="33"/>
      <c r="F5303" s="33"/>
      <c r="G5303" s="33"/>
      <c r="N5303"/>
      <c r="O5303"/>
      <c r="P5303"/>
      <c r="Q5303"/>
      <c r="R5303"/>
      <c r="S5303"/>
      <c r="T5303"/>
      <c r="U5303"/>
      <c r="V5303"/>
      <c r="W5303"/>
      <c r="X5303" s="410"/>
      <c r="Y5303" s="410"/>
      <c r="Z5303" s="410"/>
      <c r="AA5303" s="410"/>
      <c r="AB5303" s="410"/>
      <c r="AC5303" s="410"/>
      <c r="AD5303" s="410"/>
    </row>
    <row r="5304" spans="3:30" s="30" customFormat="1" x14ac:dyDescent="0.25">
      <c r="C5304" s="33"/>
      <c r="D5304" s="33"/>
      <c r="E5304" s="33"/>
      <c r="F5304" s="33"/>
      <c r="G5304" s="33"/>
      <c r="N5304"/>
      <c r="O5304"/>
      <c r="P5304"/>
      <c r="Q5304"/>
      <c r="R5304"/>
      <c r="S5304"/>
      <c r="T5304"/>
      <c r="U5304"/>
      <c r="V5304"/>
      <c r="W5304"/>
      <c r="X5304" s="410"/>
      <c r="Y5304" s="410"/>
      <c r="Z5304" s="410"/>
      <c r="AA5304" s="410"/>
      <c r="AB5304" s="410"/>
      <c r="AC5304" s="410"/>
      <c r="AD5304" s="410"/>
    </row>
    <row r="5305" spans="3:30" s="30" customFormat="1" x14ac:dyDescent="0.25">
      <c r="C5305" s="33"/>
      <c r="D5305" s="33"/>
      <c r="E5305" s="33"/>
      <c r="F5305" s="33"/>
      <c r="G5305" s="33"/>
      <c r="N5305"/>
      <c r="O5305"/>
      <c r="P5305"/>
      <c r="Q5305"/>
      <c r="R5305"/>
      <c r="S5305"/>
      <c r="T5305"/>
      <c r="U5305"/>
      <c r="V5305"/>
      <c r="W5305"/>
      <c r="X5305" s="410"/>
      <c r="Y5305" s="410"/>
      <c r="Z5305" s="410"/>
      <c r="AA5305" s="410"/>
      <c r="AB5305" s="410"/>
      <c r="AC5305" s="410"/>
      <c r="AD5305" s="410"/>
    </row>
    <row r="5306" spans="3:30" s="30" customFormat="1" x14ac:dyDescent="0.25">
      <c r="C5306" s="33"/>
      <c r="D5306" s="33"/>
      <c r="E5306" s="33"/>
      <c r="F5306" s="33"/>
      <c r="G5306" s="33"/>
      <c r="N5306"/>
      <c r="O5306"/>
      <c r="P5306"/>
      <c r="Q5306"/>
      <c r="R5306"/>
      <c r="S5306"/>
      <c r="T5306"/>
      <c r="U5306"/>
      <c r="V5306"/>
      <c r="W5306"/>
      <c r="X5306" s="410"/>
      <c r="Y5306" s="410"/>
      <c r="Z5306" s="410"/>
      <c r="AA5306" s="410"/>
      <c r="AB5306" s="410"/>
      <c r="AC5306" s="410"/>
      <c r="AD5306" s="410"/>
    </row>
    <row r="5307" spans="3:30" s="30" customFormat="1" x14ac:dyDescent="0.25">
      <c r="C5307" s="33"/>
      <c r="D5307" s="33"/>
      <c r="E5307" s="33"/>
      <c r="F5307" s="33"/>
      <c r="G5307" s="33"/>
      <c r="N5307"/>
      <c r="O5307"/>
      <c r="P5307"/>
      <c r="Q5307"/>
      <c r="R5307"/>
      <c r="S5307"/>
      <c r="T5307"/>
      <c r="U5307"/>
      <c r="V5307"/>
      <c r="W5307"/>
      <c r="X5307" s="410"/>
      <c r="Y5307" s="410"/>
      <c r="Z5307" s="410"/>
      <c r="AA5307" s="410"/>
      <c r="AB5307" s="410"/>
      <c r="AC5307" s="410"/>
      <c r="AD5307" s="410"/>
    </row>
    <row r="5308" spans="3:30" s="30" customFormat="1" x14ac:dyDescent="0.25">
      <c r="C5308" s="33"/>
      <c r="D5308" s="33"/>
      <c r="E5308" s="33"/>
      <c r="F5308" s="33"/>
      <c r="G5308" s="33"/>
      <c r="N5308"/>
      <c r="O5308"/>
      <c r="P5308"/>
      <c r="Q5308"/>
      <c r="R5308"/>
      <c r="S5308"/>
      <c r="T5308"/>
      <c r="U5308"/>
      <c r="V5308"/>
      <c r="W5308"/>
      <c r="X5308" s="410"/>
      <c r="Y5308" s="410"/>
      <c r="Z5308" s="410"/>
      <c r="AA5308" s="410"/>
      <c r="AB5308" s="410"/>
      <c r="AC5308" s="410"/>
      <c r="AD5308" s="410"/>
    </row>
    <row r="5309" spans="3:30" s="30" customFormat="1" x14ac:dyDescent="0.25">
      <c r="C5309" s="33"/>
      <c r="D5309" s="33"/>
      <c r="E5309" s="33"/>
      <c r="F5309" s="33"/>
      <c r="G5309" s="33"/>
      <c r="N5309"/>
      <c r="O5309"/>
      <c r="P5309"/>
      <c r="Q5309"/>
      <c r="R5309"/>
      <c r="S5309"/>
      <c r="T5309"/>
      <c r="U5309"/>
      <c r="V5309"/>
      <c r="W5309"/>
      <c r="X5309" s="410"/>
      <c r="Y5309" s="410"/>
      <c r="Z5309" s="410"/>
      <c r="AA5309" s="410"/>
      <c r="AB5309" s="410"/>
      <c r="AC5309" s="410"/>
      <c r="AD5309" s="410"/>
    </row>
    <row r="5310" spans="3:30" s="30" customFormat="1" x14ac:dyDescent="0.25">
      <c r="C5310" s="33"/>
      <c r="D5310" s="33"/>
      <c r="E5310" s="33"/>
      <c r="F5310" s="33"/>
      <c r="G5310" s="33"/>
      <c r="N5310"/>
      <c r="O5310"/>
      <c r="P5310"/>
      <c r="Q5310"/>
      <c r="R5310"/>
      <c r="S5310"/>
      <c r="T5310"/>
      <c r="U5310"/>
      <c r="V5310"/>
      <c r="W5310"/>
      <c r="X5310" s="410"/>
      <c r="Y5310" s="410"/>
      <c r="Z5310" s="410"/>
      <c r="AA5310" s="410"/>
      <c r="AB5310" s="410"/>
      <c r="AC5310" s="410"/>
      <c r="AD5310" s="410"/>
    </row>
    <row r="5311" spans="3:30" s="30" customFormat="1" x14ac:dyDescent="0.25">
      <c r="C5311" s="33"/>
      <c r="D5311" s="33"/>
      <c r="E5311" s="33"/>
      <c r="F5311" s="33"/>
      <c r="G5311" s="33"/>
      <c r="N5311"/>
      <c r="O5311"/>
      <c r="P5311"/>
      <c r="Q5311"/>
      <c r="R5311"/>
      <c r="S5311"/>
      <c r="T5311"/>
      <c r="U5311"/>
      <c r="V5311"/>
      <c r="W5311"/>
      <c r="X5311" s="410"/>
      <c r="Y5311" s="410"/>
      <c r="Z5311" s="410"/>
      <c r="AA5311" s="410"/>
      <c r="AB5311" s="410"/>
      <c r="AC5311" s="410"/>
      <c r="AD5311" s="410"/>
    </row>
    <row r="5312" spans="3:30" s="30" customFormat="1" x14ac:dyDescent="0.25">
      <c r="C5312" s="33"/>
      <c r="D5312" s="33"/>
      <c r="E5312" s="33"/>
      <c r="F5312" s="33"/>
      <c r="G5312" s="33"/>
      <c r="N5312"/>
      <c r="O5312"/>
      <c r="P5312"/>
      <c r="Q5312"/>
      <c r="R5312"/>
      <c r="S5312"/>
      <c r="T5312"/>
      <c r="U5312"/>
      <c r="V5312"/>
      <c r="W5312"/>
      <c r="X5312" s="410"/>
      <c r="Y5312" s="410"/>
      <c r="Z5312" s="410"/>
      <c r="AA5312" s="410"/>
      <c r="AB5312" s="410"/>
      <c r="AC5312" s="410"/>
      <c r="AD5312" s="410"/>
    </row>
    <row r="5313" spans="3:30" s="30" customFormat="1" x14ac:dyDescent="0.25">
      <c r="C5313" s="33"/>
      <c r="D5313" s="33"/>
      <c r="E5313" s="33"/>
      <c r="F5313" s="33"/>
      <c r="G5313" s="33"/>
      <c r="N5313"/>
      <c r="O5313"/>
      <c r="P5313"/>
      <c r="Q5313"/>
      <c r="R5313"/>
      <c r="S5313"/>
      <c r="T5313"/>
      <c r="U5313"/>
      <c r="V5313"/>
      <c r="W5313"/>
      <c r="X5313" s="410"/>
      <c r="Y5313" s="410"/>
      <c r="Z5313" s="410"/>
      <c r="AA5313" s="410"/>
      <c r="AB5313" s="410"/>
      <c r="AC5313" s="410"/>
      <c r="AD5313" s="410"/>
    </row>
    <row r="5314" spans="3:30" s="30" customFormat="1" x14ac:dyDescent="0.25">
      <c r="C5314" s="33"/>
      <c r="D5314" s="33"/>
      <c r="E5314" s="33"/>
      <c r="F5314" s="33"/>
      <c r="G5314" s="33"/>
      <c r="N5314"/>
      <c r="O5314"/>
      <c r="P5314"/>
      <c r="Q5314"/>
      <c r="R5314"/>
      <c r="S5314"/>
      <c r="T5314"/>
      <c r="U5314"/>
      <c r="V5314"/>
      <c r="W5314"/>
      <c r="X5314" s="410"/>
      <c r="Y5314" s="410"/>
      <c r="Z5314" s="410"/>
      <c r="AA5314" s="410"/>
      <c r="AB5314" s="410"/>
      <c r="AC5314" s="410"/>
      <c r="AD5314" s="410"/>
    </row>
    <row r="5315" spans="3:30" s="30" customFormat="1" x14ac:dyDescent="0.25">
      <c r="C5315" s="33"/>
      <c r="D5315" s="33"/>
      <c r="E5315" s="33"/>
      <c r="F5315" s="33"/>
      <c r="G5315" s="33"/>
      <c r="N5315"/>
      <c r="O5315"/>
      <c r="P5315"/>
      <c r="Q5315"/>
      <c r="R5315"/>
      <c r="S5315"/>
      <c r="T5315"/>
      <c r="U5315"/>
      <c r="V5315"/>
      <c r="W5315"/>
      <c r="X5315" s="410"/>
      <c r="Y5315" s="410"/>
      <c r="Z5315" s="410"/>
      <c r="AA5315" s="410"/>
      <c r="AB5315" s="410"/>
      <c r="AC5315" s="410"/>
      <c r="AD5315" s="410"/>
    </row>
    <row r="5316" spans="3:30" s="30" customFormat="1" x14ac:dyDescent="0.25">
      <c r="C5316" s="33"/>
      <c r="D5316" s="33"/>
      <c r="E5316" s="33"/>
      <c r="F5316" s="33"/>
      <c r="G5316" s="33"/>
      <c r="N5316"/>
      <c r="O5316"/>
      <c r="P5316"/>
      <c r="Q5316"/>
      <c r="R5316"/>
      <c r="S5316"/>
      <c r="T5316"/>
      <c r="U5316"/>
      <c r="V5316"/>
      <c r="W5316"/>
      <c r="X5316" s="410"/>
      <c r="Y5316" s="410"/>
      <c r="Z5316" s="410"/>
      <c r="AA5316" s="410"/>
      <c r="AB5316" s="410"/>
      <c r="AC5316" s="410"/>
      <c r="AD5316" s="410"/>
    </row>
    <row r="5317" spans="3:30" s="30" customFormat="1" x14ac:dyDescent="0.25">
      <c r="C5317" s="33"/>
      <c r="D5317" s="33"/>
      <c r="E5317" s="33"/>
      <c r="F5317" s="33"/>
      <c r="G5317" s="33"/>
      <c r="N5317"/>
      <c r="O5317"/>
      <c r="P5317"/>
      <c r="Q5317"/>
      <c r="R5317"/>
      <c r="S5317"/>
      <c r="T5317"/>
      <c r="U5317"/>
      <c r="V5317"/>
      <c r="W5317"/>
      <c r="X5317" s="410"/>
      <c r="Y5317" s="410"/>
      <c r="Z5317" s="410"/>
      <c r="AA5317" s="410"/>
      <c r="AB5317" s="410"/>
      <c r="AC5317" s="410"/>
      <c r="AD5317" s="410"/>
    </row>
    <row r="5318" spans="3:30" s="30" customFormat="1" x14ac:dyDescent="0.25">
      <c r="C5318" s="33"/>
      <c r="D5318" s="33"/>
      <c r="E5318" s="33"/>
      <c r="F5318" s="33"/>
      <c r="G5318" s="33"/>
      <c r="N5318"/>
      <c r="O5318"/>
      <c r="P5318"/>
      <c r="Q5318"/>
      <c r="R5318"/>
      <c r="S5318"/>
      <c r="T5318"/>
      <c r="U5318"/>
      <c r="V5318"/>
      <c r="W5318"/>
      <c r="X5318" s="410"/>
      <c r="Y5318" s="410"/>
      <c r="Z5318" s="410"/>
      <c r="AA5318" s="410"/>
      <c r="AB5318" s="410"/>
      <c r="AC5318" s="410"/>
      <c r="AD5318" s="410"/>
    </row>
    <row r="5319" spans="3:30" s="30" customFormat="1" x14ac:dyDescent="0.25">
      <c r="C5319" s="33"/>
      <c r="D5319" s="33"/>
      <c r="E5319" s="33"/>
      <c r="F5319" s="33"/>
      <c r="G5319" s="33"/>
      <c r="N5319"/>
      <c r="O5319"/>
      <c r="P5319"/>
      <c r="Q5319"/>
      <c r="R5319"/>
      <c r="S5319"/>
      <c r="T5319"/>
      <c r="U5319"/>
      <c r="V5319"/>
      <c r="W5319"/>
      <c r="X5319" s="410"/>
      <c r="Y5319" s="410"/>
      <c r="Z5319" s="410"/>
      <c r="AA5319" s="410"/>
      <c r="AB5319" s="410"/>
      <c r="AC5319" s="410"/>
      <c r="AD5319" s="410"/>
    </row>
    <row r="5320" spans="3:30" s="30" customFormat="1" x14ac:dyDescent="0.25">
      <c r="C5320" s="33"/>
      <c r="D5320" s="33"/>
      <c r="E5320" s="33"/>
      <c r="F5320" s="33"/>
      <c r="G5320" s="33"/>
      <c r="N5320"/>
      <c r="O5320"/>
      <c r="P5320"/>
      <c r="Q5320"/>
      <c r="R5320"/>
      <c r="S5320"/>
      <c r="T5320"/>
      <c r="U5320"/>
      <c r="V5320"/>
      <c r="W5320"/>
      <c r="X5320" s="410"/>
      <c r="Y5320" s="410"/>
      <c r="Z5320" s="410"/>
      <c r="AA5320" s="410"/>
      <c r="AB5320" s="410"/>
      <c r="AC5320" s="410"/>
      <c r="AD5320" s="410"/>
    </row>
    <row r="5321" spans="3:30" s="30" customFormat="1" x14ac:dyDescent="0.25">
      <c r="C5321" s="33"/>
      <c r="D5321" s="33"/>
      <c r="E5321" s="33"/>
      <c r="F5321" s="33"/>
      <c r="G5321" s="33"/>
      <c r="N5321"/>
      <c r="O5321"/>
      <c r="P5321"/>
      <c r="Q5321"/>
      <c r="R5321"/>
      <c r="S5321"/>
      <c r="T5321"/>
      <c r="U5321"/>
      <c r="V5321"/>
      <c r="W5321"/>
      <c r="X5321" s="410"/>
      <c r="Y5321" s="410"/>
      <c r="Z5321" s="410"/>
      <c r="AA5321" s="410"/>
      <c r="AB5321" s="410"/>
      <c r="AC5321" s="410"/>
      <c r="AD5321" s="410"/>
    </row>
    <row r="5322" spans="3:30" s="30" customFormat="1" x14ac:dyDescent="0.25">
      <c r="C5322" s="33"/>
      <c r="D5322" s="33"/>
      <c r="E5322" s="33"/>
      <c r="F5322" s="33"/>
      <c r="G5322" s="33"/>
      <c r="N5322"/>
      <c r="O5322"/>
      <c r="P5322"/>
      <c r="Q5322"/>
      <c r="R5322"/>
      <c r="S5322"/>
      <c r="T5322"/>
      <c r="U5322"/>
      <c r="V5322"/>
      <c r="W5322"/>
      <c r="X5322" s="410"/>
      <c r="Y5322" s="410"/>
      <c r="Z5322" s="410"/>
      <c r="AA5322" s="410"/>
      <c r="AB5322" s="410"/>
      <c r="AC5322" s="410"/>
      <c r="AD5322" s="410"/>
    </row>
    <row r="5323" spans="3:30" s="30" customFormat="1" x14ac:dyDescent="0.25">
      <c r="C5323" s="33"/>
      <c r="D5323" s="33"/>
      <c r="E5323" s="33"/>
      <c r="F5323" s="33"/>
      <c r="G5323" s="33"/>
      <c r="N5323"/>
      <c r="O5323"/>
      <c r="P5323"/>
      <c r="Q5323"/>
      <c r="R5323"/>
      <c r="S5323"/>
      <c r="T5323"/>
      <c r="U5323"/>
      <c r="V5323"/>
      <c r="W5323"/>
      <c r="X5323" s="410"/>
      <c r="Y5323" s="410"/>
      <c r="Z5323" s="410"/>
      <c r="AA5323" s="410"/>
      <c r="AB5323" s="410"/>
      <c r="AC5323" s="410"/>
      <c r="AD5323" s="410"/>
    </row>
    <row r="5324" spans="3:30" s="30" customFormat="1" x14ac:dyDescent="0.25">
      <c r="C5324" s="33"/>
      <c r="D5324" s="33"/>
      <c r="E5324" s="33"/>
      <c r="F5324" s="33"/>
      <c r="G5324" s="33"/>
      <c r="N5324"/>
      <c r="O5324"/>
      <c r="P5324"/>
      <c r="Q5324"/>
      <c r="R5324"/>
      <c r="S5324"/>
      <c r="T5324"/>
      <c r="U5324"/>
      <c r="V5324"/>
      <c r="W5324"/>
      <c r="X5324" s="410"/>
      <c r="Y5324" s="410"/>
      <c r="Z5324" s="410"/>
      <c r="AA5324" s="410"/>
      <c r="AB5324" s="410"/>
      <c r="AC5324" s="410"/>
      <c r="AD5324" s="410"/>
    </row>
    <row r="5325" spans="3:30" s="30" customFormat="1" x14ac:dyDescent="0.25">
      <c r="C5325" s="33"/>
      <c r="D5325" s="33"/>
      <c r="E5325" s="33"/>
      <c r="F5325" s="33"/>
      <c r="G5325" s="33"/>
      <c r="N5325"/>
      <c r="O5325"/>
      <c r="P5325"/>
      <c r="Q5325"/>
      <c r="R5325"/>
      <c r="S5325"/>
      <c r="T5325"/>
      <c r="U5325"/>
      <c r="V5325"/>
      <c r="W5325"/>
      <c r="X5325" s="410"/>
      <c r="Y5325" s="410"/>
      <c r="Z5325" s="410"/>
      <c r="AA5325" s="410"/>
      <c r="AB5325" s="410"/>
      <c r="AC5325" s="410"/>
      <c r="AD5325" s="410"/>
    </row>
    <row r="5326" spans="3:30" s="30" customFormat="1" x14ac:dyDescent="0.25">
      <c r="C5326" s="33"/>
      <c r="D5326" s="33"/>
      <c r="E5326" s="33"/>
      <c r="F5326" s="33"/>
      <c r="G5326" s="33"/>
      <c r="N5326"/>
      <c r="O5326"/>
      <c r="P5326"/>
      <c r="Q5326"/>
      <c r="R5326"/>
      <c r="S5326"/>
      <c r="T5326"/>
      <c r="U5326"/>
      <c r="V5326"/>
      <c r="W5326"/>
      <c r="X5326" s="410"/>
      <c r="Y5326" s="410"/>
      <c r="Z5326" s="410"/>
      <c r="AA5326" s="410"/>
      <c r="AB5326" s="410"/>
      <c r="AC5326" s="410"/>
      <c r="AD5326" s="410"/>
    </row>
    <row r="5327" spans="3:30" s="30" customFormat="1" x14ac:dyDescent="0.25">
      <c r="C5327" s="33"/>
      <c r="D5327" s="33"/>
      <c r="E5327" s="33"/>
      <c r="F5327" s="33"/>
      <c r="G5327" s="33"/>
      <c r="N5327"/>
      <c r="O5327"/>
      <c r="P5327"/>
      <c r="Q5327"/>
      <c r="R5327"/>
      <c r="S5327"/>
      <c r="T5327"/>
      <c r="U5327"/>
      <c r="V5327"/>
      <c r="W5327"/>
      <c r="X5327" s="410"/>
      <c r="Y5327" s="410"/>
      <c r="Z5327" s="410"/>
      <c r="AA5327" s="410"/>
      <c r="AB5327" s="410"/>
      <c r="AC5327" s="410"/>
      <c r="AD5327" s="410"/>
    </row>
    <row r="5328" spans="3:30" s="30" customFormat="1" x14ac:dyDescent="0.25">
      <c r="C5328" s="33"/>
      <c r="D5328" s="33"/>
      <c r="E5328" s="33"/>
      <c r="F5328" s="33"/>
      <c r="G5328" s="33"/>
      <c r="N5328"/>
      <c r="O5328"/>
      <c r="P5328"/>
      <c r="Q5328"/>
      <c r="R5328"/>
      <c r="S5328"/>
      <c r="T5328"/>
      <c r="U5328"/>
      <c r="V5328"/>
      <c r="W5328"/>
      <c r="X5328" s="410"/>
      <c r="Y5328" s="410"/>
      <c r="Z5328" s="410"/>
      <c r="AA5328" s="410"/>
      <c r="AB5328" s="410"/>
      <c r="AC5328" s="410"/>
      <c r="AD5328" s="410"/>
    </row>
    <row r="5329" spans="3:30" s="30" customFormat="1" x14ac:dyDescent="0.25">
      <c r="C5329" s="33"/>
      <c r="D5329" s="33"/>
      <c r="E5329" s="33"/>
      <c r="F5329" s="33"/>
      <c r="G5329" s="33"/>
      <c r="N5329"/>
      <c r="O5329"/>
      <c r="P5329"/>
      <c r="Q5329"/>
      <c r="R5329"/>
      <c r="S5329"/>
      <c r="T5329"/>
      <c r="U5329"/>
      <c r="V5329"/>
      <c r="W5329"/>
      <c r="X5329" s="410"/>
      <c r="Y5329" s="410"/>
      <c r="Z5329" s="410"/>
      <c r="AA5329" s="410"/>
      <c r="AB5329" s="410"/>
      <c r="AC5329" s="410"/>
      <c r="AD5329" s="410"/>
    </row>
    <row r="5330" spans="3:30" s="30" customFormat="1" x14ac:dyDescent="0.25">
      <c r="C5330" s="33"/>
      <c r="D5330" s="33"/>
      <c r="E5330" s="33"/>
      <c r="F5330" s="33"/>
      <c r="G5330" s="33"/>
      <c r="N5330"/>
      <c r="O5330"/>
      <c r="P5330"/>
      <c r="Q5330"/>
      <c r="R5330"/>
      <c r="S5330"/>
      <c r="T5330"/>
      <c r="U5330"/>
      <c r="V5330"/>
      <c r="W5330"/>
      <c r="X5330" s="410"/>
      <c r="Y5330" s="410"/>
      <c r="Z5330" s="410"/>
      <c r="AA5330" s="410"/>
      <c r="AB5330" s="410"/>
      <c r="AC5330" s="410"/>
      <c r="AD5330" s="410"/>
    </row>
    <row r="5331" spans="3:30" s="30" customFormat="1" x14ac:dyDescent="0.25">
      <c r="C5331" s="33"/>
      <c r="D5331" s="33"/>
      <c r="E5331" s="33"/>
      <c r="F5331" s="33"/>
      <c r="G5331" s="33"/>
      <c r="N5331"/>
      <c r="O5331"/>
      <c r="P5331"/>
      <c r="Q5331"/>
      <c r="R5331"/>
      <c r="S5331"/>
      <c r="T5331"/>
      <c r="U5331"/>
      <c r="V5331"/>
      <c r="W5331"/>
      <c r="X5331" s="410"/>
      <c r="Y5331" s="410"/>
      <c r="Z5331" s="410"/>
      <c r="AA5331" s="410"/>
      <c r="AB5331" s="410"/>
      <c r="AC5331" s="410"/>
      <c r="AD5331" s="410"/>
    </row>
    <row r="5332" spans="3:30" s="30" customFormat="1" x14ac:dyDescent="0.25">
      <c r="C5332" s="33"/>
      <c r="D5332" s="33"/>
      <c r="E5332" s="33"/>
      <c r="F5332" s="33"/>
      <c r="G5332" s="33"/>
      <c r="N5332"/>
      <c r="O5332"/>
      <c r="P5332"/>
      <c r="Q5332"/>
      <c r="R5332"/>
      <c r="S5332"/>
      <c r="T5332"/>
      <c r="U5332"/>
      <c r="V5332"/>
      <c r="W5332"/>
      <c r="X5332" s="410"/>
      <c r="Y5332" s="410"/>
      <c r="Z5332" s="410"/>
      <c r="AA5332" s="410"/>
      <c r="AB5332" s="410"/>
      <c r="AC5332" s="410"/>
      <c r="AD5332" s="410"/>
    </row>
    <row r="5333" spans="3:30" s="30" customFormat="1" x14ac:dyDescent="0.25">
      <c r="C5333" s="33"/>
      <c r="D5333" s="33"/>
      <c r="E5333" s="33"/>
      <c r="F5333" s="33"/>
      <c r="G5333" s="33"/>
      <c r="N5333"/>
      <c r="O5333"/>
      <c r="P5333"/>
      <c r="Q5333"/>
      <c r="R5333"/>
      <c r="S5333"/>
      <c r="T5333"/>
      <c r="U5333"/>
      <c r="V5333"/>
      <c r="W5333"/>
      <c r="X5333" s="410"/>
      <c r="Y5333" s="410"/>
      <c r="Z5333" s="410"/>
      <c r="AA5333" s="410"/>
      <c r="AB5333" s="410"/>
      <c r="AC5333" s="410"/>
      <c r="AD5333" s="410"/>
    </row>
    <row r="5334" spans="3:30" s="30" customFormat="1" x14ac:dyDescent="0.25">
      <c r="C5334" s="33"/>
      <c r="D5334" s="33"/>
      <c r="E5334" s="33"/>
      <c r="F5334" s="33"/>
      <c r="G5334" s="33"/>
      <c r="N5334"/>
      <c r="O5334"/>
      <c r="P5334"/>
      <c r="Q5334"/>
      <c r="R5334"/>
      <c r="S5334"/>
      <c r="T5334"/>
      <c r="U5334"/>
      <c r="V5334"/>
      <c r="W5334"/>
      <c r="X5334" s="410"/>
      <c r="Y5334" s="410"/>
      <c r="Z5334" s="410"/>
      <c r="AA5334" s="410"/>
      <c r="AB5334" s="410"/>
      <c r="AC5334" s="410"/>
      <c r="AD5334" s="410"/>
    </row>
    <row r="5335" spans="3:30" s="30" customFormat="1" x14ac:dyDescent="0.25">
      <c r="C5335" s="33"/>
      <c r="D5335" s="33"/>
      <c r="E5335" s="33"/>
      <c r="F5335" s="33"/>
      <c r="G5335" s="33"/>
      <c r="N5335"/>
      <c r="O5335"/>
      <c r="P5335"/>
      <c r="Q5335"/>
      <c r="R5335"/>
      <c r="S5335"/>
      <c r="T5335"/>
      <c r="U5335"/>
      <c r="V5335"/>
      <c r="W5335"/>
      <c r="X5335" s="410"/>
      <c r="Y5335" s="410"/>
      <c r="Z5335" s="410"/>
      <c r="AA5335" s="410"/>
      <c r="AB5335" s="410"/>
      <c r="AC5335" s="410"/>
      <c r="AD5335" s="410"/>
    </row>
    <row r="5336" spans="3:30" s="30" customFormat="1" x14ac:dyDescent="0.25">
      <c r="C5336" s="33"/>
      <c r="D5336" s="33"/>
      <c r="E5336" s="33"/>
      <c r="F5336" s="33"/>
      <c r="G5336" s="33"/>
      <c r="N5336"/>
      <c r="O5336"/>
      <c r="P5336"/>
      <c r="Q5336"/>
      <c r="R5336"/>
      <c r="S5336"/>
      <c r="T5336"/>
      <c r="U5336"/>
      <c r="V5336"/>
      <c r="W5336"/>
      <c r="X5336" s="410"/>
      <c r="Y5336" s="410"/>
      <c r="Z5336" s="410"/>
      <c r="AA5336" s="410"/>
      <c r="AB5336" s="410"/>
      <c r="AC5336" s="410"/>
      <c r="AD5336" s="410"/>
    </row>
    <row r="5337" spans="3:30" s="30" customFormat="1" x14ac:dyDescent="0.25">
      <c r="C5337" s="33"/>
      <c r="D5337" s="33"/>
      <c r="E5337" s="33"/>
      <c r="F5337" s="33"/>
      <c r="G5337" s="33"/>
      <c r="N5337"/>
      <c r="O5337"/>
      <c r="P5337"/>
      <c r="Q5337"/>
      <c r="R5337"/>
      <c r="S5337"/>
      <c r="T5337"/>
      <c r="U5337"/>
      <c r="V5337"/>
      <c r="W5337"/>
      <c r="X5337" s="410"/>
      <c r="Y5337" s="410"/>
      <c r="Z5337" s="410"/>
      <c r="AA5337" s="410"/>
      <c r="AB5337" s="410"/>
      <c r="AC5337" s="410"/>
      <c r="AD5337" s="410"/>
    </row>
    <row r="5338" spans="3:30" s="30" customFormat="1" x14ac:dyDescent="0.25">
      <c r="C5338" s="33"/>
      <c r="D5338" s="33"/>
      <c r="E5338" s="33"/>
      <c r="F5338" s="33"/>
      <c r="G5338" s="33"/>
      <c r="N5338"/>
      <c r="O5338"/>
      <c r="P5338"/>
      <c r="Q5338"/>
      <c r="R5338"/>
      <c r="S5338"/>
      <c r="T5338"/>
      <c r="U5338"/>
      <c r="V5338"/>
      <c r="W5338"/>
      <c r="X5338" s="410"/>
      <c r="Y5338" s="410"/>
      <c r="Z5338" s="410"/>
      <c r="AA5338" s="410"/>
      <c r="AB5338" s="410"/>
      <c r="AC5338" s="410"/>
      <c r="AD5338" s="410"/>
    </row>
    <row r="5339" spans="3:30" s="30" customFormat="1" x14ac:dyDescent="0.25">
      <c r="C5339" s="33"/>
      <c r="D5339" s="33"/>
      <c r="E5339" s="33"/>
      <c r="F5339" s="33"/>
      <c r="G5339" s="33"/>
      <c r="N5339"/>
      <c r="O5339"/>
      <c r="P5339"/>
      <c r="Q5339"/>
      <c r="R5339"/>
      <c r="S5339"/>
      <c r="T5339"/>
      <c r="U5339"/>
      <c r="V5339"/>
      <c r="W5339"/>
      <c r="X5339" s="410"/>
      <c r="Y5339" s="410"/>
      <c r="Z5339" s="410"/>
      <c r="AA5339" s="410"/>
      <c r="AB5339" s="410"/>
      <c r="AC5339" s="410"/>
      <c r="AD5339" s="410"/>
    </row>
    <row r="5340" spans="3:30" s="30" customFormat="1" x14ac:dyDescent="0.25">
      <c r="C5340" s="33"/>
      <c r="D5340" s="33"/>
      <c r="E5340" s="33"/>
      <c r="F5340" s="33"/>
      <c r="G5340" s="33"/>
      <c r="N5340"/>
      <c r="O5340"/>
      <c r="P5340"/>
      <c r="Q5340"/>
      <c r="R5340"/>
      <c r="S5340"/>
      <c r="T5340"/>
      <c r="U5340"/>
      <c r="V5340"/>
      <c r="W5340"/>
      <c r="X5340" s="410"/>
      <c r="Y5340" s="410"/>
      <c r="Z5340" s="410"/>
      <c r="AA5340" s="410"/>
      <c r="AB5340" s="410"/>
      <c r="AC5340" s="410"/>
      <c r="AD5340" s="410"/>
    </row>
    <row r="5341" spans="3:30" s="30" customFormat="1" x14ac:dyDescent="0.25">
      <c r="C5341" s="33"/>
      <c r="D5341" s="33"/>
      <c r="E5341" s="33"/>
      <c r="F5341" s="33"/>
      <c r="G5341" s="33"/>
      <c r="N5341"/>
      <c r="O5341"/>
      <c r="P5341"/>
      <c r="Q5341"/>
      <c r="R5341"/>
      <c r="S5341"/>
      <c r="T5341"/>
      <c r="U5341"/>
      <c r="V5341"/>
      <c r="W5341"/>
      <c r="X5341" s="410"/>
      <c r="Y5341" s="410"/>
      <c r="Z5341" s="410"/>
      <c r="AA5341" s="410"/>
      <c r="AB5341" s="410"/>
      <c r="AC5341" s="410"/>
      <c r="AD5341" s="410"/>
    </row>
    <row r="5342" spans="3:30" s="30" customFormat="1" x14ac:dyDescent="0.25">
      <c r="C5342" s="33"/>
      <c r="D5342" s="33"/>
      <c r="E5342" s="33"/>
      <c r="F5342" s="33"/>
      <c r="G5342" s="33"/>
      <c r="N5342"/>
      <c r="O5342"/>
      <c r="P5342"/>
      <c r="Q5342"/>
      <c r="R5342"/>
      <c r="S5342"/>
      <c r="T5342"/>
      <c r="U5342"/>
      <c r="V5342"/>
      <c r="W5342"/>
      <c r="X5342" s="410"/>
      <c r="Y5342" s="410"/>
      <c r="Z5342" s="410"/>
      <c r="AA5342" s="410"/>
      <c r="AB5342" s="410"/>
      <c r="AC5342" s="410"/>
      <c r="AD5342" s="410"/>
    </row>
    <row r="5343" spans="3:30" s="30" customFormat="1" x14ac:dyDescent="0.25">
      <c r="C5343" s="33"/>
      <c r="D5343" s="33"/>
      <c r="E5343" s="33"/>
      <c r="F5343" s="33"/>
      <c r="G5343" s="33"/>
      <c r="N5343"/>
      <c r="O5343"/>
      <c r="P5343"/>
      <c r="Q5343"/>
      <c r="R5343"/>
      <c r="S5343"/>
      <c r="T5343"/>
      <c r="U5343"/>
      <c r="V5343"/>
      <c r="W5343"/>
      <c r="X5343" s="410"/>
      <c r="Y5343" s="410"/>
      <c r="Z5343" s="410"/>
      <c r="AA5343" s="410"/>
      <c r="AB5343" s="410"/>
      <c r="AC5343" s="410"/>
      <c r="AD5343" s="410"/>
    </row>
    <row r="5344" spans="3:30" s="30" customFormat="1" x14ac:dyDescent="0.25">
      <c r="C5344" s="33"/>
      <c r="D5344" s="33"/>
      <c r="E5344" s="33"/>
      <c r="F5344" s="33"/>
      <c r="G5344" s="33"/>
      <c r="N5344"/>
      <c r="O5344"/>
      <c r="P5344"/>
      <c r="Q5344"/>
      <c r="R5344"/>
      <c r="S5344"/>
      <c r="T5344"/>
      <c r="U5344"/>
      <c r="V5344"/>
      <c r="W5344"/>
      <c r="X5344" s="410"/>
      <c r="Y5344" s="410"/>
      <c r="Z5344" s="410"/>
      <c r="AA5344" s="410"/>
      <c r="AB5344" s="410"/>
      <c r="AC5344" s="410"/>
      <c r="AD5344" s="410"/>
    </row>
    <row r="5345" spans="3:30" s="30" customFormat="1" x14ac:dyDescent="0.25">
      <c r="C5345" s="33"/>
      <c r="D5345" s="33"/>
      <c r="E5345" s="33"/>
      <c r="F5345" s="33"/>
      <c r="G5345" s="33"/>
      <c r="N5345"/>
      <c r="O5345"/>
      <c r="P5345"/>
      <c r="Q5345"/>
      <c r="R5345"/>
      <c r="S5345"/>
      <c r="T5345"/>
      <c r="U5345"/>
      <c r="V5345"/>
      <c r="W5345"/>
      <c r="X5345" s="410"/>
      <c r="Y5345" s="410"/>
      <c r="Z5345" s="410"/>
      <c r="AA5345" s="410"/>
      <c r="AB5345" s="410"/>
      <c r="AC5345" s="410"/>
      <c r="AD5345" s="410"/>
    </row>
    <row r="5346" spans="3:30" s="30" customFormat="1" x14ac:dyDescent="0.25">
      <c r="C5346" s="33"/>
      <c r="D5346" s="33"/>
      <c r="E5346" s="33"/>
      <c r="F5346" s="33"/>
      <c r="G5346" s="33"/>
      <c r="N5346"/>
      <c r="O5346"/>
      <c r="P5346"/>
      <c r="Q5346"/>
      <c r="R5346"/>
      <c r="S5346"/>
      <c r="T5346"/>
      <c r="U5346"/>
      <c r="V5346"/>
      <c r="W5346"/>
      <c r="X5346" s="410"/>
      <c r="Y5346" s="410"/>
      <c r="Z5346" s="410"/>
      <c r="AA5346" s="410"/>
      <c r="AB5346" s="410"/>
      <c r="AC5346" s="410"/>
      <c r="AD5346" s="410"/>
    </row>
    <row r="5347" spans="3:30" s="30" customFormat="1" x14ac:dyDescent="0.25">
      <c r="C5347" s="33"/>
      <c r="D5347" s="33"/>
      <c r="E5347" s="33"/>
      <c r="F5347" s="33"/>
      <c r="G5347" s="33"/>
      <c r="N5347"/>
      <c r="O5347"/>
      <c r="P5347"/>
      <c r="Q5347"/>
      <c r="R5347"/>
      <c r="S5347"/>
      <c r="T5347"/>
      <c r="U5347"/>
      <c r="V5347"/>
      <c r="W5347"/>
      <c r="X5347" s="410"/>
      <c r="Y5347" s="410"/>
      <c r="Z5347" s="410"/>
      <c r="AA5347" s="410"/>
      <c r="AB5347" s="410"/>
      <c r="AC5347" s="410"/>
      <c r="AD5347" s="410"/>
    </row>
    <row r="5348" spans="3:30" s="30" customFormat="1" x14ac:dyDescent="0.25">
      <c r="C5348" s="33"/>
      <c r="D5348" s="33"/>
      <c r="E5348" s="33"/>
      <c r="F5348" s="33"/>
      <c r="G5348" s="33"/>
      <c r="N5348"/>
      <c r="O5348"/>
      <c r="P5348"/>
      <c r="Q5348"/>
      <c r="R5348"/>
      <c r="S5348"/>
      <c r="T5348"/>
      <c r="U5348"/>
      <c r="V5348"/>
      <c r="W5348"/>
      <c r="X5348" s="410"/>
      <c r="Y5348" s="410"/>
      <c r="Z5348" s="410"/>
      <c r="AA5348" s="410"/>
      <c r="AB5348" s="410"/>
      <c r="AC5348" s="410"/>
      <c r="AD5348" s="410"/>
    </row>
    <row r="5349" spans="3:30" s="30" customFormat="1" x14ac:dyDescent="0.25">
      <c r="C5349" s="33"/>
      <c r="D5349" s="33"/>
      <c r="E5349" s="33"/>
      <c r="F5349" s="33"/>
      <c r="G5349" s="33"/>
      <c r="N5349"/>
      <c r="O5349"/>
      <c r="P5349"/>
      <c r="Q5349"/>
      <c r="R5349"/>
      <c r="S5349"/>
      <c r="T5349"/>
      <c r="U5349"/>
      <c r="V5349"/>
      <c r="W5349"/>
      <c r="X5349" s="410"/>
      <c r="Y5349" s="410"/>
      <c r="Z5349" s="410"/>
      <c r="AA5349" s="410"/>
      <c r="AB5349" s="410"/>
      <c r="AC5349" s="410"/>
      <c r="AD5349" s="410"/>
    </row>
    <row r="5350" spans="3:30" s="30" customFormat="1" x14ac:dyDescent="0.25">
      <c r="C5350" s="33"/>
      <c r="D5350" s="33"/>
      <c r="E5350" s="33"/>
      <c r="F5350" s="33"/>
      <c r="G5350" s="33"/>
      <c r="N5350"/>
      <c r="O5350"/>
      <c r="P5350"/>
      <c r="Q5350"/>
      <c r="R5350"/>
      <c r="S5350"/>
      <c r="T5350"/>
      <c r="U5350"/>
      <c r="V5350"/>
      <c r="W5350"/>
      <c r="X5350" s="410"/>
      <c r="Y5350" s="410"/>
      <c r="Z5350" s="410"/>
      <c r="AA5350" s="410"/>
      <c r="AB5350" s="410"/>
      <c r="AC5350" s="410"/>
      <c r="AD5350" s="410"/>
    </row>
    <row r="5351" spans="3:30" s="30" customFormat="1" x14ac:dyDescent="0.25">
      <c r="C5351" s="33"/>
      <c r="D5351" s="33"/>
      <c r="E5351" s="33"/>
      <c r="F5351" s="33"/>
      <c r="G5351" s="33"/>
      <c r="N5351"/>
      <c r="O5351"/>
      <c r="P5351"/>
      <c r="Q5351"/>
      <c r="R5351"/>
      <c r="S5351"/>
      <c r="T5351"/>
      <c r="U5351"/>
      <c r="V5351"/>
      <c r="W5351"/>
      <c r="X5351" s="410"/>
      <c r="Y5351" s="410"/>
      <c r="Z5351" s="410"/>
      <c r="AA5351" s="410"/>
      <c r="AB5351" s="410"/>
      <c r="AC5351" s="410"/>
      <c r="AD5351" s="410"/>
    </row>
    <row r="5352" spans="3:30" s="30" customFormat="1" x14ac:dyDescent="0.25">
      <c r="C5352" s="33"/>
      <c r="D5352" s="33"/>
      <c r="E5352" s="33"/>
      <c r="F5352" s="33"/>
      <c r="G5352" s="33"/>
      <c r="N5352"/>
      <c r="O5352"/>
      <c r="P5352"/>
      <c r="Q5352"/>
      <c r="R5352"/>
      <c r="S5352"/>
      <c r="T5352"/>
      <c r="U5352"/>
      <c r="V5352"/>
      <c r="W5352"/>
      <c r="X5352" s="410"/>
      <c r="Y5352" s="410"/>
      <c r="Z5352" s="410"/>
      <c r="AA5352" s="410"/>
      <c r="AB5352" s="410"/>
      <c r="AC5352" s="410"/>
      <c r="AD5352" s="410"/>
    </row>
    <row r="5353" spans="3:30" s="30" customFormat="1" x14ac:dyDescent="0.25">
      <c r="C5353" s="33"/>
      <c r="D5353" s="33"/>
      <c r="E5353" s="33"/>
      <c r="F5353" s="33"/>
      <c r="G5353" s="33"/>
      <c r="N5353"/>
      <c r="O5353"/>
      <c r="P5353"/>
      <c r="Q5353"/>
      <c r="R5353"/>
      <c r="S5353"/>
      <c r="T5353"/>
      <c r="U5353"/>
      <c r="V5353"/>
      <c r="W5353"/>
      <c r="X5353" s="410"/>
      <c r="Y5353" s="410"/>
      <c r="Z5353" s="410"/>
      <c r="AA5353" s="410"/>
      <c r="AB5353" s="410"/>
      <c r="AC5353" s="410"/>
      <c r="AD5353" s="410"/>
    </row>
    <row r="5354" spans="3:30" s="30" customFormat="1" x14ac:dyDescent="0.25">
      <c r="C5354" s="33"/>
      <c r="D5354" s="33"/>
      <c r="E5354" s="33"/>
      <c r="F5354" s="33"/>
      <c r="G5354" s="33"/>
      <c r="N5354"/>
      <c r="O5354"/>
      <c r="P5354"/>
      <c r="Q5354"/>
      <c r="R5354"/>
      <c r="S5354"/>
      <c r="T5354"/>
      <c r="U5354"/>
      <c r="V5354"/>
      <c r="W5354"/>
      <c r="X5354" s="410"/>
      <c r="Y5354" s="410"/>
      <c r="Z5354" s="410"/>
      <c r="AA5354" s="410"/>
      <c r="AB5354" s="410"/>
      <c r="AC5354" s="410"/>
      <c r="AD5354" s="410"/>
    </row>
    <row r="5355" spans="3:30" s="30" customFormat="1" x14ac:dyDescent="0.25">
      <c r="C5355" s="33"/>
      <c r="D5355" s="33"/>
      <c r="E5355" s="33"/>
      <c r="F5355" s="33"/>
      <c r="G5355" s="33"/>
      <c r="N5355"/>
      <c r="O5355"/>
      <c r="P5355"/>
      <c r="Q5355"/>
      <c r="R5355"/>
      <c r="S5355"/>
      <c r="T5355"/>
      <c r="U5355"/>
      <c r="V5355"/>
      <c r="W5355"/>
      <c r="X5355" s="410"/>
      <c r="Y5355" s="410"/>
      <c r="Z5355" s="410"/>
      <c r="AA5355" s="410"/>
      <c r="AB5355" s="410"/>
      <c r="AC5355" s="410"/>
      <c r="AD5355" s="410"/>
    </row>
    <row r="5356" spans="3:30" s="30" customFormat="1" x14ac:dyDescent="0.25">
      <c r="C5356" s="33"/>
      <c r="D5356" s="33"/>
      <c r="E5356" s="33"/>
      <c r="F5356" s="33"/>
      <c r="G5356" s="33"/>
      <c r="N5356"/>
      <c r="O5356"/>
      <c r="P5356"/>
      <c r="Q5356"/>
      <c r="R5356"/>
      <c r="S5356"/>
      <c r="T5356"/>
      <c r="U5356"/>
      <c r="V5356"/>
      <c r="W5356"/>
      <c r="X5356" s="410"/>
      <c r="Y5356" s="410"/>
      <c r="Z5356" s="410"/>
      <c r="AA5356" s="410"/>
      <c r="AB5356" s="410"/>
      <c r="AC5356" s="410"/>
      <c r="AD5356" s="410"/>
    </row>
    <row r="5357" spans="3:30" s="30" customFormat="1" x14ac:dyDescent="0.25">
      <c r="C5357" s="33"/>
      <c r="D5357" s="33"/>
      <c r="E5357" s="33"/>
      <c r="F5357" s="33"/>
      <c r="G5357" s="33"/>
      <c r="N5357"/>
      <c r="O5357"/>
      <c r="P5357"/>
      <c r="Q5357"/>
      <c r="R5357"/>
      <c r="S5357"/>
      <c r="T5357"/>
      <c r="U5357"/>
      <c r="V5357"/>
      <c r="W5357"/>
      <c r="X5357" s="410"/>
      <c r="Y5357" s="410"/>
      <c r="Z5357" s="410"/>
      <c r="AA5357" s="410"/>
      <c r="AB5357" s="410"/>
      <c r="AC5357" s="410"/>
      <c r="AD5357" s="410"/>
    </row>
    <row r="5358" spans="3:30" s="30" customFormat="1" x14ac:dyDescent="0.25">
      <c r="C5358" s="33"/>
      <c r="D5358" s="33"/>
      <c r="E5358" s="33"/>
      <c r="F5358" s="33"/>
      <c r="G5358" s="33"/>
      <c r="N5358"/>
      <c r="O5358"/>
      <c r="P5358"/>
      <c r="Q5358"/>
      <c r="R5358"/>
      <c r="S5358"/>
      <c r="T5358"/>
      <c r="U5358"/>
      <c r="V5358"/>
      <c r="W5358"/>
      <c r="X5358" s="410"/>
      <c r="Y5358" s="410"/>
      <c r="Z5358" s="410"/>
      <c r="AA5358" s="410"/>
      <c r="AB5358" s="410"/>
      <c r="AC5358" s="410"/>
      <c r="AD5358" s="410"/>
    </row>
    <row r="5359" spans="3:30" s="30" customFormat="1" x14ac:dyDescent="0.25">
      <c r="C5359" s="33"/>
      <c r="D5359" s="33"/>
      <c r="E5359" s="33"/>
      <c r="F5359" s="33"/>
      <c r="G5359" s="33"/>
      <c r="N5359"/>
      <c r="O5359"/>
      <c r="P5359"/>
      <c r="Q5359"/>
      <c r="R5359"/>
      <c r="S5359"/>
      <c r="T5359"/>
      <c r="U5359"/>
      <c r="V5359"/>
      <c r="W5359"/>
      <c r="X5359" s="410"/>
      <c r="Y5359" s="410"/>
      <c r="Z5359" s="410"/>
      <c r="AA5359" s="410"/>
      <c r="AB5359" s="410"/>
      <c r="AC5359" s="410"/>
      <c r="AD5359" s="410"/>
    </row>
    <row r="5360" spans="3:30" s="30" customFormat="1" x14ac:dyDescent="0.25">
      <c r="C5360" s="33"/>
      <c r="D5360" s="33"/>
      <c r="E5360" s="33"/>
      <c r="F5360" s="33"/>
      <c r="G5360" s="33"/>
      <c r="N5360"/>
      <c r="O5360"/>
      <c r="P5360"/>
      <c r="Q5360"/>
      <c r="R5360"/>
      <c r="S5360"/>
      <c r="T5360"/>
      <c r="U5360"/>
      <c r="V5360"/>
      <c r="W5360"/>
      <c r="X5360" s="410"/>
      <c r="Y5360" s="410"/>
      <c r="Z5360" s="410"/>
      <c r="AA5360" s="410"/>
      <c r="AB5360" s="410"/>
      <c r="AC5360" s="410"/>
      <c r="AD5360" s="410"/>
    </row>
    <row r="5361" spans="3:30" s="30" customFormat="1" x14ac:dyDescent="0.25">
      <c r="C5361" s="33"/>
      <c r="D5361" s="33"/>
      <c r="E5361" s="33"/>
      <c r="F5361" s="33"/>
      <c r="G5361" s="33"/>
      <c r="N5361"/>
      <c r="O5361"/>
      <c r="P5361"/>
      <c r="Q5361"/>
      <c r="R5361"/>
      <c r="S5361"/>
      <c r="T5361"/>
      <c r="U5361"/>
      <c r="V5361"/>
      <c r="W5361"/>
      <c r="X5361" s="410"/>
      <c r="Y5361" s="410"/>
      <c r="Z5361" s="410"/>
      <c r="AA5361" s="410"/>
      <c r="AB5361" s="410"/>
      <c r="AC5361" s="410"/>
      <c r="AD5361" s="410"/>
    </row>
    <row r="5362" spans="3:30" s="30" customFormat="1" x14ac:dyDescent="0.25">
      <c r="C5362" s="33"/>
      <c r="D5362" s="33"/>
      <c r="E5362" s="33"/>
      <c r="F5362" s="33"/>
      <c r="G5362" s="33"/>
      <c r="N5362"/>
      <c r="O5362"/>
      <c r="P5362"/>
      <c r="Q5362"/>
      <c r="R5362"/>
      <c r="S5362"/>
      <c r="T5362"/>
      <c r="U5362"/>
      <c r="V5362"/>
      <c r="W5362"/>
      <c r="X5362" s="410"/>
      <c r="Y5362" s="410"/>
      <c r="Z5362" s="410"/>
      <c r="AA5362" s="410"/>
      <c r="AB5362" s="410"/>
      <c r="AC5362" s="410"/>
      <c r="AD5362" s="410"/>
    </row>
    <row r="5363" spans="3:30" s="30" customFormat="1" x14ac:dyDescent="0.25">
      <c r="C5363" s="33"/>
      <c r="D5363" s="33"/>
      <c r="E5363" s="33"/>
      <c r="F5363" s="33"/>
      <c r="G5363" s="33"/>
      <c r="N5363"/>
      <c r="O5363"/>
      <c r="P5363"/>
      <c r="Q5363"/>
      <c r="R5363"/>
      <c r="S5363"/>
      <c r="T5363"/>
      <c r="U5363"/>
      <c r="V5363"/>
      <c r="W5363"/>
      <c r="X5363" s="410"/>
      <c r="Y5363" s="410"/>
      <c r="Z5363" s="410"/>
      <c r="AA5363" s="410"/>
      <c r="AB5363" s="410"/>
      <c r="AC5363" s="410"/>
      <c r="AD5363" s="410"/>
    </row>
    <row r="5364" spans="3:30" s="30" customFormat="1" x14ac:dyDescent="0.25">
      <c r="C5364" s="33"/>
      <c r="D5364" s="33"/>
      <c r="E5364" s="33"/>
      <c r="F5364" s="33"/>
      <c r="G5364" s="33"/>
      <c r="N5364"/>
      <c r="O5364"/>
      <c r="P5364"/>
      <c r="Q5364"/>
      <c r="R5364"/>
      <c r="S5364"/>
      <c r="T5364"/>
      <c r="U5364"/>
      <c r="V5364"/>
      <c r="W5364"/>
      <c r="X5364" s="410"/>
      <c r="Y5364" s="410"/>
      <c r="Z5364" s="410"/>
      <c r="AA5364" s="410"/>
      <c r="AB5364" s="410"/>
      <c r="AC5364" s="410"/>
      <c r="AD5364" s="410"/>
    </row>
    <row r="5365" spans="3:30" s="30" customFormat="1" x14ac:dyDescent="0.25">
      <c r="C5365" s="33"/>
      <c r="D5365" s="33"/>
      <c r="E5365" s="33"/>
      <c r="F5365" s="33"/>
      <c r="G5365" s="33"/>
      <c r="N5365"/>
      <c r="O5365"/>
      <c r="P5365"/>
      <c r="Q5365"/>
      <c r="R5365"/>
      <c r="S5365"/>
      <c r="T5365"/>
      <c r="U5365"/>
      <c r="V5365"/>
      <c r="W5365"/>
      <c r="X5365" s="410"/>
      <c r="Y5365" s="410"/>
      <c r="Z5365" s="410"/>
      <c r="AA5365" s="410"/>
      <c r="AB5365" s="410"/>
      <c r="AC5365" s="410"/>
      <c r="AD5365" s="410"/>
    </row>
    <row r="5366" spans="3:30" s="30" customFormat="1" x14ac:dyDescent="0.25">
      <c r="C5366" s="33"/>
      <c r="D5366" s="33"/>
      <c r="E5366" s="33"/>
      <c r="F5366" s="33"/>
      <c r="G5366" s="33"/>
      <c r="N5366"/>
      <c r="O5366"/>
      <c r="P5366"/>
      <c r="Q5366"/>
      <c r="R5366"/>
      <c r="S5366"/>
      <c r="T5366"/>
      <c r="U5366"/>
      <c r="V5366"/>
      <c r="W5366"/>
      <c r="X5366" s="410"/>
      <c r="Y5366" s="410"/>
      <c r="Z5366" s="410"/>
      <c r="AA5366" s="410"/>
      <c r="AB5366" s="410"/>
      <c r="AC5366" s="410"/>
      <c r="AD5366" s="410"/>
    </row>
    <row r="5367" spans="3:30" s="30" customFormat="1" x14ac:dyDescent="0.25">
      <c r="C5367" s="33"/>
      <c r="D5367" s="33"/>
      <c r="E5367" s="33"/>
      <c r="F5367" s="33"/>
      <c r="G5367" s="33"/>
      <c r="N5367"/>
      <c r="O5367"/>
      <c r="P5367"/>
      <c r="Q5367"/>
      <c r="R5367"/>
      <c r="S5367"/>
      <c r="T5367"/>
      <c r="U5367"/>
      <c r="V5367"/>
      <c r="W5367"/>
      <c r="X5367" s="410"/>
      <c r="Y5367" s="410"/>
      <c r="Z5367" s="410"/>
      <c r="AA5367" s="410"/>
      <c r="AB5367" s="410"/>
      <c r="AC5367" s="410"/>
      <c r="AD5367" s="410"/>
    </row>
    <row r="5368" spans="3:30" s="30" customFormat="1" x14ac:dyDescent="0.25">
      <c r="C5368" s="33"/>
      <c r="D5368" s="33"/>
      <c r="E5368" s="33"/>
      <c r="F5368" s="33"/>
      <c r="G5368" s="33"/>
      <c r="N5368"/>
      <c r="O5368"/>
      <c r="P5368"/>
      <c r="Q5368"/>
      <c r="R5368"/>
      <c r="S5368"/>
      <c r="T5368"/>
      <c r="U5368"/>
      <c r="V5368"/>
      <c r="W5368"/>
      <c r="X5368" s="410"/>
      <c r="Y5368" s="410"/>
      <c r="Z5368" s="410"/>
      <c r="AA5368" s="410"/>
      <c r="AB5368" s="410"/>
      <c r="AC5368" s="410"/>
      <c r="AD5368" s="410"/>
    </row>
    <row r="5369" spans="3:30" s="30" customFormat="1" x14ac:dyDescent="0.25">
      <c r="C5369" s="33"/>
      <c r="D5369" s="33"/>
      <c r="E5369" s="33"/>
      <c r="F5369" s="33"/>
      <c r="G5369" s="33"/>
      <c r="N5369"/>
      <c r="O5369"/>
      <c r="P5369"/>
      <c r="Q5369"/>
      <c r="R5369"/>
      <c r="S5369"/>
      <c r="T5369"/>
      <c r="U5369"/>
      <c r="V5369"/>
      <c r="W5369"/>
      <c r="X5369" s="410"/>
      <c r="Y5369" s="410"/>
      <c r="Z5369" s="410"/>
      <c r="AA5369" s="410"/>
      <c r="AB5369" s="410"/>
      <c r="AC5369" s="410"/>
      <c r="AD5369" s="410"/>
    </row>
    <row r="5370" spans="3:30" s="30" customFormat="1" x14ac:dyDescent="0.25">
      <c r="C5370" s="33"/>
      <c r="D5370" s="33"/>
      <c r="E5370" s="33"/>
      <c r="F5370" s="33"/>
      <c r="G5370" s="33"/>
      <c r="N5370"/>
      <c r="O5370"/>
      <c r="P5370"/>
      <c r="Q5370"/>
      <c r="R5370"/>
      <c r="S5370"/>
      <c r="T5370"/>
      <c r="U5370"/>
      <c r="V5370"/>
      <c r="W5370"/>
      <c r="X5370" s="410"/>
      <c r="Y5370" s="410"/>
      <c r="Z5370" s="410"/>
      <c r="AA5370" s="410"/>
      <c r="AB5370" s="410"/>
      <c r="AC5370" s="410"/>
      <c r="AD5370" s="410"/>
    </row>
    <row r="5371" spans="3:30" s="30" customFormat="1" x14ac:dyDescent="0.25">
      <c r="C5371" s="33"/>
      <c r="D5371" s="33"/>
      <c r="E5371" s="33"/>
      <c r="F5371" s="33"/>
      <c r="G5371" s="33"/>
      <c r="N5371"/>
      <c r="O5371"/>
      <c r="P5371"/>
      <c r="Q5371"/>
      <c r="R5371"/>
      <c r="S5371"/>
      <c r="T5371"/>
      <c r="U5371"/>
      <c r="V5371"/>
      <c r="W5371"/>
      <c r="X5371" s="410"/>
      <c r="Y5371" s="410"/>
      <c r="Z5371" s="410"/>
      <c r="AA5371" s="410"/>
      <c r="AB5371" s="410"/>
      <c r="AC5371" s="410"/>
      <c r="AD5371" s="410"/>
    </row>
    <row r="5372" spans="3:30" s="30" customFormat="1" x14ac:dyDescent="0.25">
      <c r="C5372" s="33"/>
      <c r="D5372" s="33"/>
      <c r="E5372" s="33"/>
      <c r="F5372" s="33"/>
      <c r="G5372" s="33"/>
      <c r="N5372"/>
      <c r="O5372"/>
      <c r="P5372"/>
      <c r="Q5372"/>
      <c r="R5372"/>
      <c r="S5372"/>
      <c r="T5372"/>
      <c r="U5372"/>
      <c r="V5372"/>
      <c r="W5372"/>
      <c r="X5372" s="410"/>
      <c r="Y5372" s="410"/>
      <c r="Z5372" s="410"/>
      <c r="AA5372" s="410"/>
      <c r="AB5372" s="410"/>
      <c r="AC5372" s="410"/>
      <c r="AD5372" s="410"/>
    </row>
    <row r="5373" spans="3:30" s="30" customFormat="1" x14ac:dyDescent="0.25">
      <c r="C5373" s="33"/>
      <c r="D5373" s="33"/>
      <c r="E5373" s="33"/>
      <c r="F5373" s="33"/>
      <c r="G5373" s="33"/>
      <c r="N5373"/>
      <c r="O5373"/>
      <c r="P5373"/>
      <c r="Q5373"/>
      <c r="R5373"/>
      <c r="S5373"/>
      <c r="T5373"/>
      <c r="U5373"/>
      <c r="V5373"/>
      <c r="W5373"/>
      <c r="X5373" s="410"/>
      <c r="Y5373" s="410"/>
      <c r="Z5373" s="410"/>
      <c r="AA5373" s="410"/>
      <c r="AB5373" s="410"/>
      <c r="AC5373" s="410"/>
      <c r="AD5373" s="410"/>
    </row>
    <row r="5374" spans="3:30" s="30" customFormat="1" x14ac:dyDescent="0.25">
      <c r="C5374" s="33"/>
      <c r="D5374" s="33"/>
      <c r="E5374" s="33"/>
      <c r="F5374" s="33"/>
      <c r="G5374" s="33"/>
      <c r="N5374"/>
      <c r="O5374"/>
      <c r="P5374"/>
      <c r="Q5374"/>
      <c r="R5374"/>
      <c r="S5374"/>
      <c r="T5374"/>
      <c r="U5374"/>
      <c r="V5374"/>
      <c r="W5374"/>
      <c r="X5374" s="410"/>
      <c r="Y5374" s="410"/>
      <c r="Z5374" s="410"/>
      <c r="AA5374" s="410"/>
      <c r="AB5374" s="410"/>
      <c r="AC5374" s="410"/>
      <c r="AD5374" s="410"/>
    </row>
    <row r="5375" spans="3:30" s="30" customFormat="1" x14ac:dyDescent="0.25">
      <c r="C5375" s="33"/>
      <c r="D5375" s="33"/>
      <c r="E5375" s="33"/>
      <c r="F5375" s="33"/>
      <c r="G5375" s="33"/>
      <c r="N5375"/>
      <c r="O5375"/>
      <c r="P5375"/>
      <c r="Q5375"/>
      <c r="R5375"/>
      <c r="S5375"/>
      <c r="T5375"/>
      <c r="U5375"/>
      <c r="V5375"/>
      <c r="W5375"/>
      <c r="X5375" s="410"/>
      <c r="Y5375" s="410"/>
      <c r="Z5375" s="410"/>
      <c r="AA5375" s="410"/>
      <c r="AB5375" s="410"/>
      <c r="AC5375" s="410"/>
      <c r="AD5375" s="410"/>
    </row>
    <row r="5376" spans="3:30" s="30" customFormat="1" x14ac:dyDescent="0.25">
      <c r="C5376" s="33"/>
      <c r="D5376" s="33"/>
      <c r="E5376" s="33"/>
      <c r="F5376" s="33"/>
      <c r="G5376" s="33"/>
      <c r="N5376"/>
      <c r="O5376"/>
      <c r="P5376"/>
      <c r="Q5376"/>
      <c r="R5376"/>
      <c r="S5376"/>
      <c r="T5376"/>
      <c r="U5376"/>
      <c r="V5376"/>
      <c r="W5376"/>
      <c r="X5376" s="410"/>
      <c r="Y5376" s="410"/>
      <c r="Z5376" s="410"/>
      <c r="AA5376" s="410"/>
      <c r="AB5376" s="410"/>
      <c r="AC5376" s="410"/>
      <c r="AD5376" s="410"/>
    </row>
    <row r="5377" spans="3:30" s="30" customFormat="1" x14ac:dyDescent="0.25">
      <c r="C5377" s="33"/>
      <c r="D5377" s="33"/>
      <c r="E5377" s="33"/>
      <c r="F5377" s="33"/>
      <c r="G5377" s="33"/>
      <c r="N5377"/>
      <c r="O5377"/>
      <c r="P5377"/>
      <c r="Q5377"/>
      <c r="R5377"/>
      <c r="S5377"/>
      <c r="T5377"/>
      <c r="U5377"/>
      <c r="V5377"/>
      <c r="W5377"/>
      <c r="X5377" s="410"/>
      <c r="Y5377" s="410"/>
      <c r="Z5377" s="410"/>
      <c r="AA5377" s="410"/>
      <c r="AB5377" s="410"/>
      <c r="AC5377" s="410"/>
      <c r="AD5377" s="410"/>
    </row>
    <row r="5378" spans="3:30" s="30" customFormat="1" x14ac:dyDescent="0.25">
      <c r="C5378" s="33"/>
      <c r="D5378" s="33"/>
      <c r="E5378" s="33"/>
      <c r="F5378" s="33"/>
      <c r="G5378" s="33"/>
      <c r="N5378"/>
      <c r="O5378"/>
      <c r="P5378"/>
      <c r="Q5378"/>
      <c r="R5378"/>
      <c r="S5378"/>
      <c r="T5378"/>
      <c r="U5378"/>
      <c r="V5378"/>
      <c r="W5378"/>
      <c r="X5378" s="410"/>
      <c r="Y5378" s="410"/>
      <c r="Z5378" s="410"/>
      <c r="AA5378" s="410"/>
      <c r="AB5378" s="410"/>
      <c r="AC5378" s="410"/>
      <c r="AD5378" s="410"/>
    </row>
    <row r="5379" spans="3:30" s="30" customFormat="1" x14ac:dyDescent="0.25">
      <c r="C5379" s="33"/>
      <c r="D5379" s="33"/>
      <c r="E5379" s="33"/>
      <c r="F5379" s="33"/>
      <c r="G5379" s="33"/>
      <c r="N5379"/>
      <c r="O5379"/>
      <c r="P5379"/>
      <c r="Q5379"/>
      <c r="R5379"/>
      <c r="S5379"/>
      <c r="T5379"/>
      <c r="U5379"/>
      <c r="V5379"/>
      <c r="W5379"/>
      <c r="X5379" s="410"/>
      <c r="Y5379" s="410"/>
      <c r="Z5379" s="410"/>
      <c r="AA5379" s="410"/>
      <c r="AB5379" s="410"/>
      <c r="AC5379" s="410"/>
      <c r="AD5379" s="410"/>
    </row>
    <row r="5380" spans="3:30" s="30" customFormat="1" x14ac:dyDescent="0.25">
      <c r="C5380" s="33"/>
      <c r="D5380" s="33"/>
      <c r="E5380" s="33"/>
      <c r="F5380" s="33"/>
      <c r="G5380" s="33"/>
      <c r="N5380"/>
      <c r="O5380"/>
      <c r="P5380"/>
      <c r="Q5380"/>
      <c r="R5380"/>
      <c r="S5380"/>
      <c r="T5380"/>
      <c r="U5380"/>
      <c r="V5380"/>
      <c r="W5380"/>
      <c r="X5380" s="410"/>
      <c r="Y5380" s="410"/>
      <c r="Z5380" s="410"/>
      <c r="AA5380" s="410"/>
      <c r="AB5380" s="410"/>
      <c r="AC5380" s="410"/>
      <c r="AD5380" s="410"/>
    </row>
    <row r="5381" spans="3:30" s="30" customFormat="1" x14ac:dyDescent="0.25">
      <c r="C5381" s="33"/>
      <c r="D5381" s="33"/>
      <c r="E5381" s="33"/>
      <c r="F5381" s="33"/>
      <c r="G5381" s="33"/>
      <c r="N5381"/>
      <c r="O5381"/>
      <c r="P5381"/>
      <c r="Q5381"/>
      <c r="R5381"/>
      <c r="S5381"/>
      <c r="T5381"/>
      <c r="U5381"/>
      <c r="V5381"/>
      <c r="W5381"/>
      <c r="X5381" s="410"/>
      <c r="Y5381" s="410"/>
      <c r="Z5381" s="410"/>
      <c r="AA5381" s="410"/>
      <c r="AB5381" s="410"/>
      <c r="AC5381" s="410"/>
      <c r="AD5381" s="410"/>
    </row>
    <row r="5382" spans="3:30" s="30" customFormat="1" x14ac:dyDescent="0.25">
      <c r="C5382" s="33"/>
      <c r="D5382" s="33"/>
      <c r="E5382" s="33"/>
      <c r="F5382" s="33"/>
      <c r="G5382" s="33"/>
      <c r="N5382"/>
      <c r="O5382"/>
      <c r="P5382"/>
      <c r="Q5382"/>
      <c r="R5382"/>
      <c r="S5382"/>
      <c r="T5382"/>
      <c r="U5382"/>
      <c r="V5382"/>
      <c r="W5382"/>
      <c r="X5382" s="410"/>
      <c r="Y5382" s="410"/>
      <c r="Z5382" s="410"/>
      <c r="AA5382" s="410"/>
      <c r="AB5382" s="410"/>
      <c r="AC5382" s="410"/>
      <c r="AD5382" s="410"/>
    </row>
    <row r="5383" spans="3:30" s="30" customFormat="1" x14ac:dyDescent="0.25">
      <c r="C5383" s="33"/>
      <c r="D5383" s="33"/>
      <c r="E5383" s="33"/>
      <c r="F5383" s="33"/>
      <c r="G5383" s="33"/>
      <c r="N5383"/>
      <c r="O5383"/>
      <c r="P5383"/>
      <c r="Q5383"/>
      <c r="R5383"/>
      <c r="S5383"/>
      <c r="T5383"/>
      <c r="U5383"/>
      <c r="V5383"/>
      <c r="W5383"/>
      <c r="X5383" s="410"/>
      <c r="Y5383" s="410"/>
      <c r="Z5383" s="410"/>
      <c r="AA5383" s="410"/>
      <c r="AB5383" s="410"/>
      <c r="AC5383" s="410"/>
      <c r="AD5383" s="410"/>
    </row>
    <row r="5384" spans="3:30" s="30" customFormat="1" x14ac:dyDescent="0.25">
      <c r="C5384" s="33"/>
      <c r="D5384" s="33"/>
      <c r="E5384" s="33"/>
      <c r="F5384" s="33"/>
      <c r="G5384" s="33"/>
      <c r="N5384"/>
      <c r="O5384"/>
      <c r="P5384"/>
      <c r="Q5384"/>
      <c r="R5384"/>
      <c r="S5384"/>
      <c r="T5384"/>
      <c r="U5384"/>
      <c r="V5384"/>
      <c r="W5384"/>
      <c r="X5384" s="410"/>
      <c r="Y5384" s="410"/>
      <c r="Z5384" s="410"/>
      <c r="AA5384" s="410"/>
      <c r="AB5384" s="410"/>
      <c r="AC5384" s="410"/>
      <c r="AD5384" s="410"/>
    </row>
    <row r="5385" spans="3:30" s="30" customFormat="1" x14ac:dyDescent="0.25">
      <c r="C5385" s="33"/>
      <c r="D5385" s="33"/>
      <c r="E5385" s="33"/>
      <c r="F5385" s="33"/>
      <c r="G5385" s="33"/>
      <c r="N5385"/>
      <c r="O5385"/>
      <c r="P5385"/>
      <c r="Q5385"/>
      <c r="R5385"/>
      <c r="S5385"/>
      <c r="T5385"/>
      <c r="U5385"/>
      <c r="V5385"/>
      <c r="W5385"/>
      <c r="X5385" s="410"/>
      <c r="Y5385" s="410"/>
      <c r="Z5385" s="410"/>
      <c r="AA5385" s="410"/>
      <c r="AB5385" s="410"/>
      <c r="AC5385" s="410"/>
      <c r="AD5385" s="410"/>
    </row>
    <row r="5386" spans="3:30" s="30" customFormat="1" x14ac:dyDescent="0.25">
      <c r="C5386" s="33"/>
      <c r="D5386" s="33"/>
      <c r="E5386" s="33"/>
      <c r="F5386" s="33"/>
      <c r="G5386" s="33"/>
      <c r="N5386"/>
      <c r="O5386"/>
      <c r="P5386"/>
      <c r="Q5386"/>
      <c r="R5386"/>
      <c r="S5386"/>
      <c r="T5386"/>
      <c r="U5386"/>
      <c r="V5386"/>
      <c r="W5386"/>
      <c r="X5386" s="410"/>
      <c r="Y5386" s="410"/>
      <c r="Z5386" s="410"/>
      <c r="AA5386" s="410"/>
      <c r="AB5386" s="410"/>
      <c r="AC5386" s="410"/>
      <c r="AD5386" s="410"/>
    </row>
    <row r="5387" spans="3:30" s="30" customFormat="1" x14ac:dyDescent="0.25">
      <c r="C5387" s="33"/>
      <c r="D5387" s="33"/>
      <c r="E5387" s="33"/>
      <c r="F5387" s="33"/>
      <c r="G5387" s="33"/>
      <c r="N5387"/>
      <c r="O5387"/>
      <c r="P5387"/>
      <c r="Q5387"/>
      <c r="R5387"/>
      <c r="S5387"/>
      <c r="T5387"/>
      <c r="U5387"/>
      <c r="V5387"/>
      <c r="W5387"/>
      <c r="X5387" s="410"/>
      <c r="Y5387" s="410"/>
      <c r="Z5387" s="410"/>
      <c r="AA5387" s="410"/>
      <c r="AB5387" s="410"/>
      <c r="AC5387" s="410"/>
      <c r="AD5387" s="410"/>
    </row>
    <row r="5388" spans="3:30" s="30" customFormat="1" x14ac:dyDescent="0.25">
      <c r="C5388" s="33"/>
      <c r="D5388" s="33"/>
      <c r="E5388" s="33"/>
      <c r="F5388" s="33"/>
      <c r="G5388" s="33"/>
      <c r="N5388"/>
      <c r="O5388"/>
      <c r="P5388"/>
      <c r="Q5388"/>
      <c r="R5388"/>
      <c r="S5388"/>
      <c r="T5388"/>
      <c r="U5388"/>
      <c r="V5388"/>
      <c r="W5388"/>
      <c r="X5388" s="410"/>
      <c r="Y5388" s="410"/>
      <c r="Z5388" s="410"/>
      <c r="AA5388" s="410"/>
      <c r="AB5388" s="410"/>
      <c r="AC5388" s="410"/>
      <c r="AD5388" s="410"/>
    </row>
    <row r="5389" spans="3:30" s="30" customFormat="1" x14ac:dyDescent="0.25">
      <c r="C5389" s="33"/>
      <c r="D5389" s="33"/>
      <c r="E5389" s="33"/>
      <c r="F5389" s="33"/>
      <c r="G5389" s="33"/>
      <c r="N5389"/>
      <c r="O5389"/>
      <c r="P5389"/>
      <c r="Q5389"/>
      <c r="R5389"/>
      <c r="S5389"/>
      <c r="T5389"/>
      <c r="U5389"/>
      <c r="V5389"/>
      <c r="W5389"/>
      <c r="X5389" s="410"/>
      <c r="Y5389" s="410"/>
      <c r="Z5389" s="410"/>
      <c r="AA5389" s="410"/>
      <c r="AB5389" s="410"/>
      <c r="AC5389" s="410"/>
      <c r="AD5389" s="410"/>
    </row>
    <row r="5390" spans="3:30" s="30" customFormat="1" x14ac:dyDescent="0.25">
      <c r="C5390" s="33"/>
      <c r="D5390" s="33"/>
      <c r="E5390" s="33"/>
      <c r="F5390" s="33"/>
      <c r="G5390" s="33"/>
      <c r="N5390"/>
      <c r="O5390"/>
      <c r="P5390"/>
      <c r="Q5390"/>
      <c r="R5390"/>
      <c r="S5390"/>
      <c r="T5390"/>
      <c r="U5390"/>
      <c r="V5390"/>
      <c r="W5390"/>
      <c r="X5390" s="410"/>
      <c r="Y5390" s="410"/>
      <c r="Z5390" s="410"/>
      <c r="AA5390" s="410"/>
      <c r="AB5390" s="410"/>
      <c r="AC5390" s="410"/>
      <c r="AD5390" s="410"/>
    </row>
    <row r="5391" spans="3:30" s="30" customFormat="1" x14ac:dyDescent="0.25">
      <c r="C5391" s="33"/>
      <c r="D5391" s="33"/>
      <c r="E5391" s="33"/>
      <c r="F5391" s="33"/>
      <c r="G5391" s="33"/>
      <c r="N5391"/>
      <c r="O5391"/>
      <c r="P5391"/>
      <c r="Q5391"/>
      <c r="R5391"/>
      <c r="S5391"/>
      <c r="T5391"/>
      <c r="U5391"/>
      <c r="V5391"/>
      <c r="W5391"/>
      <c r="X5391" s="410"/>
      <c r="Y5391" s="410"/>
      <c r="Z5391" s="410"/>
      <c r="AA5391" s="410"/>
      <c r="AB5391" s="410"/>
      <c r="AC5391" s="410"/>
      <c r="AD5391" s="410"/>
    </row>
    <row r="5392" spans="3:30" s="30" customFormat="1" x14ac:dyDescent="0.25">
      <c r="C5392" s="33"/>
      <c r="D5392" s="33"/>
      <c r="E5392" s="33"/>
      <c r="F5392" s="33"/>
      <c r="G5392" s="33"/>
      <c r="N5392"/>
      <c r="O5392"/>
      <c r="P5392"/>
      <c r="Q5392"/>
      <c r="R5392"/>
      <c r="S5392"/>
      <c r="T5392"/>
      <c r="U5392"/>
      <c r="V5392"/>
      <c r="W5392"/>
      <c r="X5392" s="410"/>
      <c r="Y5392" s="410"/>
      <c r="Z5392" s="410"/>
      <c r="AA5392" s="410"/>
      <c r="AB5392" s="410"/>
      <c r="AC5392" s="410"/>
      <c r="AD5392" s="410"/>
    </row>
    <row r="5393" spans="3:30" s="30" customFormat="1" x14ac:dyDescent="0.25">
      <c r="C5393" s="33"/>
      <c r="D5393" s="33"/>
      <c r="E5393" s="33"/>
      <c r="F5393" s="33"/>
      <c r="G5393" s="33"/>
      <c r="N5393"/>
      <c r="O5393"/>
      <c r="P5393"/>
      <c r="Q5393"/>
      <c r="R5393"/>
      <c r="S5393"/>
      <c r="T5393"/>
      <c r="U5393"/>
      <c r="V5393"/>
      <c r="W5393"/>
      <c r="X5393" s="410"/>
      <c r="Y5393" s="410"/>
      <c r="Z5393" s="410"/>
      <c r="AA5393" s="410"/>
      <c r="AB5393" s="410"/>
      <c r="AC5393" s="410"/>
      <c r="AD5393" s="410"/>
    </row>
    <row r="5394" spans="3:30" s="30" customFormat="1" x14ac:dyDescent="0.25">
      <c r="C5394" s="33"/>
      <c r="D5394" s="33"/>
      <c r="E5394" s="33"/>
      <c r="F5394" s="33"/>
      <c r="G5394" s="33"/>
      <c r="N5394"/>
      <c r="O5394"/>
      <c r="P5394"/>
      <c r="Q5394"/>
      <c r="R5394"/>
      <c r="S5394"/>
      <c r="T5394"/>
      <c r="U5394"/>
      <c r="V5394"/>
      <c r="W5394"/>
      <c r="X5394" s="410"/>
      <c r="Y5394" s="410"/>
      <c r="Z5394" s="410"/>
      <c r="AA5394" s="410"/>
      <c r="AB5394" s="410"/>
      <c r="AC5394" s="410"/>
      <c r="AD5394" s="410"/>
    </row>
    <row r="5395" spans="3:30" s="30" customFormat="1" x14ac:dyDescent="0.25">
      <c r="C5395" s="33"/>
      <c r="D5395" s="33"/>
      <c r="E5395" s="33"/>
      <c r="F5395" s="33"/>
      <c r="G5395" s="33"/>
      <c r="N5395"/>
      <c r="O5395"/>
      <c r="P5395"/>
      <c r="Q5395"/>
      <c r="R5395"/>
      <c r="S5395"/>
      <c r="T5395"/>
      <c r="U5395"/>
      <c r="V5395"/>
      <c r="W5395"/>
      <c r="X5395" s="410"/>
      <c r="Y5395" s="410"/>
      <c r="Z5395" s="410"/>
      <c r="AA5395" s="410"/>
      <c r="AB5395" s="410"/>
      <c r="AC5395" s="410"/>
      <c r="AD5395" s="410"/>
    </row>
    <row r="5396" spans="3:30" s="30" customFormat="1" x14ac:dyDescent="0.25">
      <c r="C5396" s="33"/>
      <c r="D5396" s="33"/>
      <c r="E5396" s="33"/>
      <c r="F5396" s="33"/>
      <c r="G5396" s="33"/>
      <c r="N5396"/>
      <c r="O5396"/>
      <c r="P5396"/>
      <c r="Q5396"/>
      <c r="R5396"/>
      <c r="S5396"/>
      <c r="T5396"/>
      <c r="U5396"/>
      <c r="V5396"/>
      <c r="W5396"/>
      <c r="X5396" s="410"/>
      <c r="Y5396" s="410"/>
      <c r="Z5396" s="410"/>
      <c r="AA5396" s="410"/>
      <c r="AB5396" s="410"/>
      <c r="AC5396" s="410"/>
      <c r="AD5396" s="410"/>
    </row>
    <row r="5397" spans="3:30" s="30" customFormat="1" x14ac:dyDescent="0.25">
      <c r="C5397" s="33"/>
      <c r="D5397" s="33"/>
      <c r="E5397" s="33"/>
      <c r="F5397" s="33"/>
      <c r="G5397" s="33"/>
      <c r="N5397"/>
      <c r="O5397"/>
      <c r="P5397"/>
      <c r="Q5397"/>
      <c r="R5397"/>
      <c r="S5397"/>
      <c r="T5397"/>
      <c r="U5397"/>
      <c r="V5397"/>
      <c r="W5397"/>
      <c r="X5397" s="410"/>
      <c r="Y5397" s="410"/>
      <c r="Z5397" s="410"/>
      <c r="AA5397" s="410"/>
      <c r="AB5397" s="410"/>
      <c r="AC5397" s="410"/>
      <c r="AD5397" s="410"/>
    </row>
    <row r="5398" spans="3:30" s="30" customFormat="1" x14ac:dyDescent="0.25">
      <c r="C5398" s="33"/>
      <c r="D5398" s="33"/>
      <c r="E5398" s="33"/>
      <c r="F5398" s="33"/>
      <c r="G5398" s="33"/>
      <c r="N5398"/>
      <c r="O5398"/>
      <c r="P5398"/>
      <c r="Q5398"/>
      <c r="R5398"/>
      <c r="S5398"/>
      <c r="T5398"/>
      <c r="U5398"/>
      <c r="V5398"/>
      <c r="W5398"/>
      <c r="X5398" s="410"/>
      <c r="Y5398" s="410"/>
      <c r="Z5398" s="410"/>
      <c r="AA5398" s="410"/>
      <c r="AB5398" s="410"/>
      <c r="AC5398" s="410"/>
      <c r="AD5398" s="410"/>
    </row>
    <row r="5399" spans="3:30" s="30" customFormat="1" x14ac:dyDescent="0.25">
      <c r="C5399" s="33"/>
      <c r="D5399" s="33"/>
      <c r="E5399" s="33"/>
      <c r="F5399" s="33"/>
      <c r="G5399" s="33"/>
      <c r="N5399"/>
      <c r="O5399"/>
      <c r="P5399"/>
      <c r="Q5399"/>
      <c r="R5399"/>
      <c r="S5399"/>
      <c r="T5399"/>
      <c r="U5399"/>
      <c r="V5399"/>
      <c r="W5399"/>
      <c r="X5399" s="410"/>
      <c r="Y5399" s="410"/>
      <c r="Z5399" s="410"/>
      <c r="AA5399" s="410"/>
      <c r="AB5399" s="410"/>
      <c r="AC5399" s="410"/>
      <c r="AD5399" s="410"/>
    </row>
    <row r="5400" spans="3:30" s="30" customFormat="1" x14ac:dyDescent="0.25">
      <c r="C5400" s="33"/>
      <c r="D5400" s="33"/>
      <c r="E5400" s="33"/>
      <c r="F5400" s="33"/>
      <c r="G5400" s="33"/>
      <c r="N5400"/>
      <c r="O5400"/>
      <c r="P5400"/>
      <c r="Q5400"/>
      <c r="R5400"/>
      <c r="S5400"/>
      <c r="T5400"/>
      <c r="U5400"/>
      <c r="V5400"/>
      <c r="W5400"/>
      <c r="X5400" s="410"/>
      <c r="Y5400" s="410"/>
      <c r="Z5400" s="410"/>
      <c r="AA5400" s="410"/>
      <c r="AB5400" s="410"/>
      <c r="AC5400" s="410"/>
      <c r="AD5400" s="410"/>
    </row>
    <row r="5401" spans="3:30" s="30" customFormat="1" x14ac:dyDescent="0.25">
      <c r="C5401" s="33"/>
      <c r="D5401" s="33"/>
      <c r="E5401" s="33"/>
      <c r="F5401" s="33"/>
      <c r="G5401" s="33"/>
      <c r="N5401"/>
      <c r="O5401"/>
      <c r="P5401"/>
      <c r="Q5401"/>
      <c r="R5401"/>
      <c r="S5401"/>
      <c r="T5401"/>
      <c r="U5401"/>
      <c r="V5401"/>
      <c r="W5401"/>
      <c r="X5401" s="410"/>
      <c r="Y5401" s="410"/>
      <c r="Z5401" s="410"/>
      <c r="AA5401" s="410"/>
      <c r="AB5401" s="410"/>
      <c r="AC5401" s="410"/>
      <c r="AD5401" s="410"/>
    </row>
    <row r="5402" spans="3:30" s="30" customFormat="1" x14ac:dyDescent="0.25">
      <c r="C5402" s="33"/>
      <c r="D5402" s="33"/>
      <c r="E5402" s="33"/>
      <c r="F5402" s="33"/>
      <c r="G5402" s="33"/>
      <c r="N5402"/>
      <c r="O5402"/>
      <c r="P5402"/>
      <c r="Q5402"/>
      <c r="R5402"/>
      <c r="S5402"/>
      <c r="T5402"/>
      <c r="U5402"/>
      <c r="V5402"/>
      <c r="W5402"/>
      <c r="X5402" s="410"/>
      <c r="Y5402" s="410"/>
      <c r="Z5402" s="410"/>
      <c r="AA5402" s="410"/>
      <c r="AB5402" s="410"/>
      <c r="AC5402" s="410"/>
      <c r="AD5402" s="410"/>
    </row>
    <row r="5403" spans="3:30" s="30" customFormat="1" x14ac:dyDescent="0.25">
      <c r="C5403" s="33"/>
      <c r="D5403" s="33"/>
      <c r="E5403" s="33"/>
      <c r="F5403" s="33"/>
      <c r="G5403" s="33"/>
      <c r="N5403"/>
      <c r="O5403"/>
      <c r="P5403"/>
      <c r="Q5403"/>
      <c r="R5403"/>
      <c r="S5403"/>
      <c r="T5403"/>
      <c r="U5403"/>
      <c r="V5403"/>
      <c r="W5403"/>
      <c r="X5403" s="410"/>
      <c r="Y5403" s="410"/>
      <c r="Z5403" s="410"/>
      <c r="AA5403" s="410"/>
      <c r="AB5403" s="410"/>
      <c r="AC5403" s="410"/>
      <c r="AD5403" s="410"/>
    </row>
    <row r="5404" spans="3:30" s="30" customFormat="1" x14ac:dyDescent="0.25">
      <c r="C5404" s="33"/>
      <c r="D5404" s="33"/>
      <c r="E5404" s="33"/>
      <c r="F5404" s="33"/>
      <c r="G5404" s="33"/>
      <c r="N5404"/>
      <c r="O5404"/>
      <c r="P5404"/>
      <c r="Q5404"/>
      <c r="R5404"/>
      <c r="S5404"/>
      <c r="T5404"/>
      <c r="U5404"/>
      <c r="V5404"/>
      <c r="W5404"/>
      <c r="X5404" s="410"/>
      <c r="Y5404" s="410"/>
      <c r="Z5404" s="410"/>
      <c r="AA5404" s="410"/>
      <c r="AB5404" s="410"/>
      <c r="AC5404" s="410"/>
      <c r="AD5404" s="410"/>
    </row>
    <row r="5405" spans="3:30" s="30" customFormat="1" x14ac:dyDescent="0.25">
      <c r="C5405" s="33"/>
      <c r="D5405" s="33"/>
      <c r="E5405" s="33"/>
      <c r="F5405" s="33"/>
      <c r="G5405" s="33"/>
      <c r="N5405"/>
      <c r="O5405"/>
      <c r="P5405"/>
      <c r="Q5405"/>
      <c r="R5405"/>
      <c r="S5405"/>
      <c r="T5405"/>
      <c r="U5405"/>
      <c r="V5405"/>
      <c r="W5405"/>
      <c r="X5405" s="410"/>
      <c r="Y5405" s="410"/>
      <c r="Z5405" s="410"/>
      <c r="AA5405" s="410"/>
      <c r="AB5405" s="410"/>
      <c r="AC5405" s="410"/>
      <c r="AD5405" s="410"/>
    </row>
    <row r="5406" spans="3:30" s="30" customFormat="1" x14ac:dyDescent="0.25">
      <c r="C5406" s="33"/>
      <c r="D5406" s="33"/>
      <c r="E5406" s="33"/>
      <c r="F5406" s="33"/>
      <c r="G5406" s="33"/>
      <c r="N5406"/>
      <c r="O5406"/>
      <c r="P5406"/>
      <c r="Q5406"/>
      <c r="R5406"/>
      <c r="S5406"/>
      <c r="T5406"/>
      <c r="U5406"/>
      <c r="V5406"/>
      <c r="W5406"/>
      <c r="X5406" s="410"/>
      <c r="Y5406" s="410"/>
      <c r="Z5406" s="410"/>
      <c r="AA5406" s="410"/>
      <c r="AB5406" s="410"/>
      <c r="AC5406" s="410"/>
      <c r="AD5406" s="410"/>
    </row>
    <row r="5407" spans="3:30" s="30" customFormat="1" x14ac:dyDescent="0.25">
      <c r="C5407" s="33"/>
      <c r="D5407" s="33"/>
      <c r="E5407" s="33"/>
      <c r="F5407" s="33"/>
      <c r="G5407" s="33"/>
      <c r="N5407"/>
      <c r="O5407"/>
      <c r="P5407"/>
      <c r="Q5407"/>
      <c r="R5407"/>
      <c r="S5407"/>
      <c r="T5407"/>
      <c r="U5407"/>
      <c r="V5407"/>
      <c r="W5407"/>
      <c r="X5407" s="410"/>
      <c r="Y5407" s="410"/>
      <c r="Z5407" s="410"/>
      <c r="AA5407" s="410"/>
      <c r="AB5407" s="410"/>
      <c r="AC5407" s="410"/>
      <c r="AD5407" s="410"/>
    </row>
    <row r="5408" spans="3:30" s="30" customFormat="1" x14ac:dyDescent="0.25">
      <c r="C5408" s="33"/>
      <c r="D5408" s="33"/>
      <c r="E5408" s="33"/>
      <c r="F5408" s="33"/>
      <c r="G5408" s="33"/>
      <c r="N5408"/>
      <c r="O5408"/>
      <c r="P5408"/>
      <c r="Q5408"/>
      <c r="R5408"/>
      <c r="S5408"/>
      <c r="T5408"/>
      <c r="U5408"/>
      <c r="V5408"/>
      <c r="W5408"/>
      <c r="X5408" s="410"/>
      <c r="Y5408" s="410"/>
      <c r="Z5408" s="410"/>
      <c r="AA5408" s="410"/>
      <c r="AB5408" s="410"/>
      <c r="AC5408" s="410"/>
      <c r="AD5408" s="410"/>
    </row>
    <row r="5409" spans="3:30" s="30" customFormat="1" x14ac:dyDescent="0.25">
      <c r="C5409" s="33"/>
      <c r="D5409" s="33"/>
      <c r="E5409" s="33"/>
      <c r="F5409" s="33"/>
      <c r="G5409" s="33"/>
      <c r="N5409"/>
      <c r="O5409"/>
      <c r="P5409"/>
      <c r="Q5409"/>
      <c r="R5409"/>
      <c r="S5409"/>
      <c r="T5409"/>
      <c r="U5409"/>
      <c r="V5409"/>
      <c r="W5409"/>
      <c r="X5409" s="410"/>
      <c r="Y5409" s="410"/>
      <c r="Z5409" s="410"/>
      <c r="AA5409" s="410"/>
      <c r="AB5409" s="410"/>
      <c r="AC5409" s="410"/>
      <c r="AD5409" s="410"/>
    </row>
    <row r="5410" spans="3:30" s="30" customFormat="1" x14ac:dyDescent="0.25">
      <c r="C5410" s="33"/>
      <c r="D5410" s="33"/>
      <c r="E5410" s="33"/>
      <c r="F5410" s="33"/>
      <c r="G5410" s="33"/>
      <c r="N5410"/>
      <c r="O5410"/>
      <c r="P5410"/>
      <c r="Q5410"/>
      <c r="R5410"/>
      <c r="S5410"/>
      <c r="T5410"/>
      <c r="U5410"/>
      <c r="V5410"/>
      <c r="W5410"/>
      <c r="X5410" s="410"/>
      <c r="Y5410" s="410"/>
      <c r="Z5410" s="410"/>
      <c r="AA5410" s="410"/>
      <c r="AB5410" s="410"/>
      <c r="AC5410" s="410"/>
      <c r="AD5410" s="410"/>
    </row>
    <row r="5411" spans="3:30" s="30" customFormat="1" x14ac:dyDescent="0.25">
      <c r="C5411" s="33"/>
      <c r="D5411" s="33"/>
      <c r="E5411" s="33"/>
      <c r="F5411" s="33"/>
      <c r="G5411" s="33"/>
      <c r="N5411"/>
      <c r="O5411"/>
      <c r="P5411"/>
      <c r="Q5411"/>
      <c r="R5411"/>
      <c r="S5411"/>
      <c r="T5411"/>
      <c r="U5411"/>
      <c r="V5411"/>
      <c r="W5411"/>
      <c r="X5411" s="410"/>
      <c r="Y5411" s="410"/>
      <c r="Z5411" s="410"/>
      <c r="AA5411" s="410"/>
      <c r="AB5411" s="410"/>
      <c r="AC5411" s="410"/>
      <c r="AD5411" s="410"/>
    </row>
    <row r="5412" spans="3:30" s="30" customFormat="1" x14ac:dyDescent="0.25">
      <c r="C5412" s="33"/>
      <c r="D5412" s="33"/>
      <c r="E5412" s="33"/>
      <c r="F5412" s="33"/>
      <c r="G5412" s="33"/>
      <c r="N5412"/>
      <c r="O5412"/>
      <c r="P5412"/>
      <c r="Q5412"/>
      <c r="R5412"/>
      <c r="S5412"/>
      <c r="T5412"/>
      <c r="U5412"/>
      <c r="V5412"/>
      <c r="W5412"/>
      <c r="X5412" s="410"/>
      <c r="Y5412" s="410"/>
      <c r="Z5412" s="410"/>
      <c r="AA5412" s="410"/>
      <c r="AB5412" s="410"/>
      <c r="AC5412" s="410"/>
      <c r="AD5412" s="410"/>
    </row>
    <row r="5413" spans="3:30" s="30" customFormat="1" x14ac:dyDescent="0.25">
      <c r="C5413" s="33"/>
      <c r="D5413" s="33"/>
      <c r="E5413" s="33"/>
      <c r="F5413" s="33"/>
      <c r="G5413" s="33"/>
      <c r="N5413"/>
      <c r="O5413"/>
      <c r="P5413"/>
      <c r="Q5413"/>
      <c r="R5413"/>
      <c r="S5413"/>
      <c r="T5413"/>
      <c r="U5413"/>
      <c r="V5413"/>
      <c r="W5413"/>
      <c r="X5413" s="410"/>
      <c r="Y5413" s="410"/>
      <c r="Z5413" s="410"/>
      <c r="AA5413" s="410"/>
      <c r="AB5413" s="410"/>
      <c r="AC5413" s="410"/>
      <c r="AD5413" s="410"/>
    </row>
    <row r="5414" spans="3:30" s="30" customFormat="1" x14ac:dyDescent="0.25">
      <c r="C5414" s="33"/>
      <c r="D5414" s="33"/>
      <c r="E5414" s="33"/>
      <c r="F5414" s="33"/>
      <c r="G5414" s="33"/>
      <c r="N5414"/>
      <c r="O5414"/>
      <c r="P5414"/>
      <c r="Q5414"/>
      <c r="R5414"/>
      <c r="S5414"/>
      <c r="T5414"/>
      <c r="U5414"/>
      <c r="V5414"/>
      <c r="W5414"/>
      <c r="X5414" s="410"/>
      <c r="Y5414" s="410"/>
      <c r="Z5414" s="410"/>
      <c r="AA5414" s="410"/>
      <c r="AB5414" s="410"/>
      <c r="AC5414" s="410"/>
      <c r="AD5414" s="410"/>
    </row>
    <row r="5415" spans="3:30" s="30" customFormat="1" x14ac:dyDescent="0.25">
      <c r="C5415" s="33"/>
      <c r="D5415" s="33"/>
      <c r="E5415" s="33"/>
      <c r="F5415" s="33"/>
      <c r="G5415" s="33"/>
      <c r="N5415"/>
      <c r="O5415"/>
      <c r="P5415"/>
      <c r="Q5415"/>
      <c r="R5415"/>
      <c r="S5415"/>
      <c r="T5415"/>
      <c r="U5415"/>
      <c r="V5415"/>
      <c r="W5415"/>
      <c r="X5415" s="410"/>
      <c r="Y5415" s="410"/>
      <c r="Z5415" s="410"/>
      <c r="AA5415" s="410"/>
      <c r="AB5415" s="410"/>
      <c r="AC5415" s="410"/>
      <c r="AD5415" s="410"/>
    </row>
    <row r="5416" spans="3:30" s="30" customFormat="1" x14ac:dyDescent="0.25">
      <c r="C5416" s="33"/>
      <c r="D5416" s="33"/>
      <c r="E5416" s="33"/>
      <c r="F5416" s="33"/>
      <c r="G5416" s="33"/>
      <c r="N5416"/>
      <c r="O5416"/>
      <c r="P5416"/>
      <c r="Q5416"/>
      <c r="R5416"/>
      <c r="S5416"/>
      <c r="T5416"/>
      <c r="U5416"/>
      <c r="V5416"/>
      <c r="W5416"/>
      <c r="X5416" s="410"/>
      <c r="Y5416" s="410"/>
      <c r="Z5416" s="410"/>
      <c r="AA5416" s="410"/>
      <c r="AB5416" s="410"/>
      <c r="AC5416" s="410"/>
      <c r="AD5416" s="410"/>
    </row>
    <row r="5417" spans="3:30" s="30" customFormat="1" x14ac:dyDescent="0.25">
      <c r="C5417" s="33"/>
      <c r="D5417" s="33"/>
      <c r="E5417" s="33"/>
      <c r="F5417" s="33"/>
      <c r="G5417" s="33"/>
      <c r="N5417"/>
      <c r="O5417"/>
      <c r="P5417"/>
      <c r="Q5417"/>
      <c r="R5417"/>
      <c r="S5417"/>
      <c r="T5417"/>
      <c r="U5417"/>
      <c r="V5417"/>
      <c r="W5417"/>
      <c r="X5417" s="410"/>
      <c r="Y5417" s="410"/>
      <c r="Z5417" s="410"/>
      <c r="AA5417" s="410"/>
      <c r="AB5417" s="410"/>
      <c r="AC5417" s="410"/>
      <c r="AD5417" s="410"/>
    </row>
    <row r="5418" spans="3:30" s="30" customFormat="1" x14ac:dyDescent="0.25">
      <c r="C5418" s="33"/>
      <c r="D5418" s="33"/>
      <c r="E5418" s="33"/>
      <c r="F5418" s="33"/>
      <c r="G5418" s="33"/>
      <c r="N5418"/>
      <c r="O5418"/>
      <c r="P5418"/>
      <c r="Q5418"/>
      <c r="R5418"/>
      <c r="S5418"/>
      <c r="T5418"/>
      <c r="U5418"/>
      <c r="V5418"/>
      <c r="W5418"/>
      <c r="X5418" s="410"/>
      <c r="Y5418" s="410"/>
      <c r="Z5418" s="410"/>
      <c r="AA5418" s="410"/>
      <c r="AB5418" s="410"/>
      <c r="AC5418" s="410"/>
      <c r="AD5418" s="410"/>
    </row>
    <row r="5419" spans="3:30" s="30" customFormat="1" x14ac:dyDescent="0.25">
      <c r="C5419" s="33"/>
      <c r="D5419" s="33"/>
      <c r="E5419" s="33"/>
      <c r="F5419" s="33"/>
      <c r="G5419" s="33"/>
      <c r="N5419"/>
      <c r="O5419"/>
      <c r="P5419"/>
      <c r="Q5419"/>
      <c r="R5419"/>
      <c r="S5419"/>
      <c r="T5419"/>
      <c r="U5419"/>
      <c r="V5419"/>
      <c r="W5419"/>
      <c r="X5419" s="410"/>
      <c r="Y5419" s="410"/>
      <c r="Z5419" s="410"/>
      <c r="AA5419" s="410"/>
      <c r="AB5419" s="410"/>
      <c r="AC5419" s="410"/>
      <c r="AD5419" s="410"/>
    </row>
    <row r="5420" spans="3:30" s="30" customFormat="1" x14ac:dyDescent="0.25">
      <c r="C5420" s="33"/>
      <c r="D5420" s="33"/>
      <c r="E5420" s="33"/>
      <c r="F5420" s="33"/>
      <c r="G5420" s="33"/>
      <c r="N5420"/>
      <c r="O5420"/>
      <c r="P5420"/>
      <c r="Q5420"/>
      <c r="R5420"/>
      <c r="S5420"/>
      <c r="T5420"/>
      <c r="U5420"/>
      <c r="V5420"/>
      <c r="W5420"/>
      <c r="X5420" s="410"/>
      <c r="Y5420" s="410"/>
      <c r="Z5420" s="410"/>
      <c r="AA5420" s="410"/>
      <c r="AB5420" s="410"/>
      <c r="AC5420" s="410"/>
      <c r="AD5420" s="410"/>
    </row>
    <row r="5421" spans="3:30" s="30" customFormat="1" x14ac:dyDescent="0.25">
      <c r="C5421" s="33"/>
      <c r="D5421" s="33"/>
      <c r="E5421" s="33"/>
      <c r="F5421" s="33"/>
      <c r="G5421" s="33"/>
      <c r="N5421"/>
      <c r="O5421"/>
      <c r="P5421"/>
      <c r="Q5421"/>
      <c r="R5421"/>
      <c r="S5421"/>
      <c r="T5421"/>
      <c r="U5421"/>
      <c r="V5421"/>
      <c r="W5421"/>
      <c r="X5421" s="410"/>
      <c r="Y5421" s="410"/>
      <c r="Z5421" s="410"/>
      <c r="AA5421" s="410"/>
      <c r="AB5421" s="410"/>
      <c r="AC5421" s="410"/>
      <c r="AD5421" s="410"/>
    </row>
    <row r="5422" spans="3:30" s="30" customFormat="1" x14ac:dyDescent="0.25">
      <c r="C5422" s="33"/>
      <c r="D5422" s="33"/>
      <c r="E5422" s="33"/>
      <c r="F5422" s="33"/>
      <c r="G5422" s="33"/>
      <c r="N5422"/>
      <c r="O5422"/>
      <c r="P5422"/>
      <c r="Q5422"/>
      <c r="R5422"/>
      <c r="S5422"/>
      <c r="T5422"/>
      <c r="U5422"/>
      <c r="V5422"/>
      <c r="W5422"/>
      <c r="X5422" s="410"/>
      <c r="Y5422" s="410"/>
      <c r="Z5422" s="410"/>
      <c r="AA5422" s="410"/>
      <c r="AB5422" s="410"/>
      <c r="AC5422" s="410"/>
      <c r="AD5422" s="410"/>
    </row>
    <row r="5423" spans="3:30" s="30" customFormat="1" x14ac:dyDescent="0.25">
      <c r="C5423" s="33"/>
      <c r="D5423" s="33"/>
      <c r="E5423" s="33"/>
      <c r="F5423" s="33"/>
      <c r="G5423" s="33"/>
      <c r="N5423"/>
      <c r="O5423"/>
      <c r="P5423"/>
      <c r="Q5423"/>
      <c r="R5423"/>
      <c r="S5423"/>
      <c r="T5423"/>
      <c r="U5423"/>
      <c r="V5423"/>
      <c r="W5423"/>
      <c r="X5423" s="410"/>
      <c r="Y5423" s="410"/>
      <c r="Z5423" s="410"/>
      <c r="AA5423" s="410"/>
      <c r="AB5423" s="410"/>
      <c r="AC5423" s="410"/>
      <c r="AD5423" s="410"/>
    </row>
    <row r="5424" spans="3:30" s="30" customFormat="1" x14ac:dyDescent="0.25">
      <c r="C5424" s="33"/>
      <c r="D5424" s="33"/>
      <c r="E5424" s="33"/>
      <c r="F5424" s="33"/>
      <c r="G5424" s="33"/>
      <c r="N5424"/>
      <c r="O5424"/>
      <c r="P5424"/>
      <c r="Q5424"/>
      <c r="R5424"/>
      <c r="S5424"/>
      <c r="T5424"/>
      <c r="U5424"/>
      <c r="V5424"/>
      <c r="W5424"/>
      <c r="X5424" s="410"/>
      <c r="Y5424" s="410"/>
      <c r="Z5424" s="410"/>
      <c r="AA5424" s="410"/>
      <c r="AB5424" s="410"/>
      <c r="AC5424" s="410"/>
      <c r="AD5424" s="410"/>
    </row>
    <row r="5425" spans="3:30" s="30" customFormat="1" x14ac:dyDescent="0.25">
      <c r="C5425" s="33"/>
      <c r="D5425" s="33"/>
      <c r="E5425" s="33"/>
      <c r="F5425" s="33"/>
      <c r="G5425" s="33"/>
      <c r="N5425"/>
      <c r="O5425"/>
      <c r="P5425"/>
      <c r="Q5425"/>
      <c r="R5425"/>
      <c r="S5425"/>
      <c r="T5425"/>
      <c r="U5425"/>
      <c r="V5425"/>
      <c r="W5425"/>
      <c r="X5425" s="410"/>
      <c r="Y5425" s="410"/>
      <c r="Z5425" s="410"/>
      <c r="AA5425" s="410"/>
      <c r="AB5425" s="410"/>
      <c r="AC5425" s="410"/>
      <c r="AD5425" s="410"/>
    </row>
    <row r="5426" spans="3:30" s="30" customFormat="1" x14ac:dyDescent="0.25">
      <c r="C5426" s="33"/>
      <c r="D5426" s="33"/>
      <c r="E5426" s="33"/>
      <c r="F5426" s="33"/>
      <c r="G5426" s="33"/>
      <c r="N5426"/>
      <c r="O5426"/>
      <c r="P5426"/>
      <c r="Q5426"/>
      <c r="R5426"/>
      <c r="S5426"/>
      <c r="T5426"/>
      <c r="U5426"/>
      <c r="V5426"/>
      <c r="W5426"/>
      <c r="X5426" s="410"/>
      <c r="Y5426" s="410"/>
      <c r="Z5426" s="410"/>
      <c r="AA5426" s="410"/>
      <c r="AB5426" s="410"/>
      <c r="AC5426" s="410"/>
      <c r="AD5426" s="410"/>
    </row>
    <row r="5427" spans="3:30" s="30" customFormat="1" x14ac:dyDescent="0.25">
      <c r="C5427" s="33"/>
      <c r="D5427" s="33"/>
      <c r="E5427" s="33"/>
      <c r="F5427" s="33"/>
      <c r="G5427" s="33"/>
      <c r="N5427"/>
      <c r="O5427"/>
      <c r="P5427"/>
      <c r="Q5427"/>
      <c r="R5427"/>
      <c r="S5427"/>
      <c r="T5427"/>
      <c r="U5427"/>
      <c r="V5427"/>
      <c r="W5427"/>
      <c r="X5427" s="410"/>
      <c r="Y5427" s="410"/>
      <c r="Z5427" s="410"/>
      <c r="AA5427" s="410"/>
      <c r="AB5427" s="410"/>
      <c r="AC5427" s="410"/>
      <c r="AD5427" s="410"/>
    </row>
    <row r="5428" spans="3:30" s="30" customFormat="1" x14ac:dyDescent="0.25">
      <c r="C5428" s="33"/>
      <c r="D5428" s="33"/>
      <c r="E5428" s="33"/>
      <c r="F5428" s="33"/>
      <c r="G5428" s="33"/>
      <c r="N5428"/>
      <c r="O5428"/>
      <c r="P5428"/>
      <c r="Q5428"/>
      <c r="R5428"/>
      <c r="S5428"/>
      <c r="T5428"/>
      <c r="U5428"/>
      <c r="V5428"/>
      <c r="W5428"/>
      <c r="X5428" s="410"/>
      <c r="Y5428" s="410"/>
      <c r="Z5428" s="410"/>
      <c r="AA5428" s="410"/>
      <c r="AB5428" s="410"/>
      <c r="AC5428" s="410"/>
      <c r="AD5428" s="410"/>
    </row>
    <row r="5429" spans="3:30" s="30" customFormat="1" x14ac:dyDescent="0.25">
      <c r="C5429" s="33"/>
      <c r="D5429" s="33"/>
      <c r="E5429" s="33"/>
      <c r="F5429" s="33"/>
      <c r="G5429" s="33"/>
      <c r="N5429"/>
      <c r="O5429"/>
      <c r="P5429"/>
      <c r="Q5429"/>
      <c r="R5429"/>
      <c r="S5429"/>
      <c r="T5429"/>
      <c r="U5429"/>
      <c r="V5429"/>
      <c r="W5429"/>
      <c r="X5429" s="410"/>
      <c r="Y5429" s="410"/>
      <c r="Z5429" s="410"/>
      <c r="AA5429" s="410"/>
      <c r="AB5429" s="410"/>
      <c r="AC5429" s="410"/>
      <c r="AD5429" s="410"/>
    </row>
    <row r="5430" spans="3:30" s="30" customFormat="1" x14ac:dyDescent="0.25">
      <c r="C5430" s="33"/>
      <c r="D5430" s="33"/>
      <c r="E5430" s="33"/>
      <c r="F5430" s="33"/>
      <c r="G5430" s="33"/>
      <c r="N5430"/>
      <c r="O5430"/>
      <c r="P5430"/>
      <c r="Q5430"/>
      <c r="R5430"/>
      <c r="S5430"/>
      <c r="T5430"/>
      <c r="U5430"/>
      <c r="V5430"/>
      <c r="W5430"/>
      <c r="X5430" s="410"/>
      <c r="Y5430" s="410"/>
      <c r="Z5430" s="410"/>
      <c r="AA5430" s="410"/>
      <c r="AB5430" s="410"/>
      <c r="AC5430" s="410"/>
      <c r="AD5430" s="410"/>
    </row>
    <row r="5431" spans="3:30" s="30" customFormat="1" x14ac:dyDescent="0.25">
      <c r="C5431" s="33"/>
      <c r="D5431" s="33"/>
      <c r="E5431" s="33"/>
      <c r="F5431" s="33"/>
      <c r="G5431" s="33"/>
      <c r="N5431"/>
      <c r="O5431"/>
      <c r="P5431"/>
      <c r="Q5431"/>
      <c r="R5431"/>
      <c r="S5431"/>
      <c r="T5431"/>
      <c r="U5431"/>
      <c r="V5431"/>
      <c r="W5431"/>
      <c r="X5431" s="410"/>
      <c r="Y5431" s="410"/>
      <c r="Z5431" s="410"/>
      <c r="AA5431" s="410"/>
      <c r="AB5431" s="410"/>
      <c r="AC5431" s="410"/>
      <c r="AD5431" s="410"/>
    </row>
    <row r="5432" spans="3:30" s="30" customFormat="1" x14ac:dyDescent="0.25">
      <c r="C5432" s="33"/>
      <c r="D5432" s="33"/>
      <c r="E5432" s="33"/>
      <c r="F5432" s="33"/>
      <c r="G5432" s="33"/>
      <c r="N5432"/>
      <c r="O5432"/>
      <c r="P5432"/>
      <c r="Q5432"/>
      <c r="R5432"/>
      <c r="S5432"/>
      <c r="T5432"/>
      <c r="U5432"/>
      <c r="V5432"/>
      <c r="W5432"/>
      <c r="X5432" s="410"/>
      <c r="Y5432" s="410"/>
      <c r="Z5432" s="410"/>
      <c r="AA5432" s="410"/>
      <c r="AB5432" s="410"/>
      <c r="AC5432" s="410"/>
      <c r="AD5432" s="410"/>
    </row>
    <row r="5433" spans="3:30" s="30" customFormat="1" x14ac:dyDescent="0.25">
      <c r="C5433" s="33"/>
      <c r="D5433" s="33"/>
      <c r="E5433" s="33"/>
      <c r="F5433" s="33"/>
      <c r="G5433" s="33"/>
      <c r="N5433"/>
      <c r="O5433"/>
      <c r="P5433"/>
      <c r="Q5433"/>
      <c r="R5433"/>
      <c r="S5433"/>
      <c r="T5433"/>
      <c r="U5433"/>
      <c r="V5433"/>
      <c r="W5433"/>
      <c r="X5433" s="410"/>
      <c r="Y5433" s="410"/>
      <c r="Z5433" s="410"/>
      <c r="AA5433" s="410"/>
      <c r="AB5433" s="410"/>
      <c r="AC5433" s="410"/>
      <c r="AD5433" s="410"/>
    </row>
    <row r="5434" spans="3:30" s="30" customFormat="1" x14ac:dyDescent="0.25">
      <c r="C5434" s="33"/>
      <c r="D5434" s="33"/>
      <c r="E5434" s="33"/>
      <c r="F5434" s="33"/>
      <c r="G5434" s="33"/>
      <c r="N5434"/>
      <c r="O5434"/>
      <c r="P5434"/>
      <c r="Q5434"/>
      <c r="R5434"/>
      <c r="S5434"/>
      <c r="T5434"/>
      <c r="U5434"/>
      <c r="V5434"/>
      <c r="W5434"/>
      <c r="X5434" s="410"/>
      <c r="Y5434" s="410"/>
      <c r="Z5434" s="410"/>
      <c r="AA5434" s="410"/>
      <c r="AB5434" s="410"/>
      <c r="AC5434" s="410"/>
      <c r="AD5434" s="410"/>
    </row>
    <row r="5435" spans="3:30" s="30" customFormat="1" x14ac:dyDescent="0.25">
      <c r="C5435" s="33"/>
      <c r="D5435" s="33"/>
      <c r="E5435" s="33"/>
      <c r="F5435" s="33"/>
      <c r="G5435" s="33"/>
      <c r="N5435"/>
      <c r="O5435"/>
      <c r="P5435"/>
      <c r="Q5435"/>
      <c r="R5435"/>
      <c r="S5435"/>
      <c r="T5435"/>
      <c r="U5435"/>
      <c r="V5435"/>
      <c r="W5435"/>
      <c r="X5435" s="410"/>
      <c r="Y5435" s="410"/>
      <c r="Z5435" s="410"/>
      <c r="AA5435" s="410"/>
      <c r="AB5435" s="410"/>
      <c r="AC5435" s="410"/>
      <c r="AD5435" s="410"/>
    </row>
    <row r="5436" spans="3:30" s="30" customFormat="1" x14ac:dyDescent="0.25">
      <c r="C5436" s="33"/>
      <c r="D5436" s="33"/>
      <c r="E5436" s="33"/>
      <c r="F5436" s="33"/>
      <c r="G5436" s="33"/>
      <c r="N5436"/>
      <c r="O5436"/>
      <c r="P5436"/>
      <c r="Q5436"/>
      <c r="R5436"/>
      <c r="S5436"/>
      <c r="T5436"/>
      <c r="U5436"/>
      <c r="V5436"/>
      <c r="W5436"/>
      <c r="X5436" s="410"/>
      <c r="Y5436" s="410"/>
      <c r="Z5436" s="410"/>
      <c r="AA5436" s="410"/>
      <c r="AB5436" s="410"/>
      <c r="AC5436" s="410"/>
      <c r="AD5436" s="410"/>
    </row>
    <row r="5437" spans="3:30" s="30" customFormat="1" x14ac:dyDescent="0.25">
      <c r="C5437" s="33"/>
      <c r="D5437" s="33"/>
      <c r="E5437" s="33"/>
      <c r="F5437" s="33"/>
      <c r="G5437" s="33"/>
      <c r="N5437"/>
      <c r="O5437"/>
      <c r="P5437"/>
      <c r="Q5437"/>
      <c r="R5437"/>
      <c r="S5437"/>
      <c r="T5437"/>
      <c r="U5437"/>
      <c r="V5437"/>
      <c r="W5437"/>
      <c r="X5437" s="410"/>
      <c r="Y5437" s="410"/>
      <c r="Z5437" s="410"/>
      <c r="AA5437" s="410"/>
      <c r="AB5437" s="410"/>
      <c r="AC5437" s="410"/>
      <c r="AD5437" s="410"/>
    </row>
    <row r="5438" spans="3:30" s="30" customFormat="1" x14ac:dyDescent="0.25">
      <c r="C5438" s="33"/>
      <c r="D5438" s="33"/>
      <c r="E5438" s="33"/>
      <c r="F5438" s="33"/>
      <c r="G5438" s="33"/>
      <c r="N5438"/>
      <c r="O5438"/>
      <c r="P5438"/>
      <c r="Q5438"/>
      <c r="R5438"/>
      <c r="S5438"/>
      <c r="T5438"/>
      <c r="U5438"/>
      <c r="V5438"/>
      <c r="W5438"/>
      <c r="X5438" s="410"/>
      <c r="Y5438" s="410"/>
      <c r="Z5438" s="410"/>
      <c r="AA5438" s="410"/>
      <c r="AB5438" s="410"/>
      <c r="AC5438" s="410"/>
      <c r="AD5438" s="410"/>
    </row>
    <row r="5439" spans="3:30" s="30" customFormat="1" x14ac:dyDescent="0.25">
      <c r="C5439" s="33"/>
      <c r="D5439" s="33"/>
      <c r="E5439" s="33"/>
      <c r="F5439" s="33"/>
      <c r="G5439" s="33"/>
      <c r="N5439"/>
      <c r="O5439"/>
      <c r="P5439"/>
      <c r="Q5439"/>
      <c r="R5439"/>
      <c r="S5439"/>
      <c r="T5439"/>
      <c r="U5439"/>
      <c r="V5439"/>
      <c r="W5439"/>
      <c r="X5439" s="410"/>
      <c r="Y5439" s="410"/>
      <c r="Z5439" s="410"/>
      <c r="AA5439" s="410"/>
      <c r="AB5439" s="410"/>
      <c r="AC5439" s="410"/>
      <c r="AD5439" s="410"/>
    </row>
    <row r="5440" spans="3:30" s="30" customFormat="1" x14ac:dyDescent="0.25">
      <c r="C5440" s="33"/>
      <c r="D5440" s="33"/>
      <c r="E5440" s="33"/>
      <c r="F5440" s="33"/>
      <c r="G5440" s="33"/>
      <c r="N5440"/>
      <c r="O5440"/>
      <c r="P5440"/>
      <c r="Q5440"/>
      <c r="R5440"/>
      <c r="S5440"/>
      <c r="T5440"/>
      <c r="U5440"/>
      <c r="V5440"/>
      <c r="W5440"/>
      <c r="X5440" s="410"/>
      <c r="Y5440" s="410"/>
      <c r="Z5440" s="410"/>
      <c r="AA5440" s="410"/>
      <c r="AB5440" s="410"/>
      <c r="AC5440" s="410"/>
      <c r="AD5440" s="410"/>
    </row>
    <row r="5441" spans="3:30" s="30" customFormat="1" x14ac:dyDescent="0.25">
      <c r="C5441" s="33"/>
      <c r="D5441" s="33"/>
      <c r="E5441" s="33"/>
      <c r="F5441" s="33"/>
      <c r="G5441" s="33"/>
      <c r="N5441"/>
      <c r="O5441"/>
      <c r="P5441"/>
      <c r="Q5441"/>
      <c r="R5441"/>
      <c r="S5441"/>
      <c r="T5441"/>
      <c r="U5441"/>
      <c r="V5441"/>
      <c r="W5441"/>
      <c r="X5441" s="410"/>
      <c r="Y5441" s="410"/>
      <c r="Z5441" s="410"/>
      <c r="AA5441" s="410"/>
      <c r="AB5441" s="410"/>
      <c r="AC5441" s="410"/>
      <c r="AD5441" s="410"/>
    </row>
    <row r="5442" spans="3:30" s="30" customFormat="1" x14ac:dyDescent="0.25">
      <c r="C5442" s="33"/>
      <c r="D5442" s="33"/>
      <c r="E5442" s="33"/>
      <c r="F5442" s="33"/>
      <c r="G5442" s="33"/>
      <c r="N5442"/>
      <c r="O5442"/>
      <c r="P5442"/>
      <c r="Q5442"/>
      <c r="R5442"/>
      <c r="S5442"/>
      <c r="T5442"/>
      <c r="U5442"/>
      <c r="V5442"/>
      <c r="W5442"/>
      <c r="X5442" s="410"/>
      <c r="Y5442" s="410"/>
      <c r="Z5442" s="410"/>
      <c r="AA5442" s="410"/>
      <c r="AB5442" s="410"/>
      <c r="AC5442" s="410"/>
      <c r="AD5442" s="410"/>
    </row>
    <row r="5443" spans="3:30" s="30" customFormat="1" x14ac:dyDescent="0.25">
      <c r="C5443" s="33"/>
      <c r="D5443" s="33"/>
      <c r="E5443" s="33"/>
      <c r="F5443" s="33"/>
      <c r="G5443" s="33"/>
      <c r="N5443"/>
      <c r="O5443"/>
      <c r="P5443"/>
      <c r="Q5443"/>
      <c r="R5443"/>
      <c r="S5443"/>
      <c r="T5443"/>
      <c r="U5443"/>
      <c r="V5443"/>
      <c r="W5443"/>
      <c r="X5443" s="410"/>
      <c r="Y5443" s="410"/>
      <c r="Z5443" s="410"/>
      <c r="AA5443" s="410"/>
      <c r="AB5443" s="410"/>
      <c r="AC5443" s="410"/>
      <c r="AD5443" s="410"/>
    </row>
    <row r="5444" spans="3:30" s="30" customFormat="1" x14ac:dyDescent="0.25">
      <c r="C5444" s="33"/>
      <c r="D5444" s="33"/>
      <c r="E5444" s="33"/>
      <c r="F5444" s="33"/>
      <c r="G5444" s="33"/>
      <c r="N5444"/>
      <c r="O5444"/>
      <c r="P5444"/>
      <c r="Q5444"/>
      <c r="R5444"/>
      <c r="S5444"/>
      <c r="T5444"/>
      <c r="U5444"/>
      <c r="V5444"/>
      <c r="W5444"/>
      <c r="X5444" s="410"/>
      <c r="Y5444" s="410"/>
      <c r="Z5444" s="410"/>
      <c r="AA5444" s="410"/>
      <c r="AB5444" s="410"/>
      <c r="AC5444" s="410"/>
      <c r="AD5444" s="410"/>
    </row>
    <row r="5445" spans="3:30" s="30" customFormat="1" x14ac:dyDescent="0.25">
      <c r="C5445" s="33"/>
      <c r="D5445" s="33"/>
      <c r="E5445" s="33"/>
      <c r="F5445" s="33"/>
      <c r="G5445" s="33"/>
      <c r="N5445"/>
      <c r="O5445"/>
      <c r="P5445"/>
      <c r="Q5445"/>
      <c r="R5445"/>
      <c r="S5445"/>
      <c r="T5445"/>
      <c r="U5445"/>
      <c r="V5445"/>
      <c r="W5445"/>
      <c r="X5445" s="410"/>
      <c r="Y5445" s="410"/>
      <c r="Z5445" s="410"/>
      <c r="AA5445" s="410"/>
      <c r="AB5445" s="410"/>
      <c r="AC5445" s="410"/>
      <c r="AD5445" s="410"/>
    </row>
    <row r="5446" spans="3:30" s="30" customFormat="1" x14ac:dyDescent="0.25">
      <c r="C5446" s="33"/>
      <c r="D5446" s="33"/>
      <c r="E5446" s="33"/>
      <c r="F5446" s="33"/>
      <c r="G5446" s="33"/>
      <c r="N5446"/>
      <c r="O5446"/>
      <c r="P5446"/>
      <c r="Q5446"/>
      <c r="R5446"/>
      <c r="S5446"/>
      <c r="T5446"/>
      <c r="U5446"/>
      <c r="V5446"/>
      <c r="W5446"/>
      <c r="X5446" s="410"/>
      <c r="Y5446" s="410"/>
      <c r="Z5446" s="410"/>
      <c r="AA5446" s="410"/>
      <c r="AB5446" s="410"/>
      <c r="AC5446" s="410"/>
      <c r="AD5446" s="410"/>
    </row>
    <row r="5447" spans="3:30" s="30" customFormat="1" x14ac:dyDescent="0.25">
      <c r="C5447" s="33"/>
      <c r="D5447" s="33"/>
      <c r="E5447" s="33"/>
      <c r="F5447" s="33"/>
      <c r="G5447" s="33"/>
      <c r="N5447"/>
      <c r="O5447"/>
      <c r="P5447"/>
      <c r="Q5447"/>
      <c r="R5447"/>
      <c r="S5447"/>
      <c r="T5447"/>
      <c r="U5447"/>
      <c r="V5447"/>
      <c r="W5447"/>
      <c r="X5447" s="410"/>
      <c r="Y5447" s="410"/>
      <c r="Z5447" s="410"/>
      <c r="AA5447" s="410"/>
      <c r="AB5447" s="410"/>
      <c r="AC5447" s="410"/>
      <c r="AD5447" s="410"/>
    </row>
    <row r="5448" spans="3:30" s="30" customFormat="1" x14ac:dyDescent="0.25">
      <c r="C5448" s="33"/>
      <c r="D5448" s="33"/>
      <c r="E5448" s="33"/>
      <c r="F5448" s="33"/>
      <c r="G5448" s="33"/>
      <c r="N5448"/>
      <c r="O5448"/>
      <c r="P5448"/>
      <c r="Q5448"/>
      <c r="R5448"/>
      <c r="S5448"/>
      <c r="T5448"/>
      <c r="U5448"/>
      <c r="V5448"/>
      <c r="W5448"/>
      <c r="X5448" s="410"/>
      <c r="Y5448" s="410"/>
      <c r="Z5448" s="410"/>
      <c r="AA5448" s="410"/>
      <c r="AB5448" s="410"/>
      <c r="AC5448" s="410"/>
      <c r="AD5448" s="410"/>
    </row>
    <row r="5449" spans="3:30" s="30" customFormat="1" x14ac:dyDescent="0.25">
      <c r="C5449" s="33"/>
      <c r="D5449" s="33"/>
      <c r="E5449" s="33"/>
      <c r="F5449" s="33"/>
      <c r="G5449" s="33"/>
      <c r="N5449"/>
      <c r="O5449"/>
      <c r="P5449"/>
      <c r="Q5449"/>
      <c r="R5449"/>
      <c r="S5449"/>
      <c r="T5449"/>
      <c r="U5449"/>
      <c r="V5449"/>
      <c r="W5449"/>
      <c r="X5449" s="410"/>
      <c r="Y5449" s="410"/>
      <c r="Z5449" s="410"/>
      <c r="AA5449" s="410"/>
      <c r="AB5449" s="410"/>
      <c r="AC5449" s="410"/>
      <c r="AD5449" s="410"/>
    </row>
    <row r="5450" spans="3:30" s="30" customFormat="1" x14ac:dyDescent="0.25">
      <c r="C5450" s="33"/>
      <c r="D5450" s="33"/>
      <c r="E5450" s="33"/>
      <c r="F5450" s="33"/>
      <c r="G5450" s="33"/>
      <c r="N5450"/>
      <c r="O5450"/>
      <c r="P5450"/>
      <c r="Q5450"/>
      <c r="R5450"/>
      <c r="S5450"/>
      <c r="T5450"/>
      <c r="U5450"/>
      <c r="V5450"/>
      <c r="W5450"/>
      <c r="X5450" s="410"/>
      <c r="Y5450" s="410"/>
      <c r="Z5450" s="410"/>
      <c r="AA5450" s="410"/>
      <c r="AB5450" s="410"/>
      <c r="AC5450" s="410"/>
      <c r="AD5450" s="410"/>
    </row>
    <row r="5451" spans="3:30" s="30" customFormat="1" x14ac:dyDescent="0.25">
      <c r="C5451" s="33"/>
      <c r="D5451" s="33"/>
      <c r="E5451" s="33"/>
      <c r="F5451" s="33"/>
      <c r="G5451" s="33"/>
      <c r="N5451"/>
      <c r="O5451"/>
      <c r="P5451"/>
      <c r="Q5451"/>
      <c r="R5451"/>
      <c r="S5451"/>
      <c r="T5451"/>
      <c r="U5451"/>
      <c r="V5451"/>
      <c r="W5451"/>
      <c r="X5451" s="410"/>
      <c r="Y5451" s="410"/>
      <c r="Z5451" s="410"/>
      <c r="AA5451" s="410"/>
      <c r="AB5451" s="410"/>
      <c r="AC5451" s="410"/>
      <c r="AD5451" s="410"/>
    </row>
    <row r="5452" spans="3:30" s="30" customFormat="1" x14ac:dyDescent="0.25">
      <c r="C5452" s="33"/>
      <c r="D5452" s="33"/>
      <c r="E5452" s="33"/>
      <c r="F5452" s="33"/>
      <c r="G5452" s="33"/>
      <c r="N5452"/>
      <c r="O5452"/>
      <c r="P5452"/>
      <c r="Q5452"/>
      <c r="R5452"/>
      <c r="S5452"/>
      <c r="T5452"/>
      <c r="U5452"/>
      <c r="V5452"/>
      <c r="W5452"/>
      <c r="X5452" s="410"/>
      <c r="Y5452" s="410"/>
      <c r="Z5452" s="410"/>
      <c r="AA5452" s="410"/>
      <c r="AB5452" s="410"/>
      <c r="AC5452" s="410"/>
      <c r="AD5452" s="410"/>
    </row>
    <row r="5453" spans="3:30" s="30" customFormat="1" x14ac:dyDescent="0.25">
      <c r="C5453" s="33"/>
      <c r="D5453" s="33"/>
      <c r="E5453" s="33"/>
      <c r="F5453" s="33"/>
      <c r="G5453" s="33"/>
      <c r="N5453"/>
      <c r="O5453"/>
      <c r="P5453"/>
      <c r="Q5453"/>
      <c r="R5453"/>
      <c r="S5453"/>
      <c r="T5453"/>
      <c r="U5453"/>
      <c r="V5453"/>
      <c r="W5453"/>
      <c r="X5453" s="410"/>
      <c r="Y5453" s="410"/>
      <c r="Z5453" s="410"/>
      <c r="AA5453" s="410"/>
      <c r="AB5453" s="410"/>
      <c r="AC5453" s="410"/>
      <c r="AD5453" s="410"/>
    </row>
    <row r="5454" spans="3:30" s="30" customFormat="1" x14ac:dyDescent="0.25">
      <c r="C5454" s="33"/>
      <c r="D5454" s="33"/>
      <c r="E5454" s="33"/>
      <c r="F5454" s="33"/>
      <c r="G5454" s="33"/>
      <c r="N5454"/>
      <c r="O5454"/>
      <c r="P5454"/>
      <c r="Q5454"/>
      <c r="R5454"/>
      <c r="S5454"/>
      <c r="T5454"/>
      <c r="U5454"/>
      <c r="V5454"/>
      <c r="W5454"/>
      <c r="X5454" s="410"/>
      <c r="Y5454" s="410"/>
      <c r="Z5454" s="410"/>
      <c r="AA5454" s="410"/>
      <c r="AB5454" s="410"/>
      <c r="AC5454" s="410"/>
      <c r="AD5454" s="410"/>
    </row>
    <row r="5455" spans="3:30" s="30" customFormat="1" x14ac:dyDescent="0.25">
      <c r="C5455" s="33"/>
      <c r="D5455" s="33"/>
      <c r="E5455" s="33"/>
      <c r="F5455" s="33"/>
      <c r="G5455" s="33"/>
      <c r="N5455"/>
      <c r="O5455"/>
      <c r="P5455"/>
      <c r="Q5455"/>
      <c r="R5455"/>
      <c r="S5455"/>
      <c r="T5455"/>
      <c r="U5455"/>
      <c r="V5455"/>
      <c r="W5455"/>
      <c r="X5455" s="410"/>
      <c r="Y5455" s="410"/>
      <c r="Z5455" s="410"/>
      <c r="AA5455" s="410"/>
      <c r="AB5455" s="410"/>
      <c r="AC5455" s="410"/>
      <c r="AD5455" s="410"/>
    </row>
    <row r="5456" spans="3:30" s="30" customFormat="1" x14ac:dyDescent="0.25">
      <c r="C5456" s="33"/>
      <c r="D5456" s="33"/>
      <c r="E5456" s="33"/>
      <c r="F5456" s="33"/>
      <c r="G5456" s="33"/>
      <c r="N5456"/>
      <c r="O5456"/>
      <c r="P5456"/>
      <c r="Q5456"/>
      <c r="R5456"/>
      <c r="S5456"/>
      <c r="T5456"/>
      <c r="U5456"/>
      <c r="V5456"/>
      <c r="W5456"/>
      <c r="X5456" s="410"/>
      <c r="Y5456" s="410"/>
      <c r="Z5456" s="410"/>
      <c r="AA5456" s="410"/>
      <c r="AB5456" s="410"/>
      <c r="AC5456" s="410"/>
      <c r="AD5456" s="410"/>
    </row>
    <row r="5457" spans="3:30" s="30" customFormat="1" x14ac:dyDescent="0.25">
      <c r="C5457" s="33"/>
      <c r="D5457" s="33"/>
      <c r="E5457" s="33"/>
      <c r="F5457" s="33"/>
      <c r="G5457" s="33"/>
      <c r="N5457"/>
      <c r="O5457"/>
      <c r="P5457"/>
      <c r="Q5457"/>
      <c r="R5457"/>
      <c r="S5457"/>
      <c r="T5457"/>
      <c r="U5457"/>
      <c r="V5457"/>
      <c r="W5457"/>
      <c r="X5457" s="410"/>
      <c r="Y5457" s="410"/>
      <c r="Z5457" s="410"/>
      <c r="AA5457" s="410"/>
      <c r="AB5457" s="410"/>
      <c r="AC5457" s="410"/>
      <c r="AD5457" s="410"/>
    </row>
    <row r="5458" spans="3:30" s="30" customFormat="1" x14ac:dyDescent="0.25">
      <c r="C5458" s="33"/>
      <c r="D5458" s="33"/>
      <c r="E5458" s="33"/>
      <c r="F5458" s="33"/>
      <c r="G5458" s="33"/>
      <c r="N5458"/>
      <c r="O5458"/>
      <c r="P5458"/>
      <c r="Q5458"/>
      <c r="R5458"/>
      <c r="S5458"/>
      <c r="T5458"/>
      <c r="U5458"/>
      <c r="V5458"/>
      <c r="W5458"/>
      <c r="X5458" s="410"/>
      <c r="Y5458" s="410"/>
      <c r="Z5458" s="410"/>
      <c r="AA5458" s="410"/>
      <c r="AB5458" s="410"/>
      <c r="AC5458" s="410"/>
      <c r="AD5458" s="410"/>
    </row>
    <row r="5459" spans="3:30" s="30" customFormat="1" x14ac:dyDescent="0.25">
      <c r="C5459" s="33"/>
      <c r="D5459" s="33"/>
      <c r="E5459" s="33"/>
      <c r="F5459" s="33"/>
      <c r="G5459" s="33"/>
      <c r="N5459"/>
      <c r="O5459"/>
      <c r="P5459"/>
      <c r="Q5459"/>
      <c r="R5459"/>
      <c r="S5459"/>
      <c r="T5459"/>
      <c r="U5459"/>
      <c r="V5459"/>
      <c r="W5459"/>
      <c r="X5459" s="410"/>
      <c r="Y5459" s="410"/>
      <c r="Z5459" s="410"/>
      <c r="AA5459" s="410"/>
      <c r="AB5459" s="410"/>
      <c r="AC5459" s="410"/>
      <c r="AD5459" s="410"/>
    </row>
    <row r="5460" spans="3:30" s="30" customFormat="1" x14ac:dyDescent="0.25">
      <c r="C5460" s="33"/>
      <c r="D5460" s="33"/>
      <c r="E5460" s="33"/>
      <c r="F5460" s="33"/>
      <c r="G5460" s="33"/>
      <c r="N5460"/>
      <c r="O5460"/>
      <c r="P5460"/>
      <c r="Q5460"/>
      <c r="R5460"/>
      <c r="S5460"/>
      <c r="T5460"/>
      <c r="U5460"/>
      <c r="V5460"/>
      <c r="W5460"/>
      <c r="X5460" s="410"/>
      <c r="Y5460" s="410"/>
      <c r="Z5460" s="410"/>
      <c r="AA5460" s="410"/>
      <c r="AB5460" s="410"/>
      <c r="AC5460" s="410"/>
      <c r="AD5460" s="410"/>
    </row>
    <row r="5461" spans="3:30" s="30" customFormat="1" x14ac:dyDescent="0.25">
      <c r="C5461" s="33"/>
      <c r="D5461" s="33"/>
      <c r="E5461" s="33"/>
      <c r="F5461" s="33"/>
      <c r="G5461" s="33"/>
      <c r="N5461"/>
      <c r="O5461"/>
      <c r="P5461"/>
      <c r="Q5461"/>
      <c r="R5461"/>
      <c r="S5461"/>
      <c r="T5461"/>
      <c r="U5461"/>
      <c r="V5461"/>
      <c r="W5461"/>
      <c r="X5461" s="410"/>
      <c r="Y5461" s="410"/>
      <c r="Z5461" s="410"/>
      <c r="AA5461" s="410"/>
      <c r="AB5461" s="410"/>
      <c r="AC5461" s="410"/>
      <c r="AD5461" s="410"/>
    </row>
    <row r="5462" spans="3:30" s="30" customFormat="1" x14ac:dyDescent="0.25">
      <c r="C5462" s="33"/>
      <c r="D5462" s="33"/>
      <c r="E5462" s="33"/>
      <c r="F5462" s="33"/>
      <c r="G5462" s="33"/>
      <c r="N5462"/>
      <c r="O5462"/>
      <c r="P5462"/>
      <c r="Q5462"/>
      <c r="R5462"/>
      <c r="S5462"/>
      <c r="T5462"/>
      <c r="U5462"/>
      <c r="V5462"/>
      <c r="W5462"/>
      <c r="X5462" s="410"/>
      <c r="Y5462" s="410"/>
      <c r="Z5462" s="410"/>
      <c r="AA5462" s="410"/>
      <c r="AB5462" s="410"/>
      <c r="AC5462" s="410"/>
      <c r="AD5462" s="410"/>
    </row>
    <row r="5463" spans="3:30" s="30" customFormat="1" x14ac:dyDescent="0.25">
      <c r="C5463" s="33"/>
      <c r="D5463" s="33"/>
      <c r="E5463" s="33"/>
      <c r="F5463" s="33"/>
      <c r="G5463" s="33"/>
      <c r="N5463"/>
      <c r="O5463"/>
      <c r="P5463"/>
      <c r="Q5463"/>
      <c r="R5463"/>
      <c r="S5463"/>
      <c r="T5463"/>
      <c r="U5463"/>
      <c r="V5463"/>
      <c r="W5463"/>
      <c r="X5463" s="410"/>
      <c r="Y5463" s="410"/>
      <c r="Z5463" s="410"/>
      <c r="AA5463" s="410"/>
      <c r="AB5463" s="410"/>
      <c r="AC5463" s="410"/>
      <c r="AD5463" s="410"/>
    </row>
    <row r="5464" spans="3:30" s="30" customFormat="1" x14ac:dyDescent="0.25">
      <c r="C5464" s="33"/>
      <c r="D5464" s="33"/>
      <c r="E5464" s="33"/>
      <c r="F5464" s="33"/>
      <c r="G5464" s="33"/>
      <c r="N5464"/>
      <c r="O5464"/>
      <c r="P5464"/>
      <c r="Q5464"/>
      <c r="R5464"/>
      <c r="S5464"/>
      <c r="T5464"/>
      <c r="U5464"/>
      <c r="V5464"/>
      <c r="W5464"/>
      <c r="X5464" s="410"/>
      <c r="Y5464" s="410"/>
      <c r="Z5464" s="410"/>
      <c r="AA5464" s="410"/>
      <c r="AB5464" s="410"/>
      <c r="AC5464" s="410"/>
      <c r="AD5464" s="410"/>
    </row>
    <row r="5465" spans="3:30" s="30" customFormat="1" x14ac:dyDescent="0.25">
      <c r="C5465" s="33"/>
      <c r="D5465" s="33"/>
      <c r="E5465" s="33"/>
      <c r="F5465" s="33"/>
      <c r="G5465" s="33"/>
      <c r="N5465"/>
      <c r="O5465"/>
      <c r="P5465"/>
      <c r="Q5465"/>
      <c r="R5465"/>
      <c r="S5465"/>
      <c r="T5465"/>
      <c r="U5465"/>
      <c r="V5465"/>
      <c r="W5465"/>
      <c r="X5465" s="410"/>
      <c r="Y5465" s="410"/>
      <c r="Z5465" s="410"/>
      <c r="AA5465" s="410"/>
      <c r="AB5465" s="410"/>
      <c r="AC5465" s="410"/>
      <c r="AD5465" s="410"/>
    </row>
    <row r="5466" spans="3:30" s="30" customFormat="1" x14ac:dyDescent="0.25">
      <c r="C5466" s="33"/>
      <c r="D5466" s="33"/>
      <c r="E5466" s="33"/>
      <c r="F5466" s="33"/>
      <c r="G5466" s="33"/>
      <c r="N5466"/>
      <c r="O5466"/>
      <c r="P5466"/>
      <c r="Q5466"/>
      <c r="R5466"/>
      <c r="S5466"/>
      <c r="T5466"/>
      <c r="U5466"/>
      <c r="V5466"/>
      <c r="W5466"/>
      <c r="X5466" s="410"/>
      <c r="Y5466" s="410"/>
      <c r="Z5466" s="410"/>
      <c r="AA5466" s="410"/>
      <c r="AB5466" s="410"/>
      <c r="AC5466" s="410"/>
      <c r="AD5466" s="410"/>
    </row>
    <row r="5467" spans="3:30" s="30" customFormat="1" x14ac:dyDescent="0.25">
      <c r="C5467" s="33"/>
      <c r="D5467" s="33"/>
      <c r="E5467" s="33"/>
      <c r="F5467" s="33"/>
      <c r="G5467" s="33"/>
      <c r="N5467"/>
      <c r="O5467"/>
      <c r="P5467"/>
      <c r="Q5467"/>
      <c r="R5467"/>
      <c r="S5467"/>
      <c r="T5467"/>
      <c r="U5467"/>
      <c r="V5467"/>
      <c r="W5467"/>
      <c r="X5467" s="410"/>
      <c r="Y5467" s="410"/>
      <c r="Z5467" s="410"/>
      <c r="AA5467" s="410"/>
      <c r="AB5467" s="410"/>
      <c r="AC5467" s="410"/>
      <c r="AD5467" s="410"/>
    </row>
    <row r="5468" spans="3:30" s="30" customFormat="1" x14ac:dyDescent="0.25">
      <c r="C5468" s="33"/>
      <c r="D5468" s="33"/>
      <c r="E5468" s="33"/>
      <c r="F5468" s="33"/>
      <c r="G5468" s="33"/>
      <c r="N5468"/>
      <c r="O5468"/>
      <c r="P5468"/>
      <c r="Q5468"/>
      <c r="R5468"/>
      <c r="S5468"/>
      <c r="T5468"/>
      <c r="U5468"/>
      <c r="V5468"/>
      <c r="W5468"/>
      <c r="X5468" s="410"/>
      <c r="Y5468" s="410"/>
      <c r="Z5468" s="410"/>
      <c r="AA5468" s="410"/>
      <c r="AB5468" s="410"/>
      <c r="AC5468" s="410"/>
      <c r="AD5468" s="410"/>
    </row>
    <row r="5469" spans="3:30" s="30" customFormat="1" x14ac:dyDescent="0.25">
      <c r="C5469" s="33"/>
      <c r="D5469" s="33"/>
      <c r="E5469" s="33"/>
      <c r="F5469" s="33"/>
      <c r="G5469" s="33"/>
      <c r="N5469"/>
      <c r="O5469"/>
      <c r="P5469"/>
      <c r="Q5469"/>
      <c r="R5469"/>
      <c r="S5469"/>
      <c r="T5469"/>
      <c r="U5469"/>
      <c r="V5469"/>
      <c r="W5469"/>
      <c r="X5469" s="410"/>
      <c r="Y5469" s="410"/>
      <c r="Z5469" s="410"/>
      <c r="AA5469" s="410"/>
      <c r="AB5469" s="410"/>
      <c r="AC5469" s="410"/>
      <c r="AD5469" s="410"/>
    </row>
    <row r="5470" spans="3:30" s="30" customFormat="1" x14ac:dyDescent="0.25">
      <c r="C5470" s="33"/>
      <c r="D5470" s="33"/>
      <c r="E5470" s="33"/>
      <c r="F5470" s="33"/>
      <c r="G5470" s="33"/>
      <c r="N5470"/>
      <c r="O5470"/>
      <c r="P5470"/>
      <c r="Q5470"/>
      <c r="R5470"/>
      <c r="S5470"/>
      <c r="T5470"/>
      <c r="U5470"/>
      <c r="V5470"/>
      <c r="W5470"/>
      <c r="X5470" s="410"/>
      <c r="Y5470" s="410"/>
      <c r="Z5470" s="410"/>
      <c r="AA5470" s="410"/>
      <c r="AB5470" s="410"/>
      <c r="AC5470" s="410"/>
      <c r="AD5470" s="410"/>
    </row>
    <row r="5471" spans="3:30" s="30" customFormat="1" x14ac:dyDescent="0.25">
      <c r="C5471" s="33"/>
      <c r="D5471" s="33"/>
      <c r="E5471" s="33"/>
      <c r="F5471" s="33"/>
      <c r="G5471" s="33"/>
      <c r="N5471"/>
      <c r="O5471"/>
      <c r="P5471"/>
      <c r="Q5471"/>
      <c r="R5471"/>
      <c r="S5471"/>
      <c r="T5471"/>
      <c r="U5471"/>
      <c r="V5471"/>
      <c r="W5471"/>
      <c r="X5471" s="410"/>
      <c r="Y5471" s="410"/>
      <c r="Z5471" s="410"/>
      <c r="AA5471" s="410"/>
      <c r="AB5471" s="410"/>
      <c r="AC5471" s="410"/>
      <c r="AD5471" s="410"/>
    </row>
    <row r="5472" spans="3:30" s="30" customFormat="1" x14ac:dyDescent="0.25">
      <c r="C5472" s="33"/>
      <c r="D5472" s="33"/>
      <c r="E5472" s="33"/>
      <c r="F5472" s="33"/>
      <c r="G5472" s="33"/>
      <c r="N5472"/>
      <c r="O5472"/>
      <c r="P5472"/>
      <c r="Q5472"/>
      <c r="R5472"/>
      <c r="S5472"/>
      <c r="T5472"/>
      <c r="U5472"/>
      <c r="V5472"/>
      <c r="W5472"/>
      <c r="X5472" s="410"/>
      <c r="Y5472" s="410"/>
      <c r="Z5472" s="410"/>
      <c r="AA5472" s="410"/>
      <c r="AB5472" s="410"/>
      <c r="AC5472" s="410"/>
      <c r="AD5472" s="410"/>
    </row>
    <row r="5473" spans="3:30" s="30" customFormat="1" x14ac:dyDescent="0.25">
      <c r="C5473" s="33"/>
      <c r="D5473" s="33"/>
      <c r="E5473" s="33"/>
      <c r="F5473" s="33"/>
      <c r="G5473" s="33"/>
      <c r="N5473"/>
      <c r="O5473"/>
      <c r="P5473"/>
      <c r="Q5473"/>
      <c r="R5473"/>
      <c r="S5473"/>
      <c r="T5473"/>
      <c r="U5473"/>
      <c r="V5473"/>
      <c r="W5473"/>
      <c r="X5473" s="410"/>
      <c r="Y5473" s="410"/>
      <c r="Z5473" s="410"/>
      <c r="AA5473" s="410"/>
      <c r="AB5473" s="410"/>
      <c r="AC5473" s="410"/>
      <c r="AD5473" s="410"/>
    </row>
    <row r="5474" spans="3:30" s="30" customFormat="1" x14ac:dyDescent="0.25">
      <c r="C5474" s="33"/>
      <c r="D5474" s="33"/>
      <c r="E5474" s="33"/>
      <c r="F5474" s="33"/>
      <c r="G5474" s="33"/>
      <c r="N5474"/>
      <c r="O5474"/>
      <c r="P5474"/>
      <c r="Q5474"/>
      <c r="R5474"/>
      <c r="S5474"/>
      <c r="T5474"/>
      <c r="U5474"/>
      <c r="V5474"/>
      <c r="W5474"/>
      <c r="X5474" s="410"/>
      <c r="Y5474" s="410"/>
      <c r="Z5474" s="410"/>
      <c r="AA5474" s="410"/>
      <c r="AB5474" s="410"/>
      <c r="AC5474" s="410"/>
      <c r="AD5474" s="410"/>
    </row>
    <row r="5475" spans="3:30" s="30" customFormat="1" x14ac:dyDescent="0.25">
      <c r="C5475" s="33"/>
      <c r="D5475" s="33"/>
      <c r="E5475" s="33"/>
      <c r="F5475" s="33"/>
      <c r="G5475" s="33"/>
      <c r="N5475"/>
      <c r="O5475"/>
      <c r="P5475"/>
      <c r="Q5475"/>
      <c r="R5475"/>
      <c r="S5475"/>
      <c r="T5475"/>
      <c r="U5475"/>
      <c r="V5475"/>
      <c r="W5475"/>
      <c r="X5475" s="410"/>
      <c r="Y5475" s="410"/>
      <c r="Z5475" s="410"/>
      <c r="AA5475" s="410"/>
      <c r="AB5475" s="410"/>
      <c r="AC5475" s="410"/>
      <c r="AD5475" s="410"/>
    </row>
    <row r="5476" spans="3:30" s="30" customFormat="1" x14ac:dyDescent="0.25">
      <c r="C5476" s="33"/>
      <c r="D5476" s="33"/>
      <c r="E5476" s="33"/>
      <c r="F5476" s="33"/>
      <c r="G5476" s="33"/>
      <c r="N5476"/>
      <c r="O5476"/>
      <c r="P5476"/>
      <c r="Q5476"/>
      <c r="R5476"/>
      <c r="S5476"/>
      <c r="T5476"/>
      <c r="U5476"/>
      <c r="V5476"/>
      <c r="W5476"/>
      <c r="X5476" s="410"/>
      <c r="Y5476" s="410"/>
      <c r="Z5476" s="410"/>
      <c r="AA5476" s="410"/>
      <c r="AB5476" s="410"/>
      <c r="AC5476" s="410"/>
      <c r="AD5476" s="410"/>
    </row>
    <row r="5477" spans="3:30" s="30" customFormat="1" x14ac:dyDescent="0.25">
      <c r="C5477" s="33"/>
      <c r="D5477" s="33"/>
      <c r="E5477" s="33"/>
      <c r="F5477" s="33"/>
      <c r="G5477" s="33"/>
      <c r="N5477"/>
      <c r="O5477"/>
      <c r="P5477"/>
      <c r="Q5477"/>
      <c r="R5477"/>
      <c r="S5477"/>
      <c r="T5477"/>
      <c r="U5477"/>
      <c r="V5477"/>
      <c r="W5477"/>
      <c r="X5477" s="410"/>
      <c r="Y5477" s="410"/>
      <c r="Z5477" s="410"/>
      <c r="AA5477" s="410"/>
      <c r="AB5477" s="410"/>
      <c r="AC5477" s="410"/>
      <c r="AD5477" s="410"/>
    </row>
    <row r="5478" spans="3:30" s="30" customFormat="1" x14ac:dyDescent="0.25">
      <c r="C5478" s="33"/>
      <c r="D5478" s="33"/>
      <c r="E5478" s="33"/>
      <c r="F5478" s="33"/>
      <c r="G5478" s="33"/>
      <c r="N5478"/>
      <c r="O5478"/>
      <c r="P5478"/>
      <c r="Q5478"/>
      <c r="R5478"/>
      <c r="S5478"/>
      <c r="T5478"/>
      <c r="U5478"/>
      <c r="V5478"/>
      <c r="W5478"/>
      <c r="X5478" s="410"/>
      <c r="Y5478" s="410"/>
      <c r="Z5478" s="410"/>
      <c r="AA5478" s="410"/>
      <c r="AB5478" s="410"/>
      <c r="AC5478" s="410"/>
      <c r="AD5478" s="410"/>
    </row>
    <row r="5479" spans="3:30" s="30" customFormat="1" x14ac:dyDescent="0.25">
      <c r="C5479" s="33"/>
      <c r="D5479" s="33"/>
      <c r="E5479" s="33"/>
      <c r="F5479" s="33"/>
      <c r="G5479" s="33"/>
      <c r="N5479"/>
      <c r="O5479"/>
      <c r="P5479"/>
      <c r="Q5479"/>
      <c r="R5479"/>
      <c r="S5479"/>
      <c r="T5479"/>
      <c r="U5479"/>
      <c r="V5479"/>
      <c r="W5479"/>
      <c r="X5479" s="410"/>
      <c r="Y5479" s="410"/>
      <c r="Z5479" s="410"/>
      <c r="AA5479" s="410"/>
      <c r="AB5479" s="410"/>
      <c r="AC5479" s="410"/>
      <c r="AD5479" s="410"/>
    </row>
    <row r="5480" spans="3:30" s="30" customFormat="1" x14ac:dyDescent="0.25">
      <c r="C5480" s="33"/>
      <c r="D5480" s="33"/>
      <c r="E5480" s="33"/>
      <c r="F5480" s="33"/>
      <c r="G5480" s="33"/>
      <c r="N5480"/>
      <c r="O5480"/>
      <c r="P5480"/>
      <c r="Q5480"/>
      <c r="R5480"/>
      <c r="S5480"/>
      <c r="T5480"/>
      <c r="U5480"/>
      <c r="V5480"/>
      <c r="W5480"/>
      <c r="X5480" s="410"/>
      <c r="Y5480" s="410"/>
      <c r="Z5480" s="410"/>
      <c r="AA5480" s="410"/>
      <c r="AB5480" s="410"/>
      <c r="AC5480" s="410"/>
      <c r="AD5480" s="410"/>
    </row>
    <row r="5481" spans="3:30" s="30" customFormat="1" x14ac:dyDescent="0.25">
      <c r="C5481" s="33"/>
      <c r="D5481" s="33"/>
      <c r="E5481" s="33"/>
      <c r="F5481" s="33"/>
      <c r="G5481" s="33"/>
      <c r="N5481"/>
      <c r="O5481"/>
      <c r="P5481"/>
      <c r="Q5481"/>
      <c r="R5481"/>
      <c r="S5481"/>
      <c r="T5481"/>
      <c r="U5481"/>
      <c r="V5481"/>
      <c r="W5481"/>
      <c r="X5481" s="410"/>
      <c r="Y5481" s="410"/>
      <c r="Z5481" s="410"/>
      <c r="AA5481" s="410"/>
      <c r="AB5481" s="410"/>
      <c r="AC5481" s="410"/>
      <c r="AD5481" s="410"/>
    </row>
    <row r="5482" spans="3:30" s="30" customFormat="1" x14ac:dyDescent="0.25">
      <c r="C5482" s="33"/>
      <c r="D5482" s="33"/>
      <c r="E5482" s="33"/>
      <c r="F5482" s="33"/>
      <c r="G5482" s="33"/>
      <c r="N5482"/>
      <c r="O5482"/>
      <c r="P5482"/>
      <c r="Q5482"/>
      <c r="R5482"/>
      <c r="S5482"/>
      <c r="T5482"/>
      <c r="U5482"/>
      <c r="V5482"/>
      <c r="W5482"/>
      <c r="X5482" s="410"/>
      <c r="Y5482" s="410"/>
      <c r="Z5482" s="410"/>
      <c r="AA5482" s="410"/>
      <c r="AB5482" s="410"/>
      <c r="AC5482" s="410"/>
      <c r="AD5482" s="410"/>
    </row>
    <row r="5483" spans="3:30" s="30" customFormat="1" x14ac:dyDescent="0.25">
      <c r="C5483" s="33"/>
      <c r="D5483" s="33"/>
      <c r="E5483" s="33"/>
      <c r="F5483" s="33"/>
      <c r="G5483" s="33"/>
      <c r="N5483"/>
      <c r="O5483"/>
      <c r="P5483"/>
      <c r="Q5483"/>
      <c r="R5483"/>
      <c r="S5483"/>
      <c r="T5483"/>
      <c r="U5483"/>
      <c r="V5483"/>
      <c r="W5483"/>
      <c r="X5483" s="410"/>
      <c r="Y5483" s="410"/>
      <c r="Z5483" s="410"/>
      <c r="AA5483" s="410"/>
      <c r="AB5483" s="410"/>
      <c r="AC5483" s="410"/>
      <c r="AD5483" s="410"/>
    </row>
    <row r="5484" spans="3:30" s="30" customFormat="1" x14ac:dyDescent="0.25">
      <c r="C5484" s="33"/>
      <c r="D5484" s="33"/>
      <c r="E5484" s="33"/>
      <c r="F5484" s="33"/>
      <c r="G5484" s="33"/>
      <c r="N5484"/>
      <c r="O5484"/>
      <c r="P5484"/>
      <c r="Q5484"/>
      <c r="R5484"/>
      <c r="S5484"/>
      <c r="T5484"/>
      <c r="U5484"/>
      <c r="V5484"/>
      <c r="W5484"/>
      <c r="X5484" s="410"/>
      <c r="Y5484" s="410"/>
      <c r="Z5484" s="410"/>
      <c r="AA5484" s="410"/>
      <c r="AB5484" s="410"/>
      <c r="AC5484" s="410"/>
      <c r="AD5484" s="410"/>
    </row>
    <row r="5485" spans="3:30" s="30" customFormat="1" x14ac:dyDescent="0.25">
      <c r="C5485" s="33"/>
      <c r="D5485" s="33"/>
      <c r="E5485" s="33"/>
      <c r="F5485" s="33"/>
      <c r="G5485" s="33"/>
      <c r="N5485"/>
      <c r="O5485"/>
      <c r="P5485"/>
      <c r="Q5485"/>
      <c r="R5485"/>
      <c r="S5485"/>
      <c r="T5485"/>
      <c r="U5485"/>
      <c r="V5485"/>
      <c r="W5485"/>
      <c r="X5485" s="410"/>
      <c r="Y5485" s="410"/>
      <c r="Z5485" s="410"/>
      <c r="AA5485" s="410"/>
      <c r="AB5485" s="410"/>
      <c r="AC5485" s="410"/>
      <c r="AD5485" s="410"/>
    </row>
    <row r="5486" spans="3:30" s="30" customFormat="1" x14ac:dyDescent="0.25">
      <c r="C5486" s="33"/>
      <c r="D5486" s="33"/>
      <c r="E5486" s="33"/>
      <c r="F5486" s="33"/>
      <c r="G5486" s="33"/>
      <c r="N5486"/>
      <c r="O5486"/>
      <c r="P5486"/>
      <c r="Q5486"/>
      <c r="R5486"/>
      <c r="S5486"/>
      <c r="T5486"/>
      <c r="U5486"/>
      <c r="V5486"/>
      <c r="W5486"/>
      <c r="X5486" s="410"/>
      <c r="Y5486" s="410"/>
      <c r="Z5486" s="410"/>
      <c r="AA5486" s="410"/>
      <c r="AB5486" s="410"/>
      <c r="AC5486" s="410"/>
      <c r="AD5486" s="410"/>
    </row>
    <row r="5487" spans="3:30" s="30" customFormat="1" x14ac:dyDescent="0.25">
      <c r="C5487" s="33"/>
      <c r="D5487" s="33"/>
      <c r="E5487" s="33"/>
      <c r="F5487" s="33"/>
      <c r="G5487" s="33"/>
      <c r="N5487"/>
      <c r="O5487"/>
      <c r="P5487"/>
      <c r="Q5487"/>
      <c r="R5487"/>
      <c r="S5487"/>
      <c r="T5487"/>
      <c r="U5487"/>
      <c r="V5487"/>
      <c r="W5487"/>
      <c r="X5487" s="410"/>
      <c r="Y5487" s="410"/>
      <c r="Z5487" s="410"/>
      <c r="AA5487" s="410"/>
      <c r="AB5487" s="410"/>
      <c r="AC5487" s="410"/>
      <c r="AD5487" s="410"/>
    </row>
    <row r="5488" spans="3:30" s="30" customFormat="1" x14ac:dyDescent="0.25">
      <c r="C5488" s="33"/>
      <c r="D5488" s="33"/>
      <c r="E5488" s="33"/>
      <c r="F5488" s="33"/>
      <c r="G5488" s="33"/>
      <c r="N5488"/>
      <c r="O5488"/>
      <c r="P5488"/>
      <c r="Q5488"/>
      <c r="R5488"/>
      <c r="S5488"/>
      <c r="T5488"/>
      <c r="U5488"/>
      <c r="V5488"/>
      <c r="W5488"/>
      <c r="X5488" s="410"/>
      <c r="Y5488" s="410"/>
      <c r="Z5488" s="410"/>
      <c r="AA5488" s="410"/>
      <c r="AB5488" s="410"/>
      <c r="AC5488" s="410"/>
      <c r="AD5488" s="410"/>
    </row>
    <row r="5489" spans="3:30" s="30" customFormat="1" x14ac:dyDescent="0.25">
      <c r="C5489" s="33"/>
      <c r="D5489" s="33"/>
      <c r="E5489" s="33"/>
      <c r="F5489" s="33"/>
      <c r="G5489" s="33"/>
      <c r="N5489"/>
      <c r="O5489"/>
      <c r="P5489"/>
      <c r="Q5489"/>
      <c r="R5489"/>
      <c r="S5489"/>
      <c r="T5489"/>
      <c r="U5489"/>
      <c r="V5489"/>
      <c r="W5489"/>
      <c r="X5489" s="410"/>
      <c r="Y5489" s="410"/>
      <c r="Z5489" s="410"/>
      <c r="AA5489" s="410"/>
      <c r="AB5489" s="410"/>
      <c r="AC5489" s="410"/>
      <c r="AD5489" s="410"/>
    </row>
    <row r="5490" spans="3:30" s="30" customFormat="1" x14ac:dyDescent="0.25">
      <c r="C5490" s="33"/>
      <c r="D5490" s="33"/>
      <c r="E5490" s="33"/>
      <c r="F5490" s="33"/>
      <c r="G5490" s="33"/>
      <c r="N5490"/>
      <c r="O5490"/>
      <c r="P5490"/>
      <c r="Q5490"/>
      <c r="R5490"/>
      <c r="S5490"/>
      <c r="T5490"/>
      <c r="U5490"/>
      <c r="V5490"/>
      <c r="W5490"/>
      <c r="X5490" s="410"/>
      <c r="Y5490" s="410"/>
      <c r="Z5490" s="410"/>
      <c r="AA5490" s="410"/>
      <c r="AB5490" s="410"/>
      <c r="AC5490" s="410"/>
      <c r="AD5490" s="410"/>
    </row>
    <row r="5491" spans="3:30" s="30" customFormat="1" x14ac:dyDescent="0.25">
      <c r="C5491" s="33"/>
      <c r="D5491" s="33"/>
      <c r="E5491" s="33"/>
      <c r="F5491" s="33"/>
      <c r="G5491" s="33"/>
      <c r="N5491"/>
      <c r="O5491"/>
      <c r="P5491"/>
      <c r="Q5491"/>
      <c r="R5491"/>
      <c r="S5491"/>
      <c r="T5491"/>
      <c r="U5491"/>
      <c r="V5491"/>
      <c r="W5491"/>
      <c r="X5491" s="410"/>
      <c r="Y5491" s="410"/>
      <c r="Z5491" s="410"/>
      <c r="AA5491" s="410"/>
      <c r="AB5491" s="410"/>
      <c r="AC5491" s="410"/>
      <c r="AD5491" s="410"/>
    </row>
    <row r="5492" spans="3:30" s="30" customFormat="1" x14ac:dyDescent="0.25">
      <c r="C5492" s="33"/>
      <c r="D5492" s="33"/>
      <c r="E5492" s="33"/>
      <c r="F5492" s="33"/>
      <c r="G5492" s="33"/>
      <c r="N5492"/>
      <c r="O5492"/>
      <c r="P5492"/>
      <c r="Q5492"/>
      <c r="R5492"/>
      <c r="S5492"/>
      <c r="T5492"/>
      <c r="U5492"/>
      <c r="V5492"/>
      <c r="W5492"/>
      <c r="X5492" s="410"/>
      <c r="Y5492" s="410"/>
      <c r="Z5492" s="410"/>
      <c r="AA5492" s="410"/>
      <c r="AB5492" s="410"/>
      <c r="AC5492" s="410"/>
      <c r="AD5492" s="410"/>
    </row>
    <row r="5493" spans="3:30" s="30" customFormat="1" x14ac:dyDescent="0.25">
      <c r="C5493" s="33"/>
      <c r="D5493" s="33"/>
      <c r="E5493" s="33"/>
      <c r="F5493" s="33"/>
      <c r="G5493" s="33"/>
      <c r="N5493"/>
      <c r="O5493"/>
      <c r="P5493"/>
      <c r="Q5493"/>
      <c r="R5493"/>
      <c r="S5493"/>
      <c r="T5493"/>
      <c r="U5493"/>
      <c r="V5493"/>
      <c r="W5493"/>
      <c r="X5493" s="410"/>
      <c r="Y5493" s="410"/>
      <c r="Z5493" s="410"/>
      <c r="AA5493" s="410"/>
      <c r="AB5493" s="410"/>
      <c r="AC5493" s="410"/>
      <c r="AD5493" s="410"/>
    </row>
    <row r="5494" spans="3:30" s="30" customFormat="1" x14ac:dyDescent="0.25">
      <c r="C5494" s="33"/>
      <c r="D5494" s="33"/>
      <c r="E5494" s="33"/>
      <c r="F5494" s="33"/>
      <c r="G5494" s="33"/>
      <c r="N5494"/>
      <c r="O5494"/>
      <c r="P5494"/>
      <c r="Q5494"/>
      <c r="R5494"/>
      <c r="S5494"/>
      <c r="T5494"/>
      <c r="U5494"/>
      <c r="V5494"/>
      <c r="W5494"/>
      <c r="X5494" s="410"/>
      <c r="Y5494" s="410"/>
      <c r="Z5494" s="410"/>
      <c r="AA5494" s="410"/>
      <c r="AB5494" s="410"/>
      <c r="AC5494" s="410"/>
      <c r="AD5494" s="410"/>
    </row>
    <row r="5495" spans="3:30" s="30" customFormat="1" x14ac:dyDescent="0.25">
      <c r="C5495" s="33"/>
      <c r="D5495" s="33"/>
      <c r="E5495" s="33"/>
      <c r="F5495" s="33"/>
      <c r="G5495" s="33"/>
      <c r="N5495"/>
      <c r="O5495"/>
      <c r="P5495"/>
      <c r="Q5495"/>
      <c r="R5495"/>
      <c r="S5495"/>
      <c r="T5495"/>
      <c r="U5495"/>
      <c r="V5495"/>
      <c r="W5495"/>
      <c r="X5495" s="410"/>
      <c r="Y5495" s="410"/>
      <c r="Z5495" s="410"/>
      <c r="AA5495" s="410"/>
      <c r="AB5495" s="410"/>
      <c r="AC5495" s="410"/>
      <c r="AD5495" s="410"/>
    </row>
    <row r="5496" spans="3:30" s="30" customFormat="1" x14ac:dyDescent="0.25">
      <c r="C5496" s="33"/>
      <c r="D5496" s="33"/>
      <c r="E5496" s="33"/>
      <c r="F5496" s="33"/>
      <c r="G5496" s="33"/>
      <c r="N5496"/>
      <c r="O5496"/>
      <c r="P5496"/>
      <c r="Q5496"/>
      <c r="R5496"/>
      <c r="S5496"/>
      <c r="T5496"/>
      <c r="U5496"/>
      <c r="V5496"/>
      <c r="W5496"/>
      <c r="X5496" s="410"/>
      <c r="Y5496" s="410"/>
      <c r="Z5496" s="410"/>
      <c r="AA5496" s="410"/>
      <c r="AB5496" s="410"/>
      <c r="AC5496" s="410"/>
      <c r="AD5496" s="410"/>
    </row>
    <row r="5497" spans="3:30" s="30" customFormat="1" x14ac:dyDescent="0.25">
      <c r="C5497" s="33"/>
      <c r="D5497" s="33"/>
      <c r="E5497" s="33"/>
      <c r="F5497" s="33"/>
      <c r="G5497" s="33"/>
      <c r="N5497"/>
      <c r="O5497"/>
      <c r="P5497"/>
      <c r="Q5497"/>
      <c r="R5497"/>
      <c r="S5497"/>
      <c r="T5497"/>
      <c r="U5497"/>
      <c r="V5497"/>
      <c r="W5497"/>
      <c r="X5497" s="410"/>
      <c r="Y5497" s="410"/>
      <c r="Z5497" s="410"/>
      <c r="AA5497" s="410"/>
      <c r="AB5497" s="410"/>
      <c r="AC5497" s="410"/>
      <c r="AD5497" s="410"/>
    </row>
    <row r="5498" spans="3:30" s="30" customFormat="1" x14ac:dyDescent="0.25">
      <c r="C5498" s="33"/>
      <c r="D5498" s="33"/>
      <c r="E5498" s="33"/>
      <c r="F5498" s="33"/>
      <c r="G5498" s="33"/>
      <c r="N5498"/>
      <c r="O5498"/>
      <c r="P5498"/>
      <c r="Q5498"/>
      <c r="R5498"/>
      <c r="S5498"/>
      <c r="T5498"/>
      <c r="U5498"/>
      <c r="V5498"/>
      <c r="W5498"/>
      <c r="X5498" s="410"/>
      <c r="Y5498" s="410"/>
      <c r="Z5498" s="410"/>
      <c r="AA5498" s="410"/>
      <c r="AB5498" s="410"/>
      <c r="AC5498" s="410"/>
      <c r="AD5498" s="410"/>
    </row>
    <row r="5499" spans="3:30" s="30" customFormat="1" x14ac:dyDescent="0.25">
      <c r="C5499" s="33"/>
      <c r="D5499" s="33"/>
      <c r="E5499" s="33"/>
      <c r="F5499" s="33"/>
      <c r="G5499" s="33"/>
      <c r="N5499"/>
      <c r="O5499"/>
      <c r="P5499"/>
      <c r="Q5499"/>
      <c r="R5499"/>
      <c r="S5499"/>
      <c r="T5499"/>
      <c r="U5499"/>
      <c r="V5499"/>
      <c r="W5499"/>
      <c r="X5499" s="410"/>
      <c r="Y5499" s="410"/>
      <c r="Z5499" s="410"/>
      <c r="AA5499" s="410"/>
      <c r="AB5499" s="410"/>
      <c r="AC5499" s="410"/>
      <c r="AD5499" s="410"/>
    </row>
    <row r="5500" spans="3:30" s="30" customFormat="1" x14ac:dyDescent="0.25">
      <c r="C5500" s="33"/>
      <c r="D5500" s="33"/>
      <c r="E5500" s="33"/>
      <c r="F5500" s="33"/>
      <c r="G5500" s="33"/>
      <c r="N5500"/>
      <c r="O5500"/>
      <c r="P5500"/>
      <c r="Q5500"/>
      <c r="R5500"/>
      <c r="S5500"/>
      <c r="T5500"/>
      <c r="U5500"/>
      <c r="V5500"/>
      <c r="W5500"/>
      <c r="X5500" s="410"/>
      <c r="Y5500" s="410"/>
      <c r="Z5500" s="410"/>
      <c r="AA5500" s="410"/>
      <c r="AB5500" s="410"/>
      <c r="AC5500" s="410"/>
      <c r="AD5500" s="410"/>
    </row>
    <row r="5501" spans="3:30" s="30" customFormat="1" x14ac:dyDescent="0.25">
      <c r="C5501" s="33"/>
      <c r="D5501" s="33"/>
      <c r="E5501" s="33"/>
      <c r="F5501" s="33"/>
      <c r="G5501" s="33"/>
      <c r="N5501"/>
      <c r="O5501"/>
      <c r="P5501"/>
      <c r="Q5501"/>
      <c r="R5501"/>
      <c r="S5501"/>
      <c r="T5501"/>
      <c r="U5501"/>
      <c r="V5501"/>
      <c r="W5501"/>
      <c r="X5501" s="410"/>
      <c r="Y5501" s="410"/>
      <c r="Z5501" s="410"/>
      <c r="AA5501" s="410"/>
      <c r="AB5501" s="410"/>
      <c r="AC5501" s="410"/>
      <c r="AD5501" s="410"/>
    </row>
    <row r="5502" spans="3:30" s="30" customFormat="1" x14ac:dyDescent="0.25">
      <c r="C5502" s="33"/>
      <c r="D5502" s="33"/>
      <c r="E5502" s="33"/>
      <c r="F5502" s="33"/>
      <c r="G5502" s="33"/>
      <c r="N5502"/>
      <c r="O5502"/>
      <c r="P5502"/>
      <c r="Q5502"/>
      <c r="R5502"/>
      <c r="S5502"/>
      <c r="T5502"/>
      <c r="U5502"/>
      <c r="V5502"/>
      <c r="W5502"/>
      <c r="X5502" s="410"/>
      <c r="Y5502" s="410"/>
      <c r="Z5502" s="410"/>
      <c r="AA5502" s="410"/>
      <c r="AB5502" s="410"/>
      <c r="AC5502" s="410"/>
      <c r="AD5502" s="410"/>
    </row>
    <row r="5503" spans="3:30" s="30" customFormat="1" x14ac:dyDescent="0.25">
      <c r="C5503" s="33"/>
      <c r="D5503" s="33"/>
      <c r="E5503" s="33"/>
      <c r="F5503" s="33"/>
      <c r="G5503" s="33"/>
      <c r="N5503"/>
      <c r="O5503"/>
      <c r="P5503"/>
      <c r="Q5503"/>
      <c r="R5503"/>
      <c r="S5503"/>
      <c r="T5503"/>
      <c r="U5503"/>
      <c r="V5503"/>
      <c r="W5503"/>
      <c r="X5503" s="410"/>
      <c r="Y5503" s="410"/>
      <c r="Z5503" s="410"/>
      <c r="AA5503" s="410"/>
      <c r="AB5503" s="410"/>
      <c r="AC5503" s="410"/>
      <c r="AD5503" s="410"/>
    </row>
    <row r="5504" spans="3:30" s="30" customFormat="1" x14ac:dyDescent="0.25">
      <c r="C5504" s="33"/>
      <c r="D5504" s="33"/>
      <c r="E5504" s="33"/>
      <c r="F5504" s="33"/>
      <c r="G5504" s="33"/>
      <c r="N5504"/>
      <c r="O5504"/>
      <c r="P5504"/>
      <c r="Q5504"/>
      <c r="R5504"/>
      <c r="S5504"/>
      <c r="T5504"/>
      <c r="U5504"/>
      <c r="V5504"/>
      <c r="W5504"/>
      <c r="X5504" s="410"/>
      <c r="Y5504" s="410"/>
      <c r="Z5504" s="410"/>
      <c r="AA5504" s="410"/>
      <c r="AB5504" s="410"/>
      <c r="AC5504" s="410"/>
      <c r="AD5504" s="410"/>
    </row>
    <row r="5505" spans="3:30" s="30" customFormat="1" x14ac:dyDescent="0.25">
      <c r="C5505" s="33"/>
      <c r="D5505" s="33"/>
      <c r="E5505" s="33"/>
      <c r="F5505" s="33"/>
      <c r="G5505" s="33"/>
      <c r="N5505"/>
      <c r="O5505"/>
      <c r="P5505"/>
      <c r="Q5505"/>
      <c r="R5505"/>
      <c r="S5505"/>
      <c r="T5505"/>
      <c r="U5505"/>
      <c r="V5505"/>
      <c r="W5505"/>
      <c r="X5505" s="410"/>
      <c r="Y5505" s="410"/>
      <c r="Z5505" s="410"/>
      <c r="AA5505" s="410"/>
      <c r="AB5505" s="410"/>
      <c r="AC5505" s="410"/>
      <c r="AD5505" s="410"/>
    </row>
    <row r="5506" spans="3:30" s="30" customFormat="1" x14ac:dyDescent="0.25">
      <c r="C5506" s="33"/>
      <c r="D5506" s="33"/>
      <c r="E5506" s="33"/>
      <c r="F5506" s="33"/>
      <c r="G5506" s="33"/>
      <c r="N5506"/>
      <c r="O5506"/>
      <c r="P5506"/>
      <c r="Q5506"/>
      <c r="R5506"/>
      <c r="S5506"/>
      <c r="T5506"/>
      <c r="U5506"/>
      <c r="V5506"/>
      <c r="W5506"/>
      <c r="X5506" s="410"/>
      <c r="Y5506" s="410"/>
      <c r="Z5506" s="410"/>
      <c r="AA5506" s="410"/>
      <c r="AB5506" s="410"/>
      <c r="AC5506" s="410"/>
      <c r="AD5506" s="410"/>
    </row>
    <row r="5507" spans="3:30" s="30" customFormat="1" x14ac:dyDescent="0.25">
      <c r="C5507" s="33"/>
      <c r="D5507" s="33"/>
      <c r="E5507" s="33"/>
      <c r="F5507" s="33"/>
      <c r="G5507" s="33"/>
      <c r="N5507"/>
      <c r="O5507"/>
      <c r="P5507"/>
      <c r="Q5507"/>
      <c r="R5507"/>
      <c r="S5507"/>
      <c r="T5507"/>
      <c r="U5507"/>
      <c r="V5507"/>
      <c r="W5507"/>
      <c r="X5507" s="410"/>
      <c r="Y5507" s="410"/>
      <c r="Z5507" s="410"/>
      <c r="AA5507" s="410"/>
      <c r="AB5507" s="410"/>
      <c r="AC5507" s="410"/>
      <c r="AD5507" s="410"/>
    </row>
    <row r="5508" spans="3:30" s="30" customFormat="1" x14ac:dyDescent="0.25">
      <c r="C5508" s="33"/>
      <c r="D5508" s="33"/>
      <c r="E5508" s="33"/>
      <c r="F5508" s="33"/>
      <c r="G5508" s="33"/>
      <c r="N5508"/>
      <c r="O5508"/>
      <c r="P5508"/>
      <c r="Q5508"/>
      <c r="R5508"/>
      <c r="S5508"/>
      <c r="T5508"/>
      <c r="U5508"/>
      <c r="V5508"/>
      <c r="W5508"/>
      <c r="X5508" s="410"/>
      <c r="Y5508" s="410"/>
      <c r="Z5508" s="410"/>
      <c r="AA5508" s="410"/>
      <c r="AB5508" s="410"/>
      <c r="AC5508" s="410"/>
      <c r="AD5508" s="410"/>
    </row>
    <row r="5509" spans="3:30" s="30" customFormat="1" x14ac:dyDescent="0.25">
      <c r="C5509" s="33"/>
      <c r="D5509" s="33"/>
      <c r="E5509" s="33"/>
      <c r="F5509" s="33"/>
      <c r="G5509" s="33"/>
      <c r="N5509"/>
      <c r="O5509"/>
      <c r="P5509"/>
      <c r="Q5509"/>
      <c r="R5509"/>
      <c r="S5509"/>
      <c r="T5509"/>
      <c r="U5509"/>
      <c r="V5509"/>
      <c r="W5509"/>
      <c r="X5509" s="410"/>
      <c r="Y5509" s="410"/>
      <c r="Z5509" s="410"/>
      <c r="AA5509" s="410"/>
      <c r="AB5509" s="410"/>
      <c r="AC5509" s="410"/>
      <c r="AD5509" s="410"/>
    </row>
    <row r="5510" spans="3:30" s="30" customFormat="1" x14ac:dyDescent="0.25">
      <c r="C5510" s="33"/>
      <c r="D5510" s="33"/>
      <c r="E5510" s="33"/>
      <c r="F5510" s="33"/>
      <c r="G5510" s="33"/>
      <c r="N5510"/>
      <c r="O5510"/>
      <c r="P5510"/>
      <c r="Q5510"/>
      <c r="R5510"/>
      <c r="S5510"/>
      <c r="T5510"/>
      <c r="U5510"/>
      <c r="V5510"/>
      <c r="W5510"/>
      <c r="X5510" s="410"/>
      <c r="Y5510" s="410"/>
      <c r="Z5510" s="410"/>
      <c r="AA5510" s="410"/>
      <c r="AB5510" s="410"/>
      <c r="AC5510" s="410"/>
      <c r="AD5510" s="410"/>
    </row>
    <row r="5511" spans="3:30" s="30" customFormat="1" x14ac:dyDescent="0.25">
      <c r="C5511" s="33"/>
      <c r="D5511" s="33"/>
      <c r="E5511" s="33"/>
      <c r="F5511" s="33"/>
      <c r="G5511" s="33"/>
      <c r="N5511"/>
      <c r="O5511"/>
      <c r="P5511"/>
      <c r="Q5511"/>
      <c r="R5511"/>
      <c r="S5511"/>
      <c r="T5511"/>
      <c r="U5511"/>
      <c r="V5511"/>
      <c r="W5511"/>
      <c r="X5511" s="410"/>
      <c r="Y5511" s="410"/>
      <c r="Z5511" s="410"/>
      <c r="AA5511" s="410"/>
      <c r="AB5511" s="410"/>
      <c r="AC5511" s="410"/>
      <c r="AD5511" s="410"/>
    </row>
    <row r="5512" spans="3:30" s="30" customFormat="1" x14ac:dyDescent="0.25">
      <c r="C5512" s="33"/>
      <c r="D5512" s="33"/>
      <c r="E5512" s="33"/>
      <c r="F5512" s="33"/>
      <c r="G5512" s="33"/>
      <c r="N5512"/>
      <c r="O5512"/>
      <c r="P5512"/>
      <c r="Q5512"/>
      <c r="R5512"/>
      <c r="S5512"/>
      <c r="T5512"/>
      <c r="U5512"/>
      <c r="V5512"/>
      <c r="W5512"/>
      <c r="X5512" s="410"/>
      <c r="Y5512" s="410"/>
      <c r="Z5512" s="410"/>
      <c r="AA5512" s="410"/>
      <c r="AB5512" s="410"/>
      <c r="AC5512" s="410"/>
      <c r="AD5512" s="410"/>
    </row>
    <row r="5513" spans="3:30" s="30" customFormat="1" x14ac:dyDescent="0.25">
      <c r="C5513" s="33"/>
      <c r="D5513" s="33"/>
      <c r="E5513" s="33"/>
      <c r="F5513" s="33"/>
      <c r="G5513" s="33"/>
      <c r="N5513"/>
      <c r="O5513"/>
      <c r="P5513"/>
      <c r="Q5513"/>
      <c r="R5513"/>
      <c r="S5513"/>
      <c r="T5513"/>
      <c r="U5513"/>
      <c r="V5513"/>
      <c r="W5513"/>
      <c r="X5513" s="410"/>
      <c r="Y5513" s="410"/>
      <c r="Z5513" s="410"/>
      <c r="AA5513" s="410"/>
      <c r="AB5513" s="410"/>
      <c r="AC5513" s="410"/>
      <c r="AD5513" s="410"/>
    </row>
    <row r="5514" spans="3:30" s="30" customFormat="1" x14ac:dyDescent="0.25">
      <c r="C5514" s="33"/>
      <c r="D5514" s="33"/>
      <c r="E5514" s="33"/>
      <c r="F5514" s="33"/>
      <c r="G5514" s="33"/>
      <c r="N5514"/>
      <c r="O5514"/>
      <c r="P5514"/>
      <c r="Q5514"/>
      <c r="R5514"/>
      <c r="S5514"/>
      <c r="T5514"/>
      <c r="U5514"/>
      <c r="V5514"/>
      <c r="W5514"/>
      <c r="X5514" s="410"/>
      <c r="Y5514" s="410"/>
      <c r="Z5514" s="410"/>
      <c r="AA5514" s="410"/>
      <c r="AB5514" s="410"/>
      <c r="AC5514" s="410"/>
      <c r="AD5514" s="410"/>
    </row>
    <row r="5515" spans="3:30" s="30" customFormat="1" x14ac:dyDescent="0.25">
      <c r="C5515" s="33"/>
      <c r="D5515" s="33"/>
      <c r="E5515" s="33"/>
      <c r="F5515" s="33"/>
      <c r="G5515" s="33"/>
      <c r="N5515"/>
      <c r="O5515"/>
      <c r="P5515"/>
      <c r="Q5515"/>
      <c r="R5515"/>
      <c r="S5515"/>
      <c r="T5515"/>
      <c r="U5515"/>
      <c r="V5515"/>
      <c r="W5515"/>
      <c r="X5515" s="410"/>
      <c r="Y5515" s="410"/>
      <c r="Z5515" s="410"/>
      <c r="AA5515" s="410"/>
      <c r="AB5515" s="410"/>
      <c r="AC5515" s="410"/>
      <c r="AD5515" s="410"/>
    </row>
    <row r="5516" spans="3:30" s="30" customFormat="1" x14ac:dyDescent="0.25">
      <c r="C5516" s="33"/>
      <c r="D5516" s="33"/>
      <c r="E5516" s="33"/>
      <c r="F5516" s="33"/>
      <c r="G5516" s="33"/>
      <c r="N5516"/>
      <c r="O5516"/>
      <c r="P5516"/>
      <c r="Q5516"/>
      <c r="R5516"/>
      <c r="S5516"/>
      <c r="T5516"/>
      <c r="U5516"/>
      <c r="V5516"/>
      <c r="W5516"/>
      <c r="X5516" s="410"/>
      <c r="Y5516" s="410"/>
      <c r="Z5516" s="410"/>
      <c r="AA5516" s="410"/>
      <c r="AB5516" s="410"/>
      <c r="AC5516" s="410"/>
      <c r="AD5516" s="410"/>
    </row>
    <row r="5517" spans="3:30" s="30" customFormat="1" x14ac:dyDescent="0.25">
      <c r="C5517" s="33"/>
      <c r="D5517" s="33"/>
      <c r="E5517" s="33"/>
      <c r="F5517" s="33"/>
      <c r="G5517" s="33"/>
      <c r="N5517"/>
      <c r="O5517"/>
      <c r="P5517"/>
      <c r="Q5517"/>
      <c r="R5517"/>
      <c r="S5517"/>
      <c r="T5517"/>
      <c r="U5517"/>
      <c r="V5517"/>
      <c r="W5517"/>
      <c r="X5517" s="410"/>
      <c r="Y5517" s="410"/>
      <c r="Z5517" s="410"/>
      <c r="AA5517" s="410"/>
      <c r="AB5517" s="410"/>
      <c r="AC5517" s="410"/>
      <c r="AD5517" s="410"/>
    </row>
    <row r="5518" spans="3:30" s="30" customFormat="1" x14ac:dyDescent="0.25">
      <c r="C5518" s="33"/>
      <c r="D5518" s="33"/>
      <c r="E5518" s="33"/>
      <c r="F5518" s="33"/>
      <c r="G5518" s="33"/>
      <c r="N5518"/>
      <c r="O5518"/>
      <c r="P5518"/>
      <c r="Q5518"/>
      <c r="R5518"/>
      <c r="S5518"/>
      <c r="T5518"/>
      <c r="U5518"/>
      <c r="V5518"/>
      <c r="W5518"/>
      <c r="X5518" s="410"/>
      <c r="Y5518" s="410"/>
      <c r="Z5518" s="410"/>
      <c r="AA5518" s="410"/>
      <c r="AB5518" s="410"/>
      <c r="AC5518" s="410"/>
      <c r="AD5518" s="410"/>
    </row>
    <row r="5519" spans="3:30" s="30" customFormat="1" x14ac:dyDescent="0.25">
      <c r="C5519" s="33"/>
      <c r="D5519" s="33"/>
      <c r="E5519" s="33"/>
      <c r="F5519" s="33"/>
      <c r="G5519" s="33"/>
      <c r="N5519"/>
      <c r="O5519"/>
      <c r="P5519"/>
      <c r="Q5519"/>
      <c r="R5519"/>
      <c r="S5519"/>
      <c r="T5519"/>
      <c r="U5519"/>
      <c r="V5519"/>
      <c r="W5519"/>
      <c r="X5519" s="410"/>
      <c r="Y5519" s="410"/>
      <c r="Z5519" s="410"/>
      <c r="AA5519" s="410"/>
      <c r="AB5519" s="410"/>
      <c r="AC5519" s="410"/>
      <c r="AD5519" s="410"/>
    </row>
    <row r="5520" spans="3:30" s="30" customFormat="1" x14ac:dyDescent="0.25">
      <c r="C5520" s="33"/>
      <c r="D5520" s="33"/>
      <c r="E5520" s="33"/>
      <c r="F5520" s="33"/>
      <c r="G5520" s="33"/>
      <c r="N5520"/>
      <c r="O5520"/>
      <c r="P5520"/>
      <c r="Q5520"/>
      <c r="R5520"/>
      <c r="S5520"/>
      <c r="T5520"/>
      <c r="U5520"/>
      <c r="V5520"/>
      <c r="W5520"/>
      <c r="X5520" s="410"/>
      <c r="Y5520" s="410"/>
      <c r="Z5520" s="410"/>
      <c r="AA5520" s="410"/>
      <c r="AB5520" s="410"/>
      <c r="AC5520" s="410"/>
      <c r="AD5520" s="410"/>
    </row>
    <row r="5521" spans="3:30" s="30" customFormat="1" x14ac:dyDescent="0.25">
      <c r="C5521" s="33"/>
      <c r="D5521" s="33"/>
      <c r="E5521" s="33"/>
      <c r="F5521" s="33"/>
      <c r="G5521" s="33"/>
      <c r="N5521"/>
      <c r="O5521"/>
      <c r="P5521"/>
      <c r="Q5521"/>
      <c r="R5521"/>
      <c r="S5521"/>
      <c r="T5521"/>
      <c r="U5521"/>
      <c r="V5521"/>
      <c r="W5521"/>
      <c r="X5521" s="410"/>
      <c r="Y5521" s="410"/>
      <c r="Z5521" s="410"/>
      <c r="AA5521" s="410"/>
      <c r="AB5521" s="410"/>
      <c r="AC5521" s="410"/>
      <c r="AD5521" s="410"/>
    </row>
    <row r="5522" spans="3:30" s="30" customFormat="1" x14ac:dyDescent="0.25">
      <c r="C5522" s="33"/>
      <c r="D5522" s="33"/>
      <c r="E5522" s="33"/>
      <c r="F5522" s="33"/>
      <c r="G5522" s="33"/>
      <c r="N5522"/>
      <c r="O5522"/>
      <c r="P5522"/>
      <c r="Q5522"/>
      <c r="R5522"/>
      <c r="S5522"/>
      <c r="T5522"/>
      <c r="U5522"/>
      <c r="V5522"/>
      <c r="W5522"/>
      <c r="X5522" s="410"/>
      <c r="Y5522" s="410"/>
      <c r="Z5522" s="410"/>
      <c r="AA5522" s="410"/>
      <c r="AB5522" s="410"/>
      <c r="AC5522" s="410"/>
      <c r="AD5522" s="410"/>
    </row>
    <row r="5523" spans="3:30" s="30" customFormat="1" x14ac:dyDescent="0.25">
      <c r="C5523" s="33"/>
      <c r="D5523" s="33"/>
      <c r="E5523" s="33"/>
      <c r="F5523" s="33"/>
      <c r="G5523" s="33"/>
      <c r="N5523"/>
      <c r="O5523"/>
      <c r="P5523"/>
      <c r="Q5523"/>
      <c r="R5523"/>
      <c r="S5523"/>
      <c r="T5523"/>
      <c r="U5523"/>
      <c r="V5523"/>
      <c r="W5523"/>
      <c r="X5523" s="410"/>
      <c r="Y5523" s="410"/>
      <c r="Z5523" s="410"/>
      <c r="AA5523" s="410"/>
      <c r="AB5523" s="410"/>
      <c r="AC5523" s="410"/>
      <c r="AD5523" s="410"/>
    </row>
    <row r="5524" spans="3:30" s="30" customFormat="1" x14ac:dyDescent="0.25">
      <c r="C5524" s="33"/>
      <c r="D5524" s="33"/>
      <c r="E5524" s="33"/>
      <c r="F5524" s="33"/>
      <c r="G5524" s="33"/>
      <c r="N5524"/>
      <c r="O5524"/>
      <c r="P5524"/>
      <c r="Q5524"/>
      <c r="R5524"/>
      <c r="S5524"/>
      <c r="T5524"/>
      <c r="U5524"/>
      <c r="V5524"/>
      <c r="W5524"/>
      <c r="X5524" s="410"/>
      <c r="Y5524" s="410"/>
      <c r="Z5524" s="410"/>
      <c r="AA5524" s="410"/>
      <c r="AB5524" s="410"/>
      <c r="AC5524" s="410"/>
      <c r="AD5524" s="410"/>
    </row>
    <row r="5525" spans="3:30" s="30" customFormat="1" x14ac:dyDescent="0.25">
      <c r="C5525" s="33"/>
      <c r="D5525" s="33"/>
      <c r="E5525" s="33"/>
      <c r="F5525" s="33"/>
      <c r="G5525" s="33"/>
      <c r="N5525"/>
      <c r="O5525"/>
      <c r="P5525"/>
      <c r="Q5525"/>
      <c r="R5525"/>
      <c r="S5525"/>
      <c r="T5525"/>
      <c r="U5525"/>
      <c r="V5525"/>
      <c r="W5525"/>
      <c r="X5525" s="410"/>
      <c r="Y5525" s="410"/>
      <c r="Z5525" s="410"/>
      <c r="AA5525" s="410"/>
      <c r="AB5525" s="410"/>
      <c r="AC5525" s="410"/>
      <c r="AD5525" s="410"/>
    </row>
    <row r="5526" spans="3:30" s="30" customFormat="1" x14ac:dyDescent="0.25">
      <c r="C5526" s="33"/>
      <c r="D5526" s="33"/>
      <c r="E5526" s="33"/>
      <c r="F5526" s="33"/>
      <c r="G5526" s="33"/>
      <c r="N5526"/>
      <c r="O5526"/>
      <c r="P5526"/>
      <c r="Q5526"/>
      <c r="R5526"/>
      <c r="S5526"/>
      <c r="T5526"/>
      <c r="U5526"/>
      <c r="V5526"/>
      <c r="W5526"/>
      <c r="X5526" s="410"/>
      <c r="Y5526" s="410"/>
      <c r="Z5526" s="410"/>
      <c r="AA5526" s="410"/>
      <c r="AB5526" s="410"/>
      <c r="AC5526" s="410"/>
      <c r="AD5526" s="410"/>
    </row>
    <row r="5527" spans="3:30" s="30" customFormat="1" x14ac:dyDescent="0.25">
      <c r="C5527" s="33"/>
      <c r="D5527" s="33"/>
      <c r="E5527" s="33"/>
      <c r="F5527" s="33"/>
      <c r="G5527" s="33"/>
      <c r="N5527"/>
      <c r="O5527"/>
      <c r="P5527"/>
      <c r="Q5527"/>
      <c r="R5527"/>
      <c r="S5527"/>
      <c r="T5527"/>
      <c r="U5527"/>
      <c r="V5527"/>
      <c r="W5527"/>
      <c r="X5527" s="410"/>
      <c r="Y5527" s="410"/>
      <c r="Z5527" s="410"/>
      <c r="AA5527" s="410"/>
      <c r="AB5527" s="410"/>
      <c r="AC5527" s="410"/>
      <c r="AD5527" s="410"/>
    </row>
    <row r="5528" spans="3:30" s="30" customFormat="1" x14ac:dyDescent="0.25">
      <c r="C5528" s="33"/>
      <c r="D5528" s="33"/>
      <c r="E5528" s="33"/>
      <c r="F5528" s="33"/>
      <c r="G5528" s="33"/>
      <c r="N5528"/>
      <c r="O5528"/>
      <c r="P5528"/>
      <c r="Q5528"/>
      <c r="R5528"/>
      <c r="S5528"/>
      <c r="T5528"/>
      <c r="U5528"/>
      <c r="V5528"/>
      <c r="W5528"/>
      <c r="X5528" s="410"/>
      <c r="Y5528" s="410"/>
      <c r="Z5528" s="410"/>
      <c r="AA5528" s="410"/>
      <c r="AB5528" s="410"/>
      <c r="AC5528" s="410"/>
      <c r="AD5528" s="410"/>
    </row>
    <row r="5529" spans="3:30" s="30" customFormat="1" x14ac:dyDescent="0.25">
      <c r="C5529" s="33"/>
      <c r="D5529" s="33"/>
      <c r="E5529" s="33"/>
      <c r="F5529" s="33"/>
      <c r="G5529" s="33"/>
      <c r="N5529"/>
      <c r="O5529"/>
      <c r="P5529"/>
      <c r="Q5529"/>
      <c r="R5529"/>
      <c r="S5529"/>
      <c r="T5529"/>
      <c r="U5529"/>
      <c r="V5529"/>
      <c r="W5529"/>
      <c r="X5529" s="410"/>
      <c r="Y5529" s="410"/>
      <c r="Z5529" s="410"/>
      <c r="AA5529" s="410"/>
      <c r="AB5529" s="410"/>
      <c r="AC5529" s="410"/>
      <c r="AD5529" s="410"/>
    </row>
    <row r="5530" spans="3:30" s="30" customFormat="1" x14ac:dyDescent="0.25">
      <c r="C5530" s="33"/>
      <c r="D5530" s="33"/>
      <c r="E5530" s="33"/>
      <c r="F5530" s="33"/>
      <c r="G5530" s="33"/>
      <c r="N5530"/>
      <c r="O5530"/>
      <c r="P5530"/>
      <c r="Q5530"/>
      <c r="R5530"/>
      <c r="S5530"/>
      <c r="T5530"/>
      <c r="U5530"/>
      <c r="V5530"/>
      <c r="W5530"/>
      <c r="X5530" s="410"/>
      <c r="Y5530" s="410"/>
      <c r="Z5530" s="410"/>
      <c r="AA5530" s="410"/>
      <c r="AB5530" s="410"/>
      <c r="AC5530" s="410"/>
      <c r="AD5530" s="410"/>
    </row>
    <row r="5531" spans="3:30" s="30" customFormat="1" x14ac:dyDescent="0.25">
      <c r="C5531" s="33"/>
      <c r="D5531" s="33"/>
      <c r="E5531" s="33"/>
      <c r="F5531" s="33"/>
      <c r="G5531" s="33"/>
      <c r="N5531"/>
      <c r="O5531"/>
      <c r="P5531"/>
      <c r="Q5531"/>
      <c r="R5531"/>
      <c r="S5531"/>
      <c r="T5531"/>
      <c r="U5531"/>
      <c r="V5531"/>
      <c r="W5531"/>
      <c r="X5531" s="410"/>
      <c r="Y5531" s="410"/>
      <c r="Z5531" s="410"/>
      <c r="AA5531" s="410"/>
      <c r="AB5531" s="410"/>
      <c r="AC5531" s="410"/>
      <c r="AD5531" s="410"/>
    </row>
    <row r="5532" spans="3:30" s="30" customFormat="1" x14ac:dyDescent="0.25">
      <c r="C5532" s="33"/>
      <c r="D5532" s="33"/>
      <c r="E5532" s="33"/>
      <c r="F5532" s="33"/>
      <c r="G5532" s="33"/>
      <c r="N5532"/>
      <c r="O5532"/>
      <c r="P5532"/>
      <c r="Q5532"/>
      <c r="R5532"/>
      <c r="S5532"/>
      <c r="T5532"/>
      <c r="U5532"/>
      <c r="V5532"/>
      <c r="W5532"/>
      <c r="X5532" s="410"/>
      <c r="Y5532" s="410"/>
      <c r="Z5532" s="410"/>
      <c r="AA5532" s="410"/>
      <c r="AB5532" s="410"/>
      <c r="AC5532" s="410"/>
      <c r="AD5532" s="410"/>
    </row>
    <row r="5533" spans="3:30" s="30" customFormat="1" x14ac:dyDescent="0.25">
      <c r="C5533" s="33"/>
      <c r="D5533" s="33"/>
      <c r="E5533" s="33"/>
      <c r="F5533" s="33"/>
      <c r="G5533" s="33"/>
      <c r="N5533"/>
      <c r="O5533"/>
      <c r="P5533"/>
      <c r="Q5533"/>
      <c r="R5533"/>
      <c r="S5533"/>
      <c r="T5533"/>
      <c r="U5533"/>
      <c r="V5533"/>
      <c r="W5533"/>
      <c r="X5533" s="410"/>
      <c r="Y5533" s="410"/>
      <c r="Z5533" s="410"/>
      <c r="AA5533" s="410"/>
      <c r="AB5533" s="410"/>
      <c r="AC5533" s="410"/>
      <c r="AD5533" s="410"/>
    </row>
    <row r="5534" spans="3:30" s="30" customFormat="1" x14ac:dyDescent="0.25">
      <c r="C5534" s="33"/>
      <c r="D5534" s="33"/>
      <c r="E5534" s="33"/>
      <c r="F5534" s="33"/>
      <c r="G5534" s="33"/>
      <c r="N5534"/>
      <c r="O5534"/>
      <c r="P5534"/>
      <c r="Q5534"/>
      <c r="R5534"/>
      <c r="S5534"/>
      <c r="T5534"/>
      <c r="U5534"/>
      <c r="V5534"/>
      <c r="W5534"/>
      <c r="X5534" s="410"/>
      <c r="Y5534" s="410"/>
      <c r="Z5534" s="410"/>
      <c r="AA5534" s="410"/>
      <c r="AB5534" s="410"/>
      <c r="AC5534" s="410"/>
      <c r="AD5534" s="410"/>
    </row>
    <row r="5535" spans="3:30" s="30" customFormat="1" x14ac:dyDescent="0.25">
      <c r="C5535" s="33"/>
      <c r="D5535" s="33"/>
      <c r="E5535" s="33"/>
      <c r="F5535" s="33"/>
      <c r="G5535" s="33"/>
      <c r="N5535"/>
      <c r="O5535"/>
      <c r="P5535"/>
      <c r="Q5535"/>
      <c r="R5535"/>
      <c r="S5535"/>
      <c r="T5535"/>
      <c r="U5535"/>
      <c r="V5535"/>
      <c r="W5535"/>
      <c r="X5535" s="410"/>
      <c r="Y5535" s="410"/>
      <c r="Z5535" s="410"/>
      <c r="AA5535" s="410"/>
      <c r="AB5535" s="410"/>
      <c r="AC5535" s="410"/>
      <c r="AD5535" s="410"/>
    </row>
    <row r="5536" spans="3:30" s="30" customFormat="1" x14ac:dyDescent="0.25">
      <c r="C5536" s="33"/>
      <c r="D5536" s="33"/>
      <c r="E5536" s="33"/>
      <c r="F5536" s="33"/>
      <c r="G5536" s="33"/>
      <c r="N5536"/>
      <c r="O5536"/>
      <c r="P5536"/>
      <c r="Q5536"/>
      <c r="R5536"/>
      <c r="S5536"/>
      <c r="T5536"/>
      <c r="U5536"/>
      <c r="V5536"/>
      <c r="W5536"/>
      <c r="X5536" s="410"/>
      <c r="Y5536" s="410"/>
      <c r="Z5536" s="410"/>
      <c r="AA5536" s="410"/>
      <c r="AB5536" s="410"/>
      <c r="AC5536" s="410"/>
      <c r="AD5536" s="410"/>
    </row>
    <row r="5537" spans="3:30" s="30" customFormat="1" x14ac:dyDescent="0.25">
      <c r="C5537" s="33"/>
      <c r="D5537" s="33"/>
      <c r="E5537" s="33"/>
      <c r="F5537" s="33"/>
      <c r="G5537" s="33"/>
      <c r="N5537"/>
      <c r="O5537"/>
      <c r="P5537"/>
      <c r="Q5537"/>
      <c r="R5537"/>
      <c r="S5537"/>
      <c r="T5537"/>
      <c r="U5537"/>
      <c r="V5537"/>
      <c r="W5537"/>
      <c r="X5537" s="410"/>
      <c r="Y5537" s="410"/>
      <c r="Z5537" s="410"/>
      <c r="AA5537" s="410"/>
      <c r="AB5537" s="410"/>
      <c r="AC5537" s="410"/>
      <c r="AD5537" s="410"/>
    </row>
    <row r="5538" spans="3:30" s="30" customFormat="1" x14ac:dyDescent="0.25">
      <c r="C5538" s="33"/>
      <c r="D5538" s="33"/>
      <c r="E5538" s="33"/>
      <c r="F5538" s="33"/>
      <c r="G5538" s="33"/>
      <c r="N5538"/>
      <c r="O5538"/>
      <c r="P5538"/>
      <c r="Q5538"/>
      <c r="R5538"/>
      <c r="S5538"/>
      <c r="T5538"/>
      <c r="U5538"/>
      <c r="V5538"/>
      <c r="W5538"/>
      <c r="X5538" s="410"/>
      <c r="Y5538" s="410"/>
      <c r="Z5538" s="410"/>
      <c r="AA5538" s="410"/>
      <c r="AB5538" s="410"/>
      <c r="AC5538" s="410"/>
      <c r="AD5538" s="410"/>
    </row>
    <row r="5539" spans="3:30" s="30" customFormat="1" x14ac:dyDescent="0.25">
      <c r="C5539" s="33"/>
      <c r="D5539" s="33"/>
      <c r="E5539" s="33"/>
      <c r="F5539" s="33"/>
      <c r="G5539" s="33"/>
      <c r="N5539"/>
      <c r="O5539"/>
      <c r="P5539"/>
      <c r="Q5539"/>
      <c r="R5539"/>
      <c r="S5539"/>
      <c r="T5539"/>
      <c r="U5539"/>
      <c r="V5539"/>
      <c r="W5539"/>
      <c r="X5539" s="410"/>
      <c r="Y5539" s="410"/>
      <c r="Z5539" s="410"/>
      <c r="AA5539" s="410"/>
      <c r="AB5539" s="410"/>
      <c r="AC5539" s="410"/>
      <c r="AD5539" s="410"/>
    </row>
    <row r="5540" spans="3:30" s="30" customFormat="1" x14ac:dyDescent="0.25">
      <c r="C5540" s="33"/>
      <c r="D5540" s="33"/>
      <c r="E5540" s="33"/>
      <c r="F5540" s="33"/>
      <c r="G5540" s="33"/>
      <c r="N5540"/>
      <c r="O5540"/>
      <c r="P5540"/>
      <c r="Q5540"/>
      <c r="R5540"/>
      <c r="S5540"/>
      <c r="T5540"/>
      <c r="U5540"/>
      <c r="V5540"/>
      <c r="W5540"/>
      <c r="X5540" s="410"/>
      <c r="Y5540" s="410"/>
      <c r="Z5540" s="410"/>
      <c r="AA5540" s="410"/>
      <c r="AB5540" s="410"/>
      <c r="AC5540" s="410"/>
      <c r="AD5540" s="410"/>
    </row>
    <row r="5541" spans="3:30" s="30" customFormat="1" x14ac:dyDescent="0.25">
      <c r="C5541" s="33"/>
      <c r="D5541" s="33"/>
      <c r="E5541" s="33"/>
      <c r="F5541" s="33"/>
      <c r="G5541" s="33"/>
      <c r="N5541"/>
      <c r="O5541"/>
      <c r="P5541"/>
      <c r="Q5541"/>
      <c r="R5541"/>
      <c r="S5541"/>
      <c r="T5541"/>
      <c r="U5541"/>
      <c r="V5541"/>
      <c r="W5541"/>
      <c r="X5541" s="410"/>
      <c r="Y5541" s="410"/>
      <c r="Z5541" s="410"/>
      <c r="AA5541" s="410"/>
      <c r="AB5541" s="410"/>
      <c r="AC5541" s="410"/>
      <c r="AD5541" s="410"/>
    </row>
    <row r="5542" spans="3:30" s="30" customFormat="1" x14ac:dyDescent="0.25">
      <c r="C5542" s="33"/>
      <c r="D5542" s="33"/>
      <c r="E5542" s="33"/>
      <c r="F5542" s="33"/>
      <c r="G5542" s="33"/>
      <c r="N5542"/>
      <c r="O5542"/>
      <c r="P5542"/>
      <c r="Q5542"/>
      <c r="R5542"/>
      <c r="S5542"/>
      <c r="T5542"/>
      <c r="U5542"/>
      <c r="V5542"/>
      <c r="W5542"/>
      <c r="X5542" s="410"/>
      <c r="Y5542" s="410"/>
      <c r="Z5542" s="410"/>
      <c r="AA5542" s="410"/>
      <c r="AB5542" s="410"/>
      <c r="AC5542" s="410"/>
      <c r="AD5542" s="410"/>
    </row>
    <row r="5543" spans="3:30" s="30" customFormat="1" x14ac:dyDescent="0.25">
      <c r="C5543" s="33"/>
      <c r="D5543" s="33"/>
      <c r="E5543" s="33"/>
      <c r="F5543" s="33"/>
      <c r="G5543" s="33"/>
      <c r="N5543"/>
      <c r="O5543"/>
      <c r="P5543"/>
      <c r="Q5543"/>
      <c r="R5543"/>
      <c r="S5543"/>
      <c r="T5543"/>
      <c r="U5543"/>
      <c r="V5543"/>
      <c r="W5543"/>
      <c r="X5543" s="410"/>
      <c r="Y5543" s="410"/>
      <c r="Z5543" s="410"/>
      <c r="AA5543" s="410"/>
      <c r="AB5543" s="410"/>
      <c r="AC5543" s="410"/>
      <c r="AD5543" s="410"/>
    </row>
    <row r="5544" spans="3:30" s="30" customFormat="1" x14ac:dyDescent="0.25">
      <c r="C5544" s="33"/>
      <c r="D5544" s="33"/>
      <c r="E5544" s="33"/>
      <c r="F5544" s="33"/>
      <c r="G5544" s="33"/>
      <c r="N5544"/>
      <c r="O5544"/>
      <c r="P5544"/>
      <c r="Q5544"/>
      <c r="R5544"/>
      <c r="S5544"/>
      <c r="T5544"/>
      <c r="U5544"/>
      <c r="V5544"/>
      <c r="W5544"/>
      <c r="X5544" s="410"/>
      <c r="Y5544" s="410"/>
      <c r="Z5544" s="410"/>
      <c r="AA5544" s="410"/>
      <c r="AB5544" s="410"/>
      <c r="AC5544" s="410"/>
      <c r="AD5544" s="410"/>
    </row>
    <row r="5545" spans="3:30" s="30" customFormat="1" x14ac:dyDescent="0.25">
      <c r="C5545" s="33"/>
      <c r="D5545" s="33"/>
      <c r="E5545" s="33"/>
      <c r="F5545" s="33"/>
      <c r="G5545" s="33"/>
      <c r="N5545"/>
      <c r="O5545"/>
      <c r="P5545"/>
      <c r="Q5545"/>
      <c r="R5545"/>
      <c r="S5545"/>
      <c r="T5545"/>
      <c r="U5545"/>
      <c r="V5545"/>
      <c r="W5545"/>
      <c r="X5545" s="410"/>
      <c r="Y5545" s="410"/>
      <c r="Z5545" s="410"/>
      <c r="AA5545" s="410"/>
      <c r="AB5545" s="410"/>
      <c r="AC5545" s="410"/>
      <c r="AD5545" s="410"/>
    </row>
    <row r="5546" spans="3:30" s="30" customFormat="1" x14ac:dyDescent="0.25">
      <c r="C5546" s="33"/>
      <c r="D5546" s="33"/>
      <c r="E5546" s="33"/>
      <c r="F5546" s="33"/>
      <c r="G5546" s="33"/>
      <c r="N5546"/>
      <c r="O5546"/>
      <c r="P5546"/>
      <c r="Q5546"/>
      <c r="R5546"/>
      <c r="S5546"/>
      <c r="T5546"/>
      <c r="U5546"/>
      <c r="V5546"/>
      <c r="W5546"/>
      <c r="X5546" s="410"/>
      <c r="Y5546" s="410"/>
      <c r="Z5546" s="410"/>
      <c r="AA5546" s="410"/>
      <c r="AB5546" s="410"/>
      <c r="AC5546" s="410"/>
      <c r="AD5546" s="410"/>
    </row>
    <row r="5547" spans="3:30" s="30" customFormat="1" x14ac:dyDescent="0.25">
      <c r="C5547" s="33"/>
      <c r="D5547" s="33"/>
      <c r="E5547" s="33"/>
      <c r="F5547" s="33"/>
      <c r="G5547" s="33"/>
      <c r="N5547"/>
      <c r="O5547"/>
      <c r="P5547"/>
      <c r="Q5547"/>
      <c r="R5547"/>
      <c r="S5547"/>
      <c r="T5547"/>
      <c r="U5547"/>
      <c r="V5547"/>
      <c r="W5547"/>
      <c r="X5547" s="410"/>
      <c r="Y5547" s="410"/>
      <c r="Z5547" s="410"/>
      <c r="AA5547" s="410"/>
      <c r="AB5547" s="410"/>
      <c r="AC5547" s="410"/>
      <c r="AD5547" s="410"/>
    </row>
    <row r="5548" spans="3:30" s="30" customFormat="1" x14ac:dyDescent="0.25">
      <c r="C5548" s="33"/>
      <c r="D5548" s="33"/>
      <c r="E5548" s="33"/>
      <c r="F5548" s="33"/>
      <c r="G5548" s="33"/>
      <c r="N5548"/>
      <c r="O5548"/>
      <c r="P5548"/>
      <c r="Q5548"/>
      <c r="R5548"/>
      <c r="S5548"/>
      <c r="T5548"/>
      <c r="U5548"/>
      <c r="V5548"/>
      <c r="W5548"/>
      <c r="X5548" s="410"/>
      <c r="Y5548" s="410"/>
      <c r="Z5548" s="410"/>
      <c r="AA5548" s="410"/>
      <c r="AB5548" s="410"/>
      <c r="AC5548" s="410"/>
      <c r="AD5548" s="410"/>
    </row>
    <row r="5549" spans="3:30" s="30" customFormat="1" x14ac:dyDescent="0.25">
      <c r="C5549" s="33"/>
      <c r="D5549" s="33"/>
      <c r="E5549" s="33"/>
      <c r="F5549" s="33"/>
      <c r="G5549" s="33"/>
      <c r="N5549"/>
      <c r="O5549"/>
      <c r="P5549"/>
      <c r="Q5549"/>
      <c r="R5549"/>
      <c r="S5549"/>
      <c r="T5549"/>
      <c r="U5549"/>
      <c r="V5549"/>
      <c r="W5549"/>
      <c r="X5549" s="410"/>
      <c r="Y5549" s="410"/>
      <c r="Z5549" s="410"/>
      <c r="AA5549" s="410"/>
      <c r="AB5549" s="410"/>
      <c r="AC5549" s="410"/>
      <c r="AD5549" s="410"/>
    </row>
    <row r="5550" spans="3:30" s="30" customFormat="1" x14ac:dyDescent="0.25">
      <c r="C5550" s="33"/>
      <c r="D5550" s="33"/>
      <c r="E5550" s="33"/>
      <c r="F5550" s="33"/>
      <c r="G5550" s="33"/>
      <c r="N5550"/>
      <c r="O5550"/>
      <c r="P5550"/>
      <c r="Q5550"/>
      <c r="R5550"/>
      <c r="S5550"/>
      <c r="T5550"/>
      <c r="U5550"/>
      <c r="V5550"/>
      <c r="W5550"/>
      <c r="X5550" s="410"/>
      <c r="Y5550" s="410"/>
      <c r="Z5550" s="410"/>
      <c r="AA5550" s="410"/>
      <c r="AB5550" s="410"/>
      <c r="AC5550" s="410"/>
      <c r="AD5550" s="410"/>
    </row>
    <row r="5551" spans="3:30" s="30" customFormat="1" x14ac:dyDescent="0.25">
      <c r="C5551" s="33"/>
      <c r="D5551" s="33"/>
      <c r="E5551" s="33"/>
      <c r="F5551" s="33"/>
      <c r="G5551" s="33"/>
      <c r="N5551"/>
      <c r="O5551"/>
      <c r="P5551"/>
      <c r="Q5551"/>
      <c r="R5551"/>
      <c r="S5551"/>
      <c r="T5551"/>
      <c r="U5551"/>
      <c r="V5551"/>
      <c r="W5551"/>
      <c r="X5551" s="410"/>
      <c r="Y5551" s="410"/>
      <c r="Z5551" s="410"/>
      <c r="AA5551" s="410"/>
      <c r="AB5551" s="410"/>
      <c r="AC5551" s="410"/>
      <c r="AD5551" s="410"/>
    </row>
    <row r="5552" spans="3:30" s="30" customFormat="1" x14ac:dyDescent="0.25">
      <c r="C5552" s="33"/>
      <c r="D5552" s="33"/>
      <c r="E5552" s="33"/>
      <c r="F5552" s="33"/>
      <c r="G5552" s="33"/>
      <c r="N5552"/>
      <c r="O5552"/>
      <c r="P5552"/>
      <c r="Q5552"/>
      <c r="R5552"/>
      <c r="S5552"/>
      <c r="T5552"/>
      <c r="U5552"/>
      <c r="V5552"/>
      <c r="W5552"/>
      <c r="X5552" s="410"/>
      <c r="Y5552" s="410"/>
      <c r="Z5552" s="410"/>
      <c r="AA5552" s="410"/>
      <c r="AB5552" s="410"/>
      <c r="AC5552" s="410"/>
      <c r="AD5552" s="410"/>
    </row>
    <row r="5553" spans="3:30" s="30" customFormat="1" x14ac:dyDescent="0.25">
      <c r="C5553" s="33"/>
      <c r="D5553" s="33"/>
      <c r="E5553" s="33"/>
      <c r="F5553" s="33"/>
      <c r="G5553" s="33"/>
      <c r="N5553"/>
      <c r="O5553"/>
      <c r="P5553"/>
      <c r="Q5553"/>
      <c r="R5553"/>
      <c r="S5553"/>
      <c r="T5553"/>
      <c r="U5553"/>
      <c r="V5553"/>
      <c r="W5553"/>
      <c r="X5553" s="410"/>
      <c r="Y5553" s="410"/>
      <c r="Z5553" s="410"/>
      <c r="AA5553" s="410"/>
      <c r="AB5553" s="410"/>
      <c r="AC5553" s="410"/>
      <c r="AD5553" s="410"/>
    </row>
    <row r="5554" spans="3:30" s="30" customFormat="1" x14ac:dyDescent="0.25">
      <c r="C5554" s="33"/>
      <c r="D5554" s="33"/>
      <c r="E5554" s="33"/>
      <c r="F5554" s="33"/>
      <c r="G5554" s="33"/>
      <c r="N5554"/>
      <c r="O5554"/>
      <c r="P5554"/>
      <c r="Q5554"/>
      <c r="R5554"/>
      <c r="S5554"/>
      <c r="T5554"/>
      <c r="U5554"/>
      <c r="V5554"/>
      <c r="W5554"/>
      <c r="X5554" s="410"/>
      <c r="Y5554" s="410"/>
      <c r="Z5554" s="410"/>
      <c r="AA5554" s="410"/>
      <c r="AB5554" s="410"/>
      <c r="AC5554" s="410"/>
      <c r="AD5554" s="410"/>
    </row>
    <row r="5555" spans="3:30" s="30" customFormat="1" x14ac:dyDescent="0.25">
      <c r="C5555" s="33"/>
      <c r="D5555" s="33"/>
      <c r="E5555" s="33"/>
      <c r="F5555" s="33"/>
      <c r="G5555" s="33"/>
      <c r="N5555"/>
      <c r="O5555"/>
      <c r="P5555"/>
      <c r="Q5555"/>
      <c r="R5555"/>
      <c r="S5555"/>
      <c r="T5555"/>
      <c r="U5555"/>
      <c r="V5555"/>
      <c r="W5555"/>
      <c r="X5555" s="410"/>
      <c r="Y5555" s="410"/>
      <c r="Z5555" s="410"/>
      <c r="AA5555" s="410"/>
      <c r="AB5555" s="410"/>
      <c r="AC5555" s="410"/>
      <c r="AD5555" s="410"/>
    </row>
    <row r="5556" spans="3:30" s="30" customFormat="1" x14ac:dyDescent="0.25">
      <c r="C5556" s="33"/>
      <c r="D5556" s="33"/>
      <c r="E5556" s="33"/>
      <c r="F5556" s="33"/>
      <c r="G5556" s="33"/>
      <c r="N5556"/>
      <c r="O5556"/>
      <c r="P5556"/>
      <c r="Q5556"/>
      <c r="R5556"/>
      <c r="S5556"/>
      <c r="T5556"/>
      <c r="U5556"/>
      <c r="V5556"/>
      <c r="W5556"/>
      <c r="X5556" s="410"/>
      <c r="Y5556" s="410"/>
      <c r="Z5556" s="410"/>
      <c r="AA5556" s="410"/>
      <c r="AB5556" s="410"/>
      <c r="AC5556" s="410"/>
      <c r="AD5556" s="410"/>
    </row>
    <row r="5557" spans="3:30" s="30" customFormat="1" x14ac:dyDescent="0.25">
      <c r="C5557" s="33"/>
      <c r="D5557" s="33"/>
      <c r="E5557" s="33"/>
      <c r="F5557" s="33"/>
      <c r="G5557" s="33"/>
      <c r="N5557"/>
      <c r="O5557"/>
      <c r="P5557"/>
      <c r="Q5557"/>
      <c r="R5557"/>
      <c r="S5557"/>
      <c r="T5557"/>
      <c r="U5557"/>
      <c r="V5557"/>
      <c r="W5557"/>
      <c r="X5557" s="410"/>
      <c r="Y5557" s="410"/>
      <c r="Z5557" s="410"/>
      <c r="AA5557" s="410"/>
      <c r="AB5557" s="410"/>
      <c r="AC5557" s="410"/>
      <c r="AD5557" s="410"/>
    </row>
    <row r="5558" spans="3:30" s="30" customFormat="1" x14ac:dyDescent="0.25">
      <c r="C5558" s="33"/>
      <c r="D5558" s="33"/>
      <c r="E5558" s="33"/>
      <c r="F5558" s="33"/>
      <c r="G5558" s="33"/>
      <c r="N5558"/>
      <c r="O5558"/>
      <c r="P5558"/>
      <c r="Q5558"/>
      <c r="R5558"/>
      <c r="S5558"/>
      <c r="T5558"/>
      <c r="U5558"/>
      <c r="V5558"/>
      <c r="W5558"/>
      <c r="X5558" s="410"/>
      <c r="Y5558" s="410"/>
      <c r="Z5558" s="410"/>
      <c r="AA5558" s="410"/>
      <c r="AB5558" s="410"/>
      <c r="AC5558" s="410"/>
      <c r="AD5558" s="410"/>
    </row>
    <row r="5559" spans="3:30" s="30" customFormat="1" x14ac:dyDescent="0.25">
      <c r="C5559" s="33"/>
      <c r="D5559" s="33"/>
      <c r="E5559" s="33"/>
      <c r="F5559" s="33"/>
      <c r="G5559" s="33"/>
      <c r="N5559"/>
      <c r="O5559"/>
      <c r="P5559"/>
      <c r="Q5559"/>
      <c r="R5559"/>
      <c r="S5559"/>
      <c r="T5559"/>
      <c r="U5559"/>
      <c r="V5559"/>
      <c r="W5559"/>
      <c r="X5559" s="410"/>
      <c r="Y5559" s="410"/>
      <c r="Z5559" s="410"/>
      <c r="AA5559" s="410"/>
      <c r="AB5559" s="410"/>
      <c r="AC5559" s="410"/>
      <c r="AD5559" s="410"/>
    </row>
    <row r="5560" spans="3:30" s="30" customFormat="1" x14ac:dyDescent="0.25">
      <c r="C5560" s="33"/>
      <c r="D5560" s="33"/>
      <c r="E5560" s="33"/>
      <c r="F5560" s="33"/>
      <c r="G5560" s="33"/>
      <c r="N5560"/>
      <c r="O5560"/>
      <c r="P5560"/>
      <c r="Q5560"/>
      <c r="R5560"/>
      <c r="S5560"/>
      <c r="T5560"/>
      <c r="U5560"/>
      <c r="V5560"/>
      <c r="W5560"/>
      <c r="X5560" s="410"/>
      <c r="Y5560" s="410"/>
      <c r="Z5560" s="410"/>
      <c r="AA5560" s="410"/>
      <c r="AB5560" s="410"/>
      <c r="AC5560" s="410"/>
      <c r="AD5560" s="410"/>
    </row>
    <row r="5561" spans="3:30" s="30" customFormat="1" x14ac:dyDescent="0.25">
      <c r="C5561" s="33"/>
      <c r="D5561" s="33"/>
      <c r="E5561" s="33"/>
      <c r="F5561" s="33"/>
      <c r="G5561" s="33"/>
      <c r="N5561"/>
      <c r="O5561"/>
      <c r="P5561"/>
      <c r="Q5561"/>
      <c r="R5561"/>
      <c r="S5561"/>
      <c r="T5561"/>
      <c r="U5561"/>
      <c r="V5561"/>
      <c r="W5561"/>
      <c r="X5561" s="410"/>
      <c r="Y5561" s="410"/>
      <c r="Z5561" s="410"/>
      <c r="AA5561" s="410"/>
      <c r="AB5561" s="410"/>
      <c r="AC5561" s="410"/>
      <c r="AD5561" s="410"/>
    </row>
    <row r="5562" spans="3:30" s="30" customFormat="1" x14ac:dyDescent="0.25">
      <c r="C5562" s="33"/>
      <c r="D5562" s="33"/>
      <c r="E5562" s="33"/>
      <c r="F5562" s="33"/>
      <c r="G5562" s="33"/>
      <c r="N5562"/>
      <c r="O5562"/>
      <c r="P5562"/>
      <c r="Q5562"/>
      <c r="R5562"/>
      <c r="S5562"/>
      <c r="T5562"/>
      <c r="U5562"/>
      <c r="V5562"/>
      <c r="W5562"/>
      <c r="X5562" s="410"/>
      <c r="Y5562" s="410"/>
      <c r="Z5562" s="410"/>
      <c r="AA5562" s="410"/>
      <c r="AB5562" s="410"/>
      <c r="AC5562" s="410"/>
      <c r="AD5562" s="410"/>
    </row>
    <row r="5563" spans="3:30" s="30" customFormat="1" x14ac:dyDescent="0.25">
      <c r="C5563" s="33"/>
      <c r="D5563" s="33"/>
      <c r="E5563" s="33"/>
      <c r="F5563" s="33"/>
      <c r="G5563" s="33"/>
      <c r="N5563"/>
      <c r="O5563"/>
      <c r="P5563"/>
      <c r="Q5563"/>
      <c r="R5563"/>
      <c r="S5563"/>
      <c r="T5563"/>
      <c r="U5563"/>
      <c r="V5563"/>
      <c r="W5563"/>
      <c r="X5563" s="410"/>
      <c r="Y5563" s="410"/>
      <c r="Z5563" s="410"/>
      <c r="AA5563" s="410"/>
      <c r="AB5563" s="410"/>
      <c r="AC5563" s="410"/>
      <c r="AD5563" s="410"/>
    </row>
    <row r="5564" spans="3:30" s="30" customFormat="1" x14ac:dyDescent="0.25">
      <c r="C5564" s="33"/>
      <c r="D5564" s="33"/>
      <c r="E5564" s="33"/>
      <c r="F5564" s="33"/>
      <c r="G5564" s="33"/>
      <c r="N5564"/>
      <c r="O5564"/>
      <c r="P5564"/>
      <c r="Q5564"/>
      <c r="R5564"/>
      <c r="S5564"/>
      <c r="T5564"/>
      <c r="U5564"/>
      <c r="V5564"/>
      <c r="W5564"/>
      <c r="X5564" s="410"/>
      <c r="Y5564" s="410"/>
      <c r="Z5564" s="410"/>
      <c r="AA5564" s="410"/>
      <c r="AB5564" s="410"/>
      <c r="AC5564" s="410"/>
      <c r="AD5564" s="410"/>
    </row>
    <row r="5565" spans="3:30" s="30" customFormat="1" x14ac:dyDescent="0.25">
      <c r="C5565" s="33"/>
      <c r="D5565" s="33"/>
      <c r="E5565" s="33"/>
      <c r="F5565" s="33"/>
      <c r="G5565" s="33"/>
      <c r="N5565"/>
      <c r="O5565"/>
      <c r="P5565"/>
      <c r="Q5565"/>
      <c r="R5565"/>
      <c r="S5565"/>
      <c r="T5565"/>
      <c r="U5565"/>
      <c r="V5565"/>
      <c r="W5565"/>
      <c r="X5565" s="410"/>
      <c r="Y5565" s="410"/>
      <c r="Z5565" s="410"/>
      <c r="AA5565" s="410"/>
      <c r="AB5565" s="410"/>
      <c r="AC5565" s="410"/>
      <c r="AD5565" s="410"/>
    </row>
    <row r="5566" spans="3:30" s="30" customFormat="1" x14ac:dyDescent="0.25">
      <c r="C5566" s="33"/>
      <c r="D5566" s="33"/>
      <c r="E5566" s="33"/>
      <c r="F5566" s="33"/>
      <c r="G5566" s="33"/>
      <c r="N5566"/>
      <c r="O5566"/>
      <c r="P5566"/>
      <c r="Q5566"/>
      <c r="R5566"/>
      <c r="S5566"/>
      <c r="T5566"/>
      <c r="U5566"/>
      <c r="V5566"/>
      <c r="W5566"/>
      <c r="X5566" s="410"/>
      <c r="Y5566" s="410"/>
      <c r="Z5566" s="410"/>
      <c r="AA5566" s="410"/>
      <c r="AB5566" s="410"/>
      <c r="AC5566" s="410"/>
      <c r="AD5566" s="410"/>
    </row>
    <row r="5567" spans="3:30" s="30" customFormat="1" x14ac:dyDescent="0.25">
      <c r="C5567" s="33"/>
      <c r="D5567" s="33"/>
      <c r="E5567" s="33"/>
      <c r="F5567" s="33"/>
      <c r="G5567" s="33"/>
      <c r="N5567"/>
      <c r="O5567"/>
      <c r="P5567"/>
      <c r="Q5567"/>
      <c r="R5567"/>
      <c r="S5567"/>
      <c r="T5567"/>
      <c r="U5567"/>
      <c r="V5567"/>
      <c r="W5567"/>
      <c r="X5567" s="410"/>
      <c r="Y5567" s="410"/>
      <c r="Z5567" s="410"/>
      <c r="AA5567" s="410"/>
      <c r="AB5567" s="410"/>
      <c r="AC5567" s="410"/>
      <c r="AD5567" s="410"/>
    </row>
    <row r="5568" spans="3:30" s="30" customFormat="1" x14ac:dyDescent="0.25">
      <c r="C5568" s="33"/>
      <c r="D5568" s="33"/>
      <c r="E5568" s="33"/>
      <c r="F5568" s="33"/>
      <c r="G5568" s="33"/>
      <c r="N5568"/>
      <c r="O5568"/>
      <c r="P5568"/>
      <c r="Q5568"/>
      <c r="R5568"/>
      <c r="S5568"/>
      <c r="T5568"/>
      <c r="U5568"/>
      <c r="V5568"/>
      <c r="W5568"/>
      <c r="X5568" s="410"/>
      <c r="Y5568" s="410"/>
      <c r="Z5568" s="410"/>
      <c r="AA5568" s="410"/>
      <c r="AB5568" s="410"/>
      <c r="AC5568" s="410"/>
      <c r="AD5568" s="410"/>
    </row>
    <row r="5569" spans="3:30" s="30" customFormat="1" x14ac:dyDescent="0.25">
      <c r="C5569" s="33"/>
      <c r="D5569" s="33"/>
      <c r="E5569" s="33"/>
      <c r="F5569" s="33"/>
      <c r="G5569" s="33"/>
      <c r="N5569"/>
      <c r="O5569"/>
      <c r="P5569"/>
      <c r="Q5569"/>
      <c r="R5569"/>
      <c r="S5569"/>
      <c r="T5569"/>
      <c r="U5569"/>
      <c r="V5569"/>
      <c r="W5569"/>
      <c r="X5569" s="410"/>
      <c r="Y5569" s="410"/>
      <c r="Z5569" s="410"/>
      <c r="AA5569" s="410"/>
      <c r="AB5569" s="410"/>
      <c r="AC5569" s="410"/>
      <c r="AD5569" s="410"/>
    </row>
    <row r="5570" spans="3:30" s="30" customFormat="1" x14ac:dyDescent="0.25">
      <c r="C5570" s="33"/>
      <c r="D5570" s="33"/>
      <c r="E5570" s="33"/>
      <c r="F5570" s="33"/>
      <c r="G5570" s="33"/>
      <c r="N5570"/>
      <c r="O5570"/>
      <c r="P5570"/>
      <c r="Q5570"/>
      <c r="R5570"/>
      <c r="S5570"/>
      <c r="T5570"/>
      <c r="U5570"/>
      <c r="V5570"/>
      <c r="W5570"/>
      <c r="X5570" s="410"/>
      <c r="Y5570" s="410"/>
      <c r="Z5570" s="410"/>
      <c r="AA5570" s="410"/>
      <c r="AB5570" s="410"/>
      <c r="AC5570" s="410"/>
      <c r="AD5570" s="410"/>
    </row>
    <row r="5571" spans="3:30" s="30" customFormat="1" x14ac:dyDescent="0.25">
      <c r="C5571" s="33"/>
      <c r="D5571" s="33"/>
      <c r="E5571" s="33"/>
      <c r="F5571" s="33"/>
      <c r="G5571" s="33"/>
      <c r="N5571"/>
      <c r="O5571"/>
      <c r="P5571"/>
      <c r="Q5571"/>
      <c r="R5571"/>
      <c r="S5571"/>
      <c r="T5571"/>
      <c r="U5571"/>
      <c r="V5571"/>
      <c r="W5571"/>
      <c r="X5571" s="410"/>
      <c r="Y5571" s="410"/>
      <c r="Z5571" s="410"/>
      <c r="AA5571" s="410"/>
      <c r="AB5571" s="410"/>
      <c r="AC5571" s="410"/>
      <c r="AD5571" s="410"/>
    </row>
    <row r="5572" spans="3:30" s="30" customFormat="1" x14ac:dyDescent="0.25">
      <c r="C5572" s="33"/>
      <c r="D5572" s="33"/>
      <c r="E5572" s="33"/>
      <c r="F5572" s="33"/>
      <c r="G5572" s="33"/>
      <c r="N5572"/>
      <c r="O5572"/>
      <c r="P5572"/>
      <c r="Q5572"/>
      <c r="R5572"/>
      <c r="S5572"/>
      <c r="T5572"/>
      <c r="U5572"/>
      <c r="V5572"/>
      <c r="W5572"/>
      <c r="X5572" s="410"/>
      <c r="Y5572" s="410"/>
      <c r="Z5572" s="410"/>
      <c r="AA5572" s="410"/>
      <c r="AB5572" s="410"/>
      <c r="AC5572" s="410"/>
      <c r="AD5572" s="410"/>
    </row>
    <row r="5573" spans="3:30" s="30" customFormat="1" x14ac:dyDescent="0.25">
      <c r="C5573" s="33"/>
      <c r="D5573" s="33"/>
      <c r="E5573" s="33"/>
      <c r="F5573" s="33"/>
      <c r="G5573" s="33"/>
      <c r="N5573"/>
      <c r="O5573"/>
      <c r="P5573"/>
      <c r="Q5573"/>
      <c r="R5573"/>
      <c r="S5573"/>
      <c r="T5573"/>
      <c r="U5573"/>
      <c r="V5573"/>
      <c r="W5573"/>
      <c r="X5573" s="410"/>
      <c r="Y5573" s="410"/>
      <c r="Z5573" s="410"/>
      <c r="AA5573" s="410"/>
      <c r="AB5573" s="410"/>
      <c r="AC5573" s="410"/>
      <c r="AD5573" s="410"/>
    </row>
    <row r="5574" spans="3:30" s="30" customFormat="1" x14ac:dyDescent="0.25">
      <c r="C5574" s="33"/>
      <c r="D5574" s="33"/>
      <c r="E5574" s="33"/>
      <c r="F5574" s="33"/>
      <c r="G5574" s="33"/>
      <c r="N5574"/>
      <c r="O5574"/>
      <c r="P5574"/>
      <c r="Q5574"/>
      <c r="R5574"/>
      <c r="S5574"/>
      <c r="T5574"/>
      <c r="U5574"/>
      <c r="V5574"/>
      <c r="W5574"/>
      <c r="X5574" s="410"/>
      <c r="Y5574" s="410"/>
      <c r="Z5574" s="410"/>
      <c r="AA5574" s="410"/>
      <c r="AB5574" s="410"/>
      <c r="AC5574" s="410"/>
      <c r="AD5574" s="410"/>
    </row>
    <row r="5575" spans="3:30" s="30" customFormat="1" x14ac:dyDescent="0.25">
      <c r="C5575" s="33"/>
      <c r="D5575" s="33"/>
      <c r="E5575" s="33"/>
      <c r="F5575" s="33"/>
      <c r="G5575" s="33"/>
      <c r="N5575"/>
      <c r="O5575"/>
      <c r="P5575"/>
      <c r="Q5575"/>
      <c r="R5575"/>
      <c r="S5575"/>
      <c r="T5575"/>
      <c r="U5575"/>
      <c r="V5575"/>
      <c r="W5575"/>
      <c r="X5575" s="410"/>
      <c r="Y5575" s="410"/>
      <c r="Z5575" s="410"/>
      <c r="AA5575" s="410"/>
      <c r="AB5575" s="410"/>
      <c r="AC5575" s="410"/>
      <c r="AD5575" s="410"/>
    </row>
    <row r="5576" spans="3:30" s="30" customFormat="1" x14ac:dyDescent="0.25">
      <c r="C5576" s="33"/>
      <c r="D5576" s="33"/>
      <c r="E5576" s="33"/>
      <c r="F5576" s="33"/>
      <c r="G5576" s="33"/>
      <c r="N5576"/>
      <c r="O5576"/>
      <c r="P5576"/>
      <c r="Q5576"/>
      <c r="R5576"/>
      <c r="S5576"/>
      <c r="T5576"/>
      <c r="U5576"/>
      <c r="V5576"/>
      <c r="W5576"/>
      <c r="X5576" s="410"/>
      <c r="Y5576" s="410"/>
      <c r="Z5576" s="410"/>
      <c r="AA5576" s="410"/>
      <c r="AB5576" s="410"/>
      <c r="AC5576" s="410"/>
      <c r="AD5576" s="410"/>
    </row>
    <row r="5577" spans="3:30" s="30" customFormat="1" x14ac:dyDescent="0.25">
      <c r="C5577" s="33"/>
      <c r="D5577" s="33"/>
      <c r="E5577" s="33"/>
      <c r="F5577" s="33"/>
      <c r="G5577" s="33"/>
      <c r="N5577"/>
      <c r="O5577"/>
      <c r="P5577"/>
      <c r="Q5577"/>
      <c r="R5577"/>
      <c r="S5577"/>
      <c r="T5577"/>
      <c r="U5577"/>
      <c r="V5577"/>
      <c r="W5577"/>
      <c r="X5577" s="410"/>
      <c r="Y5577" s="410"/>
      <c r="Z5577" s="410"/>
      <c r="AA5577" s="410"/>
      <c r="AB5577" s="410"/>
      <c r="AC5577" s="410"/>
      <c r="AD5577" s="410"/>
    </row>
    <row r="5578" spans="3:30" s="30" customFormat="1" x14ac:dyDescent="0.25">
      <c r="C5578" s="33"/>
      <c r="D5578" s="33"/>
      <c r="E5578" s="33"/>
      <c r="F5578" s="33"/>
      <c r="G5578" s="33"/>
      <c r="N5578"/>
      <c r="O5578"/>
      <c r="P5578"/>
      <c r="Q5578"/>
      <c r="R5578"/>
      <c r="S5578"/>
      <c r="T5578"/>
      <c r="U5578"/>
      <c r="V5578"/>
      <c r="W5578"/>
      <c r="X5578" s="410"/>
      <c r="Y5578" s="410"/>
      <c r="Z5578" s="410"/>
      <c r="AA5578" s="410"/>
      <c r="AB5578" s="410"/>
      <c r="AC5578" s="410"/>
      <c r="AD5578" s="410"/>
    </row>
    <row r="5579" spans="3:30" s="30" customFormat="1" x14ac:dyDescent="0.25">
      <c r="C5579" s="33"/>
      <c r="D5579" s="33"/>
      <c r="E5579" s="33"/>
      <c r="F5579" s="33"/>
      <c r="G5579" s="33"/>
      <c r="N5579"/>
      <c r="O5579"/>
      <c r="P5579"/>
      <c r="Q5579"/>
      <c r="R5579"/>
      <c r="S5579"/>
      <c r="T5579"/>
      <c r="U5579"/>
      <c r="V5579"/>
      <c r="W5579"/>
      <c r="X5579" s="410"/>
      <c r="Y5579" s="410"/>
      <c r="Z5579" s="410"/>
      <c r="AA5579" s="410"/>
      <c r="AB5579" s="410"/>
      <c r="AC5579" s="410"/>
      <c r="AD5579" s="410"/>
    </row>
    <row r="5580" spans="3:30" s="30" customFormat="1" x14ac:dyDescent="0.25">
      <c r="C5580" s="33"/>
      <c r="D5580" s="33"/>
      <c r="E5580" s="33"/>
      <c r="F5580" s="33"/>
      <c r="G5580" s="33"/>
      <c r="N5580"/>
      <c r="O5580"/>
      <c r="P5580"/>
      <c r="Q5580"/>
      <c r="R5580"/>
      <c r="S5580"/>
      <c r="T5580"/>
      <c r="U5580"/>
      <c r="V5580"/>
      <c r="W5580"/>
      <c r="X5580" s="410"/>
      <c r="Y5580" s="410"/>
      <c r="Z5580" s="410"/>
      <c r="AA5580" s="410"/>
      <c r="AB5580" s="410"/>
      <c r="AC5580" s="410"/>
      <c r="AD5580" s="410"/>
    </row>
    <row r="5581" spans="3:30" s="30" customFormat="1" x14ac:dyDescent="0.25">
      <c r="C5581" s="33"/>
      <c r="D5581" s="33"/>
      <c r="E5581" s="33"/>
      <c r="F5581" s="33"/>
      <c r="G5581" s="33"/>
      <c r="N5581"/>
      <c r="O5581"/>
      <c r="P5581"/>
      <c r="Q5581"/>
      <c r="R5581"/>
      <c r="S5581"/>
      <c r="T5581"/>
      <c r="U5581"/>
      <c r="V5581"/>
      <c r="W5581"/>
      <c r="X5581" s="410"/>
      <c r="Y5581" s="410"/>
      <c r="Z5581" s="410"/>
      <c r="AA5581" s="410"/>
      <c r="AB5581" s="410"/>
      <c r="AC5581" s="410"/>
      <c r="AD5581" s="410"/>
    </row>
    <row r="5582" spans="3:30" s="30" customFormat="1" x14ac:dyDescent="0.25">
      <c r="C5582" s="33"/>
      <c r="D5582" s="33"/>
      <c r="E5582" s="33"/>
      <c r="F5582" s="33"/>
      <c r="G5582" s="33"/>
      <c r="N5582"/>
      <c r="O5582"/>
      <c r="P5582"/>
      <c r="Q5582"/>
      <c r="R5582"/>
      <c r="S5582"/>
      <c r="T5582"/>
      <c r="U5582"/>
      <c r="V5582"/>
      <c r="W5582"/>
      <c r="X5582" s="410"/>
      <c r="Y5582" s="410"/>
      <c r="Z5582" s="410"/>
      <c r="AA5582" s="410"/>
      <c r="AB5582" s="410"/>
      <c r="AC5582" s="410"/>
      <c r="AD5582" s="410"/>
    </row>
    <row r="5583" spans="3:30" s="30" customFormat="1" x14ac:dyDescent="0.25">
      <c r="C5583" s="33"/>
      <c r="D5583" s="33"/>
      <c r="E5583" s="33"/>
      <c r="F5583" s="33"/>
      <c r="G5583" s="33"/>
      <c r="N5583"/>
      <c r="O5583"/>
      <c r="P5583"/>
      <c r="Q5583"/>
      <c r="R5583"/>
      <c r="S5583"/>
      <c r="T5583"/>
      <c r="U5583"/>
      <c r="V5583"/>
      <c r="W5583"/>
      <c r="X5583" s="410"/>
      <c r="Y5583" s="410"/>
      <c r="Z5583" s="410"/>
      <c r="AA5583" s="410"/>
      <c r="AB5583" s="410"/>
      <c r="AC5583" s="410"/>
      <c r="AD5583" s="410"/>
    </row>
    <row r="5584" spans="3:30" s="30" customFormat="1" x14ac:dyDescent="0.25">
      <c r="C5584" s="33"/>
      <c r="D5584" s="33"/>
      <c r="E5584" s="33"/>
      <c r="F5584" s="33"/>
      <c r="G5584" s="33"/>
      <c r="N5584"/>
      <c r="O5584"/>
      <c r="P5584"/>
      <c r="Q5584"/>
      <c r="R5584"/>
      <c r="S5584"/>
      <c r="T5584"/>
      <c r="U5584"/>
      <c r="V5584"/>
      <c r="W5584"/>
      <c r="X5584" s="410"/>
      <c r="Y5584" s="410"/>
      <c r="Z5584" s="410"/>
      <c r="AA5584" s="410"/>
      <c r="AB5584" s="410"/>
      <c r="AC5584" s="410"/>
      <c r="AD5584" s="410"/>
    </row>
    <row r="5585" spans="3:30" s="30" customFormat="1" x14ac:dyDescent="0.25">
      <c r="C5585" s="33"/>
      <c r="D5585" s="33"/>
      <c r="E5585" s="33"/>
      <c r="F5585" s="33"/>
      <c r="G5585" s="33"/>
      <c r="N5585"/>
      <c r="O5585"/>
      <c r="P5585"/>
      <c r="Q5585"/>
      <c r="R5585"/>
      <c r="S5585"/>
      <c r="T5585"/>
      <c r="U5585"/>
      <c r="V5585"/>
      <c r="W5585"/>
      <c r="X5585" s="410"/>
      <c r="Y5585" s="410"/>
      <c r="Z5585" s="410"/>
      <c r="AA5585" s="410"/>
      <c r="AB5585" s="410"/>
      <c r="AC5585" s="410"/>
      <c r="AD5585" s="410"/>
    </row>
    <row r="5586" spans="3:30" s="30" customFormat="1" x14ac:dyDescent="0.25">
      <c r="C5586" s="33"/>
      <c r="D5586" s="33"/>
      <c r="E5586" s="33"/>
      <c r="F5586" s="33"/>
      <c r="G5586" s="33"/>
      <c r="N5586"/>
      <c r="O5586"/>
      <c r="P5586"/>
      <c r="Q5586"/>
      <c r="R5586"/>
      <c r="S5586"/>
      <c r="T5586"/>
      <c r="U5586"/>
      <c r="V5586"/>
      <c r="W5586"/>
      <c r="X5586" s="410"/>
      <c r="Y5586" s="410"/>
      <c r="Z5586" s="410"/>
      <c r="AA5586" s="410"/>
      <c r="AB5586" s="410"/>
      <c r="AC5586" s="410"/>
      <c r="AD5586" s="410"/>
    </row>
    <row r="5587" spans="3:30" s="30" customFormat="1" x14ac:dyDescent="0.25">
      <c r="C5587" s="33"/>
      <c r="D5587" s="33"/>
      <c r="E5587" s="33"/>
      <c r="F5587" s="33"/>
      <c r="G5587" s="33"/>
      <c r="N5587"/>
      <c r="O5587"/>
      <c r="P5587"/>
      <c r="Q5587"/>
      <c r="R5587"/>
      <c r="S5587"/>
      <c r="T5587"/>
      <c r="U5587"/>
      <c r="V5587"/>
      <c r="W5587"/>
      <c r="X5587" s="410"/>
      <c r="Y5587" s="410"/>
      <c r="Z5587" s="410"/>
      <c r="AA5587" s="410"/>
      <c r="AB5587" s="410"/>
      <c r="AC5587" s="410"/>
      <c r="AD5587" s="410"/>
    </row>
    <row r="5588" spans="3:30" s="30" customFormat="1" x14ac:dyDescent="0.25">
      <c r="C5588" s="33"/>
      <c r="D5588" s="33"/>
      <c r="E5588" s="33"/>
      <c r="F5588" s="33"/>
      <c r="G5588" s="33"/>
      <c r="N5588"/>
      <c r="O5588"/>
      <c r="P5588"/>
      <c r="Q5588"/>
      <c r="R5588"/>
      <c r="S5588"/>
      <c r="T5588"/>
      <c r="U5588"/>
      <c r="V5588"/>
      <c r="W5588"/>
      <c r="X5588" s="410"/>
      <c r="Y5588" s="410"/>
      <c r="Z5588" s="410"/>
      <c r="AA5588" s="410"/>
      <c r="AB5588" s="410"/>
      <c r="AC5588" s="410"/>
      <c r="AD5588" s="410"/>
    </row>
    <row r="5589" spans="3:30" s="30" customFormat="1" x14ac:dyDescent="0.25">
      <c r="C5589" s="33"/>
      <c r="D5589" s="33"/>
      <c r="E5589" s="33"/>
      <c r="F5589" s="33"/>
      <c r="G5589" s="33"/>
      <c r="N5589"/>
      <c r="O5589"/>
      <c r="P5589"/>
      <c r="Q5589"/>
      <c r="R5589"/>
      <c r="S5589"/>
      <c r="T5589"/>
      <c r="U5589"/>
      <c r="V5589"/>
      <c r="W5589"/>
      <c r="X5589" s="410"/>
      <c r="Y5589" s="410"/>
      <c r="Z5589" s="410"/>
      <c r="AA5589" s="410"/>
      <c r="AB5589" s="410"/>
      <c r="AC5589" s="410"/>
      <c r="AD5589" s="410"/>
    </row>
    <row r="5590" spans="3:30" s="30" customFormat="1" x14ac:dyDescent="0.25">
      <c r="C5590" s="33"/>
      <c r="D5590" s="33"/>
      <c r="E5590" s="33"/>
      <c r="F5590" s="33"/>
      <c r="G5590" s="33"/>
      <c r="N5590"/>
      <c r="O5590"/>
      <c r="P5590"/>
      <c r="Q5590"/>
      <c r="R5590"/>
      <c r="S5590"/>
      <c r="T5590"/>
      <c r="U5590"/>
      <c r="V5590"/>
      <c r="W5590"/>
      <c r="X5590" s="410"/>
      <c r="Y5590" s="410"/>
      <c r="Z5590" s="410"/>
      <c r="AA5590" s="410"/>
      <c r="AB5590" s="410"/>
      <c r="AC5590" s="410"/>
      <c r="AD5590" s="410"/>
    </row>
    <row r="5591" spans="3:30" s="30" customFormat="1" x14ac:dyDescent="0.25">
      <c r="C5591" s="33"/>
      <c r="D5591" s="33"/>
      <c r="E5591" s="33"/>
      <c r="F5591" s="33"/>
      <c r="G5591" s="33"/>
      <c r="N5591"/>
      <c r="O5591"/>
      <c r="P5591"/>
      <c r="Q5591"/>
      <c r="R5591"/>
      <c r="S5591"/>
      <c r="T5591"/>
      <c r="U5591"/>
      <c r="V5591"/>
      <c r="W5591"/>
      <c r="X5591" s="410"/>
      <c r="Y5591" s="410"/>
      <c r="Z5591" s="410"/>
      <c r="AA5591" s="410"/>
      <c r="AB5591" s="410"/>
      <c r="AC5591" s="410"/>
      <c r="AD5591" s="410"/>
    </row>
    <row r="5592" spans="3:30" s="30" customFormat="1" x14ac:dyDescent="0.25">
      <c r="C5592" s="33"/>
      <c r="D5592" s="33"/>
      <c r="E5592" s="33"/>
      <c r="F5592" s="33"/>
      <c r="G5592" s="33"/>
      <c r="N5592"/>
      <c r="O5592"/>
      <c r="P5592"/>
      <c r="Q5592"/>
      <c r="R5592"/>
      <c r="S5592"/>
      <c r="T5592"/>
      <c r="U5592"/>
      <c r="V5592"/>
      <c r="W5592"/>
      <c r="X5592" s="410"/>
      <c r="Y5592" s="410"/>
      <c r="Z5592" s="410"/>
      <c r="AA5592" s="410"/>
      <c r="AB5592" s="410"/>
      <c r="AC5592" s="410"/>
      <c r="AD5592" s="410"/>
    </row>
    <row r="5593" spans="3:30" s="30" customFormat="1" x14ac:dyDescent="0.25">
      <c r="C5593" s="33"/>
      <c r="D5593" s="33"/>
      <c r="E5593" s="33"/>
      <c r="F5593" s="33"/>
      <c r="G5593" s="33"/>
      <c r="N5593"/>
      <c r="O5593"/>
      <c r="P5593"/>
      <c r="Q5593"/>
      <c r="R5593"/>
      <c r="S5593"/>
      <c r="T5593"/>
      <c r="U5593"/>
      <c r="V5593"/>
      <c r="W5593"/>
      <c r="X5593" s="410"/>
      <c r="Y5593" s="410"/>
      <c r="Z5593" s="410"/>
      <c r="AA5593" s="410"/>
      <c r="AB5593" s="410"/>
      <c r="AC5593" s="410"/>
      <c r="AD5593" s="410"/>
    </row>
    <row r="5594" spans="3:30" s="30" customFormat="1" x14ac:dyDescent="0.25">
      <c r="C5594" s="33"/>
      <c r="D5594" s="33"/>
      <c r="E5594" s="33"/>
      <c r="F5594" s="33"/>
      <c r="G5594" s="33"/>
      <c r="N5594"/>
      <c r="O5594"/>
      <c r="P5594"/>
      <c r="Q5594"/>
      <c r="R5594"/>
      <c r="S5594"/>
      <c r="T5594"/>
      <c r="U5594"/>
      <c r="V5594"/>
      <c r="W5594"/>
      <c r="X5594" s="410"/>
      <c r="Y5594" s="410"/>
      <c r="Z5594" s="410"/>
      <c r="AA5594" s="410"/>
      <c r="AB5594" s="410"/>
      <c r="AC5594" s="410"/>
      <c r="AD5594" s="410"/>
    </row>
    <row r="5595" spans="3:30" s="30" customFormat="1" x14ac:dyDescent="0.25">
      <c r="C5595" s="33"/>
      <c r="D5595" s="33"/>
      <c r="E5595" s="33"/>
      <c r="F5595" s="33"/>
      <c r="G5595" s="33"/>
      <c r="N5595"/>
      <c r="O5595"/>
      <c r="P5595"/>
      <c r="Q5595"/>
      <c r="R5595"/>
      <c r="S5595"/>
      <c r="T5595"/>
      <c r="U5595"/>
      <c r="V5595"/>
      <c r="W5595"/>
      <c r="X5595" s="410"/>
      <c r="Y5595" s="410"/>
      <c r="Z5595" s="410"/>
      <c r="AA5595" s="410"/>
      <c r="AB5595" s="410"/>
      <c r="AC5595" s="410"/>
      <c r="AD5595" s="410"/>
    </row>
    <row r="5596" spans="3:30" s="30" customFormat="1" x14ac:dyDescent="0.25">
      <c r="C5596" s="33"/>
      <c r="D5596" s="33"/>
      <c r="E5596" s="33"/>
      <c r="F5596" s="33"/>
      <c r="G5596" s="33"/>
      <c r="N5596"/>
      <c r="O5596"/>
      <c r="P5596"/>
      <c r="Q5596"/>
      <c r="R5596"/>
      <c r="S5596"/>
      <c r="T5596"/>
      <c r="U5596"/>
      <c r="V5596"/>
      <c r="W5596"/>
      <c r="X5596" s="410"/>
      <c r="Y5596" s="410"/>
      <c r="Z5596" s="410"/>
      <c r="AA5596" s="410"/>
      <c r="AB5596" s="410"/>
      <c r="AC5596" s="410"/>
      <c r="AD5596" s="410"/>
    </row>
    <row r="5597" spans="3:30" s="30" customFormat="1" x14ac:dyDescent="0.25">
      <c r="C5597" s="33"/>
      <c r="D5597" s="33"/>
      <c r="E5597" s="33"/>
      <c r="F5597" s="33"/>
      <c r="G5597" s="33"/>
      <c r="N5597"/>
      <c r="O5597"/>
      <c r="P5597"/>
      <c r="Q5597"/>
      <c r="R5597"/>
      <c r="S5597"/>
      <c r="T5597"/>
      <c r="U5597"/>
      <c r="V5597"/>
      <c r="W5597"/>
      <c r="X5597" s="410"/>
      <c r="Y5597" s="410"/>
      <c r="Z5597" s="410"/>
      <c r="AA5597" s="410"/>
      <c r="AB5597" s="410"/>
      <c r="AC5597" s="410"/>
      <c r="AD5597" s="410"/>
    </row>
    <row r="5598" spans="3:30" s="30" customFormat="1" x14ac:dyDescent="0.25">
      <c r="C5598" s="33"/>
      <c r="D5598" s="33"/>
      <c r="E5598" s="33"/>
      <c r="F5598" s="33"/>
      <c r="G5598" s="33"/>
      <c r="N5598"/>
      <c r="O5598"/>
      <c r="P5598"/>
      <c r="Q5598"/>
      <c r="R5598"/>
      <c r="S5598"/>
      <c r="T5598"/>
      <c r="U5598"/>
      <c r="V5598"/>
      <c r="W5598"/>
      <c r="X5598" s="410"/>
      <c r="Y5598" s="410"/>
      <c r="Z5598" s="410"/>
      <c r="AA5598" s="410"/>
      <c r="AB5598" s="410"/>
      <c r="AC5598" s="410"/>
      <c r="AD5598" s="410"/>
    </row>
    <row r="5599" spans="3:30" s="30" customFormat="1" x14ac:dyDescent="0.25">
      <c r="C5599" s="33"/>
      <c r="D5599" s="33"/>
      <c r="E5599" s="33"/>
      <c r="F5599" s="33"/>
      <c r="G5599" s="33"/>
      <c r="N5599"/>
      <c r="O5599"/>
      <c r="P5599"/>
      <c r="Q5599"/>
      <c r="R5599"/>
      <c r="S5599"/>
      <c r="T5599"/>
      <c r="U5599"/>
      <c r="V5599"/>
      <c r="W5599"/>
      <c r="X5599" s="410"/>
      <c r="Y5599" s="410"/>
      <c r="Z5599" s="410"/>
      <c r="AA5599" s="410"/>
      <c r="AB5599" s="410"/>
      <c r="AC5599" s="410"/>
      <c r="AD5599" s="410"/>
    </row>
    <row r="5600" spans="3:30" s="30" customFormat="1" x14ac:dyDescent="0.25">
      <c r="C5600" s="33"/>
      <c r="D5600" s="33"/>
      <c r="E5600" s="33"/>
      <c r="F5600" s="33"/>
      <c r="G5600" s="33"/>
      <c r="N5600"/>
      <c r="O5600"/>
      <c r="P5600"/>
      <c r="Q5600"/>
      <c r="R5600"/>
      <c r="S5600"/>
      <c r="T5600"/>
      <c r="U5600"/>
      <c r="V5600"/>
      <c r="W5600"/>
      <c r="X5600" s="410"/>
      <c r="Y5600" s="410"/>
      <c r="Z5600" s="410"/>
      <c r="AA5600" s="410"/>
      <c r="AB5600" s="410"/>
      <c r="AC5600" s="410"/>
      <c r="AD5600" s="410"/>
    </row>
    <row r="5601" spans="3:30" s="30" customFormat="1" x14ac:dyDescent="0.25">
      <c r="C5601" s="33"/>
      <c r="D5601" s="33"/>
      <c r="E5601" s="33"/>
      <c r="F5601" s="33"/>
      <c r="G5601" s="33"/>
      <c r="N5601"/>
      <c r="O5601"/>
      <c r="P5601"/>
      <c r="Q5601"/>
      <c r="R5601"/>
      <c r="S5601"/>
      <c r="T5601"/>
      <c r="U5601"/>
      <c r="V5601"/>
      <c r="W5601"/>
      <c r="X5601" s="410"/>
      <c r="Y5601" s="410"/>
      <c r="Z5601" s="410"/>
      <c r="AA5601" s="410"/>
      <c r="AB5601" s="410"/>
      <c r="AC5601" s="410"/>
      <c r="AD5601" s="410"/>
    </row>
    <row r="5602" spans="3:30" s="30" customFormat="1" x14ac:dyDescent="0.25">
      <c r="C5602" s="33"/>
      <c r="D5602" s="33"/>
      <c r="E5602" s="33"/>
      <c r="F5602" s="33"/>
      <c r="G5602" s="33"/>
      <c r="N5602"/>
      <c r="O5602"/>
      <c r="P5602"/>
      <c r="Q5602"/>
      <c r="R5602"/>
      <c r="S5602"/>
      <c r="T5602"/>
      <c r="U5602"/>
      <c r="V5602"/>
      <c r="W5602"/>
      <c r="X5602" s="410"/>
      <c r="Y5602" s="410"/>
      <c r="Z5602" s="410"/>
      <c r="AA5602" s="410"/>
      <c r="AB5602" s="410"/>
      <c r="AC5602" s="410"/>
      <c r="AD5602" s="410"/>
    </row>
    <row r="5603" spans="3:30" s="30" customFormat="1" x14ac:dyDescent="0.25">
      <c r="C5603" s="33"/>
      <c r="D5603" s="33"/>
      <c r="E5603" s="33"/>
      <c r="F5603" s="33"/>
      <c r="G5603" s="33"/>
      <c r="N5603"/>
      <c r="O5603"/>
      <c r="P5603"/>
      <c r="Q5603"/>
      <c r="R5603"/>
      <c r="S5603"/>
      <c r="T5603"/>
      <c r="U5603"/>
      <c r="V5603"/>
      <c r="W5603"/>
      <c r="X5603" s="410"/>
      <c r="Y5603" s="410"/>
      <c r="Z5603" s="410"/>
      <c r="AA5603" s="410"/>
      <c r="AB5603" s="410"/>
      <c r="AC5603" s="410"/>
      <c r="AD5603" s="410"/>
    </row>
    <row r="5604" spans="3:30" s="30" customFormat="1" x14ac:dyDescent="0.25">
      <c r="C5604" s="33"/>
      <c r="D5604" s="33"/>
      <c r="E5604" s="33"/>
      <c r="F5604" s="33"/>
      <c r="G5604" s="33"/>
      <c r="N5604"/>
      <c r="O5604"/>
      <c r="P5604"/>
      <c r="Q5604"/>
      <c r="R5604"/>
      <c r="S5604"/>
      <c r="T5604"/>
      <c r="U5604"/>
      <c r="V5604"/>
      <c r="W5604"/>
      <c r="X5604" s="410"/>
      <c r="Y5604" s="410"/>
      <c r="Z5604" s="410"/>
      <c r="AA5604" s="410"/>
      <c r="AB5604" s="410"/>
      <c r="AC5604" s="410"/>
      <c r="AD5604" s="410"/>
    </row>
    <row r="5605" spans="3:30" s="30" customFormat="1" x14ac:dyDescent="0.25">
      <c r="C5605" s="33"/>
      <c r="D5605" s="33"/>
      <c r="E5605" s="33"/>
      <c r="F5605" s="33"/>
      <c r="G5605" s="33"/>
      <c r="N5605"/>
      <c r="O5605"/>
      <c r="P5605"/>
      <c r="Q5605"/>
      <c r="R5605"/>
      <c r="S5605"/>
      <c r="T5605"/>
      <c r="U5605"/>
      <c r="V5605"/>
      <c r="W5605"/>
      <c r="X5605" s="410"/>
      <c r="Y5605" s="410"/>
      <c r="Z5605" s="410"/>
      <c r="AA5605" s="410"/>
      <c r="AB5605" s="410"/>
      <c r="AC5605" s="410"/>
      <c r="AD5605" s="410"/>
    </row>
    <row r="5606" spans="3:30" s="30" customFormat="1" x14ac:dyDescent="0.25">
      <c r="C5606" s="33"/>
      <c r="D5606" s="33"/>
      <c r="E5606" s="33"/>
      <c r="F5606" s="33"/>
      <c r="G5606" s="33"/>
      <c r="N5606"/>
      <c r="O5606"/>
      <c r="P5606"/>
      <c r="Q5606"/>
      <c r="R5606"/>
      <c r="S5606"/>
      <c r="T5606"/>
      <c r="U5606"/>
      <c r="V5606"/>
      <c r="W5606"/>
      <c r="X5606" s="410"/>
      <c r="Y5606" s="410"/>
      <c r="Z5606" s="410"/>
      <c r="AA5606" s="410"/>
      <c r="AB5606" s="410"/>
      <c r="AC5606" s="410"/>
      <c r="AD5606" s="410"/>
    </row>
    <row r="5607" spans="3:30" s="30" customFormat="1" x14ac:dyDescent="0.25">
      <c r="C5607" s="33"/>
      <c r="D5607" s="33"/>
      <c r="E5607" s="33"/>
      <c r="F5607" s="33"/>
      <c r="G5607" s="33"/>
      <c r="N5607"/>
      <c r="O5607"/>
      <c r="P5607"/>
      <c r="Q5607"/>
      <c r="R5607"/>
      <c r="S5607"/>
      <c r="T5607"/>
      <c r="U5607"/>
      <c r="V5607"/>
      <c r="W5607"/>
      <c r="X5607" s="410"/>
      <c r="Y5607" s="410"/>
      <c r="Z5607" s="410"/>
      <c r="AA5607" s="410"/>
      <c r="AB5607" s="410"/>
      <c r="AC5607" s="410"/>
      <c r="AD5607" s="410"/>
    </row>
    <row r="5608" spans="3:30" s="30" customFormat="1" x14ac:dyDescent="0.25">
      <c r="C5608" s="33"/>
      <c r="D5608" s="33"/>
      <c r="E5608" s="33"/>
      <c r="F5608" s="33"/>
      <c r="G5608" s="33"/>
      <c r="N5608"/>
      <c r="O5608"/>
      <c r="P5608"/>
      <c r="Q5608"/>
      <c r="R5608"/>
      <c r="S5608"/>
      <c r="T5608"/>
      <c r="U5608"/>
      <c r="V5608"/>
      <c r="W5608"/>
      <c r="X5608" s="410"/>
      <c r="Y5608" s="410"/>
      <c r="Z5608" s="410"/>
      <c r="AA5608" s="410"/>
      <c r="AB5608" s="410"/>
      <c r="AC5608" s="410"/>
      <c r="AD5608" s="410"/>
    </row>
    <row r="5609" spans="3:30" s="30" customFormat="1" x14ac:dyDescent="0.25">
      <c r="C5609" s="33"/>
      <c r="D5609" s="33"/>
      <c r="E5609" s="33"/>
      <c r="F5609" s="33"/>
      <c r="G5609" s="33"/>
      <c r="N5609"/>
      <c r="O5609"/>
      <c r="P5609"/>
      <c r="Q5609"/>
      <c r="R5609"/>
      <c r="S5609"/>
      <c r="T5609"/>
      <c r="U5609"/>
      <c r="V5609"/>
      <c r="W5609"/>
      <c r="X5609" s="410"/>
      <c r="Y5609" s="410"/>
      <c r="Z5609" s="410"/>
      <c r="AA5609" s="410"/>
      <c r="AB5609" s="410"/>
      <c r="AC5609" s="410"/>
      <c r="AD5609" s="410"/>
    </row>
    <row r="5610" spans="3:30" s="30" customFormat="1" x14ac:dyDescent="0.25">
      <c r="C5610" s="33"/>
      <c r="D5610" s="33"/>
      <c r="E5610" s="33"/>
      <c r="F5610" s="33"/>
      <c r="G5610" s="33"/>
      <c r="N5610"/>
      <c r="O5610"/>
      <c r="P5610"/>
      <c r="Q5610"/>
      <c r="R5610"/>
      <c r="S5610"/>
      <c r="T5610"/>
      <c r="U5610"/>
      <c r="V5610"/>
      <c r="W5610"/>
      <c r="X5610" s="410"/>
      <c r="Y5610" s="410"/>
      <c r="Z5610" s="410"/>
      <c r="AA5610" s="410"/>
      <c r="AB5610" s="410"/>
      <c r="AC5610" s="410"/>
      <c r="AD5610" s="410"/>
    </row>
    <row r="5611" spans="3:30" s="30" customFormat="1" x14ac:dyDescent="0.25">
      <c r="C5611" s="33"/>
      <c r="D5611" s="33"/>
      <c r="E5611" s="33"/>
      <c r="F5611" s="33"/>
      <c r="G5611" s="33"/>
      <c r="N5611"/>
      <c r="O5611"/>
      <c r="P5611"/>
      <c r="Q5611"/>
      <c r="R5611"/>
      <c r="S5611"/>
      <c r="T5611"/>
      <c r="U5611"/>
      <c r="V5611"/>
      <c r="W5611"/>
      <c r="X5611" s="410"/>
      <c r="Y5611" s="410"/>
      <c r="Z5611" s="410"/>
      <c r="AA5611" s="410"/>
      <c r="AB5611" s="410"/>
      <c r="AC5611" s="410"/>
      <c r="AD5611" s="410"/>
    </row>
    <row r="5612" spans="3:30" s="30" customFormat="1" x14ac:dyDescent="0.25">
      <c r="C5612" s="33"/>
      <c r="D5612" s="33"/>
      <c r="E5612" s="33"/>
      <c r="F5612" s="33"/>
      <c r="G5612" s="33"/>
      <c r="N5612"/>
      <c r="O5612"/>
      <c r="P5612"/>
      <c r="Q5612"/>
      <c r="R5612"/>
      <c r="S5612"/>
      <c r="T5612"/>
      <c r="U5612"/>
      <c r="V5612"/>
      <c r="W5612"/>
      <c r="X5612" s="410"/>
      <c r="Y5612" s="410"/>
      <c r="Z5612" s="410"/>
      <c r="AA5612" s="410"/>
      <c r="AB5612" s="410"/>
      <c r="AC5612" s="410"/>
      <c r="AD5612" s="410"/>
    </row>
    <row r="5613" spans="3:30" s="30" customFormat="1" x14ac:dyDescent="0.25">
      <c r="C5613" s="33"/>
      <c r="D5613" s="33"/>
      <c r="E5613" s="33"/>
      <c r="F5613" s="33"/>
      <c r="G5613" s="33"/>
      <c r="N5613"/>
      <c r="O5613"/>
      <c r="P5613"/>
      <c r="Q5613"/>
      <c r="R5613"/>
      <c r="S5613"/>
      <c r="T5613"/>
      <c r="U5613"/>
      <c r="V5613"/>
      <c r="W5613"/>
      <c r="X5613" s="410"/>
      <c r="Y5613" s="410"/>
      <c r="Z5613" s="410"/>
      <c r="AA5613" s="410"/>
      <c r="AB5613" s="410"/>
      <c r="AC5613" s="410"/>
      <c r="AD5613" s="410"/>
    </row>
    <row r="5614" spans="3:30" s="30" customFormat="1" x14ac:dyDescent="0.25">
      <c r="C5614" s="33"/>
      <c r="D5614" s="33"/>
      <c r="E5614" s="33"/>
      <c r="F5614" s="33"/>
      <c r="G5614" s="33"/>
      <c r="N5614"/>
      <c r="O5614"/>
      <c r="P5614"/>
      <c r="Q5614"/>
      <c r="R5614"/>
      <c r="S5614"/>
      <c r="T5614"/>
      <c r="U5614"/>
      <c r="V5614"/>
      <c r="W5614"/>
      <c r="X5614" s="410"/>
      <c r="Y5614" s="410"/>
      <c r="Z5614" s="410"/>
      <c r="AA5614" s="410"/>
      <c r="AB5614" s="410"/>
      <c r="AC5614" s="410"/>
      <c r="AD5614" s="410"/>
    </row>
    <row r="5615" spans="3:30" s="30" customFormat="1" x14ac:dyDescent="0.25">
      <c r="C5615" s="33"/>
      <c r="D5615" s="33"/>
      <c r="E5615" s="33"/>
      <c r="F5615" s="33"/>
      <c r="G5615" s="33"/>
      <c r="N5615"/>
      <c r="O5615"/>
      <c r="P5615"/>
      <c r="Q5615"/>
      <c r="R5615"/>
      <c r="S5615"/>
      <c r="T5615"/>
      <c r="U5615"/>
      <c r="V5615"/>
      <c r="W5615"/>
      <c r="X5615" s="410"/>
      <c r="Y5615" s="410"/>
      <c r="Z5615" s="410"/>
      <c r="AA5615" s="410"/>
      <c r="AB5615" s="410"/>
      <c r="AC5615" s="410"/>
      <c r="AD5615" s="410"/>
    </row>
    <row r="5616" spans="3:30" s="30" customFormat="1" x14ac:dyDescent="0.25">
      <c r="C5616" s="33"/>
      <c r="D5616" s="33"/>
      <c r="E5616" s="33"/>
      <c r="F5616" s="33"/>
      <c r="G5616" s="33"/>
      <c r="N5616"/>
      <c r="O5616"/>
      <c r="P5616"/>
      <c r="Q5616"/>
      <c r="R5616"/>
      <c r="S5616"/>
      <c r="T5616"/>
      <c r="U5616"/>
      <c r="V5616"/>
      <c r="W5616"/>
      <c r="X5616" s="410"/>
      <c r="Y5616" s="410"/>
      <c r="Z5616" s="410"/>
      <c r="AA5616" s="410"/>
      <c r="AB5616" s="410"/>
      <c r="AC5616" s="410"/>
      <c r="AD5616" s="410"/>
    </row>
    <row r="5617" spans="3:30" s="30" customFormat="1" x14ac:dyDescent="0.25">
      <c r="C5617" s="33"/>
      <c r="D5617" s="33"/>
      <c r="E5617" s="33"/>
      <c r="F5617" s="33"/>
      <c r="G5617" s="33"/>
      <c r="N5617"/>
      <c r="O5617"/>
      <c r="P5617"/>
      <c r="Q5617"/>
      <c r="R5617"/>
      <c r="S5617"/>
      <c r="T5617"/>
      <c r="U5617"/>
      <c r="V5617"/>
      <c r="W5617"/>
      <c r="X5617" s="410"/>
      <c r="Y5617" s="410"/>
      <c r="Z5617" s="410"/>
      <c r="AA5617" s="410"/>
      <c r="AB5617" s="410"/>
      <c r="AC5617" s="410"/>
      <c r="AD5617" s="410"/>
    </row>
    <row r="5618" spans="3:30" s="30" customFormat="1" x14ac:dyDescent="0.25">
      <c r="C5618" s="33"/>
      <c r="D5618" s="33"/>
      <c r="E5618" s="33"/>
      <c r="F5618" s="33"/>
      <c r="G5618" s="33"/>
      <c r="N5618"/>
      <c r="O5618"/>
      <c r="P5618"/>
      <c r="Q5618"/>
      <c r="R5618"/>
      <c r="S5618"/>
      <c r="T5618"/>
      <c r="U5618"/>
      <c r="V5618"/>
      <c r="W5618"/>
      <c r="X5618" s="410"/>
      <c r="Y5618" s="410"/>
      <c r="Z5618" s="410"/>
      <c r="AA5618" s="410"/>
      <c r="AB5618" s="410"/>
      <c r="AC5618" s="410"/>
      <c r="AD5618" s="410"/>
    </row>
    <row r="5619" spans="3:30" s="30" customFormat="1" x14ac:dyDescent="0.25">
      <c r="C5619" s="33"/>
      <c r="D5619" s="33"/>
      <c r="E5619" s="33"/>
      <c r="F5619" s="33"/>
      <c r="G5619" s="33"/>
      <c r="N5619"/>
      <c r="O5619"/>
      <c r="P5619"/>
      <c r="Q5619"/>
      <c r="R5619"/>
      <c r="S5619"/>
      <c r="T5619"/>
      <c r="U5619"/>
      <c r="V5619"/>
      <c r="W5619"/>
      <c r="X5619" s="410"/>
      <c r="Y5619" s="410"/>
      <c r="Z5619" s="410"/>
      <c r="AA5619" s="410"/>
      <c r="AB5619" s="410"/>
      <c r="AC5619" s="410"/>
      <c r="AD5619" s="410"/>
    </row>
    <row r="5620" spans="3:30" s="30" customFormat="1" x14ac:dyDescent="0.25">
      <c r="C5620" s="33"/>
      <c r="D5620" s="33"/>
      <c r="E5620" s="33"/>
      <c r="F5620" s="33"/>
      <c r="G5620" s="33"/>
      <c r="N5620"/>
      <c r="O5620"/>
      <c r="P5620"/>
      <c r="Q5620"/>
      <c r="R5620"/>
      <c r="S5620"/>
      <c r="T5620"/>
      <c r="U5620"/>
      <c r="V5620"/>
      <c r="W5620"/>
      <c r="X5620" s="410"/>
      <c r="Y5620" s="410"/>
      <c r="Z5620" s="410"/>
      <c r="AA5620" s="410"/>
      <c r="AB5620" s="410"/>
      <c r="AC5620" s="410"/>
      <c r="AD5620" s="410"/>
    </row>
    <row r="5621" spans="3:30" s="30" customFormat="1" x14ac:dyDescent="0.25">
      <c r="C5621" s="33"/>
      <c r="D5621" s="33"/>
      <c r="E5621" s="33"/>
      <c r="F5621" s="33"/>
      <c r="G5621" s="33"/>
      <c r="N5621"/>
      <c r="O5621"/>
      <c r="P5621"/>
      <c r="Q5621"/>
      <c r="R5621"/>
      <c r="S5621"/>
      <c r="T5621"/>
      <c r="U5621"/>
      <c r="V5621"/>
      <c r="W5621"/>
      <c r="X5621" s="410"/>
      <c r="Y5621" s="410"/>
      <c r="Z5621" s="410"/>
      <c r="AA5621" s="410"/>
      <c r="AB5621" s="410"/>
      <c r="AC5621" s="410"/>
      <c r="AD5621" s="410"/>
    </row>
    <row r="5622" spans="3:30" s="30" customFormat="1" x14ac:dyDescent="0.25">
      <c r="C5622" s="33"/>
      <c r="D5622" s="33"/>
      <c r="E5622" s="33"/>
      <c r="F5622" s="33"/>
      <c r="G5622" s="33"/>
      <c r="N5622"/>
      <c r="O5622"/>
      <c r="P5622"/>
      <c r="Q5622"/>
      <c r="R5622"/>
      <c r="S5622"/>
      <c r="T5622"/>
      <c r="U5622"/>
      <c r="V5622"/>
      <c r="W5622"/>
      <c r="X5622" s="410"/>
      <c r="Y5622" s="410"/>
      <c r="Z5622" s="410"/>
      <c r="AA5622" s="410"/>
      <c r="AB5622" s="410"/>
      <c r="AC5622" s="410"/>
      <c r="AD5622" s="410"/>
    </row>
    <row r="5623" spans="3:30" s="30" customFormat="1" x14ac:dyDescent="0.25">
      <c r="C5623" s="33"/>
      <c r="D5623" s="33"/>
      <c r="E5623" s="33"/>
      <c r="F5623" s="33"/>
      <c r="G5623" s="33"/>
      <c r="N5623"/>
      <c r="O5623"/>
      <c r="P5623"/>
      <c r="Q5623"/>
      <c r="R5623"/>
      <c r="S5623"/>
      <c r="T5623"/>
      <c r="U5623"/>
      <c r="V5623"/>
      <c r="W5623"/>
      <c r="X5623" s="410"/>
      <c r="Y5623" s="410"/>
      <c r="Z5623" s="410"/>
      <c r="AA5623" s="410"/>
      <c r="AB5623" s="410"/>
      <c r="AC5623" s="410"/>
      <c r="AD5623" s="410"/>
    </row>
    <row r="5624" spans="3:30" s="30" customFormat="1" x14ac:dyDescent="0.25">
      <c r="C5624" s="33"/>
      <c r="D5624" s="33"/>
      <c r="E5624" s="33"/>
      <c r="F5624" s="33"/>
      <c r="G5624" s="33"/>
      <c r="N5624"/>
      <c r="O5624"/>
      <c r="P5624"/>
      <c r="Q5624"/>
      <c r="R5624"/>
      <c r="S5624"/>
      <c r="T5624"/>
      <c r="U5624"/>
      <c r="V5624"/>
      <c r="W5624"/>
      <c r="X5624" s="410"/>
      <c r="Y5624" s="410"/>
      <c r="Z5624" s="410"/>
      <c r="AA5624" s="410"/>
      <c r="AB5624" s="410"/>
      <c r="AC5624" s="410"/>
      <c r="AD5624" s="410"/>
    </row>
    <row r="5625" spans="3:30" s="30" customFormat="1" x14ac:dyDescent="0.25">
      <c r="C5625" s="33"/>
      <c r="D5625" s="33"/>
      <c r="E5625" s="33"/>
      <c r="F5625" s="33"/>
      <c r="G5625" s="33"/>
      <c r="N5625"/>
      <c r="O5625"/>
      <c r="P5625"/>
      <c r="Q5625"/>
      <c r="R5625"/>
      <c r="S5625"/>
      <c r="T5625"/>
      <c r="U5625"/>
      <c r="V5625"/>
      <c r="W5625"/>
      <c r="X5625" s="410"/>
      <c r="Y5625" s="410"/>
      <c r="Z5625" s="410"/>
      <c r="AA5625" s="410"/>
      <c r="AB5625" s="410"/>
      <c r="AC5625" s="410"/>
      <c r="AD5625" s="410"/>
    </row>
    <row r="5626" spans="3:30" s="30" customFormat="1" x14ac:dyDescent="0.25">
      <c r="C5626" s="33"/>
      <c r="D5626" s="33"/>
      <c r="E5626" s="33"/>
      <c r="F5626" s="33"/>
      <c r="G5626" s="33"/>
      <c r="N5626"/>
      <c r="O5626"/>
      <c r="P5626"/>
      <c r="Q5626"/>
      <c r="R5626"/>
      <c r="S5626"/>
      <c r="T5626"/>
      <c r="U5626"/>
      <c r="V5626"/>
      <c r="W5626"/>
      <c r="X5626" s="410"/>
      <c r="Y5626" s="410"/>
      <c r="Z5626" s="410"/>
      <c r="AA5626" s="410"/>
      <c r="AB5626" s="410"/>
      <c r="AC5626" s="410"/>
      <c r="AD5626" s="410"/>
    </row>
    <row r="5627" spans="3:30" s="30" customFormat="1" x14ac:dyDescent="0.25">
      <c r="C5627" s="33"/>
      <c r="D5627" s="33"/>
      <c r="E5627" s="33"/>
      <c r="F5627" s="33"/>
      <c r="G5627" s="33"/>
      <c r="N5627"/>
      <c r="O5627"/>
      <c r="P5627"/>
      <c r="Q5627"/>
      <c r="R5627"/>
      <c r="S5627"/>
      <c r="T5627"/>
      <c r="U5627"/>
      <c r="V5627"/>
      <c r="W5627"/>
      <c r="X5627" s="410"/>
      <c r="Y5627" s="410"/>
      <c r="Z5627" s="410"/>
      <c r="AA5627" s="410"/>
      <c r="AB5627" s="410"/>
      <c r="AC5627" s="410"/>
      <c r="AD5627" s="410"/>
    </row>
    <row r="5628" spans="3:30" s="30" customFormat="1" x14ac:dyDescent="0.25">
      <c r="C5628" s="33"/>
      <c r="D5628" s="33"/>
      <c r="E5628" s="33"/>
      <c r="F5628" s="33"/>
      <c r="G5628" s="33"/>
      <c r="N5628"/>
      <c r="O5628"/>
      <c r="P5628"/>
      <c r="Q5628"/>
      <c r="R5628"/>
      <c r="S5628"/>
      <c r="T5628"/>
      <c r="U5628"/>
      <c r="V5628"/>
      <c r="W5628"/>
      <c r="X5628" s="410"/>
      <c r="Y5628" s="410"/>
      <c r="Z5628" s="410"/>
      <c r="AA5628" s="410"/>
      <c r="AB5628" s="410"/>
      <c r="AC5628" s="410"/>
      <c r="AD5628" s="410"/>
    </row>
    <row r="5629" spans="3:30" s="30" customFormat="1" x14ac:dyDescent="0.25">
      <c r="C5629" s="33"/>
      <c r="D5629" s="33"/>
      <c r="E5629" s="33"/>
      <c r="F5629" s="33"/>
      <c r="G5629" s="33"/>
      <c r="N5629"/>
      <c r="O5629"/>
      <c r="P5629"/>
      <c r="Q5629"/>
      <c r="R5629"/>
      <c r="S5629"/>
      <c r="T5629"/>
      <c r="U5629"/>
      <c r="V5629"/>
      <c r="W5629"/>
      <c r="X5629" s="410"/>
      <c r="Y5629" s="410"/>
      <c r="Z5629" s="410"/>
      <c r="AA5629" s="410"/>
      <c r="AB5629" s="410"/>
      <c r="AC5629" s="410"/>
      <c r="AD5629" s="410"/>
    </row>
    <row r="5630" spans="3:30" s="30" customFormat="1" x14ac:dyDescent="0.25">
      <c r="C5630" s="33"/>
      <c r="D5630" s="33"/>
      <c r="E5630" s="33"/>
      <c r="F5630" s="33"/>
      <c r="G5630" s="33"/>
      <c r="N5630"/>
      <c r="O5630"/>
      <c r="P5630"/>
      <c r="Q5630"/>
      <c r="R5630"/>
      <c r="S5630"/>
      <c r="T5630"/>
      <c r="U5630"/>
      <c r="V5630"/>
      <c r="W5630"/>
      <c r="X5630" s="410"/>
      <c r="Y5630" s="410"/>
      <c r="Z5630" s="410"/>
      <c r="AA5630" s="410"/>
      <c r="AB5630" s="410"/>
      <c r="AC5630" s="410"/>
      <c r="AD5630" s="410"/>
    </row>
    <row r="5631" spans="3:30" s="30" customFormat="1" x14ac:dyDescent="0.25">
      <c r="C5631" s="33"/>
      <c r="D5631" s="33"/>
      <c r="E5631" s="33"/>
      <c r="F5631" s="33"/>
      <c r="G5631" s="33"/>
      <c r="N5631"/>
      <c r="O5631"/>
      <c r="P5631"/>
      <c r="Q5631"/>
      <c r="R5631"/>
      <c r="S5631"/>
      <c r="T5631"/>
      <c r="U5631"/>
      <c r="V5631"/>
      <c r="W5631"/>
      <c r="X5631" s="410"/>
      <c r="Y5631" s="410"/>
      <c r="Z5631" s="410"/>
      <c r="AA5631" s="410"/>
      <c r="AB5631" s="410"/>
      <c r="AC5631" s="410"/>
      <c r="AD5631" s="410"/>
    </row>
    <row r="5632" spans="3:30" s="30" customFormat="1" x14ac:dyDescent="0.25">
      <c r="C5632" s="33"/>
      <c r="D5632" s="33"/>
      <c r="E5632" s="33"/>
      <c r="F5632" s="33"/>
      <c r="G5632" s="33"/>
      <c r="N5632"/>
      <c r="O5632"/>
      <c r="P5632"/>
      <c r="Q5632"/>
      <c r="R5632"/>
      <c r="S5632"/>
      <c r="T5632"/>
      <c r="U5632"/>
      <c r="V5632"/>
      <c r="W5632"/>
      <c r="X5632" s="410"/>
      <c r="Y5632" s="410"/>
      <c r="Z5632" s="410"/>
      <c r="AA5632" s="410"/>
      <c r="AB5632" s="410"/>
      <c r="AC5632" s="410"/>
      <c r="AD5632" s="410"/>
    </row>
    <row r="5633" spans="3:30" s="30" customFormat="1" x14ac:dyDescent="0.25">
      <c r="C5633" s="33"/>
      <c r="D5633" s="33"/>
      <c r="E5633" s="33"/>
      <c r="F5633" s="33"/>
      <c r="G5633" s="33"/>
      <c r="N5633"/>
      <c r="O5633"/>
      <c r="P5633"/>
      <c r="Q5633"/>
      <c r="R5633"/>
      <c r="S5633"/>
      <c r="T5633"/>
      <c r="U5633"/>
      <c r="V5633"/>
      <c r="W5633"/>
      <c r="X5633" s="410"/>
      <c r="Y5633" s="410"/>
      <c r="Z5633" s="410"/>
      <c r="AA5633" s="410"/>
      <c r="AB5633" s="410"/>
      <c r="AC5633" s="410"/>
      <c r="AD5633" s="410"/>
    </row>
    <row r="5634" spans="3:30" s="30" customFormat="1" x14ac:dyDescent="0.25">
      <c r="C5634" s="33"/>
      <c r="D5634" s="33"/>
      <c r="E5634" s="33"/>
      <c r="F5634" s="33"/>
      <c r="G5634" s="33"/>
      <c r="N5634"/>
      <c r="O5634"/>
      <c r="P5634"/>
      <c r="Q5634"/>
      <c r="R5634"/>
      <c r="S5634"/>
      <c r="T5634"/>
      <c r="U5634"/>
      <c r="V5634"/>
      <c r="W5634"/>
      <c r="X5634" s="410"/>
      <c r="Y5634" s="410"/>
      <c r="Z5634" s="410"/>
      <c r="AA5634" s="410"/>
      <c r="AB5634" s="410"/>
      <c r="AC5634" s="410"/>
      <c r="AD5634" s="410"/>
    </row>
    <row r="5635" spans="3:30" s="30" customFormat="1" x14ac:dyDescent="0.25">
      <c r="C5635" s="33"/>
      <c r="D5635" s="33"/>
      <c r="E5635" s="33"/>
      <c r="F5635" s="33"/>
      <c r="G5635" s="33"/>
      <c r="N5635"/>
      <c r="O5635"/>
      <c r="P5635"/>
      <c r="Q5635"/>
      <c r="R5635"/>
      <c r="S5635"/>
      <c r="T5635"/>
      <c r="U5635"/>
      <c r="V5635"/>
      <c r="W5635"/>
      <c r="X5635" s="410"/>
      <c r="Y5635" s="410"/>
      <c r="Z5635" s="410"/>
      <c r="AA5635" s="410"/>
      <c r="AB5635" s="410"/>
      <c r="AC5635" s="410"/>
      <c r="AD5635" s="410"/>
    </row>
    <row r="5636" spans="3:30" s="30" customFormat="1" x14ac:dyDescent="0.25">
      <c r="C5636" s="33"/>
      <c r="D5636" s="33"/>
      <c r="E5636" s="33"/>
      <c r="F5636" s="33"/>
      <c r="G5636" s="33"/>
      <c r="N5636"/>
      <c r="O5636"/>
      <c r="P5636"/>
      <c r="Q5636"/>
      <c r="R5636"/>
      <c r="S5636"/>
      <c r="T5636"/>
      <c r="U5636"/>
      <c r="V5636"/>
      <c r="W5636"/>
      <c r="X5636" s="410"/>
      <c r="Y5636" s="410"/>
      <c r="Z5636" s="410"/>
      <c r="AA5636" s="410"/>
      <c r="AB5636" s="410"/>
      <c r="AC5636" s="410"/>
      <c r="AD5636" s="410"/>
    </row>
    <row r="5637" spans="3:30" s="30" customFormat="1" x14ac:dyDescent="0.25">
      <c r="C5637" s="33"/>
      <c r="D5637" s="33"/>
      <c r="E5637" s="33"/>
      <c r="F5637" s="33"/>
      <c r="G5637" s="33"/>
      <c r="N5637"/>
      <c r="O5637"/>
      <c r="P5637"/>
      <c r="Q5637"/>
      <c r="R5637"/>
      <c r="S5637"/>
      <c r="T5637"/>
      <c r="U5637"/>
      <c r="V5637"/>
      <c r="W5637"/>
      <c r="X5637" s="410"/>
      <c r="Y5637" s="410"/>
      <c r="Z5637" s="410"/>
      <c r="AA5637" s="410"/>
      <c r="AB5637" s="410"/>
      <c r="AC5637" s="410"/>
      <c r="AD5637" s="410"/>
    </row>
    <row r="5638" spans="3:30" s="30" customFormat="1" x14ac:dyDescent="0.25">
      <c r="C5638" s="33"/>
      <c r="D5638" s="33"/>
      <c r="E5638" s="33"/>
      <c r="F5638" s="33"/>
      <c r="G5638" s="33"/>
      <c r="N5638"/>
      <c r="O5638"/>
      <c r="P5638"/>
      <c r="Q5638"/>
      <c r="R5638"/>
      <c r="S5638"/>
      <c r="T5638"/>
      <c r="U5638"/>
      <c r="V5638"/>
      <c r="W5638"/>
      <c r="X5638" s="410"/>
      <c r="Y5638" s="410"/>
      <c r="Z5638" s="410"/>
      <c r="AA5638" s="410"/>
      <c r="AB5638" s="410"/>
      <c r="AC5638" s="410"/>
      <c r="AD5638" s="410"/>
    </row>
    <row r="5639" spans="3:30" s="30" customFormat="1" x14ac:dyDescent="0.25">
      <c r="C5639" s="33"/>
      <c r="D5639" s="33"/>
      <c r="E5639" s="33"/>
      <c r="F5639" s="33"/>
      <c r="G5639" s="33"/>
      <c r="N5639"/>
      <c r="O5639"/>
      <c r="P5639"/>
      <c r="Q5639"/>
      <c r="R5639"/>
      <c r="S5639"/>
      <c r="T5639"/>
      <c r="U5639"/>
      <c r="V5639"/>
      <c r="W5639"/>
      <c r="X5639" s="410"/>
      <c r="Y5639" s="410"/>
      <c r="Z5639" s="410"/>
      <c r="AA5639" s="410"/>
      <c r="AB5639" s="410"/>
      <c r="AC5639" s="410"/>
      <c r="AD5639" s="410"/>
    </row>
    <row r="5640" spans="3:30" s="30" customFormat="1" x14ac:dyDescent="0.25">
      <c r="C5640" s="33"/>
      <c r="D5640" s="33"/>
      <c r="E5640" s="33"/>
      <c r="F5640" s="33"/>
      <c r="G5640" s="33"/>
      <c r="N5640"/>
      <c r="O5640"/>
      <c r="P5640"/>
      <c r="Q5640"/>
      <c r="R5640"/>
      <c r="S5640"/>
      <c r="T5640"/>
      <c r="U5640"/>
      <c r="V5640"/>
      <c r="W5640"/>
      <c r="X5640" s="410"/>
      <c r="Y5640" s="410"/>
      <c r="Z5640" s="410"/>
      <c r="AA5640" s="410"/>
      <c r="AB5640" s="410"/>
      <c r="AC5640" s="410"/>
      <c r="AD5640" s="410"/>
    </row>
    <row r="5641" spans="3:30" s="30" customFormat="1" x14ac:dyDescent="0.25">
      <c r="C5641" s="33"/>
      <c r="D5641" s="33"/>
      <c r="E5641" s="33"/>
      <c r="F5641" s="33"/>
      <c r="G5641" s="33"/>
      <c r="N5641"/>
      <c r="O5641"/>
      <c r="P5641"/>
      <c r="Q5641"/>
      <c r="R5641"/>
      <c r="S5641"/>
      <c r="T5641"/>
      <c r="U5641"/>
      <c r="V5641"/>
      <c r="W5641"/>
      <c r="X5641" s="410"/>
      <c r="Y5641" s="410"/>
      <c r="Z5641" s="410"/>
      <c r="AA5641" s="410"/>
      <c r="AB5641" s="410"/>
      <c r="AC5641" s="410"/>
      <c r="AD5641" s="410"/>
    </row>
    <row r="5642" spans="3:30" s="30" customFormat="1" x14ac:dyDescent="0.25">
      <c r="C5642" s="33"/>
      <c r="D5642" s="33"/>
      <c r="E5642" s="33"/>
      <c r="F5642" s="33"/>
      <c r="G5642" s="33"/>
      <c r="N5642"/>
      <c r="O5642"/>
      <c r="P5642"/>
      <c r="Q5642"/>
      <c r="R5642"/>
      <c r="S5642"/>
      <c r="T5642"/>
      <c r="U5642"/>
      <c r="V5642"/>
      <c r="W5642"/>
      <c r="X5642" s="410"/>
      <c r="Y5642" s="410"/>
      <c r="Z5642" s="410"/>
      <c r="AA5642" s="410"/>
      <c r="AB5642" s="410"/>
      <c r="AC5642" s="410"/>
      <c r="AD5642" s="410"/>
    </row>
    <row r="5643" spans="3:30" s="30" customFormat="1" x14ac:dyDescent="0.25">
      <c r="C5643" s="33"/>
      <c r="D5643" s="33"/>
      <c r="E5643" s="33"/>
      <c r="F5643" s="33"/>
      <c r="G5643" s="33"/>
      <c r="N5643"/>
      <c r="O5643"/>
      <c r="P5643"/>
      <c r="Q5643"/>
      <c r="R5643"/>
      <c r="S5643"/>
      <c r="T5643"/>
      <c r="U5643"/>
      <c r="V5643"/>
      <c r="W5643"/>
      <c r="X5643" s="410"/>
      <c r="Y5643" s="410"/>
      <c r="Z5643" s="410"/>
      <c r="AA5643" s="410"/>
      <c r="AB5643" s="410"/>
      <c r="AC5643" s="410"/>
      <c r="AD5643" s="410"/>
    </row>
    <row r="5644" spans="3:30" s="30" customFormat="1" x14ac:dyDescent="0.25">
      <c r="C5644" s="33"/>
      <c r="D5644" s="33"/>
      <c r="E5644" s="33"/>
      <c r="F5644" s="33"/>
      <c r="G5644" s="33"/>
      <c r="N5644"/>
      <c r="O5644"/>
      <c r="P5644"/>
      <c r="Q5644"/>
      <c r="R5644"/>
      <c r="S5644"/>
      <c r="T5644"/>
      <c r="U5644"/>
      <c r="V5644"/>
      <c r="W5644"/>
      <c r="X5644" s="410"/>
      <c r="Y5644" s="410"/>
      <c r="Z5644" s="410"/>
      <c r="AA5644" s="410"/>
      <c r="AB5644" s="410"/>
      <c r="AC5644" s="410"/>
      <c r="AD5644" s="410"/>
    </row>
    <row r="5645" spans="3:30" s="30" customFormat="1" x14ac:dyDescent="0.25">
      <c r="C5645" s="33"/>
      <c r="D5645" s="33"/>
      <c r="E5645" s="33"/>
      <c r="F5645" s="33"/>
      <c r="G5645" s="33"/>
      <c r="N5645"/>
      <c r="O5645"/>
      <c r="P5645"/>
      <c r="Q5645"/>
      <c r="R5645"/>
      <c r="S5645"/>
      <c r="T5645"/>
      <c r="U5645"/>
      <c r="V5645"/>
      <c r="W5645"/>
      <c r="X5645" s="410"/>
      <c r="Y5645" s="410"/>
      <c r="Z5645" s="410"/>
      <c r="AA5645" s="410"/>
      <c r="AB5645" s="410"/>
      <c r="AC5645" s="410"/>
      <c r="AD5645" s="410"/>
    </row>
    <row r="5646" spans="3:30" s="30" customFormat="1" x14ac:dyDescent="0.25">
      <c r="C5646" s="33"/>
      <c r="D5646" s="33"/>
      <c r="E5646" s="33"/>
      <c r="F5646" s="33"/>
      <c r="G5646" s="33"/>
      <c r="N5646"/>
      <c r="O5646"/>
      <c r="P5646"/>
      <c r="Q5646"/>
      <c r="R5646"/>
      <c r="S5646"/>
      <c r="T5646"/>
      <c r="U5646"/>
      <c r="V5646"/>
      <c r="W5646"/>
      <c r="X5646" s="410"/>
      <c r="Y5646" s="410"/>
      <c r="Z5646" s="410"/>
      <c r="AA5646" s="410"/>
      <c r="AB5646" s="410"/>
      <c r="AC5646" s="410"/>
      <c r="AD5646" s="410"/>
    </row>
    <row r="5647" spans="3:30" s="30" customFormat="1" x14ac:dyDescent="0.25">
      <c r="C5647" s="33"/>
      <c r="D5647" s="33"/>
      <c r="E5647" s="33"/>
      <c r="F5647" s="33"/>
      <c r="G5647" s="33"/>
      <c r="N5647"/>
      <c r="O5647"/>
      <c r="P5647"/>
      <c r="Q5647"/>
      <c r="R5647"/>
      <c r="S5647"/>
      <c r="T5647"/>
      <c r="U5647"/>
      <c r="V5647"/>
      <c r="W5647"/>
      <c r="X5647" s="410"/>
      <c r="Y5647" s="410"/>
      <c r="Z5647" s="410"/>
      <c r="AA5647" s="410"/>
      <c r="AB5647" s="410"/>
      <c r="AC5647" s="410"/>
      <c r="AD5647" s="410"/>
    </row>
    <row r="5648" spans="3:30" s="30" customFormat="1" x14ac:dyDescent="0.25">
      <c r="C5648" s="33"/>
      <c r="D5648" s="33"/>
      <c r="E5648" s="33"/>
      <c r="F5648" s="33"/>
      <c r="G5648" s="33"/>
      <c r="N5648"/>
      <c r="O5648"/>
      <c r="P5648"/>
      <c r="Q5648"/>
      <c r="R5648"/>
      <c r="S5648"/>
      <c r="T5648"/>
      <c r="U5648"/>
      <c r="V5648"/>
      <c r="W5648"/>
      <c r="X5648" s="410"/>
      <c r="Y5648" s="410"/>
      <c r="Z5648" s="410"/>
      <c r="AA5648" s="410"/>
      <c r="AB5648" s="410"/>
      <c r="AC5648" s="410"/>
      <c r="AD5648" s="410"/>
    </row>
    <row r="5649" spans="3:30" s="30" customFormat="1" x14ac:dyDescent="0.25">
      <c r="C5649" s="33"/>
      <c r="D5649" s="33"/>
      <c r="E5649" s="33"/>
      <c r="F5649" s="33"/>
      <c r="G5649" s="33"/>
      <c r="N5649"/>
      <c r="O5649"/>
      <c r="P5649"/>
      <c r="Q5649"/>
      <c r="R5649"/>
      <c r="S5649"/>
      <c r="T5649"/>
      <c r="U5649"/>
      <c r="V5649"/>
      <c r="W5649"/>
      <c r="X5649" s="410"/>
      <c r="Y5649" s="410"/>
      <c r="Z5649" s="410"/>
      <c r="AA5649" s="410"/>
      <c r="AB5649" s="410"/>
      <c r="AC5649" s="410"/>
      <c r="AD5649" s="410"/>
    </row>
    <row r="5650" spans="3:30" s="30" customFormat="1" x14ac:dyDescent="0.25">
      <c r="C5650" s="33"/>
      <c r="D5650" s="33"/>
      <c r="E5650" s="33"/>
      <c r="F5650" s="33"/>
      <c r="G5650" s="33"/>
      <c r="N5650"/>
      <c r="O5650"/>
      <c r="P5650"/>
      <c r="Q5650"/>
      <c r="R5650"/>
      <c r="S5650"/>
      <c r="T5650"/>
      <c r="U5650"/>
      <c r="V5650"/>
      <c r="W5650"/>
      <c r="X5650" s="410"/>
      <c r="Y5650" s="410"/>
      <c r="Z5650" s="410"/>
      <c r="AA5650" s="410"/>
      <c r="AB5650" s="410"/>
      <c r="AC5650" s="410"/>
      <c r="AD5650" s="410"/>
    </row>
    <row r="5651" spans="3:30" s="30" customFormat="1" x14ac:dyDescent="0.25">
      <c r="C5651" s="33"/>
      <c r="D5651" s="33"/>
      <c r="E5651" s="33"/>
      <c r="F5651" s="33"/>
      <c r="G5651" s="33"/>
      <c r="N5651"/>
      <c r="O5651"/>
      <c r="P5651"/>
      <c r="Q5651"/>
      <c r="R5651"/>
      <c r="S5651"/>
      <c r="T5651"/>
      <c r="U5651"/>
      <c r="V5651"/>
      <c r="W5651"/>
      <c r="X5651" s="410"/>
      <c r="Y5651" s="410"/>
      <c r="Z5651" s="410"/>
      <c r="AA5651" s="410"/>
      <c r="AB5651" s="410"/>
      <c r="AC5651" s="410"/>
      <c r="AD5651" s="410"/>
    </row>
    <row r="5652" spans="3:30" s="30" customFormat="1" x14ac:dyDescent="0.25">
      <c r="C5652" s="33"/>
      <c r="D5652" s="33"/>
      <c r="E5652" s="33"/>
      <c r="F5652" s="33"/>
      <c r="G5652" s="33"/>
      <c r="N5652"/>
      <c r="O5652"/>
      <c r="P5652"/>
      <c r="Q5652"/>
      <c r="R5652"/>
      <c r="S5652"/>
      <c r="T5652"/>
      <c r="U5652"/>
      <c r="V5652"/>
      <c r="W5652"/>
      <c r="X5652" s="410"/>
      <c r="Y5652" s="410"/>
      <c r="Z5652" s="410"/>
      <c r="AA5652" s="410"/>
      <c r="AB5652" s="410"/>
      <c r="AC5652" s="410"/>
      <c r="AD5652" s="410"/>
    </row>
    <row r="5653" spans="3:30" s="30" customFormat="1" x14ac:dyDescent="0.25">
      <c r="C5653" s="33"/>
      <c r="D5653" s="33"/>
      <c r="E5653" s="33"/>
      <c r="F5653" s="33"/>
      <c r="G5653" s="33"/>
      <c r="N5653"/>
      <c r="O5653"/>
      <c r="P5653"/>
      <c r="Q5653"/>
      <c r="R5653"/>
      <c r="S5653"/>
      <c r="T5653"/>
      <c r="U5653"/>
      <c r="V5653"/>
      <c r="W5653"/>
      <c r="X5653" s="410"/>
      <c r="Y5653" s="410"/>
      <c r="Z5653" s="410"/>
      <c r="AA5653" s="410"/>
      <c r="AB5653" s="410"/>
      <c r="AC5653" s="410"/>
      <c r="AD5653" s="410"/>
    </row>
    <row r="5654" spans="3:30" s="30" customFormat="1" x14ac:dyDescent="0.25">
      <c r="C5654" s="33"/>
      <c r="D5654" s="33"/>
      <c r="E5654" s="33"/>
      <c r="F5654" s="33"/>
      <c r="G5654" s="33"/>
      <c r="N5654"/>
      <c r="O5654"/>
      <c r="P5654"/>
      <c r="Q5654"/>
      <c r="R5654"/>
      <c r="S5654"/>
      <c r="T5654"/>
      <c r="U5654"/>
      <c r="V5654"/>
      <c r="W5654"/>
      <c r="X5654" s="410"/>
      <c r="Y5654" s="410"/>
      <c r="Z5654" s="410"/>
      <c r="AA5654" s="410"/>
      <c r="AB5654" s="410"/>
      <c r="AC5654" s="410"/>
      <c r="AD5654" s="410"/>
    </row>
    <row r="5655" spans="3:30" s="30" customFormat="1" x14ac:dyDescent="0.25">
      <c r="C5655" s="33"/>
      <c r="D5655" s="33"/>
      <c r="E5655" s="33"/>
      <c r="F5655" s="33"/>
      <c r="G5655" s="33"/>
      <c r="N5655"/>
      <c r="O5655"/>
      <c r="P5655"/>
      <c r="Q5655"/>
      <c r="R5655"/>
      <c r="S5655"/>
      <c r="T5655"/>
      <c r="U5655"/>
      <c r="V5655"/>
      <c r="W5655"/>
      <c r="X5655" s="410"/>
      <c r="Y5655" s="410"/>
      <c r="Z5655" s="410"/>
      <c r="AA5655" s="410"/>
      <c r="AB5655" s="410"/>
      <c r="AC5655" s="410"/>
      <c r="AD5655" s="410"/>
    </row>
    <row r="5656" spans="3:30" s="30" customFormat="1" x14ac:dyDescent="0.25">
      <c r="C5656" s="33"/>
      <c r="D5656" s="33"/>
      <c r="E5656" s="33"/>
      <c r="F5656" s="33"/>
      <c r="G5656" s="33"/>
      <c r="N5656"/>
      <c r="O5656"/>
      <c r="P5656"/>
      <c r="Q5656"/>
      <c r="R5656"/>
      <c r="S5656"/>
      <c r="T5656"/>
      <c r="U5656"/>
      <c r="V5656"/>
      <c r="W5656"/>
      <c r="X5656" s="410"/>
      <c r="Y5656" s="410"/>
      <c r="Z5656" s="410"/>
      <c r="AA5656" s="410"/>
      <c r="AB5656" s="410"/>
      <c r="AC5656" s="410"/>
      <c r="AD5656" s="410"/>
    </row>
    <row r="5657" spans="3:30" s="30" customFormat="1" x14ac:dyDescent="0.25">
      <c r="C5657" s="33"/>
      <c r="D5657" s="33"/>
      <c r="E5657" s="33"/>
      <c r="F5657" s="33"/>
      <c r="G5657" s="33"/>
      <c r="N5657"/>
      <c r="O5657"/>
      <c r="P5657"/>
      <c r="Q5657"/>
      <c r="R5657"/>
      <c r="S5657"/>
      <c r="T5657"/>
      <c r="U5657"/>
      <c r="V5657"/>
      <c r="W5657"/>
      <c r="X5657" s="410"/>
      <c r="Y5657" s="410"/>
      <c r="Z5657" s="410"/>
      <c r="AA5657" s="410"/>
      <c r="AB5657" s="410"/>
      <c r="AC5657" s="410"/>
      <c r="AD5657" s="410"/>
    </row>
    <row r="5658" spans="3:30" s="30" customFormat="1" x14ac:dyDescent="0.25">
      <c r="C5658" s="33"/>
      <c r="D5658" s="33"/>
      <c r="E5658" s="33"/>
      <c r="F5658" s="33"/>
      <c r="G5658" s="33"/>
      <c r="N5658"/>
      <c r="O5658"/>
      <c r="P5658"/>
      <c r="Q5658"/>
      <c r="R5658"/>
      <c r="S5658"/>
      <c r="T5658"/>
      <c r="U5658"/>
      <c r="V5658"/>
      <c r="W5658"/>
      <c r="X5658" s="410"/>
      <c r="Y5658" s="410"/>
      <c r="Z5658" s="410"/>
      <c r="AA5658" s="410"/>
      <c r="AB5658" s="410"/>
      <c r="AC5658" s="410"/>
      <c r="AD5658" s="410"/>
    </row>
    <row r="5659" spans="3:30" s="30" customFormat="1" x14ac:dyDescent="0.25">
      <c r="C5659" s="33"/>
      <c r="D5659" s="33"/>
      <c r="E5659" s="33"/>
      <c r="F5659" s="33"/>
      <c r="G5659" s="33"/>
      <c r="N5659"/>
      <c r="O5659"/>
      <c r="P5659"/>
      <c r="Q5659"/>
      <c r="R5659"/>
      <c r="S5659"/>
      <c r="T5659"/>
      <c r="U5659"/>
      <c r="V5659"/>
      <c r="W5659"/>
      <c r="X5659" s="410"/>
      <c r="Y5659" s="410"/>
      <c r="Z5659" s="410"/>
      <c r="AA5659" s="410"/>
      <c r="AB5659" s="410"/>
      <c r="AC5659" s="410"/>
      <c r="AD5659" s="410"/>
    </row>
    <row r="5660" spans="3:30" s="30" customFormat="1" x14ac:dyDescent="0.25">
      <c r="C5660" s="33"/>
      <c r="D5660" s="33"/>
      <c r="E5660" s="33"/>
      <c r="F5660" s="33"/>
      <c r="G5660" s="33"/>
      <c r="N5660"/>
      <c r="O5660"/>
      <c r="P5660"/>
      <c r="Q5660"/>
      <c r="R5660"/>
      <c r="S5660"/>
      <c r="T5660"/>
      <c r="U5660"/>
      <c r="V5660"/>
      <c r="W5660"/>
      <c r="X5660" s="410"/>
      <c r="Y5660" s="410"/>
      <c r="Z5660" s="410"/>
      <c r="AA5660" s="410"/>
      <c r="AB5660" s="410"/>
      <c r="AC5660" s="410"/>
      <c r="AD5660" s="410"/>
    </row>
    <row r="5661" spans="3:30" s="30" customFormat="1" x14ac:dyDescent="0.25">
      <c r="C5661" s="33"/>
      <c r="D5661" s="33"/>
      <c r="E5661" s="33"/>
      <c r="F5661" s="33"/>
      <c r="G5661" s="33"/>
      <c r="N5661"/>
      <c r="O5661"/>
      <c r="P5661"/>
      <c r="Q5661"/>
      <c r="R5661"/>
      <c r="S5661"/>
      <c r="T5661"/>
      <c r="U5661"/>
      <c r="V5661"/>
      <c r="W5661"/>
      <c r="X5661" s="410"/>
      <c r="Y5661" s="410"/>
      <c r="Z5661" s="410"/>
      <c r="AA5661" s="410"/>
      <c r="AB5661" s="410"/>
      <c r="AC5661" s="410"/>
      <c r="AD5661" s="410"/>
    </row>
    <row r="5662" spans="3:30" s="30" customFormat="1" x14ac:dyDescent="0.25">
      <c r="C5662" s="33"/>
      <c r="D5662" s="33"/>
      <c r="E5662" s="33"/>
      <c r="F5662" s="33"/>
      <c r="G5662" s="33"/>
      <c r="N5662"/>
      <c r="O5662"/>
      <c r="P5662"/>
      <c r="Q5662"/>
      <c r="R5662"/>
      <c r="S5662"/>
      <c r="T5662"/>
      <c r="U5662"/>
      <c r="V5662"/>
      <c r="W5662"/>
      <c r="X5662" s="410"/>
      <c r="Y5662" s="410"/>
      <c r="Z5662" s="410"/>
      <c r="AA5662" s="410"/>
      <c r="AB5662" s="410"/>
      <c r="AC5662" s="410"/>
      <c r="AD5662" s="410"/>
    </row>
    <row r="5663" spans="3:30" s="30" customFormat="1" x14ac:dyDescent="0.25">
      <c r="C5663" s="33"/>
      <c r="D5663" s="33"/>
      <c r="E5663" s="33"/>
      <c r="F5663" s="33"/>
      <c r="G5663" s="33"/>
      <c r="N5663"/>
      <c r="O5663"/>
      <c r="P5663"/>
      <c r="Q5663"/>
      <c r="R5663"/>
      <c r="S5663"/>
      <c r="T5663"/>
      <c r="U5663"/>
      <c r="V5663"/>
      <c r="W5663"/>
      <c r="X5663" s="410"/>
      <c r="Y5663" s="410"/>
      <c r="Z5663" s="410"/>
      <c r="AA5663" s="410"/>
      <c r="AB5663" s="410"/>
      <c r="AC5663" s="410"/>
      <c r="AD5663" s="410"/>
    </row>
    <row r="5664" spans="3:30" s="30" customFormat="1" x14ac:dyDescent="0.25">
      <c r="C5664" s="33"/>
      <c r="D5664" s="33"/>
      <c r="E5664" s="33"/>
      <c r="F5664" s="33"/>
      <c r="G5664" s="33"/>
      <c r="N5664"/>
      <c r="O5664"/>
      <c r="P5664"/>
      <c r="Q5664"/>
      <c r="R5664"/>
      <c r="S5664"/>
      <c r="T5664"/>
      <c r="U5664"/>
      <c r="V5664"/>
      <c r="W5664"/>
      <c r="X5664" s="410"/>
      <c r="Y5664" s="410"/>
      <c r="Z5664" s="410"/>
      <c r="AA5664" s="410"/>
      <c r="AB5664" s="410"/>
      <c r="AC5664" s="410"/>
      <c r="AD5664" s="410"/>
    </row>
    <row r="5665" spans="3:30" s="30" customFormat="1" x14ac:dyDescent="0.25">
      <c r="C5665" s="33"/>
      <c r="D5665" s="33"/>
      <c r="E5665" s="33"/>
      <c r="F5665" s="33"/>
      <c r="G5665" s="33"/>
      <c r="N5665"/>
      <c r="O5665"/>
      <c r="P5665"/>
      <c r="Q5665"/>
      <c r="R5665"/>
      <c r="S5665"/>
      <c r="T5665"/>
      <c r="U5665"/>
      <c r="V5665"/>
      <c r="W5665"/>
      <c r="X5665" s="410"/>
      <c r="Y5665" s="410"/>
      <c r="Z5665" s="410"/>
      <c r="AA5665" s="410"/>
      <c r="AB5665" s="410"/>
      <c r="AC5665" s="410"/>
      <c r="AD5665" s="410"/>
    </row>
    <row r="5666" spans="3:30" s="30" customFormat="1" x14ac:dyDescent="0.25">
      <c r="C5666" s="33"/>
      <c r="D5666" s="33"/>
      <c r="E5666" s="33"/>
      <c r="F5666" s="33"/>
      <c r="G5666" s="33"/>
      <c r="N5666"/>
      <c r="O5666"/>
      <c r="P5666"/>
      <c r="Q5666"/>
      <c r="R5666"/>
      <c r="S5666"/>
      <c r="T5666"/>
      <c r="U5666"/>
      <c r="V5666"/>
      <c r="W5666"/>
      <c r="X5666" s="410"/>
      <c r="Y5666" s="410"/>
      <c r="Z5666" s="410"/>
      <c r="AA5666" s="410"/>
      <c r="AB5666" s="410"/>
      <c r="AC5666" s="410"/>
      <c r="AD5666" s="410"/>
    </row>
    <row r="5667" spans="3:30" s="30" customFormat="1" x14ac:dyDescent="0.25">
      <c r="C5667" s="33"/>
      <c r="D5667" s="33"/>
      <c r="E5667" s="33"/>
      <c r="F5667" s="33"/>
      <c r="G5667" s="33"/>
      <c r="N5667"/>
      <c r="O5667"/>
      <c r="P5667"/>
      <c r="Q5667"/>
      <c r="R5667"/>
      <c r="S5667"/>
      <c r="T5667"/>
      <c r="U5667"/>
      <c r="V5667"/>
      <c r="W5667"/>
      <c r="X5667" s="410"/>
      <c r="Y5667" s="410"/>
      <c r="Z5667" s="410"/>
      <c r="AA5667" s="410"/>
      <c r="AB5667" s="410"/>
      <c r="AC5667" s="410"/>
      <c r="AD5667" s="410"/>
    </row>
    <row r="5668" spans="3:30" s="30" customFormat="1" x14ac:dyDescent="0.25">
      <c r="C5668" s="33"/>
      <c r="D5668" s="33"/>
      <c r="E5668" s="33"/>
      <c r="F5668" s="33"/>
      <c r="G5668" s="33"/>
      <c r="N5668"/>
      <c r="O5668"/>
      <c r="P5668"/>
      <c r="Q5668"/>
      <c r="R5668"/>
      <c r="S5668"/>
      <c r="T5668"/>
      <c r="U5668"/>
      <c r="V5668"/>
      <c r="W5668"/>
      <c r="X5668" s="410"/>
      <c r="Y5668" s="410"/>
      <c r="Z5668" s="410"/>
      <c r="AA5668" s="410"/>
      <c r="AB5668" s="410"/>
      <c r="AC5668" s="410"/>
      <c r="AD5668" s="410"/>
    </row>
    <row r="5669" spans="3:30" s="30" customFormat="1" x14ac:dyDescent="0.25">
      <c r="C5669" s="33"/>
      <c r="D5669" s="33"/>
      <c r="E5669" s="33"/>
      <c r="F5669" s="33"/>
      <c r="G5669" s="33"/>
      <c r="N5669"/>
      <c r="O5669"/>
      <c r="P5669"/>
      <c r="Q5669"/>
      <c r="R5669"/>
      <c r="S5669"/>
      <c r="T5669"/>
      <c r="U5669"/>
      <c r="V5669"/>
      <c r="W5669"/>
      <c r="X5669" s="410"/>
      <c r="Y5669" s="410"/>
      <c r="Z5669" s="410"/>
      <c r="AA5669" s="410"/>
      <c r="AB5669" s="410"/>
      <c r="AC5669" s="410"/>
      <c r="AD5669" s="410"/>
    </row>
    <row r="5670" spans="3:30" s="30" customFormat="1" x14ac:dyDescent="0.25">
      <c r="C5670" s="33"/>
      <c r="D5670" s="33"/>
      <c r="E5670" s="33"/>
      <c r="F5670" s="33"/>
      <c r="G5670" s="33"/>
      <c r="N5670"/>
      <c r="O5670"/>
      <c r="P5670"/>
      <c r="Q5670"/>
      <c r="R5670"/>
      <c r="S5670"/>
      <c r="T5670"/>
      <c r="U5670"/>
      <c r="V5670"/>
      <c r="W5670"/>
      <c r="X5670" s="410"/>
      <c r="Y5670" s="410"/>
      <c r="Z5670" s="410"/>
      <c r="AA5670" s="410"/>
      <c r="AB5670" s="410"/>
      <c r="AC5670" s="410"/>
      <c r="AD5670" s="410"/>
    </row>
    <row r="5671" spans="3:30" s="30" customFormat="1" x14ac:dyDescent="0.25">
      <c r="C5671" s="33"/>
      <c r="D5671" s="33"/>
      <c r="E5671" s="33"/>
      <c r="F5671" s="33"/>
      <c r="G5671" s="33"/>
      <c r="N5671"/>
      <c r="O5671"/>
      <c r="P5671"/>
      <c r="Q5671"/>
      <c r="R5671"/>
      <c r="S5671"/>
      <c r="T5671"/>
      <c r="U5671"/>
      <c r="V5671"/>
      <c r="W5671"/>
      <c r="X5671" s="410"/>
      <c r="Y5671" s="410"/>
      <c r="Z5671" s="410"/>
      <c r="AA5671" s="410"/>
      <c r="AB5671" s="410"/>
      <c r="AC5671" s="410"/>
      <c r="AD5671" s="410"/>
    </row>
    <row r="5672" spans="3:30" s="30" customFormat="1" x14ac:dyDescent="0.25">
      <c r="C5672" s="33"/>
      <c r="D5672" s="33"/>
      <c r="E5672" s="33"/>
      <c r="F5672" s="33"/>
      <c r="G5672" s="33"/>
      <c r="N5672"/>
      <c r="O5672"/>
      <c r="P5672"/>
      <c r="Q5672"/>
      <c r="R5672"/>
      <c r="S5672"/>
      <c r="T5672"/>
      <c r="U5672"/>
      <c r="V5672"/>
      <c r="W5672"/>
      <c r="X5672" s="410"/>
      <c r="Y5672" s="410"/>
      <c r="Z5672" s="410"/>
      <c r="AA5672" s="410"/>
      <c r="AB5672" s="410"/>
      <c r="AC5672" s="410"/>
      <c r="AD5672" s="410"/>
    </row>
    <row r="5673" spans="3:30" s="30" customFormat="1" x14ac:dyDescent="0.25">
      <c r="C5673" s="33"/>
      <c r="D5673" s="33"/>
      <c r="E5673" s="33"/>
      <c r="F5673" s="33"/>
      <c r="G5673" s="33"/>
      <c r="N5673"/>
      <c r="O5673"/>
      <c r="P5673"/>
      <c r="Q5673"/>
      <c r="R5673"/>
      <c r="S5673"/>
      <c r="T5673"/>
      <c r="U5673"/>
      <c r="V5673"/>
      <c r="W5673"/>
      <c r="X5673" s="410"/>
      <c r="Y5673" s="410"/>
      <c r="Z5673" s="410"/>
      <c r="AA5673" s="410"/>
      <c r="AB5673" s="410"/>
      <c r="AC5673" s="410"/>
      <c r="AD5673" s="410"/>
    </row>
    <row r="5674" spans="3:30" s="30" customFormat="1" x14ac:dyDescent="0.25">
      <c r="C5674" s="33"/>
      <c r="D5674" s="33"/>
      <c r="E5674" s="33"/>
      <c r="F5674" s="33"/>
      <c r="G5674" s="33"/>
      <c r="N5674"/>
      <c r="O5674"/>
      <c r="P5674"/>
      <c r="Q5674"/>
      <c r="R5674"/>
      <c r="S5674"/>
      <c r="T5674"/>
      <c r="U5674"/>
      <c r="V5674"/>
      <c r="W5674"/>
      <c r="X5674" s="410"/>
      <c r="Y5674" s="410"/>
      <c r="Z5674" s="410"/>
      <c r="AA5674" s="410"/>
      <c r="AB5674" s="410"/>
      <c r="AC5674" s="410"/>
      <c r="AD5674" s="410"/>
    </row>
    <row r="5675" spans="3:30" s="30" customFormat="1" x14ac:dyDescent="0.25">
      <c r="C5675" s="33"/>
      <c r="D5675" s="33"/>
      <c r="E5675" s="33"/>
      <c r="F5675" s="33"/>
      <c r="G5675" s="33"/>
      <c r="N5675"/>
      <c r="O5675"/>
      <c r="P5675"/>
      <c r="Q5675"/>
      <c r="R5675"/>
      <c r="S5675"/>
      <c r="T5675"/>
      <c r="U5675"/>
      <c r="V5675"/>
      <c r="W5675"/>
      <c r="X5675" s="410"/>
      <c r="Y5675" s="410"/>
      <c r="Z5675" s="410"/>
      <c r="AA5675" s="410"/>
      <c r="AB5675" s="410"/>
      <c r="AC5675" s="410"/>
      <c r="AD5675" s="410"/>
    </row>
    <row r="5676" spans="3:30" s="30" customFormat="1" x14ac:dyDescent="0.25">
      <c r="C5676" s="33"/>
      <c r="D5676" s="33"/>
      <c r="E5676" s="33"/>
      <c r="F5676" s="33"/>
      <c r="G5676" s="33"/>
      <c r="N5676"/>
      <c r="O5676"/>
      <c r="P5676"/>
      <c r="Q5676"/>
      <c r="R5676"/>
      <c r="S5676"/>
      <c r="T5676"/>
      <c r="U5676"/>
      <c r="V5676"/>
      <c r="W5676"/>
      <c r="X5676" s="410"/>
      <c r="Y5676" s="410"/>
      <c r="Z5676" s="410"/>
      <c r="AA5676" s="410"/>
      <c r="AB5676" s="410"/>
      <c r="AC5676" s="410"/>
      <c r="AD5676" s="410"/>
    </row>
    <row r="5677" spans="3:30" s="30" customFormat="1" x14ac:dyDescent="0.25">
      <c r="C5677" s="33"/>
      <c r="D5677" s="33"/>
      <c r="E5677" s="33"/>
      <c r="F5677" s="33"/>
      <c r="G5677" s="33"/>
      <c r="N5677"/>
      <c r="O5677"/>
      <c r="P5677"/>
      <c r="Q5677"/>
      <c r="R5677"/>
      <c r="S5677"/>
      <c r="T5677"/>
      <c r="U5677"/>
      <c r="V5677"/>
      <c r="W5677"/>
      <c r="X5677" s="410"/>
      <c r="Y5677" s="410"/>
      <c r="Z5677" s="410"/>
      <c r="AA5677" s="410"/>
      <c r="AB5677" s="410"/>
      <c r="AC5677" s="410"/>
      <c r="AD5677" s="410"/>
    </row>
    <row r="5678" spans="3:30" s="30" customFormat="1" x14ac:dyDescent="0.25">
      <c r="C5678" s="33"/>
      <c r="D5678" s="33"/>
      <c r="E5678" s="33"/>
      <c r="F5678" s="33"/>
      <c r="G5678" s="33"/>
      <c r="N5678"/>
      <c r="O5678"/>
      <c r="P5678"/>
      <c r="Q5678"/>
      <c r="R5678"/>
      <c r="S5678"/>
      <c r="T5678"/>
      <c r="U5678"/>
      <c r="V5678"/>
      <c r="W5678"/>
      <c r="X5678" s="410"/>
      <c r="Y5678" s="410"/>
      <c r="Z5678" s="410"/>
      <c r="AA5678" s="410"/>
      <c r="AB5678" s="410"/>
      <c r="AC5678" s="410"/>
      <c r="AD5678" s="410"/>
    </row>
    <row r="5679" spans="3:30" s="30" customFormat="1" x14ac:dyDescent="0.25">
      <c r="C5679" s="33"/>
      <c r="D5679" s="33"/>
      <c r="E5679" s="33"/>
      <c r="F5679" s="33"/>
      <c r="G5679" s="33"/>
      <c r="N5679"/>
      <c r="O5679"/>
      <c r="P5679"/>
      <c r="Q5679"/>
      <c r="R5679"/>
      <c r="S5679"/>
      <c r="T5679"/>
      <c r="U5679"/>
      <c r="V5679"/>
      <c r="W5679"/>
      <c r="X5679" s="410"/>
      <c r="Y5679" s="410"/>
      <c r="Z5679" s="410"/>
      <c r="AA5679" s="410"/>
      <c r="AB5679" s="410"/>
      <c r="AC5679" s="410"/>
      <c r="AD5679" s="410"/>
    </row>
    <row r="5680" spans="3:30" s="30" customFormat="1" x14ac:dyDescent="0.25">
      <c r="C5680" s="33"/>
      <c r="D5680" s="33"/>
      <c r="E5680" s="33"/>
      <c r="F5680" s="33"/>
      <c r="G5680" s="33"/>
      <c r="N5680"/>
      <c r="O5680"/>
      <c r="P5680"/>
      <c r="Q5680"/>
      <c r="R5680"/>
      <c r="S5680"/>
      <c r="T5680"/>
      <c r="U5680"/>
      <c r="V5680"/>
      <c r="W5680"/>
      <c r="X5680" s="410"/>
      <c r="Y5680" s="410"/>
      <c r="Z5680" s="410"/>
      <c r="AA5680" s="410"/>
      <c r="AB5680" s="410"/>
      <c r="AC5680" s="410"/>
      <c r="AD5680" s="410"/>
    </row>
    <row r="5681" spans="3:30" s="30" customFormat="1" x14ac:dyDescent="0.25">
      <c r="C5681" s="33"/>
      <c r="D5681" s="33"/>
      <c r="E5681" s="33"/>
      <c r="F5681" s="33"/>
      <c r="G5681" s="33"/>
      <c r="N5681"/>
      <c r="O5681"/>
      <c r="P5681"/>
      <c r="Q5681"/>
      <c r="R5681"/>
      <c r="S5681"/>
      <c r="T5681"/>
      <c r="U5681"/>
      <c r="V5681"/>
      <c r="W5681"/>
      <c r="X5681" s="410"/>
      <c r="Y5681" s="410"/>
      <c r="Z5681" s="410"/>
      <c r="AA5681" s="410"/>
      <c r="AB5681" s="410"/>
      <c r="AC5681" s="410"/>
      <c r="AD5681" s="410"/>
    </row>
    <row r="5682" spans="3:30" s="30" customFormat="1" x14ac:dyDescent="0.25">
      <c r="C5682" s="33"/>
      <c r="D5682" s="33"/>
      <c r="E5682" s="33"/>
      <c r="F5682" s="33"/>
      <c r="G5682" s="33"/>
      <c r="N5682"/>
      <c r="O5682"/>
      <c r="P5682"/>
      <c r="Q5682"/>
      <c r="R5682"/>
      <c r="S5682"/>
      <c r="T5682"/>
      <c r="U5682"/>
      <c r="V5682"/>
      <c r="W5682"/>
      <c r="X5682" s="410"/>
      <c r="Y5682" s="410"/>
      <c r="Z5682" s="410"/>
      <c r="AA5682" s="410"/>
      <c r="AB5682" s="410"/>
      <c r="AC5682" s="410"/>
      <c r="AD5682" s="410"/>
    </row>
    <row r="5683" spans="3:30" s="30" customFormat="1" x14ac:dyDescent="0.25">
      <c r="C5683" s="33"/>
      <c r="D5683" s="33"/>
      <c r="E5683" s="33"/>
      <c r="F5683" s="33"/>
      <c r="G5683" s="33"/>
      <c r="N5683"/>
      <c r="O5683"/>
      <c r="P5683"/>
      <c r="Q5683"/>
      <c r="R5683"/>
      <c r="S5683"/>
      <c r="T5683"/>
      <c r="U5683"/>
      <c r="V5683"/>
      <c r="W5683"/>
      <c r="X5683" s="410"/>
      <c r="Y5683" s="410"/>
      <c r="Z5683" s="410"/>
      <c r="AA5683" s="410"/>
      <c r="AB5683" s="410"/>
      <c r="AC5683" s="410"/>
      <c r="AD5683" s="410"/>
    </row>
    <row r="5684" spans="3:30" s="30" customFormat="1" x14ac:dyDescent="0.25">
      <c r="C5684" s="33"/>
      <c r="D5684" s="33"/>
      <c r="E5684" s="33"/>
      <c r="F5684" s="33"/>
      <c r="G5684" s="33"/>
      <c r="N5684"/>
      <c r="O5684"/>
      <c r="P5684"/>
      <c r="Q5684"/>
      <c r="R5684"/>
      <c r="S5684"/>
      <c r="T5684"/>
      <c r="U5684"/>
      <c r="V5684"/>
      <c r="W5684"/>
      <c r="X5684" s="410"/>
      <c r="Y5684" s="410"/>
      <c r="Z5684" s="410"/>
      <c r="AA5684" s="410"/>
      <c r="AB5684" s="410"/>
      <c r="AC5684" s="410"/>
      <c r="AD5684" s="410"/>
    </row>
    <row r="5685" spans="3:30" s="30" customFormat="1" x14ac:dyDescent="0.25">
      <c r="C5685" s="33"/>
      <c r="D5685" s="33"/>
      <c r="E5685" s="33"/>
      <c r="F5685" s="33"/>
      <c r="G5685" s="33"/>
      <c r="N5685"/>
      <c r="O5685"/>
      <c r="P5685"/>
      <c r="Q5685"/>
      <c r="R5685"/>
      <c r="S5685"/>
      <c r="T5685"/>
      <c r="U5685"/>
      <c r="V5685"/>
      <c r="W5685"/>
      <c r="X5685" s="410"/>
      <c r="Y5685" s="410"/>
      <c r="Z5685" s="410"/>
      <c r="AA5685" s="410"/>
      <c r="AB5685" s="410"/>
      <c r="AC5685" s="410"/>
      <c r="AD5685" s="410"/>
    </row>
    <row r="5686" spans="3:30" s="30" customFormat="1" x14ac:dyDescent="0.25">
      <c r="C5686" s="33"/>
      <c r="D5686" s="33"/>
      <c r="E5686" s="33"/>
      <c r="F5686" s="33"/>
      <c r="G5686" s="33"/>
      <c r="N5686"/>
      <c r="O5686"/>
      <c r="P5686"/>
      <c r="Q5686"/>
      <c r="R5686"/>
      <c r="S5686"/>
      <c r="T5686"/>
      <c r="U5686"/>
      <c r="V5686"/>
      <c r="W5686"/>
      <c r="X5686" s="410"/>
      <c r="Y5686" s="410"/>
      <c r="Z5686" s="410"/>
      <c r="AA5686" s="410"/>
      <c r="AB5686" s="410"/>
      <c r="AC5686" s="410"/>
      <c r="AD5686" s="410"/>
    </row>
    <row r="5687" spans="3:30" s="30" customFormat="1" x14ac:dyDescent="0.25">
      <c r="C5687" s="33"/>
      <c r="D5687" s="33"/>
      <c r="E5687" s="33"/>
      <c r="F5687" s="33"/>
      <c r="G5687" s="33"/>
      <c r="N5687"/>
      <c r="O5687"/>
      <c r="P5687"/>
      <c r="Q5687"/>
      <c r="R5687"/>
      <c r="S5687"/>
      <c r="T5687"/>
      <c r="U5687"/>
      <c r="V5687"/>
      <c r="W5687"/>
      <c r="X5687" s="410"/>
      <c r="Y5687" s="410"/>
      <c r="Z5687" s="410"/>
      <c r="AA5687" s="410"/>
      <c r="AB5687" s="410"/>
      <c r="AC5687" s="410"/>
      <c r="AD5687" s="410"/>
    </row>
    <row r="5688" spans="3:30" s="30" customFormat="1" x14ac:dyDescent="0.25">
      <c r="C5688" s="33"/>
      <c r="D5688" s="33"/>
      <c r="E5688" s="33"/>
      <c r="F5688" s="33"/>
      <c r="G5688" s="33"/>
      <c r="N5688"/>
      <c r="O5688"/>
      <c r="P5688"/>
      <c r="Q5688"/>
      <c r="R5688"/>
      <c r="S5688"/>
      <c r="T5688"/>
      <c r="U5688"/>
      <c r="V5688"/>
      <c r="W5688"/>
      <c r="X5688" s="410"/>
      <c r="Y5688" s="410"/>
      <c r="Z5688" s="410"/>
      <c r="AA5688" s="410"/>
      <c r="AB5688" s="410"/>
      <c r="AC5688" s="410"/>
      <c r="AD5688" s="410"/>
    </row>
    <row r="5689" spans="3:30" s="30" customFormat="1" x14ac:dyDescent="0.25">
      <c r="C5689" s="33"/>
      <c r="D5689" s="33"/>
      <c r="E5689" s="33"/>
      <c r="F5689" s="33"/>
      <c r="G5689" s="33"/>
      <c r="N5689"/>
      <c r="O5689"/>
      <c r="P5689"/>
      <c r="Q5689"/>
      <c r="R5689"/>
      <c r="S5689"/>
      <c r="T5689"/>
      <c r="U5689"/>
      <c r="V5689"/>
      <c r="W5689"/>
      <c r="X5689" s="410"/>
      <c r="Y5689" s="410"/>
      <c r="Z5689" s="410"/>
      <c r="AA5689" s="410"/>
      <c r="AB5689" s="410"/>
      <c r="AC5689" s="410"/>
      <c r="AD5689" s="410"/>
    </row>
    <row r="5690" spans="3:30" s="30" customFormat="1" x14ac:dyDescent="0.25">
      <c r="C5690" s="33"/>
      <c r="D5690" s="33"/>
      <c r="E5690" s="33"/>
      <c r="F5690" s="33"/>
      <c r="G5690" s="33"/>
      <c r="N5690"/>
      <c r="O5690"/>
      <c r="P5690"/>
      <c r="Q5690"/>
      <c r="R5690"/>
      <c r="S5690"/>
      <c r="T5690"/>
      <c r="U5690"/>
      <c r="V5690"/>
      <c r="W5690"/>
      <c r="X5690" s="410"/>
      <c r="Y5690" s="410"/>
      <c r="Z5690" s="410"/>
      <c r="AA5690" s="410"/>
      <c r="AB5690" s="410"/>
      <c r="AC5690" s="410"/>
      <c r="AD5690" s="410"/>
    </row>
    <row r="5691" spans="3:30" s="30" customFormat="1" x14ac:dyDescent="0.25">
      <c r="C5691" s="33"/>
      <c r="D5691" s="33"/>
      <c r="E5691" s="33"/>
      <c r="F5691" s="33"/>
      <c r="G5691" s="33"/>
      <c r="N5691"/>
      <c r="O5691"/>
      <c r="P5691"/>
      <c r="Q5691"/>
      <c r="R5691"/>
      <c r="S5691"/>
      <c r="T5691"/>
      <c r="U5691"/>
      <c r="V5691"/>
      <c r="W5691"/>
      <c r="X5691" s="410"/>
      <c r="Y5691" s="410"/>
      <c r="Z5691" s="410"/>
      <c r="AA5691" s="410"/>
      <c r="AB5691" s="410"/>
      <c r="AC5691" s="410"/>
      <c r="AD5691" s="410"/>
    </row>
    <row r="5692" spans="3:30" s="30" customFormat="1" x14ac:dyDescent="0.25">
      <c r="C5692" s="33"/>
      <c r="D5692" s="33"/>
      <c r="E5692" s="33"/>
      <c r="F5692" s="33"/>
      <c r="G5692" s="33"/>
      <c r="N5692"/>
      <c r="O5692"/>
      <c r="P5692"/>
      <c r="Q5692"/>
      <c r="R5692"/>
      <c r="S5692"/>
      <c r="T5692"/>
      <c r="U5692"/>
      <c r="V5692"/>
      <c r="W5692"/>
      <c r="X5692" s="410"/>
      <c r="Y5692" s="410"/>
      <c r="Z5692" s="410"/>
      <c r="AA5692" s="410"/>
      <c r="AB5692" s="410"/>
      <c r="AC5692" s="410"/>
      <c r="AD5692" s="410"/>
    </row>
    <row r="5693" spans="3:30" s="30" customFormat="1" x14ac:dyDescent="0.25">
      <c r="C5693" s="33"/>
      <c r="D5693" s="33"/>
      <c r="E5693" s="33"/>
      <c r="F5693" s="33"/>
      <c r="G5693" s="33"/>
      <c r="N5693"/>
      <c r="O5693"/>
      <c r="P5693"/>
      <c r="Q5693"/>
      <c r="R5693"/>
      <c r="S5693"/>
      <c r="T5693"/>
      <c r="U5693"/>
      <c r="V5693"/>
      <c r="W5693"/>
      <c r="X5693" s="410"/>
      <c r="Y5693" s="410"/>
      <c r="Z5693" s="410"/>
      <c r="AA5693" s="410"/>
      <c r="AB5693" s="410"/>
      <c r="AC5693" s="410"/>
      <c r="AD5693" s="410"/>
    </row>
    <row r="5694" spans="3:30" s="30" customFormat="1" x14ac:dyDescent="0.25">
      <c r="C5694" s="33"/>
      <c r="D5694" s="33"/>
      <c r="E5694" s="33"/>
      <c r="F5694" s="33"/>
      <c r="G5694" s="33"/>
      <c r="N5694"/>
      <c r="O5694"/>
      <c r="P5694"/>
      <c r="Q5694"/>
      <c r="R5694"/>
      <c r="S5694"/>
      <c r="T5694"/>
      <c r="U5694"/>
      <c r="V5694"/>
      <c r="W5694"/>
      <c r="X5694" s="410"/>
      <c r="Y5694" s="410"/>
      <c r="Z5694" s="410"/>
      <c r="AA5694" s="410"/>
      <c r="AB5694" s="410"/>
      <c r="AC5694" s="410"/>
      <c r="AD5694" s="410"/>
    </row>
    <row r="5695" spans="3:30" s="30" customFormat="1" x14ac:dyDescent="0.25">
      <c r="C5695" s="33"/>
      <c r="D5695" s="33"/>
      <c r="E5695" s="33"/>
      <c r="F5695" s="33"/>
      <c r="G5695" s="33"/>
      <c r="N5695"/>
      <c r="O5695"/>
      <c r="P5695"/>
      <c r="Q5695"/>
      <c r="R5695"/>
      <c r="S5695"/>
      <c r="T5695"/>
      <c r="U5695"/>
      <c r="V5695"/>
      <c r="W5695"/>
      <c r="X5695" s="410"/>
      <c r="Y5695" s="410"/>
      <c r="Z5695" s="410"/>
      <c r="AA5695" s="410"/>
      <c r="AB5695" s="410"/>
      <c r="AC5695" s="410"/>
      <c r="AD5695" s="410"/>
    </row>
    <row r="5696" spans="3:30" s="30" customFormat="1" x14ac:dyDescent="0.25">
      <c r="C5696" s="33"/>
      <c r="D5696" s="33"/>
      <c r="E5696" s="33"/>
      <c r="F5696" s="33"/>
      <c r="G5696" s="33"/>
      <c r="N5696"/>
      <c r="O5696"/>
      <c r="P5696"/>
      <c r="Q5696"/>
      <c r="R5696"/>
      <c r="S5696"/>
      <c r="T5696"/>
      <c r="U5696"/>
      <c r="V5696"/>
      <c r="W5696"/>
      <c r="X5696" s="410"/>
      <c r="Y5696" s="410"/>
      <c r="Z5696" s="410"/>
      <c r="AA5696" s="410"/>
      <c r="AB5696" s="410"/>
      <c r="AC5696" s="410"/>
      <c r="AD5696" s="410"/>
    </row>
    <row r="5697" spans="3:30" s="30" customFormat="1" x14ac:dyDescent="0.25">
      <c r="C5697" s="33"/>
      <c r="D5697" s="33"/>
      <c r="E5697" s="33"/>
      <c r="F5697" s="33"/>
      <c r="G5697" s="33"/>
      <c r="N5697"/>
      <c r="O5697"/>
      <c r="P5697"/>
      <c r="Q5697"/>
      <c r="R5697"/>
      <c r="S5697"/>
      <c r="T5697"/>
      <c r="U5697"/>
      <c r="V5697"/>
      <c r="W5697"/>
      <c r="X5697" s="410"/>
      <c r="Y5697" s="410"/>
      <c r="Z5697" s="410"/>
      <c r="AA5697" s="410"/>
      <c r="AB5697" s="410"/>
      <c r="AC5697" s="410"/>
      <c r="AD5697" s="410"/>
    </row>
    <row r="5698" spans="3:30" s="30" customFormat="1" x14ac:dyDescent="0.25">
      <c r="C5698" s="33"/>
      <c r="D5698" s="33"/>
      <c r="E5698" s="33"/>
      <c r="F5698" s="33"/>
      <c r="G5698" s="33"/>
      <c r="N5698"/>
      <c r="O5698"/>
      <c r="P5698"/>
      <c r="Q5698"/>
      <c r="R5698"/>
      <c r="S5698"/>
      <c r="T5698"/>
      <c r="U5698"/>
      <c r="V5698"/>
      <c r="W5698"/>
      <c r="X5698" s="410"/>
      <c r="Y5698" s="410"/>
      <c r="Z5698" s="410"/>
      <c r="AA5698" s="410"/>
      <c r="AB5698" s="410"/>
      <c r="AC5698" s="410"/>
      <c r="AD5698" s="410"/>
    </row>
    <row r="5699" spans="3:30" s="30" customFormat="1" x14ac:dyDescent="0.25">
      <c r="C5699" s="33"/>
      <c r="D5699" s="33"/>
      <c r="E5699" s="33"/>
      <c r="F5699" s="33"/>
      <c r="G5699" s="33"/>
      <c r="N5699"/>
      <c r="O5699"/>
      <c r="P5699"/>
      <c r="Q5699"/>
      <c r="R5699"/>
      <c r="S5699"/>
      <c r="T5699"/>
      <c r="U5699"/>
      <c r="V5699"/>
      <c r="W5699"/>
      <c r="X5699" s="410"/>
      <c r="Y5699" s="410"/>
      <c r="Z5699" s="410"/>
      <c r="AA5699" s="410"/>
      <c r="AB5699" s="410"/>
      <c r="AC5699" s="410"/>
      <c r="AD5699" s="410"/>
    </row>
    <row r="5700" spans="3:30" s="30" customFormat="1" x14ac:dyDescent="0.25">
      <c r="C5700" s="33"/>
      <c r="D5700" s="33"/>
      <c r="E5700" s="33"/>
      <c r="F5700" s="33"/>
      <c r="G5700" s="33"/>
      <c r="N5700"/>
      <c r="O5700"/>
      <c r="P5700"/>
      <c r="Q5700"/>
      <c r="R5700"/>
      <c r="S5700"/>
      <c r="T5700"/>
      <c r="U5700"/>
      <c r="V5700"/>
      <c r="W5700"/>
      <c r="X5700" s="410"/>
      <c r="Y5700" s="410"/>
      <c r="Z5700" s="410"/>
      <c r="AA5700" s="410"/>
      <c r="AB5700" s="410"/>
      <c r="AC5700" s="410"/>
      <c r="AD5700" s="410"/>
    </row>
    <row r="5701" spans="3:30" s="30" customFormat="1" x14ac:dyDescent="0.25">
      <c r="C5701" s="33"/>
      <c r="D5701" s="33"/>
      <c r="E5701" s="33"/>
      <c r="F5701" s="33"/>
      <c r="G5701" s="33"/>
      <c r="N5701"/>
      <c r="O5701"/>
      <c r="P5701"/>
      <c r="Q5701"/>
      <c r="R5701"/>
      <c r="S5701"/>
      <c r="T5701"/>
      <c r="U5701"/>
      <c r="V5701"/>
      <c r="W5701"/>
      <c r="X5701" s="410"/>
      <c r="Y5701" s="410"/>
      <c r="Z5701" s="410"/>
      <c r="AA5701" s="410"/>
      <c r="AB5701" s="410"/>
      <c r="AC5701" s="410"/>
      <c r="AD5701" s="410"/>
    </row>
    <row r="5702" spans="3:30" s="30" customFormat="1" x14ac:dyDescent="0.25">
      <c r="C5702" s="33"/>
      <c r="D5702" s="33"/>
      <c r="E5702" s="33"/>
      <c r="F5702" s="33"/>
      <c r="G5702" s="33"/>
      <c r="N5702"/>
      <c r="O5702"/>
      <c r="P5702"/>
      <c r="Q5702"/>
      <c r="R5702"/>
      <c r="S5702"/>
      <c r="T5702"/>
      <c r="U5702"/>
      <c r="V5702"/>
      <c r="W5702"/>
      <c r="X5702" s="410"/>
      <c r="Y5702" s="410"/>
      <c r="Z5702" s="410"/>
      <c r="AA5702" s="410"/>
      <c r="AB5702" s="410"/>
      <c r="AC5702" s="410"/>
      <c r="AD5702" s="410"/>
    </row>
    <row r="5703" spans="3:30" s="30" customFormat="1" x14ac:dyDescent="0.25">
      <c r="C5703" s="33"/>
      <c r="D5703" s="33"/>
      <c r="E5703" s="33"/>
      <c r="F5703" s="33"/>
      <c r="G5703" s="33"/>
      <c r="N5703"/>
      <c r="O5703"/>
      <c r="P5703"/>
      <c r="Q5703"/>
      <c r="R5703"/>
      <c r="S5703"/>
      <c r="T5703"/>
      <c r="U5703"/>
      <c r="V5703"/>
      <c r="W5703"/>
      <c r="X5703" s="410"/>
      <c r="Y5703" s="410"/>
      <c r="Z5703" s="410"/>
      <c r="AA5703" s="410"/>
      <c r="AB5703" s="410"/>
      <c r="AC5703" s="410"/>
      <c r="AD5703" s="410"/>
    </row>
    <row r="5704" spans="3:30" s="30" customFormat="1" x14ac:dyDescent="0.25">
      <c r="C5704" s="33"/>
      <c r="D5704" s="33"/>
      <c r="E5704" s="33"/>
      <c r="F5704" s="33"/>
      <c r="G5704" s="33"/>
      <c r="N5704"/>
      <c r="O5704"/>
      <c r="P5704"/>
      <c r="Q5704"/>
      <c r="R5704"/>
      <c r="S5704"/>
      <c r="T5704"/>
      <c r="U5704"/>
      <c r="V5704"/>
      <c r="W5704"/>
      <c r="X5704" s="410"/>
      <c r="Y5704" s="410"/>
      <c r="Z5704" s="410"/>
      <c r="AA5704" s="410"/>
      <c r="AB5704" s="410"/>
      <c r="AC5704" s="410"/>
      <c r="AD5704" s="410"/>
    </row>
    <row r="5705" spans="3:30" s="30" customFormat="1" x14ac:dyDescent="0.25">
      <c r="C5705" s="33"/>
      <c r="D5705" s="33"/>
      <c r="E5705" s="33"/>
      <c r="F5705" s="33"/>
      <c r="G5705" s="33"/>
      <c r="N5705"/>
      <c r="O5705"/>
      <c r="P5705"/>
      <c r="Q5705"/>
      <c r="R5705"/>
      <c r="S5705"/>
      <c r="T5705"/>
      <c r="U5705"/>
      <c r="V5705"/>
      <c r="W5705"/>
      <c r="X5705" s="410"/>
      <c r="Y5705" s="410"/>
      <c r="Z5705" s="410"/>
      <c r="AA5705" s="410"/>
      <c r="AB5705" s="410"/>
      <c r="AC5705" s="410"/>
      <c r="AD5705" s="410"/>
    </row>
    <row r="5706" spans="3:30" s="30" customFormat="1" x14ac:dyDescent="0.25">
      <c r="C5706" s="33"/>
      <c r="D5706" s="33"/>
      <c r="E5706" s="33"/>
      <c r="F5706" s="33"/>
      <c r="G5706" s="33"/>
      <c r="N5706"/>
      <c r="O5706"/>
      <c r="P5706"/>
      <c r="Q5706"/>
      <c r="R5706"/>
      <c r="S5706"/>
      <c r="T5706"/>
      <c r="U5706"/>
      <c r="V5706"/>
      <c r="W5706"/>
      <c r="X5706" s="410"/>
      <c r="Y5706" s="410"/>
      <c r="Z5706" s="410"/>
      <c r="AA5706" s="410"/>
      <c r="AB5706" s="410"/>
      <c r="AC5706" s="410"/>
      <c r="AD5706" s="410"/>
    </row>
    <row r="5707" spans="3:30" s="30" customFormat="1" x14ac:dyDescent="0.25">
      <c r="C5707" s="33"/>
      <c r="D5707" s="33"/>
      <c r="E5707" s="33"/>
      <c r="F5707" s="33"/>
      <c r="G5707" s="33"/>
      <c r="N5707"/>
      <c r="O5707"/>
      <c r="P5707"/>
      <c r="Q5707"/>
      <c r="R5707"/>
      <c r="S5707"/>
      <c r="T5707"/>
      <c r="U5707"/>
      <c r="V5707"/>
      <c r="W5707"/>
      <c r="X5707" s="410"/>
      <c r="Y5707" s="410"/>
      <c r="Z5707" s="410"/>
      <c r="AA5707" s="410"/>
      <c r="AB5707" s="410"/>
      <c r="AC5707" s="410"/>
      <c r="AD5707" s="410"/>
    </row>
    <row r="5708" spans="3:30" s="30" customFormat="1" x14ac:dyDescent="0.25">
      <c r="C5708" s="33"/>
      <c r="D5708" s="33"/>
      <c r="E5708" s="33"/>
      <c r="F5708" s="33"/>
      <c r="G5708" s="33"/>
      <c r="N5708"/>
      <c r="O5708"/>
      <c r="P5708"/>
      <c r="Q5708"/>
      <c r="R5708"/>
      <c r="S5708"/>
      <c r="T5708"/>
      <c r="U5708"/>
      <c r="V5708"/>
      <c r="W5708"/>
      <c r="X5708" s="410"/>
      <c r="Y5708" s="410"/>
      <c r="Z5708" s="410"/>
      <c r="AA5708" s="410"/>
      <c r="AB5708" s="410"/>
      <c r="AC5708" s="410"/>
      <c r="AD5708" s="410"/>
    </row>
    <row r="5709" spans="3:30" s="30" customFormat="1" x14ac:dyDescent="0.25">
      <c r="C5709" s="33"/>
      <c r="D5709" s="33"/>
      <c r="E5709" s="33"/>
      <c r="F5709" s="33"/>
      <c r="G5709" s="33"/>
      <c r="N5709"/>
      <c r="O5709"/>
      <c r="P5709"/>
      <c r="Q5709"/>
      <c r="R5709"/>
      <c r="S5709"/>
      <c r="T5709"/>
      <c r="U5709"/>
      <c r="V5709"/>
      <c r="W5709"/>
      <c r="X5709" s="410"/>
      <c r="Y5709" s="410"/>
      <c r="Z5709" s="410"/>
      <c r="AA5709" s="410"/>
      <c r="AB5709" s="410"/>
      <c r="AC5709" s="410"/>
      <c r="AD5709" s="410"/>
    </row>
    <row r="5710" spans="3:30" s="30" customFormat="1" x14ac:dyDescent="0.25">
      <c r="C5710" s="33"/>
      <c r="D5710" s="33"/>
      <c r="E5710" s="33"/>
      <c r="F5710" s="33"/>
      <c r="G5710" s="33"/>
      <c r="N5710"/>
      <c r="O5710"/>
      <c r="P5710"/>
      <c r="Q5710"/>
      <c r="R5710"/>
      <c r="S5710"/>
      <c r="T5710"/>
      <c r="U5710"/>
      <c r="V5710"/>
      <c r="W5710"/>
      <c r="X5710" s="410"/>
      <c r="Y5710" s="410"/>
      <c r="Z5710" s="410"/>
      <c r="AA5710" s="410"/>
      <c r="AB5710" s="410"/>
      <c r="AC5710" s="410"/>
      <c r="AD5710" s="410"/>
    </row>
    <row r="5711" spans="3:30" s="30" customFormat="1" x14ac:dyDescent="0.25">
      <c r="C5711" s="33"/>
      <c r="D5711" s="33"/>
      <c r="E5711" s="33"/>
      <c r="F5711" s="33"/>
      <c r="G5711" s="33"/>
      <c r="N5711"/>
      <c r="O5711"/>
      <c r="P5711"/>
      <c r="Q5711"/>
      <c r="R5711"/>
      <c r="S5711"/>
      <c r="T5711"/>
      <c r="U5711"/>
      <c r="V5711"/>
      <c r="W5711"/>
      <c r="X5711" s="410"/>
      <c r="Y5711" s="410"/>
      <c r="Z5711" s="410"/>
      <c r="AA5711" s="410"/>
      <c r="AB5711" s="410"/>
      <c r="AC5711" s="410"/>
      <c r="AD5711" s="410"/>
    </row>
    <row r="5712" spans="3:30" s="30" customFormat="1" x14ac:dyDescent="0.25">
      <c r="C5712" s="33"/>
      <c r="D5712" s="33"/>
      <c r="E5712" s="33"/>
      <c r="F5712" s="33"/>
      <c r="G5712" s="33"/>
      <c r="N5712"/>
      <c r="O5712"/>
      <c r="P5712"/>
      <c r="Q5712"/>
      <c r="R5712"/>
      <c r="S5712"/>
      <c r="T5712"/>
      <c r="U5712"/>
      <c r="V5712"/>
      <c r="W5712"/>
      <c r="X5712" s="410"/>
      <c r="Y5712" s="410"/>
      <c r="Z5712" s="410"/>
      <c r="AA5712" s="410"/>
      <c r="AB5712" s="410"/>
      <c r="AC5712" s="410"/>
      <c r="AD5712" s="410"/>
    </row>
    <row r="5713" spans="3:30" s="30" customFormat="1" x14ac:dyDescent="0.25">
      <c r="C5713" s="33"/>
      <c r="D5713" s="33"/>
      <c r="E5713" s="33"/>
      <c r="F5713" s="33"/>
      <c r="G5713" s="33"/>
      <c r="N5713"/>
      <c r="O5713"/>
      <c r="P5713"/>
      <c r="Q5713"/>
      <c r="R5713"/>
      <c r="S5713"/>
      <c r="T5713"/>
      <c r="U5713"/>
      <c r="V5713"/>
      <c r="W5713"/>
      <c r="X5713" s="410"/>
      <c r="Y5713" s="410"/>
      <c r="Z5713" s="410"/>
      <c r="AA5713" s="410"/>
      <c r="AB5713" s="410"/>
      <c r="AC5713" s="410"/>
      <c r="AD5713" s="410"/>
    </row>
    <row r="5714" spans="3:30" s="30" customFormat="1" x14ac:dyDescent="0.25">
      <c r="C5714" s="33"/>
      <c r="D5714" s="33"/>
      <c r="E5714" s="33"/>
      <c r="F5714" s="33"/>
      <c r="G5714" s="33"/>
      <c r="N5714"/>
      <c r="O5714"/>
      <c r="P5714"/>
      <c r="Q5714"/>
      <c r="R5714"/>
      <c r="S5714"/>
      <c r="T5714"/>
      <c r="U5714"/>
      <c r="V5714"/>
      <c r="W5714"/>
      <c r="X5714" s="410"/>
      <c r="Y5714" s="410"/>
      <c r="Z5714" s="410"/>
      <c r="AA5714" s="410"/>
      <c r="AB5714" s="410"/>
      <c r="AC5714" s="410"/>
      <c r="AD5714" s="410"/>
    </row>
    <row r="5715" spans="3:30" s="30" customFormat="1" x14ac:dyDescent="0.25">
      <c r="C5715" s="33"/>
      <c r="D5715" s="33"/>
      <c r="E5715" s="33"/>
      <c r="F5715" s="33"/>
      <c r="G5715" s="33"/>
      <c r="N5715"/>
      <c r="O5715"/>
      <c r="P5715"/>
      <c r="Q5715"/>
      <c r="R5715"/>
      <c r="S5715"/>
      <c r="T5715"/>
      <c r="U5715"/>
      <c r="V5715"/>
      <c r="W5715"/>
      <c r="X5715" s="410"/>
      <c r="Y5715" s="410"/>
      <c r="Z5715" s="410"/>
      <c r="AA5715" s="410"/>
      <c r="AB5715" s="410"/>
      <c r="AC5715" s="410"/>
      <c r="AD5715" s="410"/>
    </row>
    <row r="5716" spans="3:30" s="30" customFormat="1" x14ac:dyDescent="0.25">
      <c r="C5716" s="33"/>
      <c r="D5716" s="33"/>
      <c r="E5716" s="33"/>
      <c r="F5716" s="33"/>
      <c r="G5716" s="33"/>
      <c r="N5716"/>
      <c r="O5716"/>
      <c r="P5716"/>
      <c r="Q5716"/>
      <c r="R5716"/>
      <c r="S5716"/>
      <c r="T5716"/>
      <c r="U5716"/>
      <c r="V5716"/>
      <c r="W5716"/>
      <c r="X5716" s="410"/>
      <c r="Y5716" s="410"/>
      <c r="Z5716" s="410"/>
      <c r="AA5716" s="410"/>
      <c r="AB5716" s="410"/>
      <c r="AC5716" s="410"/>
      <c r="AD5716" s="410"/>
    </row>
    <row r="5717" spans="3:30" s="30" customFormat="1" x14ac:dyDescent="0.25">
      <c r="C5717" s="33"/>
      <c r="D5717" s="33"/>
      <c r="E5717" s="33"/>
      <c r="F5717" s="33"/>
      <c r="G5717" s="33"/>
      <c r="N5717"/>
      <c r="O5717"/>
      <c r="P5717"/>
      <c r="Q5717"/>
      <c r="R5717"/>
      <c r="S5717"/>
      <c r="T5717"/>
      <c r="U5717"/>
      <c r="V5717"/>
      <c r="W5717"/>
      <c r="X5717" s="410"/>
      <c r="Y5717" s="410"/>
      <c r="Z5717" s="410"/>
      <c r="AA5717" s="410"/>
      <c r="AB5717" s="410"/>
      <c r="AC5717" s="410"/>
      <c r="AD5717" s="410"/>
    </row>
    <row r="5718" spans="3:30" s="30" customFormat="1" x14ac:dyDescent="0.25">
      <c r="C5718" s="33"/>
      <c r="D5718" s="33"/>
      <c r="E5718" s="33"/>
      <c r="F5718" s="33"/>
      <c r="G5718" s="33"/>
      <c r="N5718"/>
      <c r="O5718"/>
      <c r="P5718"/>
      <c r="Q5718"/>
      <c r="R5718"/>
      <c r="S5718"/>
      <c r="T5718"/>
      <c r="U5718"/>
      <c r="V5718"/>
      <c r="W5718"/>
      <c r="X5718" s="410"/>
      <c r="Y5718" s="410"/>
      <c r="Z5718" s="410"/>
      <c r="AA5718" s="410"/>
      <c r="AB5718" s="410"/>
      <c r="AC5718" s="410"/>
      <c r="AD5718" s="410"/>
    </row>
    <row r="5719" spans="3:30" s="30" customFormat="1" x14ac:dyDescent="0.25">
      <c r="C5719" s="33"/>
      <c r="D5719" s="33"/>
      <c r="E5719" s="33"/>
      <c r="F5719" s="33"/>
      <c r="G5719" s="33"/>
      <c r="N5719"/>
      <c r="O5719"/>
      <c r="P5719"/>
      <c r="Q5719"/>
      <c r="R5719"/>
      <c r="S5719"/>
      <c r="T5719"/>
      <c r="U5719"/>
      <c r="V5719"/>
      <c r="W5719"/>
      <c r="X5719" s="410"/>
      <c r="Y5719" s="410"/>
      <c r="Z5719" s="410"/>
      <c r="AA5719" s="410"/>
      <c r="AB5719" s="410"/>
      <c r="AC5719" s="410"/>
      <c r="AD5719" s="410"/>
    </row>
    <row r="5720" spans="3:30" s="30" customFormat="1" x14ac:dyDescent="0.25">
      <c r="C5720" s="33"/>
      <c r="D5720" s="33"/>
      <c r="E5720" s="33"/>
      <c r="F5720" s="33"/>
      <c r="G5720" s="33"/>
      <c r="N5720"/>
      <c r="O5720"/>
      <c r="P5720"/>
      <c r="Q5720"/>
      <c r="R5720"/>
      <c r="S5720"/>
      <c r="T5720"/>
      <c r="U5720"/>
      <c r="V5720"/>
      <c r="W5720"/>
      <c r="X5720" s="410"/>
      <c r="Y5720" s="410"/>
      <c r="Z5720" s="410"/>
      <c r="AA5720" s="410"/>
      <c r="AB5720" s="410"/>
      <c r="AC5720" s="410"/>
      <c r="AD5720" s="410"/>
    </row>
    <row r="5721" spans="3:30" s="30" customFormat="1" x14ac:dyDescent="0.25">
      <c r="C5721" s="33"/>
      <c r="D5721" s="33"/>
      <c r="E5721" s="33"/>
      <c r="F5721" s="33"/>
      <c r="G5721" s="33"/>
      <c r="N5721"/>
      <c r="O5721"/>
      <c r="P5721"/>
      <c r="Q5721"/>
      <c r="R5721"/>
      <c r="S5721"/>
      <c r="T5721"/>
      <c r="U5721"/>
      <c r="V5721"/>
      <c r="W5721"/>
      <c r="X5721" s="410"/>
      <c r="Y5721" s="410"/>
      <c r="Z5721" s="410"/>
      <c r="AA5721" s="410"/>
      <c r="AB5721" s="410"/>
      <c r="AC5721" s="410"/>
      <c r="AD5721" s="410"/>
    </row>
    <row r="5722" spans="3:30" s="30" customFormat="1" x14ac:dyDescent="0.25">
      <c r="C5722" s="33"/>
      <c r="D5722" s="33"/>
      <c r="E5722" s="33"/>
      <c r="F5722" s="33"/>
      <c r="G5722" s="33"/>
      <c r="N5722"/>
      <c r="O5722"/>
      <c r="P5722"/>
      <c r="Q5722"/>
      <c r="R5722"/>
      <c r="S5722"/>
      <c r="T5722"/>
      <c r="U5722"/>
      <c r="V5722"/>
      <c r="W5722"/>
      <c r="X5722" s="410"/>
      <c r="Y5722" s="410"/>
      <c r="Z5722" s="410"/>
      <c r="AA5722" s="410"/>
      <c r="AB5722" s="410"/>
      <c r="AC5722" s="410"/>
      <c r="AD5722" s="410"/>
    </row>
    <row r="5723" spans="3:30" s="30" customFormat="1" x14ac:dyDescent="0.25">
      <c r="C5723" s="33"/>
      <c r="D5723" s="33"/>
      <c r="E5723" s="33"/>
      <c r="F5723" s="33"/>
      <c r="G5723" s="33"/>
      <c r="N5723"/>
      <c r="O5723"/>
      <c r="P5723"/>
      <c r="Q5723"/>
      <c r="R5723"/>
      <c r="S5723"/>
      <c r="T5723"/>
      <c r="U5723"/>
      <c r="V5723"/>
      <c r="W5723"/>
      <c r="X5723" s="410"/>
      <c r="Y5723" s="410"/>
      <c r="Z5723" s="410"/>
      <c r="AA5723" s="410"/>
      <c r="AB5723" s="410"/>
      <c r="AC5723" s="410"/>
      <c r="AD5723" s="410"/>
    </row>
    <row r="5724" spans="3:30" s="30" customFormat="1" x14ac:dyDescent="0.25">
      <c r="C5724" s="33"/>
      <c r="D5724" s="33"/>
      <c r="E5724" s="33"/>
      <c r="F5724" s="33"/>
      <c r="G5724" s="33"/>
      <c r="N5724"/>
      <c r="O5724"/>
      <c r="P5724"/>
      <c r="Q5724"/>
      <c r="R5724"/>
      <c r="S5724"/>
      <c r="T5724"/>
      <c r="U5724"/>
      <c r="V5724"/>
      <c r="W5724"/>
      <c r="X5724" s="410"/>
      <c r="Y5724" s="410"/>
      <c r="Z5724" s="410"/>
      <c r="AA5724" s="410"/>
      <c r="AB5724" s="410"/>
      <c r="AC5724" s="410"/>
      <c r="AD5724" s="410"/>
    </row>
    <row r="5725" spans="3:30" s="30" customFormat="1" x14ac:dyDescent="0.25">
      <c r="C5725" s="33"/>
      <c r="D5725" s="33"/>
      <c r="E5725" s="33"/>
      <c r="F5725" s="33"/>
      <c r="G5725" s="33"/>
      <c r="N5725"/>
      <c r="O5725"/>
      <c r="P5725"/>
      <c r="Q5725"/>
      <c r="R5725"/>
      <c r="S5725"/>
      <c r="T5725"/>
      <c r="U5725"/>
      <c r="V5725"/>
      <c r="W5725"/>
      <c r="X5725" s="410"/>
      <c r="Y5725" s="410"/>
      <c r="Z5725" s="410"/>
      <c r="AA5725" s="410"/>
      <c r="AB5725" s="410"/>
      <c r="AC5725" s="410"/>
      <c r="AD5725" s="410"/>
    </row>
    <row r="5726" spans="3:30" s="30" customFormat="1" x14ac:dyDescent="0.25">
      <c r="C5726" s="33"/>
      <c r="D5726" s="33"/>
      <c r="E5726" s="33"/>
      <c r="F5726" s="33"/>
      <c r="G5726" s="33"/>
      <c r="N5726"/>
      <c r="O5726"/>
      <c r="P5726"/>
      <c r="Q5726"/>
      <c r="R5726"/>
      <c r="S5726"/>
      <c r="T5726"/>
      <c r="U5726"/>
      <c r="V5726"/>
      <c r="W5726"/>
      <c r="X5726" s="410"/>
      <c r="Y5726" s="410"/>
      <c r="Z5726" s="410"/>
      <c r="AA5726" s="410"/>
      <c r="AB5726" s="410"/>
      <c r="AC5726" s="410"/>
      <c r="AD5726" s="410"/>
    </row>
    <row r="5727" spans="3:30" s="30" customFormat="1" x14ac:dyDescent="0.25">
      <c r="C5727" s="33"/>
      <c r="D5727" s="33"/>
      <c r="E5727" s="33"/>
      <c r="F5727" s="33"/>
      <c r="G5727" s="33"/>
      <c r="N5727"/>
      <c r="O5727"/>
      <c r="P5727"/>
      <c r="Q5727"/>
      <c r="R5727"/>
      <c r="S5727"/>
      <c r="T5727"/>
      <c r="U5727"/>
      <c r="V5727"/>
      <c r="W5727"/>
      <c r="X5727" s="410"/>
      <c r="Y5727" s="410"/>
      <c r="Z5727" s="410"/>
      <c r="AA5727" s="410"/>
      <c r="AB5727" s="410"/>
      <c r="AC5727" s="410"/>
      <c r="AD5727" s="410"/>
    </row>
    <row r="5728" spans="3:30" s="30" customFormat="1" x14ac:dyDescent="0.25">
      <c r="C5728" s="33"/>
      <c r="D5728" s="33"/>
      <c r="E5728" s="33"/>
      <c r="F5728" s="33"/>
      <c r="G5728" s="33"/>
      <c r="N5728"/>
      <c r="O5728"/>
      <c r="P5728"/>
      <c r="Q5728"/>
      <c r="R5728"/>
      <c r="S5728"/>
      <c r="T5728"/>
      <c r="U5728"/>
      <c r="V5728"/>
      <c r="W5728"/>
      <c r="X5728" s="410"/>
      <c r="Y5728" s="410"/>
      <c r="Z5728" s="410"/>
      <c r="AA5728" s="410"/>
      <c r="AB5728" s="410"/>
      <c r="AC5728" s="410"/>
      <c r="AD5728" s="410"/>
    </row>
    <row r="5729" spans="3:30" s="30" customFormat="1" x14ac:dyDescent="0.25">
      <c r="C5729" s="33"/>
      <c r="D5729" s="33"/>
      <c r="E5729" s="33"/>
      <c r="F5729" s="33"/>
      <c r="G5729" s="33"/>
      <c r="N5729"/>
      <c r="O5729"/>
      <c r="P5729"/>
      <c r="Q5729"/>
      <c r="R5729"/>
      <c r="S5729"/>
      <c r="T5729"/>
      <c r="U5729"/>
      <c r="V5729"/>
      <c r="W5729"/>
      <c r="X5729" s="410"/>
      <c r="Y5729" s="410"/>
      <c r="Z5729" s="410"/>
      <c r="AA5729" s="410"/>
      <c r="AB5729" s="410"/>
      <c r="AC5729" s="410"/>
      <c r="AD5729" s="410"/>
    </row>
    <row r="5730" spans="3:30" s="30" customFormat="1" x14ac:dyDescent="0.25">
      <c r="C5730" s="33"/>
      <c r="D5730" s="33"/>
      <c r="E5730" s="33"/>
      <c r="F5730" s="33"/>
      <c r="G5730" s="33"/>
      <c r="N5730"/>
      <c r="O5730"/>
      <c r="P5730"/>
      <c r="Q5730"/>
      <c r="R5730"/>
      <c r="S5730"/>
      <c r="T5730"/>
      <c r="U5730"/>
      <c r="V5730"/>
      <c r="W5730"/>
      <c r="X5730" s="410"/>
      <c r="Y5730" s="410"/>
      <c r="Z5730" s="410"/>
      <c r="AA5730" s="410"/>
      <c r="AB5730" s="410"/>
      <c r="AC5730" s="410"/>
      <c r="AD5730" s="410"/>
    </row>
    <row r="5731" spans="3:30" s="30" customFormat="1" x14ac:dyDescent="0.25">
      <c r="C5731" s="33"/>
      <c r="D5731" s="33"/>
      <c r="E5731" s="33"/>
      <c r="F5731" s="33"/>
      <c r="G5731" s="33"/>
      <c r="N5731"/>
      <c r="O5731"/>
      <c r="P5731"/>
      <c r="Q5731"/>
      <c r="R5731"/>
      <c r="S5731"/>
      <c r="T5731"/>
      <c r="U5731"/>
      <c r="V5731"/>
      <c r="W5731"/>
      <c r="X5731" s="410"/>
      <c r="Y5731" s="410"/>
      <c r="Z5731" s="410"/>
      <c r="AA5731" s="410"/>
      <c r="AB5731" s="410"/>
      <c r="AC5731" s="410"/>
      <c r="AD5731" s="410"/>
    </row>
    <row r="5732" spans="3:30" s="30" customFormat="1" x14ac:dyDescent="0.25">
      <c r="C5732" s="33"/>
      <c r="D5732" s="33"/>
      <c r="E5732" s="33"/>
      <c r="F5732" s="33"/>
      <c r="G5732" s="33"/>
      <c r="N5732"/>
      <c r="O5732"/>
      <c r="P5732"/>
      <c r="Q5732"/>
      <c r="R5732"/>
      <c r="S5732"/>
      <c r="T5732"/>
      <c r="U5732"/>
      <c r="V5732"/>
      <c r="W5732"/>
      <c r="X5732" s="410"/>
      <c r="Y5732" s="410"/>
      <c r="Z5732" s="410"/>
      <c r="AA5732" s="410"/>
      <c r="AB5732" s="410"/>
      <c r="AC5732" s="410"/>
      <c r="AD5732" s="410"/>
    </row>
    <row r="5733" spans="3:30" s="30" customFormat="1" x14ac:dyDescent="0.25">
      <c r="C5733" s="33"/>
      <c r="D5733" s="33"/>
      <c r="E5733" s="33"/>
      <c r="F5733" s="33"/>
      <c r="G5733" s="33"/>
      <c r="N5733"/>
      <c r="O5733"/>
      <c r="P5733"/>
      <c r="Q5733"/>
      <c r="R5733"/>
      <c r="S5733"/>
      <c r="T5733"/>
      <c r="U5733"/>
      <c r="V5733"/>
      <c r="W5733"/>
      <c r="X5733" s="410"/>
      <c r="Y5733" s="410"/>
      <c r="Z5733" s="410"/>
      <c r="AA5733" s="410"/>
      <c r="AB5733" s="410"/>
      <c r="AC5733" s="410"/>
      <c r="AD5733" s="410"/>
    </row>
    <row r="5734" spans="3:30" s="30" customFormat="1" x14ac:dyDescent="0.25">
      <c r="C5734" s="33"/>
      <c r="D5734" s="33"/>
      <c r="E5734" s="33"/>
      <c r="F5734" s="33"/>
      <c r="G5734" s="33"/>
      <c r="N5734"/>
      <c r="O5734"/>
      <c r="P5734"/>
      <c r="Q5734"/>
      <c r="R5734"/>
      <c r="S5734"/>
      <c r="T5734"/>
      <c r="U5734"/>
      <c r="V5734"/>
      <c r="W5734"/>
      <c r="X5734" s="410"/>
      <c r="Y5734" s="410"/>
      <c r="Z5734" s="410"/>
      <c r="AA5734" s="410"/>
      <c r="AB5734" s="410"/>
      <c r="AC5734" s="410"/>
      <c r="AD5734" s="410"/>
    </row>
    <row r="5735" spans="3:30" s="30" customFormat="1" x14ac:dyDescent="0.25">
      <c r="C5735" s="33"/>
      <c r="D5735" s="33"/>
      <c r="E5735" s="33"/>
      <c r="F5735" s="33"/>
      <c r="G5735" s="33"/>
      <c r="N5735"/>
      <c r="O5735"/>
      <c r="P5735"/>
      <c r="Q5735"/>
      <c r="R5735"/>
      <c r="S5735"/>
      <c r="T5735"/>
      <c r="U5735"/>
      <c r="V5735"/>
      <c r="W5735"/>
      <c r="X5735" s="410"/>
      <c r="Y5735" s="410"/>
      <c r="Z5735" s="410"/>
      <c r="AA5735" s="410"/>
      <c r="AB5735" s="410"/>
      <c r="AC5735" s="410"/>
      <c r="AD5735" s="410"/>
    </row>
    <row r="5736" spans="3:30" s="30" customFormat="1" x14ac:dyDescent="0.25">
      <c r="C5736" s="33"/>
      <c r="D5736" s="33"/>
      <c r="E5736" s="33"/>
      <c r="F5736" s="33"/>
      <c r="G5736" s="33"/>
      <c r="N5736"/>
      <c r="O5736"/>
      <c r="P5736"/>
      <c r="Q5736"/>
      <c r="R5736"/>
      <c r="S5736"/>
      <c r="T5736"/>
      <c r="U5736"/>
      <c r="V5736"/>
      <c r="W5736"/>
      <c r="X5736" s="410"/>
      <c r="Y5736" s="410"/>
      <c r="Z5736" s="410"/>
      <c r="AA5736" s="410"/>
      <c r="AB5736" s="410"/>
      <c r="AC5736" s="410"/>
      <c r="AD5736" s="410"/>
    </row>
    <row r="5737" spans="3:30" s="30" customFormat="1" x14ac:dyDescent="0.25">
      <c r="C5737" s="33"/>
      <c r="D5737" s="33"/>
      <c r="E5737" s="33"/>
      <c r="F5737" s="33"/>
      <c r="G5737" s="33"/>
      <c r="N5737"/>
      <c r="O5737"/>
      <c r="P5737"/>
      <c r="Q5737"/>
      <c r="R5737"/>
      <c r="S5737"/>
      <c r="T5737"/>
      <c r="U5737"/>
      <c r="V5737"/>
      <c r="W5737"/>
      <c r="X5737" s="410"/>
      <c r="Y5737" s="410"/>
      <c r="Z5737" s="410"/>
      <c r="AA5737" s="410"/>
      <c r="AB5737" s="410"/>
      <c r="AC5737" s="410"/>
      <c r="AD5737" s="410"/>
    </row>
    <row r="5738" spans="3:30" s="30" customFormat="1" x14ac:dyDescent="0.25">
      <c r="C5738" s="33"/>
      <c r="D5738" s="33"/>
      <c r="E5738" s="33"/>
      <c r="F5738" s="33"/>
      <c r="G5738" s="33"/>
      <c r="N5738"/>
      <c r="O5738"/>
      <c r="P5738"/>
      <c r="Q5738"/>
      <c r="R5738"/>
      <c r="S5738"/>
      <c r="T5738"/>
      <c r="U5738"/>
      <c r="V5738"/>
      <c r="W5738"/>
      <c r="X5738" s="410"/>
      <c r="Y5738" s="410"/>
      <c r="Z5738" s="410"/>
      <c r="AA5738" s="410"/>
      <c r="AB5738" s="410"/>
      <c r="AC5738" s="410"/>
      <c r="AD5738" s="410"/>
    </row>
    <row r="5739" spans="3:30" s="30" customFormat="1" x14ac:dyDescent="0.25">
      <c r="C5739" s="33"/>
      <c r="D5739" s="33"/>
      <c r="E5739" s="33"/>
      <c r="F5739" s="33"/>
      <c r="G5739" s="33"/>
      <c r="N5739"/>
      <c r="O5739"/>
      <c r="P5739"/>
      <c r="Q5739"/>
      <c r="R5739"/>
      <c r="S5739"/>
      <c r="T5739"/>
      <c r="U5739"/>
      <c r="V5739"/>
      <c r="W5739"/>
      <c r="X5739" s="410"/>
      <c r="Y5739" s="410"/>
      <c r="Z5739" s="410"/>
      <c r="AA5739" s="410"/>
      <c r="AB5739" s="410"/>
      <c r="AC5739" s="410"/>
      <c r="AD5739" s="410"/>
    </row>
    <row r="5740" spans="3:30" s="30" customFormat="1" x14ac:dyDescent="0.25">
      <c r="C5740" s="33"/>
      <c r="D5740" s="33"/>
      <c r="E5740" s="33"/>
      <c r="F5740" s="33"/>
      <c r="G5740" s="33"/>
      <c r="N5740"/>
      <c r="O5740"/>
      <c r="P5740"/>
      <c r="Q5740"/>
      <c r="R5740"/>
      <c r="S5740"/>
      <c r="T5740"/>
      <c r="U5740"/>
      <c r="V5740"/>
      <c r="W5740"/>
      <c r="X5740" s="410"/>
      <c r="Y5740" s="410"/>
      <c r="Z5740" s="410"/>
      <c r="AA5740" s="410"/>
      <c r="AB5740" s="410"/>
      <c r="AC5740" s="410"/>
      <c r="AD5740" s="410"/>
    </row>
    <row r="5741" spans="3:30" s="30" customFormat="1" x14ac:dyDescent="0.25">
      <c r="C5741" s="33"/>
      <c r="D5741" s="33"/>
      <c r="E5741" s="33"/>
      <c r="F5741" s="33"/>
      <c r="G5741" s="33"/>
      <c r="N5741"/>
      <c r="O5741"/>
      <c r="P5741"/>
      <c r="Q5741"/>
      <c r="R5741"/>
      <c r="S5741"/>
      <c r="T5741"/>
      <c r="U5741"/>
      <c r="V5741"/>
      <c r="W5741"/>
      <c r="X5741" s="410"/>
      <c r="Y5741" s="410"/>
      <c r="Z5741" s="410"/>
      <c r="AA5741" s="410"/>
      <c r="AB5741" s="410"/>
      <c r="AC5741" s="410"/>
      <c r="AD5741" s="410"/>
    </row>
    <row r="5742" spans="3:30" s="30" customFormat="1" x14ac:dyDescent="0.25">
      <c r="C5742" s="33"/>
      <c r="D5742" s="33"/>
      <c r="E5742" s="33"/>
      <c r="F5742" s="33"/>
      <c r="G5742" s="33"/>
      <c r="N5742"/>
      <c r="O5742"/>
      <c r="P5742"/>
      <c r="Q5742"/>
      <c r="R5742"/>
      <c r="S5742"/>
      <c r="T5742"/>
      <c r="U5742"/>
      <c r="V5742"/>
      <c r="W5742"/>
      <c r="X5742" s="410"/>
      <c r="Y5742" s="410"/>
      <c r="Z5742" s="410"/>
      <c r="AA5742" s="410"/>
      <c r="AB5742" s="410"/>
      <c r="AC5742" s="410"/>
      <c r="AD5742" s="410"/>
    </row>
    <row r="5743" spans="3:30" s="30" customFormat="1" x14ac:dyDescent="0.25">
      <c r="C5743" s="33"/>
      <c r="D5743" s="33"/>
      <c r="E5743" s="33"/>
      <c r="F5743" s="33"/>
      <c r="G5743" s="33"/>
      <c r="N5743"/>
      <c r="O5743"/>
      <c r="P5743"/>
      <c r="Q5743"/>
      <c r="R5743"/>
      <c r="S5743"/>
      <c r="T5743"/>
      <c r="U5743"/>
      <c r="V5743"/>
      <c r="W5743"/>
      <c r="X5743" s="410"/>
      <c r="Y5743" s="410"/>
      <c r="Z5743" s="410"/>
      <c r="AA5743" s="410"/>
      <c r="AB5743" s="410"/>
      <c r="AC5743" s="410"/>
      <c r="AD5743" s="410"/>
    </row>
    <row r="5744" spans="3:30" s="30" customFormat="1" x14ac:dyDescent="0.25">
      <c r="C5744" s="33"/>
      <c r="D5744" s="33"/>
      <c r="E5744" s="33"/>
      <c r="F5744" s="33"/>
      <c r="G5744" s="33"/>
      <c r="N5744"/>
      <c r="O5744"/>
      <c r="P5744"/>
      <c r="Q5744"/>
      <c r="R5744"/>
      <c r="S5744"/>
      <c r="T5744"/>
      <c r="U5744"/>
      <c r="V5744"/>
      <c r="W5744"/>
      <c r="X5744" s="410"/>
      <c r="Y5744" s="410"/>
      <c r="Z5744" s="410"/>
      <c r="AA5744" s="410"/>
      <c r="AB5744" s="410"/>
      <c r="AC5744" s="410"/>
      <c r="AD5744" s="410"/>
    </row>
    <row r="5745" spans="3:30" s="30" customFormat="1" x14ac:dyDescent="0.25">
      <c r="C5745" s="33"/>
      <c r="D5745" s="33"/>
      <c r="E5745" s="33"/>
      <c r="F5745" s="33"/>
      <c r="G5745" s="33"/>
      <c r="N5745"/>
      <c r="O5745"/>
      <c r="P5745"/>
      <c r="Q5745"/>
      <c r="R5745"/>
      <c r="S5745"/>
      <c r="T5745"/>
      <c r="U5745"/>
      <c r="V5745"/>
      <c r="W5745"/>
      <c r="X5745" s="410"/>
      <c r="Y5745" s="410"/>
      <c r="Z5745" s="410"/>
      <c r="AA5745" s="410"/>
      <c r="AB5745" s="410"/>
      <c r="AC5745" s="410"/>
      <c r="AD5745" s="410"/>
    </row>
    <row r="5746" spans="3:30" s="30" customFormat="1" x14ac:dyDescent="0.25">
      <c r="C5746" s="33"/>
      <c r="D5746" s="33"/>
      <c r="E5746" s="33"/>
      <c r="F5746" s="33"/>
      <c r="G5746" s="33"/>
      <c r="N5746"/>
      <c r="O5746"/>
      <c r="P5746"/>
      <c r="Q5746"/>
      <c r="R5746"/>
      <c r="S5746"/>
      <c r="T5746"/>
      <c r="U5746"/>
      <c r="V5746"/>
      <c r="W5746"/>
      <c r="X5746" s="410"/>
      <c r="Y5746" s="410"/>
      <c r="Z5746" s="410"/>
      <c r="AA5746" s="410"/>
      <c r="AB5746" s="410"/>
      <c r="AC5746" s="410"/>
      <c r="AD5746" s="410"/>
    </row>
    <row r="5747" spans="3:30" s="30" customFormat="1" x14ac:dyDescent="0.25">
      <c r="C5747" s="33"/>
      <c r="D5747" s="33"/>
      <c r="E5747" s="33"/>
      <c r="F5747" s="33"/>
      <c r="G5747" s="33"/>
      <c r="N5747"/>
      <c r="O5747"/>
      <c r="P5747"/>
      <c r="Q5747"/>
      <c r="R5747"/>
      <c r="S5747"/>
      <c r="T5747"/>
      <c r="U5747"/>
      <c r="V5747"/>
      <c r="W5747"/>
      <c r="X5747" s="410"/>
      <c r="Y5747" s="410"/>
      <c r="Z5747" s="410"/>
      <c r="AA5747" s="410"/>
      <c r="AB5747" s="410"/>
      <c r="AC5747" s="410"/>
      <c r="AD5747" s="410"/>
    </row>
    <row r="5748" spans="3:30" s="30" customFormat="1" x14ac:dyDescent="0.25">
      <c r="C5748" s="33"/>
      <c r="D5748" s="33"/>
      <c r="E5748" s="33"/>
      <c r="F5748" s="33"/>
      <c r="G5748" s="33"/>
      <c r="N5748"/>
      <c r="O5748"/>
      <c r="P5748"/>
      <c r="Q5748"/>
      <c r="R5748"/>
      <c r="S5748"/>
      <c r="T5748"/>
      <c r="U5748"/>
      <c r="V5748"/>
      <c r="W5748"/>
      <c r="X5748" s="410"/>
      <c r="Y5748" s="410"/>
      <c r="Z5748" s="410"/>
      <c r="AA5748" s="410"/>
      <c r="AB5748" s="410"/>
      <c r="AC5748" s="410"/>
      <c r="AD5748" s="410"/>
    </row>
    <row r="5749" spans="3:30" s="30" customFormat="1" x14ac:dyDescent="0.25">
      <c r="C5749" s="33"/>
      <c r="D5749" s="33"/>
      <c r="E5749" s="33"/>
      <c r="F5749" s="33"/>
      <c r="G5749" s="33"/>
      <c r="N5749"/>
      <c r="O5749"/>
      <c r="P5749"/>
      <c r="Q5749"/>
      <c r="R5749"/>
      <c r="S5749"/>
      <c r="T5749"/>
      <c r="U5749"/>
      <c r="V5749"/>
      <c r="W5749"/>
      <c r="X5749" s="410"/>
      <c r="Y5749" s="410"/>
      <c r="Z5749" s="410"/>
      <c r="AA5749" s="410"/>
      <c r="AB5749" s="410"/>
      <c r="AC5749" s="410"/>
      <c r="AD5749" s="410"/>
    </row>
    <row r="5750" spans="3:30" s="30" customFormat="1" x14ac:dyDescent="0.25">
      <c r="C5750" s="33"/>
      <c r="D5750" s="33"/>
      <c r="E5750" s="33"/>
      <c r="F5750" s="33"/>
      <c r="G5750" s="33"/>
      <c r="N5750"/>
      <c r="O5750"/>
      <c r="P5750"/>
      <c r="Q5750"/>
      <c r="R5750"/>
      <c r="S5750"/>
      <c r="T5750"/>
      <c r="U5750"/>
      <c r="V5750"/>
      <c r="W5750"/>
      <c r="X5750" s="410"/>
      <c r="Y5750" s="410"/>
      <c r="Z5750" s="410"/>
      <c r="AA5750" s="410"/>
      <c r="AB5750" s="410"/>
      <c r="AC5750" s="410"/>
      <c r="AD5750" s="410"/>
    </row>
    <row r="5751" spans="3:30" s="30" customFormat="1" x14ac:dyDescent="0.25">
      <c r="C5751" s="33"/>
      <c r="D5751" s="33"/>
      <c r="E5751" s="33"/>
      <c r="F5751" s="33"/>
      <c r="G5751" s="33"/>
      <c r="N5751"/>
      <c r="O5751"/>
      <c r="P5751"/>
      <c r="Q5751"/>
      <c r="R5751"/>
      <c r="S5751"/>
      <c r="T5751"/>
      <c r="U5751"/>
      <c r="V5751"/>
      <c r="W5751"/>
      <c r="X5751" s="410"/>
      <c r="Y5751" s="410"/>
      <c r="Z5751" s="410"/>
      <c r="AA5751" s="410"/>
      <c r="AB5751" s="410"/>
      <c r="AC5751" s="410"/>
      <c r="AD5751" s="410"/>
    </row>
    <row r="5752" spans="3:30" s="30" customFormat="1" x14ac:dyDescent="0.25">
      <c r="C5752" s="33"/>
      <c r="D5752" s="33"/>
      <c r="E5752" s="33"/>
      <c r="F5752" s="33"/>
      <c r="G5752" s="33"/>
      <c r="N5752"/>
      <c r="O5752"/>
      <c r="P5752"/>
      <c r="Q5752"/>
      <c r="R5752"/>
      <c r="S5752"/>
      <c r="T5752"/>
      <c r="U5752"/>
      <c r="V5752"/>
      <c r="W5752"/>
      <c r="X5752" s="410"/>
      <c r="Y5752" s="410"/>
      <c r="Z5752" s="410"/>
      <c r="AA5752" s="410"/>
      <c r="AB5752" s="410"/>
      <c r="AC5752" s="410"/>
      <c r="AD5752" s="410"/>
    </row>
    <row r="5753" spans="3:30" s="30" customFormat="1" x14ac:dyDescent="0.25">
      <c r="C5753" s="33"/>
      <c r="D5753" s="33"/>
      <c r="E5753" s="33"/>
      <c r="F5753" s="33"/>
      <c r="G5753" s="33"/>
      <c r="N5753"/>
      <c r="O5753"/>
      <c r="P5753"/>
      <c r="Q5753"/>
      <c r="R5753"/>
      <c r="S5753"/>
      <c r="T5753"/>
      <c r="U5753"/>
      <c r="V5753"/>
      <c r="W5753"/>
      <c r="X5753" s="410"/>
      <c r="Y5753" s="410"/>
      <c r="Z5753" s="410"/>
      <c r="AA5753" s="410"/>
      <c r="AB5753" s="410"/>
      <c r="AC5753" s="410"/>
      <c r="AD5753" s="410"/>
    </row>
    <row r="5754" spans="3:30" s="30" customFormat="1" x14ac:dyDescent="0.25">
      <c r="C5754" s="33"/>
      <c r="D5754" s="33"/>
      <c r="E5754" s="33"/>
      <c r="F5754" s="33"/>
      <c r="G5754" s="33"/>
      <c r="N5754"/>
      <c r="O5754"/>
      <c r="P5754"/>
      <c r="Q5754"/>
      <c r="R5754"/>
      <c r="S5754"/>
      <c r="T5754"/>
      <c r="U5754"/>
      <c r="V5754"/>
      <c r="W5754"/>
      <c r="X5754" s="410"/>
      <c r="Y5754" s="410"/>
      <c r="Z5754" s="410"/>
      <c r="AA5754" s="410"/>
      <c r="AB5754" s="410"/>
      <c r="AC5754" s="410"/>
      <c r="AD5754" s="410"/>
    </row>
    <row r="5755" spans="3:30" s="30" customFormat="1" x14ac:dyDescent="0.25">
      <c r="C5755" s="33"/>
      <c r="D5755" s="33"/>
      <c r="E5755" s="33"/>
      <c r="F5755" s="33"/>
      <c r="G5755" s="33"/>
      <c r="N5755"/>
      <c r="O5755"/>
      <c r="P5755"/>
      <c r="Q5755"/>
      <c r="R5755"/>
      <c r="S5755"/>
      <c r="T5755"/>
      <c r="U5755"/>
      <c r="V5755"/>
      <c r="W5755"/>
      <c r="X5755" s="410"/>
      <c r="Y5755" s="410"/>
      <c r="Z5755" s="410"/>
      <c r="AA5755" s="410"/>
      <c r="AB5755" s="410"/>
      <c r="AC5755" s="410"/>
      <c r="AD5755" s="410"/>
    </row>
    <row r="5756" spans="3:30" s="30" customFormat="1" x14ac:dyDescent="0.25">
      <c r="C5756" s="33"/>
      <c r="D5756" s="33"/>
      <c r="E5756" s="33"/>
      <c r="F5756" s="33"/>
      <c r="G5756" s="33"/>
      <c r="N5756"/>
      <c r="O5756"/>
      <c r="P5756"/>
      <c r="Q5756"/>
      <c r="R5756"/>
      <c r="S5756"/>
      <c r="T5756"/>
      <c r="U5756"/>
      <c r="V5756"/>
      <c r="W5756"/>
      <c r="X5756" s="410"/>
      <c r="Y5756" s="410"/>
      <c r="Z5756" s="410"/>
      <c r="AA5756" s="410"/>
      <c r="AB5756" s="410"/>
      <c r="AC5756" s="410"/>
      <c r="AD5756" s="410"/>
    </row>
    <row r="5757" spans="3:30" s="30" customFormat="1" x14ac:dyDescent="0.25">
      <c r="C5757" s="33"/>
      <c r="D5757" s="33"/>
      <c r="E5757" s="33"/>
      <c r="F5757" s="33"/>
      <c r="G5757" s="33"/>
      <c r="N5757"/>
      <c r="O5757"/>
      <c r="P5757"/>
      <c r="Q5757"/>
      <c r="R5757"/>
      <c r="S5757"/>
      <c r="T5757"/>
      <c r="U5757"/>
      <c r="V5757"/>
      <c r="W5757"/>
      <c r="X5757" s="410"/>
      <c r="Y5757" s="410"/>
      <c r="Z5757" s="410"/>
      <c r="AA5757" s="410"/>
      <c r="AB5757" s="410"/>
      <c r="AC5757" s="410"/>
      <c r="AD5757" s="410"/>
    </row>
    <row r="5758" spans="3:30" s="30" customFormat="1" x14ac:dyDescent="0.25">
      <c r="C5758" s="33"/>
      <c r="D5758" s="33"/>
      <c r="E5758" s="33"/>
      <c r="F5758" s="33"/>
      <c r="G5758" s="33"/>
      <c r="N5758"/>
      <c r="O5758"/>
      <c r="P5758"/>
      <c r="Q5758"/>
      <c r="R5758"/>
      <c r="S5758"/>
      <c r="T5758"/>
      <c r="U5758"/>
      <c r="V5758"/>
      <c r="W5758"/>
      <c r="X5758" s="410"/>
      <c r="Y5758" s="410"/>
      <c r="Z5758" s="410"/>
      <c r="AA5758" s="410"/>
      <c r="AB5758" s="410"/>
      <c r="AC5758" s="410"/>
      <c r="AD5758" s="410"/>
    </row>
    <row r="5759" spans="3:30" s="30" customFormat="1" x14ac:dyDescent="0.25">
      <c r="C5759" s="33"/>
      <c r="D5759" s="33"/>
      <c r="E5759" s="33"/>
      <c r="F5759" s="33"/>
      <c r="G5759" s="33"/>
      <c r="N5759"/>
      <c r="O5759"/>
      <c r="P5759"/>
      <c r="Q5759"/>
      <c r="R5759"/>
      <c r="S5759"/>
      <c r="T5759"/>
      <c r="U5759"/>
      <c r="V5759"/>
      <c r="W5759"/>
      <c r="X5759" s="410"/>
      <c r="Y5759" s="410"/>
      <c r="Z5759" s="410"/>
      <c r="AA5759" s="410"/>
      <c r="AB5759" s="410"/>
      <c r="AC5759" s="410"/>
      <c r="AD5759" s="410"/>
    </row>
    <row r="5760" spans="3:30" s="30" customFormat="1" x14ac:dyDescent="0.25">
      <c r="C5760" s="33"/>
      <c r="D5760" s="33"/>
      <c r="E5760" s="33"/>
      <c r="F5760" s="33"/>
      <c r="G5760" s="33"/>
      <c r="N5760"/>
      <c r="O5760"/>
      <c r="P5760"/>
      <c r="Q5760"/>
      <c r="R5760"/>
      <c r="S5760"/>
      <c r="T5760"/>
      <c r="U5760"/>
      <c r="V5760"/>
      <c r="W5760"/>
      <c r="X5760" s="410"/>
      <c r="Y5760" s="410"/>
      <c r="Z5760" s="410"/>
      <c r="AA5760" s="410"/>
      <c r="AB5760" s="410"/>
      <c r="AC5760" s="410"/>
      <c r="AD5760" s="410"/>
    </row>
    <row r="5761" spans="3:30" s="30" customFormat="1" x14ac:dyDescent="0.25">
      <c r="C5761" s="33"/>
      <c r="D5761" s="33"/>
      <c r="E5761" s="33"/>
      <c r="F5761" s="33"/>
      <c r="G5761" s="33"/>
      <c r="N5761"/>
      <c r="O5761"/>
      <c r="P5761"/>
      <c r="Q5761"/>
      <c r="R5761"/>
      <c r="S5761"/>
      <c r="T5761"/>
      <c r="U5761"/>
      <c r="V5761"/>
      <c r="W5761"/>
      <c r="X5761" s="410"/>
      <c r="Y5761" s="410"/>
      <c r="Z5761" s="410"/>
      <c r="AA5761" s="410"/>
      <c r="AB5761" s="410"/>
      <c r="AC5761" s="410"/>
      <c r="AD5761" s="410"/>
    </row>
    <row r="5762" spans="3:30" s="30" customFormat="1" x14ac:dyDescent="0.25">
      <c r="C5762" s="33"/>
      <c r="D5762" s="33"/>
      <c r="E5762" s="33"/>
      <c r="F5762" s="33"/>
      <c r="G5762" s="33"/>
      <c r="N5762"/>
      <c r="O5762"/>
      <c r="P5762"/>
      <c r="Q5762"/>
      <c r="R5762"/>
      <c r="S5762"/>
      <c r="T5762"/>
      <c r="U5762"/>
      <c r="V5762"/>
      <c r="W5762"/>
      <c r="X5762" s="410"/>
      <c r="Y5762" s="410"/>
      <c r="Z5762" s="410"/>
      <c r="AA5762" s="410"/>
      <c r="AB5762" s="410"/>
      <c r="AC5762" s="410"/>
      <c r="AD5762" s="410"/>
    </row>
    <row r="5763" spans="3:30" s="30" customFormat="1" x14ac:dyDescent="0.25">
      <c r="C5763" s="33"/>
      <c r="D5763" s="33"/>
      <c r="E5763" s="33"/>
      <c r="F5763" s="33"/>
      <c r="G5763" s="33"/>
      <c r="N5763"/>
      <c r="O5763"/>
      <c r="P5763"/>
      <c r="Q5763"/>
      <c r="R5763"/>
      <c r="S5763"/>
      <c r="T5763"/>
      <c r="U5763"/>
      <c r="V5763"/>
      <c r="W5763"/>
      <c r="X5763" s="410"/>
      <c r="Y5763" s="410"/>
      <c r="Z5763" s="410"/>
      <c r="AA5763" s="410"/>
      <c r="AB5763" s="410"/>
      <c r="AC5763" s="410"/>
      <c r="AD5763" s="410"/>
    </row>
    <row r="5764" spans="3:30" s="30" customFormat="1" x14ac:dyDescent="0.25">
      <c r="C5764" s="33"/>
      <c r="D5764" s="33"/>
      <c r="E5764" s="33"/>
      <c r="F5764" s="33"/>
      <c r="G5764" s="33"/>
      <c r="N5764"/>
      <c r="O5764"/>
      <c r="P5764"/>
      <c r="Q5764"/>
      <c r="R5764"/>
      <c r="S5764"/>
      <c r="T5764"/>
      <c r="U5764"/>
      <c r="V5764"/>
      <c r="W5764"/>
      <c r="X5764" s="410"/>
      <c r="Y5764" s="410"/>
      <c r="Z5764" s="410"/>
      <c r="AA5764" s="410"/>
      <c r="AB5764" s="410"/>
      <c r="AC5764" s="410"/>
      <c r="AD5764" s="410"/>
    </row>
    <row r="5765" spans="3:30" s="30" customFormat="1" x14ac:dyDescent="0.25">
      <c r="C5765" s="33"/>
      <c r="D5765" s="33"/>
      <c r="E5765" s="33"/>
      <c r="F5765" s="33"/>
      <c r="G5765" s="33"/>
      <c r="N5765"/>
      <c r="O5765"/>
      <c r="P5765"/>
      <c r="Q5765"/>
      <c r="R5765"/>
      <c r="S5765"/>
      <c r="T5765"/>
      <c r="U5765"/>
      <c r="V5765"/>
      <c r="W5765"/>
      <c r="X5765" s="410"/>
      <c r="Y5765" s="410"/>
      <c r="Z5765" s="410"/>
      <c r="AA5765" s="410"/>
      <c r="AB5765" s="410"/>
      <c r="AC5765" s="410"/>
      <c r="AD5765" s="410"/>
    </row>
    <row r="5766" spans="3:30" s="30" customFormat="1" x14ac:dyDescent="0.25">
      <c r="C5766" s="33"/>
      <c r="D5766" s="33"/>
      <c r="E5766" s="33"/>
      <c r="F5766" s="33"/>
      <c r="G5766" s="33"/>
      <c r="N5766"/>
      <c r="O5766"/>
      <c r="P5766"/>
      <c r="Q5766"/>
      <c r="R5766"/>
      <c r="S5766"/>
      <c r="T5766"/>
      <c r="U5766"/>
      <c r="V5766"/>
      <c r="W5766"/>
      <c r="X5766" s="410"/>
      <c r="Y5766" s="410"/>
      <c r="Z5766" s="410"/>
      <c r="AA5766" s="410"/>
      <c r="AB5766" s="410"/>
      <c r="AC5766" s="410"/>
      <c r="AD5766" s="410"/>
    </row>
    <row r="5767" spans="3:30" s="30" customFormat="1" x14ac:dyDescent="0.25">
      <c r="C5767" s="33"/>
      <c r="D5767" s="33"/>
      <c r="E5767" s="33"/>
      <c r="F5767" s="33"/>
      <c r="G5767" s="33"/>
      <c r="N5767"/>
      <c r="O5767"/>
      <c r="P5767"/>
      <c r="Q5767"/>
      <c r="R5767"/>
      <c r="S5767"/>
      <c r="T5767"/>
      <c r="U5767"/>
      <c r="V5767"/>
      <c r="W5767"/>
      <c r="X5767" s="410"/>
      <c r="Y5767" s="410"/>
      <c r="Z5767" s="410"/>
      <c r="AA5767" s="410"/>
      <c r="AB5767" s="410"/>
      <c r="AC5767" s="410"/>
      <c r="AD5767" s="410"/>
    </row>
    <row r="5768" spans="3:30" s="30" customFormat="1" x14ac:dyDescent="0.25">
      <c r="C5768" s="33"/>
      <c r="D5768" s="33"/>
      <c r="E5768" s="33"/>
      <c r="F5768" s="33"/>
      <c r="G5768" s="33"/>
      <c r="N5768"/>
      <c r="O5768"/>
      <c r="P5768"/>
      <c r="Q5768"/>
      <c r="R5768"/>
      <c r="S5768"/>
      <c r="T5768"/>
      <c r="U5768"/>
      <c r="V5768"/>
      <c r="W5768"/>
      <c r="X5768" s="410"/>
      <c r="Y5768" s="410"/>
      <c r="Z5768" s="410"/>
      <c r="AA5768" s="410"/>
      <c r="AB5768" s="410"/>
      <c r="AC5768" s="410"/>
      <c r="AD5768" s="410"/>
    </row>
    <row r="5769" spans="3:30" s="30" customFormat="1" x14ac:dyDescent="0.25">
      <c r="C5769" s="33"/>
      <c r="D5769" s="33"/>
      <c r="E5769" s="33"/>
      <c r="F5769" s="33"/>
      <c r="G5769" s="33"/>
      <c r="N5769"/>
      <c r="O5769"/>
      <c r="P5769"/>
      <c r="Q5769"/>
      <c r="R5769"/>
      <c r="S5769"/>
      <c r="T5769"/>
      <c r="U5769"/>
      <c r="V5769"/>
      <c r="W5769"/>
      <c r="X5769" s="410"/>
      <c r="Y5769" s="410"/>
      <c r="Z5769" s="410"/>
      <c r="AA5769" s="410"/>
      <c r="AB5769" s="410"/>
      <c r="AC5769" s="410"/>
      <c r="AD5769" s="410"/>
    </row>
    <row r="5770" spans="3:30" s="30" customFormat="1" x14ac:dyDescent="0.25">
      <c r="C5770" s="33"/>
      <c r="D5770" s="33"/>
      <c r="E5770" s="33"/>
      <c r="F5770" s="33"/>
      <c r="G5770" s="33"/>
      <c r="N5770"/>
      <c r="O5770"/>
      <c r="P5770"/>
      <c r="Q5770"/>
      <c r="R5770"/>
      <c r="S5770"/>
      <c r="T5770"/>
      <c r="U5770"/>
      <c r="V5770"/>
      <c r="W5770"/>
      <c r="X5770" s="410"/>
      <c r="Y5770" s="410"/>
      <c r="Z5770" s="410"/>
      <c r="AA5770" s="410"/>
      <c r="AB5770" s="410"/>
      <c r="AC5770" s="410"/>
      <c r="AD5770" s="410"/>
    </row>
    <row r="5771" spans="3:30" s="30" customFormat="1" x14ac:dyDescent="0.25">
      <c r="C5771" s="33"/>
      <c r="D5771" s="33"/>
      <c r="E5771" s="33"/>
      <c r="F5771" s="33"/>
      <c r="G5771" s="33"/>
      <c r="N5771"/>
      <c r="O5771"/>
      <c r="P5771"/>
      <c r="Q5771"/>
      <c r="R5771"/>
      <c r="S5771"/>
      <c r="T5771"/>
      <c r="U5771"/>
      <c r="V5771"/>
      <c r="W5771"/>
      <c r="X5771" s="410"/>
      <c r="Y5771" s="410"/>
      <c r="Z5771" s="410"/>
      <c r="AA5771" s="410"/>
      <c r="AB5771" s="410"/>
      <c r="AC5771" s="410"/>
      <c r="AD5771" s="410"/>
    </row>
    <row r="5772" spans="3:30" s="30" customFormat="1" x14ac:dyDescent="0.25">
      <c r="C5772" s="33"/>
      <c r="D5772" s="33"/>
      <c r="E5772" s="33"/>
      <c r="F5772" s="33"/>
      <c r="G5772" s="33"/>
      <c r="N5772"/>
      <c r="O5772"/>
      <c r="P5772"/>
      <c r="Q5772"/>
      <c r="R5772"/>
      <c r="S5772"/>
      <c r="T5772"/>
      <c r="U5772"/>
      <c r="V5772"/>
      <c r="W5772"/>
      <c r="X5772" s="410"/>
      <c r="Y5772" s="410"/>
      <c r="Z5772" s="410"/>
      <c r="AA5772" s="410"/>
      <c r="AB5772" s="410"/>
      <c r="AC5772" s="410"/>
      <c r="AD5772" s="410"/>
    </row>
    <row r="5773" spans="3:30" s="30" customFormat="1" x14ac:dyDescent="0.25">
      <c r="C5773" s="33"/>
      <c r="D5773" s="33"/>
      <c r="E5773" s="33"/>
      <c r="F5773" s="33"/>
      <c r="G5773" s="33"/>
      <c r="N5773"/>
      <c r="O5773"/>
      <c r="P5773"/>
      <c r="Q5773"/>
      <c r="R5773"/>
      <c r="S5773"/>
      <c r="T5773"/>
      <c r="U5773"/>
      <c r="V5773"/>
      <c r="W5773"/>
      <c r="X5773" s="410"/>
      <c r="Y5773" s="410"/>
      <c r="Z5773" s="410"/>
      <c r="AA5773" s="410"/>
      <c r="AB5773" s="410"/>
      <c r="AC5773" s="410"/>
      <c r="AD5773" s="410"/>
    </row>
    <row r="5774" spans="3:30" s="30" customFormat="1" x14ac:dyDescent="0.25">
      <c r="C5774" s="33"/>
      <c r="D5774" s="33"/>
      <c r="E5774" s="33"/>
      <c r="F5774" s="33"/>
      <c r="G5774" s="33"/>
      <c r="N5774"/>
      <c r="O5774"/>
      <c r="P5774"/>
      <c r="Q5774"/>
      <c r="R5774"/>
      <c r="S5774"/>
      <c r="T5774"/>
      <c r="U5774"/>
      <c r="V5774"/>
      <c r="W5774"/>
      <c r="X5774" s="410"/>
      <c r="Y5774" s="410"/>
      <c r="Z5774" s="410"/>
      <c r="AA5774" s="410"/>
      <c r="AB5774" s="410"/>
      <c r="AC5774" s="410"/>
      <c r="AD5774" s="410"/>
    </row>
    <row r="5775" spans="3:30" s="30" customFormat="1" x14ac:dyDescent="0.25">
      <c r="C5775" s="33"/>
      <c r="D5775" s="33"/>
      <c r="E5775" s="33"/>
      <c r="F5775" s="33"/>
      <c r="G5775" s="33"/>
      <c r="N5775"/>
      <c r="O5775"/>
      <c r="P5775"/>
      <c r="Q5775"/>
      <c r="R5775"/>
      <c r="S5775"/>
      <c r="T5775"/>
      <c r="U5775"/>
      <c r="V5775"/>
      <c r="W5775"/>
      <c r="X5775" s="410"/>
      <c r="Y5775" s="410"/>
      <c r="Z5775" s="410"/>
      <c r="AA5775" s="410"/>
      <c r="AB5775" s="410"/>
      <c r="AC5775" s="410"/>
      <c r="AD5775" s="410"/>
    </row>
    <row r="5776" spans="3:30" s="30" customFormat="1" x14ac:dyDescent="0.25">
      <c r="C5776" s="33"/>
      <c r="D5776" s="33"/>
      <c r="E5776" s="33"/>
      <c r="F5776" s="33"/>
      <c r="G5776" s="33"/>
      <c r="N5776"/>
      <c r="O5776"/>
      <c r="P5776"/>
      <c r="Q5776"/>
      <c r="R5776"/>
      <c r="S5776"/>
      <c r="T5776"/>
      <c r="U5776"/>
      <c r="V5776"/>
      <c r="W5776"/>
      <c r="X5776" s="410"/>
      <c r="Y5776" s="410"/>
      <c r="Z5776" s="410"/>
      <c r="AA5776" s="410"/>
      <c r="AB5776" s="410"/>
      <c r="AC5776" s="410"/>
      <c r="AD5776" s="410"/>
    </row>
    <row r="5777" spans="3:30" s="30" customFormat="1" x14ac:dyDescent="0.25">
      <c r="C5777" s="33"/>
      <c r="D5777" s="33"/>
      <c r="E5777" s="33"/>
      <c r="F5777" s="33"/>
      <c r="G5777" s="33"/>
      <c r="N5777"/>
      <c r="O5777"/>
      <c r="P5777"/>
      <c r="Q5777"/>
      <c r="R5777"/>
      <c r="S5777"/>
      <c r="T5777"/>
      <c r="U5777"/>
      <c r="V5777"/>
      <c r="W5777"/>
      <c r="X5777" s="410"/>
      <c r="Y5777" s="410"/>
      <c r="Z5777" s="410"/>
      <c r="AA5777" s="410"/>
      <c r="AB5777" s="410"/>
      <c r="AC5777" s="410"/>
      <c r="AD5777" s="410"/>
    </row>
    <row r="5778" spans="3:30" s="30" customFormat="1" x14ac:dyDescent="0.25">
      <c r="C5778" s="33"/>
      <c r="D5778" s="33"/>
      <c r="E5778" s="33"/>
      <c r="F5778" s="33"/>
      <c r="G5778" s="33"/>
      <c r="N5778"/>
      <c r="O5778"/>
      <c r="P5778"/>
      <c r="Q5778"/>
      <c r="R5778"/>
      <c r="S5778"/>
      <c r="T5778"/>
      <c r="U5778"/>
      <c r="V5778"/>
      <c r="W5778"/>
      <c r="X5778" s="410"/>
      <c r="Y5778" s="410"/>
      <c r="Z5778" s="410"/>
      <c r="AA5778" s="410"/>
      <c r="AB5778" s="410"/>
      <c r="AC5778" s="410"/>
      <c r="AD5778" s="410"/>
    </row>
    <row r="5779" spans="3:30" s="30" customFormat="1" x14ac:dyDescent="0.25">
      <c r="C5779" s="33"/>
      <c r="D5779" s="33"/>
      <c r="E5779" s="33"/>
      <c r="F5779" s="33"/>
      <c r="G5779" s="33"/>
      <c r="N5779"/>
      <c r="O5779"/>
      <c r="P5779"/>
      <c r="Q5779"/>
      <c r="R5779"/>
      <c r="S5779"/>
      <c r="T5779"/>
      <c r="U5779"/>
      <c r="V5779"/>
      <c r="W5779"/>
      <c r="X5779" s="410"/>
      <c r="Y5779" s="410"/>
      <c r="Z5779" s="410"/>
      <c r="AA5779" s="410"/>
      <c r="AB5779" s="410"/>
      <c r="AC5779" s="410"/>
      <c r="AD5779" s="410"/>
    </row>
    <row r="5780" spans="3:30" s="30" customFormat="1" x14ac:dyDescent="0.25">
      <c r="C5780" s="33"/>
      <c r="D5780" s="33"/>
      <c r="E5780" s="33"/>
      <c r="F5780" s="33"/>
      <c r="G5780" s="33"/>
      <c r="N5780"/>
      <c r="O5780"/>
      <c r="P5780"/>
      <c r="Q5780"/>
      <c r="R5780"/>
      <c r="S5780"/>
      <c r="T5780"/>
      <c r="U5780"/>
      <c r="V5780"/>
      <c r="W5780"/>
      <c r="X5780" s="410"/>
      <c r="Y5780" s="410"/>
      <c r="Z5780" s="410"/>
      <c r="AA5780" s="410"/>
      <c r="AB5780" s="410"/>
      <c r="AC5780" s="410"/>
      <c r="AD5780" s="410"/>
    </row>
    <row r="5781" spans="3:30" s="30" customFormat="1" x14ac:dyDescent="0.25">
      <c r="C5781" s="33"/>
      <c r="D5781" s="33"/>
      <c r="E5781" s="33"/>
      <c r="F5781" s="33"/>
      <c r="G5781" s="33"/>
      <c r="N5781"/>
      <c r="O5781"/>
      <c r="P5781"/>
      <c r="Q5781"/>
      <c r="R5781"/>
      <c r="S5781"/>
      <c r="T5781"/>
      <c r="U5781"/>
      <c r="V5781"/>
      <c r="W5781"/>
      <c r="X5781" s="410"/>
      <c r="Y5781" s="410"/>
      <c r="Z5781" s="410"/>
      <c r="AA5781" s="410"/>
      <c r="AB5781" s="410"/>
      <c r="AC5781" s="410"/>
      <c r="AD5781" s="410"/>
    </row>
    <row r="5782" spans="3:30" s="30" customFormat="1" x14ac:dyDescent="0.25">
      <c r="C5782" s="33"/>
      <c r="D5782" s="33"/>
      <c r="E5782" s="33"/>
      <c r="F5782" s="33"/>
      <c r="G5782" s="33"/>
      <c r="N5782"/>
      <c r="O5782"/>
      <c r="P5782"/>
      <c r="Q5782"/>
      <c r="R5782"/>
      <c r="S5782"/>
      <c r="T5782"/>
      <c r="U5782"/>
      <c r="V5782"/>
      <c r="W5782"/>
      <c r="X5782" s="410"/>
      <c r="Y5782" s="410"/>
      <c r="Z5782" s="410"/>
      <c r="AA5782" s="410"/>
      <c r="AB5782" s="410"/>
      <c r="AC5782" s="410"/>
      <c r="AD5782" s="410"/>
    </row>
    <row r="5783" spans="3:30" s="30" customFormat="1" x14ac:dyDescent="0.25">
      <c r="C5783" s="33"/>
      <c r="D5783" s="33"/>
      <c r="E5783" s="33"/>
      <c r="F5783" s="33"/>
      <c r="G5783" s="33"/>
      <c r="N5783"/>
      <c r="O5783"/>
      <c r="P5783"/>
      <c r="Q5783"/>
      <c r="R5783"/>
      <c r="S5783"/>
      <c r="T5783"/>
      <c r="U5783"/>
      <c r="V5783"/>
      <c r="W5783"/>
      <c r="X5783" s="410"/>
      <c r="Y5783" s="410"/>
      <c r="Z5783" s="410"/>
      <c r="AA5783" s="410"/>
      <c r="AB5783" s="410"/>
      <c r="AC5783" s="410"/>
      <c r="AD5783" s="410"/>
    </row>
    <row r="5784" spans="3:30" s="30" customFormat="1" x14ac:dyDescent="0.25">
      <c r="C5784" s="33"/>
      <c r="D5784" s="33"/>
      <c r="E5784" s="33"/>
      <c r="F5784" s="33"/>
      <c r="G5784" s="33"/>
      <c r="N5784"/>
      <c r="O5784"/>
      <c r="P5784"/>
      <c r="Q5784"/>
      <c r="R5784"/>
      <c r="S5784"/>
      <c r="T5784"/>
      <c r="U5784"/>
      <c r="V5784"/>
      <c r="W5784"/>
      <c r="X5784" s="410"/>
      <c r="Y5784" s="410"/>
      <c r="Z5784" s="410"/>
      <c r="AA5784" s="410"/>
      <c r="AB5784" s="410"/>
      <c r="AC5784" s="410"/>
      <c r="AD5784" s="410"/>
    </row>
    <row r="5785" spans="3:30" s="30" customFormat="1" x14ac:dyDescent="0.25">
      <c r="C5785" s="33"/>
      <c r="D5785" s="33"/>
      <c r="E5785" s="33"/>
      <c r="F5785" s="33"/>
      <c r="G5785" s="33"/>
      <c r="N5785"/>
      <c r="O5785"/>
      <c r="P5785"/>
      <c r="Q5785"/>
      <c r="R5785"/>
      <c r="S5785"/>
      <c r="T5785"/>
      <c r="U5785"/>
      <c r="V5785"/>
      <c r="W5785"/>
      <c r="X5785" s="410"/>
      <c r="Y5785" s="410"/>
      <c r="Z5785" s="410"/>
      <c r="AA5785" s="410"/>
      <c r="AB5785" s="410"/>
      <c r="AC5785" s="410"/>
      <c r="AD5785" s="410"/>
    </row>
    <row r="5786" spans="3:30" s="30" customFormat="1" x14ac:dyDescent="0.25">
      <c r="C5786" s="33"/>
      <c r="D5786" s="33"/>
      <c r="E5786" s="33"/>
      <c r="F5786" s="33"/>
      <c r="G5786" s="33"/>
      <c r="N5786"/>
      <c r="O5786"/>
      <c r="P5786"/>
      <c r="Q5786"/>
      <c r="R5786"/>
      <c r="S5786"/>
      <c r="T5786"/>
      <c r="U5786"/>
      <c r="V5786"/>
      <c r="W5786"/>
      <c r="X5786" s="410"/>
      <c r="Y5786" s="410"/>
      <c r="Z5786" s="410"/>
      <c r="AA5786" s="410"/>
      <c r="AB5786" s="410"/>
      <c r="AC5786" s="410"/>
      <c r="AD5786" s="410"/>
    </row>
    <row r="5787" spans="3:30" s="30" customFormat="1" x14ac:dyDescent="0.25">
      <c r="C5787" s="33"/>
      <c r="D5787" s="33"/>
      <c r="E5787" s="33"/>
      <c r="F5787" s="33"/>
      <c r="G5787" s="33"/>
      <c r="N5787"/>
      <c r="O5787"/>
      <c r="P5787"/>
      <c r="Q5787"/>
      <c r="R5787"/>
      <c r="S5787"/>
      <c r="T5787"/>
      <c r="U5787"/>
      <c r="V5787"/>
      <c r="W5787"/>
      <c r="X5787" s="410"/>
      <c r="Y5787" s="410"/>
      <c r="Z5787" s="410"/>
      <c r="AA5787" s="410"/>
      <c r="AB5787" s="410"/>
      <c r="AC5787" s="410"/>
      <c r="AD5787" s="410"/>
    </row>
    <row r="5788" spans="3:30" s="30" customFormat="1" x14ac:dyDescent="0.25">
      <c r="C5788" s="33"/>
      <c r="D5788" s="33"/>
      <c r="E5788" s="33"/>
      <c r="F5788" s="33"/>
      <c r="G5788" s="33"/>
      <c r="N5788"/>
      <c r="O5788"/>
      <c r="P5788"/>
      <c r="Q5788"/>
      <c r="R5788"/>
      <c r="S5788"/>
      <c r="T5788"/>
      <c r="U5788"/>
      <c r="V5788"/>
      <c r="W5788"/>
      <c r="X5788" s="410"/>
      <c r="Y5788" s="410"/>
      <c r="Z5788" s="410"/>
      <c r="AA5788" s="410"/>
      <c r="AB5788" s="410"/>
      <c r="AC5788" s="410"/>
      <c r="AD5788" s="410"/>
    </row>
    <row r="5789" spans="3:30" s="30" customFormat="1" x14ac:dyDescent="0.25">
      <c r="C5789" s="33"/>
      <c r="D5789" s="33"/>
      <c r="E5789" s="33"/>
      <c r="F5789" s="33"/>
      <c r="G5789" s="33"/>
      <c r="N5789"/>
      <c r="O5789"/>
      <c r="P5789"/>
      <c r="Q5789"/>
      <c r="R5789"/>
      <c r="S5789"/>
      <c r="T5789"/>
      <c r="U5789"/>
      <c r="V5789"/>
      <c r="W5789"/>
      <c r="X5789" s="410"/>
      <c r="Y5789" s="410"/>
      <c r="Z5789" s="410"/>
      <c r="AA5789" s="410"/>
      <c r="AB5789" s="410"/>
      <c r="AC5789" s="410"/>
      <c r="AD5789" s="410"/>
    </row>
    <row r="5790" spans="3:30" s="30" customFormat="1" x14ac:dyDescent="0.25">
      <c r="C5790" s="33"/>
      <c r="D5790" s="33"/>
      <c r="E5790" s="33"/>
      <c r="F5790" s="33"/>
      <c r="G5790" s="33"/>
      <c r="N5790"/>
      <c r="O5790"/>
      <c r="P5790"/>
      <c r="Q5790"/>
      <c r="R5790"/>
      <c r="S5790"/>
      <c r="T5790"/>
      <c r="U5790"/>
      <c r="V5790"/>
      <c r="W5790"/>
      <c r="X5790" s="410"/>
      <c r="Y5790" s="410"/>
      <c r="Z5790" s="410"/>
      <c r="AA5790" s="410"/>
      <c r="AB5790" s="410"/>
      <c r="AC5790" s="410"/>
      <c r="AD5790" s="410"/>
    </row>
    <row r="5791" spans="3:30" s="30" customFormat="1" x14ac:dyDescent="0.25">
      <c r="C5791" s="33"/>
      <c r="D5791" s="33"/>
      <c r="E5791" s="33"/>
      <c r="F5791" s="33"/>
      <c r="G5791" s="33"/>
      <c r="N5791"/>
      <c r="O5791"/>
      <c r="P5791"/>
      <c r="Q5791"/>
      <c r="R5791"/>
      <c r="S5791"/>
      <c r="T5791"/>
      <c r="U5791"/>
      <c r="V5791"/>
      <c r="W5791"/>
      <c r="X5791" s="410"/>
      <c r="Y5791" s="410"/>
      <c r="Z5791" s="410"/>
      <c r="AA5791" s="410"/>
      <c r="AB5791" s="410"/>
      <c r="AC5791" s="410"/>
      <c r="AD5791" s="410"/>
    </row>
    <row r="5792" spans="3:30" s="30" customFormat="1" x14ac:dyDescent="0.25">
      <c r="C5792" s="33"/>
      <c r="D5792" s="33"/>
      <c r="E5792" s="33"/>
      <c r="F5792" s="33"/>
      <c r="G5792" s="33"/>
      <c r="N5792"/>
      <c r="O5792"/>
      <c r="P5792"/>
      <c r="Q5792"/>
      <c r="R5792"/>
      <c r="S5792"/>
      <c r="T5792"/>
      <c r="U5792"/>
      <c r="V5792"/>
      <c r="W5792"/>
      <c r="X5792" s="410"/>
      <c r="Y5792" s="410"/>
      <c r="Z5792" s="410"/>
      <c r="AA5792" s="410"/>
      <c r="AB5792" s="410"/>
      <c r="AC5792" s="410"/>
      <c r="AD5792" s="410"/>
    </row>
    <row r="5793" spans="3:30" s="30" customFormat="1" x14ac:dyDescent="0.25">
      <c r="C5793" s="33"/>
      <c r="D5793" s="33"/>
      <c r="E5793" s="33"/>
      <c r="F5793" s="33"/>
      <c r="G5793" s="33"/>
      <c r="N5793"/>
      <c r="O5793"/>
      <c r="P5793"/>
      <c r="Q5793"/>
      <c r="R5793"/>
      <c r="S5793"/>
      <c r="T5793"/>
      <c r="U5793"/>
      <c r="V5793"/>
      <c r="W5793"/>
      <c r="X5793" s="410"/>
      <c r="Y5793" s="410"/>
      <c r="Z5793" s="410"/>
      <c r="AA5793" s="410"/>
      <c r="AB5793" s="410"/>
      <c r="AC5793" s="410"/>
      <c r="AD5793" s="410"/>
    </row>
    <row r="5794" spans="3:30" s="30" customFormat="1" x14ac:dyDescent="0.25">
      <c r="C5794" s="33"/>
      <c r="D5794" s="33"/>
      <c r="E5794" s="33"/>
      <c r="F5794" s="33"/>
      <c r="G5794" s="33"/>
      <c r="N5794"/>
      <c r="O5794"/>
      <c r="P5794"/>
      <c r="Q5794"/>
      <c r="R5794"/>
      <c r="S5794"/>
      <c r="T5794"/>
      <c r="U5794"/>
      <c r="V5794"/>
      <c r="W5794"/>
      <c r="X5794" s="410"/>
      <c r="Y5794" s="410"/>
      <c r="Z5794" s="410"/>
      <c r="AA5794" s="410"/>
      <c r="AB5794" s="410"/>
      <c r="AC5794" s="410"/>
      <c r="AD5794" s="410"/>
    </row>
    <row r="5795" spans="3:30" s="30" customFormat="1" x14ac:dyDescent="0.25">
      <c r="C5795" s="33"/>
      <c r="D5795" s="33"/>
      <c r="E5795" s="33"/>
      <c r="F5795" s="33"/>
      <c r="G5795" s="33"/>
      <c r="N5795"/>
      <c r="O5795"/>
      <c r="P5795"/>
      <c r="Q5795"/>
      <c r="R5795"/>
      <c r="S5795"/>
      <c r="T5795"/>
      <c r="U5795"/>
      <c r="V5795"/>
      <c r="W5795"/>
      <c r="X5795" s="410"/>
      <c r="Y5795" s="410"/>
      <c r="Z5795" s="410"/>
      <c r="AA5795" s="410"/>
      <c r="AB5795" s="410"/>
      <c r="AC5795" s="410"/>
      <c r="AD5795" s="410"/>
    </row>
    <row r="5796" spans="3:30" s="30" customFormat="1" x14ac:dyDescent="0.25">
      <c r="C5796" s="33"/>
      <c r="D5796" s="33"/>
      <c r="E5796" s="33"/>
      <c r="F5796" s="33"/>
      <c r="G5796" s="33"/>
      <c r="N5796"/>
      <c r="O5796"/>
      <c r="P5796"/>
      <c r="Q5796"/>
      <c r="R5796"/>
      <c r="S5796"/>
      <c r="T5796"/>
      <c r="U5796"/>
      <c r="V5796"/>
      <c r="W5796"/>
      <c r="X5796" s="410"/>
      <c r="Y5796" s="410"/>
      <c r="Z5796" s="410"/>
      <c r="AA5796" s="410"/>
      <c r="AB5796" s="410"/>
      <c r="AC5796" s="410"/>
      <c r="AD5796" s="410"/>
    </row>
    <row r="5797" spans="3:30" s="30" customFormat="1" x14ac:dyDescent="0.25">
      <c r="C5797" s="33"/>
      <c r="D5797" s="33"/>
      <c r="E5797" s="33"/>
      <c r="F5797" s="33"/>
      <c r="G5797" s="33"/>
      <c r="N5797"/>
      <c r="O5797"/>
      <c r="P5797"/>
      <c r="Q5797"/>
      <c r="R5797"/>
      <c r="S5797"/>
      <c r="T5797"/>
      <c r="U5797"/>
      <c r="V5797"/>
      <c r="W5797"/>
      <c r="X5797" s="410"/>
      <c r="Y5797" s="410"/>
      <c r="Z5797" s="410"/>
      <c r="AA5797" s="410"/>
      <c r="AB5797" s="410"/>
      <c r="AC5797" s="410"/>
      <c r="AD5797" s="410"/>
    </row>
    <row r="5798" spans="3:30" s="30" customFormat="1" x14ac:dyDescent="0.25">
      <c r="C5798" s="33"/>
      <c r="D5798" s="33"/>
      <c r="E5798" s="33"/>
      <c r="F5798" s="33"/>
      <c r="G5798" s="33"/>
      <c r="N5798"/>
      <c r="O5798"/>
      <c r="P5798"/>
      <c r="Q5798"/>
      <c r="R5798"/>
      <c r="S5798"/>
      <c r="T5798"/>
      <c r="U5798"/>
      <c r="V5798"/>
      <c r="W5798"/>
      <c r="X5798" s="410"/>
      <c r="Y5798" s="410"/>
      <c r="Z5798" s="410"/>
      <c r="AA5798" s="410"/>
      <c r="AB5798" s="410"/>
      <c r="AC5798" s="410"/>
      <c r="AD5798" s="410"/>
    </row>
    <row r="5799" spans="3:30" s="30" customFormat="1" x14ac:dyDescent="0.25">
      <c r="C5799" s="33"/>
      <c r="D5799" s="33"/>
      <c r="E5799" s="33"/>
      <c r="F5799" s="33"/>
      <c r="G5799" s="33"/>
      <c r="N5799"/>
      <c r="O5799"/>
      <c r="P5799"/>
      <c r="Q5799"/>
      <c r="R5799"/>
      <c r="S5799"/>
      <c r="T5799"/>
      <c r="U5799"/>
      <c r="V5799"/>
      <c r="W5799"/>
      <c r="X5799" s="410"/>
      <c r="Y5799" s="410"/>
      <c r="Z5799" s="410"/>
      <c r="AA5799" s="410"/>
      <c r="AB5799" s="410"/>
      <c r="AC5799" s="410"/>
      <c r="AD5799" s="410"/>
    </row>
    <row r="5800" spans="3:30" s="30" customFormat="1" x14ac:dyDescent="0.25">
      <c r="C5800" s="33"/>
      <c r="D5800" s="33"/>
      <c r="E5800" s="33"/>
      <c r="F5800" s="33"/>
      <c r="G5800" s="33"/>
      <c r="N5800"/>
      <c r="O5800"/>
      <c r="P5800"/>
      <c r="Q5800"/>
      <c r="R5800"/>
      <c r="S5800"/>
      <c r="T5800"/>
      <c r="U5800"/>
      <c r="V5800"/>
      <c r="W5800"/>
      <c r="X5800" s="410"/>
      <c r="Y5800" s="410"/>
      <c r="Z5800" s="410"/>
      <c r="AA5800" s="410"/>
      <c r="AB5800" s="410"/>
      <c r="AC5800" s="410"/>
      <c r="AD5800" s="410"/>
    </row>
    <row r="5801" spans="3:30" s="30" customFormat="1" x14ac:dyDescent="0.25">
      <c r="C5801" s="33"/>
      <c r="D5801" s="33"/>
      <c r="E5801" s="33"/>
      <c r="F5801" s="33"/>
      <c r="G5801" s="33"/>
      <c r="N5801"/>
      <c r="O5801"/>
      <c r="P5801"/>
      <c r="Q5801"/>
      <c r="R5801"/>
      <c r="S5801"/>
      <c r="T5801"/>
      <c r="U5801"/>
      <c r="V5801"/>
      <c r="W5801"/>
      <c r="X5801" s="410"/>
      <c r="Y5801" s="410"/>
      <c r="Z5801" s="410"/>
      <c r="AA5801" s="410"/>
      <c r="AB5801" s="410"/>
      <c r="AC5801" s="410"/>
      <c r="AD5801" s="410"/>
    </row>
    <row r="5802" spans="3:30" s="30" customFormat="1" x14ac:dyDescent="0.25">
      <c r="C5802" s="33"/>
      <c r="D5802" s="33"/>
      <c r="E5802" s="33"/>
      <c r="F5802" s="33"/>
      <c r="G5802" s="33"/>
      <c r="N5802"/>
      <c r="O5802"/>
      <c r="P5802"/>
      <c r="Q5802"/>
      <c r="R5802"/>
      <c r="S5802"/>
      <c r="T5802"/>
      <c r="U5802"/>
      <c r="V5802"/>
      <c r="W5802"/>
      <c r="X5802" s="410"/>
      <c r="Y5802" s="410"/>
      <c r="Z5802" s="410"/>
      <c r="AA5802" s="410"/>
      <c r="AB5802" s="410"/>
      <c r="AC5802" s="410"/>
      <c r="AD5802" s="410"/>
    </row>
    <row r="5803" spans="3:30" s="30" customFormat="1" x14ac:dyDescent="0.25">
      <c r="C5803" s="33"/>
      <c r="D5803" s="33"/>
      <c r="E5803" s="33"/>
      <c r="F5803" s="33"/>
      <c r="G5803" s="33"/>
      <c r="N5803"/>
      <c r="O5803"/>
      <c r="P5803"/>
      <c r="Q5803"/>
      <c r="R5803"/>
      <c r="S5803"/>
      <c r="T5803"/>
      <c r="U5803"/>
      <c r="V5803"/>
      <c r="W5803"/>
      <c r="X5803" s="410"/>
      <c r="Y5803" s="410"/>
      <c r="Z5803" s="410"/>
      <c r="AA5803" s="410"/>
      <c r="AB5803" s="410"/>
      <c r="AC5803" s="410"/>
      <c r="AD5803" s="410"/>
    </row>
    <row r="5804" spans="3:30" s="30" customFormat="1" x14ac:dyDescent="0.25">
      <c r="C5804" s="33"/>
      <c r="D5804" s="33"/>
      <c r="E5804" s="33"/>
      <c r="F5804" s="33"/>
      <c r="G5804" s="33"/>
      <c r="N5804"/>
      <c r="O5804"/>
      <c r="P5804"/>
      <c r="Q5804"/>
      <c r="R5804"/>
      <c r="S5804"/>
      <c r="T5804"/>
      <c r="U5804"/>
      <c r="V5804"/>
      <c r="W5804"/>
      <c r="X5804" s="410"/>
      <c r="Y5804" s="410"/>
      <c r="Z5804" s="410"/>
      <c r="AA5804" s="410"/>
      <c r="AB5804" s="410"/>
      <c r="AC5804" s="410"/>
      <c r="AD5804" s="410"/>
    </row>
    <row r="5805" spans="3:30" s="30" customFormat="1" x14ac:dyDescent="0.25">
      <c r="C5805" s="33"/>
      <c r="D5805" s="33"/>
      <c r="E5805" s="33"/>
      <c r="F5805" s="33"/>
      <c r="G5805" s="33"/>
      <c r="N5805"/>
      <c r="O5805"/>
      <c r="P5805"/>
      <c r="Q5805"/>
      <c r="R5805"/>
      <c r="S5805"/>
      <c r="T5805"/>
      <c r="U5805"/>
      <c r="V5805"/>
      <c r="W5805"/>
      <c r="X5805" s="410"/>
      <c r="Y5805" s="410"/>
      <c r="Z5805" s="410"/>
      <c r="AA5805" s="410"/>
      <c r="AB5805" s="410"/>
      <c r="AC5805" s="410"/>
      <c r="AD5805" s="410"/>
    </row>
    <row r="5806" spans="3:30" s="30" customFormat="1" x14ac:dyDescent="0.25">
      <c r="C5806" s="33"/>
      <c r="D5806" s="33"/>
      <c r="E5806" s="33"/>
      <c r="F5806" s="33"/>
      <c r="G5806" s="33"/>
      <c r="N5806"/>
      <c r="O5806"/>
      <c r="P5806"/>
      <c r="Q5806"/>
      <c r="R5806"/>
      <c r="S5806"/>
      <c r="T5806"/>
      <c r="U5806"/>
      <c r="V5806"/>
      <c r="W5806"/>
      <c r="X5806" s="410"/>
      <c r="Y5806" s="410"/>
      <c r="Z5806" s="410"/>
      <c r="AA5806" s="410"/>
      <c r="AB5806" s="410"/>
      <c r="AC5806" s="410"/>
      <c r="AD5806" s="410"/>
    </row>
    <row r="5807" spans="3:30" s="30" customFormat="1" x14ac:dyDescent="0.25">
      <c r="C5807" s="33"/>
      <c r="D5807" s="33"/>
      <c r="E5807" s="33"/>
      <c r="F5807" s="33"/>
      <c r="G5807" s="33"/>
      <c r="N5807"/>
      <c r="O5807"/>
      <c r="P5807"/>
      <c r="Q5807"/>
      <c r="R5807"/>
      <c r="S5807"/>
      <c r="T5807"/>
      <c r="U5807"/>
      <c r="V5807"/>
      <c r="W5807"/>
      <c r="X5807" s="410"/>
      <c r="Y5807" s="410"/>
      <c r="Z5807" s="410"/>
      <c r="AA5807" s="410"/>
      <c r="AB5807" s="410"/>
      <c r="AC5807" s="410"/>
      <c r="AD5807" s="410"/>
    </row>
    <row r="5808" spans="3:30" s="30" customFormat="1" x14ac:dyDescent="0.25">
      <c r="C5808" s="33"/>
      <c r="D5808" s="33"/>
      <c r="E5808" s="33"/>
      <c r="F5808" s="33"/>
      <c r="G5808" s="33"/>
      <c r="N5808"/>
      <c r="O5808"/>
      <c r="P5808"/>
      <c r="Q5808"/>
      <c r="R5808"/>
      <c r="S5808"/>
      <c r="T5808"/>
      <c r="U5808"/>
      <c r="V5808"/>
      <c r="W5808"/>
      <c r="X5808" s="410"/>
      <c r="Y5808" s="410"/>
      <c r="Z5808" s="410"/>
      <c r="AA5808" s="410"/>
      <c r="AB5808" s="410"/>
      <c r="AC5808" s="410"/>
      <c r="AD5808" s="410"/>
    </row>
    <row r="5809" spans="3:30" s="30" customFormat="1" x14ac:dyDescent="0.25">
      <c r="C5809" s="33"/>
      <c r="D5809" s="33"/>
      <c r="E5809" s="33"/>
      <c r="F5809" s="33"/>
      <c r="G5809" s="33"/>
      <c r="N5809"/>
      <c r="O5809"/>
      <c r="P5809"/>
      <c r="Q5809"/>
      <c r="R5809"/>
      <c r="S5809"/>
      <c r="T5809"/>
      <c r="U5809"/>
      <c r="V5809"/>
      <c r="W5809"/>
      <c r="X5809" s="410"/>
      <c r="Y5809" s="410"/>
      <c r="Z5809" s="410"/>
      <c r="AA5809" s="410"/>
      <c r="AB5809" s="410"/>
      <c r="AC5809" s="410"/>
      <c r="AD5809" s="410"/>
    </row>
    <row r="5810" spans="3:30" s="30" customFormat="1" x14ac:dyDescent="0.25">
      <c r="C5810" s="33"/>
      <c r="D5810" s="33"/>
      <c r="E5810" s="33"/>
      <c r="F5810" s="33"/>
      <c r="G5810" s="33"/>
      <c r="N5810"/>
      <c r="O5810"/>
      <c r="P5810"/>
      <c r="Q5810"/>
      <c r="R5810"/>
      <c r="S5810"/>
      <c r="T5810"/>
      <c r="U5810"/>
      <c r="V5810"/>
      <c r="W5810"/>
      <c r="X5810" s="410"/>
      <c r="Y5810" s="410"/>
      <c r="Z5810" s="410"/>
      <c r="AA5810" s="410"/>
      <c r="AB5810" s="410"/>
      <c r="AC5810" s="410"/>
      <c r="AD5810" s="410"/>
    </row>
    <row r="5811" spans="3:30" s="30" customFormat="1" x14ac:dyDescent="0.25">
      <c r="C5811" s="33"/>
      <c r="D5811" s="33"/>
      <c r="E5811" s="33"/>
      <c r="F5811" s="33"/>
      <c r="G5811" s="33"/>
      <c r="N5811"/>
      <c r="O5811"/>
      <c r="P5811"/>
      <c r="Q5811"/>
      <c r="R5811"/>
      <c r="S5811"/>
      <c r="T5811"/>
      <c r="U5811"/>
      <c r="V5811"/>
      <c r="W5811"/>
      <c r="X5811" s="410"/>
      <c r="Y5811" s="410"/>
      <c r="Z5811" s="410"/>
      <c r="AA5811" s="410"/>
      <c r="AB5811" s="410"/>
      <c r="AC5811" s="410"/>
      <c r="AD5811" s="410"/>
    </row>
    <row r="5812" spans="3:30" s="30" customFormat="1" x14ac:dyDescent="0.25">
      <c r="C5812" s="33"/>
      <c r="D5812" s="33"/>
      <c r="E5812" s="33"/>
      <c r="F5812" s="33"/>
      <c r="G5812" s="33"/>
      <c r="N5812"/>
      <c r="O5812"/>
      <c r="P5812"/>
      <c r="Q5812"/>
      <c r="R5812"/>
      <c r="S5812"/>
      <c r="T5812"/>
      <c r="U5812"/>
      <c r="V5812"/>
      <c r="W5812"/>
      <c r="X5812" s="410"/>
      <c r="Y5812" s="410"/>
      <c r="Z5812" s="410"/>
      <c r="AA5812" s="410"/>
      <c r="AB5812" s="410"/>
      <c r="AC5812" s="410"/>
      <c r="AD5812" s="410"/>
    </row>
    <row r="5813" spans="3:30" s="30" customFormat="1" x14ac:dyDescent="0.25">
      <c r="C5813" s="33"/>
      <c r="D5813" s="33"/>
      <c r="E5813" s="33"/>
      <c r="F5813" s="33"/>
      <c r="G5813" s="33"/>
      <c r="N5813"/>
      <c r="O5813"/>
      <c r="P5813"/>
      <c r="Q5813"/>
      <c r="R5813"/>
      <c r="S5813"/>
      <c r="T5813"/>
      <c r="U5813"/>
      <c r="V5813"/>
      <c r="W5813"/>
      <c r="X5813" s="410"/>
      <c r="Y5813" s="410"/>
      <c r="Z5813" s="410"/>
      <c r="AA5813" s="410"/>
      <c r="AB5813" s="410"/>
      <c r="AC5813" s="410"/>
      <c r="AD5813" s="410"/>
    </row>
    <row r="5814" spans="3:30" s="30" customFormat="1" x14ac:dyDescent="0.25">
      <c r="C5814" s="33"/>
      <c r="D5814" s="33"/>
      <c r="E5814" s="33"/>
      <c r="F5814" s="33"/>
      <c r="G5814" s="33"/>
      <c r="N5814"/>
      <c r="O5814"/>
      <c r="P5814"/>
      <c r="Q5814"/>
      <c r="R5814"/>
      <c r="S5814"/>
      <c r="T5814"/>
      <c r="U5814"/>
      <c r="V5814"/>
      <c r="W5814"/>
      <c r="X5814" s="410"/>
      <c r="Y5814" s="410"/>
      <c r="Z5814" s="410"/>
      <c r="AA5814" s="410"/>
      <c r="AB5814" s="410"/>
      <c r="AC5814" s="410"/>
      <c r="AD5814" s="410"/>
    </row>
    <row r="5815" spans="3:30" s="30" customFormat="1" x14ac:dyDescent="0.25">
      <c r="C5815" s="33"/>
      <c r="D5815" s="33"/>
      <c r="E5815" s="33"/>
      <c r="F5815" s="33"/>
      <c r="G5815" s="33"/>
      <c r="N5815"/>
      <c r="O5815"/>
      <c r="P5815"/>
      <c r="Q5815"/>
      <c r="R5815"/>
      <c r="S5815"/>
      <c r="T5815"/>
      <c r="U5815"/>
      <c r="V5815"/>
      <c r="W5815"/>
      <c r="X5815" s="410"/>
      <c r="Y5815" s="410"/>
      <c r="Z5815" s="410"/>
      <c r="AA5815" s="410"/>
      <c r="AB5815" s="410"/>
      <c r="AC5815" s="410"/>
      <c r="AD5815" s="410"/>
    </row>
    <row r="5816" spans="3:30" s="30" customFormat="1" x14ac:dyDescent="0.25">
      <c r="C5816" s="33"/>
      <c r="D5816" s="33"/>
      <c r="E5816" s="33"/>
      <c r="F5816" s="33"/>
      <c r="G5816" s="33"/>
      <c r="N5816"/>
      <c r="O5816"/>
      <c r="P5816"/>
      <c r="Q5816"/>
      <c r="R5816"/>
      <c r="S5816"/>
      <c r="T5816"/>
      <c r="U5816"/>
      <c r="V5816"/>
      <c r="W5816"/>
      <c r="X5816" s="410"/>
      <c r="Y5816" s="410"/>
      <c r="Z5816" s="410"/>
      <c r="AA5816" s="410"/>
      <c r="AB5816" s="410"/>
      <c r="AC5816" s="410"/>
      <c r="AD5816" s="410"/>
    </row>
    <row r="5817" spans="3:30" s="30" customFormat="1" x14ac:dyDescent="0.25">
      <c r="C5817" s="33"/>
      <c r="D5817" s="33"/>
      <c r="E5817" s="33"/>
      <c r="F5817" s="33"/>
      <c r="G5817" s="33"/>
      <c r="N5817"/>
      <c r="O5817"/>
      <c r="P5817"/>
      <c r="Q5817"/>
      <c r="R5817"/>
      <c r="S5817"/>
      <c r="T5817"/>
      <c r="U5817"/>
      <c r="V5817"/>
      <c r="W5817"/>
      <c r="X5817" s="410"/>
      <c r="Y5817" s="410"/>
      <c r="Z5817" s="410"/>
      <c r="AA5817" s="410"/>
      <c r="AB5817" s="410"/>
      <c r="AC5817" s="410"/>
      <c r="AD5817" s="410"/>
    </row>
    <row r="5818" spans="3:30" s="30" customFormat="1" x14ac:dyDescent="0.25">
      <c r="C5818" s="33"/>
      <c r="D5818" s="33"/>
      <c r="E5818" s="33"/>
      <c r="F5818" s="33"/>
      <c r="G5818" s="33"/>
      <c r="N5818"/>
      <c r="O5818"/>
      <c r="P5818"/>
      <c r="Q5818"/>
      <c r="R5818"/>
      <c r="S5818"/>
      <c r="T5818"/>
      <c r="U5818"/>
      <c r="V5818"/>
      <c r="W5818"/>
      <c r="X5818" s="410"/>
      <c r="Y5818" s="410"/>
      <c r="Z5818" s="410"/>
      <c r="AA5818" s="410"/>
      <c r="AB5818" s="410"/>
      <c r="AC5818" s="410"/>
      <c r="AD5818" s="410"/>
    </row>
    <row r="5819" spans="3:30" s="30" customFormat="1" x14ac:dyDescent="0.25">
      <c r="C5819" s="33"/>
      <c r="D5819" s="33"/>
      <c r="E5819" s="33"/>
      <c r="F5819" s="33"/>
      <c r="G5819" s="33"/>
      <c r="N5819"/>
      <c r="O5819"/>
      <c r="P5819"/>
      <c r="Q5819"/>
      <c r="R5819"/>
      <c r="S5819"/>
      <c r="T5819"/>
      <c r="U5819"/>
      <c r="V5819"/>
      <c r="W5819"/>
      <c r="X5819" s="410"/>
      <c r="Y5819" s="410"/>
      <c r="Z5819" s="410"/>
      <c r="AA5819" s="410"/>
      <c r="AB5819" s="410"/>
      <c r="AC5819" s="410"/>
      <c r="AD5819" s="410"/>
    </row>
    <row r="5820" spans="3:30" s="30" customFormat="1" x14ac:dyDescent="0.25">
      <c r="C5820" s="33"/>
      <c r="D5820" s="33"/>
      <c r="E5820" s="33"/>
      <c r="F5820" s="33"/>
      <c r="G5820" s="33"/>
      <c r="N5820"/>
      <c r="O5820"/>
      <c r="P5820"/>
      <c r="Q5820"/>
      <c r="R5820"/>
      <c r="S5820"/>
      <c r="T5820"/>
      <c r="U5820"/>
      <c r="V5820"/>
      <c r="W5820"/>
      <c r="X5820" s="410"/>
      <c r="Y5820" s="410"/>
      <c r="Z5820" s="410"/>
      <c r="AA5820" s="410"/>
      <c r="AB5820" s="410"/>
      <c r="AC5820" s="410"/>
      <c r="AD5820" s="410"/>
    </row>
    <row r="5821" spans="3:30" s="30" customFormat="1" x14ac:dyDescent="0.25">
      <c r="C5821" s="33"/>
      <c r="D5821" s="33"/>
      <c r="E5821" s="33"/>
      <c r="F5821" s="33"/>
      <c r="G5821" s="33"/>
      <c r="N5821"/>
      <c r="O5821"/>
      <c r="P5821"/>
      <c r="Q5821"/>
      <c r="R5821"/>
      <c r="S5821"/>
      <c r="T5821"/>
      <c r="U5821"/>
      <c r="V5821"/>
      <c r="W5821"/>
      <c r="X5821" s="410"/>
      <c r="Y5821" s="410"/>
      <c r="Z5821" s="410"/>
      <c r="AA5821" s="410"/>
      <c r="AB5821" s="410"/>
      <c r="AC5821" s="410"/>
      <c r="AD5821" s="410"/>
    </row>
    <row r="5822" spans="3:30" s="30" customFormat="1" x14ac:dyDescent="0.25">
      <c r="C5822" s="33"/>
      <c r="D5822" s="33"/>
      <c r="E5822" s="33"/>
      <c r="F5822" s="33"/>
      <c r="G5822" s="33"/>
      <c r="N5822"/>
      <c r="O5822"/>
      <c r="P5822"/>
      <c r="Q5822"/>
      <c r="R5822"/>
      <c r="S5822"/>
      <c r="T5822"/>
      <c r="U5822"/>
      <c r="V5822"/>
      <c r="W5822"/>
      <c r="X5822" s="410"/>
      <c r="Y5822" s="410"/>
      <c r="Z5822" s="410"/>
      <c r="AA5822" s="410"/>
      <c r="AB5822" s="410"/>
      <c r="AC5822" s="410"/>
      <c r="AD5822" s="410"/>
    </row>
    <row r="5823" spans="3:30" s="30" customFormat="1" x14ac:dyDescent="0.25">
      <c r="C5823" s="33"/>
      <c r="D5823" s="33"/>
      <c r="E5823" s="33"/>
      <c r="F5823" s="33"/>
      <c r="G5823" s="33"/>
      <c r="N5823"/>
      <c r="O5823"/>
      <c r="P5823"/>
      <c r="Q5823"/>
      <c r="R5823"/>
      <c r="S5823"/>
      <c r="T5823"/>
      <c r="U5823"/>
      <c r="V5823"/>
      <c r="W5823"/>
      <c r="X5823" s="410"/>
      <c r="Y5823" s="410"/>
      <c r="Z5823" s="410"/>
      <c r="AA5823" s="410"/>
      <c r="AB5823" s="410"/>
      <c r="AC5823" s="410"/>
      <c r="AD5823" s="410"/>
    </row>
    <row r="5824" spans="3:30" s="30" customFormat="1" x14ac:dyDescent="0.25">
      <c r="C5824" s="33"/>
      <c r="D5824" s="33"/>
      <c r="E5824" s="33"/>
      <c r="F5824" s="33"/>
      <c r="G5824" s="33"/>
      <c r="N5824"/>
      <c r="O5824"/>
      <c r="P5824"/>
      <c r="Q5824"/>
      <c r="R5824"/>
      <c r="S5824"/>
      <c r="T5824"/>
      <c r="U5824"/>
      <c r="V5824"/>
      <c r="W5824"/>
      <c r="X5824" s="410"/>
      <c r="Y5824" s="410"/>
      <c r="Z5824" s="410"/>
      <c r="AA5824" s="410"/>
      <c r="AB5824" s="410"/>
      <c r="AC5824" s="410"/>
      <c r="AD5824" s="410"/>
    </row>
    <row r="5825" spans="3:30" s="30" customFormat="1" x14ac:dyDescent="0.25">
      <c r="C5825" s="33"/>
      <c r="D5825" s="33"/>
      <c r="E5825" s="33"/>
      <c r="F5825" s="33"/>
      <c r="G5825" s="33"/>
      <c r="N5825"/>
      <c r="O5825"/>
      <c r="P5825"/>
      <c r="Q5825"/>
      <c r="R5825"/>
      <c r="S5825"/>
      <c r="T5825"/>
      <c r="U5825"/>
      <c r="V5825"/>
      <c r="W5825"/>
      <c r="X5825" s="410"/>
      <c r="Y5825" s="410"/>
      <c r="Z5825" s="410"/>
      <c r="AA5825" s="410"/>
      <c r="AB5825" s="410"/>
      <c r="AC5825" s="410"/>
      <c r="AD5825" s="410"/>
    </row>
    <row r="5826" spans="3:30" s="30" customFormat="1" x14ac:dyDescent="0.25">
      <c r="C5826" s="33"/>
      <c r="D5826" s="33"/>
      <c r="E5826" s="33"/>
      <c r="F5826" s="33"/>
      <c r="G5826" s="33"/>
      <c r="N5826"/>
      <c r="O5826"/>
      <c r="P5826"/>
      <c r="Q5826"/>
      <c r="R5826"/>
      <c r="S5826"/>
      <c r="T5826"/>
      <c r="U5826"/>
      <c r="V5826"/>
      <c r="W5826"/>
      <c r="X5826" s="410"/>
      <c r="Y5826" s="410"/>
      <c r="Z5826" s="410"/>
      <c r="AA5826" s="410"/>
      <c r="AB5826" s="410"/>
      <c r="AC5826" s="410"/>
      <c r="AD5826" s="410"/>
    </row>
    <row r="5827" spans="3:30" s="30" customFormat="1" x14ac:dyDescent="0.25">
      <c r="C5827" s="33"/>
      <c r="D5827" s="33"/>
      <c r="E5827" s="33"/>
      <c r="F5827" s="33"/>
      <c r="G5827" s="33"/>
      <c r="N5827"/>
      <c r="O5827"/>
      <c r="P5827"/>
      <c r="Q5827"/>
      <c r="R5827"/>
      <c r="S5827"/>
      <c r="T5827"/>
      <c r="U5827"/>
      <c r="V5827"/>
      <c r="W5827"/>
      <c r="X5827" s="410"/>
      <c r="Y5827" s="410"/>
      <c r="Z5827" s="410"/>
      <c r="AA5827" s="410"/>
      <c r="AB5827" s="410"/>
      <c r="AC5827" s="410"/>
      <c r="AD5827" s="410"/>
    </row>
    <row r="5828" spans="3:30" s="30" customFormat="1" x14ac:dyDescent="0.25">
      <c r="C5828" s="33"/>
      <c r="D5828" s="33"/>
      <c r="E5828" s="33"/>
      <c r="F5828" s="33"/>
      <c r="G5828" s="33"/>
      <c r="N5828"/>
      <c r="O5828"/>
      <c r="P5828"/>
      <c r="Q5828"/>
      <c r="R5828"/>
      <c r="S5828"/>
      <c r="T5828"/>
      <c r="U5828"/>
      <c r="V5828"/>
      <c r="W5828"/>
      <c r="X5828" s="410"/>
      <c r="Y5828" s="410"/>
      <c r="Z5828" s="410"/>
      <c r="AA5828" s="410"/>
      <c r="AB5828" s="410"/>
      <c r="AC5828" s="410"/>
      <c r="AD5828" s="410"/>
    </row>
    <row r="5829" spans="3:30" s="30" customFormat="1" x14ac:dyDescent="0.25">
      <c r="C5829" s="33"/>
      <c r="D5829" s="33"/>
      <c r="E5829" s="33"/>
      <c r="F5829" s="33"/>
      <c r="G5829" s="33"/>
      <c r="N5829"/>
      <c r="O5829"/>
      <c r="P5829"/>
      <c r="Q5829"/>
      <c r="R5829"/>
      <c r="S5829"/>
      <c r="T5829"/>
      <c r="U5829"/>
      <c r="V5829"/>
      <c r="W5829"/>
      <c r="X5829" s="410"/>
      <c r="Y5829" s="410"/>
      <c r="Z5829" s="410"/>
      <c r="AA5829" s="410"/>
      <c r="AB5829" s="410"/>
      <c r="AC5829" s="410"/>
      <c r="AD5829" s="410"/>
    </row>
    <row r="5830" spans="3:30" s="30" customFormat="1" x14ac:dyDescent="0.25">
      <c r="C5830" s="33"/>
      <c r="D5830" s="33"/>
      <c r="E5830" s="33"/>
      <c r="F5830" s="33"/>
      <c r="G5830" s="33"/>
      <c r="N5830"/>
      <c r="O5830"/>
      <c r="P5830"/>
      <c r="Q5830"/>
      <c r="R5830"/>
      <c r="S5830"/>
      <c r="T5830"/>
      <c r="U5830"/>
      <c r="V5830"/>
      <c r="W5830"/>
      <c r="X5830" s="410"/>
      <c r="Y5830" s="410"/>
      <c r="Z5830" s="410"/>
      <c r="AA5830" s="410"/>
      <c r="AB5830" s="410"/>
      <c r="AC5830" s="410"/>
      <c r="AD5830" s="410"/>
    </row>
    <row r="5831" spans="3:30" s="30" customFormat="1" x14ac:dyDescent="0.25">
      <c r="C5831" s="33"/>
      <c r="D5831" s="33"/>
      <c r="E5831" s="33"/>
      <c r="F5831" s="33"/>
      <c r="G5831" s="33"/>
      <c r="N5831"/>
      <c r="O5831"/>
      <c r="P5831"/>
      <c r="Q5831"/>
      <c r="R5831"/>
      <c r="S5831"/>
      <c r="T5831"/>
      <c r="U5831"/>
      <c r="V5831"/>
      <c r="W5831"/>
      <c r="X5831" s="410"/>
      <c r="Y5831" s="410"/>
      <c r="Z5831" s="410"/>
      <c r="AA5831" s="410"/>
      <c r="AB5831" s="410"/>
      <c r="AC5831" s="410"/>
      <c r="AD5831" s="410"/>
    </row>
    <row r="5832" spans="3:30" s="30" customFormat="1" x14ac:dyDescent="0.25">
      <c r="C5832" s="33"/>
      <c r="D5832" s="33"/>
      <c r="E5832" s="33"/>
      <c r="F5832" s="33"/>
      <c r="G5832" s="33"/>
      <c r="N5832"/>
      <c r="O5832"/>
      <c r="P5832"/>
      <c r="Q5832"/>
      <c r="R5832"/>
      <c r="S5832"/>
      <c r="T5832"/>
      <c r="U5832"/>
      <c r="V5832"/>
      <c r="W5832"/>
      <c r="X5832" s="410"/>
      <c r="Y5832" s="410"/>
      <c r="Z5832" s="410"/>
      <c r="AA5832" s="410"/>
      <c r="AB5832" s="410"/>
      <c r="AC5832" s="410"/>
      <c r="AD5832" s="410"/>
    </row>
    <row r="5833" spans="3:30" s="30" customFormat="1" x14ac:dyDescent="0.25">
      <c r="C5833" s="33"/>
      <c r="D5833" s="33"/>
      <c r="E5833" s="33"/>
      <c r="F5833" s="33"/>
      <c r="G5833" s="33"/>
      <c r="N5833"/>
      <c r="O5833"/>
      <c r="P5833"/>
      <c r="Q5833"/>
      <c r="R5833"/>
      <c r="S5833"/>
      <c r="T5833"/>
      <c r="U5833"/>
      <c r="V5833"/>
      <c r="W5833"/>
      <c r="X5833" s="410"/>
      <c r="Y5833" s="410"/>
      <c r="Z5833" s="410"/>
      <c r="AA5833" s="410"/>
      <c r="AB5833" s="410"/>
      <c r="AC5833" s="410"/>
      <c r="AD5833" s="410"/>
    </row>
    <row r="5834" spans="3:30" s="30" customFormat="1" x14ac:dyDescent="0.25">
      <c r="C5834" s="33"/>
      <c r="D5834" s="33"/>
      <c r="E5834" s="33"/>
      <c r="F5834" s="33"/>
      <c r="G5834" s="33"/>
      <c r="N5834"/>
      <c r="O5834"/>
      <c r="P5834"/>
      <c r="Q5834"/>
      <c r="R5834"/>
      <c r="S5834"/>
      <c r="T5834"/>
      <c r="U5834"/>
      <c r="V5834"/>
      <c r="W5834"/>
      <c r="X5834" s="410"/>
      <c r="Y5834" s="410"/>
      <c r="Z5834" s="410"/>
      <c r="AA5834" s="410"/>
      <c r="AB5834" s="410"/>
      <c r="AC5834" s="410"/>
      <c r="AD5834" s="410"/>
    </row>
    <row r="5835" spans="3:30" s="30" customFormat="1" x14ac:dyDescent="0.25">
      <c r="C5835" s="33"/>
      <c r="D5835" s="33"/>
      <c r="E5835" s="33"/>
      <c r="F5835" s="33"/>
      <c r="G5835" s="33"/>
      <c r="N5835"/>
      <c r="O5835"/>
      <c r="P5835"/>
      <c r="Q5835"/>
      <c r="R5835"/>
      <c r="S5835"/>
      <c r="T5835"/>
      <c r="U5835"/>
      <c r="V5835"/>
      <c r="W5835"/>
      <c r="X5835" s="410"/>
      <c r="Y5835" s="410"/>
      <c r="Z5835" s="410"/>
      <c r="AA5835" s="410"/>
      <c r="AB5835" s="410"/>
      <c r="AC5835" s="410"/>
      <c r="AD5835" s="410"/>
    </row>
    <row r="5836" spans="3:30" s="30" customFormat="1" x14ac:dyDescent="0.25">
      <c r="C5836" s="33"/>
      <c r="D5836" s="33"/>
      <c r="E5836" s="33"/>
      <c r="F5836" s="33"/>
      <c r="G5836" s="33"/>
      <c r="N5836"/>
      <c r="O5836"/>
      <c r="P5836"/>
      <c r="Q5836"/>
      <c r="R5836"/>
      <c r="S5836"/>
      <c r="T5836"/>
      <c r="U5836"/>
      <c r="V5836"/>
      <c r="W5836"/>
      <c r="X5836" s="410"/>
      <c r="Y5836" s="410"/>
      <c r="Z5836" s="410"/>
      <c r="AA5836" s="410"/>
      <c r="AB5836" s="410"/>
      <c r="AC5836" s="410"/>
      <c r="AD5836" s="410"/>
    </row>
    <row r="5837" spans="3:30" s="30" customFormat="1" x14ac:dyDescent="0.25">
      <c r="C5837" s="33"/>
      <c r="D5837" s="33"/>
      <c r="E5837" s="33"/>
      <c r="F5837" s="33"/>
      <c r="G5837" s="33"/>
      <c r="N5837"/>
      <c r="O5837"/>
      <c r="P5837"/>
      <c r="Q5837"/>
      <c r="R5837"/>
      <c r="S5837"/>
      <c r="T5837"/>
      <c r="U5837"/>
      <c r="V5837"/>
      <c r="W5837"/>
      <c r="X5837" s="410"/>
      <c r="Y5837" s="410"/>
      <c r="Z5837" s="410"/>
      <c r="AA5837" s="410"/>
      <c r="AB5837" s="410"/>
      <c r="AC5837" s="410"/>
      <c r="AD5837" s="410"/>
    </row>
    <row r="5838" spans="3:30" s="30" customFormat="1" x14ac:dyDescent="0.25">
      <c r="C5838" s="33"/>
      <c r="D5838" s="33"/>
      <c r="E5838" s="33"/>
      <c r="F5838" s="33"/>
      <c r="G5838" s="33"/>
      <c r="N5838"/>
      <c r="O5838"/>
      <c r="P5838"/>
      <c r="Q5838"/>
      <c r="R5838"/>
      <c r="S5838"/>
      <c r="T5838"/>
      <c r="U5838"/>
      <c r="V5838"/>
      <c r="W5838"/>
      <c r="X5838" s="410"/>
      <c r="Y5838" s="410"/>
      <c r="Z5838" s="410"/>
      <c r="AA5838" s="410"/>
      <c r="AB5838" s="410"/>
      <c r="AC5838" s="410"/>
      <c r="AD5838" s="410"/>
    </row>
    <row r="5839" spans="3:30" s="30" customFormat="1" x14ac:dyDescent="0.25">
      <c r="C5839" s="33"/>
      <c r="D5839" s="33"/>
      <c r="E5839" s="33"/>
      <c r="F5839" s="33"/>
      <c r="G5839" s="33"/>
      <c r="N5839"/>
      <c r="O5839"/>
      <c r="P5839"/>
      <c r="Q5839"/>
      <c r="R5839"/>
      <c r="S5839"/>
      <c r="T5839"/>
      <c r="U5839"/>
      <c r="V5839"/>
      <c r="W5839"/>
      <c r="X5839" s="410"/>
      <c r="Y5839" s="410"/>
      <c r="Z5839" s="410"/>
      <c r="AA5839" s="410"/>
      <c r="AB5839" s="410"/>
      <c r="AC5839" s="410"/>
      <c r="AD5839" s="410"/>
    </row>
    <row r="5840" spans="3:30" s="30" customFormat="1" x14ac:dyDescent="0.25">
      <c r="C5840" s="33"/>
      <c r="D5840" s="33"/>
      <c r="E5840" s="33"/>
      <c r="F5840" s="33"/>
      <c r="G5840" s="33"/>
      <c r="N5840"/>
      <c r="O5840"/>
      <c r="P5840"/>
      <c r="Q5840"/>
      <c r="R5840"/>
      <c r="S5840"/>
      <c r="T5840"/>
      <c r="U5840"/>
      <c r="V5840"/>
      <c r="W5840"/>
      <c r="X5840" s="410"/>
      <c r="Y5840" s="410"/>
      <c r="Z5840" s="410"/>
      <c r="AA5840" s="410"/>
      <c r="AB5840" s="410"/>
      <c r="AC5840" s="410"/>
      <c r="AD5840" s="410"/>
    </row>
    <row r="5841" spans="3:30" s="30" customFormat="1" x14ac:dyDescent="0.25">
      <c r="C5841" s="33"/>
      <c r="D5841" s="33"/>
      <c r="E5841" s="33"/>
      <c r="F5841" s="33"/>
      <c r="G5841" s="33"/>
      <c r="N5841"/>
      <c r="O5841"/>
      <c r="P5841"/>
      <c r="Q5841"/>
      <c r="R5841"/>
      <c r="S5841"/>
      <c r="T5841"/>
      <c r="U5841"/>
      <c r="V5841"/>
      <c r="W5841"/>
      <c r="X5841" s="410"/>
      <c r="Y5841" s="410"/>
      <c r="Z5841" s="410"/>
      <c r="AA5841" s="410"/>
      <c r="AB5841" s="410"/>
      <c r="AC5841" s="410"/>
      <c r="AD5841" s="410"/>
    </row>
    <row r="5842" spans="3:30" s="30" customFormat="1" x14ac:dyDescent="0.25">
      <c r="C5842" s="33"/>
      <c r="D5842" s="33"/>
      <c r="E5842" s="33"/>
      <c r="F5842" s="33"/>
      <c r="G5842" s="33"/>
      <c r="N5842"/>
      <c r="O5842"/>
      <c r="P5842"/>
      <c r="Q5842"/>
      <c r="R5842"/>
      <c r="S5842"/>
      <c r="T5842"/>
      <c r="U5842"/>
      <c r="V5842"/>
      <c r="W5842"/>
      <c r="X5842" s="410"/>
      <c r="Y5842" s="410"/>
      <c r="Z5842" s="410"/>
      <c r="AA5842" s="410"/>
      <c r="AB5842" s="410"/>
      <c r="AC5842" s="410"/>
      <c r="AD5842" s="410"/>
    </row>
    <row r="5843" spans="3:30" s="30" customFormat="1" x14ac:dyDescent="0.25">
      <c r="C5843" s="33"/>
      <c r="D5843" s="33"/>
      <c r="E5843" s="33"/>
      <c r="F5843" s="33"/>
      <c r="G5843" s="33"/>
      <c r="N5843"/>
      <c r="O5843"/>
      <c r="P5843"/>
      <c r="Q5843"/>
      <c r="R5843"/>
      <c r="S5843"/>
      <c r="T5843"/>
      <c r="U5843"/>
      <c r="V5843"/>
      <c r="W5843"/>
      <c r="X5843" s="410"/>
      <c r="Y5843" s="410"/>
      <c r="Z5843" s="410"/>
      <c r="AA5843" s="410"/>
      <c r="AB5843" s="410"/>
      <c r="AC5843" s="410"/>
      <c r="AD5843" s="410"/>
    </row>
    <row r="5844" spans="3:30" s="30" customFormat="1" x14ac:dyDescent="0.25">
      <c r="C5844" s="33"/>
      <c r="D5844" s="33"/>
      <c r="E5844" s="33"/>
      <c r="F5844" s="33"/>
      <c r="G5844" s="33"/>
      <c r="N5844"/>
      <c r="O5844"/>
      <c r="P5844"/>
      <c r="Q5844"/>
      <c r="R5844"/>
      <c r="S5844"/>
      <c r="T5844"/>
      <c r="U5844"/>
      <c r="V5844"/>
      <c r="W5844"/>
      <c r="X5844" s="410"/>
      <c r="Y5844" s="410"/>
      <c r="Z5844" s="410"/>
      <c r="AA5844" s="410"/>
      <c r="AB5844" s="410"/>
      <c r="AC5844" s="410"/>
      <c r="AD5844" s="410"/>
    </row>
    <row r="5845" spans="3:30" s="30" customFormat="1" x14ac:dyDescent="0.25">
      <c r="C5845" s="33"/>
      <c r="D5845" s="33"/>
      <c r="E5845" s="33"/>
      <c r="F5845" s="33"/>
      <c r="G5845" s="33"/>
      <c r="N5845"/>
      <c r="O5845"/>
      <c r="P5845"/>
      <c r="Q5845"/>
      <c r="R5845"/>
      <c r="S5845"/>
      <c r="T5845"/>
      <c r="U5845"/>
      <c r="V5845"/>
      <c r="W5845"/>
      <c r="X5845" s="410"/>
      <c r="Y5845" s="410"/>
      <c r="Z5845" s="410"/>
      <c r="AA5845" s="410"/>
      <c r="AB5845" s="410"/>
      <c r="AC5845" s="410"/>
      <c r="AD5845" s="410"/>
    </row>
    <row r="5846" spans="3:30" s="30" customFormat="1" x14ac:dyDescent="0.25">
      <c r="C5846" s="33"/>
      <c r="D5846" s="33"/>
      <c r="E5846" s="33"/>
      <c r="F5846" s="33"/>
      <c r="G5846" s="33"/>
      <c r="N5846"/>
      <c r="O5846"/>
      <c r="P5846"/>
      <c r="Q5846"/>
      <c r="R5846"/>
      <c r="S5846"/>
      <c r="T5846"/>
      <c r="U5846"/>
      <c r="V5846"/>
      <c r="W5846"/>
      <c r="X5846" s="410"/>
      <c r="Y5846" s="410"/>
      <c r="Z5846" s="410"/>
      <c r="AA5846" s="410"/>
      <c r="AB5846" s="410"/>
      <c r="AC5846" s="410"/>
      <c r="AD5846" s="410"/>
    </row>
    <row r="5847" spans="3:30" s="30" customFormat="1" x14ac:dyDescent="0.25">
      <c r="C5847" s="33"/>
      <c r="D5847" s="33"/>
      <c r="E5847" s="33"/>
      <c r="F5847" s="33"/>
      <c r="G5847" s="33"/>
      <c r="N5847"/>
      <c r="O5847"/>
      <c r="P5847"/>
      <c r="Q5847"/>
      <c r="R5847"/>
      <c r="S5847"/>
      <c r="T5847"/>
      <c r="U5847"/>
      <c r="V5847"/>
      <c r="W5847"/>
      <c r="X5847" s="410"/>
      <c r="Y5847" s="410"/>
      <c r="Z5847" s="410"/>
      <c r="AA5847" s="410"/>
      <c r="AB5847" s="410"/>
      <c r="AC5847" s="410"/>
      <c r="AD5847" s="410"/>
    </row>
    <row r="5848" spans="3:30" s="30" customFormat="1" x14ac:dyDescent="0.25">
      <c r="C5848" s="33"/>
      <c r="D5848" s="33"/>
      <c r="E5848" s="33"/>
      <c r="F5848" s="33"/>
      <c r="G5848" s="33"/>
      <c r="N5848"/>
      <c r="O5848"/>
      <c r="P5848"/>
      <c r="Q5848"/>
      <c r="R5848"/>
      <c r="S5848"/>
      <c r="T5848"/>
      <c r="U5848"/>
      <c r="V5848"/>
      <c r="W5848"/>
      <c r="X5848" s="410"/>
      <c r="Y5848" s="410"/>
      <c r="Z5848" s="410"/>
      <c r="AA5848" s="410"/>
      <c r="AB5848" s="410"/>
      <c r="AC5848" s="410"/>
      <c r="AD5848" s="410"/>
    </row>
    <row r="5849" spans="3:30" s="30" customFormat="1" x14ac:dyDescent="0.25">
      <c r="C5849" s="33"/>
      <c r="D5849" s="33"/>
      <c r="E5849" s="33"/>
      <c r="F5849" s="33"/>
      <c r="G5849" s="33"/>
      <c r="N5849"/>
      <c r="O5849"/>
      <c r="P5849"/>
      <c r="Q5849"/>
      <c r="R5849"/>
      <c r="S5849"/>
      <c r="T5849"/>
      <c r="U5849"/>
      <c r="V5849"/>
      <c r="W5849"/>
      <c r="X5849" s="410"/>
      <c r="Y5849" s="410"/>
      <c r="Z5849" s="410"/>
      <c r="AA5849" s="410"/>
      <c r="AB5849" s="410"/>
      <c r="AC5849" s="410"/>
      <c r="AD5849" s="410"/>
    </row>
    <row r="5850" spans="3:30" s="30" customFormat="1" x14ac:dyDescent="0.25">
      <c r="C5850" s="33"/>
      <c r="D5850" s="33"/>
      <c r="E5850" s="33"/>
      <c r="F5850" s="33"/>
      <c r="G5850" s="33"/>
      <c r="N5850"/>
      <c r="O5850"/>
      <c r="P5850"/>
      <c r="Q5850"/>
      <c r="R5850"/>
      <c r="S5850"/>
      <c r="T5850"/>
      <c r="U5850"/>
      <c r="V5850"/>
      <c r="W5850"/>
      <c r="X5850" s="410"/>
      <c r="Y5850" s="410"/>
      <c r="Z5850" s="410"/>
      <c r="AA5850" s="410"/>
      <c r="AB5850" s="410"/>
      <c r="AC5850" s="410"/>
      <c r="AD5850" s="410"/>
    </row>
    <row r="5851" spans="3:30" s="30" customFormat="1" x14ac:dyDescent="0.25">
      <c r="C5851" s="33"/>
      <c r="D5851" s="33"/>
      <c r="E5851" s="33"/>
      <c r="F5851" s="33"/>
      <c r="G5851" s="33"/>
      <c r="N5851"/>
      <c r="O5851"/>
      <c r="P5851"/>
      <c r="Q5851"/>
      <c r="R5851"/>
      <c r="S5851"/>
      <c r="T5851"/>
      <c r="U5851"/>
      <c r="V5851"/>
      <c r="W5851"/>
      <c r="X5851" s="410"/>
      <c r="Y5851" s="410"/>
      <c r="Z5851" s="410"/>
      <c r="AA5851" s="410"/>
      <c r="AB5851" s="410"/>
      <c r="AC5851" s="410"/>
      <c r="AD5851" s="410"/>
    </row>
    <row r="5852" spans="3:30" s="30" customFormat="1" x14ac:dyDescent="0.25">
      <c r="C5852" s="33"/>
      <c r="D5852" s="33"/>
      <c r="E5852" s="33"/>
      <c r="F5852" s="33"/>
      <c r="G5852" s="33"/>
      <c r="N5852"/>
      <c r="O5852"/>
      <c r="P5852"/>
      <c r="Q5852"/>
      <c r="R5852"/>
      <c r="S5852"/>
      <c r="T5852"/>
      <c r="U5852"/>
      <c r="V5852"/>
      <c r="W5852"/>
      <c r="X5852" s="410"/>
      <c r="Y5852" s="410"/>
      <c r="Z5852" s="410"/>
      <c r="AA5852" s="410"/>
      <c r="AB5852" s="410"/>
      <c r="AC5852" s="410"/>
      <c r="AD5852" s="410"/>
    </row>
    <row r="5853" spans="3:30" s="30" customFormat="1" x14ac:dyDescent="0.25">
      <c r="C5853" s="33"/>
      <c r="D5853" s="33"/>
      <c r="E5853" s="33"/>
      <c r="F5853" s="33"/>
      <c r="G5853" s="33"/>
      <c r="N5853"/>
      <c r="O5853"/>
      <c r="P5853"/>
      <c r="Q5853"/>
      <c r="R5853"/>
      <c r="S5853"/>
      <c r="T5853"/>
      <c r="U5853"/>
      <c r="V5853"/>
      <c r="W5853"/>
      <c r="X5853" s="410"/>
      <c r="Y5853" s="410"/>
      <c r="Z5853" s="410"/>
      <c r="AA5853" s="410"/>
      <c r="AB5853" s="410"/>
      <c r="AC5853" s="410"/>
      <c r="AD5853" s="410"/>
    </row>
    <row r="5854" spans="3:30" s="30" customFormat="1" x14ac:dyDescent="0.25">
      <c r="C5854" s="33"/>
      <c r="D5854" s="33"/>
      <c r="E5854" s="33"/>
      <c r="F5854" s="33"/>
      <c r="G5854" s="33"/>
      <c r="N5854"/>
      <c r="O5854"/>
      <c r="P5854"/>
      <c r="Q5854"/>
      <c r="R5854"/>
      <c r="S5854"/>
      <c r="T5854"/>
      <c r="U5854"/>
      <c r="V5854"/>
      <c r="W5854"/>
      <c r="X5854" s="410"/>
      <c r="Y5854" s="410"/>
      <c r="Z5854" s="410"/>
      <c r="AA5854" s="410"/>
      <c r="AB5854" s="410"/>
      <c r="AC5854" s="410"/>
      <c r="AD5854" s="410"/>
    </row>
    <row r="5855" spans="3:30" s="30" customFormat="1" x14ac:dyDescent="0.25">
      <c r="C5855" s="33"/>
      <c r="D5855" s="33"/>
      <c r="E5855" s="33"/>
      <c r="F5855" s="33"/>
      <c r="G5855" s="33"/>
      <c r="N5855"/>
      <c r="O5855"/>
      <c r="P5855"/>
      <c r="Q5855"/>
      <c r="R5855"/>
      <c r="S5855"/>
      <c r="T5855"/>
      <c r="U5855"/>
      <c r="V5855"/>
      <c r="W5855"/>
      <c r="X5855" s="410"/>
      <c r="Y5855" s="410"/>
      <c r="Z5855" s="410"/>
      <c r="AA5855" s="410"/>
      <c r="AB5855" s="410"/>
      <c r="AC5855" s="410"/>
      <c r="AD5855" s="410"/>
    </row>
    <row r="5856" spans="3:30" s="30" customFormat="1" x14ac:dyDescent="0.25">
      <c r="C5856" s="33"/>
      <c r="D5856" s="33"/>
      <c r="E5856" s="33"/>
      <c r="F5856" s="33"/>
      <c r="G5856" s="33"/>
      <c r="N5856"/>
      <c r="O5856"/>
      <c r="P5856"/>
      <c r="Q5856"/>
      <c r="R5856"/>
      <c r="S5856"/>
      <c r="T5856"/>
      <c r="U5856"/>
      <c r="V5856"/>
      <c r="W5856"/>
      <c r="X5856" s="410"/>
      <c r="Y5856" s="410"/>
      <c r="Z5856" s="410"/>
      <c r="AA5856" s="410"/>
      <c r="AB5856" s="410"/>
      <c r="AC5856" s="410"/>
      <c r="AD5856" s="410"/>
    </row>
    <row r="5857" spans="3:30" s="30" customFormat="1" x14ac:dyDescent="0.25">
      <c r="C5857" s="33"/>
      <c r="D5857" s="33"/>
      <c r="E5857" s="33"/>
      <c r="F5857" s="33"/>
      <c r="G5857" s="33"/>
      <c r="N5857"/>
      <c r="O5857"/>
      <c r="P5857"/>
      <c r="Q5857"/>
      <c r="R5857"/>
      <c r="S5857"/>
      <c r="T5857"/>
      <c r="U5857"/>
      <c r="V5857"/>
      <c r="W5857"/>
      <c r="X5857" s="410"/>
      <c r="Y5857" s="410"/>
      <c r="Z5857" s="410"/>
      <c r="AA5857" s="410"/>
      <c r="AB5857" s="410"/>
      <c r="AC5857" s="410"/>
      <c r="AD5857" s="410"/>
    </row>
    <row r="5858" spans="3:30" s="30" customFormat="1" x14ac:dyDescent="0.25">
      <c r="C5858" s="33"/>
      <c r="D5858" s="33"/>
      <c r="E5858" s="33"/>
      <c r="F5858" s="33"/>
      <c r="G5858" s="33"/>
      <c r="N5858"/>
      <c r="O5858"/>
      <c r="P5858"/>
      <c r="Q5858"/>
      <c r="R5858"/>
      <c r="S5858"/>
      <c r="T5858"/>
      <c r="U5858"/>
      <c r="V5858"/>
      <c r="W5858"/>
      <c r="X5858" s="410"/>
      <c r="Y5858" s="410"/>
      <c r="Z5858" s="410"/>
      <c r="AA5858" s="410"/>
      <c r="AB5858" s="410"/>
      <c r="AC5858" s="410"/>
      <c r="AD5858" s="410"/>
    </row>
    <row r="5859" spans="3:30" s="30" customFormat="1" x14ac:dyDescent="0.25">
      <c r="C5859" s="33"/>
      <c r="D5859" s="33"/>
      <c r="E5859" s="33"/>
      <c r="F5859" s="33"/>
      <c r="G5859" s="33"/>
      <c r="N5859"/>
      <c r="O5859"/>
      <c r="P5859"/>
      <c r="Q5859"/>
      <c r="R5859"/>
      <c r="S5859"/>
      <c r="T5859"/>
      <c r="U5859"/>
      <c r="V5859"/>
      <c r="W5859"/>
      <c r="X5859" s="410"/>
      <c r="Y5859" s="410"/>
      <c r="Z5859" s="410"/>
      <c r="AA5859" s="410"/>
      <c r="AB5859" s="410"/>
      <c r="AC5859" s="410"/>
      <c r="AD5859" s="410"/>
    </row>
    <row r="5860" spans="3:30" s="30" customFormat="1" x14ac:dyDescent="0.25">
      <c r="C5860" s="33"/>
      <c r="D5860" s="33"/>
      <c r="E5860" s="33"/>
      <c r="F5860" s="33"/>
      <c r="G5860" s="33"/>
      <c r="N5860"/>
      <c r="O5860"/>
      <c r="P5860"/>
      <c r="Q5860"/>
      <c r="R5860"/>
      <c r="S5860"/>
      <c r="T5860"/>
      <c r="U5860"/>
      <c r="V5860"/>
      <c r="W5860"/>
      <c r="X5860" s="410"/>
      <c r="Y5860" s="410"/>
      <c r="Z5860" s="410"/>
      <c r="AA5860" s="410"/>
      <c r="AB5860" s="410"/>
      <c r="AC5860" s="410"/>
      <c r="AD5860" s="410"/>
    </row>
    <row r="5861" spans="3:30" s="30" customFormat="1" x14ac:dyDescent="0.25">
      <c r="C5861" s="33"/>
      <c r="D5861" s="33"/>
      <c r="E5861" s="33"/>
      <c r="F5861" s="33"/>
      <c r="G5861" s="33"/>
      <c r="N5861"/>
      <c r="O5861"/>
      <c r="P5861"/>
      <c r="Q5861"/>
      <c r="R5861"/>
      <c r="S5861"/>
      <c r="T5861"/>
      <c r="U5861"/>
      <c r="V5861"/>
      <c r="W5861"/>
      <c r="X5861" s="410"/>
      <c r="Y5861" s="410"/>
      <c r="Z5861" s="410"/>
      <c r="AA5861" s="410"/>
      <c r="AB5861" s="410"/>
      <c r="AC5861" s="410"/>
      <c r="AD5861" s="410"/>
    </row>
    <row r="5862" spans="3:30" s="30" customFormat="1" x14ac:dyDescent="0.25">
      <c r="C5862" s="33"/>
      <c r="D5862" s="33"/>
      <c r="E5862" s="33"/>
      <c r="F5862" s="33"/>
      <c r="G5862" s="33"/>
      <c r="N5862"/>
      <c r="O5862"/>
      <c r="P5862"/>
      <c r="Q5862"/>
      <c r="R5862"/>
      <c r="S5862"/>
      <c r="T5862"/>
      <c r="U5862"/>
      <c r="V5862"/>
      <c r="W5862"/>
      <c r="X5862" s="410"/>
      <c r="Y5862" s="410"/>
      <c r="Z5862" s="410"/>
      <c r="AA5862" s="410"/>
      <c r="AB5862" s="410"/>
      <c r="AC5862" s="410"/>
      <c r="AD5862" s="410"/>
    </row>
    <row r="5863" spans="3:30" s="30" customFormat="1" x14ac:dyDescent="0.25">
      <c r="C5863" s="33"/>
      <c r="D5863" s="33"/>
      <c r="E5863" s="33"/>
      <c r="F5863" s="33"/>
      <c r="G5863" s="33"/>
      <c r="N5863"/>
      <c r="O5863"/>
      <c r="P5863"/>
      <c r="Q5863"/>
      <c r="R5863"/>
      <c r="S5863"/>
      <c r="T5863"/>
      <c r="U5863"/>
      <c r="V5863"/>
      <c r="W5863"/>
      <c r="X5863" s="410"/>
      <c r="Y5863" s="410"/>
      <c r="Z5863" s="410"/>
      <c r="AA5863" s="410"/>
      <c r="AB5863" s="410"/>
      <c r="AC5863" s="410"/>
      <c r="AD5863" s="410"/>
    </row>
    <row r="5864" spans="3:30" s="30" customFormat="1" x14ac:dyDescent="0.25">
      <c r="C5864" s="33"/>
      <c r="D5864" s="33"/>
      <c r="E5864" s="33"/>
      <c r="F5864" s="33"/>
      <c r="G5864" s="33"/>
      <c r="N5864"/>
      <c r="O5864"/>
      <c r="P5864"/>
      <c r="Q5864"/>
      <c r="R5864"/>
      <c r="S5864"/>
      <c r="T5864"/>
      <c r="U5864"/>
      <c r="V5864"/>
      <c r="W5864"/>
      <c r="X5864" s="410"/>
      <c r="Y5864" s="410"/>
      <c r="Z5864" s="410"/>
      <c r="AA5864" s="410"/>
      <c r="AB5864" s="410"/>
      <c r="AC5864" s="410"/>
      <c r="AD5864" s="410"/>
    </row>
    <row r="5865" spans="3:30" s="30" customFormat="1" x14ac:dyDescent="0.25">
      <c r="C5865" s="33"/>
      <c r="D5865" s="33"/>
      <c r="E5865" s="33"/>
      <c r="F5865" s="33"/>
      <c r="G5865" s="33"/>
      <c r="N5865"/>
      <c r="O5865"/>
      <c r="P5865"/>
      <c r="Q5865"/>
      <c r="R5865"/>
      <c r="S5865"/>
      <c r="T5865"/>
      <c r="U5865"/>
      <c r="V5865"/>
      <c r="W5865"/>
      <c r="X5865" s="410"/>
      <c r="Y5865" s="410"/>
      <c r="Z5865" s="410"/>
      <c r="AA5865" s="410"/>
      <c r="AB5865" s="410"/>
      <c r="AC5865" s="410"/>
      <c r="AD5865" s="410"/>
    </row>
    <row r="5866" spans="3:30" s="30" customFormat="1" x14ac:dyDescent="0.25">
      <c r="C5866" s="33"/>
      <c r="D5866" s="33"/>
      <c r="E5866" s="33"/>
      <c r="F5866" s="33"/>
      <c r="G5866" s="33"/>
      <c r="N5866"/>
      <c r="O5866"/>
      <c r="P5866"/>
      <c r="Q5866"/>
      <c r="R5866"/>
      <c r="S5866"/>
      <c r="T5866"/>
      <c r="U5866"/>
      <c r="V5866"/>
      <c r="W5866"/>
      <c r="X5866" s="410"/>
      <c r="Y5866" s="410"/>
      <c r="Z5866" s="410"/>
      <c r="AA5866" s="410"/>
      <c r="AB5866" s="410"/>
      <c r="AC5866" s="410"/>
      <c r="AD5866" s="410"/>
    </row>
    <row r="5867" spans="3:30" s="30" customFormat="1" x14ac:dyDescent="0.25">
      <c r="C5867" s="33"/>
      <c r="D5867" s="33"/>
      <c r="E5867" s="33"/>
      <c r="F5867" s="33"/>
      <c r="G5867" s="33"/>
      <c r="N5867"/>
      <c r="O5867"/>
      <c r="P5867"/>
      <c r="Q5867"/>
      <c r="R5867"/>
      <c r="S5867"/>
      <c r="T5867"/>
      <c r="U5867"/>
      <c r="V5867"/>
      <c r="W5867"/>
      <c r="X5867" s="410"/>
      <c r="Y5867" s="410"/>
      <c r="Z5867" s="410"/>
      <c r="AA5867" s="410"/>
      <c r="AB5867" s="410"/>
      <c r="AC5867" s="410"/>
      <c r="AD5867" s="410"/>
    </row>
    <row r="5868" spans="3:30" s="30" customFormat="1" x14ac:dyDescent="0.25">
      <c r="C5868" s="33"/>
      <c r="D5868" s="33"/>
      <c r="E5868" s="33"/>
      <c r="F5868" s="33"/>
      <c r="G5868" s="33"/>
      <c r="N5868"/>
      <c r="O5868"/>
      <c r="P5868"/>
      <c r="Q5868"/>
      <c r="R5868"/>
      <c r="S5868"/>
      <c r="T5868"/>
      <c r="U5868"/>
      <c r="V5868"/>
      <c r="W5868"/>
      <c r="X5868" s="410"/>
      <c r="Y5868" s="410"/>
      <c r="Z5868" s="410"/>
      <c r="AA5868" s="410"/>
      <c r="AB5868" s="410"/>
      <c r="AC5868" s="410"/>
      <c r="AD5868" s="410"/>
    </row>
    <row r="5869" spans="3:30" s="30" customFormat="1" x14ac:dyDescent="0.25">
      <c r="C5869" s="33"/>
      <c r="D5869" s="33"/>
      <c r="E5869" s="33"/>
      <c r="F5869" s="33"/>
      <c r="G5869" s="33"/>
      <c r="N5869"/>
      <c r="O5869"/>
      <c r="P5869"/>
      <c r="Q5869"/>
      <c r="R5869"/>
      <c r="S5869"/>
      <c r="T5869"/>
      <c r="U5869"/>
      <c r="V5869"/>
      <c r="W5869"/>
      <c r="X5869" s="410"/>
      <c r="Y5869" s="410"/>
      <c r="Z5869" s="410"/>
      <c r="AA5869" s="410"/>
      <c r="AB5869" s="410"/>
      <c r="AC5869" s="410"/>
      <c r="AD5869" s="410"/>
    </row>
    <row r="5870" spans="3:30" s="30" customFormat="1" x14ac:dyDescent="0.25">
      <c r="C5870" s="33"/>
      <c r="D5870" s="33"/>
      <c r="E5870" s="33"/>
      <c r="F5870" s="33"/>
      <c r="G5870" s="33"/>
      <c r="N5870"/>
      <c r="O5870"/>
      <c r="P5870"/>
      <c r="Q5870"/>
      <c r="R5870"/>
      <c r="S5870"/>
      <c r="T5870"/>
      <c r="U5870"/>
      <c r="V5870"/>
      <c r="W5870"/>
      <c r="X5870" s="410"/>
      <c r="Y5870" s="410"/>
      <c r="Z5870" s="410"/>
      <c r="AA5870" s="410"/>
      <c r="AB5870" s="410"/>
      <c r="AC5870" s="410"/>
      <c r="AD5870" s="410"/>
    </row>
    <row r="5871" spans="3:30" s="30" customFormat="1" x14ac:dyDescent="0.25">
      <c r="C5871" s="33"/>
      <c r="D5871" s="33"/>
      <c r="E5871" s="33"/>
      <c r="F5871" s="33"/>
      <c r="G5871" s="33"/>
      <c r="N5871"/>
      <c r="O5871"/>
      <c r="P5871"/>
      <c r="Q5871"/>
      <c r="R5871"/>
      <c r="S5871"/>
      <c r="T5871"/>
      <c r="U5871"/>
      <c r="V5871"/>
      <c r="W5871"/>
      <c r="X5871" s="410"/>
      <c r="Y5871" s="410"/>
      <c r="Z5871" s="410"/>
      <c r="AA5871" s="410"/>
      <c r="AB5871" s="410"/>
      <c r="AC5871" s="410"/>
      <c r="AD5871" s="410"/>
    </row>
    <row r="5872" spans="3:30" s="30" customFormat="1" x14ac:dyDescent="0.25">
      <c r="C5872" s="33"/>
      <c r="D5872" s="33"/>
      <c r="E5872" s="33"/>
      <c r="F5872" s="33"/>
      <c r="G5872" s="33"/>
      <c r="N5872"/>
      <c r="O5872"/>
      <c r="P5872"/>
      <c r="Q5872"/>
      <c r="R5872"/>
      <c r="S5872"/>
      <c r="T5872"/>
      <c r="U5872"/>
      <c r="V5872"/>
      <c r="W5872"/>
      <c r="X5872" s="410"/>
      <c r="Y5872" s="410"/>
      <c r="Z5872" s="410"/>
      <c r="AA5872" s="410"/>
      <c r="AB5872" s="410"/>
      <c r="AC5872" s="410"/>
      <c r="AD5872" s="410"/>
    </row>
    <row r="5873" spans="3:30" s="30" customFormat="1" x14ac:dyDescent="0.25">
      <c r="C5873" s="33"/>
      <c r="D5873" s="33"/>
      <c r="E5873" s="33"/>
      <c r="F5873" s="33"/>
      <c r="G5873" s="33"/>
      <c r="N5873"/>
      <c r="O5873"/>
      <c r="P5873"/>
      <c r="Q5873"/>
      <c r="R5873"/>
      <c r="S5873"/>
      <c r="T5873"/>
      <c r="U5873"/>
      <c r="V5873"/>
      <c r="W5873"/>
      <c r="X5873" s="410"/>
      <c r="Y5873" s="410"/>
      <c r="Z5873" s="410"/>
      <c r="AA5873" s="410"/>
      <c r="AB5873" s="410"/>
      <c r="AC5873" s="410"/>
      <c r="AD5873" s="410"/>
    </row>
    <row r="5874" spans="3:30" s="30" customFormat="1" x14ac:dyDescent="0.25">
      <c r="C5874" s="33"/>
      <c r="D5874" s="33"/>
      <c r="E5874" s="33"/>
      <c r="F5874" s="33"/>
      <c r="G5874" s="33"/>
      <c r="N5874"/>
      <c r="O5874"/>
      <c r="P5874"/>
      <c r="Q5874"/>
      <c r="R5874"/>
      <c r="S5874"/>
      <c r="T5874"/>
      <c r="U5874"/>
      <c r="V5874"/>
      <c r="W5874"/>
      <c r="X5874" s="410"/>
      <c r="Y5874" s="410"/>
      <c r="Z5874" s="410"/>
      <c r="AA5874" s="410"/>
      <c r="AB5874" s="410"/>
      <c r="AC5874" s="410"/>
      <c r="AD5874" s="410"/>
    </row>
    <row r="5875" spans="3:30" s="30" customFormat="1" x14ac:dyDescent="0.25">
      <c r="C5875" s="33"/>
      <c r="D5875" s="33"/>
      <c r="E5875" s="33"/>
      <c r="F5875" s="33"/>
      <c r="G5875" s="33"/>
      <c r="N5875"/>
      <c r="O5875"/>
      <c r="P5875"/>
      <c r="Q5875"/>
      <c r="R5875"/>
      <c r="S5875"/>
      <c r="T5875"/>
      <c r="U5875"/>
      <c r="V5875"/>
      <c r="W5875"/>
      <c r="X5875" s="410"/>
      <c r="Y5875" s="410"/>
      <c r="Z5875" s="410"/>
      <c r="AA5875" s="410"/>
      <c r="AB5875" s="410"/>
      <c r="AC5875" s="410"/>
      <c r="AD5875" s="410"/>
    </row>
    <row r="5876" spans="3:30" s="30" customFormat="1" x14ac:dyDescent="0.25">
      <c r="C5876" s="33"/>
      <c r="D5876" s="33"/>
      <c r="E5876" s="33"/>
      <c r="F5876" s="33"/>
      <c r="G5876" s="33"/>
      <c r="N5876"/>
      <c r="O5876"/>
      <c r="P5876"/>
      <c r="Q5876"/>
      <c r="R5876"/>
      <c r="S5876"/>
      <c r="T5876"/>
      <c r="U5876"/>
      <c r="V5876"/>
      <c r="W5876"/>
      <c r="X5876" s="410"/>
      <c r="Y5876" s="410"/>
      <c r="Z5876" s="410"/>
      <c r="AA5876" s="410"/>
      <c r="AB5876" s="410"/>
      <c r="AC5876" s="410"/>
      <c r="AD5876" s="410"/>
    </row>
    <row r="5877" spans="3:30" s="30" customFormat="1" x14ac:dyDescent="0.25">
      <c r="C5877" s="33"/>
      <c r="D5877" s="33"/>
      <c r="E5877" s="33"/>
      <c r="F5877" s="33"/>
      <c r="G5877" s="33"/>
      <c r="N5877"/>
      <c r="O5877"/>
      <c r="P5877"/>
      <c r="Q5877"/>
      <c r="R5877"/>
      <c r="S5877"/>
      <c r="T5877"/>
      <c r="U5877"/>
      <c r="V5877"/>
      <c r="W5877"/>
      <c r="X5877" s="410"/>
      <c r="Y5877" s="410"/>
      <c r="Z5877" s="410"/>
      <c r="AA5877" s="410"/>
      <c r="AB5877" s="410"/>
      <c r="AC5877" s="410"/>
      <c r="AD5877" s="410"/>
    </row>
    <row r="5878" spans="3:30" s="30" customFormat="1" x14ac:dyDescent="0.25">
      <c r="C5878" s="33"/>
      <c r="D5878" s="33"/>
      <c r="E5878" s="33"/>
      <c r="F5878" s="33"/>
      <c r="G5878" s="33"/>
      <c r="N5878"/>
      <c r="O5878"/>
      <c r="P5878"/>
      <c r="Q5878"/>
      <c r="R5878"/>
      <c r="S5878"/>
      <c r="T5878"/>
      <c r="U5878"/>
      <c r="V5878"/>
      <c r="W5878"/>
      <c r="X5878" s="410"/>
      <c r="Y5878" s="410"/>
      <c r="Z5878" s="410"/>
      <c r="AA5878" s="410"/>
      <c r="AB5878" s="410"/>
      <c r="AC5878" s="410"/>
      <c r="AD5878" s="410"/>
    </row>
    <row r="5879" spans="3:30" s="30" customFormat="1" x14ac:dyDescent="0.25">
      <c r="C5879" s="33"/>
      <c r="D5879" s="33"/>
      <c r="E5879" s="33"/>
      <c r="F5879" s="33"/>
      <c r="G5879" s="33"/>
      <c r="N5879"/>
      <c r="O5879"/>
      <c r="P5879"/>
      <c r="Q5879"/>
      <c r="R5879"/>
      <c r="S5879"/>
      <c r="T5879"/>
      <c r="U5879"/>
      <c r="V5879"/>
      <c r="W5879"/>
      <c r="X5879" s="410"/>
      <c r="Y5879" s="410"/>
      <c r="Z5879" s="410"/>
      <c r="AA5879" s="410"/>
      <c r="AB5879" s="410"/>
      <c r="AC5879" s="410"/>
      <c r="AD5879" s="410"/>
    </row>
    <row r="5880" spans="3:30" s="30" customFormat="1" x14ac:dyDescent="0.25">
      <c r="C5880" s="33"/>
      <c r="D5880" s="33"/>
      <c r="E5880" s="33"/>
      <c r="F5880" s="33"/>
      <c r="G5880" s="33"/>
      <c r="N5880"/>
      <c r="O5880"/>
      <c r="P5880"/>
      <c r="Q5880"/>
      <c r="R5880"/>
      <c r="S5880"/>
      <c r="T5880"/>
      <c r="U5880"/>
      <c r="V5880"/>
      <c r="W5880"/>
      <c r="X5880" s="410"/>
      <c r="Y5880" s="410"/>
      <c r="Z5880" s="410"/>
      <c r="AA5880" s="410"/>
      <c r="AB5880" s="410"/>
      <c r="AC5880" s="410"/>
      <c r="AD5880" s="410"/>
    </row>
    <row r="5881" spans="3:30" s="30" customFormat="1" x14ac:dyDescent="0.25">
      <c r="C5881" s="33"/>
      <c r="D5881" s="33"/>
      <c r="E5881" s="33"/>
      <c r="F5881" s="33"/>
      <c r="G5881" s="33"/>
      <c r="N5881"/>
      <c r="O5881"/>
      <c r="P5881"/>
      <c r="Q5881"/>
      <c r="R5881"/>
      <c r="S5881"/>
      <c r="T5881"/>
      <c r="U5881"/>
      <c r="V5881"/>
      <c r="W5881"/>
      <c r="X5881" s="410"/>
      <c r="Y5881" s="410"/>
      <c r="Z5881" s="410"/>
      <c r="AA5881" s="410"/>
      <c r="AB5881" s="410"/>
      <c r="AC5881" s="410"/>
      <c r="AD5881" s="410"/>
    </row>
    <row r="5882" spans="3:30" s="30" customFormat="1" x14ac:dyDescent="0.25">
      <c r="C5882" s="33"/>
      <c r="D5882" s="33"/>
      <c r="E5882" s="33"/>
      <c r="F5882" s="33"/>
      <c r="G5882" s="33"/>
      <c r="N5882"/>
      <c r="O5882"/>
      <c r="P5882"/>
      <c r="Q5882"/>
      <c r="R5882"/>
      <c r="S5882"/>
      <c r="T5882"/>
      <c r="U5882"/>
      <c r="V5882"/>
      <c r="W5882"/>
      <c r="X5882" s="410"/>
      <c r="Y5882" s="410"/>
      <c r="Z5882" s="410"/>
      <c r="AA5882" s="410"/>
      <c r="AB5882" s="410"/>
      <c r="AC5882" s="410"/>
      <c r="AD5882" s="410"/>
    </row>
    <row r="5883" spans="3:30" s="30" customFormat="1" x14ac:dyDescent="0.25">
      <c r="C5883" s="33"/>
      <c r="D5883" s="33"/>
      <c r="E5883" s="33"/>
      <c r="F5883" s="33"/>
      <c r="G5883" s="33"/>
      <c r="N5883"/>
      <c r="O5883"/>
      <c r="P5883"/>
      <c r="Q5883"/>
      <c r="R5883"/>
      <c r="S5883"/>
      <c r="T5883"/>
      <c r="U5883"/>
      <c r="V5883"/>
      <c r="W5883"/>
      <c r="X5883" s="410"/>
      <c r="Y5883" s="410"/>
      <c r="Z5883" s="410"/>
      <c r="AA5883" s="410"/>
      <c r="AB5883" s="410"/>
      <c r="AC5883" s="410"/>
      <c r="AD5883" s="410"/>
    </row>
    <row r="5884" spans="3:30" s="30" customFormat="1" x14ac:dyDescent="0.25">
      <c r="C5884" s="33"/>
      <c r="D5884" s="33"/>
      <c r="E5884" s="33"/>
      <c r="F5884" s="33"/>
      <c r="G5884" s="33"/>
      <c r="N5884"/>
      <c r="O5884"/>
      <c r="P5884"/>
      <c r="Q5884"/>
      <c r="R5884"/>
      <c r="S5884"/>
      <c r="T5884"/>
      <c r="U5884"/>
      <c r="V5884"/>
      <c r="W5884"/>
      <c r="X5884" s="410"/>
      <c r="Y5884" s="410"/>
      <c r="Z5884" s="410"/>
      <c r="AA5884" s="410"/>
      <c r="AB5884" s="410"/>
      <c r="AC5884" s="410"/>
      <c r="AD5884" s="410"/>
    </row>
    <row r="5885" spans="3:30" s="30" customFormat="1" x14ac:dyDescent="0.25">
      <c r="C5885" s="33"/>
      <c r="D5885" s="33"/>
      <c r="E5885" s="33"/>
      <c r="F5885" s="33"/>
      <c r="G5885" s="33"/>
      <c r="N5885"/>
      <c r="O5885"/>
      <c r="P5885"/>
      <c r="Q5885"/>
      <c r="R5885"/>
      <c r="S5885"/>
      <c r="T5885"/>
      <c r="U5885"/>
      <c r="V5885"/>
      <c r="W5885"/>
      <c r="X5885" s="410"/>
      <c r="Y5885" s="410"/>
      <c r="Z5885" s="410"/>
      <c r="AA5885" s="410"/>
      <c r="AB5885" s="410"/>
      <c r="AC5885" s="410"/>
      <c r="AD5885" s="410"/>
    </row>
    <row r="5886" spans="3:30" s="30" customFormat="1" x14ac:dyDescent="0.25">
      <c r="C5886" s="33"/>
      <c r="D5886" s="33"/>
      <c r="E5886" s="33"/>
      <c r="F5886" s="33"/>
      <c r="G5886" s="33"/>
      <c r="N5886"/>
      <c r="O5886"/>
      <c r="P5886"/>
      <c r="Q5886"/>
      <c r="R5886"/>
      <c r="S5886"/>
      <c r="T5886"/>
      <c r="U5886"/>
      <c r="V5886"/>
      <c r="W5886"/>
      <c r="X5886" s="410"/>
      <c r="Y5886" s="410"/>
      <c r="Z5886" s="410"/>
      <c r="AA5886" s="410"/>
      <c r="AB5886" s="410"/>
      <c r="AC5886" s="410"/>
      <c r="AD5886" s="410"/>
    </row>
    <row r="5887" spans="3:30" s="30" customFormat="1" x14ac:dyDescent="0.25">
      <c r="C5887" s="33"/>
      <c r="D5887" s="33"/>
      <c r="E5887" s="33"/>
      <c r="F5887" s="33"/>
      <c r="G5887" s="33"/>
      <c r="N5887"/>
      <c r="O5887"/>
      <c r="P5887"/>
      <c r="Q5887"/>
      <c r="R5887"/>
      <c r="S5887"/>
      <c r="T5887"/>
      <c r="U5887"/>
      <c r="V5887"/>
      <c r="W5887"/>
      <c r="X5887" s="410"/>
      <c r="Y5887" s="410"/>
      <c r="Z5887" s="410"/>
      <c r="AA5887" s="410"/>
      <c r="AB5887" s="410"/>
      <c r="AC5887" s="410"/>
      <c r="AD5887" s="410"/>
    </row>
    <row r="5888" spans="3:30" s="30" customFormat="1" x14ac:dyDescent="0.25">
      <c r="C5888" s="33"/>
      <c r="D5888" s="33"/>
      <c r="E5888" s="33"/>
      <c r="F5888" s="33"/>
      <c r="G5888" s="33"/>
      <c r="N5888"/>
      <c r="O5888"/>
      <c r="P5888"/>
      <c r="Q5888"/>
      <c r="R5888"/>
      <c r="S5888"/>
      <c r="T5888"/>
      <c r="U5888"/>
      <c r="V5888"/>
      <c r="W5888"/>
      <c r="X5888" s="410"/>
      <c r="Y5888" s="410"/>
      <c r="Z5888" s="410"/>
      <c r="AA5888" s="410"/>
      <c r="AB5888" s="410"/>
      <c r="AC5888" s="410"/>
      <c r="AD5888" s="410"/>
    </row>
    <row r="5889" spans="3:30" s="30" customFormat="1" x14ac:dyDescent="0.25">
      <c r="C5889" s="33"/>
      <c r="D5889" s="33"/>
      <c r="E5889" s="33"/>
      <c r="F5889" s="33"/>
      <c r="G5889" s="33"/>
      <c r="N5889"/>
      <c r="O5889"/>
      <c r="P5889"/>
      <c r="Q5889"/>
      <c r="R5889"/>
      <c r="S5889"/>
      <c r="T5889"/>
      <c r="U5889"/>
      <c r="V5889"/>
      <c r="W5889"/>
      <c r="X5889" s="410"/>
      <c r="Y5889" s="410"/>
      <c r="Z5889" s="410"/>
      <c r="AA5889" s="410"/>
      <c r="AB5889" s="410"/>
      <c r="AC5889" s="410"/>
      <c r="AD5889" s="410"/>
    </row>
    <row r="5890" spans="3:30" s="30" customFormat="1" x14ac:dyDescent="0.25">
      <c r="C5890" s="33"/>
      <c r="D5890" s="33"/>
      <c r="E5890" s="33"/>
      <c r="F5890" s="33"/>
      <c r="G5890" s="33"/>
      <c r="N5890"/>
      <c r="O5890"/>
      <c r="P5890"/>
      <c r="Q5890"/>
      <c r="R5890"/>
      <c r="S5890"/>
      <c r="T5890"/>
      <c r="U5890"/>
      <c r="V5890"/>
      <c r="W5890"/>
      <c r="X5890" s="410"/>
      <c r="Y5890" s="410"/>
      <c r="Z5890" s="410"/>
      <c r="AA5890" s="410"/>
      <c r="AB5890" s="410"/>
      <c r="AC5890" s="410"/>
      <c r="AD5890" s="410"/>
    </row>
    <row r="5891" spans="3:30" s="30" customFormat="1" x14ac:dyDescent="0.25">
      <c r="C5891" s="33"/>
      <c r="D5891" s="33"/>
      <c r="E5891" s="33"/>
      <c r="F5891" s="33"/>
      <c r="G5891" s="33"/>
      <c r="N5891"/>
      <c r="O5891"/>
      <c r="P5891"/>
      <c r="Q5891"/>
      <c r="R5891"/>
      <c r="S5891"/>
      <c r="T5891"/>
      <c r="U5891"/>
      <c r="V5891"/>
      <c r="W5891"/>
      <c r="X5891" s="410"/>
      <c r="Y5891" s="410"/>
      <c r="Z5891" s="410"/>
      <c r="AA5891" s="410"/>
      <c r="AB5891" s="410"/>
      <c r="AC5891" s="410"/>
      <c r="AD5891" s="410"/>
    </row>
    <row r="5892" spans="3:30" s="30" customFormat="1" x14ac:dyDescent="0.25">
      <c r="C5892" s="33"/>
      <c r="D5892" s="33"/>
      <c r="E5892" s="33"/>
      <c r="F5892" s="33"/>
      <c r="G5892" s="33"/>
      <c r="N5892"/>
      <c r="O5892"/>
      <c r="P5892"/>
      <c r="Q5892"/>
      <c r="R5892"/>
      <c r="S5892"/>
      <c r="T5892"/>
      <c r="U5892"/>
      <c r="V5892"/>
      <c r="W5892"/>
      <c r="X5892" s="410"/>
      <c r="Y5892" s="410"/>
      <c r="Z5892" s="410"/>
      <c r="AA5892" s="410"/>
      <c r="AB5892" s="410"/>
      <c r="AC5892" s="410"/>
      <c r="AD5892" s="410"/>
    </row>
    <row r="5893" spans="3:30" s="30" customFormat="1" x14ac:dyDescent="0.25">
      <c r="C5893" s="33"/>
      <c r="D5893" s="33"/>
      <c r="E5893" s="33"/>
      <c r="F5893" s="33"/>
      <c r="G5893" s="33"/>
      <c r="N5893"/>
      <c r="O5893"/>
      <c r="P5893"/>
      <c r="Q5893"/>
      <c r="R5893"/>
      <c r="S5893"/>
      <c r="T5893"/>
      <c r="U5893"/>
      <c r="V5893"/>
      <c r="W5893"/>
      <c r="X5893" s="410"/>
      <c r="Y5893" s="410"/>
      <c r="Z5893" s="410"/>
      <c r="AA5893" s="410"/>
      <c r="AB5893" s="410"/>
      <c r="AC5893" s="410"/>
      <c r="AD5893" s="410"/>
    </row>
    <row r="5894" spans="3:30" s="30" customFormat="1" x14ac:dyDescent="0.25">
      <c r="C5894" s="33"/>
      <c r="D5894" s="33"/>
      <c r="E5894" s="33"/>
      <c r="F5894" s="33"/>
      <c r="G5894" s="33"/>
      <c r="N5894"/>
      <c r="O5894"/>
      <c r="P5894"/>
      <c r="Q5894"/>
      <c r="R5894"/>
      <c r="S5894"/>
      <c r="T5894"/>
      <c r="U5894"/>
      <c r="V5894"/>
      <c r="W5894"/>
      <c r="X5894" s="410"/>
      <c r="Y5894" s="410"/>
      <c r="Z5894" s="410"/>
      <c r="AA5894" s="410"/>
      <c r="AB5894" s="410"/>
      <c r="AC5894" s="410"/>
      <c r="AD5894" s="410"/>
    </row>
    <row r="5895" spans="3:30" s="30" customFormat="1" x14ac:dyDescent="0.25">
      <c r="C5895" s="33"/>
      <c r="D5895" s="33"/>
      <c r="E5895" s="33"/>
      <c r="F5895" s="33"/>
      <c r="G5895" s="33"/>
      <c r="N5895"/>
      <c r="O5895"/>
      <c r="P5895"/>
      <c r="Q5895"/>
      <c r="R5895"/>
      <c r="S5895"/>
      <c r="T5895"/>
      <c r="U5895"/>
      <c r="V5895"/>
      <c r="W5895"/>
      <c r="X5895" s="410"/>
      <c r="Y5895" s="410"/>
      <c r="Z5895" s="410"/>
      <c r="AA5895" s="410"/>
      <c r="AB5895" s="410"/>
      <c r="AC5895" s="410"/>
      <c r="AD5895" s="410"/>
    </row>
    <row r="5896" spans="3:30" s="30" customFormat="1" x14ac:dyDescent="0.25">
      <c r="C5896" s="33"/>
      <c r="D5896" s="33"/>
      <c r="E5896" s="33"/>
      <c r="F5896" s="33"/>
      <c r="G5896" s="33"/>
      <c r="N5896"/>
      <c r="O5896"/>
      <c r="P5896"/>
      <c r="Q5896"/>
      <c r="R5896"/>
      <c r="S5896"/>
      <c r="T5896"/>
      <c r="U5896"/>
      <c r="V5896"/>
      <c r="W5896"/>
      <c r="X5896" s="410"/>
      <c r="Y5896" s="410"/>
      <c r="Z5896" s="410"/>
      <c r="AA5896" s="410"/>
      <c r="AB5896" s="410"/>
      <c r="AC5896" s="410"/>
      <c r="AD5896" s="410"/>
    </row>
    <row r="5897" spans="3:30" s="30" customFormat="1" x14ac:dyDescent="0.25">
      <c r="C5897" s="33"/>
      <c r="D5897" s="33"/>
      <c r="E5897" s="33"/>
      <c r="F5897" s="33"/>
      <c r="G5897" s="33"/>
      <c r="N5897"/>
      <c r="O5897"/>
      <c r="P5897"/>
      <c r="Q5897"/>
      <c r="R5897"/>
      <c r="S5897"/>
      <c r="T5897"/>
      <c r="U5897"/>
      <c r="V5897"/>
      <c r="W5897"/>
      <c r="X5897" s="410"/>
      <c r="Y5897" s="410"/>
      <c r="Z5897" s="410"/>
      <c r="AA5897" s="410"/>
      <c r="AB5897" s="410"/>
      <c r="AC5897" s="410"/>
      <c r="AD5897" s="410"/>
    </row>
    <row r="5898" spans="3:30" s="30" customFormat="1" x14ac:dyDescent="0.25">
      <c r="C5898" s="33"/>
      <c r="D5898" s="33"/>
      <c r="E5898" s="33"/>
      <c r="F5898" s="33"/>
      <c r="G5898" s="33"/>
      <c r="N5898"/>
      <c r="O5898"/>
      <c r="P5898"/>
      <c r="Q5898"/>
      <c r="R5898"/>
      <c r="S5898"/>
      <c r="T5898"/>
      <c r="U5898"/>
      <c r="V5898"/>
      <c r="W5898"/>
      <c r="X5898" s="410"/>
      <c r="Y5898" s="410"/>
      <c r="Z5898" s="410"/>
      <c r="AA5898" s="410"/>
      <c r="AB5898" s="410"/>
      <c r="AC5898" s="410"/>
      <c r="AD5898" s="410"/>
    </row>
    <row r="5899" spans="3:30" s="30" customFormat="1" x14ac:dyDescent="0.25">
      <c r="C5899" s="33"/>
      <c r="D5899" s="33"/>
      <c r="E5899" s="33"/>
      <c r="F5899" s="33"/>
      <c r="G5899" s="33"/>
      <c r="N5899"/>
      <c r="O5899"/>
      <c r="P5899"/>
      <c r="Q5899"/>
      <c r="R5899"/>
      <c r="S5899"/>
      <c r="T5899"/>
      <c r="U5899"/>
      <c r="V5899"/>
      <c r="W5899"/>
      <c r="X5899" s="410"/>
      <c r="Y5899" s="410"/>
      <c r="Z5899" s="410"/>
      <c r="AA5899" s="410"/>
      <c r="AB5899" s="410"/>
      <c r="AC5899" s="410"/>
      <c r="AD5899" s="410"/>
    </row>
    <row r="5900" spans="3:30" s="30" customFormat="1" x14ac:dyDescent="0.25">
      <c r="C5900" s="33"/>
      <c r="D5900" s="33"/>
      <c r="E5900" s="33"/>
      <c r="F5900" s="33"/>
      <c r="G5900" s="33"/>
      <c r="N5900"/>
      <c r="O5900"/>
      <c r="P5900"/>
      <c r="Q5900"/>
      <c r="R5900"/>
      <c r="S5900"/>
      <c r="T5900"/>
      <c r="U5900"/>
      <c r="V5900"/>
      <c r="W5900"/>
      <c r="X5900" s="410"/>
      <c r="Y5900" s="410"/>
      <c r="Z5900" s="410"/>
      <c r="AA5900" s="410"/>
      <c r="AB5900" s="410"/>
      <c r="AC5900" s="410"/>
      <c r="AD5900" s="410"/>
    </row>
    <row r="5901" spans="3:30" s="30" customFormat="1" x14ac:dyDescent="0.25">
      <c r="C5901" s="33"/>
      <c r="D5901" s="33"/>
      <c r="E5901" s="33"/>
      <c r="F5901" s="33"/>
      <c r="G5901" s="33"/>
      <c r="N5901"/>
      <c r="O5901"/>
      <c r="P5901"/>
      <c r="Q5901"/>
      <c r="R5901"/>
      <c r="S5901"/>
      <c r="T5901"/>
      <c r="U5901"/>
      <c r="V5901"/>
      <c r="W5901"/>
      <c r="X5901" s="410"/>
      <c r="Y5901" s="410"/>
      <c r="Z5901" s="410"/>
      <c r="AA5901" s="410"/>
      <c r="AB5901" s="410"/>
      <c r="AC5901" s="410"/>
      <c r="AD5901" s="410"/>
    </row>
    <row r="5902" spans="3:30" s="30" customFormat="1" x14ac:dyDescent="0.25">
      <c r="C5902" s="33"/>
      <c r="D5902" s="33"/>
      <c r="E5902" s="33"/>
      <c r="F5902" s="33"/>
      <c r="G5902" s="33"/>
      <c r="N5902"/>
      <c r="O5902"/>
      <c r="P5902"/>
      <c r="Q5902"/>
      <c r="R5902"/>
      <c r="S5902"/>
      <c r="T5902"/>
      <c r="U5902"/>
      <c r="V5902"/>
      <c r="W5902"/>
      <c r="X5902" s="410"/>
      <c r="Y5902" s="410"/>
      <c r="Z5902" s="410"/>
      <c r="AA5902" s="410"/>
      <c r="AB5902" s="410"/>
      <c r="AC5902" s="410"/>
      <c r="AD5902" s="410"/>
    </row>
    <row r="5903" spans="3:30" s="30" customFormat="1" x14ac:dyDescent="0.25">
      <c r="C5903" s="33"/>
      <c r="D5903" s="33"/>
      <c r="E5903" s="33"/>
      <c r="F5903" s="33"/>
      <c r="G5903" s="33"/>
      <c r="N5903"/>
      <c r="O5903"/>
      <c r="P5903"/>
      <c r="Q5903"/>
      <c r="R5903"/>
      <c r="S5903"/>
      <c r="T5903"/>
      <c r="U5903"/>
      <c r="V5903"/>
      <c r="W5903"/>
      <c r="X5903" s="410"/>
      <c r="Y5903" s="410"/>
      <c r="Z5903" s="410"/>
      <c r="AA5903" s="410"/>
      <c r="AB5903" s="410"/>
      <c r="AC5903" s="410"/>
      <c r="AD5903" s="410"/>
    </row>
    <row r="5904" spans="3:30" s="30" customFormat="1" x14ac:dyDescent="0.25">
      <c r="C5904" s="33"/>
      <c r="D5904" s="33"/>
      <c r="E5904" s="33"/>
      <c r="F5904" s="33"/>
      <c r="G5904" s="33"/>
      <c r="N5904"/>
      <c r="O5904"/>
      <c r="P5904"/>
      <c r="Q5904"/>
      <c r="R5904"/>
      <c r="S5904"/>
      <c r="T5904"/>
      <c r="U5904"/>
      <c r="V5904"/>
      <c r="W5904"/>
      <c r="X5904" s="410"/>
      <c r="Y5904" s="410"/>
      <c r="Z5904" s="410"/>
      <c r="AA5904" s="410"/>
      <c r="AB5904" s="410"/>
      <c r="AC5904" s="410"/>
      <c r="AD5904" s="410"/>
    </row>
    <row r="5905" spans="3:30" s="30" customFormat="1" x14ac:dyDescent="0.25">
      <c r="C5905" s="33"/>
      <c r="D5905" s="33"/>
      <c r="E5905" s="33"/>
      <c r="F5905" s="33"/>
      <c r="G5905" s="33"/>
      <c r="N5905"/>
      <c r="O5905"/>
      <c r="P5905"/>
      <c r="Q5905"/>
      <c r="R5905"/>
      <c r="S5905"/>
      <c r="T5905"/>
      <c r="U5905"/>
      <c r="V5905"/>
      <c r="W5905"/>
      <c r="X5905" s="410"/>
      <c r="Y5905" s="410"/>
      <c r="Z5905" s="410"/>
      <c r="AA5905" s="410"/>
      <c r="AB5905" s="410"/>
      <c r="AC5905" s="410"/>
      <c r="AD5905" s="410"/>
    </row>
    <row r="5906" spans="3:30" s="30" customFormat="1" x14ac:dyDescent="0.25">
      <c r="C5906" s="33"/>
      <c r="D5906" s="33"/>
      <c r="E5906" s="33"/>
      <c r="F5906" s="33"/>
      <c r="G5906" s="33"/>
      <c r="N5906"/>
      <c r="O5906"/>
      <c r="P5906"/>
      <c r="Q5906"/>
      <c r="R5906"/>
      <c r="S5906"/>
      <c r="T5906"/>
      <c r="U5906"/>
      <c r="V5906"/>
      <c r="W5906"/>
      <c r="X5906" s="410"/>
      <c r="Y5906" s="410"/>
      <c r="Z5906" s="410"/>
      <c r="AA5906" s="410"/>
      <c r="AB5906" s="410"/>
      <c r="AC5906" s="410"/>
      <c r="AD5906" s="410"/>
    </row>
    <row r="5907" spans="3:30" s="30" customFormat="1" x14ac:dyDescent="0.25">
      <c r="C5907" s="33"/>
      <c r="D5907" s="33"/>
      <c r="E5907" s="33"/>
      <c r="F5907" s="33"/>
      <c r="G5907" s="33"/>
      <c r="N5907"/>
      <c r="O5907"/>
      <c r="P5907"/>
      <c r="Q5907"/>
      <c r="R5907"/>
      <c r="S5907"/>
      <c r="T5907"/>
      <c r="U5907"/>
      <c r="V5907"/>
      <c r="W5907"/>
      <c r="X5907" s="410"/>
      <c r="Y5907" s="410"/>
      <c r="Z5907" s="410"/>
      <c r="AA5907" s="410"/>
      <c r="AB5907" s="410"/>
      <c r="AC5907" s="410"/>
      <c r="AD5907" s="410"/>
    </row>
    <row r="5908" spans="3:30" s="30" customFormat="1" x14ac:dyDescent="0.25">
      <c r="C5908" s="33"/>
      <c r="D5908" s="33"/>
      <c r="E5908" s="33"/>
      <c r="F5908" s="33"/>
      <c r="G5908" s="33"/>
      <c r="N5908"/>
      <c r="O5908"/>
      <c r="P5908"/>
      <c r="Q5908"/>
      <c r="R5908"/>
      <c r="S5908"/>
      <c r="T5908"/>
      <c r="U5908"/>
      <c r="V5908"/>
      <c r="W5908"/>
      <c r="X5908" s="410"/>
      <c r="Y5908" s="410"/>
      <c r="Z5908" s="410"/>
      <c r="AA5908" s="410"/>
      <c r="AB5908" s="410"/>
      <c r="AC5908" s="410"/>
      <c r="AD5908" s="410"/>
    </row>
    <row r="5909" spans="3:30" s="30" customFormat="1" x14ac:dyDescent="0.25">
      <c r="C5909" s="33"/>
      <c r="D5909" s="33"/>
      <c r="E5909" s="33"/>
      <c r="F5909" s="33"/>
      <c r="G5909" s="33"/>
      <c r="N5909"/>
      <c r="O5909"/>
      <c r="P5909"/>
      <c r="Q5909"/>
      <c r="R5909"/>
      <c r="S5909"/>
      <c r="T5909"/>
      <c r="U5909"/>
      <c r="V5909"/>
      <c r="W5909"/>
      <c r="X5909" s="410"/>
      <c r="Y5909" s="410"/>
      <c r="Z5909" s="410"/>
      <c r="AA5909" s="410"/>
      <c r="AB5909" s="410"/>
      <c r="AC5909" s="410"/>
      <c r="AD5909" s="410"/>
    </row>
    <row r="5910" spans="3:30" s="30" customFormat="1" x14ac:dyDescent="0.25">
      <c r="C5910" s="33"/>
      <c r="D5910" s="33"/>
      <c r="E5910" s="33"/>
      <c r="F5910" s="33"/>
      <c r="G5910" s="33"/>
      <c r="N5910"/>
      <c r="O5910"/>
      <c r="P5910"/>
      <c r="Q5910"/>
      <c r="R5910"/>
      <c r="S5910"/>
      <c r="T5910"/>
      <c r="U5910"/>
      <c r="V5910"/>
      <c r="W5910"/>
      <c r="X5910" s="410"/>
      <c r="Y5910" s="410"/>
      <c r="Z5910" s="410"/>
      <c r="AA5910" s="410"/>
      <c r="AB5910" s="410"/>
      <c r="AC5910" s="410"/>
      <c r="AD5910" s="410"/>
    </row>
    <row r="5911" spans="3:30" s="30" customFormat="1" x14ac:dyDescent="0.25">
      <c r="C5911" s="33"/>
      <c r="D5911" s="33"/>
      <c r="E5911" s="33"/>
      <c r="F5911" s="33"/>
      <c r="G5911" s="33"/>
      <c r="N5911"/>
      <c r="O5911"/>
      <c r="P5911"/>
      <c r="Q5911"/>
      <c r="R5911"/>
      <c r="S5911"/>
      <c r="T5911"/>
      <c r="U5911"/>
      <c r="V5911"/>
      <c r="W5911"/>
      <c r="X5911" s="410"/>
      <c r="Y5911" s="410"/>
      <c r="Z5911" s="410"/>
      <c r="AA5911" s="410"/>
      <c r="AB5911" s="410"/>
      <c r="AC5911" s="410"/>
      <c r="AD5911" s="410"/>
    </row>
    <row r="5912" spans="3:30" s="30" customFormat="1" x14ac:dyDescent="0.25">
      <c r="C5912" s="33"/>
      <c r="D5912" s="33"/>
      <c r="E5912" s="33"/>
      <c r="F5912" s="33"/>
      <c r="G5912" s="33"/>
      <c r="N5912"/>
      <c r="O5912"/>
      <c r="P5912"/>
      <c r="Q5912"/>
      <c r="R5912"/>
      <c r="S5912"/>
      <c r="T5912"/>
      <c r="U5912"/>
      <c r="V5912"/>
      <c r="W5912"/>
      <c r="X5912" s="410"/>
      <c r="Y5912" s="410"/>
      <c r="Z5912" s="410"/>
      <c r="AA5912" s="410"/>
      <c r="AB5912" s="410"/>
      <c r="AC5912" s="410"/>
      <c r="AD5912" s="410"/>
    </row>
    <row r="5913" spans="3:30" s="30" customFormat="1" x14ac:dyDescent="0.25">
      <c r="C5913" s="33"/>
      <c r="D5913" s="33"/>
      <c r="E5913" s="33"/>
      <c r="F5913" s="33"/>
      <c r="G5913" s="33"/>
      <c r="N5913"/>
      <c r="O5913"/>
      <c r="P5913"/>
      <c r="Q5913"/>
      <c r="R5913"/>
      <c r="S5913"/>
      <c r="T5913"/>
      <c r="U5913"/>
      <c r="V5913"/>
      <c r="W5913"/>
      <c r="X5913" s="410"/>
      <c r="Y5913" s="410"/>
      <c r="Z5913" s="410"/>
      <c r="AA5913" s="410"/>
      <c r="AB5913" s="410"/>
      <c r="AC5913" s="410"/>
      <c r="AD5913" s="410"/>
    </row>
    <row r="5914" spans="3:30" s="30" customFormat="1" x14ac:dyDescent="0.25">
      <c r="C5914" s="33"/>
      <c r="D5914" s="33"/>
      <c r="E5914" s="33"/>
      <c r="F5914" s="33"/>
      <c r="G5914" s="33"/>
      <c r="N5914"/>
      <c r="O5914"/>
      <c r="P5914"/>
      <c r="Q5914"/>
      <c r="R5914"/>
      <c r="S5914"/>
      <c r="T5914"/>
      <c r="U5914"/>
      <c r="V5914"/>
      <c r="W5914"/>
      <c r="X5914" s="410"/>
      <c r="Y5914" s="410"/>
      <c r="Z5914" s="410"/>
      <c r="AA5914" s="410"/>
      <c r="AB5914" s="410"/>
      <c r="AC5914" s="410"/>
      <c r="AD5914" s="410"/>
    </row>
    <row r="5915" spans="3:30" s="30" customFormat="1" x14ac:dyDescent="0.25">
      <c r="C5915" s="33"/>
      <c r="D5915" s="33"/>
      <c r="E5915" s="33"/>
      <c r="F5915" s="33"/>
      <c r="G5915" s="33"/>
      <c r="N5915"/>
      <c r="O5915"/>
      <c r="P5915"/>
      <c r="Q5915"/>
      <c r="R5915"/>
      <c r="S5915"/>
      <c r="T5915"/>
      <c r="U5915"/>
      <c r="V5915"/>
      <c r="W5915"/>
      <c r="X5915" s="410"/>
      <c r="Y5915" s="410"/>
      <c r="Z5915" s="410"/>
      <c r="AA5915" s="410"/>
      <c r="AB5915" s="410"/>
      <c r="AC5915" s="410"/>
      <c r="AD5915" s="410"/>
    </row>
    <row r="5916" spans="3:30" s="30" customFormat="1" x14ac:dyDescent="0.25">
      <c r="C5916" s="33"/>
      <c r="D5916" s="33"/>
      <c r="E5916" s="33"/>
      <c r="F5916" s="33"/>
      <c r="G5916" s="33"/>
      <c r="N5916"/>
      <c r="O5916"/>
      <c r="P5916"/>
      <c r="Q5916"/>
      <c r="R5916"/>
      <c r="S5916"/>
      <c r="T5916"/>
      <c r="U5916"/>
      <c r="V5916"/>
      <c r="W5916"/>
      <c r="X5916" s="410"/>
      <c r="Y5916" s="410"/>
      <c r="Z5916" s="410"/>
      <c r="AA5916" s="410"/>
      <c r="AB5916" s="410"/>
      <c r="AC5916" s="410"/>
      <c r="AD5916" s="410"/>
    </row>
    <row r="5917" spans="3:30" s="30" customFormat="1" x14ac:dyDescent="0.25">
      <c r="C5917" s="33"/>
      <c r="D5917" s="33"/>
      <c r="E5917" s="33"/>
      <c r="F5917" s="33"/>
      <c r="G5917" s="33"/>
      <c r="N5917"/>
      <c r="O5917"/>
      <c r="P5917"/>
      <c r="Q5917"/>
      <c r="R5917"/>
      <c r="S5917"/>
      <c r="T5917"/>
      <c r="U5917"/>
      <c r="V5917"/>
      <c r="W5917"/>
      <c r="X5917" s="410"/>
      <c r="Y5917" s="410"/>
      <c r="Z5917" s="410"/>
      <c r="AA5917" s="410"/>
      <c r="AB5917" s="410"/>
      <c r="AC5917" s="410"/>
      <c r="AD5917" s="410"/>
    </row>
    <row r="5918" spans="3:30" s="30" customFormat="1" x14ac:dyDescent="0.25">
      <c r="C5918" s="33"/>
      <c r="D5918" s="33"/>
      <c r="E5918" s="33"/>
      <c r="F5918" s="33"/>
      <c r="G5918" s="33"/>
      <c r="N5918"/>
      <c r="O5918"/>
      <c r="P5918"/>
      <c r="Q5918"/>
      <c r="R5918"/>
      <c r="S5918"/>
      <c r="T5918"/>
      <c r="U5918"/>
      <c r="V5918"/>
      <c r="W5918"/>
      <c r="X5918" s="410"/>
      <c r="Y5918" s="410"/>
      <c r="Z5918" s="410"/>
      <c r="AA5918" s="410"/>
      <c r="AB5918" s="410"/>
      <c r="AC5918" s="410"/>
      <c r="AD5918" s="410"/>
    </row>
    <row r="5919" spans="3:30" s="30" customFormat="1" x14ac:dyDescent="0.25">
      <c r="C5919" s="33"/>
      <c r="D5919" s="33"/>
      <c r="E5919" s="33"/>
      <c r="F5919" s="33"/>
      <c r="G5919" s="33"/>
      <c r="N5919"/>
      <c r="O5919"/>
      <c r="P5919"/>
      <c r="Q5919"/>
      <c r="R5919"/>
      <c r="S5919"/>
      <c r="T5919"/>
      <c r="U5919"/>
      <c r="V5919"/>
      <c r="W5919"/>
      <c r="X5919" s="410"/>
      <c r="Y5919" s="410"/>
      <c r="Z5919" s="410"/>
      <c r="AA5919" s="410"/>
      <c r="AB5919" s="410"/>
      <c r="AC5919" s="410"/>
      <c r="AD5919" s="410"/>
    </row>
    <row r="5920" spans="3:30" s="30" customFormat="1" x14ac:dyDescent="0.25">
      <c r="C5920" s="33"/>
      <c r="D5920" s="33"/>
      <c r="E5920" s="33"/>
      <c r="F5920" s="33"/>
      <c r="G5920" s="33"/>
      <c r="N5920"/>
      <c r="O5920"/>
      <c r="P5920"/>
      <c r="Q5920"/>
      <c r="R5920"/>
      <c r="S5920"/>
      <c r="T5920"/>
      <c r="U5920"/>
      <c r="V5920"/>
      <c r="W5920"/>
      <c r="X5920" s="410"/>
      <c r="Y5920" s="410"/>
      <c r="Z5920" s="410"/>
      <c r="AA5920" s="410"/>
      <c r="AB5920" s="410"/>
      <c r="AC5920" s="410"/>
      <c r="AD5920" s="410"/>
    </row>
    <row r="5921" spans="3:30" s="30" customFormat="1" x14ac:dyDescent="0.25">
      <c r="C5921" s="33"/>
      <c r="D5921" s="33"/>
      <c r="E5921" s="33"/>
      <c r="F5921" s="33"/>
      <c r="G5921" s="33"/>
      <c r="N5921"/>
      <c r="O5921"/>
      <c r="P5921"/>
      <c r="Q5921"/>
      <c r="R5921"/>
      <c r="S5921"/>
      <c r="T5921"/>
      <c r="U5921"/>
      <c r="V5921"/>
      <c r="W5921"/>
      <c r="X5921" s="410"/>
      <c r="Y5921" s="410"/>
      <c r="Z5921" s="410"/>
      <c r="AA5921" s="410"/>
      <c r="AB5921" s="410"/>
      <c r="AC5921" s="410"/>
      <c r="AD5921" s="410"/>
    </row>
    <row r="5922" spans="3:30" s="30" customFormat="1" x14ac:dyDescent="0.25">
      <c r="C5922" s="33"/>
      <c r="D5922" s="33"/>
      <c r="E5922" s="33"/>
      <c r="F5922" s="33"/>
      <c r="G5922" s="33"/>
      <c r="N5922"/>
      <c r="O5922"/>
      <c r="P5922"/>
      <c r="Q5922"/>
      <c r="R5922"/>
      <c r="S5922"/>
      <c r="T5922"/>
      <c r="U5922"/>
      <c r="V5922"/>
      <c r="W5922"/>
      <c r="X5922" s="410"/>
      <c r="Y5922" s="410"/>
      <c r="Z5922" s="410"/>
      <c r="AA5922" s="410"/>
      <c r="AB5922" s="410"/>
      <c r="AC5922" s="410"/>
      <c r="AD5922" s="410"/>
    </row>
    <row r="5923" spans="3:30" s="30" customFormat="1" x14ac:dyDescent="0.25">
      <c r="C5923" s="33"/>
      <c r="D5923" s="33"/>
      <c r="E5923" s="33"/>
      <c r="F5923" s="33"/>
      <c r="G5923" s="33"/>
      <c r="N5923"/>
      <c r="O5923"/>
      <c r="P5923"/>
      <c r="Q5923"/>
      <c r="R5923"/>
      <c r="S5923"/>
      <c r="T5923"/>
      <c r="U5923"/>
      <c r="V5923"/>
      <c r="W5923"/>
      <c r="X5923" s="410"/>
      <c r="Y5923" s="410"/>
      <c r="Z5923" s="410"/>
      <c r="AA5923" s="410"/>
      <c r="AB5923" s="410"/>
      <c r="AC5923" s="410"/>
      <c r="AD5923" s="410"/>
    </row>
    <row r="5924" spans="3:30" s="30" customFormat="1" x14ac:dyDescent="0.25">
      <c r="C5924" s="33"/>
      <c r="D5924" s="33"/>
      <c r="E5924" s="33"/>
      <c r="F5924" s="33"/>
      <c r="G5924" s="33"/>
      <c r="N5924"/>
      <c r="O5924"/>
      <c r="P5924"/>
      <c r="Q5924"/>
      <c r="R5924"/>
      <c r="S5924"/>
      <c r="T5924"/>
      <c r="U5924"/>
      <c r="V5924"/>
      <c r="W5924"/>
      <c r="X5924" s="410"/>
      <c r="Y5924" s="410"/>
      <c r="Z5924" s="410"/>
      <c r="AA5924" s="410"/>
      <c r="AB5924" s="410"/>
      <c r="AC5924" s="410"/>
      <c r="AD5924" s="410"/>
    </row>
    <row r="5925" spans="3:30" s="30" customFormat="1" x14ac:dyDescent="0.25">
      <c r="C5925" s="33"/>
      <c r="D5925" s="33"/>
      <c r="E5925" s="33"/>
      <c r="F5925" s="33"/>
      <c r="G5925" s="33"/>
      <c r="N5925"/>
      <c r="O5925"/>
      <c r="P5925"/>
      <c r="Q5925"/>
      <c r="R5925"/>
      <c r="S5925"/>
      <c r="T5925"/>
      <c r="U5925"/>
      <c r="V5925"/>
      <c r="W5925"/>
      <c r="X5925" s="410"/>
      <c r="Y5925" s="410"/>
      <c r="Z5925" s="410"/>
      <c r="AA5925" s="410"/>
      <c r="AB5925" s="410"/>
      <c r="AC5925" s="410"/>
      <c r="AD5925" s="410"/>
    </row>
    <row r="5926" spans="3:30" s="30" customFormat="1" x14ac:dyDescent="0.25">
      <c r="C5926" s="33"/>
      <c r="D5926" s="33"/>
      <c r="E5926" s="33"/>
      <c r="F5926" s="33"/>
      <c r="G5926" s="33"/>
      <c r="N5926"/>
      <c r="O5926"/>
      <c r="P5926"/>
      <c r="Q5926"/>
      <c r="R5926"/>
      <c r="S5926"/>
      <c r="T5926"/>
      <c r="U5926"/>
      <c r="V5926"/>
      <c r="W5926"/>
      <c r="X5926" s="410"/>
      <c r="Y5926" s="410"/>
      <c r="Z5926" s="410"/>
      <c r="AA5926" s="410"/>
      <c r="AB5926" s="410"/>
      <c r="AC5926" s="410"/>
      <c r="AD5926" s="410"/>
    </row>
    <row r="5927" spans="3:30" s="30" customFormat="1" x14ac:dyDescent="0.25">
      <c r="C5927" s="33"/>
      <c r="D5927" s="33"/>
      <c r="E5927" s="33"/>
      <c r="F5927" s="33"/>
      <c r="G5927" s="33"/>
      <c r="N5927"/>
      <c r="O5927"/>
      <c r="P5927"/>
      <c r="Q5927"/>
      <c r="R5927"/>
      <c r="S5927"/>
      <c r="T5927"/>
      <c r="U5927"/>
      <c r="V5927"/>
      <c r="W5927"/>
      <c r="X5927" s="410"/>
      <c r="Y5927" s="410"/>
      <c r="Z5927" s="410"/>
      <c r="AA5927" s="410"/>
      <c r="AB5927" s="410"/>
      <c r="AC5927" s="410"/>
      <c r="AD5927" s="410"/>
    </row>
    <row r="5928" spans="3:30" s="30" customFormat="1" x14ac:dyDescent="0.25">
      <c r="C5928" s="33"/>
      <c r="D5928" s="33"/>
      <c r="E5928" s="33"/>
      <c r="F5928" s="33"/>
      <c r="G5928" s="33"/>
      <c r="N5928"/>
      <c r="O5928"/>
      <c r="P5928"/>
      <c r="Q5928"/>
      <c r="R5928"/>
      <c r="S5928"/>
      <c r="T5928"/>
      <c r="U5928"/>
      <c r="V5928"/>
      <c r="W5928"/>
      <c r="X5928" s="410"/>
      <c r="Y5928" s="410"/>
      <c r="Z5928" s="410"/>
      <c r="AA5928" s="410"/>
      <c r="AB5928" s="410"/>
      <c r="AC5928" s="410"/>
      <c r="AD5928" s="410"/>
    </row>
    <row r="5929" spans="3:30" s="30" customFormat="1" x14ac:dyDescent="0.25">
      <c r="C5929" s="33"/>
      <c r="D5929" s="33"/>
      <c r="E5929" s="33"/>
      <c r="F5929" s="33"/>
      <c r="G5929" s="33"/>
      <c r="N5929"/>
      <c r="O5929"/>
      <c r="P5929"/>
      <c r="Q5929"/>
      <c r="R5929"/>
      <c r="S5929"/>
      <c r="T5929"/>
      <c r="U5929"/>
      <c r="V5929"/>
      <c r="W5929"/>
      <c r="X5929" s="410"/>
      <c r="Y5929" s="410"/>
      <c r="Z5929" s="410"/>
      <c r="AA5929" s="410"/>
      <c r="AB5929" s="410"/>
      <c r="AC5929" s="410"/>
      <c r="AD5929" s="410"/>
    </row>
    <row r="5930" spans="3:30" s="30" customFormat="1" x14ac:dyDescent="0.25">
      <c r="C5930" s="33"/>
      <c r="D5930" s="33"/>
      <c r="E5930" s="33"/>
      <c r="F5930" s="33"/>
      <c r="G5930" s="33"/>
      <c r="N5930"/>
      <c r="O5930"/>
      <c r="P5930"/>
      <c r="Q5930"/>
      <c r="R5930"/>
      <c r="S5930"/>
      <c r="T5930"/>
      <c r="U5930"/>
      <c r="V5930"/>
      <c r="W5930"/>
      <c r="X5930" s="410"/>
      <c r="Y5930" s="410"/>
      <c r="Z5930" s="410"/>
      <c r="AA5930" s="410"/>
      <c r="AB5930" s="410"/>
      <c r="AC5930" s="410"/>
      <c r="AD5930" s="410"/>
    </row>
    <row r="5931" spans="3:30" s="30" customFormat="1" x14ac:dyDescent="0.25">
      <c r="C5931" s="33"/>
      <c r="D5931" s="33"/>
      <c r="E5931" s="33"/>
      <c r="F5931" s="33"/>
      <c r="G5931" s="33"/>
      <c r="N5931"/>
      <c r="O5931"/>
      <c r="P5931"/>
      <c r="Q5931"/>
      <c r="R5931"/>
      <c r="S5931"/>
      <c r="T5931"/>
      <c r="U5931"/>
      <c r="V5931"/>
      <c r="W5931"/>
      <c r="X5931" s="410"/>
      <c r="Y5931" s="410"/>
      <c r="Z5931" s="410"/>
      <c r="AA5931" s="410"/>
      <c r="AB5931" s="410"/>
      <c r="AC5931" s="410"/>
      <c r="AD5931" s="410"/>
    </row>
    <row r="5932" spans="3:30" s="30" customFormat="1" x14ac:dyDescent="0.25">
      <c r="C5932" s="33"/>
      <c r="D5932" s="33"/>
      <c r="E5932" s="33"/>
      <c r="F5932" s="33"/>
      <c r="G5932" s="33"/>
      <c r="N5932"/>
      <c r="O5932"/>
      <c r="P5932"/>
      <c r="Q5932"/>
      <c r="R5932"/>
      <c r="S5932"/>
      <c r="T5932"/>
      <c r="U5932"/>
      <c r="V5932"/>
      <c r="W5932"/>
      <c r="X5932" s="410"/>
      <c r="Y5932" s="410"/>
      <c r="Z5932" s="410"/>
      <c r="AA5932" s="410"/>
      <c r="AB5932" s="410"/>
      <c r="AC5932" s="410"/>
      <c r="AD5932" s="410"/>
    </row>
    <row r="5933" spans="3:30" s="30" customFormat="1" x14ac:dyDescent="0.25">
      <c r="C5933" s="33"/>
      <c r="D5933" s="33"/>
      <c r="E5933" s="33"/>
      <c r="F5933" s="33"/>
      <c r="G5933" s="33"/>
      <c r="N5933"/>
      <c r="O5933"/>
      <c r="P5933"/>
      <c r="Q5933"/>
      <c r="R5933"/>
      <c r="S5933"/>
      <c r="T5933"/>
      <c r="U5933"/>
      <c r="V5933"/>
      <c r="W5933"/>
      <c r="X5933" s="410"/>
      <c r="Y5933" s="410"/>
      <c r="Z5933" s="410"/>
      <c r="AA5933" s="410"/>
      <c r="AB5933" s="410"/>
      <c r="AC5933" s="410"/>
      <c r="AD5933" s="410"/>
    </row>
    <row r="5934" spans="3:30" s="30" customFormat="1" x14ac:dyDescent="0.25">
      <c r="C5934" s="33"/>
      <c r="D5934" s="33"/>
      <c r="E5934" s="33"/>
      <c r="F5934" s="33"/>
      <c r="G5934" s="33"/>
      <c r="N5934"/>
      <c r="O5934"/>
      <c r="P5934"/>
      <c r="Q5934"/>
      <c r="R5934"/>
      <c r="S5934"/>
      <c r="T5934"/>
      <c r="U5934"/>
      <c r="V5934"/>
      <c r="W5934"/>
      <c r="X5934" s="410"/>
      <c r="Y5934" s="410"/>
      <c r="Z5934" s="410"/>
      <c r="AA5934" s="410"/>
      <c r="AB5934" s="410"/>
      <c r="AC5934" s="410"/>
      <c r="AD5934" s="410"/>
    </row>
    <row r="5935" spans="3:30" s="30" customFormat="1" x14ac:dyDescent="0.25">
      <c r="C5935" s="33"/>
      <c r="D5935" s="33"/>
      <c r="E5935" s="33"/>
      <c r="F5935" s="33"/>
      <c r="G5935" s="33"/>
      <c r="N5935"/>
      <c r="O5935"/>
      <c r="P5935"/>
      <c r="Q5935"/>
      <c r="R5935"/>
      <c r="S5935"/>
      <c r="T5935"/>
      <c r="U5935"/>
      <c r="V5935"/>
      <c r="W5935"/>
      <c r="X5935" s="410"/>
      <c r="Y5935" s="410"/>
      <c r="Z5935" s="410"/>
      <c r="AA5935" s="410"/>
      <c r="AB5935" s="410"/>
      <c r="AC5935" s="410"/>
      <c r="AD5935" s="410"/>
    </row>
    <row r="5936" spans="3:30" s="30" customFormat="1" x14ac:dyDescent="0.25">
      <c r="C5936" s="33"/>
      <c r="D5936" s="33"/>
      <c r="E5936" s="33"/>
      <c r="F5936" s="33"/>
      <c r="G5936" s="33"/>
      <c r="N5936"/>
      <c r="O5936"/>
      <c r="P5936"/>
      <c r="Q5936"/>
      <c r="R5936"/>
      <c r="S5936"/>
      <c r="T5936"/>
      <c r="U5936"/>
      <c r="V5936"/>
      <c r="W5936"/>
      <c r="X5936" s="410"/>
      <c r="Y5936" s="410"/>
      <c r="Z5936" s="410"/>
      <c r="AA5936" s="410"/>
      <c r="AB5936" s="410"/>
      <c r="AC5936" s="410"/>
      <c r="AD5936" s="410"/>
    </row>
    <row r="5937" spans="3:30" s="30" customFormat="1" x14ac:dyDescent="0.25">
      <c r="C5937" s="33"/>
      <c r="D5937" s="33"/>
      <c r="E5937" s="33"/>
      <c r="F5937" s="33"/>
      <c r="G5937" s="33"/>
      <c r="N5937"/>
      <c r="O5937"/>
      <c r="P5937"/>
      <c r="Q5937"/>
      <c r="R5937"/>
      <c r="S5937"/>
      <c r="T5937"/>
      <c r="U5937"/>
      <c r="V5937"/>
      <c r="W5937"/>
      <c r="X5937" s="410"/>
      <c r="Y5937" s="410"/>
      <c r="Z5937" s="410"/>
      <c r="AA5937" s="410"/>
      <c r="AB5937" s="410"/>
      <c r="AC5937" s="410"/>
      <c r="AD5937" s="410"/>
    </row>
    <row r="5938" spans="3:30" s="30" customFormat="1" x14ac:dyDescent="0.25">
      <c r="C5938" s="33"/>
      <c r="D5938" s="33"/>
      <c r="E5938" s="33"/>
      <c r="F5938" s="33"/>
      <c r="G5938" s="33"/>
      <c r="N5938"/>
      <c r="O5938"/>
      <c r="P5938"/>
      <c r="Q5938"/>
      <c r="R5938"/>
      <c r="S5938"/>
      <c r="T5938"/>
      <c r="U5938"/>
      <c r="V5938"/>
      <c r="W5938"/>
      <c r="X5938" s="410"/>
      <c r="Y5938" s="410"/>
      <c r="Z5938" s="410"/>
      <c r="AA5938" s="410"/>
      <c r="AB5938" s="410"/>
      <c r="AC5938" s="410"/>
      <c r="AD5938" s="410"/>
    </row>
    <row r="5939" spans="3:30" s="30" customFormat="1" x14ac:dyDescent="0.25">
      <c r="C5939" s="33"/>
      <c r="D5939" s="33"/>
      <c r="E5939" s="33"/>
      <c r="F5939" s="33"/>
      <c r="G5939" s="33"/>
      <c r="N5939"/>
      <c r="O5939"/>
      <c r="P5939"/>
      <c r="Q5939"/>
      <c r="R5939"/>
      <c r="S5939"/>
      <c r="T5939"/>
      <c r="U5939"/>
      <c r="V5939"/>
      <c r="W5939"/>
      <c r="X5939" s="410"/>
      <c r="Y5939" s="410"/>
      <c r="Z5939" s="410"/>
      <c r="AA5939" s="410"/>
      <c r="AB5939" s="410"/>
      <c r="AC5939" s="410"/>
      <c r="AD5939" s="410"/>
    </row>
    <row r="5940" spans="3:30" s="30" customFormat="1" x14ac:dyDescent="0.25">
      <c r="C5940" s="33"/>
      <c r="D5940" s="33"/>
      <c r="E5940" s="33"/>
      <c r="F5940" s="33"/>
      <c r="G5940" s="33"/>
      <c r="N5940"/>
      <c r="O5940"/>
      <c r="P5940"/>
      <c r="Q5940"/>
      <c r="R5940"/>
      <c r="S5940"/>
      <c r="T5940"/>
      <c r="U5940"/>
      <c r="V5940"/>
      <c r="W5940"/>
      <c r="X5940" s="410"/>
      <c r="Y5940" s="410"/>
      <c r="Z5940" s="410"/>
      <c r="AA5940" s="410"/>
      <c r="AB5940" s="410"/>
      <c r="AC5940" s="410"/>
      <c r="AD5940" s="410"/>
    </row>
    <row r="5941" spans="3:30" s="30" customFormat="1" x14ac:dyDescent="0.25">
      <c r="C5941" s="33"/>
      <c r="D5941" s="33"/>
      <c r="E5941" s="33"/>
      <c r="F5941" s="33"/>
      <c r="G5941" s="33"/>
      <c r="N5941"/>
      <c r="O5941"/>
      <c r="P5941"/>
      <c r="Q5941"/>
      <c r="R5941"/>
      <c r="S5941"/>
      <c r="T5941"/>
      <c r="U5941"/>
      <c r="V5941"/>
      <c r="W5941"/>
      <c r="X5941" s="410"/>
      <c r="Y5941" s="410"/>
      <c r="Z5941" s="410"/>
      <c r="AA5941" s="410"/>
      <c r="AB5941" s="410"/>
      <c r="AC5941" s="410"/>
      <c r="AD5941" s="410"/>
    </row>
    <row r="5942" spans="3:30" s="30" customFormat="1" x14ac:dyDescent="0.25">
      <c r="C5942" s="33"/>
      <c r="D5942" s="33"/>
      <c r="E5942" s="33"/>
      <c r="F5942" s="33"/>
      <c r="G5942" s="33"/>
      <c r="N5942"/>
      <c r="O5942"/>
      <c r="P5942"/>
      <c r="Q5942"/>
      <c r="R5942"/>
      <c r="S5942"/>
      <c r="T5942"/>
      <c r="U5942"/>
      <c r="V5942"/>
      <c r="W5942"/>
      <c r="X5942" s="410"/>
      <c r="Y5942" s="410"/>
      <c r="Z5942" s="410"/>
      <c r="AA5942" s="410"/>
      <c r="AB5942" s="410"/>
      <c r="AC5942" s="410"/>
      <c r="AD5942" s="410"/>
    </row>
    <row r="5943" spans="3:30" s="30" customFormat="1" x14ac:dyDescent="0.25">
      <c r="C5943" s="33"/>
      <c r="D5943" s="33"/>
      <c r="E5943" s="33"/>
      <c r="F5943" s="33"/>
      <c r="G5943" s="33"/>
      <c r="N5943"/>
      <c r="O5943"/>
      <c r="P5943"/>
      <c r="Q5943"/>
      <c r="R5943"/>
      <c r="S5943"/>
      <c r="T5943"/>
      <c r="U5943"/>
      <c r="V5943"/>
      <c r="W5943"/>
      <c r="X5943" s="410"/>
      <c r="Y5943" s="410"/>
      <c r="Z5943" s="410"/>
      <c r="AA5943" s="410"/>
      <c r="AB5943" s="410"/>
      <c r="AC5943" s="410"/>
      <c r="AD5943" s="410"/>
    </row>
    <row r="5944" spans="3:30" s="30" customFormat="1" x14ac:dyDescent="0.25">
      <c r="C5944" s="33"/>
      <c r="D5944" s="33"/>
      <c r="E5944" s="33"/>
      <c r="F5944" s="33"/>
      <c r="G5944" s="33"/>
      <c r="N5944"/>
      <c r="O5944"/>
      <c r="P5944"/>
      <c r="Q5944"/>
      <c r="R5944"/>
      <c r="S5944"/>
      <c r="T5944"/>
      <c r="U5944"/>
      <c r="V5944"/>
      <c r="W5944"/>
      <c r="X5944" s="410"/>
      <c r="Y5944" s="410"/>
      <c r="Z5944" s="410"/>
      <c r="AA5944" s="410"/>
      <c r="AB5944" s="410"/>
      <c r="AC5944" s="410"/>
      <c r="AD5944" s="410"/>
    </row>
    <row r="5945" spans="3:30" s="30" customFormat="1" x14ac:dyDescent="0.25">
      <c r="C5945" s="33"/>
      <c r="D5945" s="33"/>
      <c r="E5945" s="33"/>
      <c r="F5945" s="33"/>
      <c r="G5945" s="33"/>
      <c r="N5945"/>
      <c r="O5945"/>
      <c r="P5945"/>
      <c r="Q5945"/>
      <c r="R5945"/>
      <c r="S5945"/>
      <c r="T5945"/>
      <c r="U5945"/>
      <c r="V5945"/>
      <c r="W5945"/>
      <c r="X5945" s="410"/>
      <c r="Y5945" s="410"/>
      <c r="Z5945" s="410"/>
      <c r="AA5945" s="410"/>
      <c r="AB5945" s="410"/>
      <c r="AC5945" s="410"/>
      <c r="AD5945" s="410"/>
    </row>
    <row r="5946" spans="3:30" s="30" customFormat="1" x14ac:dyDescent="0.25">
      <c r="C5946" s="33"/>
      <c r="D5946" s="33"/>
      <c r="E5946" s="33"/>
      <c r="F5946" s="33"/>
      <c r="G5946" s="33"/>
      <c r="N5946"/>
      <c r="O5946"/>
      <c r="P5946"/>
      <c r="Q5946"/>
      <c r="R5946"/>
      <c r="S5946"/>
      <c r="T5946"/>
      <c r="U5946"/>
      <c r="V5946"/>
      <c r="W5946"/>
      <c r="X5946" s="410"/>
      <c r="Y5946" s="410"/>
      <c r="Z5946" s="410"/>
      <c r="AA5946" s="410"/>
      <c r="AB5946" s="410"/>
      <c r="AC5946" s="410"/>
      <c r="AD5946" s="410"/>
    </row>
    <row r="5947" spans="3:30" s="30" customFormat="1" x14ac:dyDescent="0.25">
      <c r="C5947" s="33"/>
      <c r="D5947" s="33"/>
      <c r="E5947" s="33"/>
      <c r="F5947" s="33"/>
      <c r="G5947" s="33"/>
      <c r="N5947"/>
      <c r="O5947"/>
      <c r="P5947"/>
      <c r="Q5947"/>
      <c r="R5947"/>
      <c r="S5947"/>
      <c r="T5947"/>
      <c r="U5947"/>
      <c r="V5947"/>
      <c r="W5947"/>
      <c r="X5947" s="410"/>
      <c r="Y5947" s="410"/>
      <c r="Z5947" s="410"/>
      <c r="AA5947" s="410"/>
      <c r="AB5947" s="410"/>
      <c r="AC5947" s="410"/>
      <c r="AD5947" s="410"/>
    </row>
    <row r="5948" spans="3:30" s="30" customFormat="1" x14ac:dyDescent="0.25">
      <c r="C5948" s="33"/>
      <c r="D5948" s="33"/>
      <c r="E5948" s="33"/>
      <c r="F5948" s="33"/>
      <c r="G5948" s="33"/>
      <c r="N5948"/>
      <c r="O5948"/>
      <c r="P5948"/>
      <c r="Q5948"/>
      <c r="R5948"/>
      <c r="S5948"/>
      <c r="T5948"/>
      <c r="U5948"/>
      <c r="V5948"/>
      <c r="W5948"/>
      <c r="X5948" s="410"/>
      <c r="Y5948" s="410"/>
      <c r="Z5948" s="410"/>
      <c r="AA5948" s="410"/>
      <c r="AB5948" s="410"/>
      <c r="AC5948" s="410"/>
      <c r="AD5948" s="410"/>
    </row>
    <row r="5949" spans="3:30" s="30" customFormat="1" x14ac:dyDescent="0.25">
      <c r="C5949" s="33"/>
      <c r="D5949" s="33"/>
      <c r="E5949" s="33"/>
      <c r="F5949" s="33"/>
      <c r="G5949" s="33"/>
      <c r="N5949"/>
      <c r="O5949"/>
      <c r="P5949"/>
      <c r="Q5949"/>
      <c r="R5949"/>
      <c r="S5949"/>
      <c r="T5949"/>
      <c r="U5949"/>
      <c r="V5949"/>
      <c r="W5949"/>
      <c r="X5949" s="410"/>
      <c r="Y5949" s="410"/>
      <c r="Z5949" s="410"/>
      <c r="AA5949" s="410"/>
      <c r="AB5949" s="410"/>
      <c r="AC5949" s="410"/>
      <c r="AD5949" s="410"/>
    </row>
    <row r="5950" spans="3:30" s="30" customFormat="1" x14ac:dyDescent="0.25">
      <c r="C5950" s="33"/>
      <c r="D5950" s="33"/>
      <c r="E5950" s="33"/>
      <c r="F5950" s="33"/>
      <c r="G5950" s="33"/>
      <c r="N5950"/>
      <c r="O5950"/>
      <c r="P5950"/>
      <c r="Q5950"/>
      <c r="R5950"/>
      <c r="S5950"/>
      <c r="T5950"/>
      <c r="U5950"/>
      <c r="V5950"/>
      <c r="W5950"/>
      <c r="X5950" s="410"/>
      <c r="Y5950" s="410"/>
      <c r="Z5950" s="410"/>
      <c r="AA5950" s="410"/>
      <c r="AB5950" s="410"/>
      <c r="AC5950" s="410"/>
      <c r="AD5950" s="410"/>
    </row>
    <row r="5951" spans="3:30" s="30" customFormat="1" x14ac:dyDescent="0.25">
      <c r="C5951" s="33"/>
      <c r="D5951" s="33"/>
      <c r="E5951" s="33"/>
      <c r="F5951" s="33"/>
      <c r="G5951" s="33"/>
      <c r="N5951"/>
      <c r="O5951"/>
      <c r="P5951"/>
      <c r="Q5951"/>
      <c r="R5951"/>
      <c r="S5951"/>
      <c r="T5951"/>
      <c r="U5951"/>
      <c r="V5951"/>
      <c r="W5951"/>
      <c r="X5951" s="410"/>
      <c r="Y5951" s="410"/>
      <c r="Z5951" s="410"/>
      <c r="AA5951" s="410"/>
      <c r="AB5951" s="410"/>
      <c r="AC5951" s="410"/>
      <c r="AD5951" s="410"/>
    </row>
    <row r="5952" spans="3:30" s="30" customFormat="1" x14ac:dyDescent="0.25">
      <c r="C5952" s="33"/>
      <c r="D5952" s="33"/>
      <c r="E5952" s="33"/>
      <c r="F5952" s="33"/>
      <c r="G5952" s="33"/>
      <c r="N5952"/>
      <c r="O5952"/>
      <c r="P5952"/>
      <c r="Q5952"/>
      <c r="R5952"/>
      <c r="S5952"/>
      <c r="T5952"/>
      <c r="U5952"/>
      <c r="V5952"/>
      <c r="W5952"/>
      <c r="X5952" s="410"/>
      <c r="Y5952" s="410"/>
      <c r="Z5952" s="410"/>
      <c r="AA5952" s="410"/>
      <c r="AB5952" s="410"/>
      <c r="AC5952" s="410"/>
      <c r="AD5952" s="410"/>
    </row>
    <row r="5953" spans="3:30" s="30" customFormat="1" x14ac:dyDescent="0.25">
      <c r="C5953" s="33"/>
      <c r="D5953" s="33"/>
      <c r="E5953" s="33"/>
      <c r="F5953" s="33"/>
      <c r="G5953" s="33"/>
      <c r="N5953"/>
      <c r="O5953"/>
      <c r="P5953"/>
      <c r="Q5953"/>
      <c r="R5953"/>
      <c r="S5953"/>
      <c r="T5953"/>
      <c r="U5953"/>
      <c r="V5953"/>
      <c r="W5953"/>
      <c r="X5953" s="410"/>
      <c r="Y5953" s="410"/>
      <c r="Z5953" s="410"/>
      <c r="AA5953" s="410"/>
      <c r="AB5953" s="410"/>
      <c r="AC5953" s="410"/>
      <c r="AD5953" s="410"/>
    </row>
    <row r="5954" spans="3:30" s="30" customFormat="1" x14ac:dyDescent="0.25">
      <c r="C5954" s="33"/>
      <c r="D5954" s="33"/>
      <c r="E5954" s="33"/>
      <c r="F5954" s="33"/>
      <c r="G5954" s="33"/>
      <c r="N5954"/>
      <c r="O5954"/>
      <c r="P5954"/>
      <c r="Q5954"/>
      <c r="R5954"/>
      <c r="S5954"/>
      <c r="T5954"/>
      <c r="U5954"/>
      <c r="V5954"/>
      <c r="W5954"/>
      <c r="X5954" s="410"/>
      <c r="Y5954" s="410"/>
      <c r="Z5954" s="410"/>
      <c r="AA5954" s="410"/>
      <c r="AB5954" s="410"/>
      <c r="AC5954" s="410"/>
      <c r="AD5954" s="410"/>
    </row>
    <row r="5955" spans="3:30" s="30" customFormat="1" x14ac:dyDescent="0.25">
      <c r="C5955" s="33"/>
      <c r="D5955" s="33"/>
      <c r="E5955" s="33"/>
      <c r="F5955" s="33"/>
      <c r="G5955" s="33"/>
      <c r="N5955"/>
      <c r="O5955"/>
      <c r="P5955"/>
      <c r="Q5955"/>
      <c r="R5955"/>
      <c r="S5955"/>
      <c r="T5955"/>
      <c r="U5955"/>
      <c r="V5955"/>
      <c r="W5955"/>
      <c r="X5955" s="410"/>
      <c r="Y5955" s="410"/>
      <c r="Z5955" s="410"/>
      <c r="AA5955" s="410"/>
      <c r="AB5955" s="410"/>
      <c r="AC5955" s="410"/>
      <c r="AD5955" s="410"/>
    </row>
    <row r="5956" spans="3:30" s="30" customFormat="1" x14ac:dyDescent="0.25">
      <c r="C5956" s="33"/>
      <c r="D5956" s="33"/>
      <c r="E5956" s="33"/>
      <c r="F5956" s="33"/>
      <c r="G5956" s="33"/>
      <c r="N5956"/>
      <c r="O5956"/>
      <c r="P5956"/>
      <c r="Q5956"/>
      <c r="R5956"/>
      <c r="S5956"/>
      <c r="T5956"/>
      <c r="U5956"/>
      <c r="V5956"/>
      <c r="W5956"/>
      <c r="X5956" s="410"/>
      <c r="Y5956" s="410"/>
      <c r="Z5956" s="410"/>
      <c r="AA5956" s="410"/>
      <c r="AB5956" s="410"/>
      <c r="AC5956" s="410"/>
      <c r="AD5956" s="410"/>
    </row>
    <row r="5957" spans="3:30" s="30" customFormat="1" x14ac:dyDescent="0.25">
      <c r="C5957" s="33"/>
      <c r="D5957" s="33"/>
      <c r="E5957" s="33"/>
      <c r="F5957" s="33"/>
      <c r="G5957" s="33"/>
      <c r="N5957"/>
      <c r="O5957"/>
      <c r="P5957"/>
      <c r="Q5957"/>
      <c r="R5957"/>
      <c r="S5957"/>
      <c r="T5957"/>
      <c r="U5957"/>
      <c r="V5957"/>
      <c r="W5957"/>
      <c r="X5957" s="410"/>
      <c r="Y5957" s="410"/>
      <c r="Z5957" s="410"/>
      <c r="AA5957" s="410"/>
      <c r="AB5957" s="410"/>
      <c r="AC5957" s="410"/>
      <c r="AD5957" s="410"/>
    </row>
    <row r="5958" spans="3:30" s="30" customFormat="1" x14ac:dyDescent="0.25">
      <c r="C5958" s="33"/>
      <c r="D5958" s="33"/>
      <c r="E5958" s="33"/>
      <c r="F5958" s="33"/>
      <c r="G5958" s="33"/>
      <c r="N5958"/>
      <c r="O5958"/>
      <c r="P5958"/>
      <c r="Q5958"/>
      <c r="R5958"/>
      <c r="S5958"/>
      <c r="T5958"/>
      <c r="U5958"/>
      <c r="V5958"/>
      <c r="W5958"/>
      <c r="X5958" s="410"/>
      <c r="Y5958" s="410"/>
      <c r="Z5958" s="410"/>
      <c r="AA5958" s="410"/>
      <c r="AB5958" s="410"/>
      <c r="AC5958" s="410"/>
      <c r="AD5958" s="410"/>
    </row>
    <row r="5959" spans="3:30" s="30" customFormat="1" x14ac:dyDescent="0.25">
      <c r="C5959" s="33"/>
      <c r="D5959" s="33"/>
      <c r="E5959" s="33"/>
      <c r="F5959" s="33"/>
      <c r="G5959" s="33"/>
      <c r="N5959"/>
      <c r="O5959"/>
      <c r="P5959"/>
      <c r="Q5959"/>
      <c r="R5959"/>
      <c r="S5959"/>
      <c r="T5959"/>
      <c r="U5959"/>
      <c r="V5959"/>
      <c r="W5959"/>
      <c r="X5959" s="410"/>
      <c r="Y5959" s="410"/>
      <c r="Z5959" s="410"/>
      <c r="AA5959" s="410"/>
      <c r="AB5959" s="410"/>
      <c r="AC5959" s="410"/>
      <c r="AD5959" s="410"/>
    </row>
    <row r="5960" spans="3:30" s="30" customFormat="1" x14ac:dyDescent="0.25">
      <c r="C5960" s="33"/>
      <c r="D5960" s="33"/>
      <c r="E5960" s="33"/>
      <c r="F5960" s="33"/>
      <c r="G5960" s="33"/>
      <c r="N5960"/>
      <c r="O5960"/>
      <c r="P5960"/>
      <c r="Q5960"/>
      <c r="R5960"/>
      <c r="S5960"/>
      <c r="T5960"/>
      <c r="U5960"/>
      <c r="V5960"/>
      <c r="W5960"/>
      <c r="X5960" s="410"/>
      <c r="Y5960" s="410"/>
      <c r="Z5960" s="410"/>
      <c r="AA5960" s="410"/>
      <c r="AB5960" s="410"/>
      <c r="AC5960" s="410"/>
      <c r="AD5960" s="410"/>
    </row>
    <row r="5961" spans="3:30" s="30" customFormat="1" x14ac:dyDescent="0.25">
      <c r="C5961" s="33"/>
      <c r="D5961" s="33"/>
      <c r="E5961" s="33"/>
      <c r="F5961" s="33"/>
      <c r="G5961" s="33"/>
      <c r="N5961"/>
      <c r="O5961"/>
      <c r="P5961"/>
      <c r="Q5961"/>
      <c r="R5961"/>
      <c r="S5961"/>
      <c r="T5961"/>
      <c r="U5961"/>
      <c r="V5961"/>
      <c r="W5961"/>
      <c r="X5961" s="410"/>
      <c r="Y5961" s="410"/>
      <c r="Z5961" s="410"/>
      <c r="AA5961" s="410"/>
      <c r="AB5961" s="410"/>
      <c r="AC5961" s="410"/>
      <c r="AD5961" s="410"/>
    </row>
    <row r="5962" spans="3:30" s="30" customFormat="1" x14ac:dyDescent="0.25">
      <c r="C5962" s="33"/>
      <c r="D5962" s="33"/>
      <c r="E5962" s="33"/>
      <c r="F5962" s="33"/>
      <c r="G5962" s="33"/>
      <c r="N5962"/>
      <c r="O5962"/>
      <c r="P5962"/>
      <c r="Q5962"/>
      <c r="R5962"/>
      <c r="S5962"/>
      <c r="T5962"/>
      <c r="U5962"/>
      <c r="V5962"/>
      <c r="W5962"/>
      <c r="X5962" s="410"/>
      <c r="Y5962" s="410"/>
      <c r="Z5962" s="410"/>
      <c r="AA5962" s="410"/>
      <c r="AB5962" s="410"/>
      <c r="AC5962" s="410"/>
      <c r="AD5962" s="410"/>
    </row>
    <row r="5963" spans="3:30" s="30" customFormat="1" x14ac:dyDescent="0.25">
      <c r="C5963" s="33"/>
      <c r="D5963" s="33"/>
      <c r="E5963" s="33"/>
      <c r="F5963" s="33"/>
      <c r="G5963" s="33"/>
      <c r="N5963"/>
      <c r="O5963"/>
      <c r="P5963"/>
      <c r="Q5963"/>
      <c r="R5963"/>
      <c r="S5963"/>
      <c r="T5963"/>
      <c r="U5963"/>
      <c r="V5963"/>
      <c r="W5963"/>
      <c r="X5963" s="410"/>
      <c r="Y5963" s="410"/>
      <c r="Z5963" s="410"/>
      <c r="AA5963" s="410"/>
      <c r="AB5963" s="410"/>
      <c r="AC5963" s="410"/>
      <c r="AD5963" s="410"/>
    </row>
    <row r="5964" spans="3:30" s="30" customFormat="1" x14ac:dyDescent="0.25">
      <c r="C5964" s="33"/>
      <c r="D5964" s="33"/>
      <c r="E5964" s="33"/>
      <c r="F5964" s="33"/>
      <c r="G5964" s="33"/>
      <c r="N5964"/>
      <c r="O5964"/>
      <c r="P5964"/>
      <c r="Q5964"/>
      <c r="R5964"/>
      <c r="S5964"/>
      <c r="T5964"/>
      <c r="U5964"/>
      <c r="V5964"/>
      <c r="W5964"/>
      <c r="X5964" s="410"/>
      <c r="Y5964" s="410"/>
      <c r="Z5964" s="410"/>
      <c r="AA5964" s="410"/>
      <c r="AB5964" s="410"/>
      <c r="AC5964" s="410"/>
      <c r="AD5964" s="410"/>
    </row>
    <row r="5965" spans="3:30" s="30" customFormat="1" x14ac:dyDescent="0.25">
      <c r="C5965" s="33"/>
      <c r="D5965" s="33"/>
      <c r="E5965" s="33"/>
      <c r="F5965" s="33"/>
      <c r="G5965" s="33"/>
      <c r="N5965"/>
      <c r="O5965"/>
      <c r="P5965"/>
      <c r="Q5965"/>
      <c r="R5965"/>
      <c r="S5965"/>
      <c r="T5965"/>
      <c r="U5965"/>
      <c r="V5965"/>
      <c r="W5965"/>
      <c r="X5965" s="410"/>
      <c r="Y5965" s="410"/>
      <c r="Z5965" s="410"/>
      <c r="AA5965" s="410"/>
      <c r="AB5965" s="410"/>
      <c r="AC5965" s="410"/>
      <c r="AD5965" s="410"/>
    </row>
    <row r="5966" spans="3:30" s="30" customFormat="1" x14ac:dyDescent="0.25">
      <c r="C5966" s="33"/>
      <c r="D5966" s="33"/>
      <c r="E5966" s="33"/>
      <c r="F5966" s="33"/>
      <c r="G5966" s="33"/>
      <c r="N5966"/>
      <c r="O5966"/>
      <c r="P5966"/>
      <c r="Q5966"/>
      <c r="R5966"/>
      <c r="S5966"/>
      <c r="T5966"/>
      <c r="U5966"/>
      <c r="V5966"/>
      <c r="W5966"/>
      <c r="X5966" s="410"/>
      <c r="Y5966" s="410"/>
      <c r="Z5966" s="410"/>
      <c r="AA5966" s="410"/>
      <c r="AB5966" s="410"/>
      <c r="AC5966" s="410"/>
      <c r="AD5966" s="410"/>
    </row>
    <row r="5967" spans="3:30" s="30" customFormat="1" x14ac:dyDescent="0.25">
      <c r="C5967" s="33"/>
      <c r="D5967" s="33"/>
      <c r="E5967" s="33"/>
      <c r="F5967" s="33"/>
      <c r="G5967" s="33"/>
      <c r="N5967"/>
      <c r="O5967"/>
      <c r="P5967"/>
      <c r="Q5967"/>
      <c r="R5967"/>
      <c r="S5967"/>
      <c r="T5967"/>
      <c r="U5967"/>
      <c r="V5967"/>
      <c r="W5967"/>
      <c r="X5967" s="410"/>
      <c r="Y5967" s="410"/>
      <c r="Z5967" s="410"/>
      <c r="AA5967" s="410"/>
      <c r="AB5967" s="410"/>
      <c r="AC5967" s="410"/>
      <c r="AD5967" s="410"/>
    </row>
    <row r="5968" spans="3:30" s="30" customFormat="1" x14ac:dyDescent="0.25">
      <c r="C5968" s="33"/>
      <c r="D5968" s="33"/>
      <c r="E5968" s="33"/>
      <c r="F5968" s="33"/>
      <c r="G5968" s="33"/>
      <c r="N5968"/>
      <c r="O5968"/>
      <c r="P5968"/>
      <c r="Q5968"/>
      <c r="R5968"/>
      <c r="S5968"/>
      <c r="T5968"/>
      <c r="U5968"/>
      <c r="V5968"/>
      <c r="W5968"/>
      <c r="X5968" s="410"/>
      <c r="Y5968" s="410"/>
      <c r="Z5968" s="410"/>
      <c r="AA5968" s="410"/>
      <c r="AB5968" s="410"/>
      <c r="AC5968" s="410"/>
      <c r="AD5968" s="410"/>
    </row>
    <row r="5969" spans="3:30" s="30" customFormat="1" x14ac:dyDescent="0.25">
      <c r="C5969" s="33"/>
      <c r="D5969" s="33"/>
      <c r="E5969" s="33"/>
      <c r="F5969" s="33"/>
      <c r="G5969" s="33"/>
      <c r="N5969"/>
      <c r="O5969"/>
      <c r="P5969"/>
      <c r="Q5969"/>
      <c r="R5969"/>
      <c r="S5969"/>
      <c r="T5969"/>
      <c r="U5969"/>
      <c r="V5969"/>
      <c r="W5969"/>
      <c r="X5969" s="410"/>
      <c r="Y5969" s="410"/>
      <c r="Z5969" s="410"/>
      <c r="AA5969" s="410"/>
      <c r="AB5969" s="410"/>
      <c r="AC5969" s="410"/>
      <c r="AD5969" s="410"/>
    </row>
    <row r="5970" spans="3:30" s="30" customFormat="1" x14ac:dyDescent="0.25">
      <c r="C5970" s="33"/>
      <c r="D5970" s="33"/>
      <c r="E5970" s="33"/>
      <c r="F5970" s="33"/>
      <c r="G5970" s="33"/>
      <c r="N5970"/>
      <c r="O5970"/>
      <c r="P5970"/>
      <c r="Q5970"/>
      <c r="R5970"/>
      <c r="S5970"/>
      <c r="T5970"/>
      <c r="U5970"/>
      <c r="V5970"/>
      <c r="W5970"/>
      <c r="X5970" s="410"/>
      <c r="Y5970" s="410"/>
      <c r="Z5970" s="410"/>
      <c r="AA5970" s="410"/>
      <c r="AB5970" s="410"/>
      <c r="AC5970" s="410"/>
      <c r="AD5970" s="410"/>
    </row>
    <row r="5971" spans="3:30" s="30" customFormat="1" x14ac:dyDescent="0.25">
      <c r="C5971" s="33"/>
      <c r="D5971" s="33"/>
      <c r="E5971" s="33"/>
      <c r="F5971" s="33"/>
      <c r="G5971" s="33"/>
      <c r="N5971"/>
      <c r="O5971"/>
      <c r="P5971"/>
      <c r="Q5971"/>
      <c r="R5971"/>
      <c r="S5971"/>
      <c r="T5971"/>
      <c r="U5971"/>
      <c r="V5971"/>
      <c r="W5971"/>
      <c r="X5971" s="410"/>
      <c r="Y5971" s="410"/>
      <c r="Z5971" s="410"/>
      <c r="AA5971" s="410"/>
      <c r="AB5971" s="410"/>
      <c r="AC5971" s="410"/>
      <c r="AD5971" s="410"/>
    </row>
    <row r="5972" spans="3:30" s="30" customFormat="1" x14ac:dyDescent="0.25">
      <c r="C5972" s="33"/>
      <c r="D5972" s="33"/>
      <c r="E5972" s="33"/>
      <c r="F5972" s="33"/>
      <c r="G5972" s="33"/>
      <c r="N5972"/>
      <c r="O5972"/>
      <c r="P5972"/>
      <c r="Q5972"/>
      <c r="R5972"/>
      <c r="S5972"/>
      <c r="T5972"/>
      <c r="U5972"/>
      <c r="V5972"/>
      <c r="W5972"/>
      <c r="X5972" s="410"/>
      <c r="Y5972" s="410"/>
      <c r="Z5972" s="410"/>
      <c r="AA5972" s="410"/>
      <c r="AB5972" s="410"/>
      <c r="AC5972" s="410"/>
      <c r="AD5972" s="410"/>
    </row>
    <row r="5973" spans="3:30" s="30" customFormat="1" x14ac:dyDescent="0.25">
      <c r="C5973" s="33"/>
      <c r="D5973" s="33"/>
      <c r="E5973" s="33"/>
      <c r="F5973" s="33"/>
      <c r="G5973" s="33"/>
      <c r="N5973"/>
      <c r="O5973"/>
      <c r="P5973"/>
      <c r="Q5973"/>
      <c r="R5973"/>
      <c r="S5973"/>
      <c r="T5973"/>
      <c r="U5973"/>
      <c r="V5973"/>
      <c r="W5973"/>
      <c r="X5973" s="410"/>
      <c r="Y5973" s="410"/>
      <c r="Z5973" s="410"/>
      <c r="AA5973" s="410"/>
      <c r="AB5973" s="410"/>
      <c r="AC5973" s="410"/>
      <c r="AD5973" s="410"/>
    </row>
    <row r="5974" spans="3:30" s="30" customFormat="1" x14ac:dyDescent="0.25">
      <c r="C5974" s="33"/>
      <c r="D5974" s="33"/>
      <c r="E5974" s="33"/>
      <c r="F5974" s="33"/>
      <c r="G5974" s="33"/>
      <c r="N5974"/>
      <c r="O5974"/>
      <c r="P5974"/>
      <c r="Q5974"/>
      <c r="R5974"/>
      <c r="S5974"/>
      <c r="T5974"/>
      <c r="U5974"/>
      <c r="V5974"/>
      <c r="W5974"/>
      <c r="X5974" s="410"/>
      <c r="Y5974" s="410"/>
      <c r="Z5974" s="410"/>
      <c r="AA5974" s="410"/>
      <c r="AB5974" s="410"/>
      <c r="AC5974" s="410"/>
      <c r="AD5974" s="410"/>
    </row>
    <row r="5975" spans="3:30" s="30" customFormat="1" x14ac:dyDescent="0.25">
      <c r="C5975" s="33"/>
      <c r="D5975" s="33"/>
      <c r="E5975" s="33"/>
      <c r="F5975" s="33"/>
      <c r="G5975" s="33"/>
      <c r="N5975"/>
      <c r="O5975"/>
      <c r="P5975"/>
      <c r="Q5975"/>
      <c r="R5975"/>
      <c r="S5975"/>
      <c r="T5975"/>
      <c r="U5975"/>
      <c r="V5975"/>
      <c r="W5975"/>
      <c r="X5975" s="410"/>
      <c r="Y5975" s="410"/>
      <c r="Z5975" s="410"/>
      <c r="AA5975" s="410"/>
      <c r="AB5975" s="410"/>
      <c r="AC5975" s="410"/>
      <c r="AD5975" s="410"/>
    </row>
    <row r="5976" spans="3:30" s="30" customFormat="1" x14ac:dyDescent="0.25">
      <c r="C5976" s="33"/>
      <c r="D5976" s="33"/>
      <c r="E5976" s="33"/>
      <c r="F5976" s="33"/>
      <c r="G5976" s="33"/>
      <c r="N5976"/>
      <c r="O5976"/>
      <c r="P5976"/>
      <c r="Q5976"/>
      <c r="R5976"/>
      <c r="S5976"/>
      <c r="T5976"/>
      <c r="U5976"/>
      <c r="V5976"/>
      <c r="W5976"/>
      <c r="X5976" s="410"/>
      <c r="Y5976" s="410"/>
      <c r="Z5976" s="410"/>
      <c r="AA5976" s="410"/>
      <c r="AB5976" s="410"/>
      <c r="AC5976" s="410"/>
      <c r="AD5976" s="410"/>
    </row>
    <row r="5977" spans="3:30" s="30" customFormat="1" x14ac:dyDescent="0.25">
      <c r="C5977" s="33"/>
      <c r="D5977" s="33"/>
      <c r="E5977" s="33"/>
      <c r="F5977" s="33"/>
      <c r="G5977" s="33"/>
      <c r="N5977"/>
      <c r="O5977"/>
      <c r="P5977"/>
      <c r="Q5977"/>
      <c r="R5977"/>
      <c r="S5977"/>
      <c r="T5977"/>
      <c r="U5977"/>
      <c r="V5977"/>
      <c r="W5977"/>
      <c r="X5977" s="410"/>
      <c r="Y5977" s="410"/>
      <c r="Z5977" s="410"/>
      <c r="AA5977" s="410"/>
      <c r="AB5977" s="410"/>
      <c r="AC5977" s="410"/>
      <c r="AD5977" s="410"/>
    </row>
    <row r="5978" spans="3:30" s="30" customFormat="1" x14ac:dyDescent="0.25">
      <c r="C5978" s="33"/>
      <c r="D5978" s="33"/>
      <c r="E5978" s="33"/>
      <c r="F5978" s="33"/>
      <c r="G5978" s="33"/>
      <c r="N5978"/>
      <c r="O5978"/>
      <c r="P5978"/>
      <c r="Q5978"/>
      <c r="R5978"/>
      <c r="S5978"/>
      <c r="T5978"/>
      <c r="U5978"/>
      <c r="V5978"/>
      <c r="W5978"/>
      <c r="X5978" s="410"/>
      <c r="Y5978" s="410"/>
      <c r="Z5978" s="410"/>
      <c r="AA5978" s="410"/>
      <c r="AB5978" s="410"/>
      <c r="AC5978" s="410"/>
      <c r="AD5978" s="410"/>
    </row>
    <row r="5979" spans="3:30" s="30" customFormat="1" x14ac:dyDescent="0.25">
      <c r="C5979" s="33"/>
      <c r="D5979" s="33"/>
      <c r="E5979" s="33"/>
      <c r="F5979" s="33"/>
      <c r="G5979" s="33"/>
      <c r="N5979"/>
      <c r="O5979"/>
      <c r="P5979"/>
      <c r="Q5979"/>
      <c r="R5979"/>
      <c r="S5979"/>
      <c r="T5979"/>
      <c r="U5979"/>
      <c r="V5979"/>
      <c r="W5979"/>
      <c r="X5979" s="410"/>
      <c r="Y5979" s="410"/>
      <c r="Z5979" s="410"/>
      <c r="AA5979" s="410"/>
      <c r="AB5979" s="410"/>
      <c r="AC5979" s="410"/>
      <c r="AD5979" s="410"/>
    </row>
    <row r="5980" spans="3:30" s="30" customFormat="1" x14ac:dyDescent="0.25">
      <c r="C5980" s="33"/>
      <c r="D5980" s="33"/>
      <c r="E5980" s="33"/>
      <c r="F5980" s="33"/>
      <c r="G5980" s="33"/>
      <c r="N5980"/>
      <c r="O5980"/>
      <c r="P5980"/>
      <c r="Q5980"/>
      <c r="R5980"/>
      <c r="S5980"/>
      <c r="T5980"/>
      <c r="U5980"/>
      <c r="V5980"/>
      <c r="W5980"/>
      <c r="X5980" s="410"/>
      <c r="Y5980" s="410"/>
      <c r="Z5980" s="410"/>
      <c r="AA5980" s="410"/>
      <c r="AB5980" s="410"/>
      <c r="AC5980" s="410"/>
      <c r="AD5980" s="410"/>
    </row>
    <row r="5981" spans="3:30" s="30" customFormat="1" x14ac:dyDescent="0.25">
      <c r="C5981" s="33"/>
      <c r="D5981" s="33"/>
      <c r="E5981" s="33"/>
      <c r="F5981" s="33"/>
      <c r="G5981" s="33"/>
      <c r="N5981"/>
      <c r="O5981"/>
      <c r="P5981"/>
      <c r="Q5981"/>
      <c r="R5981"/>
      <c r="S5981"/>
      <c r="T5981"/>
      <c r="U5981"/>
      <c r="V5981"/>
      <c r="W5981"/>
      <c r="X5981" s="410"/>
      <c r="Y5981" s="410"/>
      <c r="Z5981" s="410"/>
      <c r="AA5981" s="410"/>
      <c r="AB5981" s="410"/>
      <c r="AC5981" s="410"/>
      <c r="AD5981" s="410"/>
    </row>
    <row r="5982" spans="3:30" s="30" customFormat="1" x14ac:dyDescent="0.25">
      <c r="C5982" s="33"/>
      <c r="D5982" s="33"/>
      <c r="E5982" s="33"/>
      <c r="F5982" s="33"/>
      <c r="G5982" s="33"/>
      <c r="N5982"/>
      <c r="O5982"/>
      <c r="P5982"/>
      <c r="Q5982"/>
      <c r="R5982"/>
      <c r="S5982"/>
      <c r="T5982"/>
      <c r="U5982"/>
      <c r="V5982"/>
      <c r="W5982"/>
      <c r="X5982" s="410"/>
      <c r="Y5982" s="410"/>
      <c r="Z5982" s="410"/>
      <c r="AA5982" s="410"/>
      <c r="AB5982" s="410"/>
      <c r="AC5982" s="410"/>
      <c r="AD5982" s="410"/>
    </row>
    <row r="5983" spans="3:30" s="30" customFormat="1" x14ac:dyDescent="0.25">
      <c r="C5983" s="33"/>
      <c r="D5983" s="33"/>
      <c r="E5983" s="33"/>
      <c r="F5983" s="33"/>
      <c r="G5983" s="33"/>
      <c r="N5983"/>
      <c r="O5983"/>
      <c r="P5983"/>
      <c r="Q5983"/>
      <c r="R5983"/>
      <c r="S5983"/>
      <c r="T5983"/>
      <c r="U5983"/>
      <c r="V5983"/>
      <c r="W5983"/>
      <c r="X5983" s="410"/>
      <c r="Y5983" s="410"/>
      <c r="Z5983" s="410"/>
      <c r="AA5983" s="410"/>
      <c r="AB5983" s="410"/>
      <c r="AC5983" s="410"/>
      <c r="AD5983" s="410"/>
    </row>
    <row r="5984" spans="3:30" s="30" customFormat="1" x14ac:dyDescent="0.25">
      <c r="C5984" s="33"/>
      <c r="D5984" s="33"/>
      <c r="E5984" s="33"/>
      <c r="F5984" s="33"/>
      <c r="G5984" s="33"/>
      <c r="N5984"/>
      <c r="O5984"/>
      <c r="P5984"/>
      <c r="Q5984"/>
      <c r="R5984"/>
      <c r="S5984"/>
      <c r="T5984"/>
      <c r="U5984"/>
      <c r="V5984"/>
      <c r="W5984"/>
      <c r="X5984" s="410"/>
      <c r="Y5984" s="410"/>
      <c r="Z5984" s="410"/>
      <c r="AA5984" s="410"/>
      <c r="AB5984" s="410"/>
      <c r="AC5984" s="410"/>
      <c r="AD5984" s="410"/>
    </row>
    <row r="5985" spans="3:30" s="30" customFormat="1" x14ac:dyDescent="0.25">
      <c r="C5985" s="33"/>
      <c r="D5985" s="33"/>
      <c r="E5985" s="33"/>
      <c r="F5985" s="33"/>
      <c r="G5985" s="33"/>
      <c r="N5985"/>
      <c r="O5985"/>
      <c r="P5985"/>
      <c r="Q5985"/>
      <c r="R5985"/>
      <c r="S5985"/>
      <c r="T5985"/>
      <c r="U5985"/>
      <c r="V5985"/>
      <c r="W5985"/>
      <c r="X5985" s="410"/>
      <c r="Y5985" s="410"/>
      <c r="Z5985" s="410"/>
      <c r="AA5985" s="410"/>
      <c r="AB5985" s="410"/>
      <c r="AC5985" s="410"/>
      <c r="AD5985" s="410"/>
    </row>
    <row r="5986" spans="3:30" s="30" customFormat="1" x14ac:dyDescent="0.25">
      <c r="C5986" s="33"/>
      <c r="D5986" s="33"/>
      <c r="E5986" s="33"/>
      <c r="F5986" s="33"/>
      <c r="G5986" s="33"/>
      <c r="N5986"/>
      <c r="O5986"/>
      <c r="P5986"/>
      <c r="Q5986"/>
      <c r="R5986"/>
      <c r="S5986"/>
      <c r="T5986"/>
      <c r="U5986"/>
      <c r="V5986"/>
      <c r="W5986"/>
      <c r="X5986" s="410"/>
      <c r="Y5986" s="410"/>
      <c r="Z5986" s="410"/>
      <c r="AA5986" s="410"/>
      <c r="AB5986" s="410"/>
      <c r="AC5986" s="410"/>
      <c r="AD5986" s="410"/>
    </row>
    <row r="5987" spans="3:30" s="30" customFormat="1" x14ac:dyDescent="0.25">
      <c r="C5987" s="33"/>
      <c r="D5987" s="33"/>
      <c r="E5987" s="33"/>
      <c r="F5987" s="33"/>
      <c r="G5987" s="33"/>
      <c r="N5987"/>
      <c r="O5987"/>
      <c r="P5987"/>
      <c r="Q5987"/>
      <c r="R5987"/>
      <c r="S5987"/>
      <c r="T5987"/>
      <c r="U5987"/>
      <c r="V5987"/>
      <c r="W5987"/>
      <c r="X5987" s="410"/>
      <c r="Y5987" s="410"/>
      <c r="Z5987" s="410"/>
      <c r="AA5987" s="410"/>
      <c r="AB5987" s="410"/>
      <c r="AC5987" s="410"/>
      <c r="AD5987" s="410"/>
    </row>
    <row r="5988" spans="3:30" s="30" customFormat="1" x14ac:dyDescent="0.25">
      <c r="C5988" s="33"/>
      <c r="D5988" s="33"/>
      <c r="E5988" s="33"/>
      <c r="F5988" s="33"/>
      <c r="G5988" s="33"/>
      <c r="N5988"/>
      <c r="O5988"/>
      <c r="P5988"/>
      <c r="Q5988"/>
      <c r="R5988"/>
      <c r="S5988"/>
      <c r="T5988"/>
      <c r="U5988"/>
      <c r="V5988"/>
      <c r="W5988"/>
      <c r="X5988" s="410"/>
      <c r="Y5988" s="410"/>
      <c r="Z5988" s="410"/>
      <c r="AA5988" s="410"/>
      <c r="AB5988" s="410"/>
      <c r="AC5988" s="410"/>
      <c r="AD5988" s="410"/>
    </row>
    <row r="5989" spans="3:30" s="30" customFormat="1" x14ac:dyDescent="0.25">
      <c r="C5989" s="33"/>
      <c r="D5989" s="33"/>
      <c r="E5989" s="33"/>
      <c r="F5989" s="33"/>
      <c r="G5989" s="33"/>
      <c r="N5989"/>
      <c r="O5989"/>
      <c r="P5989"/>
      <c r="Q5989"/>
      <c r="R5989"/>
      <c r="S5989"/>
      <c r="T5989"/>
      <c r="U5989"/>
      <c r="V5989"/>
      <c r="W5989"/>
      <c r="X5989" s="410"/>
      <c r="Y5989" s="410"/>
      <c r="Z5989" s="410"/>
      <c r="AA5989" s="410"/>
      <c r="AB5989" s="410"/>
      <c r="AC5989" s="410"/>
      <c r="AD5989" s="410"/>
    </row>
    <row r="5990" spans="3:30" s="30" customFormat="1" x14ac:dyDescent="0.25">
      <c r="C5990" s="33"/>
      <c r="D5990" s="33"/>
      <c r="E5990" s="33"/>
      <c r="F5990" s="33"/>
      <c r="G5990" s="33"/>
      <c r="N5990"/>
      <c r="O5990"/>
      <c r="P5990"/>
      <c r="Q5990"/>
      <c r="R5990"/>
      <c r="S5990"/>
      <c r="T5990"/>
      <c r="U5990"/>
      <c r="V5990"/>
      <c r="W5990"/>
      <c r="X5990" s="410"/>
      <c r="Y5990" s="410"/>
      <c r="Z5990" s="410"/>
      <c r="AA5990" s="410"/>
      <c r="AB5990" s="410"/>
      <c r="AC5990" s="410"/>
      <c r="AD5990" s="410"/>
    </row>
    <row r="5991" spans="3:30" s="30" customFormat="1" x14ac:dyDescent="0.25">
      <c r="C5991" s="33"/>
      <c r="D5991" s="33"/>
      <c r="E5991" s="33"/>
      <c r="F5991" s="33"/>
      <c r="G5991" s="33"/>
      <c r="N5991"/>
      <c r="O5991"/>
      <c r="P5991"/>
      <c r="Q5991"/>
      <c r="R5991"/>
      <c r="S5991"/>
      <c r="T5991"/>
      <c r="U5991"/>
      <c r="V5991"/>
      <c r="W5991"/>
      <c r="X5991" s="410"/>
      <c r="Y5991" s="410"/>
      <c r="Z5991" s="410"/>
      <c r="AA5991" s="410"/>
      <c r="AB5991" s="410"/>
      <c r="AC5991" s="410"/>
      <c r="AD5991" s="410"/>
    </row>
    <row r="5992" spans="3:30" s="30" customFormat="1" x14ac:dyDescent="0.25">
      <c r="C5992" s="33"/>
      <c r="D5992" s="33"/>
      <c r="E5992" s="33"/>
      <c r="F5992" s="33"/>
      <c r="G5992" s="33"/>
      <c r="N5992"/>
      <c r="O5992"/>
      <c r="P5992"/>
      <c r="Q5992"/>
      <c r="R5992"/>
      <c r="S5992"/>
      <c r="T5992"/>
      <c r="U5992"/>
      <c r="V5992"/>
      <c r="W5992"/>
      <c r="X5992" s="410"/>
      <c r="Y5992" s="410"/>
      <c r="Z5992" s="410"/>
      <c r="AA5992" s="410"/>
      <c r="AB5992" s="410"/>
      <c r="AC5992" s="410"/>
      <c r="AD5992" s="410"/>
    </row>
    <row r="5993" spans="3:30" s="30" customFormat="1" x14ac:dyDescent="0.25">
      <c r="C5993" s="33"/>
      <c r="D5993" s="33"/>
      <c r="E5993" s="33"/>
      <c r="F5993" s="33"/>
      <c r="G5993" s="33"/>
      <c r="N5993"/>
      <c r="O5993"/>
      <c r="P5993"/>
      <c r="Q5993"/>
      <c r="R5993"/>
      <c r="S5993"/>
      <c r="T5993"/>
      <c r="U5993"/>
      <c r="V5993"/>
      <c r="W5993"/>
      <c r="X5993" s="410"/>
      <c r="Y5993" s="410"/>
      <c r="Z5993" s="410"/>
      <c r="AA5993" s="410"/>
      <c r="AB5993" s="410"/>
      <c r="AC5993" s="410"/>
      <c r="AD5993" s="410"/>
    </row>
    <row r="5994" spans="3:30" s="30" customFormat="1" x14ac:dyDescent="0.25">
      <c r="C5994" s="33"/>
      <c r="D5994" s="33"/>
      <c r="E5994" s="33"/>
      <c r="F5994" s="33"/>
      <c r="G5994" s="33"/>
      <c r="N5994"/>
      <c r="O5994"/>
      <c r="P5994"/>
      <c r="Q5994"/>
      <c r="R5994"/>
      <c r="S5994"/>
      <c r="T5994"/>
      <c r="U5994"/>
      <c r="V5994"/>
      <c r="W5994"/>
      <c r="X5994" s="410"/>
      <c r="Y5994" s="410"/>
      <c r="Z5994" s="410"/>
      <c r="AA5994" s="410"/>
      <c r="AB5994" s="410"/>
      <c r="AC5994" s="410"/>
      <c r="AD5994" s="410"/>
    </row>
    <row r="5995" spans="3:30" s="30" customFormat="1" x14ac:dyDescent="0.25">
      <c r="C5995" s="33"/>
      <c r="D5995" s="33"/>
      <c r="E5995" s="33"/>
      <c r="F5995" s="33"/>
      <c r="G5995" s="33"/>
      <c r="N5995"/>
      <c r="O5995"/>
      <c r="P5995"/>
      <c r="Q5995"/>
      <c r="R5995"/>
      <c r="S5995"/>
      <c r="T5995"/>
      <c r="U5995"/>
      <c r="V5995"/>
      <c r="W5995"/>
      <c r="X5995" s="410"/>
      <c r="Y5995" s="410"/>
      <c r="Z5995" s="410"/>
      <c r="AA5995" s="410"/>
      <c r="AB5995" s="410"/>
      <c r="AC5995" s="410"/>
      <c r="AD5995" s="410"/>
    </row>
    <row r="5996" spans="3:30" s="30" customFormat="1" x14ac:dyDescent="0.25">
      <c r="C5996" s="33"/>
      <c r="D5996" s="33"/>
      <c r="E5996" s="33"/>
      <c r="F5996" s="33"/>
      <c r="G5996" s="33"/>
      <c r="N5996"/>
      <c r="O5996"/>
      <c r="P5996"/>
      <c r="Q5996"/>
      <c r="R5996"/>
      <c r="S5996"/>
      <c r="T5996"/>
      <c r="U5996"/>
      <c r="V5996"/>
      <c r="W5996"/>
      <c r="X5996" s="410"/>
      <c r="Y5996" s="410"/>
      <c r="Z5996" s="410"/>
      <c r="AA5996" s="410"/>
      <c r="AB5996" s="410"/>
      <c r="AC5996" s="410"/>
      <c r="AD5996" s="410"/>
    </row>
    <row r="5997" spans="3:30" s="30" customFormat="1" x14ac:dyDescent="0.25">
      <c r="C5997" s="33"/>
      <c r="D5997" s="33"/>
      <c r="E5997" s="33"/>
      <c r="F5997" s="33"/>
      <c r="G5997" s="33"/>
      <c r="N5997"/>
      <c r="O5997"/>
      <c r="P5997"/>
      <c r="Q5997"/>
      <c r="R5997"/>
      <c r="S5997"/>
      <c r="T5997"/>
      <c r="U5997"/>
      <c r="V5997"/>
      <c r="W5997"/>
      <c r="X5997" s="410"/>
      <c r="Y5997" s="410"/>
      <c r="Z5997" s="410"/>
      <c r="AA5997" s="410"/>
      <c r="AB5997" s="410"/>
      <c r="AC5997" s="410"/>
      <c r="AD5997" s="410"/>
    </row>
    <row r="5998" spans="3:30" s="30" customFormat="1" x14ac:dyDescent="0.25">
      <c r="C5998" s="33"/>
      <c r="D5998" s="33"/>
      <c r="E5998" s="33"/>
      <c r="F5998" s="33"/>
      <c r="G5998" s="33"/>
      <c r="N5998"/>
      <c r="O5998"/>
      <c r="P5998"/>
      <c r="Q5998"/>
      <c r="R5998"/>
      <c r="S5998"/>
      <c r="T5998"/>
      <c r="U5998"/>
      <c r="V5998"/>
      <c r="W5998"/>
      <c r="X5998" s="410"/>
      <c r="Y5998" s="410"/>
      <c r="Z5998" s="410"/>
      <c r="AA5998" s="410"/>
      <c r="AB5998" s="410"/>
      <c r="AC5998" s="410"/>
      <c r="AD5998" s="410"/>
    </row>
    <row r="5999" spans="3:30" s="30" customFormat="1" x14ac:dyDescent="0.25">
      <c r="C5999" s="33"/>
      <c r="D5999" s="33"/>
      <c r="E5999" s="33"/>
      <c r="F5999" s="33"/>
      <c r="G5999" s="33"/>
      <c r="N5999"/>
      <c r="O5999"/>
      <c r="P5999"/>
      <c r="Q5999"/>
      <c r="R5999"/>
      <c r="S5999"/>
      <c r="T5999"/>
      <c r="U5999"/>
      <c r="V5999"/>
      <c r="W5999"/>
      <c r="X5999" s="410"/>
      <c r="Y5999" s="410"/>
      <c r="Z5999" s="410"/>
      <c r="AA5999" s="410"/>
      <c r="AB5999" s="410"/>
      <c r="AC5999" s="410"/>
      <c r="AD5999" s="410"/>
    </row>
    <row r="6000" spans="3:30" s="30" customFormat="1" x14ac:dyDescent="0.25">
      <c r="C6000" s="33"/>
      <c r="D6000" s="33"/>
      <c r="E6000" s="33"/>
      <c r="F6000" s="33"/>
      <c r="G6000" s="33"/>
      <c r="N6000"/>
      <c r="O6000"/>
      <c r="P6000"/>
      <c r="Q6000"/>
      <c r="R6000"/>
      <c r="S6000"/>
      <c r="T6000"/>
      <c r="U6000"/>
      <c r="V6000"/>
      <c r="W6000"/>
      <c r="X6000" s="410"/>
      <c r="Y6000" s="410"/>
      <c r="Z6000" s="410"/>
      <c r="AA6000" s="410"/>
      <c r="AB6000" s="410"/>
      <c r="AC6000" s="410"/>
      <c r="AD6000" s="410"/>
    </row>
    <row r="6001" spans="3:30" s="30" customFormat="1" x14ac:dyDescent="0.25">
      <c r="C6001" s="33"/>
      <c r="D6001" s="33"/>
      <c r="E6001" s="33"/>
      <c r="F6001" s="33"/>
      <c r="G6001" s="33"/>
      <c r="N6001"/>
      <c r="O6001"/>
      <c r="P6001"/>
      <c r="Q6001"/>
      <c r="R6001"/>
      <c r="S6001"/>
      <c r="T6001"/>
      <c r="U6001"/>
      <c r="V6001"/>
      <c r="W6001"/>
      <c r="X6001" s="410"/>
      <c r="Y6001" s="410"/>
      <c r="Z6001" s="410"/>
      <c r="AA6001" s="410"/>
      <c r="AB6001" s="410"/>
      <c r="AC6001" s="410"/>
      <c r="AD6001" s="410"/>
    </row>
    <row r="6002" spans="3:30" s="30" customFormat="1" x14ac:dyDescent="0.25">
      <c r="C6002" s="33"/>
      <c r="D6002" s="33"/>
      <c r="E6002" s="33"/>
      <c r="F6002" s="33"/>
      <c r="G6002" s="33"/>
      <c r="N6002"/>
      <c r="O6002"/>
      <c r="P6002"/>
      <c r="Q6002"/>
      <c r="R6002"/>
      <c r="S6002"/>
      <c r="T6002"/>
      <c r="U6002"/>
      <c r="V6002"/>
      <c r="W6002"/>
      <c r="X6002" s="410"/>
      <c r="Y6002" s="410"/>
      <c r="Z6002" s="410"/>
      <c r="AA6002" s="410"/>
      <c r="AB6002" s="410"/>
      <c r="AC6002" s="410"/>
      <c r="AD6002" s="410"/>
    </row>
    <row r="6003" spans="3:30" s="30" customFormat="1" x14ac:dyDescent="0.25">
      <c r="C6003" s="33"/>
      <c r="D6003" s="33"/>
      <c r="E6003" s="33"/>
      <c r="F6003" s="33"/>
      <c r="G6003" s="33"/>
      <c r="N6003"/>
      <c r="O6003"/>
      <c r="P6003"/>
      <c r="Q6003"/>
      <c r="R6003"/>
      <c r="S6003"/>
      <c r="T6003"/>
      <c r="U6003"/>
      <c r="V6003"/>
      <c r="W6003"/>
      <c r="X6003" s="410"/>
      <c r="Y6003" s="410"/>
      <c r="Z6003" s="410"/>
      <c r="AA6003" s="410"/>
      <c r="AB6003" s="410"/>
      <c r="AC6003" s="410"/>
      <c r="AD6003" s="410"/>
    </row>
    <row r="6004" spans="3:30" s="30" customFormat="1" x14ac:dyDescent="0.25">
      <c r="C6004" s="33"/>
      <c r="D6004" s="33"/>
      <c r="E6004" s="33"/>
      <c r="F6004" s="33"/>
      <c r="G6004" s="33"/>
      <c r="N6004"/>
      <c r="O6004"/>
      <c r="P6004"/>
      <c r="Q6004"/>
      <c r="R6004"/>
      <c r="S6004"/>
      <c r="T6004"/>
      <c r="U6004"/>
      <c r="V6004"/>
      <c r="W6004"/>
      <c r="X6004" s="410"/>
      <c r="Y6004" s="410"/>
      <c r="Z6004" s="410"/>
      <c r="AA6004" s="410"/>
      <c r="AB6004" s="410"/>
      <c r="AC6004" s="410"/>
      <c r="AD6004" s="410"/>
    </row>
    <row r="6005" spans="3:30" s="30" customFormat="1" x14ac:dyDescent="0.25">
      <c r="C6005" s="33"/>
      <c r="D6005" s="33"/>
      <c r="E6005" s="33"/>
      <c r="F6005" s="33"/>
      <c r="G6005" s="33"/>
      <c r="N6005"/>
      <c r="O6005"/>
      <c r="P6005"/>
      <c r="Q6005"/>
      <c r="R6005"/>
      <c r="S6005"/>
      <c r="T6005"/>
      <c r="U6005"/>
      <c r="V6005"/>
      <c r="W6005"/>
      <c r="X6005" s="410"/>
      <c r="Y6005" s="410"/>
      <c r="Z6005" s="410"/>
      <c r="AA6005" s="410"/>
      <c r="AB6005" s="410"/>
      <c r="AC6005" s="410"/>
      <c r="AD6005" s="410"/>
    </row>
    <row r="6006" spans="3:30" s="30" customFormat="1" x14ac:dyDescent="0.25">
      <c r="C6006" s="33"/>
      <c r="D6006" s="33"/>
      <c r="E6006" s="33"/>
      <c r="F6006" s="33"/>
      <c r="G6006" s="33"/>
      <c r="N6006"/>
      <c r="O6006"/>
      <c r="P6006"/>
      <c r="Q6006"/>
      <c r="R6006"/>
      <c r="S6006"/>
      <c r="T6006"/>
      <c r="U6006"/>
      <c r="V6006"/>
      <c r="W6006"/>
      <c r="X6006" s="410"/>
      <c r="Y6006" s="410"/>
      <c r="Z6006" s="410"/>
      <c r="AA6006" s="410"/>
      <c r="AB6006" s="410"/>
      <c r="AC6006" s="410"/>
      <c r="AD6006" s="410"/>
    </row>
    <row r="6007" spans="3:30" s="30" customFormat="1" x14ac:dyDescent="0.25">
      <c r="C6007" s="33"/>
      <c r="D6007" s="33"/>
      <c r="E6007" s="33"/>
      <c r="F6007" s="33"/>
      <c r="G6007" s="33"/>
      <c r="N6007"/>
      <c r="O6007"/>
      <c r="P6007"/>
      <c r="Q6007"/>
      <c r="R6007"/>
      <c r="S6007"/>
      <c r="T6007"/>
      <c r="U6007"/>
      <c r="V6007"/>
      <c r="W6007"/>
      <c r="X6007" s="410"/>
      <c r="Y6007" s="410"/>
      <c r="Z6007" s="410"/>
      <c r="AA6007" s="410"/>
      <c r="AB6007" s="410"/>
      <c r="AC6007" s="410"/>
      <c r="AD6007" s="410"/>
    </row>
    <row r="6008" spans="3:30" s="30" customFormat="1" x14ac:dyDescent="0.25">
      <c r="C6008" s="33"/>
      <c r="D6008" s="33"/>
      <c r="E6008" s="33"/>
      <c r="F6008" s="33"/>
      <c r="G6008" s="33"/>
      <c r="N6008"/>
      <c r="O6008"/>
      <c r="P6008"/>
      <c r="Q6008"/>
      <c r="R6008"/>
      <c r="S6008"/>
      <c r="T6008"/>
      <c r="U6008"/>
      <c r="V6008"/>
      <c r="W6008"/>
      <c r="X6008" s="410"/>
      <c r="Y6008" s="410"/>
      <c r="Z6008" s="410"/>
      <c r="AA6008" s="410"/>
      <c r="AB6008" s="410"/>
      <c r="AC6008" s="410"/>
      <c r="AD6008" s="410"/>
    </row>
    <row r="6009" spans="3:30" s="30" customFormat="1" x14ac:dyDescent="0.25">
      <c r="C6009" s="33"/>
      <c r="D6009" s="33"/>
      <c r="E6009" s="33"/>
      <c r="F6009" s="33"/>
      <c r="G6009" s="33"/>
      <c r="N6009"/>
      <c r="O6009"/>
      <c r="P6009"/>
      <c r="Q6009"/>
      <c r="R6009"/>
      <c r="S6009"/>
      <c r="T6009"/>
      <c r="U6009"/>
      <c r="V6009"/>
      <c r="W6009"/>
      <c r="X6009" s="410"/>
      <c r="Y6009" s="410"/>
      <c r="Z6009" s="410"/>
      <c r="AA6009" s="410"/>
      <c r="AB6009" s="410"/>
      <c r="AC6009" s="410"/>
      <c r="AD6009" s="410"/>
    </row>
    <row r="6010" spans="3:30" s="30" customFormat="1" x14ac:dyDescent="0.25">
      <c r="C6010" s="33"/>
      <c r="D6010" s="33"/>
      <c r="E6010" s="33"/>
      <c r="F6010" s="33"/>
      <c r="G6010" s="33"/>
      <c r="N6010"/>
      <c r="O6010"/>
      <c r="P6010"/>
      <c r="Q6010"/>
      <c r="R6010"/>
      <c r="S6010"/>
      <c r="T6010"/>
      <c r="U6010"/>
      <c r="V6010"/>
      <c r="W6010"/>
      <c r="X6010" s="410"/>
      <c r="Y6010" s="410"/>
      <c r="Z6010" s="410"/>
      <c r="AA6010" s="410"/>
      <c r="AB6010" s="410"/>
      <c r="AC6010" s="410"/>
      <c r="AD6010" s="410"/>
    </row>
    <row r="6011" spans="3:30" s="30" customFormat="1" x14ac:dyDescent="0.25">
      <c r="C6011" s="33"/>
      <c r="D6011" s="33"/>
      <c r="E6011" s="33"/>
      <c r="F6011" s="33"/>
      <c r="G6011" s="33"/>
      <c r="N6011"/>
      <c r="O6011"/>
      <c r="P6011"/>
      <c r="Q6011"/>
      <c r="R6011"/>
      <c r="S6011"/>
      <c r="T6011"/>
      <c r="U6011"/>
      <c r="V6011"/>
      <c r="W6011"/>
      <c r="X6011" s="410"/>
      <c r="Y6011" s="410"/>
      <c r="Z6011" s="410"/>
      <c r="AA6011" s="410"/>
      <c r="AB6011" s="410"/>
      <c r="AC6011" s="410"/>
      <c r="AD6011" s="410"/>
    </row>
    <row r="6012" spans="3:30" s="30" customFormat="1" x14ac:dyDescent="0.25">
      <c r="C6012" s="33"/>
      <c r="D6012" s="33"/>
      <c r="E6012" s="33"/>
      <c r="F6012" s="33"/>
      <c r="G6012" s="33"/>
      <c r="N6012"/>
      <c r="O6012"/>
      <c r="P6012"/>
      <c r="Q6012"/>
      <c r="R6012"/>
      <c r="S6012"/>
      <c r="T6012"/>
      <c r="U6012"/>
      <c r="V6012"/>
      <c r="W6012"/>
      <c r="X6012" s="410"/>
      <c r="Y6012" s="410"/>
      <c r="Z6012" s="410"/>
      <c r="AA6012" s="410"/>
      <c r="AB6012" s="410"/>
      <c r="AC6012" s="410"/>
      <c r="AD6012" s="410"/>
    </row>
    <row r="6013" spans="3:30" s="30" customFormat="1" x14ac:dyDescent="0.25">
      <c r="C6013" s="33"/>
      <c r="D6013" s="33"/>
      <c r="E6013" s="33"/>
      <c r="F6013" s="33"/>
      <c r="G6013" s="33"/>
      <c r="N6013"/>
      <c r="O6013"/>
      <c r="P6013"/>
      <c r="Q6013"/>
      <c r="R6013"/>
      <c r="S6013"/>
      <c r="T6013"/>
      <c r="U6013"/>
      <c r="V6013"/>
      <c r="W6013"/>
      <c r="X6013" s="410"/>
      <c r="Y6013" s="410"/>
      <c r="Z6013" s="410"/>
      <c r="AA6013" s="410"/>
      <c r="AB6013" s="410"/>
      <c r="AC6013" s="410"/>
      <c r="AD6013" s="410"/>
    </row>
    <row r="6014" spans="3:30" s="30" customFormat="1" x14ac:dyDescent="0.25">
      <c r="C6014" s="33"/>
      <c r="D6014" s="33"/>
      <c r="E6014" s="33"/>
      <c r="F6014" s="33"/>
      <c r="G6014" s="33"/>
      <c r="N6014"/>
      <c r="O6014"/>
      <c r="P6014"/>
      <c r="Q6014"/>
      <c r="R6014"/>
      <c r="S6014"/>
      <c r="T6014"/>
      <c r="U6014"/>
      <c r="V6014"/>
      <c r="W6014"/>
      <c r="X6014" s="410"/>
      <c r="Y6014" s="410"/>
      <c r="Z6014" s="410"/>
      <c r="AA6014" s="410"/>
      <c r="AB6014" s="410"/>
      <c r="AC6014" s="410"/>
      <c r="AD6014" s="410"/>
    </row>
    <row r="6015" spans="3:30" s="30" customFormat="1" x14ac:dyDescent="0.25">
      <c r="C6015" s="33"/>
      <c r="D6015" s="33"/>
      <c r="E6015" s="33"/>
      <c r="F6015" s="33"/>
      <c r="G6015" s="33"/>
      <c r="N6015"/>
      <c r="O6015"/>
      <c r="P6015"/>
      <c r="Q6015"/>
      <c r="R6015"/>
      <c r="S6015"/>
      <c r="T6015"/>
      <c r="U6015"/>
      <c r="V6015"/>
      <c r="W6015"/>
      <c r="X6015" s="410"/>
      <c r="Y6015" s="410"/>
      <c r="Z6015" s="410"/>
      <c r="AA6015" s="410"/>
      <c r="AB6015" s="410"/>
      <c r="AC6015" s="410"/>
      <c r="AD6015" s="410"/>
    </row>
    <row r="6016" spans="3:30" s="30" customFormat="1" x14ac:dyDescent="0.25">
      <c r="C6016" s="33"/>
      <c r="D6016" s="33"/>
      <c r="E6016" s="33"/>
      <c r="F6016" s="33"/>
      <c r="G6016" s="33"/>
      <c r="N6016"/>
      <c r="O6016"/>
      <c r="P6016"/>
      <c r="Q6016"/>
      <c r="R6016"/>
      <c r="S6016"/>
      <c r="T6016"/>
      <c r="U6016"/>
      <c r="V6016"/>
      <c r="W6016"/>
      <c r="X6016" s="410"/>
      <c r="Y6016" s="410"/>
      <c r="Z6016" s="410"/>
      <c r="AA6016" s="410"/>
      <c r="AB6016" s="410"/>
      <c r="AC6016" s="410"/>
      <c r="AD6016" s="410"/>
    </row>
    <row r="6017" spans="3:30" s="30" customFormat="1" x14ac:dyDescent="0.25">
      <c r="C6017" s="33"/>
      <c r="D6017" s="33"/>
      <c r="E6017" s="33"/>
      <c r="F6017" s="33"/>
      <c r="G6017" s="33"/>
      <c r="N6017"/>
      <c r="O6017"/>
      <c r="P6017"/>
      <c r="Q6017"/>
      <c r="R6017"/>
      <c r="S6017"/>
      <c r="T6017"/>
      <c r="U6017"/>
      <c r="V6017"/>
      <c r="W6017"/>
      <c r="X6017" s="410"/>
      <c r="Y6017" s="410"/>
      <c r="Z6017" s="410"/>
      <c r="AA6017" s="410"/>
      <c r="AB6017" s="410"/>
      <c r="AC6017" s="410"/>
      <c r="AD6017" s="410"/>
    </row>
    <row r="6018" spans="3:30" s="30" customFormat="1" x14ac:dyDescent="0.25">
      <c r="C6018" s="33"/>
      <c r="D6018" s="33"/>
      <c r="E6018" s="33"/>
      <c r="F6018" s="33"/>
      <c r="G6018" s="33"/>
      <c r="N6018"/>
      <c r="O6018"/>
      <c r="P6018"/>
      <c r="Q6018"/>
      <c r="R6018"/>
      <c r="S6018"/>
      <c r="T6018"/>
      <c r="U6018"/>
      <c r="V6018"/>
      <c r="W6018"/>
      <c r="X6018" s="410"/>
      <c r="Y6018" s="410"/>
      <c r="Z6018" s="410"/>
      <c r="AA6018" s="410"/>
      <c r="AB6018" s="410"/>
      <c r="AC6018" s="410"/>
      <c r="AD6018" s="410"/>
    </row>
    <row r="6019" spans="3:30" s="30" customFormat="1" x14ac:dyDescent="0.25">
      <c r="C6019" s="33"/>
      <c r="D6019" s="33"/>
      <c r="E6019" s="33"/>
      <c r="F6019" s="33"/>
      <c r="G6019" s="33"/>
      <c r="N6019"/>
      <c r="O6019"/>
      <c r="P6019"/>
      <c r="Q6019"/>
      <c r="R6019"/>
      <c r="S6019"/>
      <c r="T6019"/>
      <c r="U6019"/>
      <c r="V6019"/>
      <c r="W6019"/>
      <c r="X6019" s="410"/>
      <c r="Y6019" s="410"/>
      <c r="Z6019" s="410"/>
      <c r="AA6019" s="410"/>
      <c r="AB6019" s="410"/>
      <c r="AC6019" s="410"/>
      <c r="AD6019" s="410"/>
    </row>
    <row r="6020" spans="3:30" s="30" customFormat="1" x14ac:dyDescent="0.25">
      <c r="C6020" s="33"/>
      <c r="D6020" s="33"/>
      <c r="E6020" s="33"/>
      <c r="F6020" s="33"/>
      <c r="G6020" s="33"/>
      <c r="N6020"/>
      <c r="O6020"/>
      <c r="P6020"/>
      <c r="Q6020"/>
      <c r="R6020"/>
      <c r="S6020"/>
      <c r="T6020"/>
      <c r="U6020"/>
      <c r="V6020"/>
      <c r="W6020"/>
      <c r="X6020" s="410"/>
      <c r="Y6020" s="410"/>
      <c r="Z6020" s="410"/>
      <c r="AA6020" s="410"/>
      <c r="AB6020" s="410"/>
      <c r="AC6020" s="410"/>
      <c r="AD6020" s="410"/>
    </row>
    <row r="6021" spans="3:30" s="30" customFormat="1" x14ac:dyDescent="0.25">
      <c r="C6021" s="33"/>
      <c r="D6021" s="33"/>
      <c r="E6021" s="33"/>
      <c r="F6021" s="33"/>
      <c r="G6021" s="33"/>
      <c r="N6021"/>
      <c r="O6021"/>
      <c r="P6021"/>
      <c r="Q6021"/>
      <c r="R6021"/>
      <c r="S6021"/>
      <c r="T6021"/>
      <c r="U6021"/>
      <c r="V6021"/>
      <c r="W6021"/>
      <c r="X6021" s="410"/>
      <c r="Y6021" s="410"/>
      <c r="Z6021" s="410"/>
      <c r="AA6021" s="410"/>
      <c r="AB6021" s="410"/>
      <c r="AC6021" s="410"/>
      <c r="AD6021" s="410"/>
    </row>
    <row r="6022" spans="3:30" s="30" customFormat="1" x14ac:dyDescent="0.25">
      <c r="C6022" s="33"/>
      <c r="D6022" s="33"/>
      <c r="E6022" s="33"/>
      <c r="F6022" s="33"/>
      <c r="G6022" s="33"/>
      <c r="N6022"/>
      <c r="O6022"/>
      <c r="P6022"/>
      <c r="Q6022"/>
      <c r="R6022"/>
      <c r="S6022"/>
      <c r="T6022"/>
      <c r="U6022"/>
      <c r="V6022"/>
      <c r="W6022"/>
      <c r="X6022" s="410"/>
      <c r="Y6022" s="410"/>
      <c r="Z6022" s="410"/>
      <c r="AA6022" s="410"/>
      <c r="AB6022" s="410"/>
      <c r="AC6022" s="410"/>
      <c r="AD6022" s="410"/>
    </row>
    <row r="6023" spans="3:30" s="30" customFormat="1" x14ac:dyDescent="0.25">
      <c r="C6023" s="33"/>
      <c r="D6023" s="33"/>
      <c r="E6023" s="33"/>
      <c r="F6023" s="33"/>
      <c r="G6023" s="33"/>
      <c r="N6023"/>
      <c r="O6023"/>
      <c r="P6023"/>
      <c r="Q6023"/>
      <c r="R6023"/>
      <c r="S6023"/>
      <c r="T6023"/>
      <c r="U6023"/>
      <c r="V6023"/>
      <c r="W6023"/>
      <c r="X6023" s="410"/>
      <c r="Y6023" s="410"/>
      <c r="Z6023" s="410"/>
      <c r="AA6023" s="410"/>
      <c r="AB6023" s="410"/>
      <c r="AC6023" s="410"/>
      <c r="AD6023" s="410"/>
    </row>
    <row r="6024" spans="3:30" s="30" customFormat="1" x14ac:dyDescent="0.25">
      <c r="C6024" s="33"/>
      <c r="D6024" s="33"/>
      <c r="E6024" s="33"/>
      <c r="F6024" s="33"/>
      <c r="G6024" s="33"/>
      <c r="N6024"/>
      <c r="O6024"/>
      <c r="P6024"/>
      <c r="Q6024"/>
      <c r="R6024"/>
      <c r="S6024"/>
      <c r="T6024"/>
      <c r="U6024"/>
      <c r="V6024"/>
      <c r="W6024"/>
      <c r="X6024" s="410"/>
      <c r="Y6024" s="410"/>
      <c r="Z6024" s="410"/>
      <c r="AA6024" s="410"/>
      <c r="AB6024" s="410"/>
      <c r="AC6024" s="410"/>
      <c r="AD6024" s="410"/>
    </row>
    <row r="6025" spans="3:30" s="30" customFormat="1" x14ac:dyDescent="0.25">
      <c r="C6025" s="33"/>
      <c r="D6025" s="33"/>
      <c r="E6025" s="33"/>
      <c r="F6025" s="33"/>
      <c r="G6025" s="33"/>
      <c r="N6025"/>
      <c r="O6025"/>
      <c r="P6025"/>
      <c r="Q6025"/>
      <c r="R6025"/>
      <c r="S6025"/>
      <c r="T6025"/>
      <c r="U6025"/>
      <c r="V6025"/>
      <c r="W6025"/>
      <c r="X6025" s="410"/>
      <c r="Y6025" s="410"/>
      <c r="Z6025" s="410"/>
      <c r="AA6025" s="410"/>
      <c r="AB6025" s="410"/>
      <c r="AC6025" s="410"/>
      <c r="AD6025" s="410"/>
    </row>
    <row r="6026" spans="3:30" s="30" customFormat="1" x14ac:dyDescent="0.25">
      <c r="C6026" s="33"/>
      <c r="D6026" s="33"/>
      <c r="E6026" s="33"/>
      <c r="F6026" s="33"/>
      <c r="G6026" s="33"/>
      <c r="N6026"/>
      <c r="O6026"/>
      <c r="P6026"/>
      <c r="Q6026"/>
      <c r="R6026"/>
      <c r="S6026"/>
      <c r="T6026"/>
      <c r="U6026"/>
      <c r="V6026"/>
      <c r="W6026"/>
      <c r="X6026" s="410"/>
      <c r="Y6026" s="410"/>
      <c r="Z6026" s="410"/>
      <c r="AA6026" s="410"/>
      <c r="AB6026" s="410"/>
      <c r="AC6026" s="410"/>
      <c r="AD6026" s="410"/>
    </row>
    <row r="6027" spans="3:30" s="30" customFormat="1" x14ac:dyDescent="0.25">
      <c r="C6027" s="33"/>
      <c r="D6027" s="33"/>
      <c r="E6027" s="33"/>
      <c r="F6027" s="33"/>
      <c r="G6027" s="33"/>
      <c r="N6027"/>
      <c r="O6027"/>
      <c r="P6027"/>
      <c r="Q6027"/>
      <c r="R6027"/>
      <c r="S6027"/>
      <c r="T6027"/>
      <c r="U6027"/>
      <c r="V6027"/>
      <c r="W6027"/>
      <c r="X6027" s="410"/>
      <c r="Y6027" s="410"/>
      <c r="Z6027" s="410"/>
      <c r="AA6027" s="410"/>
      <c r="AB6027" s="410"/>
      <c r="AC6027" s="410"/>
      <c r="AD6027" s="410"/>
    </row>
    <row r="6028" spans="3:30" s="30" customFormat="1" x14ac:dyDescent="0.25">
      <c r="C6028" s="33"/>
      <c r="D6028" s="33"/>
      <c r="E6028" s="33"/>
      <c r="F6028" s="33"/>
      <c r="G6028" s="33"/>
      <c r="N6028"/>
      <c r="O6028"/>
      <c r="P6028"/>
      <c r="Q6028"/>
      <c r="R6028"/>
      <c r="S6028"/>
      <c r="T6028"/>
      <c r="U6028"/>
      <c r="V6028"/>
      <c r="W6028"/>
      <c r="X6028" s="410"/>
      <c r="Y6028" s="410"/>
      <c r="Z6028" s="410"/>
      <c r="AA6028" s="410"/>
      <c r="AB6028" s="410"/>
      <c r="AC6028" s="410"/>
      <c r="AD6028" s="410"/>
    </row>
    <row r="6029" spans="3:30" s="30" customFormat="1" x14ac:dyDescent="0.25">
      <c r="C6029" s="33"/>
      <c r="D6029" s="33"/>
      <c r="E6029" s="33"/>
      <c r="F6029" s="33"/>
      <c r="G6029" s="33"/>
      <c r="N6029"/>
      <c r="O6029"/>
      <c r="P6029"/>
      <c r="Q6029"/>
      <c r="R6029"/>
      <c r="S6029"/>
      <c r="T6029"/>
      <c r="U6029"/>
      <c r="V6029"/>
      <c r="W6029"/>
      <c r="X6029" s="410"/>
      <c r="Y6029" s="410"/>
      <c r="Z6029" s="410"/>
      <c r="AA6029" s="410"/>
      <c r="AB6029" s="410"/>
      <c r="AC6029" s="410"/>
      <c r="AD6029" s="410"/>
    </row>
    <row r="6030" spans="3:30" s="30" customFormat="1" x14ac:dyDescent="0.25">
      <c r="C6030" s="33"/>
      <c r="D6030" s="33"/>
      <c r="E6030" s="33"/>
      <c r="F6030" s="33"/>
      <c r="G6030" s="33"/>
      <c r="N6030"/>
      <c r="O6030"/>
      <c r="P6030"/>
      <c r="Q6030"/>
      <c r="R6030"/>
      <c r="S6030"/>
      <c r="T6030"/>
      <c r="U6030"/>
      <c r="V6030"/>
      <c r="W6030"/>
      <c r="X6030" s="410"/>
      <c r="Y6030" s="410"/>
      <c r="Z6030" s="410"/>
      <c r="AA6030" s="410"/>
      <c r="AB6030" s="410"/>
      <c r="AC6030" s="410"/>
      <c r="AD6030" s="410"/>
    </row>
    <row r="6031" spans="3:30" s="30" customFormat="1" x14ac:dyDescent="0.25">
      <c r="C6031" s="33"/>
      <c r="D6031" s="33"/>
      <c r="E6031" s="33"/>
      <c r="F6031" s="33"/>
      <c r="G6031" s="33"/>
      <c r="N6031"/>
      <c r="O6031"/>
      <c r="P6031"/>
      <c r="Q6031"/>
      <c r="R6031"/>
      <c r="S6031"/>
      <c r="T6031"/>
      <c r="U6031"/>
      <c r="V6031"/>
      <c r="W6031"/>
      <c r="X6031" s="410"/>
      <c r="Y6031" s="410"/>
      <c r="Z6031" s="410"/>
      <c r="AA6031" s="410"/>
      <c r="AB6031" s="410"/>
      <c r="AC6031" s="410"/>
      <c r="AD6031" s="410"/>
    </row>
    <row r="6032" spans="3:30" s="30" customFormat="1" x14ac:dyDescent="0.25">
      <c r="C6032" s="33"/>
      <c r="D6032" s="33"/>
      <c r="E6032" s="33"/>
      <c r="F6032" s="33"/>
      <c r="G6032" s="33"/>
      <c r="N6032"/>
      <c r="O6032"/>
      <c r="P6032"/>
      <c r="Q6032"/>
      <c r="R6032"/>
      <c r="S6032"/>
      <c r="T6032"/>
      <c r="U6032"/>
      <c r="V6032"/>
      <c r="W6032"/>
      <c r="X6032" s="410"/>
      <c r="Y6032" s="410"/>
      <c r="Z6032" s="410"/>
      <c r="AA6032" s="410"/>
      <c r="AB6032" s="410"/>
      <c r="AC6032" s="410"/>
      <c r="AD6032" s="410"/>
    </row>
    <row r="6033" spans="3:30" s="30" customFormat="1" x14ac:dyDescent="0.25">
      <c r="C6033" s="33"/>
      <c r="D6033" s="33"/>
      <c r="E6033" s="33"/>
      <c r="F6033" s="33"/>
      <c r="G6033" s="33"/>
      <c r="N6033"/>
      <c r="O6033"/>
      <c r="P6033"/>
      <c r="Q6033"/>
      <c r="R6033"/>
      <c r="S6033"/>
      <c r="T6033"/>
      <c r="U6033"/>
      <c r="V6033"/>
      <c r="W6033"/>
      <c r="X6033" s="410"/>
      <c r="Y6033" s="410"/>
      <c r="Z6033" s="410"/>
      <c r="AA6033" s="410"/>
      <c r="AB6033" s="410"/>
      <c r="AC6033" s="410"/>
      <c r="AD6033" s="410"/>
    </row>
    <row r="6034" spans="3:30" s="30" customFormat="1" x14ac:dyDescent="0.25">
      <c r="C6034" s="33"/>
      <c r="D6034" s="33"/>
      <c r="E6034" s="33"/>
      <c r="F6034" s="33"/>
      <c r="G6034" s="33"/>
      <c r="N6034"/>
      <c r="O6034"/>
      <c r="P6034"/>
      <c r="Q6034"/>
      <c r="R6034"/>
      <c r="S6034"/>
      <c r="T6034"/>
      <c r="U6034"/>
      <c r="V6034"/>
      <c r="W6034"/>
      <c r="X6034" s="410"/>
      <c r="Y6034" s="410"/>
      <c r="Z6034" s="410"/>
      <c r="AA6034" s="410"/>
      <c r="AB6034" s="410"/>
      <c r="AC6034" s="410"/>
      <c r="AD6034" s="410"/>
    </row>
    <row r="6035" spans="3:30" s="30" customFormat="1" x14ac:dyDescent="0.25">
      <c r="C6035" s="33"/>
      <c r="D6035" s="33"/>
      <c r="E6035" s="33"/>
      <c r="F6035" s="33"/>
      <c r="G6035" s="33"/>
      <c r="N6035"/>
      <c r="O6035"/>
      <c r="P6035"/>
      <c r="Q6035"/>
      <c r="R6035"/>
      <c r="S6035"/>
      <c r="T6035"/>
      <c r="U6035"/>
      <c r="V6035"/>
      <c r="W6035"/>
      <c r="X6035" s="410"/>
      <c r="Y6035" s="410"/>
      <c r="Z6035" s="410"/>
      <c r="AA6035" s="410"/>
      <c r="AB6035" s="410"/>
      <c r="AC6035" s="410"/>
      <c r="AD6035" s="410"/>
    </row>
    <row r="6036" spans="3:30" s="30" customFormat="1" x14ac:dyDescent="0.25">
      <c r="C6036" s="33"/>
      <c r="D6036" s="33"/>
      <c r="E6036" s="33"/>
      <c r="F6036" s="33"/>
      <c r="G6036" s="33"/>
      <c r="N6036"/>
      <c r="O6036"/>
      <c r="P6036"/>
      <c r="Q6036"/>
      <c r="R6036"/>
      <c r="S6036"/>
      <c r="T6036"/>
      <c r="U6036"/>
      <c r="V6036"/>
      <c r="W6036"/>
      <c r="X6036" s="410"/>
      <c r="Y6036" s="410"/>
      <c r="Z6036" s="410"/>
      <c r="AA6036" s="410"/>
      <c r="AB6036" s="410"/>
      <c r="AC6036" s="410"/>
      <c r="AD6036" s="410"/>
    </row>
    <row r="6037" spans="3:30" s="30" customFormat="1" x14ac:dyDescent="0.25">
      <c r="C6037" s="33"/>
      <c r="D6037" s="33"/>
      <c r="E6037" s="33"/>
      <c r="F6037" s="33"/>
      <c r="G6037" s="33"/>
      <c r="N6037"/>
      <c r="O6037"/>
      <c r="P6037"/>
      <c r="Q6037"/>
      <c r="R6037"/>
      <c r="S6037"/>
      <c r="T6037"/>
      <c r="U6037"/>
      <c r="V6037"/>
      <c r="W6037"/>
      <c r="X6037" s="410"/>
      <c r="Y6037" s="410"/>
      <c r="Z6037" s="410"/>
      <c r="AA6037" s="410"/>
      <c r="AB6037" s="410"/>
      <c r="AC6037" s="410"/>
      <c r="AD6037" s="410"/>
    </row>
    <row r="6038" spans="3:30" s="30" customFormat="1" x14ac:dyDescent="0.25">
      <c r="C6038" s="33"/>
      <c r="D6038" s="33"/>
      <c r="E6038" s="33"/>
      <c r="F6038" s="33"/>
      <c r="G6038" s="33"/>
      <c r="N6038"/>
      <c r="O6038"/>
      <c r="P6038"/>
      <c r="Q6038"/>
      <c r="R6038"/>
      <c r="S6038"/>
      <c r="T6038"/>
      <c r="U6038"/>
      <c r="V6038"/>
      <c r="W6038"/>
      <c r="X6038" s="410"/>
      <c r="Y6038" s="410"/>
      <c r="Z6038" s="410"/>
      <c r="AA6038" s="410"/>
      <c r="AB6038" s="410"/>
      <c r="AC6038" s="410"/>
      <c r="AD6038" s="410"/>
    </row>
    <row r="6039" spans="3:30" s="30" customFormat="1" x14ac:dyDescent="0.25">
      <c r="C6039" s="33"/>
      <c r="D6039" s="33"/>
      <c r="E6039" s="33"/>
      <c r="F6039" s="33"/>
      <c r="G6039" s="33"/>
      <c r="N6039"/>
      <c r="O6039"/>
      <c r="P6039"/>
      <c r="Q6039"/>
      <c r="R6039"/>
      <c r="S6039"/>
      <c r="T6039"/>
      <c r="U6039"/>
      <c r="V6039"/>
      <c r="W6039"/>
      <c r="X6039" s="410"/>
      <c r="Y6039" s="410"/>
      <c r="Z6039" s="410"/>
      <c r="AA6039" s="410"/>
      <c r="AB6039" s="410"/>
      <c r="AC6039" s="410"/>
      <c r="AD6039" s="410"/>
    </row>
    <row r="6040" spans="3:30" s="30" customFormat="1" x14ac:dyDescent="0.25">
      <c r="C6040" s="33"/>
      <c r="D6040" s="33"/>
      <c r="E6040" s="33"/>
      <c r="F6040" s="33"/>
      <c r="G6040" s="33"/>
      <c r="N6040"/>
      <c r="O6040"/>
      <c r="P6040"/>
      <c r="Q6040"/>
      <c r="R6040"/>
      <c r="S6040"/>
      <c r="T6040"/>
      <c r="U6040"/>
      <c r="V6040"/>
      <c r="W6040"/>
      <c r="X6040" s="410"/>
      <c r="Y6040" s="410"/>
      <c r="Z6040" s="410"/>
      <c r="AA6040" s="410"/>
      <c r="AB6040" s="410"/>
      <c r="AC6040" s="410"/>
      <c r="AD6040" s="410"/>
    </row>
    <row r="6041" spans="3:30" s="30" customFormat="1" x14ac:dyDescent="0.25">
      <c r="C6041" s="33"/>
      <c r="D6041" s="33"/>
      <c r="E6041" s="33"/>
      <c r="F6041" s="33"/>
      <c r="G6041" s="33"/>
      <c r="N6041"/>
      <c r="O6041"/>
      <c r="P6041"/>
      <c r="Q6041"/>
      <c r="R6041"/>
      <c r="S6041"/>
      <c r="T6041"/>
      <c r="U6041"/>
      <c r="V6041"/>
      <c r="W6041"/>
      <c r="X6041" s="410"/>
      <c r="Y6041" s="410"/>
      <c r="Z6041" s="410"/>
      <c r="AA6041" s="410"/>
      <c r="AB6041" s="410"/>
      <c r="AC6041" s="410"/>
      <c r="AD6041" s="410"/>
    </row>
    <row r="6042" spans="3:30" s="30" customFormat="1" x14ac:dyDescent="0.25">
      <c r="C6042" s="33"/>
      <c r="D6042" s="33"/>
      <c r="E6042" s="33"/>
      <c r="F6042" s="33"/>
      <c r="G6042" s="33"/>
      <c r="N6042"/>
      <c r="O6042"/>
      <c r="P6042"/>
      <c r="Q6042"/>
      <c r="R6042"/>
      <c r="S6042"/>
      <c r="T6042"/>
      <c r="U6042"/>
      <c r="V6042"/>
      <c r="W6042"/>
      <c r="X6042" s="410"/>
      <c r="Y6042" s="410"/>
      <c r="Z6042" s="410"/>
      <c r="AA6042" s="410"/>
      <c r="AB6042" s="410"/>
      <c r="AC6042" s="410"/>
      <c r="AD6042" s="410"/>
    </row>
    <row r="6043" spans="3:30" s="30" customFormat="1" x14ac:dyDescent="0.25">
      <c r="C6043" s="33"/>
      <c r="D6043" s="33"/>
      <c r="E6043" s="33"/>
      <c r="F6043" s="33"/>
      <c r="G6043" s="33"/>
      <c r="N6043"/>
      <c r="O6043"/>
      <c r="P6043"/>
      <c r="Q6043"/>
      <c r="R6043"/>
      <c r="S6043"/>
      <c r="T6043"/>
      <c r="U6043"/>
      <c r="V6043"/>
      <c r="W6043"/>
      <c r="X6043" s="410"/>
      <c r="Y6043" s="410"/>
      <c r="Z6043" s="410"/>
      <c r="AA6043" s="410"/>
      <c r="AB6043" s="410"/>
      <c r="AC6043" s="410"/>
      <c r="AD6043" s="410"/>
    </row>
    <row r="6044" spans="3:30" s="30" customFormat="1" x14ac:dyDescent="0.25">
      <c r="C6044" s="33"/>
      <c r="D6044" s="33"/>
      <c r="E6044" s="33"/>
      <c r="F6044" s="33"/>
      <c r="G6044" s="33"/>
      <c r="N6044"/>
      <c r="O6044"/>
      <c r="P6044"/>
      <c r="Q6044"/>
      <c r="R6044"/>
      <c r="S6044"/>
      <c r="T6044"/>
      <c r="U6044"/>
      <c r="V6044"/>
      <c r="W6044"/>
      <c r="X6044" s="410"/>
      <c r="Y6044" s="410"/>
      <c r="Z6044" s="410"/>
      <c r="AA6044" s="410"/>
      <c r="AB6044" s="410"/>
      <c r="AC6044" s="410"/>
      <c r="AD6044" s="410"/>
    </row>
    <row r="6045" spans="3:30" s="30" customFormat="1" x14ac:dyDescent="0.25">
      <c r="C6045" s="33"/>
      <c r="D6045" s="33"/>
      <c r="E6045" s="33"/>
      <c r="F6045" s="33"/>
      <c r="G6045" s="33"/>
      <c r="N6045"/>
      <c r="O6045"/>
      <c r="P6045"/>
      <c r="Q6045"/>
      <c r="R6045"/>
      <c r="S6045"/>
      <c r="T6045"/>
      <c r="U6045"/>
      <c r="V6045"/>
      <c r="W6045"/>
      <c r="X6045" s="410"/>
      <c r="Y6045" s="410"/>
      <c r="Z6045" s="410"/>
      <c r="AA6045" s="410"/>
      <c r="AB6045" s="410"/>
      <c r="AC6045" s="410"/>
      <c r="AD6045" s="410"/>
    </row>
    <row r="6046" spans="3:30" s="30" customFormat="1" x14ac:dyDescent="0.25">
      <c r="C6046" s="33"/>
      <c r="D6046" s="33"/>
      <c r="E6046" s="33"/>
      <c r="F6046" s="33"/>
      <c r="G6046" s="33"/>
      <c r="N6046"/>
      <c r="O6046"/>
      <c r="P6046"/>
      <c r="Q6046"/>
      <c r="R6046"/>
      <c r="S6046"/>
      <c r="T6046"/>
      <c r="U6046"/>
      <c r="V6046"/>
      <c r="W6046"/>
      <c r="X6046" s="410"/>
      <c r="Y6046" s="410"/>
      <c r="Z6046" s="410"/>
      <c r="AA6046" s="410"/>
      <c r="AB6046" s="410"/>
      <c r="AC6046" s="410"/>
      <c r="AD6046" s="410"/>
    </row>
    <row r="6047" spans="3:30" s="30" customFormat="1" x14ac:dyDescent="0.25">
      <c r="C6047" s="33"/>
      <c r="D6047" s="33"/>
      <c r="E6047" s="33"/>
      <c r="F6047" s="33"/>
      <c r="G6047" s="33"/>
      <c r="N6047"/>
      <c r="O6047"/>
      <c r="P6047"/>
      <c r="Q6047"/>
      <c r="R6047"/>
      <c r="S6047"/>
      <c r="T6047"/>
      <c r="U6047"/>
      <c r="V6047"/>
      <c r="W6047"/>
      <c r="X6047" s="410"/>
      <c r="Y6047" s="410"/>
      <c r="Z6047" s="410"/>
      <c r="AA6047" s="410"/>
      <c r="AB6047" s="410"/>
      <c r="AC6047" s="410"/>
      <c r="AD6047" s="410"/>
    </row>
    <row r="6048" spans="3:30" s="30" customFormat="1" x14ac:dyDescent="0.25">
      <c r="C6048" s="33"/>
      <c r="D6048" s="33"/>
      <c r="E6048" s="33"/>
      <c r="F6048" s="33"/>
      <c r="G6048" s="33"/>
      <c r="N6048"/>
      <c r="O6048"/>
      <c r="P6048"/>
      <c r="Q6048"/>
      <c r="R6048"/>
      <c r="S6048"/>
      <c r="T6048"/>
      <c r="U6048"/>
      <c r="V6048"/>
      <c r="W6048"/>
      <c r="X6048" s="410"/>
      <c r="Y6048" s="410"/>
      <c r="Z6048" s="410"/>
      <c r="AA6048" s="410"/>
      <c r="AB6048" s="410"/>
      <c r="AC6048" s="410"/>
      <c r="AD6048" s="410"/>
    </row>
    <row r="6049" spans="3:30" s="30" customFormat="1" x14ac:dyDescent="0.25">
      <c r="C6049" s="33"/>
      <c r="D6049" s="33"/>
      <c r="E6049" s="33"/>
      <c r="F6049" s="33"/>
      <c r="G6049" s="33"/>
      <c r="N6049"/>
      <c r="O6049"/>
      <c r="P6049"/>
      <c r="Q6049"/>
      <c r="R6049"/>
      <c r="S6049"/>
      <c r="T6049"/>
      <c r="U6049"/>
      <c r="V6049"/>
      <c r="W6049"/>
      <c r="X6049" s="410"/>
      <c r="Y6049" s="410"/>
      <c r="Z6049" s="410"/>
      <c r="AA6049" s="410"/>
      <c r="AB6049" s="410"/>
      <c r="AC6049" s="410"/>
      <c r="AD6049" s="410"/>
    </row>
    <row r="6050" spans="3:30" s="30" customFormat="1" x14ac:dyDescent="0.25">
      <c r="C6050" s="33"/>
      <c r="D6050" s="33"/>
      <c r="E6050" s="33"/>
      <c r="F6050" s="33"/>
      <c r="G6050" s="33"/>
      <c r="N6050"/>
      <c r="O6050"/>
      <c r="P6050"/>
      <c r="Q6050"/>
      <c r="R6050"/>
      <c r="S6050"/>
      <c r="T6050"/>
      <c r="U6050"/>
      <c r="V6050"/>
      <c r="W6050"/>
      <c r="X6050" s="410"/>
      <c r="Y6050" s="410"/>
      <c r="Z6050" s="410"/>
      <c r="AA6050" s="410"/>
      <c r="AB6050" s="410"/>
      <c r="AC6050" s="410"/>
      <c r="AD6050" s="410"/>
    </row>
    <row r="6051" spans="3:30" s="30" customFormat="1" x14ac:dyDescent="0.25">
      <c r="C6051" s="33"/>
      <c r="D6051" s="33"/>
      <c r="E6051" s="33"/>
      <c r="F6051" s="33"/>
      <c r="G6051" s="33"/>
      <c r="N6051"/>
      <c r="O6051"/>
      <c r="P6051"/>
      <c r="Q6051"/>
      <c r="R6051"/>
      <c r="S6051"/>
      <c r="T6051"/>
      <c r="U6051"/>
      <c r="V6051"/>
      <c r="W6051"/>
      <c r="X6051" s="410"/>
      <c r="Y6051" s="410"/>
      <c r="Z6051" s="410"/>
      <c r="AA6051" s="410"/>
      <c r="AB6051" s="410"/>
      <c r="AC6051" s="410"/>
      <c r="AD6051" s="410"/>
    </row>
    <row r="6052" spans="3:30" s="30" customFormat="1" x14ac:dyDescent="0.25">
      <c r="C6052" s="33"/>
      <c r="D6052" s="33"/>
      <c r="E6052" s="33"/>
      <c r="F6052" s="33"/>
      <c r="G6052" s="33"/>
      <c r="N6052"/>
      <c r="O6052"/>
      <c r="P6052"/>
      <c r="Q6052"/>
      <c r="R6052"/>
      <c r="S6052"/>
      <c r="T6052"/>
      <c r="U6052"/>
      <c r="V6052"/>
      <c r="W6052"/>
      <c r="X6052" s="410"/>
      <c r="Y6052" s="410"/>
      <c r="Z6052" s="410"/>
      <c r="AA6052" s="410"/>
      <c r="AB6052" s="410"/>
      <c r="AC6052" s="410"/>
      <c r="AD6052" s="410"/>
    </row>
    <row r="6053" spans="3:30" s="30" customFormat="1" x14ac:dyDescent="0.25">
      <c r="C6053" s="33"/>
      <c r="D6053" s="33"/>
      <c r="E6053" s="33"/>
      <c r="F6053" s="33"/>
      <c r="G6053" s="33"/>
      <c r="N6053"/>
      <c r="O6053"/>
      <c r="P6053"/>
      <c r="Q6053"/>
      <c r="R6053"/>
      <c r="S6053"/>
      <c r="T6053"/>
      <c r="U6053"/>
      <c r="V6053"/>
      <c r="W6053"/>
      <c r="X6053" s="410"/>
      <c r="Y6053" s="410"/>
      <c r="Z6053" s="410"/>
      <c r="AA6053" s="410"/>
      <c r="AB6053" s="410"/>
      <c r="AC6053" s="410"/>
      <c r="AD6053" s="410"/>
    </row>
    <row r="6054" spans="3:30" s="30" customFormat="1" x14ac:dyDescent="0.25">
      <c r="C6054" s="33"/>
      <c r="D6054" s="33"/>
      <c r="E6054" s="33"/>
      <c r="F6054" s="33"/>
      <c r="G6054" s="33"/>
      <c r="N6054"/>
      <c r="O6054"/>
      <c r="P6054"/>
      <c r="Q6054"/>
      <c r="R6054"/>
      <c r="S6054"/>
      <c r="T6054"/>
      <c r="U6054"/>
      <c r="V6054"/>
      <c r="W6054"/>
      <c r="X6054" s="410"/>
      <c r="Y6054" s="410"/>
      <c r="Z6054" s="410"/>
      <c r="AA6054" s="410"/>
      <c r="AB6054" s="410"/>
      <c r="AC6054" s="410"/>
      <c r="AD6054" s="410"/>
    </row>
    <row r="6055" spans="3:30" s="30" customFormat="1" x14ac:dyDescent="0.25">
      <c r="C6055" s="33"/>
      <c r="D6055" s="33"/>
      <c r="E6055" s="33"/>
      <c r="F6055" s="33"/>
      <c r="G6055" s="33"/>
      <c r="N6055"/>
      <c r="O6055"/>
      <c r="P6055"/>
      <c r="Q6055"/>
      <c r="R6055"/>
      <c r="S6055"/>
      <c r="T6055"/>
      <c r="U6055"/>
      <c r="V6055"/>
      <c r="W6055"/>
      <c r="X6055" s="410"/>
      <c r="Y6055" s="410"/>
      <c r="Z6055" s="410"/>
      <c r="AA6055" s="410"/>
      <c r="AB6055" s="410"/>
      <c r="AC6055" s="410"/>
      <c r="AD6055" s="410"/>
    </row>
    <row r="6056" spans="3:30" s="30" customFormat="1" x14ac:dyDescent="0.25">
      <c r="C6056" s="33"/>
      <c r="D6056" s="33"/>
      <c r="E6056" s="33"/>
      <c r="F6056" s="33"/>
      <c r="G6056" s="33"/>
      <c r="N6056"/>
      <c r="O6056"/>
      <c r="P6056"/>
      <c r="Q6056"/>
      <c r="R6056"/>
      <c r="S6056"/>
      <c r="T6056"/>
      <c r="U6056"/>
      <c r="V6056"/>
      <c r="W6056"/>
      <c r="X6056" s="410"/>
      <c r="Y6056" s="410"/>
      <c r="Z6056" s="410"/>
      <c r="AA6056" s="410"/>
      <c r="AB6056" s="410"/>
      <c r="AC6056" s="410"/>
      <c r="AD6056" s="410"/>
    </row>
    <row r="6057" spans="3:30" s="30" customFormat="1" x14ac:dyDescent="0.25">
      <c r="C6057" s="33"/>
      <c r="D6057" s="33"/>
      <c r="E6057" s="33"/>
      <c r="F6057" s="33"/>
      <c r="G6057" s="33"/>
      <c r="N6057"/>
      <c r="O6057"/>
      <c r="P6057"/>
      <c r="Q6057"/>
      <c r="R6057"/>
      <c r="S6057"/>
      <c r="T6057"/>
      <c r="U6057"/>
      <c r="V6057"/>
      <c r="W6057"/>
      <c r="X6057" s="410"/>
      <c r="Y6057" s="410"/>
      <c r="Z6057" s="410"/>
      <c r="AA6057" s="410"/>
      <c r="AB6057" s="410"/>
      <c r="AC6057" s="410"/>
      <c r="AD6057" s="410"/>
    </row>
    <row r="6058" spans="3:30" s="30" customFormat="1" x14ac:dyDescent="0.25">
      <c r="C6058" s="33"/>
      <c r="D6058" s="33"/>
      <c r="E6058" s="33"/>
      <c r="F6058" s="33"/>
      <c r="G6058" s="33"/>
      <c r="N6058"/>
      <c r="O6058"/>
      <c r="P6058"/>
      <c r="Q6058"/>
      <c r="R6058"/>
      <c r="S6058"/>
      <c r="T6058"/>
      <c r="U6058"/>
      <c r="V6058"/>
      <c r="W6058"/>
      <c r="X6058" s="410"/>
      <c r="Y6058" s="410"/>
      <c r="Z6058" s="410"/>
      <c r="AA6058" s="410"/>
      <c r="AB6058" s="410"/>
      <c r="AC6058" s="410"/>
      <c r="AD6058" s="410"/>
    </row>
    <row r="6059" spans="3:30" s="30" customFormat="1" x14ac:dyDescent="0.25">
      <c r="C6059" s="33"/>
      <c r="D6059" s="33"/>
      <c r="E6059" s="33"/>
      <c r="F6059" s="33"/>
      <c r="G6059" s="33"/>
      <c r="N6059"/>
      <c r="O6059"/>
      <c r="P6059"/>
      <c r="Q6059"/>
      <c r="R6059"/>
      <c r="S6059"/>
      <c r="T6059"/>
      <c r="U6059"/>
      <c r="V6059"/>
      <c r="W6059"/>
      <c r="X6059" s="410"/>
      <c r="Y6059" s="410"/>
      <c r="Z6059" s="410"/>
      <c r="AA6059" s="410"/>
      <c r="AB6059" s="410"/>
      <c r="AC6059" s="410"/>
      <c r="AD6059" s="410"/>
    </row>
    <row r="6060" spans="3:30" s="30" customFormat="1" x14ac:dyDescent="0.25">
      <c r="C6060" s="33"/>
      <c r="D6060" s="33"/>
      <c r="E6060" s="33"/>
      <c r="F6060" s="33"/>
      <c r="G6060" s="33"/>
      <c r="N6060"/>
      <c r="O6060"/>
      <c r="P6060"/>
      <c r="Q6060"/>
      <c r="R6060"/>
      <c r="S6060"/>
      <c r="T6060"/>
      <c r="U6060"/>
      <c r="V6060"/>
      <c r="W6060"/>
      <c r="X6060" s="410"/>
      <c r="Y6060" s="410"/>
      <c r="Z6060" s="410"/>
      <c r="AA6060" s="410"/>
      <c r="AB6060" s="410"/>
      <c r="AC6060" s="410"/>
      <c r="AD6060" s="410"/>
    </row>
    <row r="6061" spans="3:30" s="30" customFormat="1" x14ac:dyDescent="0.25">
      <c r="C6061" s="33"/>
      <c r="D6061" s="33"/>
      <c r="E6061" s="33"/>
      <c r="F6061" s="33"/>
      <c r="G6061" s="33"/>
      <c r="N6061"/>
      <c r="O6061"/>
      <c r="P6061"/>
      <c r="Q6061"/>
      <c r="R6061"/>
      <c r="S6061"/>
      <c r="T6061"/>
      <c r="U6061"/>
      <c r="V6061"/>
      <c r="W6061"/>
      <c r="X6061" s="410"/>
      <c r="Y6061" s="410"/>
      <c r="Z6061" s="410"/>
      <c r="AA6061" s="410"/>
      <c r="AB6061" s="410"/>
      <c r="AC6061" s="410"/>
      <c r="AD6061" s="410"/>
    </row>
    <row r="6062" spans="3:30" s="30" customFormat="1" x14ac:dyDescent="0.25">
      <c r="C6062" s="33"/>
      <c r="D6062" s="33"/>
      <c r="E6062" s="33"/>
      <c r="F6062" s="33"/>
      <c r="G6062" s="33"/>
      <c r="N6062"/>
      <c r="O6062"/>
      <c r="P6062"/>
      <c r="Q6062"/>
      <c r="R6062"/>
      <c r="S6062"/>
      <c r="T6062"/>
      <c r="U6062"/>
      <c r="V6062"/>
      <c r="W6062"/>
      <c r="X6062" s="410"/>
      <c r="Y6062" s="410"/>
      <c r="Z6062" s="410"/>
      <c r="AA6062" s="410"/>
      <c r="AB6062" s="410"/>
      <c r="AC6062" s="410"/>
      <c r="AD6062" s="410"/>
    </row>
    <row r="6063" spans="3:30" s="30" customFormat="1" x14ac:dyDescent="0.25">
      <c r="C6063" s="33"/>
      <c r="D6063" s="33"/>
      <c r="E6063" s="33"/>
      <c r="F6063" s="33"/>
      <c r="G6063" s="33"/>
      <c r="N6063"/>
      <c r="O6063"/>
      <c r="P6063"/>
      <c r="Q6063"/>
      <c r="R6063"/>
      <c r="S6063"/>
      <c r="T6063"/>
      <c r="U6063"/>
      <c r="V6063"/>
      <c r="W6063"/>
      <c r="X6063" s="410"/>
      <c r="Y6063" s="410"/>
      <c r="Z6063" s="410"/>
      <c r="AA6063" s="410"/>
      <c r="AB6063" s="410"/>
      <c r="AC6063" s="410"/>
      <c r="AD6063" s="410"/>
    </row>
    <row r="6064" spans="3:30" s="30" customFormat="1" x14ac:dyDescent="0.25">
      <c r="C6064" s="33"/>
      <c r="D6064" s="33"/>
      <c r="E6064" s="33"/>
      <c r="F6064" s="33"/>
      <c r="G6064" s="33"/>
      <c r="N6064"/>
      <c r="O6064"/>
      <c r="P6064"/>
      <c r="Q6064"/>
      <c r="R6064"/>
      <c r="S6064"/>
      <c r="T6064"/>
      <c r="U6064"/>
      <c r="V6064"/>
      <c r="W6064"/>
      <c r="X6064" s="410"/>
      <c r="Y6064" s="410"/>
      <c r="Z6064" s="410"/>
      <c r="AA6064" s="410"/>
      <c r="AB6064" s="410"/>
      <c r="AC6064" s="410"/>
      <c r="AD6064" s="410"/>
    </row>
    <row r="6065" spans="3:30" s="30" customFormat="1" x14ac:dyDescent="0.25">
      <c r="C6065" s="33"/>
      <c r="D6065" s="33"/>
      <c r="E6065" s="33"/>
      <c r="F6065" s="33"/>
      <c r="G6065" s="33"/>
      <c r="N6065"/>
      <c r="O6065"/>
      <c r="P6065"/>
      <c r="Q6065"/>
      <c r="R6065"/>
      <c r="S6065"/>
      <c r="T6065"/>
      <c r="U6065"/>
      <c r="V6065"/>
      <c r="W6065"/>
      <c r="X6065" s="410"/>
      <c r="Y6065" s="410"/>
      <c r="Z6065" s="410"/>
      <c r="AA6065" s="410"/>
      <c r="AB6065" s="410"/>
      <c r="AC6065" s="410"/>
      <c r="AD6065" s="410"/>
    </row>
    <row r="6066" spans="3:30" s="30" customFormat="1" x14ac:dyDescent="0.25">
      <c r="C6066" s="33"/>
      <c r="D6066" s="33"/>
      <c r="E6066" s="33"/>
      <c r="F6066" s="33"/>
      <c r="G6066" s="33"/>
      <c r="N6066"/>
      <c r="O6066"/>
      <c r="P6066"/>
      <c r="Q6066"/>
      <c r="R6066"/>
      <c r="S6066"/>
      <c r="T6066"/>
      <c r="U6066"/>
      <c r="V6066"/>
      <c r="W6066"/>
      <c r="X6066" s="410"/>
      <c r="Y6066" s="410"/>
      <c r="Z6066" s="410"/>
      <c r="AA6066" s="410"/>
      <c r="AB6066" s="410"/>
      <c r="AC6066" s="410"/>
      <c r="AD6066" s="410"/>
    </row>
    <row r="6067" spans="3:30" s="30" customFormat="1" x14ac:dyDescent="0.25">
      <c r="C6067" s="33"/>
      <c r="D6067" s="33"/>
      <c r="E6067" s="33"/>
      <c r="F6067" s="33"/>
      <c r="G6067" s="33"/>
      <c r="N6067"/>
      <c r="O6067"/>
      <c r="P6067"/>
      <c r="Q6067"/>
      <c r="R6067"/>
      <c r="S6067"/>
      <c r="T6067"/>
      <c r="U6067"/>
      <c r="V6067"/>
      <c r="W6067"/>
      <c r="X6067" s="410"/>
      <c r="Y6067" s="410"/>
      <c r="Z6067" s="410"/>
      <c r="AA6067" s="410"/>
      <c r="AB6067" s="410"/>
      <c r="AC6067" s="410"/>
      <c r="AD6067" s="410"/>
    </row>
    <row r="6068" spans="3:30" s="30" customFormat="1" x14ac:dyDescent="0.25">
      <c r="C6068" s="33"/>
      <c r="D6068" s="33"/>
      <c r="E6068" s="33"/>
      <c r="F6068" s="33"/>
      <c r="G6068" s="33"/>
      <c r="N6068"/>
      <c r="O6068"/>
      <c r="P6068"/>
      <c r="Q6068"/>
      <c r="R6068"/>
      <c r="S6068"/>
      <c r="T6068"/>
      <c r="U6068"/>
      <c r="V6068"/>
      <c r="W6068"/>
      <c r="X6068" s="410"/>
      <c r="Y6068" s="410"/>
      <c r="Z6068" s="410"/>
      <c r="AA6068" s="410"/>
      <c r="AB6068" s="410"/>
      <c r="AC6068" s="410"/>
      <c r="AD6068" s="410"/>
    </row>
    <row r="6069" spans="3:30" s="30" customFormat="1" x14ac:dyDescent="0.25">
      <c r="C6069" s="33"/>
      <c r="D6069" s="33"/>
      <c r="E6069" s="33"/>
      <c r="F6069" s="33"/>
      <c r="G6069" s="33"/>
      <c r="N6069"/>
      <c r="O6069"/>
      <c r="P6069"/>
      <c r="Q6069"/>
      <c r="R6069"/>
      <c r="S6069"/>
      <c r="T6069"/>
      <c r="U6069"/>
      <c r="V6069"/>
      <c r="W6069"/>
      <c r="X6069" s="410"/>
      <c r="Y6069" s="410"/>
      <c r="Z6069" s="410"/>
      <c r="AA6069" s="410"/>
      <c r="AB6069" s="410"/>
      <c r="AC6069" s="410"/>
      <c r="AD6069" s="410"/>
    </row>
    <row r="6070" spans="3:30" s="30" customFormat="1" x14ac:dyDescent="0.25">
      <c r="C6070" s="33"/>
      <c r="D6070" s="33"/>
      <c r="E6070" s="33"/>
      <c r="F6070" s="33"/>
      <c r="G6070" s="33"/>
      <c r="N6070"/>
      <c r="O6070"/>
      <c r="P6070"/>
      <c r="Q6070"/>
      <c r="R6070"/>
      <c r="S6070"/>
      <c r="T6070"/>
      <c r="U6070"/>
      <c r="V6070"/>
      <c r="W6070"/>
      <c r="X6070" s="410"/>
      <c r="Y6070" s="410"/>
      <c r="Z6070" s="410"/>
      <c r="AA6070" s="410"/>
      <c r="AB6070" s="410"/>
      <c r="AC6070" s="410"/>
      <c r="AD6070" s="410"/>
    </row>
    <row r="6071" spans="3:30" s="30" customFormat="1" x14ac:dyDescent="0.25">
      <c r="C6071" s="33"/>
      <c r="D6071" s="33"/>
      <c r="E6071" s="33"/>
      <c r="F6071" s="33"/>
      <c r="G6071" s="33"/>
      <c r="N6071"/>
      <c r="O6071"/>
      <c r="P6071"/>
      <c r="Q6071"/>
      <c r="R6071"/>
      <c r="S6071"/>
      <c r="T6071"/>
      <c r="U6071"/>
      <c r="V6071"/>
      <c r="W6071"/>
      <c r="X6071" s="410"/>
      <c r="Y6071" s="410"/>
      <c r="Z6071" s="410"/>
      <c r="AA6071" s="410"/>
      <c r="AB6071" s="410"/>
      <c r="AC6071" s="410"/>
      <c r="AD6071" s="410"/>
    </row>
    <row r="6072" spans="3:30" s="30" customFormat="1" x14ac:dyDescent="0.25">
      <c r="C6072" s="33"/>
      <c r="D6072" s="33"/>
      <c r="E6072" s="33"/>
      <c r="F6072" s="33"/>
      <c r="G6072" s="33"/>
      <c r="N6072"/>
      <c r="O6072"/>
      <c r="P6072"/>
      <c r="Q6072"/>
      <c r="R6072"/>
      <c r="S6072"/>
      <c r="T6072"/>
      <c r="U6072"/>
      <c r="V6072"/>
      <c r="W6072"/>
      <c r="X6072" s="410"/>
      <c r="Y6072" s="410"/>
      <c r="Z6072" s="410"/>
      <c r="AA6072" s="410"/>
      <c r="AB6072" s="410"/>
      <c r="AC6072" s="410"/>
      <c r="AD6072" s="410"/>
    </row>
    <row r="6073" spans="3:30" s="30" customFormat="1" x14ac:dyDescent="0.25">
      <c r="C6073" s="33"/>
      <c r="D6073" s="33"/>
      <c r="E6073" s="33"/>
      <c r="F6073" s="33"/>
      <c r="G6073" s="33"/>
      <c r="N6073"/>
      <c r="O6073"/>
      <c r="P6073"/>
      <c r="Q6073"/>
      <c r="R6073"/>
      <c r="S6073"/>
      <c r="T6073"/>
      <c r="U6073"/>
      <c r="V6073"/>
      <c r="W6073"/>
      <c r="X6073" s="410"/>
      <c r="Y6073" s="410"/>
      <c r="Z6073" s="410"/>
      <c r="AA6073" s="410"/>
      <c r="AB6073" s="410"/>
      <c r="AC6073" s="410"/>
      <c r="AD6073" s="410"/>
    </row>
    <row r="6074" spans="3:30" s="30" customFormat="1" x14ac:dyDescent="0.25">
      <c r="C6074" s="33"/>
      <c r="D6074" s="33"/>
      <c r="E6074" s="33"/>
      <c r="F6074" s="33"/>
      <c r="G6074" s="33"/>
      <c r="N6074"/>
      <c r="O6074"/>
      <c r="P6074"/>
      <c r="Q6074"/>
      <c r="R6074"/>
      <c r="S6074"/>
      <c r="T6074"/>
      <c r="U6074"/>
      <c r="V6074"/>
      <c r="W6074"/>
      <c r="X6074" s="410"/>
      <c r="Y6074" s="410"/>
      <c r="Z6074" s="410"/>
      <c r="AA6074" s="410"/>
      <c r="AB6074" s="410"/>
      <c r="AC6074" s="410"/>
      <c r="AD6074" s="410"/>
    </row>
    <row r="6075" spans="3:30" s="30" customFormat="1" x14ac:dyDescent="0.25">
      <c r="C6075" s="33"/>
      <c r="D6075" s="33"/>
      <c r="E6075" s="33"/>
      <c r="F6075" s="33"/>
      <c r="G6075" s="33"/>
      <c r="N6075"/>
      <c r="O6075"/>
      <c r="P6075"/>
      <c r="Q6075"/>
      <c r="R6075"/>
      <c r="S6075"/>
      <c r="T6075"/>
      <c r="U6075"/>
      <c r="V6075"/>
      <c r="W6075"/>
      <c r="X6075" s="410"/>
      <c r="Y6075" s="410"/>
      <c r="Z6075" s="410"/>
      <c r="AA6075" s="410"/>
      <c r="AB6075" s="410"/>
      <c r="AC6075" s="410"/>
      <c r="AD6075" s="410"/>
    </row>
    <row r="6076" spans="3:30" s="30" customFormat="1" x14ac:dyDescent="0.25">
      <c r="C6076" s="33"/>
      <c r="D6076" s="33"/>
      <c r="E6076" s="33"/>
      <c r="F6076" s="33"/>
      <c r="G6076" s="33"/>
      <c r="N6076"/>
      <c r="O6076"/>
      <c r="P6076"/>
      <c r="Q6076"/>
      <c r="R6076"/>
      <c r="S6076"/>
      <c r="T6076"/>
      <c r="U6076"/>
      <c r="V6076"/>
      <c r="W6076"/>
      <c r="X6076" s="410"/>
      <c r="Y6076" s="410"/>
      <c r="Z6076" s="410"/>
      <c r="AA6076" s="410"/>
      <c r="AB6076" s="410"/>
      <c r="AC6076" s="410"/>
      <c r="AD6076" s="410"/>
    </row>
    <row r="6077" spans="3:30" s="30" customFormat="1" x14ac:dyDescent="0.25">
      <c r="C6077" s="33"/>
      <c r="D6077" s="33"/>
      <c r="E6077" s="33"/>
      <c r="F6077" s="33"/>
      <c r="G6077" s="33"/>
      <c r="N6077"/>
      <c r="O6077"/>
      <c r="P6077"/>
      <c r="Q6077"/>
      <c r="R6077"/>
      <c r="S6077"/>
      <c r="T6077"/>
      <c r="U6077"/>
      <c r="V6077"/>
      <c r="W6077"/>
      <c r="X6077" s="410"/>
      <c r="Y6077" s="410"/>
      <c r="Z6077" s="410"/>
      <c r="AA6077" s="410"/>
      <c r="AB6077" s="410"/>
      <c r="AC6077" s="410"/>
      <c r="AD6077" s="410"/>
    </row>
    <row r="6078" spans="3:30" s="30" customFormat="1" x14ac:dyDescent="0.25">
      <c r="C6078" s="33"/>
      <c r="D6078" s="33"/>
      <c r="E6078" s="33"/>
      <c r="F6078" s="33"/>
      <c r="G6078" s="33"/>
      <c r="N6078"/>
      <c r="O6078"/>
      <c r="P6078"/>
      <c r="Q6078"/>
      <c r="R6078"/>
      <c r="S6078"/>
      <c r="T6078"/>
      <c r="U6078"/>
      <c r="V6078"/>
      <c r="W6078"/>
      <c r="X6078" s="410"/>
      <c r="Y6078" s="410"/>
      <c r="Z6078" s="410"/>
      <c r="AA6078" s="410"/>
      <c r="AB6078" s="410"/>
      <c r="AC6078" s="410"/>
      <c r="AD6078" s="410"/>
    </row>
    <row r="6079" spans="3:30" s="30" customFormat="1" x14ac:dyDescent="0.25">
      <c r="C6079" s="33"/>
      <c r="D6079" s="33"/>
      <c r="E6079" s="33"/>
      <c r="F6079" s="33"/>
      <c r="G6079" s="33"/>
      <c r="N6079"/>
      <c r="O6079"/>
      <c r="P6079"/>
      <c r="Q6079"/>
      <c r="R6079"/>
      <c r="S6079"/>
      <c r="T6079"/>
      <c r="U6079"/>
      <c r="V6079"/>
      <c r="W6079"/>
      <c r="X6079" s="410"/>
      <c r="Y6079" s="410"/>
      <c r="Z6079" s="410"/>
      <c r="AA6079" s="410"/>
      <c r="AB6079" s="410"/>
      <c r="AC6079" s="410"/>
      <c r="AD6079" s="410"/>
    </row>
    <row r="6080" spans="3:30" s="30" customFormat="1" x14ac:dyDescent="0.25">
      <c r="C6080" s="33"/>
      <c r="D6080" s="33"/>
      <c r="E6080" s="33"/>
      <c r="F6080" s="33"/>
      <c r="G6080" s="33"/>
      <c r="N6080"/>
      <c r="O6080"/>
      <c r="P6080"/>
      <c r="Q6080"/>
      <c r="R6080"/>
      <c r="S6080"/>
      <c r="T6080"/>
      <c r="U6080"/>
      <c r="V6080"/>
      <c r="W6080"/>
      <c r="X6080" s="410"/>
      <c r="Y6080" s="410"/>
      <c r="Z6080" s="410"/>
      <c r="AA6080" s="410"/>
      <c r="AB6080" s="410"/>
      <c r="AC6080" s="410"/>
      <c r="AD6080" s="410"/>
    </row>
    <row r="6081" spans="3:30" s="30" customFormat="1" x14ac:dyDescent="0.25">
      <c r="C6081" s="33"/>
      <c r="D6081" s="33"/>
      <c r="E6081" s="33"/>
      <c r="F6081" s="33"/>
      <c r="G6081" s="33"/>
      <c r="N6081"/>
      <c r="O6081"/>
      <c r="P6081"/>
      <c r="Q6081"/>
      <c r="R6081"/>
      <c r="S6081"/>
      <c r="T6081"/>
      <c r="U6081"/>
      <c r="V6081"/>
      <c r="W6081"/>
      <c r="X6081" s="410"/>
      <c r="Y6081" s="410"/>
      <c r="Z6081" s="410"/>
      <c r="AA6081" s="410"/>
      <c r="AB6081" s="410"/>
      <c r="AC6081" s="410"/>
      <c r="AD6081" s="410"/>
    </row>
    <row r="6082" spans="3:30" s="30" customFormat="1" x14ac:dyDescent="0.25">
      <c r="C6082" s="33"/>
      <c r="D6082" s="33"/>
      <c r="E6082" s="33"/>
      <c r="F6082" s="33"/>
      <c r="G6082" s="33"/>
      <c r="N6082"/>
      <c r="O6082"/>
      <c r="P6082"/>
      <c r="Q6082"/>
      <c r="R6082"/>
      <c r="S6082"/>
      <c r="T6082"/>
      <c r="U6082"/>
      <c r="V6082"/>
      <c r="W6082"/>
      <c r="X6082" s="410"/>
      <c r="Y6082" s="410"/>
      <c r="Z6082" s="410"/>
      <c r="AA6082" s="410"/>
      <c r="AB6082" s="410"/>
      <c r="AC6082" s="410"/>
      <c r="AD6082" s="410"/>
    </row>
    <row r="6083" spans="3:30" s="30" customFormat="1" x14ac:dyDescent="0.25">
      <c r="C6083" s="33"/>
      <c r="D6083" s="33"/>
      <c r="E6083" s="33"/>
      <c r="F6083" s="33"/>
      <c r="G6083" s="33"/>
      <c r="N6083"/>
      <c r="O6083"/>
      <c r="P6083"/>
      <c r="Q6083"/>
      <c r="R6083"/>
      <c r="S6083"/>
      <c r="T6083"/>
      <c r="U6083"/>
      <c r="V6083"/>
      <c r="W6083"/>
      <c r="X6083" s="410"/>
      <c r="Y6083" s="410"/>
      <c r="Z6083" s="410"/>
      <c r="AA6083" s="410"/>
      <c r="AB6083" s="410"/>
      <c r="AC6083" s="410"/>
      <c r="AD6083" s="410"/>
    </row>
    <row r="6084" spans="3:30" s="30" customFormat="1" x14ac:dyDescent="0.25">
      <c r="C6084" s="33"/>
      <c r="D6084" s="33"/>
      <c r="E6084" s="33"/>
      <c r="F6084" s="33"/>
      <c r="G6084" s="33"/>
      <c r="N6084"/>
      <c r="O6084"/>
      <c r="P6084"/>
      <c r="Q6084"/>
      <c r="R6084"/>
      <c r="S6084"/>
      <c r="T6084"/>
      <c r="U6084"/>
      <c r="V6084"/>
      <c r="W6084"/>
      <c r="X6084" s="410"/>
      <c r="Y6084" s="410"/>
      <c r="Z6084" s="410"/>
      <c r="AA6084" s="410"/>
      <c r="AB6084" s="410"/>
      <c r="AC6084" s="410"/>
      <c r="AD6084" s="410"/>
    </row>
    <row r="6085" spans="3:30" s="30" customFormat="1" x14ac:dyDescent="0.25">
      <c r="C6085" s="33"/>
      <c r="D6085" s="33"/>
      <c r="E6085" s="33"/>
      <c r="F6085" s="33"/>
      <c r="G6085" s="33"/>
      <c r="N6085"/>
      <c r="O6085"/>
      <c r="P6085"/>
      <c r="Q6085"/>
      <c r="R6085"/>
      <c r="S6085"/>
      <c r="T6085"/>
      <c r="U6085"/>
      <c r="V6085"/>
      <c r="W6085"/>
      <c r="X6085" s="410"/>
      <c r="Y6085" s="410"/>
      <c r="Z6085" s="410"/>
      <c r="AA6085" s="410"/>
      <c r="AB6085" s="410"/>
      <c r="AC6085" s="410"/>
      <c r="AD6085" s="410"/>
    </row>
    <row r="6086" spans="3:30" s="30" customFormat="1" x14ac:dyDescent="0.25">
      <c r="C6086" s="33"/>
      <c r="D6086" s="33"/>
      <c r="E6086" s="33"/>
      <c r="F6086" s="33"/>
      <c r="G6086" s="33"/>
      <c r="N6086"/>
      <c r="O6086"/>
      <c r="P6086"/>
      <c r="Q6086"/>
      <c r="R6086"/>
      <c r="S6086"/>
      <c r="T6086"/>
      <c r="U6086"/>
      <c r="V6086"/>
      <c r="W6086"/>
      <c r="X6086" s="410"/>
      <c r="Y6086" s="410"/>
      <c r="Z6086" s="410"/>
      <c r="AA6086" s="410"/>
      <c r="AB6086" s="410"/>
      <c r="AC6086" s="410"/>
      <c r="AD6086" s="410"/>
    </row>
    <row r="6087" spans="3:30" s="30" customFormat="1" x14ac:dyDescent="0.25">
      <c r="C6087" s="33"/>
      <c r="D6087" s="33"/>
      <c r="E6087" s="33"/>
      <c r="F6087" s="33"/>
      <c r="G6087" s="33"/>
      <c r="N6087"/>
      <c r="O6087"/>
      <c r="P6087"/>
      <c r="Q6087"/>
      <c r="R6087"/>
      <c r="S6087"/>
      <c r="T6087"/>
      <c r="U6087"/>
      <c r="V6087"/>
      <c r="W6087"/>
      <c r="X6087" s="410"/>
      <c r="Y6087" s="410"/>
      <c r="Z6087" s="410"/>
      <c r="AA6087" s="410"/>
      <c r="AB6087" s="410"/>
      <c r="AC6087" s="410"/>
      <c r="AD6087" s="410"/>
    </row>
    <row r="6088" spans="3:30" s="30" customFormat="1" x14ac:dyDescent="0.25">
      <c r="C6088" s="33"/>
      <c r="D6088" s="33"/>
      <c r="E6088" s="33"/>
      <c r="F6088" s="33"/>
      <c r="G6088" s="33"/>
      <c r="N6088"/>
      <c r="O6088"/>
      <c r="P6088"/>
      <c r="Q6088"/>
      <c r="R6088"/>
      <c r="S6088"/>
      <c r="T6088"/>
      <c r="U6088"/>
      <c r="V6088"/>
      <c r="W6088"/>
      <c r="X6088" s="410"/>
      <c r="Y6088" s="410"/>
      <c r="Z6088" s="410"/>
      <c r="AA6088" s="410"/>
      <c r="AB6088" s="410"/>
      <c r="AC6088" s="410"/>
      <c r="AD6088" s="410"/>
    </row>
    <row r="6089" spans="3:30" s="30" customFormat="1" x14ac:dyDescent="0.25">
      <c r="C6089" s="33"/>
      <c r="D6089" s="33"/>
      <c r="E6089" s="33"/>
      <c r="F6089" s="33"/>
      <c r="G6089" s="33"/>
      <c r="N6089"/>
      <c r="O6089"/>
      <c r="P6089"/>
      <c r="Q6089"/>
      <c r="R6089"/>
      <c r="S6089"/>
      <c r="T6089"/>
      <c r="U6089"/>
      <c r="V6089"/>
      <c r="W6089"/>
      <c r="X6089" s="410"/>
      <c r="Y6089" s="410"/>
      <c r="Z6089" s="410"/>
      <c r="AA6089" s="410"/>
      <c r="AB6089" s="410"/>
      <c r="AC6089" s="410"/>
      <c r="AD6089" s="410"/>
    </row>
    <row r="6090" spans="3:30" s="30" customFormat="1" x14ac:dyDescent="0.25">
      <c r="C6090" s="33"/>
      <c r="D6090" s="33"/>
      <c r="E6090" s="33"/>
      <c r="F6090" s="33"/>
      <c r="G6090" s="33"/>
      <c r="N6090"/>
      <c r="O6090"/>
      <c r="P6090"/>
      <c r="Q6090"/>
      <c r="R6090"/>
      <c r="S6090"/>
      <c r="T6090"/>
      <c r="U6090"/>
      <c r="V6090"/>
      <c r="W6090"/>
      <c r="X6090" s="410"/>
      <c r="Y6090" s="410"/>
      <c r="Z6090" s="410"/>
      <c r="AA6090" s="410"/>
      <c r="AB6090" s="410"/>
      <c r="AC6090" s="410"/>
      <c r="AD6090" s="410"/>
    </row>
    <row r="6091" spans="3:30" s="30" customFormat="1" x14ac:dyDescent="0.25">
      <c r="C6091" s="33"/>
      <c r="D6091" s="33"/>
      <c r="E6091" s="33"/>
      <c r="F6091" s="33"/>
      <c r="G6091" s="33"/>
      <c r="N6091"/>
      <c r="O6091"/>
      <c r="P6091"/>
      <c r="Q6091"/>
      <c r="R6091"/>
      <c r="S6091"/>
      <c r="T6091"/>
      <c r="U6091"/>
      <c r="V6091"/>
      <c r="W6091"/>
      <c r="X6091" s="410"/>
      <c r="Y6091" s="410"/>
      <c r="Z6091" s="410"/>
      <c r="AA6091" s="410"/>
      <c r="AB6091" s="410"/>
      <c r="AC6091" s="410"/>
      <c r="AD6091" s="410"/>
    </row>
    <row r="6092" spans="3:30" s="30" customFormat="1" x14ac:dyDescent="0.25">
      <c r="C6092" s="33"/>
      <c r="D6092" s="33"/>
      <c r="E6092" s="33"/>
      <c r="F6092" s="33"/>
      <c r="G6092" s="33"/>
      <c r="N6092"/>
      <c r="O6092"/>
      <c r="P6092"/>
      <c r="Q6092"/>
      <c r="R6092"/>
      <c r="S6092"/>
      <c r="T6092"/>
      <c r="U6092"/>
      <c r="V6092"/>
      <c r="W6092"/>
      <c r="X6092" s="410"/>
      <c r="Y6092" s="410"/>
      <c r="Z6092" s="410"/>
      <c r="AA6092" s="410"/>
      <c r="AB6092" s="410"/>
      <c r="AC6092" s="410"/>
      <c r="AD6092" s="410"/>
    </row>
    <row r="6093" spans="3:30" s="30" customFormat="1" x14ac:dyDescent="0.25">
      <c r="C6093" s="33"/>
      <c r="D6093" s="33"/>
      <c r="E6093" s="33"/>
      <c r="F6093" s="33"/>
      <c r="G6093" s="33"/>
      <c r="N6093"/>
      <c r="O6093"/>
      <c r="P6093"/>
      <c r="Q6093"/>
      <c r="R6093"/>
      <c r="S6093"/>
      <c r="T6093"/>
      <c r="U6093"/>
      <c r="V6093"/>
      <c r="W6093"/>
      <c r="X6093" s="410"/>
      <c r="Y6093" s="410"/>
      <c r="Z6093" s="410"/>
      <c r="AA6093" s="410"/>
      <c r="AB6093" s="410"/>
      <c r="AC6093" s="410"/>
      <c r="AD6093" s="410"/>
    </row>
    <row r="6094" spans="3:30" s="30" customFormat="1" x14ac:dyDescent="0.25">
      <c r="C6094" s="33"/>
      <c r="D6094" s="33"/>
      <c r="E6094" s="33"/>
      <c r="F6094" s="33"/>
      <c r="G6094" s="33"/>
      <c r="N6094"/>
      <c r="O6094"/>
      <c r="P6094"/>
      <c r="Q6094"/>
      <c r="R6094"/>
      <c r="S6094"/>
      <c r="T6094"/>
      <c r="U6094"/>
      <c r="V6094"/>
      <c r="W6094"/>
      <c r="X6094" s="410"/>
      <c r="Y6094" s="410"/>
      <c r="Z6094" s="410"/>
      <c r="AA6094" s="410"/>
      <c r="AB6094" s="410"/>
      <c r="AC6094" s="410"/>
      <c r="AD6094" s="410"/>
    </row>
    <row r="6095" spans="3:30" s="30" customFormat="1" x14ac:dyDescent="0.25">
      <c r="C6095" s="33"/>
      <c r="D6095" s="33"/>
      <c r="E6095" s="33"/>
      <c r="F6095" s="33"/>
      <c r="G6095" s="33"/>
      <c r="N6095"/>
      <c r="O6095"/>
      <c r="P6095"/>
      <c r="Q6095"/>
      <c r="R6095"/>
      <c r="S6095"/>
      <c r="T6095"/>
      <c r="U6095"/>
      <c r="V6095"/>
      <c r="W6095"/>
      <c r="X6095" s="410"/>
      <c r="Y6095" s="410"/>
      <c r="Z6095" s="410"/>
      <c r="AA6095" s="410"/>
      <c r="AB6095" s="410"/>
      <c r="AC6095" s="410"/>
      <c r="AD6095" s="410"/>
    </row>
    <row r="6096" spans="3:30" s="30" customFormat="1" x14ac:dyDescent="0.25">
      <c r="C6096" s="33"/>
      <c r="D6096" s="33"/>
      <c r="E6096" s="33"/>
      <c r="F6096" s="33"/>
      <c r="G6096" s="33"/>
      <c r="N6096"/>
      <c r="O6096"/>
      <c r="P6096"/>
      <c r="Q6096"/>
      <c r="R6096"/>
      <c r="S6096"/>
      <c r="T6096"/>
      <c r="U6096"/>
      <c r="V6096"/>
      <c r="W6096"/>
      <c r="X6096" s="410"/>
      <c r="Y6096" s="410"/>
      <c r="Z6096" s="410"/>
      <c r="AA6096" s="410"/>
      <c r="AB6096" s="410"/>
      <c r="AC6096" s="410"/>
      <c r="AD6096" s="410"/>
    </row>
    <row r="6097" spans="3:30" s="30" customFormat="1" x14ac:dyDescent="0.25">
      <c r="C6097" s="33"/>
      <c r="D6097" s="33"/>
      <c r="E6097" s="33"/>
      <c r="F6097" s="33"/>
      <c r="G6097" s="33"/>
      <c r="N6097"/>
      <c r="O6097"/>
      <c r="P6097"/>
      <c r="Q6097"/>
      <c r="R6097"/>
      <c r="S6097"/>
      <c r="T6097"/>
      <c r="U6097"/>
      <c r="V6097"/>
      <c r="W6097"/>
      <c r="X6097" s="410"/>
      <c r="Y6097" s="410"/>
      <c r="Z6097" s="410"/>
      <c r="AA6097" s="410"/>
      <c r="AB6097" s="410"/>
      <c r="AC6097" s="410"/>
      <c r="AD6097" s="410"/>
    </row>
    <row r="6098" spans="3:30" s="30" customFormat="1" x14ac:dyDescent="0.25">
      <c r="C6098" s="33"/>
      <c r="D6098" s="33"/>
      <c r="E6098" s="33"/>
      <c r="F6098" s="33"/>
      <c r="G6098" s="33"/>
      <c r="N6098"/>
      <c r="O6098"/>
      <c r="P6098"/>
      <c r="Q6098"/>
      <c r="R6098"/>
      <c r="S6098"/>
      <c r="T6098"/>
      <c r="U6098"/>
      <c r="V6098"/>
      <c r="W6098"/>
      <c r="X6098" s="410"/>
      <c r="Y6098" s="410"/>
      <c r="Z6098" s="410"/>
      <c r="AA6098" s="410"/>
      <c r="AB6098" s="410"/>
      <c r="AC6098" s="410"/>
      <c r="AD6098" s="410"/>
    </row>
    <row r="6099" spans="3:30" s="30" customFormat="1" x14ac:dyDescent="0.25">
      <c r="C6099" s="33"/>
      <c r="D6099" s="33"/>
      <c r="E6099" s="33"/>
      <c r="F6099" s="33"/>
      <c r="G6099" s="33"/>
      <c r="N6099"/>
      <c r="O6099"/>
      <c r="P6099"/>
      <c r="Q6099"/>
      <c r="R6099"/>
      <c r="S6099"/>
      <c r="T6099"/>
      <c r="U6099"/>
      <c r="V6099"/>
      <c r="W6099"/>
      <c r="X6099" s="410"/>
      <c r="Y6099" s="410"/>
      <c r="Z6099" s="410"/>
      <c r="AA6099" s="410"/>
      <c r="AB6099" s="410"/>
      <c r="AC6099" s="410"/>
      <c r="AD6099" s="410"/>
    </row>
    <row r="6100" spans="3:30" s="30" customFormat="1" x14ac:dyDescent="0.25">
      <c r="C6100" s="33"/>
      <c r="D6100" s="33"/>
      <c r="E6100" s="33"/>
      <c r="F6100" s="33"/>
      <c r="G6100" s="33"/>
      <c r="N6100"/>
      <c r="O6100"/>
      <c r="P6100"/>
      <c r="Q6100"/>
      <c r="R6100"/>
      <c r="S6100"/>
      <c r="T6100"/>
      <c r="U6100"/>
      <c r="V6100"/>
      <c r="W6100"/>
      <c r="X6100" s="410"/>
      <c r="Y6100" s="410"/>
      <c r="Z6100" s="410"/>
      <c r="AA6100" s="410"/>
      <c r="AB6100" s="410"/>
      <c r="AC6100" s="410"/>
      <c r="AD6100" s="410"/>
    </row>
    <row r="6101" spans="3:30" s="30" customFormat="1" x14ac:dyDescent="0.25">
      <c r="C6101" s="33"/>
      <c r="D6101" s="33"/>
      <c r="E6101" s="33"/>
      <c r="F6101" s="33"/>
      <c r="G6101" s="33"/>
      <c r="N6101"/>
      <c r="O6101"/>
      <c r="P6101"/>
      <c r="Q6101"/>
      <c r="R6101"/>
      <c r="S6101"/>
      <c r="T6101"/>
      <c r="U6101"/>
      <c r="V6101"/>
      <c r="W6101"/>
      <c r="X6101" s="410"/>
      <c r="Y6101" s="410"/>
      <c r="Z6101" s="410"/>
      <c r="AA6101" s="410"/>
      <c r="AB6101" s="410"/>
      <c r="AC6101" s="410"/>
      <c r="AD6101" s="410"/>
    </row>
    <row r="6102" spans="3:30" s="30" customFormat="1" x14ac:dyDescent="0.25">
      <c r="C6102" s="33"/>
      <c r="D6102" s="33"/>
      <c r="E6102" s="33"/>
      <c r="F6102" s="33"/>
      <c r="G6102" s="33"/>
      <c r="N6102"/>
      <c r="O6102"/>
      <c r="P6102"/>
      <c r="Q6102"/>
      <c r="R6102"/>
      <c r="S6102"/>
      <c r="T6102"/>
      <c r="U6102"/>
      <c r="V6102"/>
      <c r="W6102"/>
      <c r="X6102" s="410"/>
      <c r="Y6102" s="410"/>
      <c r="Z6102" s="410"/>
      <c r="AA6102" s="410"/>
      <c r="AB6102" s="410"/>
      <c r="AC6102" s="410"/>
      <c r="AD6102" s="410"/>
    </row>
    <row r="6103" spans="3:30" s="30" customFormat="1" x14ac:dyDescent="0.25">
      <c r="C6103" s="33"/>
      <c r="D6103" s="33"/>
      <c r="E6103" s="33"/>
      <c r="F6103" s="33"/>
      <c r="G6103" s="33"/>
      <c r="N6103"/>
      <c r="O6103"/>
      <c r="P6103"/>
      <c r="Q6103"/>
      <c r="R6103"/>
      <c r="S6103"/>
      <c r="T6103"/>
      <c r="U6103"/>
      <c r="V6103"/>
      <c r="W6103"/>
      <c r="X6103" s="410"/>
      <c r="Y6103" s="410"/>
      <c r="Z6103" s="410"/>
      <c r="AA6103" s="410"/>
      <c r="AB6103" s="410"/>
      <c r="AC6103" s="410"/>
      <c r="AD6103" s="410"/>
    </row>
    <row r="6104" spans="3:30" s="30" customFormat="1" x14ac:dyDescent="0.25">
      <c r="C6104" s="33"/>
      <c r="D6104" s="33"/>
      <c r="E6104" s="33"/>
      <c r="F6104" s="33"/>
      <c r="G6104" s="33"/>
      <c r="N6104"/>
      <c r="O6104"/>
      <c r="P6104"/>
      <c r="Q6104"/>
      <c r="R6104"/>
      <c r="S6104"/>
      <c r="T6104"/>
      <c r="U6104"/>
      <c r="V6104"/>
      <c r="W6104"/>
      <c r="X6104" s="410"/>
      <c r="Y6104" s="410"/>
      <c r="Z6104" s="410"/>
      <c r="AA6104" s="410"/>
      <c r="AB6104" s="410"/>
      <c r="AC6104" s="410"/>
      <c r="AD6104" s="410"/>
    </row>
    <row r="6105" spans="3:30" s="30" customFormat="1" x14ac:dyDescent="0.25">
      <c r="C6105" s="33"/>
      <c r="D6105" s="33"/>
      <c r="E6105" s="33"/>
      <c r="F6105" s="33"/>
      <c r="G6105" s="33"/>
      <c r="N6105"/>
      <c r="O6105"/>
      <c r="P6105"/>
      <c r="Q6105"/>
      <c r="R6105"/>
      <c r="S6105"/>
      <c r="T6105"/>
      <c r="U6105"/>
      <c r="V6105"/>
      <c r="W6105"/>
      <c r="X6105" s="410"/>
      <c r="Y6105" s="410"/>
      <c r="Z6105" s="410"/>
      <c r="AA6105" s="410"/>
      <c r="AB6105" s="410"/>
      <c r="AC6105" s="410"/>
      <c r="AD6105" s="410"/>
    </row>
    <row r="6106" spans="3:30" s="30" customFormat="1" x14ac:dyDescent="0.25">
      <c r="C6106" s="33"/>
      <c r="D6106" s="33"/>
      <c r="E6106" s="33"/>
      <c r="F6106" s="33"/>
      <c r="G6106" s="33"/>
      <c r="N6106"/>
      <c r="O6106"/>
      <c r="P6106"/>
      <c r="Q6106"/>
      <c r="R6106"/>
      <c r="S6106"/>
      <c r="T6106"/>
      <c r="U6106"/>
      <c r="V6106"/>
      <c r="W6106"/>
      <c r="X6106" s="410"/>
      <c r="Y6106" s="410"/>
      <c r="Z6106" s="410"/>
      <c r="AA6106" s="410"/>
      <c r="AB6106" s="410"/>
      <c r="AC6106" s="410"/>
      <c r="AD6106" s="410"/>
    </row>
    <row r="6107" spans="3:30" s="30" customFormat="1" x14ac:dyDescent="0.25">
      <c r="C6107" s="33"/>
      <c r="D6107" s="33"/>
      <c r="E6107" s="33"/>
      <c r="F6107" s="33"/>
      <c r="G6107" s="33"/>
      <c r="N6107"/>
      <c r="O6107"/>
      <c r="P6107"/>
      <c r="Q6107"/>
      <c r="R6107"/>
      <c r="S6107"/>
      <c r="T6107"/>
      <c r="U6107"/>
      <c r="V6107"/>
      <c r="W6107"/>
      <c r="X6107" s="410"/>
      <c r="Y6107" s="410"/>
      <c r="Z6107" s="410"/>
      <c r="AA6107" s="410"/>
      <c r="AB6107" s="410"/>
      <c r="AC6107" s="410"/>
      <c r="AD6107" s="410"/>
    </row>
    <row r="6108" spans="3:30" s="30" customFormat="1" x14ac:dyDescent="0.25">
      <c r="C6108" s="33"/>
      <c r="D6108" s="33"/>
      <c r="E6108" s="33"/>
      <c r="F6108" s="33"/>
      <c r="G6108" s="33"/>
      <c r="N6108"/>
      <c r="O6108"/>
      <c r="P6108"/>
      <c r="Q6108"/>
      <c r="R6108"/>
      <c r="S6108"/>
      <c r="T6108"/>
      <c r="U6108"/>
      <c r="V6108"/>
      <c r="W6108"/>
      <c r="X6108" s="410"/>
      <c r="Y6108" s="410"/>
      <c r="Z6108" s="410"/>
      <c r="AA6108" s="410"/>
      <c r="AB6108" s="410"/>
      <c r="AC6108" s="410"/>
      <c r="AD6108" s="410"/>
    </row>
    <row r="6109" spans="3:30" s="30" customFormat="1" x14ac:dyDescent="0.25">
      <c r="C6109" s="33"/>
      <c r="D6109" s="33"/>
      <c r="E6109" s="33"/>
      <c r="F6109" s="33"/>
      <c r="G6109" s="33"/>
      <c r="N6109"/>
      <c r="O6109"/>
      <c r="P6109"/>
      <c r="Q6109"/>
      <c r="R6109"/>
      <c r="S6109"/>
      <c r="T6109"/>
      <c r="U6109"/>
      <c r="V6109"/>
      <c r="W6109"/>
      <c r="X6109" s="410"/>
      <c r="Y6109" s="410"/>
      <c r="Z6109" s="410"/>
      <c r="AA6109" s="410"/>
      <c r="AB6109" s="410"/>
      <c r="AC6109" s="410"/>
      <c r="AD6109" s="410"/>
    </row>
    <row r="6110" spans="3:30" s="30" customFormat="1" x14ac:dyDescent="0.25">
      <c r="C6110" s="33"/>
      <c r="D6110" s="33"/>
      <c r="E6110" s="33"/>
      <c r="F6110" s="33"/>
      <c r="G6110" s="33"/>
      <c r="N6110"/>
      <c r="O6110"/>
      <c r="P6110"/>
      <c r="Q6110"/>
      <c r="R6110"/>
      <c r="S6110"/>
      <c r="T6110"/>
      <c r="U6110"/>
      <c r="V6110"/>
      <c r="W6110"/>
      <c r="X6110" s="410"/>
      <c r="Y6110" s="410"/>
      <c r="Z6110" s="410"/>
      <c r="AA6110" s="410"/>
      <c r="AB6110" s="410"/>
      <c r="AC6110" s="410"/>
      <c r="AD6110" s="410"/>
    </row>
    <row r="6111" spans="3:30" s="30" customFormat="1" x14ac:dyDescent="0.25">
      <c r="C6111" s="33"/>
      <c r="D6111" s="33"/>
      <c r="E6111" s="33"/>
      <c r="F6111" s="33"/>
      <c r="G6111" s="33"/>
      <c r="N6111"/>
      <c r="O6111"/>
      <c r="P6111"/>
      <c r="Q6111"/>
      <c r="R6111"/>
      <c r="S6111"/>
      <c r="T6111"/>
      <c r="U6111"/>
      <c r="V6111"/>
      <c r="W6111"/>
      <c r="X6111" s="410"/>
      <c r="Y6111" s="410"/>
      <c r="Z6111" s="410"/>
      <c r="AA6111" s="410"/>
      <c r="AB6111" s="410"/>
      <c r="AC6111" s="410"/>
      <c r="AD6111" s="410"/>
    </row>
    <row r="6112" spans="3:30" s="30" customFormat="1" x14ac:dyDescent="0.25">
      <c r="C6112" s="33"/>
      <c r="D6112" s="33"/>
      <c r="E6112" s="33"/>
      <c r="F6112" s="33"/>
      <c r="G6112" s="33"/>
      <c r="N6112"/>
      <c r="O6112"/>
      <c r="P6112"/>
      <c r="Q6112"/>
      <c r="R6112"/>
      <c r="S6112"/>
      <c r="T6112"/>
      <c r="U6112"/>
      <c r="V6112"/>
      <c r="W6112"/>
      <c r="X6112" s="410"/>
      <c r="Y6112" s="410"/>
      <c r="Z6112" s="410"/>
      <c r="AA6112" s="410"/>
      <c r="AB6112" s="410"/>
      <c r="AC6112" s="410"/>
      <c r="AD6112" s="410"/>
    </row>
    <row r="6113" spans="3:30" s="30" customFormat="1" x14ac:dyDescent="0.25">
      <c r="C6113" s="33"/>
      <c r="D6113" s="33"/>
      <c r="E6113" s="33"/>
      <c r="F6113" s="33"/>
      <c r="G6113" s="33"/>
      <c r="N6113"/>
      <c r="O6113"/>
      <c r="P6113"/>
      <c r="Q6113"/>
      <c r="R6113"/>
      <c r="S6113"/>
      <c r="T6113"/>
      <c r="U6113"/>
      <c r="V6113"/>
      <c r="W6113"/>
      <c r="X6113" s="410"/>
      <c r="Y6113" s="410"/>
      <c r="Z6113" s="410"/>
      <c r="AA6113" s="410"/>
      <c r="AB6113" s="410"/>
      <c r="AC6113" s="410"/>
      <c r="AD6113" s="410"/>
    </row>
    <row r="6114" spans="3:30" s="30" customFormat="1" x14ac:dyDescent="0.25">
      <c r="C6114" s="33"/>
      <c r="D6114" s="33"/>
      <c r="E6114" s="33"/>
      <c r="F6114" s="33"/>
      <c r="G6114" s="33"/>
      <c r="N6114"/>
      <c r="O6114"/>
      <c r="P6114"/>
      <c r="Q6114"/>
      <c r="R6114"/>
      <c r="S6114"/>
      <c r="T6114"/>
      <c r="U6114"/>
      <c r="V6114"/>
      <c r="W6114"/>
      <c r="X6114" s="410"/>
      <c r="Y6114" s="410"/>
      <c r="Z6114" s="410"/>
      <c r="AA6114" s="410"/>
      <c r="AB6114" s="410"/>
      <c r="AC6114" s="410"/>
      <c r="AD6114" s="410"/>
    </row>
    <row r="6115" spans="3:30" s="30" customFormat="1" x14ac:dyDescent="0.25">
      <c r="C6115" s="33"/>
      <c r="D6115" s="33"/>
      <c r="E6115" s="33"/>
      <c r="F6115" s="33"/>
      <c r="G6115" s="33"/>
      <c r="N6115"/>
      <c r="O6115"/>
      <c r="P6115"/>
      <c r="Q6115"/>
      <c r="R6115"/>
      <c r="S6115"/>
      <c r="T6115"/>
      <c r="U6115"/>
      <c r="V6115"/>
      <c r="W6115"/>
      <c r="X6115" s="410"/>
      <c r="Y6115" s="410"/>
      <c r="Z6115" s="410"/>
      <c r="AA6115" s="410"/>
      <c r="AB6115" s="410"/>
      <c r="AC6115" s="410"/>
      <c r="AD6115" s="410"/>
    </row>
    <row r="6116" spans="3:30" s="30" customFormat="1" x14ac:dyDescent="0.25">
      <c r="C6116" s="33"/>
      <c r="D6116" s="33"/>
      <c r="E6116" s="33"/>
      <c r="F6116" s="33"/>
      <c r="G6116" s="33"/>
      <c r="N6116"/>
      <c r="O6116"/>
      <c r="P6116"/>
      <c r="Q6116"/>
      <c r="R6116"/>
      <c r="S6116"/>
      <c r="T6116"/>
      <c r="U6116"/>
      <c r="V6116"/>
      <c r="W6116"/>
      <c r="X6116" s="410"/>
      <c r="Y6116" s="410"/>
      <c r="Z6116" s="410"/>
      <c r="AA6116" s="410"/>
      <c r="AB6116" s="410"/>
      <c r="AC6116" s="410"/>
      <c r="AD6116" s="410"/>
    </row>
    <row r="6117" spans="3:30" s="30" customFormat="1" x14ac:dyDescent="0.25">
      <c r="C6117" s="33"/>
      <c r="D6117" s="33"/>
      <c r="E6117" s="33"/>
      <c r="F6117" s="33"/>
      <c r="G6117" s="33"/>
      <c r="N6117"/>
      <c r="O6117"/>
      <c r="P6117"/>
      <c r="Q6117"/>
      <c r="R6117"/>
      <c r="S6117"/>
      <c r="T6117"/>
      <c r="U6117"/>
      <c r="V6117"/>
      <c r="W6117"/>
      <c r="X6117" s="410"/>
      <c r="Y6117" s="410"/>
      <c r="Z6117" s="410"/>
      <c r="AA6117" s="410"/>
      <c r="AB6117" s="410"/>
      <c r="AC6117" s="410"/>
      <c r="AD6117" s="410"/>
    </row>
    <row r="6118" spans="3:30" s="30" customFormat="1" x14ac:dyDescent="0.25">
      <c r="C6118" s="33"/>
      <c r="D6118" s="33"/>
      <c r="E6118" s="33"/>
      <c r="F6118" s="33"/>
      <c r="G6118" s="33"/>
      <c r="N6118"/>
      <c r="O6118"/>
      <c r="P6118"/>
      <c r="Q6118"/>
      <c r="R6118"/>
      <c r="S6118"/>
      <c r="T6118"/>
      <c r="U6118"/>
      <c r="V6118"/>
      <c r="W6118"/>
      <c r="X6118" s="410"/>
      <c r="Y6118" s="410"/>
      <c r="Z6118" s="410"/>
      <c r="AA6118" s="410"/>
      <c r="AB6118" s="410"/>
      <c r="AC6118" s="410"/>
      <c r="AD6118" s="410"/>
    </row>
    <row r="6119" spans="3:30" s="30" customFormat="1" x14ac:dyDescent="0.25">
      <c r="C6119" s="33"/>
      <c r="D6119" s="33"/>
      <c r="E6119" s="33"/>
      <c r="F6119" s="33"/>
      <c r="G6119" s="33"/>
      <c r="N6119"/>
      <c r="O6119"/>
      <c r="P6119"/>
      <c r="Q6119"/>
      <c r="R6119"/>
      <c r="S6119"/>
      <c r="T6119"/>
      <c r="U6119"/>
      <c r="V6119"/>
      <c r="W6119"/>
      <c r="X6119" s="410"/>
      <c r="Y6119" s="410"/>
      <c r="Z6119" s="410"/>
      <c r="AA6119" s="410"/>
      <c r="AB6119" s="410"/>
      <c r="AC6119" s="410"/>
      <c r="AD6119" s="410"/>
    </row>
    <row r="6120" spans="3:30" s="30" customFormat="1" x14ac:dyDescent="0.25">
      <c r="C6120" s="33"/>
      <c r="D6120" s="33"/>
      <c r="E6120" s="33"/>
      <c r="F6120" s="33"/>
      <c r="G6120" s="33"/>
      <c r="N6120"/>
      <c r="O6120"/>
      <c r="P6120"/>
      <c r="Q6120"/>
      <c r="R6120"/>
      <c r="S6120"/>
      <c r="T6120"/>
      <c r="U6120"/>
      <c r="V6120"/>
      <c r="W6120"/>
      <c r="X6120" s="410"/>
      <c r="Y6120" s="410"/>
      <c r="Z6120" s="410"/>
      <c r="AA6120" s="410"/>
      <c r="AB6120" s="410"/>
      <c r="AC6120" s="410"/>
      <c r="AD6120" s="410"/>
    </row>
    <row r="6121" spans="3:30" s="30" customFormat="1" x14ac:dyDescent="0.25">
      <c r="C6121" s="33"/>
      <c r="D6121" s="33"/>
      <c r="E6121" s="33"/>
      <c r="F6121" s="33"/>
      <c r="G6121" s="33"/>
      <c r="N6121"/>
      <c r="O6121"/>
      <c r="P6121"/>
      <c r="Q6121"/>
      <c r="R6121"/>
      <c r="S6121"/>
      <c r="T6121"/>
      <c r="U6121"/>
      <c r="V6121"/>
      <c r="W6121"/>
      <c r="X6121" s="410"/>
      <c r="Y6121" s="410"/>
      <c r="Z6121" s="410"/>
      <c r="AA6121" s="410"/>
      <c r="AB6121" s="410"/>
      <c r="AC6121" s="410"/>
      <c r="AD6121" s="410"/>
    </row>
    <row r="6122" spans="3:30" s="30" customFormat="1" x14ac:dyDescent="0.25">
      <c r="C6122" s="33"/>
      <c r="D6122" s="33"/>
      <c r="E6122" s="33"/>
      <c r="F6122" s="33"/>
      <c r="G6122" s="33"/>
      <c r="N6122"/>
      <c r="O6122"/>
      <c r="P6122"/>
      <c r="Q6122"/>
      <c r="R6122"/>
      <c r="S6122"/>
      <c r="T6122"/>
      <c r="U6122"/>
      <c r="V6122"/>
      <c r="W6122"/>
      <c r="X6122" s="410"/>
      <c r="Y6122" s="410"/>
      <c r="Z6122" s="410"/>
      <c r="AA6122" s="410"/>
      <c r="AB6122" s="410"/>
      <c r="AC6122" s="410"/>
      <c r="AD6122" s="410"/>
    </row>
    <row r="6123" spans="3:30" s="30" customFormat="1" x14ac:dyDescent="0.25">
      <c r="C6123" s="33"/>
      <c r="D6123" s="33"/>
      <c r="E6123" s="33"/>
      <c r="F6123" s="33"/>
      <c r="G6123" s="33"/>
      <c r="N6123"/>
      <c r="O6123"/>
      <c r="P6123"/>
      <c r="Q6123"/>
      <c r="R6123"/>
      <c r="S6123"/>
      <c r="T6123"/>
      <c r="U6123"/>
      <c r="V6123"/>
      <c r="W6123"/>
      <c r="X6123" s="410"/>
      <c r="Y6123" s="410"/>
      <c r="Z6123" s="410"/>
      <c r="AA6123" s="410"/>
      <c r="AB6123" s="410"/>
      <c r="AC6123" s="410"/>
      <c r="AD6123" s="410"/>
    </row>
    <row r="6124" spans="3:30" s="30" customFormat="1" x14ac:dyDescent="0.25">
      <c r="C6124" s="33"/>
      <c r="D6124" s="33"/>
      <c r="E6124" s="33"/>
      <c r="F6124" s="33"/>
      <c r="G6124" s="33"/>
      <c r="N6124"/>
      <c r="O6124"/>
      <c r="P6124"/>
      <c r="Q6124"/>
      <c r="R6124"/>
      <c r="S6124"/>
      <c r="T6124"/>
      <c r="U6124"/>
      <c r="V6124"/>
      <c r="W6124"/>
      <c r="X6124" s="410"/>
      <c r="Y6124" s="410"/>
      <c r="Z6124" s="410"/>
      <c r="AA6124" s="410"/>
      <c r="AB6124" s="410"/>
      <c r="AC6124" s="410"/>
      <c r="AD6124" s="410"/>
    </row>
    <row r="6125" spans="3:30" s="30" customFormat="1" x14ac:dyDescent="0.25">
      <c r="C6125" s="33"/>
      <c r="D6125" s="33"/>
      <c r="E6125" s="33"/>
      <c r="F6125" s="33"/>
      <c r="G6125" s="33"/>
      <c r="N6125"/>
      <c r="O6125"/>
      <c r="P6125"/>
      <c r="Q6125"/>
      <c r="R6125"/>
      <c r="S6125"/>
      <c r="T6125"/>
      <c r="U6125"/>
      <c r="V6125"/>
      <c r="W6125"/>
      <c r="X6125" s="410"/>
      <c r="Y6125" s="410"/>
      <c r="Z6125" s="410"/>
      <c r="AA6125" s="410"/>
      <c r="AB6125" s="410"/>
      <c r="AC6125" s="410"/>
      <c r="AD6125" s="410"/>
    </row>
    <row r="6126" spans="3:30" s="30" customFormat="1" x14ac:dyDescent="0.25">
      <c r="C6126" s="33"/>
      <c r="D6126" s="33"/>
      <c r="E6126" s="33"/>
      <c r="F6126" s="33"/>
      <c r="G6126" s="33"/>
      <c r="N6126"/>
      <c r="O6126"/>
      <c r="P6126"/>
      <c r="Q6126"/>
      <c r="R6126"/>
      <c r="S6126"/>
      <c r="T6126"/>
      <c r="U6126"/>
      <c r="V6126"/>
      <c r="W6126"/>
      <c r="X6126" s="410"/>
      <c r="Y6126" s="410"/>
      <c r="Z6126" s="410"/>
      <c r="AA6126" s="410"/>
      <c r="AB6126" s="410"/>
      <c r="AC6126" s="410"/>
      <c r="AD6126" s="410"/>
    </row>
    <row r="6127" spans="3:30" s="30" customFormat="1" x14ac:dyDescent="0.25">
      <c r="C6127" s="33"/>
      <c r="D6127" s="33"/>
      <c r="E6127" s="33"/>
      <c r="F6127" s="33"/>
      <c r="G6127" s="33"/>
      <c r="N6127"/>
      <c r="O6127"/>
      <c r="P6127"/>
      <c r="Q6127"/>
      <c r="R6127"/>
      <c r="S6127"/>
      <c r="T6127"/>
      <c r="U6127"/>
      <c r="V6127"/>
      <c r="W6127"/>
      <c r="X6127" s="410"/>
      <c r="Y6127" s="410"/>
      <c r="Z6127" s="410"/>
      <c r="AA6127" s="410"/>
      <c r="AB6127" s="410"/>
      <c r="AC6127" s="410"/>
      <c r="AD6127" s="410"/>
    </row>
    <row r="6128" spans="3:30" s="30" customFormat="1" x14ac:dyDescent="0.25">
      <c r="C6128" s="33"/>
      <c r="D6128" s="33"/>
      <c r="E6128" s="33"/>
      <c r="F6128" s="33"/>
      <c r="G6128" s="33"/>
      <c r="N6128"/>
      <c r="O6128"/>
      <c r="P6128"/>
      <c r="Q6128"/>
      <c r="R6128"/>
      <c r="S6128"/>
      <c r="T6128"/>
      <c r="U6128"/>
      <c r="V6128"/>
      <c r="W6128"/>
      <c r="X6128" s="410"/>
      <c r="Y6128" s="410"/>
      <c r="Z6128" s="410"/>
      <c r="AA6128" s="410"/>
      <c r="AB6128" s="410"/>
      <c r="AC6128" s="410"/>
      <c r="AD6128" s="410"/>
    </row>
    <row r="6129" spans="3:30" s="30" customFormat="1" x14ac:dyDescent="0.25">
      <c r="C6129" s="33"/>
      <c r="D6129" s="33"/>
      <c r="E6129" s="33"/>
      <c r="F6129" s="33"/>
      <c r="G6129" s="33"/>
      <c r="N6129"/>
      <c r="O6129"/>
      <c r="P6129"/>
      <c r="Q6129"/>
      <c r="R6129"/>
      <c r="S6129"/>
      <c r="T6129"/>
      <c r="U6129"/>
      <c r="V6129"/>
      <c r="W6129"/>
      <c r="X6129" s="410"/>
      <c r="Y6129" s="410"/>
      <c r="Z6129" s="410"/>
      <c r="AA6129" s="410"/>
      <c r="AB6129" s="410"/>
      <c r="AC6129" s="410"/>
      <c r="AD6129" s="410"/>
    </row>
    <row r="6130" spans="3:30" s="30" customFormat="1" x14ac:dyDescent="0.25">
      <c r="C6130" s="33"/>
      <c r="D6130" s="33"/>
      <c r="E6130" s="33"/>
      <c r="F6130" s="33"/>
      <c r="G6130" s="33"/>
      <c r="N6130"/>
      <c r="O6130"/>
      <c r="P6130"/>
      <c r="Q6130"/>
      <c r="R6130"/>
      <c r="S6130"/>
      <c r="T6130"/>
      <c r="U6130"/>
      <c r="V6130"/>
      <c r="W6130"/>
      <c r="X6130" s="410"/>
      <c r="Y6130" s="410"/>
      <c r="Z6130" s="410"/>
      <c r="AA6130" s="410"/>
      <c r="AB6130" s="410"/>
      <c r="AC6130" s="410"/>
      <c r="AD6130" s="410"/>
    </row>
    <row r="6131" spans="3:30" s="30" customFormat="1" x14ac:dyDescent="0.25">
      <c r="C6131" s="33"/>
      <c r="D6131" s="33"/>
      <c r="E6131" s="33"/>
      <c r="F6131" s="33"/>
      <c r="G6131" s="33"/>
      <c r="N6131"/>
      <c r="O6131"/>
      <c r="P6131"/>
      <c r="Q6131"/>
      <c r="R6131"/>
      <c r="S6131"/>
      <c r="T6131"/>
      <c r="U6131"/>
      <c r="V6131"/>
      <c r="W6131"/>
      <c r="X6131" s="410"/>
      <c r="Y6131" s="410"/>
      <c r="Z6131" s="410"/>
      <c r="AA6131" s="410"/>
      <c r="AB6131" s="410"/>
      <c r="AC6131" s="410"/>
      <c r="AD6131" s="410"/>
    </row>
    <row r="6132" spans="3:30" s="30" customFormat="1" x14ac:dyDescent="0.25">
      <c r="C6132" s="33"/>
      <c r="D6132" s="33"/>
      <c r="E6132" s="33"/>
      <c r="F6132" s="33"/>
      <c r="G6132" s="33"/>
      <c r="N6132"/>
      <c r="O6132"/>
      <c r="P6132"/>
      <c r="Q6132"/>
      <c r="R6132"/>
      <c r="S6132"/>
      <c r="T6132"/>
      <c r="U6132"/>
      <c r="V6132"/>
      <c r="W6132"/>
      <c r="X6132" s="410"/>
      <c r="Y6132" s="410"/>
      <c r="Z6132" s="410"/>
      <c r="AA6132" s="410"/>
      <c r="AB6132" s="410"/>
      <c r="AC6132" s="410"/>
      <c r="AD6132" s="410"/>
    </row>
    <row r="6133" spans="3:30" s="30" customFormat="1" x14ac:dyDescent="0.25">
      <c r="C6133" s="33"/>
      <c r="D6133" s="33"/>
      <c r="E6133" s="33"/>
      <c r="F6133" s="33"/>
      <c r="G6133" s="33"/>
      <c r="N6133"/>
      <c r="O6133"/>
      <c r="P6133"/>
      <c r="Q6133"/>
      <c r="R6133"/>
      <c r="S6133"/>
      <c r="T6133"/>
      <c r="U6133"/>
      <c r="V6133"/>
      <c r="W6133"/>
      <c r="X6133" s="410"/>
      <c r="Y6133" s="410"/>
      <c r="Z6133" s="410"/>
      <c r="AA6133" s="410"/>
      <c r="AB6133" s="410"/>
      <c r="AC6133" s="410"/>
      <c r="AD6133" s="410"/>
    </row>
    <row r="6134" spans="3:30" s="30" customFormat="1" x14ac:dyDescent="0.25">
      <c r="C6134" s="33"/>
      <c r="D6134" s="33"/>
      <c r="E6134" s="33"/>
      <c r="F6134" s="33"/>
      <c r="G6134" s="33"/>
      <c r="N6134"/>
      <c r="O6134"/>
      <c r="P6134"/>
      <c r="Q6134"/>
      <c r="R6134"/>
      <c r="S6134"/>
      <c r="T6134"/>
      <c r="U6134"/>
      <c r="V6134"/>
      <c r="W6134"/>
      <c r="X6134" s="410"/>
      <c r="Y6134" s="410"/>
      <c r="Z6134" s="410"/>
      <c r="AA6134" s="410"/>
      <c r="AB6134" s="410"/>
      <c r="AC6134" s="410"/>
      <c r="AD6134" s="410"/>
    </row>
    <row r="6135" spans="3:30" s="30" customFormat="1" x14ac:dyDescent="0.25">
      <c r="C6135" s="33"/>
      <c r="D6135" s="33"/>
      <c r="E6135" s="33"/>
      <c r="F6135" s="33"/>
      <c r="G6135" s="33"/>
      <c r="N6135"/>
      <c r="O6135"/>
      <c r="P6135"/>
      <c r="Q6135"/>
      <c r="R6135"/>
      <c r="S6135"/>
      <c r="T6135"/>
      <c r="U6135"/>
      <c r="V6135"/>
      <c r="W6135"/>
      <c r="X6135" s="410"/>
      <c r="Y6135" s="410"/>
      <c r="Z6135" s="410"/>
      <c r="AA6135" s="410"/>
      <c r="AB6135" s="410"/>
      <c r="AC6135" s="410"/>
      <c r="AD6135" s="410"/>
    </row>
    <row r="6136" spans="3:30" s="30" customFormat="1" x14ac:dyDescent="0.25">
      <c r="C6136" s="33"/>
      <c r="D6136" s="33"/>
      <c r="E6136" s="33"/>
      <c r="F6136" s="33"/>
      <c r="G6136" s="33"/>
      <c r="N6136"/>
      <c r="O6136"/>
      <c r="P6136"/>
      <c r="Q6136"/>
      <c r="R6136"/>
      <c r="S6136"/>
      <c r="T6136"/>
      <c r="U6136"/>
      <c r="V6136"/>
      <c r="W6136"/>
      <c r="X6136" s="410"/>
      <c r="Y6136" s="410"/>
      <c r="Z6136" s="410"/>
      <c r="AA6136" s="410"/>
      <c r="AB6136" s="410"/>
      <c r="AC6136" s="410"/>
      <c r="AD6136" s="410"/>
    </row>
    <row r="6137" spans="3:30" s="30" customFormat="1" x14ac:dyDescent="0.25">
      <c r="C6137" s="33"/>
      <c r="D6137" s="33"/>
      <c r="E6137" s="33"/>
      <c r="F6137" s="33"/>
      <c r="G6137" s="33"/>
      <c r="N6137"/>
      <c r="O6137"/>
      <c r="P6137"/>
      <c r="Q6137"/>
      <c r="R6137"/>
      <c r="S6137"/>
      <c r="T6137"/>
      <c r="U6137"/>
      <c r="V6137"/>
      <c r="W6137"/>
      <c r="X6137" s="410"/>
      <c r="Y6137" s="410"/>
      <c r="Z6137" s="410"/>
      <c r="AA6137" s="410"/>
      <c r="AB6137" s="410"/>
      <c r="AC6137" s="410"/>
      <c r="AD6137" s="410"/>
    </row>
    <row r="6138" spans="3:30" s="30" customFormat="1" x14ac:dyDescent="0.25">
      <c r="C6138" s="33"/>
      <c r="D6138" s="33"/>
      <c r="E6138" s="33"/>
      <c r="F6138" s="33"/>
      <c r="G6138" s="33"/>
      <c r="N6138"/>
      <c r="O6138"/>
      <c r="P6138"/>
      <c r="Q6138"/>
      <c r="R6138"/>
      <c r="S6138"/>
      <c r="T6138"/>
      <c r="U6138"/>
      <c r="V6138"/>
      <c r="W6138"/>
      <c r="X6138" s="410"/>
      <c r="Y6138" s="410"/>
      <c r="Z6138" s="410"/>
      <c r="AA6138" s="410"/>
      <c r="AB6138" s="410"/>
      <c r="AC6138" s="410"/>
      <c r="AD6138" s="410"/>
    </row>
    <row r="6139" spans="3:30" s="30" customFormat="1" x14ac:dyDescent="0.25">
      <c r="C6139" s="33"/>
      <c r="D6139" s="33"/>
      <c r="E6139" s="33"/>
      <c r="F6139" s="33"/>
      <c r="G6139" s="33"/>
      <c r="N6139"/>
      <c r="O6139"/>
      <c r="P6139"/>
      <c r="Q6139"/>
      <c r="R6139"/>
      <c r="S6139"/>
      <c r="T6139"/>
      <c r="U6139"/>
      <c r="V6139"/>
      <c r="W6139"/>
      <c r="X6139" s="410"/>
      <c r="Y6139" s="410"/>
      <c r="Z6139" s="410"/>
      <c r="AA6139" s="410"/>
      <c r="AB6139" s="410"/>
      <c r="AC6139" s="410"/>
      <c r="AD6139" s="410"/>
    </row>
    <row r="6140" spans="3:30" s="30" customFormat="1" x14ac:dyDescent="0.25">
      <c r="C6140" s="33"/>
      <c r="D6140" s="33"/>
      <c r="E6140" s="33"/>
      <c r="F6140" s="33"/>
      <c r="G6140" s="33"/>
      <c r="N6140"/>
      <c r="O6140"/>
      <c r="P6140"/>
      <c r="Q6140"/>
      <c r="R6140"/>
      <c r="S6140"/>
      <c r="T6140"/>
      <c r="U6140"/>
      <c r="V6140"/>
      <c r="W6140"/>
      <c r="X6140" s="410"/>
      <c r="Y6140" s="410"/>
      <c r="Z6140" s="410"/>
      <c r="AA6140" s="410"/>
      <c r="AB6140" s="410"/>
      <c r="AC6140" s="410"/>
      <c r="AD6140" s="410"/>
    </row>
    <row r="6141" spans="3:30" s="30" customFormat="1" x14ac:dyDescent="0.25">
      <c r="C6141" s="33"/>
      <c r="D6141" s="33"/>
      <c r="E6141" s="33"/>
      <c r="F6141" s="33"/>
      <c r="G6141" s="33"/>
      <c r="N6141"/>
      <c r="O6141"/>
      <c r="P6141"/>
      <c r="Q6141"/>
      <c r="R6141"/>
      <c r="S6141"/>
      <c r="T6141"/>
      <c r="U6141"/>
      <c r="V6141"/>
      <c r="W6141"/>
      <c r="X6141" s="410"/>
      <c r="Y6141" s="410"/>
      <c r="Z6141" s="410"/>
      <c r="AA6141" s="410"/>
      <c r="AB6141" s="410"/>
      <c r="AC6141" s="410"/>
      <c r="AD6141" s="410"/>
    </row>
    <row r="6142" spans="3:30" s="30" customFormat="1" x14ac:dyDescent="0.25">
      <c r="C6142" s="33"/>
      <c r="D6142" s="33"/>
      <c r="E6142" s="33"/>
      <c r="F6142" s="33"/>
      <c r="G6142" s="33"/>
      <c r="N6142"/>
      <c r="O6142"/>
      <c r="P6142"/>
      <c r="Q6142"/>
      <c r="R6142"/>
      <c r="S6142"/>
      <c r="T6142"/>
      <c r="U6142"/>
      <c r="V6142"/>
      <c r="W6142"/>
      <c r="X6142" s="410"/>
      <c r="Y6142" s="410"/>
      <c r="Z6142" s="410"/>
      <c r="AA6142" s="410"/>
      <c r="AB6142" s="410"/>
      <c r="AC6142" s="410"/>
      <c r="AD6142" s="410"/>
    </row>
    <row r="6143" spans="3:30" s="30" customFormat="1" x14ac:dyDescent="0.25">
      <c r="C6143" s="33"/>
      <c r="D6143" s="33"/>
      <c r="E6143" s="33"/>
      <c r="F6143" s="33"/>
      <c r="G6143" s="33"/>
      <c r="N6143"/>
      <c r="O6143"/>
      <c r="P6143"/>
      <c r="Q6143"/>
      <c r="R6143"/>
      <c r="S6143"/>
      <c r="T6143"/>
      <c r="U6143"/>
      <c r="V6143"/>
      <c r="W6143"/>
      <c r="X6143" s="410"/>
      <c r="Y6143" s="410"/>
      <c r="Z6143" s="410"/>
      <c r="AA6143" s="410"/>
      <c r="AB6143" s="410"/>
      <c r="AC6143" s="410"/>
      <c r="AD6143" s="410"/>
    </row>
    <row r="6144" spans="3:30" s="30" customFormat="1" x14ac:dyDescent="0.25">
      <c r="C6144" s="33"/>
      <c r="D6144" s="33"/>
      <c r="E6144" s="33"/>
      <c r="F6144" s="33"/>
      <c r="G6144" s="33"/>
      <c r="N6144"/>
      <c r="O6144"/>
      <c r="P6144"/>
      <c r="Q6144"/>
      <c r="R6144"/>
      <c r="S6144"/>
      <c r="T6144"/>
      <c r="U6144"/>
      <c r="V6144"/>
      <c r="W6144"/>
      <c r="X6144" s="410"/>
      <c r="Y6144" s="410"/>
      <c r="Z6144" s="410"/>
      <c r="AA6144" s="410"/>
      <c r="AB6144" s="410"/>
      <c r="AC6144" s="410"/>
      <c r="AD6144" s="410"/>
    </row>
    <row r="6145" spans="1:30" s="30" customFormat="1" x14ac:dyDescent="0.25">
      <c r="C6145" s="33"/>
      <c r="D6145" s="33"/>
      <c r="E6145" s="33"/>
      <c r="F6145" s="33"/>
      <c r="G6145" s="33"/>
      <c r="N6145"/>
      <c r="O6145"/>
      <c r="P6145"/>
      <c r="Q6145"/>
      <c r="R6145"/>
      <c r="S6145"/>
      <c r="T6145"/>
      <c r="U6145"/>
      <c r="V6145"/>
      <c r="W6145"/>
      <c r="X6145" s="410"/>
      <c r="Y6145" s="410"/>
      <c r="Z6145" s="410"/>
      <c r="AA6145" s="410"/>
      <c r="AB6145" s="410"/>
      <c r="AC6145" s="410"/>
      <c r="AD6145" s="410"/>
    </row>
    <row r="6146" spans="1:30" s="30" customFormat="1" x14ac:dyDescent="0.25">
      <c r="C6146" s="33"/>
      <c r="D6146" s="33"/>
      <c r="E6146" s="33"/>
      <c r="F6146" s="33"/>
      <c r="G6146" s="33"/>
      <c r="N6146"/>
      <c r="O6146"/>
      <c r="P6146"/>
      <c r="Q6146"/>
      <c r="R6146"/>
      <c r="S6146"/>
      <c r="T6146"/>
      <c r="U6146"/>
      <c r="V6146"/>
      <c r="W6146"/>
      <c r="X6146" s="410"/>
      <c r="Y6146" s="410"/>
      <c r="Z6146" s="410"/>
      <c r="AA6146" s="410"/>
      <c r="AB6146" s="410"/>
      <c r="AC6146" s="410"/>
      <c r="AD6146" s="410"/>
    </row>
    <row r="6147" spans="1:30" s="30" customFormat="1" x14ac:dyDescent="0.25">
      <c r="C6147" s="33"/>
      <c r="D6147" s="33"/>
      <c r="E6147" s="33"/>
      <c r="F6147" s="33"/>
      <c r="G6147" s="33"/>
      <c r="N6147"/>
      <c r="O6147"/>
      <c r="P6147"/>
      <c r="Q6147"/>
      <c r="R6147"/>
      <c r="S6147"/>
      <c r="T6147"/>
      <c r="U6147"/>
      <c r="V6147"/>
      <c r="W6147"/>
      <c r="X6147" s="410"/>
      <c r="Y6147" s="410"/>
      <c r="Z6147" s="410"/>
      <c r="AA6147" s="410"/>
      <c r="AB6147" s="410"/>
      <c r="AC6147" s="410"/>
      <c r="AD6147" s="410"/>
    </row>
    <row r="6148" spans="1:30" s="30" customFormat="1" x14ac:dyDescent="0.25">
      <c r="C6148" s="33"/>
      <c r="D6148" s="33"/>
      <c r="E6148" s="33"/>
      <c r="F6148" s="33"/>
      <c r="G6148" s="33"/>
      <c r="N6148"/>
      <c r="O6148"/>
      <c r="P6148"/>
      <c r="Q6148"/>
      <c r="R6148"/>
      <c r="S6148"/>
      <c r="T6148"/>
      <c r="U6148"/>
      <c r="V6148"/>
      <c r="W6148"/>
      <c r="X6148" s="410"/>
      <c r="Y6148" s="410"/>
      <c r="Z6148" s="410"/>
      <c r="AA6148" s="410"/>
      <c r="AB6148" s="410"/>
      <c r="AC6148" s="410"/>
      <c r="AD6148" s="410"/>
    </row>
    <row r="6149" spans="1:30" s="30" customFormat="1" x14ac:dyDescent="0.25">
      <c r="C6149" s="33"/>
      <c r="D6149" s="33"/>
      <c r="E6149" s="33"/>
      <c r="F6149" s="33"/>
      <c r="G6149" s="33"/>
      <c r="N6149"/>
      <c r="O6149"/>
      <c r="P6149"/>
      <c r="Q6149"/>
      <c r="R6149"/>
      <c r="S6149"/>
      <c r="T6149"/>
      <c r="U6149"/>
      <c r="V6149"/>
      <c r="W6149"/>
      <c r="X6149" s="410"/>
      <c r="Y6149" s="410"/>
      <c r="Z6149" s="410"/>
      <c r="AA6149" s="410"/>
      <c r="AB6149" s="410"/>
      <c r="AC6149" s="410"/>
      <c r="AD6149" s="410"/>
    </row>
    <row r="6150" spans="1:30" s="30" customFormat="1" x14ac:dyDescent="0.25">
      <c r="C6150" s="33"/>
      <c r="D6150" s="33"/>
      <c r="E6150" s="33"/>
      <c r="F6150" s="33"/>
      <c r="G6150" s="33"/>
      <c r="N6150"/>
      <c r="O6150"/>
      <c r="P6150"/>
      <c r="Q6150"/>
      <c r="R6150"/>
      <c r="S6150"/>
      <c r="T6150"/>
      <c r="U6150"/>
      <c r="V6150"/>
      <c r="W6150"/>
      <c r="X6150" s="410"/>
      <c r="Y6150" s="410"/>
      <c r="Z6150" s="410"/>
      <c r="AA6150" s="410"/>
      <c r="AB6150" s="410"/>
      <c r="AC6150" s="410"/>
      <c r="AD6150" s="410"/>
    </row>
    <row r="6151" spans="1:30" s="30" customFormat="1" x14ac:dyDescent="0.25">
      <c r="C6151" s="33"/>
      <c r="D6151" s="33"/>
      <c r="E6151" s="33"/>
      <c r="F6151" s="33"/>
      <c r="G6151" s="33"/>
      <c r="N6151"/>
      <c r="O6151"/>
      <c r="P6151"/>
      <c r="Q6151"/>
      <c r="R6151"/>
      <c r="S6151"/>
      <c r="T6151"/>
      <c r="U6151"/>
      <c r="V6151"/>
      <c r="W6151"/>
      <c r="X6151" s="410"/>
      <c r="Y6151" s="410"/>
      <c r="Z6151" s="410"/>
      <c r="AA6151" s="410"/>
      <c r="AB6151" s="410"/>
      <c r="AC6151" s="410"/>
      <c r="AD6151" s="410"/>
    </row>
    <row r="6152" spans="1:30" s="30" customFormat="1" x14ac:dyDescent="0.25">
      <c r="C6152" s="33"/>
      <c r="D6152" s="33"/>
      <c r="E6152" s="33"/>
      <c r="F6152" s="33"/>
      <c r="G6152" s="33"/>
      <c r="N6152"/>
      <c r="O6152"/>
      <c r="P6152"/>
      <c r="Q6152"/>
      <c r="R6152"/>
      <c r="S6152"/>
      <c r="T6152"/>
      <c r="U6152"/>
      <c r="V6152"/>
      <c r="W6152"/>
      <c r="X6152" s="410"/>
      <c r="Y6152" s="410"/>
      <c r="Z6152" s="410"/>
      <c r="AA6152" s="410"/>
      <c r="AB6152" s="410"/>
      <c r="AC6152" s="410"/>
      <c r="AD6152" s="410"/>
    </row>
    <row r="6153" spans="1:30" s="30" customFormat="1" x14ac:dyDescent="0.25">
      <c r="C6153" s="33"/>
      <c r="D6153" s="33"/>
      <c r="E6153" s="33"/>
      <c r="F6153" s="33"/>
      <c r="G6153" s="33"/>
      <c r="N6153"/>
      <c r="O6153"/>
      <c r="P6153"/>
      <c r="Q6153"/>
      <c r="R6153"/>
      <c r="S6153"/>
      <c r="T6153"/>
      <c r="U6153"/>
      <c r="V6153"/>
      <c r="W6153"/>
      <c r="X6153" s="410"/>
      <c r="Y6153" s="410"/>
      <c r="Z6153" s="410"/>
      <c r="AA6153" s="410"/>
      <c r="AB6153" s="410"/>
      <c r="AC6153" s="410"/>
      <c r="AD6153" s="410"/>
    </row>
    <row r="6154" spans="1:30" s="30" customFormat="1" x14ac:dyDescent="0.25">
      <c r="C6154" s="33"/>
      <c r="D6154" s="33"/>
      <c r="E6154" s="33"/>
      <c r="F6154" s="33"/>
      <c r="G6154" s="33"/>
      <c r="N6154"/>
      <c r="O6154"/>
      <c r="P6154"/>
      <c r="Q6154"/>
      <c r="R6154"/>
      <c r="S6154"/>
      <c r="T6154"/>
      <c r="U6154"/>
      <c r="V6154"/>
      <c r="W6154"/>
      <c r="X6154" s="410"/>
      <c r="Y6154" s="410"/>
      <c r="Z6154" s="410"/>
      <c r="AA6154" s="410"/>
      <c r="AB6154" s="410"/>
      <c r="AC6154" s="410"/>
      <c r="AD6154" s="410"/>
    </row>
    <row r="6155" spans="1:30" s="30" customFormat="1" x14ac:dyDescent="0.25">
      <c r="C6155" s="33"/>
      <c r="D6155" s="33"/>
      <c r="E6155" s="33"/>
      <c r="F6155" s="33"/>
      <c r="G6155" s="33"/>
      <c r="N6155"/>
      <c r="O6155"/>
      <c r="P6155"/>
      <c r="Q6155"/>
      <c r="R6155"/>
      <c r="S6155"/>
      <c r="T6155"/>
      <c r="U6155"/>
      <c r="V6155"/>
      <c r="W6155"/>
      <c r="X6155" s="410"/>
      <c r="Y6155" s="410"/>
      <c r="Z6155" s="410"/>
      <c r="AA6155" s="410"/>
      <c r="AB6155" s="410"/>
      <c r="AC6155" s="410"/>
      <c r="AD6155" s="410"/>
    </row>
    <row r="6156" spans="1:30" s="30" customFormat="1" x14ac:dyDescent="0.25">
      <c r="C6156" s="33"/>
      <c r="D6156" s="33"/>
      <c r="E6156" s="33"/>
      <c r="F6156" s="33"/>
      <c r="G6156" s="33"/>
      <c r="N6156"/>
      <c r="O6156"/>
      <c r="P6156"/>
      <c r="Q6156"/>
      <c r="R6156"/>
      <c r="S6156"/>
      <c r="T6156"/>
      <c r="U6156"/>
      <c r="V6156"/>
      <c r="W6156"/>
      <c r="X6156" s="410"/>
      <c r="Y6156" s="410"/>
      <c r="Z6156" s="410"/>
      <c r="AA6156" s="410"/>
      <c r="AB6156" s="410"/>
      <c r="AC6156" s="410"/>
      <c r="AD6156" s="410"/>
    </row>
    <row r="6157" spans="1:30" s="30" customFormat="1" x14ac:dyDescent="0.25">
      <c r="A6157"/>
      <c r="B6157"/>
      <c r="C6157" s="33"/>
      <c r="D6157" s="33"/>
      <c r="E6157" s="33"/>
      <c r="F6157" s="33"/>
      <c r="G6157" s="33"/>
      <c r="N6157"/>
      <c r="O6157"/>
      <c r="P6157"/>
      <c r="Q6157"/>
      <c r="R6157"/>
      <c r="S6157"/>
      <c r="T6157"/>
      <c r="U6157"/>
      <c r="V6157"/>
      <c r="W6157"/>
      <c r="X6157" s="410"/>
      <c r="Y6157" s="410"/>
      <c r="Z6157" s="410"/>
      <c r="AA6157" s="410"/>
      <c r="AB6157" s="410"/>
      <c r="AC6157" s="410"/>
      <c r="AD6157" s="410"/>
    </row>
    <row r="6158" spans="1:30" s="30" customFormat="1" x14ac:dyDescent="0.25">
      <c r="A6158"/>
      <c r="B6158"/>
      <c r="C6158" s="33"/>
      <c r="D6158" s="33"/>
      <c r="E6158" s="33"/>
      <c r="F6158" s="33"/>
      <c r="G6158" s="33"/>
      <c r="N6158"/>
      <c r="O6158"/>
      <c r="P6158"/>
      <c r="Q6158"/>
      <c r="R6158"/>
      <c r="S6158"/>
      <c r="T6158"/>
      <c r="U6158"/>
      <c r="V6158"/>
      <c r="W6158"/>
      <c r="X6158" s="410"/>
      <c r="Y6158" s="410"/>
      <c r="Z6158" s="410"/>
      <c r="AA6158" s="410"/>
      <c r="AB6158" s="410"/>
      <c r="AC6158" s="410"/>
      <c r="AD6158" s="410"/>
    </row>
    <row r="6159" spans="1:30" s="30" customFormat="1" x14ac:dyDescent="0.25">
      <c r="A6159"/>
      <c r="B6159"/>
      <c r="C6159" s="33"/>
      <c r="D6159" s="33"/>
      <c r="E6159" s="33"/>
      <c r="F6159" s="33"/>
      <c r="G6159" s="33"/>
      <c r="N6159"/>
      <c r="O6159"/>
      <c r="P6159"/>
      <c r="Q6159"/>
      <c r="R6159"/>
      <c r="S6159"/>
      <c r="T6159"/>
      <c r="U6159"/>
      <c r="V6159"/>
      <c r="W6159"/>
      <c r="X6159" s="410"/>
      <c r="Y6159" s="410"/>
      <c r="Z6159" s="410"/>
      <c r="AA6159" s="410"/>
      <c r="AB6159" s="410"/>
      <c r="AC6159" s="410"/>
      <c r="AD6159" s="410"/>
    </row>
    <row r="6160" spans="1:30" s="30" customFormat="1" x14ac:dyDescent="0.25">
      <c r="A6160"/>
      <c r="B6160"/>
      <c r="C6160" s="33"/>
      <c r="D6160" s="33"/>
      <c r="E6160" s="33"/>
      <c r="F6160" s="33"/>
      <c r="G6160" s="33"/>
      <c r="N6160"/>
      <c r="O6160"/>
      <c r="P6160"/>
      <c r="Q6160"/>
      <c r="R6160"/>
      <c r="S6160"/>
      <c r="T6160"/>
      <c r="U6160"/>
      <c r="V6160"/>
      <c r="W6160"/>
      <c r="X6160" s="410"/>
      <c r="Y6160" s="410"/>
      <c r="Z6160" s="410"/>
      <c r="AA6160" s="410"/>
      <c r="AB6160" s="410"/>
      <c r="AC6160" s="410"/>
      <c r="AD6160" s="410"/>
    </row>
    <row r="6161" spans="1:30" s="30" customFormat="1" x14ac:dyDescent="0.25">
      <c r="A6161"/>
      <c r="B6161"/>
      <c r="C6161" s="33"/>
      <c r="D6161" s="33"/>
      <c r="E6161" s="33"/>
      <c r="F6161" s="33"/>
      <c r="G6161" s="33"/>
      <c r="N6161"/>
      <c r="O6161"/>
      <c r="P6161"/>
      <c r="Q6161"/>
      <c r="R6161"/>
      <c r="S6161"/>
      <c r="T6161"/>
      <c r="U6161"/>
      <c r="V6161"/>
      <c r="W6161"/>
      <c r="X6161" s="410"/>
      <c r="Y6161" s="410"/>
      <c r="Z6161" s="410"/>
      <c r="AA6161" s="410"/>
      <c r="AB6161" s="410"/>
      <c r="AC6161" s="410"/>
      <c r="AD6161" s="410"/>
    </row>
    <row r="6162" spans="1:30" s="30" customFormat="1" x14ac:dyDescent="0.25">
      <c r="A6162"/>
      <c r="B6162"/>
      <c r="C6162" s="33"/>
      <c r="D6162" s="33"/>
      <c r="E6162" s="33"/>
      <c r="F6162" s="33"/>
      <c r="G6162" s="33"/>
      <c r="N6162"/>
      <c r="O6162"/>
      <c r="P6162"/>
      <c r="Q6162"/>
      <c r="R6162"/>
      <c r="S6162"/>
      <c r="T6162"/>
      <c r="U6162"/>
      <c r="V6162"/>
      <c r="W6162"/>
      <c r="X6162" s="410"/>
      <c r="Y6162" s="410"/>
      <c r="Z6162" s="410"/>
      <c r="AA6162" s="410"/>
      <c r="AB6162" s="410"/>
      <c r="AC6162" s="410"/>
      <c r="AD6162" s="410"/>
    </row>
    <row r="6163" spans="1:30" s="30" customFormat="1" x14ac:dyDescent="0.25">
      <c r="A6163"/>
      <c r="B6163"/>
      <c r="C6163" s="33"/>
      <c r="D6163" s="33"/>
      <c r="E6163" s="33"/>
      <c r="F6163" s="33"/>
      <c r="G6163" s="33"/>
      <c r="N6163"/>
      <c r="O6163"/>
      <c r="P6163"/>
      <c r="Q6163"/>
      <c r="R6163"/>
      <c r="S6163"/>
      <c r="T6163"/>
      <c r="U6163"/>
      <c r="V6163"/>
      <c r="W6163"/>
      <c r="X6163" s="410"/>
      <c r="Y6163" s="410"/>
      <c r="Z6163" s="410"/>
      <c r="AA6163" s="410"/>
      <c r="AB6163" s="410"/>
      <c r="AC6163" s="410"/>
      <c r="AD6163" s="410"/>
    </row>
    <row r="6164" spans="1:30" s="30" customFormat="1" x14ac:dyDescent="0.25">
      <c r="A6164"/>
      <c r="B6164"/>
      <c r="C6164" s="33"/>
      <c r="D6164" s="33"/>
      <c r="E6164" s="33"/>
      <c r="F6164" s="33"/>
      <c r="G6164" s="33"/>
      <c r="N6164"/>
      <c r="O6164"/>
      <c r="P6164"/>
      <c r="Q6164"/>
      <c r="R6164"/>
      <c r="S6164"/>
      <c r="T6164"/>
      <c r="U6164"/>
      <c r="V6164"/>
      <c r="W6164"/>
      <c r="X6164" s="410"/>
      <c r="Y6164" s="410"/>
      <c r="Z6164" s="410"/>
      <c r="AA6164" s="410"/>
      <c r="AB6164" s="410"/>
      <c r="AC6164" s="410"/>
      <c r="AD6164" s="410"/>
    </row>
    <row r="6165" spans="1:30" s="30" customFormat="1" x14ac:dyDescent="0.25">
      <c r="A6165"/>
      <c r="B6165"/>
      <c r="C6165" s="33"/>
      <c r="D6165" s="33"/>
      <c r="E6165" s="33"/>
      <c r="F6165" s="33"/>
      <c r="G6165" s="33"/>
      <c r="N6165"/>
      <c r="O6165"/>
      <c r="P6165"/>
      <c r="Q6165"/>
      <c r="R6165"/>
      <c r="S6165"/>
      <c r="T6165"/>
      <c r="U6165"/>
      <c r="V6165"/>
      <c r="W6165"/>
      <c r="X6165" s="410"/>
      <c r="Y6165" s="410"/>
      <c r="Z6165" s="410"/>
      <c r="AA6165" s="410"/>
      <c r="AB6165" s="410"/>
      <c r="AC6165" s="410"/>
      <c r="AD6165" s="410"/>
    </row>
    <row r="6166" spans="1:30" s="30" customFormat="1" x14ac:dyDescent="0.25">
      <c r="A6166"/>
      <c r="B6166"/>
      <c r="C6166" s="33"/>
      <c r="D6166" s="33"/>
      <c r="E6166" s="33"/>
      <c r="F6166" s="33"/>
      <c r="G6166" s="33"/>
      <c r="N6166"/>
      <c r="O6166"/>
      <c r="P6166"/>
      <c r="Q6166"/>
      <c r="R6166"/>
      <c r="S6166"/>
      <c r="T6166"/>
      <c r="U6166"/>
      <c r="V6166"/>
      <c r="W6166"/>
      <c r="X6166" s="410"/>
      <c r="Y6166" s="410"/>
      <c r="Z6166" s="410"/>
      <c r="AA6166" s="410"/>
      <c r="AB6166" s="410"/>
      <c r="AC6166" s="410"/>
      <c r="AD6166" s="410"/>
    </row>
    <row r="6167" spans="1:30" s="30" customFormat="1" x14ac:dyDescent="0.25">
      <c r="A6167"/>
      <c r="B6167"/>
      <c r="C6167" s="33"/>
      <c r="D6167" s="33"/>
      <c r="E6167" s="33"/>
      <c r="F6167" s="33"/>
      <c r="G6167" s="33"/>
      <c r="N6167"/>
      <c r="O6167"/>
      <c r="P6167"/>
      <c r="Q6167"/>
      <c r="R6167"/>
      <c r="S6167"/>
      <c r="T6167"/>
      <c r="U6167"/>
      <c r="V6167"/>
      <c r="W6167"/>
      <c r="X6167" s="410"/>
      <c r="Y6167" s="410"/>
      <c r="Z6167" s="410"/>
      <c r="AA6167" s="410"/>
      <c r="AB6167" s="410"/>
      <c r="AC6167" s="410"/>
      <c r="AD6167" s="410"/>
    </row>
    <row r="6168" spans="1:30" s="30" customFormat="1" x14ac:dyDescent="0.25">
      <c r="A6168"/>
      <c r="B6168"/>
      <c r="C6168" s="33"/>
      <c r="D6168" s="33"/>
      <c r="E6168" s="33"/>
      <c r="F6168" s="33"/>
      <c r="G6168" s="33"/>
      <c r="N6168"/>
      <c r="O6168"/>
      <c r="P6168"/>
      <c r="Q6168"/>
      <c r="R6168"/>
      <c r="S6168"/>
      <c r="T6168"/>
      <c r="U6168"/>
      <c r="V6168"/>
      <c r="W6168"/>
      <c r="X6168" s="410"/>
      <c r="Y6168" s="410"/>
      <c r="Z6168" s="410"/>
      <c r="AA6168" s="410"/>
      <c r="AB6168" s="410"/>
      <c r="AC6168" s="410"/>
      <c r="AD6168" s="410"/>
    </row>
    <row r="6169" spans="1:30" s="30" customFormat="1" x14ac:dyDescent="0.25">
      <c r="A6169"/>
      <c r="B6169"/>
      <c r="C6169" s="33"/>
      <c r="D6169" s="33"/>
      <c r="E6169" s="33"/>
      <c r="F6169" s="33"/>
      <c r="G6169" s="33"/>
      <c r="N6169"/>
      <c r="O6169"/>
      <c r="P6169"/>
      <c r="Q6169"/>
      <c r="R6169"/>
      <c r="S6169"/>
      <c r="T6169"/>
      <c r="U6169"/>
      <c r="V6169"/>
      <c r="W6169"/>
      <c r="X6169" s="410"/>
      <c r="Y6169" s="410"/>
      <c r="Z6169" s="410"/>
      <c r="AA6169" s="410"/>
      <c r="AB6169" s="410"/>
      <c r="AC6169" s="410"/>
      <c r="AD6169" s="410"/>
    </row>
    <row r="6170" spans="1:30" s="30" customFormat="1" x14ac:dyDescent="0.25">
      <c r="A6170"/>
      <c r="B6170"/>
      <c r="C6170" s="33"/>
      <c r="D6170" s="33"/>
      <c r="E6170" s="33"/>
      <c r="F6170" s="33"/>
      <c r="G6170" s="33"/>
      <c r="N6170"/>
      <c r="O6170"/>
      <c r="P6170"/>
      <c r="Q6170"/>
      <c r="R6170"/>
      <c r="S6170"/>
      <c r="T6170"/>
      <c r="U6170"/>
      <c r="V6170"/>
      <c r="W6170"/>
      <c r="X6170" s="410"/>
      <c r="Y6170" s="410"/>
      <c r="Z6170" s="410"/>
      <c r="AA6170" s="410"/>
      <c r="AB6170" s="410"/>
      <c r="AC6170" s="410"/>
      <c r="AD6170" s="410"/>
    </row>
    <row r="6171" spans="1:30" s="30" customFormat="1" x14ac:dyDescent="0.25">
      <c r="A6171"/>
      <c r="B6171"/>
      <c r="C6171" s="33"/>
      <c r="D6171" s="33"/>
      <c r="E6171" s="33"/>
      <c r="F6171" s="33"/>
      <c r="G6171" s="33"/>
      <c r="N6171"/>
      <c r="O6171"/>
      <c r="P6171"/>
      <c r="Q6171"/>
      <c r="R6171"/>
      <c r="S6171"/>
      <c r="T6171"/>
      <c r="U6171"/>
      <c r="V6171"/>
      <c r="W6171"/>
      <c r="X6171" s="410"/>
      <c r="Y6171" s="410"/>
      <c r="Z6171" s="410"/>
      <c r="AA6171" s="410"/>
      <c r="AB6171" s="410"/>
      <c r="AC6171" s="410"/>
      <c r="AD6171" s="410"/>
    </row>
    <row r="6172" spans="1:30" s="30" customFormat="1" x14ac:dyDescent="0.25">
      <c r="A6172"/>
      <c r="B6172"/>
      <c r="C6172" s="33"/>
      <c r="D6172" s="33"/>
      <c r="E6172" s="33"/>
      <c r="F6172" s="33"/>
      <c r="G6172" s="33"/>
      <c r="N6172"/>
      <c r="O6172"/>
      <c r="P6172"/>
      <c r="Q6172"/>
      <c r="R6172"/>
      <c r="S6172"/>
      <c r="T6172"/>
      <c r="U6172"/>
      <c r="V6172"/>
      <c r="W6172"/>
      <c r="X6172" s="410"/>
      <c r="Y6172" s="410"/>
      <c r="Z6172" s="410"/>
      <c r="AA6172" s="410"/>
      <c r="AB6172" s="410"/>
      <c r="AC6172" s="410"/>
      <c r="AD6172" s="410"/>
    </row>
    <row r="6173" spans="1:30" s="30" customFormat="1" x14ac:dyDescent="0.25">
      <c r="A6173"/>
      <c r="B6173"/>
      <c r="C6173" s="33"/>
      <c r="D6173" s="33"/>
      <c r="E6173" s="33"/>
      <c r="F6173" s="33"/>
      <c r="G6173" s="33"/>
      <c r="N6173"/>
      <c r="O6173"/>
      <c r="P6173"/>
      <c r="Q6173"/>
      <c r="R6173"/>
      <c r="S6173"/>
      <c r="T6173"/>
      <c r="U6173"/>
      <c r="V6173"/>
      <c r="W6173"/>
      <c r="X6173" s="410"/>
      <c r="Y6173" s="410"/>
      <c r="Z6173" s="410"/>
      <c r="AA6173" s="410"/>
      <c r="AB6173" s="410"/>
      <c r="AC6173" s="410"/>
      <c r="AD6173" s="410"/>
    </row>
    <row r="6174" spans="1:30" s="30" customFormat="1" x14ac:dyDescent="0.25">
      <c r="A6174"/>
      <c r="B6174"/>
      <c r="C6174" s="33"/>
      <c r="D6174" s="33"/>
      <c r="E6174" s="33"/>
      <c r="F6174" s="33"/>
      <c r="G6174" s="33"/>
      <c r="N6174"/>
      <c r="O6174"/>
      <c r="P6174"/>
      <c r="Q6174"/>
      <c r="R6174"/>
      <c r="S6174"/>
      <c r="T6174"/>
      <c r="U6174"/>
      <c r="V6174"/>
      <c r="W6174"/>
      <c r="X6174" s="410"/>
      <c r="Y6174" s="410"/>
      <c r="Z6174" s="410"/>
      <c r="AA6174" s="410"/>
      <c r="AB6174" s="410"/>
      <c r="AC6174" s="410"/>
      <c r="AD6174" s="410"/>
    </row>
    <row r="6175" spans="1:30" s="30" customFormat="1" x14ac:dyDescent="0.25">
      <c r="A6175"/>
      <c r="B6175"/>
      <c r="C6175" s="33"/>
      <c r="D6175" s="33"/>
      <c r="E6175" s="33"/>
      <c r="F6175" s="33"/>
      <c r="G6175" s="33"/>
      <c r="N6175"/>
      <c r="O6175"/>
      <c r="P6175"/>
      <c r="Q6175"/>
      <c r="R6175"/>
      <c r="S6175"/>
      <c r="T6175"/>
      <c r="U6175"/>
      <c r="V6175"/>
      <c r="W6175"/>
      <c r="X6175" s="410"/>
      <c r="Y6175" s="410"/>
      <c r="Z6175" s="410"/>
      <c r="AA6175" s="410"/>
      <c r="AB6175" s="410"/>
      <c r="AC6175" s="410"/>
      <c r="AD6175" s="410"/>
    </row>
    <row r="6176" spans="1:30" s="30" customFormat="1" x14ac:dyDescent="0.25">
      <c r="A6176"/>
      <c r="B6176"/>
      <c r="C6176" s="33"/>
      <c r="D6176" s="33"/>
      <c r="E6176" s="33"/>
      <c r="F6176" s="33"/>
      <c r="G6176" s="33"/>
      <c r="N6176"/>
      <c r="O6176"/>
      <c r="P6176"/>
      <c r="Q6176"/>
      <c r="R6176"/>
      <c r="S6176"/>
      <c r="T6176"/>
      <c r="U6176"/>
      <c r="V6176"/>
      <c r="W6176"/>
      <c r="X6176" s="410"/>
      <c r="Y6176" s="410"/>
      <c r="Z6176" s="410"/>
      <c r="AA6176" s="410"/>
      <c r="AB6176" s="410"/>
      <c r="AC6176" s="410"/>
      <c r="AD6176" s="410"/>
    </row>
    <row r="6177" spans="1:30" s="30" customFormat="1" x14ac:dyDescent="0.25">
      <c r="A6177"/>
      <c r="B6177"/>
      <c r="C6177" s="33"/>
      <c r="D6177" s="33"/>
      <c r="E6177" s="33"/>
      <c r="F6177" s="33"/>
      <c r="G6177" s="33"/>
      <c r="N6177"/>
      <c r="O6177"/>
      <c r="P6177"/>
      <c r="Q6177"/>
      <c r="R6177"/>
      <c r="S6177"/>
      <c r="T6177"/>
      <c r="U6177"/>
      <c r="V6177"/>
      <c r="W6177"/>
      <c r="X6177" s="410"/>
      <c r="Y6177" s="410"/>
      <c r="Z6177" s="410"/>
      <c r="AA6177" s="410"/>
      <c r="AB6177" s="410"/>
      <c r="AC6177" s="410"/>
      <c r="AD6177" s="410"/>
    </row>
    <row r="6178" spans="1:30" s="30" customFormat="1" x14ac:dyDescent="0.25">
      <c r="A6178"/>
      <c r="B6178"/>
      <c r="C6178" s="33"/>
      <c r="D6178" s="33"/>
      <c r="E6178" s="33"/>
      <c r="F6178" s="33"/>
      <c r="G6178" s="33"/>
      <c r="N6178"/>
      <c r="O6178"/>
      <c r="P6178"/>
      <c r="Q6178"/>
      <c r="R6178"/>
      <c r="S6178"/>
      <c r="T6178"/>
      <c r="U6178"/>
      <c r="V6178"/>
      <c r="W6178"/>
      <c r="X6178" s="410"/>
      <c r="Y6178" s="410"/>
      <c r="Z6178" s="410"/>
      <c r="AA6178" s="410"/>
      <c r="AB6178" s="410"/>
      <c r="AC6178" s="410"/>
      <c r="AD6178" s="410"/>
    </row>
    <row r="6179" spans="1:30" s="30" customFormat="1" x14ac:dyDescent="0.25">
      <c r="A6179"/>
      <c r="B6179"/>
      <c r="C6179" s="33"/>
      <c r="D6179" s="33"/>
      <c r="E6179" s="33"/>
      <c r="F6179" s="33"/>
      <c r="G6179" s="33"/>
      <c r="N6179"/>
      <c r="O6179"/>
      <c r="P6179"/>
      <c r="Q6179"/>
      <c r="R6179"/>
      <c r="S6179"/>
      <c r="T6179"/>
      <c r="U6179"/>
      <c r="V6179"/>
      <c r="W6179"/>
      <c r="X6179" s="410"/>
      <c r="Y6179" s="410"/>
      <c r="Z6179" s="410"/>
      <c r="AA6179" s="410"/>
      <c r="AB6179" s="410"/>
      <c r="AC6179" s="410"/>
      <c r="AD6179" s="410"/>
    </row>
    <row r="6180" spans="1:30" s="30" customFormat="1" x14ac:dyDescent="0.25">
      <c r="A6180"/>
      <c r="B6180"/>
      <c r="C6180" s="33"/>
      <c r="D6180" s="33"/>
      <c r="E6180" s="33"/>
      <c r="F6180" s="33"/>
      <c r="G6180" s="33"/>
      <c r="N6180"/>
      <c r="O6180"/>
      <c r="P6180"/>
      <c r="Q6180"/>
      <c r="R6180"/>
      <c r="S6180"/>
      <c r="T6180"/>
      <c r="U6180"/>
      <c r="V6180"/>
      <c r="W6180"/>
      <c r="X6180" s="410"/>
      <c r="Y6180" s="410"/>
      <c r="Z6180" s="410"/>
      <c r="AA6180" s="410"/>
      <c r="AB6180" s="410"/>
      <c r="AC6180" s="410"/>
      <c r="AD6180" s="410"/>
    </row>
    <row r="6181" spans="1:30" s="30" customFormat="1" x14ac:dyDescent="0.25">
      <c r="A6181"/>
      <c r="B6181"/>
      <c r="C6181" s="33"/>
      <c r="D6181" s="33"/>
      <c r="E6181" s="33"/>
      <c r="F6181" s="33"/>
      <c r="G6181" s="33"/>
      <c r="N6181"/>
      <c r="O6181"/>
      <c r="P6181"/>
      <c r="Q6181"/>
      <c r="R6181"/>
      <c r="S6181"/>
      <c r="T6181"/>
      <c r="U6181"/>
      <c r="V6181"/>
      <c r="W6181"/>
      <c r="X6181" s="410"/>
      <c r="Y6181" s="410"/>
      <c r="Z6181" s="410"/>
      <c r="AA6181" s="410"/>
      <c r="AB6181" s="410"/>
      <c r="AC6181" s="410"/>
      <c r="AD6181" s="410"/>
    </row>
    <row r="6182" spans="1:30" s="30" customFormat="1" x14ac:dyDescent="0.25">
      <c r="A6182"/>
      <c r="B6182"/>
      <c r="C6182" s="33"/>
      <c r="D6182" s="33"/>
      <c r="E6182" s="33"/>
      <c r="F6182" s="33"/>
      <c r="G6182" s="33"/>
      <c r="N6182"/>
      <c r="O6182"/>
      <c r="P6182"/>
      <c r="Q6182"/>
      <c r="R6182"/>
      <c r="S6182"/>
      <c r="T6182"/>
      <c r="U6182"/>
      <c r="V6182"/>
      <c r="W6182"/>
      <c r="X6182" s="410"/>
      <c r="Y6182" s="410"/>
      <c r="Z6182" s="410"/>
      <c r="AA6182" s="410"/>
      <c r="AB6182" s="410"/>
      <c r="AC6182" s="410"/>
      <c r="AD6182" s="410"/>
    </row>
    <row r="6183" spans="1:30" s="30" customFormat="1" x14ac:dyDescent="0.25">
      <c r="A6183"/>
      <c r="B6183"/>
      <c r="C6183" s="33"/>
      <c r="D6183" s="33"/>
      <c r="E6183" s="33"/>
      <c r="F6183" s="33"/>
      <c r="G6183" s="33"/>
      <c r="N6183"/>
      <c r="O6183"/>
      <c r="P6183"/>
      <c r="Q6183"/>
      <c r="R6183"/>
      <c r="S6183"/>
      <c r="T6183"/>
      <c r="U6183"/>
      <c r="V6183"/>
      <c r="W6183"/>
      <c r="X6183" s="410"/>
      <c r="Y6183" s="410"/>
      <c r="Z6183" s="410"/>
      <c r="AA6183" s="410"/>
      <c r="AB6183" s="410"/>
      <c r="AC6183" s="410"/>
      <c r="AD6183" s="410"/>
    </row>
    <row r="6184" spans="1:30" s="30" customFormat="1" x14ac:dyDescent="0.25">
      <c r="A6184"/>
      <c r="B6184"/>
      <c r="C6184" s="33"/>
      <c r="D6184" s="33"/>
      <c r="E6184" s="33"/>
      <c r="F6184" s="33"/>
      <c r="G6184" s="33"/>
      <c r="N6184"/>
      <c r="O6184"/>
      <c r="P6184"/>
      <c r="Q6184"/>
      <c r="R6184"/>
      <c r="S6184"/>
      <c r="T6184"/>
      <c r="U6184"/>
      <c r="V6184"/>
      <c r="W6184"/>
      <c r="X6184" s="410"/>
      <c r="Y6184" s="410"/>
      <c r="Z6184" s="410"/>
      <c r="AA6184" s="410"/>
      <c r="AB6184" s="410"/>
      <c r="AC6184" s="410"/>
      <c r="AD6184" s="410"/>
    </row>
    <row r="6185" spans="1:30" s="30" customFormat="1" x14ac:dyDescent="0.25">
      <c r="A6185"/>
      <c r="B6185"/>
      <c r="C6185" s="33"/>
      <c r="D6185" s="33"/>
      <c r="E6185" s="33"/>
      <c r="F6185" s="33"/>
      <c r="G6185" s="33"/>
      <c r="N6185"/>
      <c r="O6185"/>
      <c r="P6185"/>
      <c r="Q6185"/>
      <c r="R6185"/>
      <c r="S6185"/>
      <c r="T6185"/>
      <c r="U6185"/>
      <c r="V6185"/>
      <c r="W6185"/>
      <c r="X6185" s="410"/>
      <c r="Y6185" s="410"/>
      <c r="Z6185" s="410"/>
      <c r="AA6185" s="410"/>
      <c r="AB6185" s="410"/>
      <c r="AC6185" s="410"/>
      <c r="AD6185" s="410"/>
    </row>
    <row r="6186" spans="1:30" s="30" customFormat="1" x14ac:dyDescent="0.25">
      <c r="A6186"/>
      <c r="B6186"/>
      <c r="C6186" s="33"/>
      <c r="D6186" s="33"/>
      <c r="E6186" s="33"/>
      <c r="F6186" s="33"/>
      <c r="G6186" s="33"/>
      <c r="N6186"/>
      <c r="O6186"/>
      <c r="P6186"/>
      <c r="Q6186"/>
      <c r="R6186"/>
      <c r="S6186"/>
      <c r="T6186"/>
      <c r="U6186"/>
      <c r="V6186"/>
      <c r="W6186"/>
      <c r="X6186" s="410"/>
      <c r="Y6186" s="410"/>
      <c r="Z6186" s="410"/>
      <c r="AA6186" s="410"/>
      <c r="AB6186" s="410"/>
      <c r="AC6186" s="410"/>
      <c r="AD6186" s="410"/>
    </row>
    <row r="6187" spans="1:30" s="30" customFormat="1" x14ac:dyDescent="0.25">
      <c r="A6187"/>
      <c r="B6187"/>
      <c r="C6187" s="33"/>
      <c r="D6187" s="33"/>
      <c r="E6187" s="33"/>
      <c r="F6187" s="33"/>
      <c r="G6187" s="33"/>
      <c r="N6187"/>
      <c r="O6187"/>
      <c r="P6187"/>
      <c r="Q6187"/>
      <c r="R6187"/>
      <c r="S6187"/>
      <c r="T6187"/>
      <c r="U6187"/>
      <c r="V6187"/>
      <c r="W6187"/>
      <c r="X6187" s="410"/>
      <c r="Y6187" s="410"/>
      <c r="Z6187" s="410"/>
      <c r="AA6187" s="410"/>
      <c r="AB6187" s="410"/>
      <c r="AC6187" s="410"/>
      <c r="AD6187" s="410"/>
    </row>
    <row r="6188" spans="1:30" s="30" customFormat="1" x14ac:dyDescent="0.25">
      <c r="A6188"/>
      <c r="B6188"/>
      <c r="C6188" s="33"/>
      <c r="D6188" s="33"/>
      <c r="E6188" s="33"/>
      <c r="F6188" s="33"/>
      <c r="G6188" s="33"/>
      <c r="N6188"/>
      <c r="O6188"/>
      <c r="P6188"/>
      <c r="Q6188"/>
      <c r="R6188"/>
      <c r="S6188"/>
      <c r="T6188"/>
      <c r="U6188"/>
      <c r="V6188"/>
      <c r="W6188"/>
      <c r="X6188" s="410"/>
      <c r="Y6188" s="410"/>
      <c r="Z6188" s="410"/>
      <c r="AA6188" s="410"/>
      <c r="AB6188" s="410"/>
      <c r="AC6188" s="410"/>
      <c r="AD6188" s="410"/>
    </row>
    <row r="6189" spans="1:30" s="30" customFormat="1" x14ac:dyDescent="0.25">
      <c r="A6189"/>
      <c r="B6189"/>
      <c r="C6189" s="33"/>
      <c r="D6189" s="33"/>
      <c r="E6189" s="33"/>
      <c r="F6189" s="33"/>
      <c r="G6189" s="33"/>
      <c r="N6189"/>
      <c r="O6189"/>
      <c r="P6189"/>
      <c r="Q6189"/>
      <c r="R6189"/>
      <c r="S6189"/>
      <c r="T6189"/>
      <c r="U6189"/>
      <c r="V6189"/>
      <c r="W6189"/>
      <c r="X6189" s="410"/>
      <c r="Y6189" s="410"/>
      <c r="Z6189" s="410"/>
      <c r="AA6189" s="410"/>
      <c r="AB6189" s="410"/>
      <c r="AC6189" s="410"/>
      <c r="AD6189" s="410"/>
    </row>
    <row r="6190" spans="1:30" s="30" customFormat="1" x14ac:dyDescent="0.25">
      <c r="A6190"/>
      <c r="B6190"/>
      <c r="C6190" s="33"/>
      <c r="D6190" s="33"/>
      <c r="E6190" s="33"/>
      <c r="F6190" s="33"/>
      <c r="G6190" s="33"/>
      <c r="N6190"/>
      <c r="O6190"/>
      <c r="P6190"/>
      <c r="Q6190"/>
      <c r="R6190"/>
      <c r="S6190"/>
      <c r="T6190"/>
      <c r="U6190"/>
      <c r="V6190"/>
      <c r="W6190"/>
      <c r="X6190" s="410"/>
      <c r="Y6190" s="410"/>
      <c r="Z6190" s="410"/>
      <c r="AA6190" s="410"/>
      <c r="AB6190" s="410"/>
      <c r="AC6190" s="410"/>
      <c r="AD6190" s="410"/>
    </row>
    <row r="6191" spans="1:30" s="30" customFormat="1" x14ac:dyDescent="0.25">
      <c r="A6191"/>
      <c r="B6191"/>
      <c r="C6191" s="33"/>
      <c r="D6191" s="33"/>
      <c r="E6191" s="33"/>
      <c r="F6191" s="33"/>
      <c r="G6191" s="33"/>
      <c r="N6191"/>
      <c r="O6191"/>
      <c r="P6191"/>
      <c r="Q6191"/>
      <c r="R6191"/>
      <c r="S6191"/>
      <c r="T6191"/>
      <c r="U6191"/>
      <c r="V6191"/>
      <c r="W6191"/>
      <c r="X6191" s="410"/>
      <c r="Y6191" s="410"/>
      <c r="Z6191" s="410"/>
      <c r="AA6191" s="410"/>
      <c r="AB6191" s="410"/>
      <c r="AC6191" s="410"/>
      <c r="AD6191" s="410"/>
    </row>
    <row r="6192" spans="1:30" s="30" customFormat="1" x14ac:dyDescent="0.25">
      <c r="A6192"/>
      <c r="B6192"/>
      <c r="C6192" s="33"/>
      <c r="D6192" s="33"/>
      <c r="E6192" s="33"/>
      <c r="F6192" s="33"/>
      <c r="G6192" s="33"/>
      <c r="N6192"/>
      <c r="O6192"/>
      <c r="P6192"/>
      <c r="Q6192"/>
      <c r="R6192"/>
      <c r="S6192"/>
      <c r="T6192"/>
      <c r="U6192"/>
      <c r="V6192"/>
      <c r="W6192"/>
      <c r="X6192" s="410"/>
      <c r="Y6192" s="410"/>
      <c r="Z6192" s="410"/>
      <c r="AA6192" s="410"/>
      <c r="AB6192" s="410"/>
      <c r="AC6192" s="410"/>
      <c r="AD6192" s="410"/>
    </row>
    <row r="6193" spans="1:30" s="30" customFormat="1" x14ac:dyDescent="0.25">
      <c r="A6193"/>
      <c r="B6193"/>
      <c r="C6193" s="33"/>
      <c r="D6193" s="33"/>
      <c r="E6193" s="33"/>
      <c r="F6193" s="33"/>
      <c r="G6193" s="33"/>
      <c r="N6193"/>
      <c r="O6193"/>
      <c r="P6193"/>
      <c r="Q6193"/>
      <c r="R6193"/>
      <c r="S6193"/>
      <c r="T6193"/>
      <c r="U6193"/>
      <c r="V6193"/>
      <c r="W6193"/>
      <c r="X6193" s="410"/>
      <c r="Y6193" s="410"/>
      <c r="Z6193" s="410"/>
      <c r="AA6193" s="410"/>
      <c r="AB6193" s="410"/>
      <c r="AC6193" s="410"/>
      <c r="AD6193" s="410"/>
    </row>
    <row r="6194" spans="1:30" s="30" customFormat="1" x14ac:dyDescent="0.25">
      <c r="A6194"/>
      <c r="B6194"/>
      <c r="C6194" s="33"/>
      <c r="D6194" s="33"/>
      <c r="E6194" s="33"/>
      <c r="F6194" s="33"/>
      <c r="G6194" s="33"/>
      <c r="N6194"/>
      <c r="O6194"/>
      <c r="P6194"/>
      <c r="Q6194"/>
      <c r="R6194"/>
      <c r="S6194"/>
      <c r="T6194"/>
      <c r="U6194"/>
      <c r="V6194"/>
      <c r="W6194"/>
      <c r="X6194" s="410"/>
      <c r="Y6194" s="410"/>
      <c r="Z6194" s="410"/>
      <c r="AA6194" s="410"/>
      <c r="AB6194" s="410"/>
      <c r="AC6194" s="410"/>
      <c r="AD6194" s="410"/>
    </row>
    <row r="6195" spans="1:30" s="30" customFormat="1" x14ac:dyDescent="0.25">
      <c r="A6195"/>
      <c r="B6195"/>
      <c r="C6195" s="33"/>
      <c r="D6195" s="33"/>
      <c r="E6195" s="33"/>
      <c r="F6195" s="33"/>
      <c r="G6195" s="33"/>
      <c r="N6195"/>
      <c r="O6195"/>
      <c r="P6195"/>
      <c r="Q6195"/>
      <c r="R6195"/>
      <c r="S6195"/>
      <c r="T6195"/>
      <c r="U6195"/>
      <c r="V6195"/>
      <c r="W6195"/>
      <c r="X6195" s="410"/>
      <c r="Y6195" s="410"/>
      <c r="Z6195" s="410"/>
      <c r="AA6195" s="410"/>
      <c r="AB6195" s="410"/>
      <c r="AC6195" s="410"/>
      <c r="AD6195" s="410"/>
    </row>
    <row r="6196" spans="1:30" s="30" customFormat="1" x14ac:dyDescent="0.25">
      <c r="A6196"/>
      <c r="B6196"/>
      <c r="C6196" s="33"/>
      <c r="D6196" s="33"/>
      <c r="E6196" s="33"/>
      <c r="F6196" s="33"/>
      <c r="G6196" s="33"/>
      <c r="N6196"/>
      <c r="O6196"/>
      <c r="P6196"/>
      <c r="Q6196"/>
      <c r="R6196"/>
      <c r="S6196"/>
      <c r="T6196"/>
      <c r="U6196"/>
      <c r="V6196"/>
      <c r="W6196"/>
      <c r="X6196" s="410"/>
      <c r="Y6196" s="410"/>
      <c r="Z6196" s="410"/>
      <c r="AA6196" s="410"/>
      <c r="AB6196" s="410"/>
      <c r="AC6196" s="410"/>
      <c r="AD6196" s="410"/>
    </row>
    <row r="6197" spans="1:30" s="30" customFormat="1" x14ac:dyDescent="0.25">
      <c r="A6197"/>
      <c r="B6197"/>
      <c r="C6197" s="33"/>
      <c r="D6197" s="33"/>
      <c r="E6197" s="33"/>
      <c r="F6197" s="33"/>
      <c r="G6197" s="33"/>
      <c r="N6197"/>
      <c r="O6197"/>
      <c r="P6197"/>
      <c r="Q6197"/>
      <c r="R6197"/>
      <c r="S6197"/>
      <c r="T6197"/>
      <c r="U6197"/>
      <c r="V6197"/>
      <c r="W6197"/>
      <c r="X6197" s="410"/>
      <c r="Y6197" s="410"/>
      <c r="Z6197" s="410"/>
      <c r="AA6197" s="410"/>
      <c r="AB6197" s="410"/>
      <c r="AC6197" s="410"/>
      <c r="AD6197" s="410"/>
    </row>
    <row r="6198" spans="1:30" s="30" customFormat="1" x14ac:dyDescent="0.25">
      <c r="A6198"/>
      <c r="B6198"/>
      <c r="C6198" s="33"/>
      <c r="D6198" s="33"/>
      <c r="E6198" s="33"/>
      <c r="F6198" s="33"/>
      <c r="G6198" s="33"/>
      <c r="N6198"/>
      <c r="O6198"/>
      <c r="P6198"/>
      <c r="Q6198"/>
      <c r="R6198"/>
      <c r="S6198"/>
      <c r="T6198"/>
      <c r="U6198"/>
      <c r="V6198"/>
      <c r="W6198"/>
      <c r="X6198" s="410"/>
      <c r="Y6198" s="410"/>
      <c r="Z6198" s="410"/>
      <c r="AA6198" s="410"/>
      <c r="AB6198" s="410"/>
      <c r="AC6198" s="410"/>
      <c r="AD6198" s="410"/>
    </row>
    <row r="6199" spans="1:30" s="30" customFormat="1" x14ac:dyDescent="0.25">
      <c r="A6199"/>
      <c r="B6199"/>
      <c r="C6199" s="33"/>
      <c r="D6199" s="33"/>
      <c r="E6199" s="33"/>
      <c r="F6199" s="33"/>
      <c r="G6199" s="33"/>
      <c r="N6199"/>
      <c r="O6199"/>
      <c r="P6199"/>
      <c r="Q6199"/>
      <c r="R6199"/>
      <c r="S6199"/>
      <c r="T6199"/>
      <c r="U6199"/>
      <c r="V6199"/>
      <c r="W6199"/>
      <c r="X6199" s="410"/>
      <c r="Y6199" s="410"/>
      <c r="Z6199" s="410"/>
      <c r="AA6199" s="410"/>
      <c r="AB6199" s="410"/>
      <c r="AC6199" s="410"/>
      <c r="AD6199" s="410"/>
    </row>
    <row r="6200" spans="1:30" s="30" customFormat="1" x14ac:dyDescent="0.25">
      <c r="A6200"/>
      <c r="B6200"/>
      <c r="C6200" s="33"/>
      <c r="D6200" s="33"/>
      <c r="E6200" s="33"/>
      <c r="F6200" s="33"/>
      <c r="G6200" s="33"/>
      <c r="N6200"/>
      <c r="O6200"/>
      <c r="P6200"/>
      <c r="Q6200"/>
      <c r="R6200"/>
      <c r="S6200"/>
      <c r="T6200"/>
      <c r="U6200"/>
      <c r="V6200"/>
      <c r="W6200"/>
      <c r="X6200" s="410"/>
      <c r="Y6200" s="410"/>
      <c r="Z6200" s="410"/>
      <c r="AA6200" s="410"/>
      <c r="AB6200" s="410"/>
      <c r="AC6200" s="410"/>
      <c r="AD6200" s="410"/>
    </row>
    <row r="6201" spans="1:30" s="30" customFormat="1" x14ac:dyDescent="0.25">
      <c r="A6201"/>
      <c r="B6201"/>
      <c r="C6201" s="33"/>
      <c r="D6201" s="33"/>
      <c r="E6201" s="33"/>
      <c r="F6201" s="33"/>
      <c r="G6201" s="33"/>
      <c r="N6201"/>
      <c r="O6201"/>
      <c r="P6201"/>
      <c r="Q6201"/>
      <c r="R6201"/>
      <c r="S6201"/>
      <c r="T6201"/>
      <c r="U6201"/>
      <c r="V6201"/>
      <c r="W6201"/>
      <c r="X6201" s="410"/>
      <c r="Y6201" s="410"/>
      <c r="Z6201" s="410"/>
      <c r="AA6201" s="410"/>
      <c r="AB6201" s="410"/>
      <c r="AC6201" s="410"/>
      <c r="AD6201" s="410"/>
    </row>
    <row r="6202" spans="1:30" s="30" customFormat="1" x14ac:dyDescent="0.25">
      <c r="A6202"/>
      <c r="B6202"/>
      <c r="C6202" s="33"/>
      <c r="D6202" s="33"/>
      <c r="E6202" s="33"/>
      <c r="F6202" s="33"/>
      <c r="G6202" s="33"/>
      <c r="N6202"/>
      <c r="O6202"/>
      <c r="P6202"/>
      <c r="Q6202"/>
      <c r="R6202"/>
      <c r="S6202"/>
      <c r="T6202"/>
      <c r="U6202"/>
      <c r="V6202"/>
      <c r="W6202"/>
      <c r="X6202" s="410"/>
      <c r="Y6202" s="410"/>
      <c r="Z6202" s="410"/>
      <c r="AA6202" s="410"/>
      <c r="AB6202" s="410"/>
      <c r="AC6202" s="410"/>
      <c r="AD6202" s="410"/>
    </row>
    <row r="6203" spans="1:30" s="30" customFormat="1" x14ac:dyDescent="0.25">
      <c r="A6203"/>
      <c r="B6203"/>
      <c r="C6203" s="33"/>
      <c r="D6203" s="33"/>
      <c r="E6203" s="33"/>
      <c r="F6203" s="33"/>
      <c r="G6203" s="33"/>
      <c r="N6203"/>
      <c r="O6203"/>
      <c r="P6203"/>
      <c r="Q6203"/>
      <c r="R6203"/>
      <c r="S6203"/>
      <c r="T6203"/>
      <c r="U6203"/>
      <c r="V6203"/>
      <c r="W6203"/>
      <c r="X6203" s="410"/>
      <c r="Y6203" s="410"/>
      <c r="Z6203" s="410"/>
      <c r="AA6203" s="410"/>
      <c r="AB6203" s="410"/>
      <c r="AC6203" s="410"/>
      <c r="AD6203" s="410"/>
    </row>
    <row r="6204" spans="1:30" s="30" customFormat="1" x14ac:dyDescent="0.25">
      <c r="A6204"/>
      <c r="B6204"/>
      <c r="C6204" s="33"/>
      <c r="D6204" s="33"/>
      <c r="E6204" s="33"/>
      <c r="F6204" s="33"/>
      <c r="G6204" s="33"/>
      <c r="N6204"/>
      <c r="O6204"/>
      <c r="P6204"/>
      <c r="Q6204"/>
      <c r="R6204"/>
      <c r="S6204"/>
      <c r="T6204"/>
      <c r="U6204"/>
      <c r="V6204"/>
      <c r="W6204"/>
      <c r="X6204" s="410"/>
      <c r="Y6204" s="410"/>
      <c r="Z6204" s="410"/>
      <c r="AA6204" s="410"/>
      <c r="AB6204" s="410"/>
      <c r="AC6204" s="410"/>
      <c r="AD6204" s="410"/>
    </row>
    <row r="6205" spans="1:30" s="30" customFormat="1" x14ac:dyDescent="0.25">
      <c r="A6205"/>
      <c r="B6205"/>
      <c r="C6205" s="33"/>
      <c r="D6205" s="33"/>
      <c r="E6205" s="33"/>
      <c r="F6205" s="33"/>
      <c r="G6205" s="33"/>
      <c r="N6205"/>
      <c r="O6205"/>
      <c r="P6205"/>
      <c r="Q6205"/>
      <c r="R6205"/>
      <c r="S6205"/>
      <c r="T6205"/>
      <c r="U6205"/>
      <c r="V6205"/>
      <c r="W6205"/>
      <c r="X6205" s="410"/>
      <c r="Y6205" s="410"/>
      <c r="Z6205" s="410"/>
      <c r="AA6205" s="410"/>
      <c r="AB6205" s="410"/>
      <c r="AC6205" s="410"/>
      <c r="AD6205" s="410"/>
    </row>
    <row r="6206" spans="1:30" s="30" customFormat="1" x14ac:dyDescent="0.25">
      <c r="A6206"/>
      <c r="B6206"/>
      <c r="C6206" s="33"/>
      <c r="D6206" s="33"/>
      <c r="E6206" s="33"/>
      <c r="F6206" s="33"/>
      <c r="G6206" s="33"/>
      <c r="N6206"/>
      <c r="O6206"/>
      <c r="P6206"/>
      <c r="Q6206"/>
      <c r="R6206"/>
      <c r="S6206"/>
      <c r="T6206"/>
      <c r="U6206"/>
      <c r="V6206"/>
      <c r="W6206"/>
      <c r="X6206" s="410"/>
      <c r="Y6206" s="410"/>
      <c r="Z6206" s="410"/>
      <c r="AA6206" s="410"/>
      <c r="AB6206" s="410"/>
      <c r="AC6206" s="410"/>
      <c r="AD6206" s="410"/>
    </row>
    <row r="6207" spans="1:30" s="30" customFormat="1" x14ac:dyDescent="0.25">
      <c r="A6207"/>
      <c r="B6207"/>
      <c r="C6207" s="33"/>
      <c r="D6207" s="33"/>
      <c r="E6207" s="33"/>
      <c r="F6207" s="33"/>
      <c r="G6207" s="33"/>
      <c r="N6207"/>
      <c r="O6207"/>
      <c r="P6207"/>
      <c r="Q6207"/>
      <c r="R6207"/>
      <c r="S6207"/>
      <c r="T6207"/>
      <c r="U6207"/>
      <c r="V6207"/>
      <c r="W6207"/>
      <c r="X6207" s="410"/>
      <c r="Y6207" s="410"/>
      <c r="Z6207" s="410"/>
      <c r="AA6207" s="410"/>
      <c r="AB6207" s="410"/>
      <c r="AC6207" s="410"/>
      <c r="AD6207" s="410"/>
    </row>
    <row r="6208" spans="1:30" s="30" customFormat="1" x14ac:dyDescent="0.25">
      <c r="A6208"/>
      <c r="B6208"/>
      <c r="C6208" s="33"/>
      <c r="D6208" s="33"/>
      <c r="E6208" s="33"/>
      <c r="F6208" s="33"/>
      <c r="G6208" s="33"/>
      <c r="N6208"/>
      <c r="O6208"/>
      <c r="P6208"/>
      <c r="Q6208"/>
      <c r="R6208"/>
      <c r="S6208"/>
      <c r="T6208"/>
      <c r="U6208"/>
      <c r="V6208"/>
      <c r="W6208"/>
      <c r="X6208" s="410"/>
      <c r="Y6208" s="410"/>
      <c r="Z6208" s="410"/>
      <c r="AA6208" s="410"/>
      <c r="AB6208" s="410"/>
      <c r="AC6208" s="410"/>
      <c r="AD6208" s="410"/>
    </row>
    <row r="6209" spans="1:30" s="30" customFormat="1" x14ac:dyDescent="0.25">
      <c r="A6209"/>
      <c r="B6209"/>
      <c r="C6209" s="33"/>
      <c r="D6209" s="33"/>
      <c r="E6209" s="33"/>
      <c r="F6209" s="33"/>
      <c r="G6209" s="33"/>
      <c r="N6209"/>
      <c r="O6209"/>
      <c r="P6209"/>
      <c r="Q6209"/>
      <c r="R6209"/>
      <c r="S6209"/>
      <c r="T6209"/>
      <c r="U6209"/>
      <c r="V6209"/>
      <c r="W6209"/>
      <c r="X6209" s="410"/>
      <c r="Y6209" s="410"/>
      <c r="Z6209" s="410"/>
      <c r="AA6209" s="410"/>
      <c r="AB6209" s="410"/>
      <c r="AC6209" s="410"/>
      <c r="AD6209" s="410"/>
    </row>
    <row r="6210" spans="1:30" s="30" customFormat="1" x14ac:dyDescent="0.25">
      <c r="A6210"/>
      <c r="B6210"/>
      <c r="C6210" s="33"/>
      <c r="D6210" s="33"/>
      <c r="E6210" s="33"/>
      <c r="F6210" s="33"/>
      <c r="G6210" s="33"/>
      <c r="N6210"/>
      <c r="O6210"/>
      <c r="P6210"/>
      <c r="Q6210"/>
      <c r="R6210"/>
      <c r="S6210"/>
      <c r="T6210"/>
      <c r="U6210"/>
      <c r="V6210"/>
      <c r="W6210"/>
      <c r="X6210" s="410"/>
      <c r="Y6210" s="410"/>
      <c r="Z6210" s="410"/>
      <c r="AA6210" s="410"/>
      <c r="AB6210" s="410"/>
      <c r="AC6210" s="410"/>
      <c r="AD6210" s="410"/>
    </row>
    <row r="6211" spans="1:30" s="30" customFormat="1" x14ac:dyDescent="0.25">
      <c r="A6211"/>
      <c r="B6211"/>
      <c r="C6211" s="33"/>
      <c r="D6211" s="33"/>
      <c r="E6211" s="33"/>
      <c r="F6211" s="33"/>
      <c r="G6211" s="33"/>
      <c r="N6211"/>
      <c r="O6211"/>
      <c r="P6211"/>
      <c r="Q6211"/>
      <c r="R6211"/>
      <c r="S6211"/>
      <c r="T6211"/>
      <c r="U6211"/>
      <c r="V6211"/>
      <c r="W6211"/>
      <c r="X6211" s="410"/>
      <c r="Y6211" s="410"/>
      <c r="Z6211" s="410"/>
      <c r="AA6211" s="410"/>
      <c r="AB6211" s="410"/>
      <c r="AC6211" s="410"/>
      <c r="AD6211" s="410"/>
    </row>
    <row r="6212" spans="1:30" s="30" customFormat="1" x14ac:dyDescent="0.25">
      <c r="A6212"/>
      <c r="B6212"/>
      <c r="C6212" s="33"/>
      <c r="D6212" s="33"/>
      <c r="E6212" s="33"/>
      <c r="F6212" s="33"/>
      <c r="G6212" s="33"/>
      <c r="N6212"/>
      <c r="O6212"/>
      <c r="P6212"/>
      <c r="Q6212"/>
      <c r="R6212"/>
      <c r="S6212"/>
      <c r="T6212"/>
      <c r="U6212"/>
      <c r="V6212"/>
      <c r="W6212"/>
      <c r="X6212" s="410"/>
      <c r="Y6212" s="410"/>
      <c r="Z6212" s="410"/>
      <c r="AA6212" s="410"/>
      <c r="AB6212" s="410"/>
      <c r="AC6212" s="410"/>
      <c r="AD6212" s="410"/>
    </row>
    <row r="6213" spans="1:30" s="30" customFormat="1" x14ac:dyDescent="0.25">
      <c r="A6213"/>
      <c r="B6213"/>
      <c r="C6213" s="33"/>
      <c r="D6213" s="33"/>
      <c r="E6213" s="33"/>
      <c r="F6213" s="33"/>
      <c r="G6213" s="33"/>
      <c r="N6213"/>
      <c r="O6213"/>
      <c r="P6213"/>
      <c r="Q6213"/>
      <c r="R6213"/>
      <c r="S6213"/>
      <c r="T6213"/>
      <c r="U6213"/>
      <c r="V6213"/>
      <c r="W6213"/>
      <c r="X6213" s="410"/>
      <c r="Y6213" s="410"/>
      <c r="Z6213" s="410"/>
      <c r="AA6213" s="410"/>
      <c r="AB6213" s="410"/>
      <c r="AC6213" s="410"/>
      <c r="AD6213" s="410"/>
    </row>
    <row r="6214" spans="1:30" s="30" customFormat="1" x14ac:dyDescent="0.25">
      <c r="A6214"/>
      <c r="B6214"/>
      <c r="C6214" s="33"/>
      <c r="D6214" s="33"/>
      <c r="E6214" s="33"/>
      <c r="F6214" s="33"/>
      <c r="G6214" s="33"/>
      <c r="N6214"/>
      <c r="O6214"/>
      <c r="P6214"/>
      <c r="Q6214"/>
      <c r="R6214"/>
      <c r="S6214"/>
      <c r="T6214"/>
      <c r="U6214"/>
      <c r="V6214"/>
      <c r="W6214"/>
      <c r="X6214" s="410"/>
      <c r="Y6214" s="410"/>
      <c r="Z6214" s="410"/>
      <c r="AA6214" s="410"/>
      <c r="AB6214" s="410"/>
      <c r="AC6214" s="410"/>
      <c r="AD6214" s="410"/>
    </row>
    <row r="6215" spans="1:30" s="30" customFormat="1" x14ac:dyDescent="0.25">
      <c r="A6215"/>
      <c r="B6215"/>
      <c r="C6215" s="33"/>
      <c r="D6215" s="33"/>
      <c r="E6215" s="33"/>
      <c r="F6215" s="33"/>
      <c r="G6215" s="33"/>
      <c r="N6215"/>
      <c r="O6215"/>
      <c r="P6215"/>
      <c r="Q6215"/>
      <c r="R6215"/>
      <c r="S6215"/>
      <c r="T6215"/>
      <c r="U6215"/>
      <c r="V6215"/>
      <c r="W6215"/>
      <c r="X6215" s="410"/>
      <c r="Y6215" s="410"/>
      <c r="Z6215" s="410"/>
      <c r="AA6215" s="410"/>
      <c r="AB6215" s="410"/>
      <c r="AC6215" s="410"/>
      <c r="AD6215" s="410"/>
    </row>
    <row r="6216" spans="1:30" s="30" customFormat="1" x14ac:dyDescent="0.25">
      <c r="A6216"/>
      <c r="B6216"/>
      <c r="C6216" s="33"/>
      <c r="D6216" s="33"/>
      <c r="E6216" s="33"/>
      <c r="F6216" s="33"/>
      <c r="G6216" s="33"/>
      <c r="N6216"/>
      <c r="O6216"/>
      <c r="P6216"/>
      <c r="Q6216"/>
      <c r="R6216"/>
      <c r="S6216"/>
      <c r="T6216"/>
      <c r="U6216"/>
      <c r="V6216"/>
      <c r="W6216"/>
      <c r="X6216" s="410"/>
      <c r="Y6216" s="410"/>
      <c r="Z6216" s="410"/>
      <c r="AA6216" s="410"/>
      <c r="AB6216" s="410"/>
      <c r="AC6216" s="410"/>
      <c r="AD6216" s="410"/>
    </row>
    <row r="6217" spans="1:30" s="30" customFormat="1" x14ac:dyDescent="0.25">
      <c r="A6217"/>
      <c r="B6217"/>
      <c r="C6217" s="33"/>
      <c r="D6217" s="33"/>
      <c r="E6217" s="33"/>
      <c r="F6217" s="33"/>
      <c r="G6217" s="33"/>
      <c r="N6217"/>
      <c r="O6217"/>
      <c r="P6217"/>
      <c r="Q6217"/>
      <c r="R6217"/>
      <c r="S6217"/>
      <c r="T6217"/>
      <c r="U6217"/>
      <c r="V6217"/>
      <c r="W6217"/>
      <c r="X6217" s="410"/>
      <c r="Y6217" s="410"/>
      <c r="Z6217" s="410"/>
      <c r="AA6217" s="410"/>
      <c r="AB6217" s="410"/>
      <c r="AC6217" s="410"/>
      <c r="AD6217" s="410"/>
    </row>
    <row r="6218" spans="1:30" s="30" customFormat="1" x14ac:dyDescent="0.25">
      <c r="A6218"/>
      <c r="B6218"/>
      <c r="C6218" s="33"/>
      <c r="D6218" s="33"/>
      <c r="E6218" s="33"/>
      <c r="F6218" s="33"/>
      <c r="G6218" s="33"/>
      <c r="N6218"/>
      <c r="O6218"/>
      <c r="P6218"/>
      <c r="Q6218"/>
      <c r="R6218"/>
      <c r="S6218"/>
      <c r="T6218"/>
      <c r="U6218"/>
      <c r="V6218"/>
      <c r="W6218"/>
      <c r="X6218" s="410"/>
      <c r="Y6218" s="410"/>
      <c r="Z6218" s="410"/>
      <c r="AA6218" s="410"/>
      <c r="AB6218" s="410"/>
      <c r="AC6218" s="410"/>
      <c r="AD6218" s="410"/>
    </row>
    <row r="6219" spans="1:30" s="30" customFormat="1" x14ac:dyDescent="0.25">
      <c r="A6219"/>
      <c r="B6219"/>
      <c r="C6219" s="33"/>
      <c r="D6219" s="33"/>
      <c r="E6219" s="33"/>
      <c r="F6219" s="33"/>
      <c r="G6219" s="33"/>
      <c r="N6219"/>
      <c r="O6219"/>
      <c r="P6219"/>
      <c r="Q6219"/>
      <c r="R6219"/>
      <c r="S6219"/>
      <c r="T6219"/>
      <c r="U6219"/>
      <c r="V6219"/>
      <c r="W6219"/>
      <c r="X6219" s="410"/>
      <c r="Y6219" s="410"/>
      <c r="Z6219" s="410"/>
      <c r="AA6219" s="410"/>
      <c r="AB6219" s="410"/>
      <c r="AC6219" s="410"/>
      <c r="AD6219" s="410"/>
    </row>
    <row r="6220" spans="1:30" s="30" customFormat="1" x14ac:dyDescent="0.25">
      <c r="A6220"/>
      <c r="B6220"/>
      <c r="C6220" s="33"/>
      <c r="D6220" s="33"/>
      <c r="E6220" s="33"/>
      <c r="F6220" s="33"/>
      <c r="G6220" s="33"/>
      <c r="N6220"/>
      <c r="O6220"/>
      <c r="P6220"/>
      <c r="Q6220"/>
      <c r="R6220"/>
      <c r="S6220"/>
      <c r="T6220"/>
      <c r="U6220"/>
      <c r="V6220"/>
      <c r="W6220"/>
      <c r="X6220" s="410"/>
      <c r="Y6220" s="410"/>
      <c r="Z6220" s="410"/>
      <c r="AA6220" s="410"/>
      <c r="AB6220" s="410"/>
      <c r="AC6220" s="410"/>
      <c r="AD6220" s="410"/>
    </row>
    <row r="6221" spans="1:30" s="30" customFormat="1" x14ac:dyDescent="0.25">
      <c r="A6221"/>
      <c r="B6221"/>
      <c r="C6221" s="33"/>
      <c r="D6221" s="33"/>
      <c r="E6221" s="33"/>
      <c r="F6221" s="33"/>
      <c r="G6221" s="33"/>
      <c r="N6221"/>
      <c r="O6221"/>
      <c r="P6221"/>
      <c r="Q6221"/>
      <c r="R6221"/>
      <c r="S6221"/>
      <c r="T6221"/>
      <c r="U6221"/>
      <c r="V6221"/>
      <c r="W6221"/>
      <c r="X6221" s="410"/>
      <c r="Y6221" s="410"/>
      <c r="Z6221" s="410"/>
      <c r="AA6221" s="410"/>
      <c r="AB6221" s="410"/>
      <c r="AC6221" s="410"/>
      <c r="AD6221" s="410"/>
    </row>
    <row r="6222" spans="1:30" s="30" customFormat="1" x14ac:dyDescent="0.25">
      <c r="A6222"/>
      <c r="B6222"/>
      <c r="C6222" s="33"/>
      <c r="D6222" s="33"/>
      <c r="E6222" s="33"/>
      <c r="F6222" s="33"/>
      <c r="G6222" s="33"/>
      <c r="N6222"/>
      <c r="O6222"/>
      <c r="P6222"/>
      <c r="Q6222"/>
      <c r="R6222"/>
      <c r="S6222"/>
      <c r="T6222"/>
      <c r="U6222"/>
      <c r="V6222"/>
      <c r="W6222"/>
      <c r="X6222" s="410"/>
      <c r="Y6222" s="410"/>
      <c r="Z6222" s="410"/>
      <c r="AA6222" s="410"/>
      <c r="AB6222" s="410"/>
      <c r="AC6222" s="410"/>
      <c r="AD6222" s="410"/>
    </row>
    <row r="6223" spans="1:30" s="30" customFormat="1" x14ac:dyDescent="0.25">
      <c r="A6223"/>
      <c r="B6223"/>
      <c r="C6223" s="33"/>
      <c r="D6223" s="33"/>
      <c r="E6223" s="33"/>
      <c r="F6223" s="33"/>
      <c r="G6223" s="33"/>
      <c r="N6223"/>
      <c r="O6223"/>
      <c r="P6223"/>
      <c r="Q6223"/>
      <c r="R6223"/>
      <c r="S6223"/>
      <c r="T6223"/>
      <c r="U6223"/>
      <c r="V6223"/>
      <c r="W6223"/>
      <c r="X6223" s="410"/>
      <c r="Y6223" s="410"/>
      <c r="Z6223" s="410"/>
      <c r="AA6223" s="410"/>
      <c r="AB6223" s="410"/>
      <c r="AC6223" s="410"/>
      <c r="AD6223" s="410"/>
    </row>
    <row r="6224" spans="1:30" s="30" customFormat="1" x14ac:dyDescent="0.25">
      <c r="A6224"/>
      <c r="B6224"/>
      <c r="C6224" s="33"/>
      <c r="D6224" s="33"/>
      <c r="E6224" s="33"/>
      <c r="F6224" s="33"/>
      <c r="G6224" s="33"/>
      <c r="N6224"/>
      <c r="O6224"/>
      <c r="P6224"/>
      <c r="Q6224"/>
      <c r="R6224"/>
      <c r="S6224"/>
      <c r="T6224"/>
      <c r="U6224"/>
      <c r="V6224"/>
      <c r="W6224"/>
      <c r="X6224" s="410"/>
      <c r="Y6224" s="410"/>
      <c r="Z6224" s="410"/>
      <c r="AA6224" s="410"/>
      <c r="AB6224" s="410"/>
      <c r="AC6224" s="410"/>
      <c r="AD6224" s="410"/>
    </row>
    <row r="6225" spans="1:30" s="30" customFormat="1" x14ac:dyDescent="0.25">
      <c r="A6225"/>
      <c r="B6225"/>
      <c r="C6225" s="33"/>
      <c r="D6225" s="33"/>
      <c r="E6225" s="33"/>
      <c r="F6225" s="33"/>
      <c r="G6225" s="33"/>
      <c r="N6225"/>
      <c r="O6225"/>
      <c r="P6225"/>
      <c r="Q6225"/>
      <c r="R6225"/>
      <c r="S6225"/>
      <c r="T6225"/>
      <c r="U6225"/>
      <c r="V6225"/>
      <c r="W6225"/>
      <c r="X6225" s="410"/>
      <c r="Y6225" s="410"/>
      <c r="Z6225" s="410"/>
      <c r="AA6225" s="410"/>
      <c r="AB6225" s="410"/>
      <c r="AC6225" s="410"/>
      <c r="AD6225" s="410"/>
    </row>
    <row r="6226" spans="1:30" s="30" customFormat="1" x14ac:dyDescent="0.25">
      <c r="A6226"/>
      <c r="B6226"/>
      <c r="C6226" s="33"/>
      <c r="D6226" s="33"/>
      <c r="E6226" s="33"/>
      <c r="F6226" s="33"/>
      <c r="G6226" s="33"/>
      <c r="N6226"/>
      <c r="O6226"/>
      <c r="P6226"/>
      <c r="Q6226"/>
      <c r="R6226"/>
      <c r="S6226"/>
      <c r="T6226"/>
      <c r="U6226"/>
      <c r="V6226"/>
      <c r="W6226"/>
      <c r="X6226" s="410"/>
      <c r="Y6226" s="410"/>
      <c r="Z6226" s="410"/>
      <c r="AA6226" s="410"/>
      <c r="AB6226" s="410"/>
      <c r="AC6226" s="410"/>
      <c r="AD6226" s="410"/>
    </row>
    <row r="6227" spans="1:30" s="30" customFormat="1" x14ac:dyDescent="0.25">
      <c r="A6227"/>
      <c r="B6227"/>
      <c r="C6227" s="33"/>
      <c r="D6227" s="33"/>
      <c r="E6227" s="33"/>
      <c r="F6227" s="33"/>
      <c r="G6227" s="33"/>
      <c r="N6227"/>
      <c r="O6227"/>
      <c r="P6227"/>
      <c r="Q6227"/>
      <c r="R6227"/>
      <c r="S6227"/>
      <c r="T6227"/>
      <c r="U6227"/>
      <c r="V6227"/>
      <c r="W6227"/>
      <c r="X6227" s="410"/>
      <c r="Y6227" s="410"/>
      <c r="Z6227" s="410"/>
      <c r="AA6227" s="410"/>
      <c r="AB6227" s="410"/>
      <c r="AC6227" s="410"/>
      <c r="AD6227" s="410"/>
    </row>
    <row r="6228" spans="1:30" s="30" customFormat="1" x14ac:dyDescent="0.25">
      <c r="A6228"/>
      <c r="B6228"/>
      <c r="C6228" s="33"/>
      <c r="D6228" s="33"/>
      <c r="E6228" s="33"/>
      <c r="F6228" s="33"/>
      <c r="G6228" s="33"/>
      <c r="N6228"/>
      <c r="O6228"/>
      <c r="P6228"/>
      <c r="Q6228"/>
      <c r="R6228"/>
      <c r="S6228"/>
      <c r="T6228"/>
      <c r="U6228"/>
      <c r="V6228"/>
      <c r="W6228"/>
      <c r="X6228" s="410"/>
      <c r="Y6228" s="410"/>
      <c r="Z6228" s="410"/>
      <c r="AA6228" s="410"/>
      <c r="AB6228" s="410"/>
      <c r="AC6228" s="410"/>
      <c r="AD6228" s="410"/>
    </row>
    <row r="6229" spans="1:30" s="30" customFormat="1" x14ac:dyDescent="0.25">
      <c r="A6229"/>
      <c r="B6229"/>
      <c r="C6229" s="33"/>
      <c r="D6229" s="33"/>
      <c r="E6229" s="33"/>
      <c r="F6229" s="33"/>
      <c r="G6229" s="33"/>
      <c r="N6229"/>
      <c r="O6229"/>
      <c r="P6229"/>
      <c r="Q6229"/>
      <c r="R6229"/>
      <c r="S6229"/>
      <c r="T6229"/>
      <c r="U6229"/>
      <c r="V6229"/>
      <c r="W6229"/>
      <c r="X6229" s="410"/>
      <c r="Y6229" s="410"/>
      <c r="Z6229" s="410"/>
      <c r="AA6229" s="410"/>
      <c r="AB6229" s="410"/>
      <c r="AC6229" s="410"/>
      <c r="AD6229" s="410"/>
    </row>
    <row r="6230" spans="1:30" s="30" customFormat="1" x14ac:dyDescent="0.25">
      <c r="A6230"/>
      <c r="B6230"/>
      <c r="C6230" s="33"/>
      <c r="D6230" s="33"/>
      <c r="E6230" s="33"/>
      <c r="F6230" s="33"/>
      <c r="G6230" s="33"/>
      <c r="N6230"/>
      <c r="O6230"/>
      <c r="P6230"/>
      <c r="Q6230"/>
      <c r="R6230"/>
      <c r="S6230"/>
      <c r="T6230"/>
      <c r="U6230"/>
      <c r="V6230"/>
      <c r="W6230"/>
      <c r="X6230" s="410"/>
      <c r="Y6230" s="410"/>
      <c r="Z6230" s="410"/>
      <c r="AA6230" s="410"/>
      <c r="AB6230" s="410"/>
      <c r="AC6230" s="410"/>
      <c r="AD6230" s="410"/>
    </row>
    <row r="6231" spans="1:30" s="30" customFormat="1" x14ac:dyDescent="0.25">
      <c r="A6231"/>
      <c r="B6231"/>
      <c r="C6231" s="33"/>
      <c r="D6231" s="33"/>
      <c r="E6231" s="33"/>
      <c r="F6231" s="33"/>
      <c r="G6231" s="33"/>
      <c r="N6231"/>
      <c r="O6231"/>
      <c r="P6231"/>
      <c r="Q6231"/>
      <c r="R6231"/>
      <c r="S6231"/>
      <c r="T6231"/>
      <c r="U6231"/>
      <c r="V6231"/>
      <c r="W6231"/>
      <c r="X6231" s="410"/>
      <c r="Y6231" s="410"/>
      <c r="Z6231" s="410"/>
      <c r="AA6231" s="410"/>
      <c r="AB6231" s="410"/>
      <c r="AC6231" s="410"/>
      <c r="AD6231" s="410"/>
    </row>
    <row r="6232" spans="1:30" s="30" customFormat="1" x14ac:dyDescent="0.25">
      <c r="A6232"/>
      <c r="B6232"/>
      <c r="C6232" s="33"/>
      <c r="D6232" s="33"/>
      <c r="E6232" s="33"/>
      <c r="F6232" s="33"/>
      <c r="G6232" s="33"/>
      <c r="N6232"/>
      <c r="O6232"/>
      <c r="P6232"/>
      <c r="Q6232"/>
      <c r="R6232"/>
      <c r="S6232"/>
      <c r="T6232"/>
      <c r="U6232"/>
      <c r="V6232"/>
      <c r="W6232"/>
      <c r="X6232" s="410"/>
      <c r="Y6232" s="410"/>
      <c r="Z6232" s="410"/>
      <c r="AA6232" s="410"/>
      <c r="AB6232" s="410"/>
      <c r="AC6232" s="410"/>
      <c r="AD6232" s="410"/>
    </row>
    <row r="6233" spans="1:30" s="30" customFormat="1" x14ac:dyDescent="0.25">
      <c r="A6233"/>
      <c r="B6233"/>
      <c r="C6233" s="33"/>
      <c r="D6233" s="33"/>
      <c r="E6233" s="33"/>
      <c r="F6233" s="33"/>
      <c r="G6233" s="33"/>
      <c r="N6233"/>
      <c r="O6233"/>
      <c r="P6233"/>
      <c r="Q6233"/>
      <c r="R6233"/>
      <c r="S6233"/>
      <c r="T6233"/>
      <c r="U6233"/>
      <c r="V6233"/>
      <c r="W6233"/>
      <c r="X6233" s="410"/>
      <c r="Y6233" s="410"/>
      <c r="Z6233" s="410"/>
      <c r="AA6233" s="410"/>
      <c r="AB6233" s="410"/>
      <c r="AC6233" s="410"/>
      <c r="AD6233" s="410"/>
    </row>
    <row r="6234" spans="1:30" s="30" customFormat="1" x14ac:dyDescent="0.25">
      <c r="A6234"/>
      <c r="B6234"/>
      <c r="C6234" s="33"/>
      <c r="D6234" s="33"/>
      <c r="E6234" s="33"/>
      <c r="F6234" s="33"/>
      <c r="G6234" s="33"/>
      <c r="N6234"/>
      <c r="O6234"/>
      <c r="P6234"/>
      <c r="Q6234"/>
      <c r="R6234"/>
      <c r="S6234"/>
      <c r="T6234"/>
      <c r="U6234"/>
      <c r="V6234"/>
      <c r="W6234"/>
      <c r="X6234" s="410"/>
      <c r="Y6234" s="410"/>
      <c r="Z6234" s="410"/>
      <c r="AA6234" s="410"/>
      <c r="AB6234" s="410"/>
      <c r="AC6234" s="410"/>
      <c r="AD6234" s="410"/>
    </row>
    <row r="6235" spans="1:30" s="30" customFormat="1" x14ac:dyDescent="0.25">
      <c r="A6235"/>
      <c r="B6235"/>
      <c r="C6235" s="33"/>
      <c r="D6235" s="33"/>
      <c r="E6235" s="33"/>
      <c r="F6235" s="33"/>
      <c r="G6235" s="33"/>
      <c r="N6235"/>
      <c r="O6235"/>
      <c r="P6235"/>
      <c r="Q6235"/>
      <c r="R6235"/>
      <c r="S6235"/>
      <c r="T6235"/>
      <c r="U6235"/>
      <c r="V6235"/>
      <c r="W6235"/>
      <c r="X6235" s="410"/>
      <c r="Y6235" s="410"/>
      <c r="Z6235" s="410"/>
      <c r="AA6235" s="410"/>
      <c r="AB6235" s="410"/>
      <c r="AC6235" s="410"/>
      <c r="AD6235" s="410"/>
    </row>
    <row r="6236" spans="1:30" s="30" customFormat="1" x14ac:dyDescent="0.25">
      <c r="A6236"/>
      <c r="B6236"/>
      <c r="C6236" s="33"/>
      <c r="D6236" s="33"/>
      <c r="E6236" s="33"/>
      <c r="F6236" s="33"/>
      <c r="G6236" s="33"/>
      <c r="N6236"/>
      <c r="O6236"/>
      <c r="P6236"/>
      <c r="Q6236"/>
      <c r="R6236"/>
      <c r="S6236"/>
      <c r="T6236"/>
      <c r="U6236"/>
      <c r="V6236"/>
      <c r="W6236"/>
      <c r="X6236" s="410"/>
      <c r="Y6236" s="410"/>
      <c r="Z6236" s="410"/>
      <c r="AA6236" s="410"/>
      <c r="AB6236" s="410"/>
      <c r="AC6236" s="410"/>
      <c r="AD6236" s="410"/>
    </row>
    <row r="6237" spans="1:30" s="30" customFormat="1" x14ac:dyDescent="0.25">
      <c r="A6237"/>
      <c r="B6237"/>
      <c r="C6237" s="33"/>
      <c r="D6237" s="33"/>
      <c r="E6237" s="33"/>
      <c r="F6237" s="33"/>
      <c r="G6237" s="33"/>
      <c r="N6237"/>
      <c r="O6237"/>
      <c r="P6237"/>
      <c r="Q6237"/>
      <c r="R6237"/>
      <c r="S6237"/>
      <c r="T6237"/>
      <c r="U6237"/>
      <c r="V6237"/>
      <c r="W6237"/>
      <c r="X6237" s="410"/>
      <c r="Y6237" s="410"/>
      <c r="Z6237" s="410"/>
      <c r="AA6237" s="410"/>
      <c r="AB6237" s="410"/>
      <c r="AC6237" s="410"/>
      <c r="AD6237" s="410"/>
    </row>
    <row r="6238" spans="1:30" s="30" customFormat="1" x14ac:dyDescent="0.25">
      <c r="A6238"/>
      <c r="B6238"/>
      <c r="C6238" s="33"/>
      <c r="D6238" s="33"/>
      <c r="E6238" s="33"/>
      <c r="F6238" s="33"/>
      <c r="G6238" s="33"/>
      <c r="N6238"/>
      <c r="O6238"/>
      <c r="P6238"/>
      <c r="Q6238"/>
      <c r="R6238"/>
      <c r="S6238"/>
      <c r="T6238"/>
      <c r="U6238"/>
      <c r="V6238"/>
      <c r="W6238"/>
      <c r="X6238" s="410"/>
      <c r="Y6238" s="410"/>
      <c r="Z6238" s="410"/>
      <c r="AA6238" s="410"/>
      <c r="AB6238" s="410"/>
      <c r="AC6238" s="410"/>
      <c r="AD6238" s="410"/>
    </row>
    <row r="6239" spans="1:30" s="30" customFormat="1" x14ac:dyDescent="0.25">
      <c r="A6239"/>
      <c r="B6239"/>
      <c r="C6239" s="33"/>
      <c r="D6239" s="33"/>
      <c r="E6239" s="33"/>
      <c r="F6239" s="33"/>
      <c r="G6239" s="33"/>
      <c r="N6239"/>
      <c r="O6239"/>
      <c r="P6239"/>
      <c r="Q6239"/>
      <c r="R6239"/>
      <c r="S6239"/>
      <c r="T6239"/>
      <c r="U6239"/>
      <c r="V6239"/>
      <c r="W6239"/>
      <c r="X6239" s="410"/>
      <c r="Y6239" s="410"/>
      <c r="Z6239" s="410"/>
      <c r="AA6239" s="410"/>
      <c r="AB6239" s="410"/>
      <c r="AC6239" s="410"/>
      <c r="AD6239" s="410"/>
    </row>
    <row r="6240" spans="1:30" s="30" customFormat="1" x14ac:dyDescent="0.25">
      <c r="A6240"/>
      <c r="B6240"/>
      <c r="C6240" s="33"/>
      <c r="D6240" s="33"/>
      <c r="E6240" s="33"/>
      <c r="F6240" s="33"/>
      <c r="G6240" s="33"/>
      <c r="N6240"/>
      <c r="O6240"/>
      <c r="P6240"/>
      <c r="Q6240"/>
      <c r="R6240"/>
      <c r="S6240"/>
      <c r="T6240"/>
      <c r="U6240"/>
      <c r="V6240"/>
      <c r="W6240"/>
      <c r="X6240" s="410"/>
      <c r="Y6240" s="410"/>
      <c r="Z6240" s="410"/>
      <c r="AA6240" s="410"/>
      <c r="AB6240" s="410"/>
      <c r="AC6240" s="410"/>
      <c r="AD6240" s="410"/>
    </row>
    <row r="6241" spans="1:30" s="30" customFormat="1" x14ac:dyDescent="0.25">
      <c r="A6241"/>
      <c r="B6241"/>
      <c r="C6241" s="33"/>
      <c r="D6241" s="33"/>
      <c r="E6241" s="33"/>
      <c r="F6241" s="33"/>
      <c r="G6241" s="33"/>
      <c r="N6241"/>
      <c r="O6241"/>
      <c r="P6241"/>
      <c r="Q6241"/>
      <c r="R6241"/>
      <c r="S6241"/>
      <c r="T6241"/>
      <c r="U6241"/>
      <c r="V6241"/>
      <c r="W6241"/>
      <c r="X6241" s="410"/>
      <c r="Y6241" s="410"/>
      <c r="Z6241" s="410"/>
      <c r="AA6241" s="410"/>
      <c r="AB6241" s="410"/>
      <c r="AC6241" s="410"/>
      <c r="AD6241" s="410"/>
    </row>
    <row r="6242" spans="1:30" s="30" customFormat="1" x14ac:dyDescent="0.25">
      <c r="A6242"/>
      <c r="B6242"/>
      <c r="C6242" s="33"/>
      <c r="D6242" s="33"/>
      <c r="E6242" s="33"/>
      <c r="F6242" s="33"/>
      <c r="G6242" s="33"/>
      <c r="N6242"/>
      <c r="O6242"/>
      <c r="P6242"/>
      <c r="Q6242"/>
      <c r="R6242"/>
      <c r="S6242"/>
      <c r="T6242"/>
      <c r="U6242"/>
      <c r="V6242"/>
      <c r="W6242"/>
      <c r="X6242" s="410"/>
      <c r="Y6242" s="410"/>
      <c r="Z6242" s="410"/>
      <c r="AA6242" s="410"/>
      <c r="AB6242" s="410"/>
      <c r="AC6242" s="410"/>
      <c r="AD6242" s="410"/>
    </row>
    <row r="6243" spans="1:30" s="30" customFormat="1" x14ac:dyDescent="0.25">
      <c r="A6243"/>
      <c r="B6243"/>
      <c r="C6243" s="33"/>
      <c r="D6243" s="33"/>
      <c r="E6243" s="33"/>
      <c r="F6243" s="33"/>
      <c r="G6243" s="33"/>
      <c r="N6243"/>
      <c r="O6243"/>
      <c r="P6243"/>
      <c r="Q6243"/>
      <c r="R6243"/>
      <c r="S6243"/>
      <c r="T6243"/>
      <c r="U6243"/>
      <c r="V6243"/>
      <c r="W6243"/>
      <c r="X6243" s="410"/>
      <c r="Y6243" s="410"/>
      <c r="Z6243" s="410"/>
      <c r="AA6243" s="410"/>
      <c r="AB6243" s="410"/>
      <c r="AC6243" s="410"/>
      <c r="AD6243" s="410"/>
    </row>
    <row r="6244" spans="1:30" s="30" customFormat="1" x14ac:dyDescent="0.25">
      <c r="A6244"/>
      <c r="B6244"/>
      <c r="C6244" s="33"/>
      <c r="D6244" s="33"/>
      <c r="E6244" s="33"/>
      <c r="F6244" s="33"/>
      <c r="G6244" s="33"/>
      <c r="N6244"/>
      <c r="O6244"/>
      <c r="P6244"/>
      <c r="Q6244"/>
      <c r="R6244"/>
      <c r="S6244"/>
      <c r="T6244"/>
      <c r="U6244"/>
      <c r="V6244"/>
      <c r="W6244"/>
      <c r="X6244" s="410"/>
      <c r="Y6244" s="410"/>
      <c r="Z6244" s="410"/>
      <c r="AA6244" s="410"/>
      <c r="AB6244" s="410"/>
      <c r="AC6244" s="410"/>
      <c r="AD6244" s="410"/>
    </row>
    <row r="6245" spans="1:30" s="30" customFormat="1" x14ac:dyDescent="0.25">
      <c r="A6245"/>
      <c r="B6245"/>
      <c r="C6245" s="33"/>
      <c r="D6245" s="33"/>
      <c r="E6245" s="33"/>
      <c r="F6245" s="33"/>
      <c r="G6245" s="33"/>
      <c r="N6245"/>
      <c r="O6245"/>
      <c r="P6245"/>
      <c r="Q6245"/>
      <c r="R6245"/>
      <c r="S6245"/>
      <c r="T6245"/>
      <c r="U6245"/>
      <c r="V6245"/>
      <c r="W6245"/>
      <c r="X6245" s="410"/>
      <c r="Y6245" s="410"/>
      <c r="Z6245" s="410"/>
      <c r="AA6245" s="410"/>
      <c r="AB6245" s="410"/>
      <c r="AC6245" s="410"/>
      <c r="AD6245" s="410"/>
    </row>
    <row r="6246" spans="1:30" s="30" customFormat="1" x14ac:dyDescent="0.25">
      <c r="A6246"/>
      <c r="B6246"/>
      <c r="C6246" s="33"/>
      <c r="D6246" s="33"/>
      <c r="E6246" s="33"/>
      <c r="F6246" s="33"/>
      <c r="G6246" s="33"/>
      <c r="N6246"/>
      <c r="O6246"/>
      <c r="P6246"/>
      <c r="Q6246"/>
      <c r="R6246"/>
      <c r="S6246"/>
      <c r="T6246"/>
      <c r="U6246"/>
      <c r="V6246"/>
      <c r="W6246"/>
      <c r="X6246" s="410"/>
      <c r="Y6246" s="410"/>
      <c r="Z6246" s="410"/>
      <c r="AA6246" s="410"/>
      <c r="AB6246" s="410"/>
      <c r="AC6246" s="410"/>
      <c r="AD6246" s="410"/>
    </row>
    <row r="6247" spans="1:30" s="30" customFormat="1" x14ac:dyDescent="0.25">
      <c r="A6247"/>
      <c r="B6247"/>
      <c r="C6247" s="33"/>
      <c r="D6247" s="33"/>
      <c r="E6247" s="33"/>
      <c r="F6247" s="33"/>
      <c r="G6247" s="33"/>
      <c r="N6247"/>
      <c r="O6247"/>
      <c r="P6247"/>
      <c r="Q6247"/>
      <c r="R6247"/>
      <c r="S6247"/>
      <c r="T6247"/>
      <c r="U6247"/>
      <c r="V6247"/>
      <c r="W6247"/>
      <c r="X6247" s="410"/>
      <c r="Y6247" s="410"/>
      <c r="Z6247" s="410"/>
      <c r="AA6247" s="410"/>
      <c r="AB6247" s="410"/>
      <c r="AC6247" s="410"/>
      <c r="AD6247" s="410"/>
    </row>
    <row r="6248" spans="1:30" s="30" customFormat="1" x14ac:dyDescent="0.25">
      <c r="A6248"/>
      <c r="B6248"/>
      <c r="C6248" s="33"/>
      <c r="D6248" s="33"/>
      <c r="E6248" s="33"/>
      <c r="F6248" s="33"/>
      <c r="G6248" s="33"/>
      <c r="N6248"/>
      <c r="O6248"/>
      <c r="P6248"/>
      <c r="Q6248"/>
      <c r="R6248"/>
      <c r="S6248"/>
      <c r="T6248"/>
      <c r="U6248"/>
      <c r="V6248"/>
      <c r="W6248"/>
      <c r="X6248" s="410"/>
      <c r="Y6248" s="410"/>
      <c r="Z6248" s="410"/>
      <c r="AA6248" s="410"/>
      <c r="AB6248" s="410"/>
      <c r="AC6248" s="410"/>
      <c r="AD6248" s="410"/>
    </row>
    <row r="6249" spans="1:30" s="30" customFormat="1" x14ac:dyDescent="0.25">
      <c r="A6249"/>
      <c r="B6249"/>
      <c r="C6249" s="33"/>
      <c r="D6249" s="33"/>
      <c r="E6249" s="33"/>
      <c r="F6249" s="33"/>
      <c r="G6249" s="33"/>
      <c r="N6249"/>
      <c r="O6249"/>
      <c r="P6249"/>
      <c r="Q6249"/>
      <c r="R6249"/>
      <c r="S6249"/>
      <c r="T6249"/>
      <c r="U6249"/>
      <c r="V6249"/>
      <c r="W6249"/>
      <c r="X6249" s="410"/>
      <c r="Y6249" s="410"/>
      <c r="Z6249" s="410"/>
      <c r="AA6249" s="410"/>
      <c r="AB6249" s="410"/>
      <c r="AC6249" s="410"/>
      <c r="AD6249" s="410"/>
    </row>
    <row r="6250" spans="1:30" s="30" customFormat="1" x14ac:dyDescent="0.25">
      <c r="A6250"/>
      <c r="B6250"/>
      <c r="C6250" s="33"/>
      <c r="D6250" s="33"/>
      <c r="E6250" s="33"/>
      <c r="F6250" s="33"/>
      <c r="G6250" s="33"/>
      <c r="N6250"/>
      <c r="O6250"/>
      <c r="P6250"/>
      <c r="Q6250"/>
      <c r="R6250"/>
      <c r="S6250"/>
      <c r="T6250"/>
      <c r="U6250"/>
      <c r="V6250"/>
      <c r="W6250"/>
      <c r="X6250" s="410"/>
      <c r="Y6250" s="410"/>
      <c r="Z6250" s="410"/>
      <c r="AA6250" s="410"/>
      <c r="AB6250" s="410"/>
      <c r="AC6250" s="410"/>
      <c r="AD6250" s="410"/>
    </row>
    <row r="6251" spans="1:30" s="30" customFormat="1" x14ac:dyDescent="0.25">
      <c r="A6251"/>
      <c r="B6251"/>
      <c r="C6251" s="33"/>
      <c r="D6251" s="33"/>
      <c r="E6251" s="33"/>
      <c r="F6251" s="33"/>
      <c r="G6251" s="33"/>
      <c r="N6251"/>
      <c r="O6251"/>
      <c r="P6251"/>
      <c r="Q6251"/>
      <c r="R6251"/>
      <c r="S6251"/>
      <c r="T6251"/>
      <c r="U6251"/>
      <c r="V6251"/>
      <c r="W6251"/>
      <c r="X6251" s="410"/>
      <c r="Y6251" s="410"/>
      <c r="Z6251" s="410"/>
      <c r="AA6251" s="410"/>
      <c r="AB6251" s="410"/>
      <c r="AC6251" s="410"/>
      <c r="AD6251" s="410"/>
    </row>
    <row r="6252" spans="1:30" s="30" customFormat="1" x14ac:dyDescent="0.25">
      <c r="A6252"/>
      <c r="B6252"/>
      <c r="C6252" s="33"/>
      <c r="D6252" s="33"/>
      <c r="E6252" s="33"/>
      <c r="F6252" s="33"/>
      <c r="G6252" s="33"/>
      <c r="N6252"/>
      <c r="O6252"/>
      <c r="P6252"/>
      <c r="Q6252"/>
      <c r="R6252"/>
      <c r="S6252"/>
      <c r="T6252"/>
      <c r="U6252"/>
      <c r="V6252"/>
      <c r="W6252"/>
      <c r="X6252" s="410"/>
      <c r="Y6252" s="410"/>
      <c r="Z6252" s="410"/>
      <c r="AA6252" s="410"/>
      <c r="AB6252" s="410"/>
      <c r="AC6252" s="410"/>
      <c r="AD6252" s="410"/>
    </row>
    <row r="6253" spans="1:30" s="30" customFormat="1" x14ac:dyDescent="0.25">
      <c r="A6253"/>
      <c r="B6253"/>
      <c r="C6253" s="33"/>
      <c r="D6253" s="33"/>
      <c r="E6253" s="33"/>
      <c r="F6253" s="33"/>
      <c r="G6253" s="33"/>
      <c r="N6253"/>
      <c r="O6253"/>
      <c r="P6253"/>
      <c r="Q6253"/>
      <c r="R6253"/>
      <c r="S6253"/>
      <c r="T6253"/>
      <c r="U6253"/>
      <c r="V6253"/>
      <c r="W6253"/>
      <c r="X6253" s="410"/>
      <c r="Y6253" s="410"/>
      <c r="Z6253" s="410"/>
      <c r="AA6253" s="410"/>
      <c r="AB6253" s="410"/>
      <c r="AC6253" s="410"/>
      <c r="AD6253" s="410"/>
    </row>
    <row r="6254" spans="1:30" s="30" customFormat="1" x14ac:dyDescent="0.25">
      <c r="A6254"/>
      <c r="B6254"/>
      <c r="C6254" s="33"/>
      <c r="D6254" s="33"/>
      <c r="E6254" s="33"/>
      <c r="F6254" s="33"/>
      <c r="G6254" s="33"/>
      <c r="N6254"/>
      <c r="O6254"/>
      <c r="P6254"/>
      <c r="Q6254"/>
      <c r="R6254"/>
      <c r="S6254"/>
      <c r="T6254"/>
      <c r="U6254"/>
      <c r="V6254"/>
      <c r="W6254"/>
      <c r="X6254" s="410"/>
      <c r="Y6254" s="410"/>
      <c r="Z6254" s="410"/>
      <c r="AA6254" s="410"/>
      <c r="AB6254" s="410"/>
      <c r="AC6254" s="410"/>
      <c r="AD6254" s="410"/>
    </row>
    <row r="6255" spans="1:30" s="30" customFormat="1" x14ac:dyDescent="0.25">
      <c r="A6255"/>
      <c r="B6255"/>
      <c r="C6255" s="33"/>
      <c r="D6255" s="33"/>
      <c r="E6255" s="33"/>
      <c r="F6255" s="33"/>
      <c r="G6255" s="33"/>
      <c r="N6255"/>
      <c r="O6255"/>
      <c r="P6255"/>
      <c r="Q6255"/>
      <c r="R6255"/>
      <c r="S6255"/>
      <c r="T6255"/>
      <c r="U6255"/>
      <c r="V6255"/>
      <c r="W6255"/>
      <c r="X6255" s="410"/>
      <c r="Y6255" s="410"/>
      <c r="Z6255" s="410"/>
      <c r="AA6255" s="410"/>
      <c r="AB6255" s="410"/>
      <c r="AC6255" s="410"/>
      <c r="AD6255" s="410"/>
    </row>
    <row r="6256" spans="1:30" s="30" customFormat="1" x14ac:dyDescent="0.25">
      <c r="A6256"/>
      <c r="B6256"/>
      <c r="C6256" s="33"/>
      <c r="D6256" s="33"/>
      <c r="E6256" s="33"/>
      <c r="F6256" s="33"/>
      <c r="G6256" s="33"/>
      <c r="N6256"/>
      <c r="O6256"/>
      <c r="P6256"/>
      <c r="Q6256"/>
      <c r="R6256"/>
      <c r="S6256"/>
      <c r="T6256"/>
      <c r="U6256"/>
      <c r="V6256"/>
      <c r="W6256"/>
      <c r="X6256" s="410"/>
      <c r="Y6256" s="410"/>
      <c r="Z6256" s="410"/>
      <c r="AA6256" s="410"/>
      <c r="AB6256" s="410"/>
      <c r="AC6256" s="410"/>
      <c r="AD6256" s="410"/>
    </row>
    <row r="6257" spans="1:30" s="30" customFormat="1" x14ac:dyDescent="0.25">
      <c r="A6257"/>
      <c r="B6257"/>
      <c r="C6257" s="33"/>
      <c r="D6257" s="33"/>
      <c r="E6257" s="33"/>
      <c r="F6257" s="33"/>
      <c r="G6257" s="33"/>
      <c r="N6257"/>
      <c r="O6257"/>
      <c r="P6257"/>
      <c r="Q6257"/>
      <c r="R6257"/>
      <c r="S6257"/>
      <c r="T6257"/>
      <c r="U6257"/>
      <c r="V6257"/>
      <c r="W6257"/>
      <c r="X6257" s="410"/>
      <c r="Y6257" s="410"/>
      <c r="Z6257" s="410"/>
      <c r="AA6257" s="410"/>
      <c r="AB6257" s="410"/>
      <c r="AC6257" s="410"/>
      <c r="AD6257" s="410"/>
    </row>
    <row r="6258" spans="1:30" s="30" customFormat="1" x14ac:dyDescent="0.25">
      <c r="A6258"/>
      <c r="B6258"/>
      <c r="C6258" s="33"/>
      <c r="D6258" s="33"/>
      <c r="E6258" s="33"/>
      <c r="F6258" s="33"/>
      <c r="G6258" s="33"/>
      <c r="N6258"/>
      <c r="O6258"/>
      <c r="P6258"/>
      <c r="Q6258"/>
      <c r="R6258"/>
      <c r="S6258"/>
      <c r="T6258"/>
      <c r="U6258"/>
      <c r="V6258"/>
      <c r="W6258"/>
      <c r="X6258" s="410"/>
      <c r="Y6258" s="410"/>
      <c r="Z6258" s="410"/>
      <c r="AA6258" s="410"/>
      <c r="AB6258" s="410"/>
      <c r="AC6258" s="410"/>
      <c r="AD6258" s="410"/>
    </row>
    <row r="6259" spans="1:30" s="30" customFormat="1" x14ac:dyDescent="0.25">
      <c r="A6259"/>
      <c r="B6259"/>
      <c r="C6259" s="33"/>
      <c r="D6259" s="33"/>
      <c r="E6259" s="33"/>
      <c r="F6259" s="33"/>
      <c r="G6259" s="33"/>
      <c r="N6259"/>
      <c r="O6259"/>
      <c r="P6259"/>
      <c r="Q6259"/>
      <c r="R6259"/>
      <c r="S6259"/>
      <c r="T6259"/>
      <c r="U6259"/>
      <c r="V6259"/>
      <c r="W6259"/>
      <c r="X6259" s="410"/>
      <c r="Y6259" s="410"/>
      <c r="Z6259" s="410"/>
      <c r="AA6259" s="410"/>
      <c r="AB6259" s="410"/>
      <c r="AC6259" s="410"/>
      <c r="AD6259" s="410"/>
    </row>
    <row r="6260" spans="1:30" s="30" customFormat="1" x14ac:dyDescent="0.25">
      <c r="A6260"/>
      <c r="B6260"/>
      <c r="C6260" s="33"/>
      <c r="D6260" s="33"/>
      <c r="E6260" s="33"/>
      <c r="F6260" s="33"/>
      <c r="G6260" s="33"/>
      <c r="N6260"/>
      <c r="O6260"/>
      <c r="P6260"/>
      <c r="Q6260"/>
      <c r="R6260"/>
      <c r="S6260"/>
      <c r="T6260"/>
      <c r="U6260"/>
      <c r="V6260"/>
      <c r="W6260"/>
      <c r="X6260" s="410"/>
      <c r="Y6260" s="410"/>
      <c r="Z6260" s="410"/>
      <c r="AA6260" s="410"/>
      <c r="AB6260" s="410"/>
      <c r="AC6260" s="410"/>
      <c r="AD6260" s="410"/>
    </row>
    <row r="6261" spans="1:30" s="30" customFormat="1" x14ac:dyDescent="0.25">
      <c r="A6261"/>
      <c r="B6261"/>
      <c r="C6261" s="33"/>
      <c r="D6261" s="33"/>
      <c r="E6261" s="33"/>
      <c r="F6261" s="33"/>
      <c r="G6261" s="33"/>
      <c r="N6261"/>
      <c r="O6261"/>
      <c r="P6261"/>
      <c r="Q6261"/>
      <c r="R6261"/>
      <c r="S6261"/>
      <c r="T6261"/>
      <c r="U6261"/>
      <c r="V6261"/>
      <c r="W6261"/>
      <c r="X6261" s="410"/>
      <c r="Y6261" s="410"/>
      <c r="Z6261" s="410"/>
      <c r="AA6261" s="410"/>
      <c r="AB6261" s="410"/>
      <c r="AC6261" s="410"/>
      <c r="AD6261" s="410"/>
    </row>
    <row r="6262" spans="1:30" s="30" customFormat="1" x14ac:dyDescent="0.25">
      <c r="A6262"/>
      <c r="B6262"/>
      <c r="C6262" s="33"/>
      <c r="D6262" s="33"/>
      <c r="E6262" s="33"/>
      <c r="F6262" s="33"/>
      <c r="G6262" s="33"/>
      <c r="N6262"/>
      <c r="O6262"/>
      <c r="P6262"/>
      <c r="Q6262"/>
      <c r="R6262"/>
      <c r="S6262"/>
      <c r="T6262"/>
      <c r="U6262"/>
      <c r="V6262"/>
      <c r="W6262"/>
      <c r="X6262" s="410"/>
      <c r="Y6262" s="410"/>
      <c r="Z6262" s="410"/>
      <c r="AA6262" s="410"/>
      <c r="AB6262" s="410"/>
      <c r="AC6262" s="410"/>
      <c r="AD6262" s="410"/>
    </row>
    <row r="6263" spans="1:30" s="30" customFormat="1" x14ac:dyDescent="0.25">
      <c r="A6263"/>
      <c r="B6263"/>
      <c r="C6263" s="33"/>
      <c r="D6263" s="33"/>
      <c r="E6263" s="33"/>
      <c r="F6263" s="33"/>
      <c r="G6263" s="33"/>
      <c r="N6263"/>
      <c r="O6263"/>
      <c r="P6263"/>
      <c r="Q6263"/>
      <c r="R6263"/>
      <c r="S6263"/>
      <c r="T6263"/>
      <c r="U6263"/>
      <c r="V6263"/>
      <c r="W6263"/>
      <c r="X6263" s="410"/>
      <c r="Y6263" s="410"/>
      <c r="Z6263" s="410"/>
      <c r="AA6263" s="410"/>
      <c r="AB6263" s="410"/>
      <c r="AC6263" s="410"/>
      <c r="AD6263" s="410"/>
    </row>
    <row r="6264" spans="1:30" s="30" customFormat="1" x14ac:dyDescent="0.25">
      <c r="A6264"/>
      <c r="B6264"/>
      <c r="C6264" s="33"/>
      <c r="D6264" s="33"/>
      <c r="E6264" s="33"/>
      <c r="F6264" s="33"/>
      <c r="G6264" s="33"/>
      <c r="N6264"/>
      <c r="O6264"/>
      <c r="P6264"/>
      <c r="Q6264"/>
      <c r="R6264"/>
      <c r="S6264"/>
      <c r="T6264"/>
      <c r="U6264"/>
      <c r="V6264"/>
      <c r="W6264"/>
      <c r="X6264" s="410"/>
      <c r="Y6264" s="410"/>
      <c r="Z6264" s="410"/>
      <c r="AA6264" s="410"/>
      <c r="AB6264" s="410"/>
      <c r="AC6264" s="410"/>
      <c r="AD6264" s="410"/>
    </row>
    <row r="6265" spans="1:30" s="30" customFormat="1" x14ac:dyDescent="0.25">
      <c r="A6265"/>
      <c r="B6265"/>
      <c r="C6265" s="33"/>
      <c r="D6265" s="33"/>
      <c r="E6265" s="33"/>
      <c r="F6265" s="33"/>
      <c r="G6265" s="33"/>
      <c r="N6265"/>
      <c r="O6265"/>
      <c r="P6265"/>
      <c r="Q6265"/>
      <c r="R6265"/>
      <c r="S6265"/>
      <c r="T6265"/>
      <c r="U6265"/>
      <c r="V6265"/>
      <c r="W6265"/>
      <c r="X6265" s="410"/>
      <c r="Y6265" s="410"/>
      <c r="Z6265" s="410"/>
      <c r="AA6265" s="410"/>
      <c r="AB6265" s="410"/>
      <c r="AC6265" s="410"/>
      <c r="AD6265" s="410"/>
    </row>
    <row r="6266" spans="1:30" s="30" customFormat="1" x14ac:dyDescent="0.25">
      <c r="A6266"/>
      <c r="B6266"/>
      <c r="C6266" s="33"/>
      <c r="D6266" s="33"/>
      <c r="E6266" s="33"/>
      <c r="F6266" s="33"/>
      <c r="G6266" s="33"/>
      <c r="N6266"/>
      <c r="O6266"/>
      <c r="P6266"/>
      <c r="Q6266"/>
      <c r="R6266"/>
      <c r="S6266"/>
      <c r="T6266"/>
      <c r="U6266"/>
      <c r="V6266"/>
      <c r="W6266"/>
      <c r="X6266" s="410"/>
      <c r="Y6266" s="410"/>
      <c r="Z6266" s="410"/>
      <c r="AA6266" s="410"/>
      <c r="AB6266" s="410"/>
      <c r="AC6266" s="410"/>
      <c r="AD6266" s="410"/>
    </row>
    <row r="6267" spans="1:30" s="30" customFormat="1" x14ac:dyDescent="0.25">
      <c r="A6267"/>
      <c r="B6267"/>
      <c r="C6267" s="33"/>
      <c r="D6267" s="33"/>
      <c r="E6267" s="33"/>
      <c r="F6267" s="33"/>
      <c r="G6267" s="33"/>
      <c r="N6267"/>
      <c r="O6267"/>
      <c r="P6267"/>
      <c r="Q6267"/>
      <c r="R6267"/>
      <c r="S6267"/>
      <c r="T6267"/>
      <c r="U6267"/>
      <c r="V6267"/>
      <c r="W6267"/>
      <c r="X6267" s="410"/>
      <c r="Y6267" s="410"/>
      <c r="Z6267" s="410"/>
      <c r="AA6267" s="410"/>
      <c r="AB6267" s="410"/>
      <c r="AC6267" s="410"/>
      <c r="AD6267" s="410"/>
    </row>
    <row r="6268" spans="1:30" s="30" customFormat="1" x14ac:dyDescent="0.25">
      <c r="A6268"/>
      <c r="B6268"/>
      <c r="C6268" s="33"/>
      <c r="D6268" s="33"/>
      <c r="E6268" s="33"/>
      <c r="F6268" s="33"/>
      <c r="G6268" s="33"/>
      <c r="N6268"/>
      <c r="O6268"/>
      <c r="P6268"/>
      <c r="Q6268"/>
      <c r="R6268"/>
      <c r="S6268"/>
      <c r="T6268"/>
      <c r="U6268"/>
      <c r="V6268"/>
      <c r="W6268"/>
      <c r="X6268" s="410"/>
      <c r="Y6268" s="410"/>
      <c r="Z6268" s="410"/>
      <c r="AA6268" s="410"/>
      <c r="AB6268" s="410"/>
      <c r="AC6268" s="410"/>
      <c r="AD6268" s="410"/>
    </row>
    <row r="6269" spans="1:30" s="30" customFormat="1" x14ac:dyDescent="0.25">
      <c r="A6269"/>
      <c r="B6269"/>
      <c r="C6269" s="33"/>
      <c r="D6269" s="33"/>
      <c r="E6269" s="33"/>
      <c r="F6269" s="33"/>
      <c r="G6269" s="33"/>
      <c r="N6269"/>
      <c r="O6269"/>
      <c r="P6269"/>
      <c r="Q6269"/>
      <c r="R6269"/>
      <c r="S6269"/>
      <c r="T6269"/>
      <c r="U6269"/>
      <c r="V6269"/>
      <c r="W6269"/>
      <c r="X6269" s="410"/>
      <c r="Y6269" s="410"/>
      <c r="Z6269" s="410"/>
      <c r="AA6269" s="410"/>
      <c r="AB6269" s="410"/>
      <c r="AC6269" s="410"/>
      <c r="AD6269" s="410"/>
    </row>
    <row r="6270" spans="1:30" s="30" customFormat="1" x14ac:dyDescent="0.25">
      <c r="A6270"/>
      <c r="B6270"/>
      <c r="C6270" s="33"/>
      <c r="D6270" s="33"/>
      <c r="E6270" s="33"/>
      <c r="F6270" s="33"/>
      <c r="G6270" s="33"/>
      <c r="N6270"/>
      <c r="O6270"/>
      <c r="P6270"/>
      <c r="Q6270"/>
      <c r="R6270"/>
      <c r="S6270"/>
      <c r="T6270"/>
      <c r="U6270"/>
      <c r="V6270"/>
      <c r="W6270"/>
      <c r="X6270" s="410"/>
      <c r="Y6270" s="410"/>
      <c r="Z6270" s="410"/>
      <c r="AA6270" s="410"/>
      <c r="AB6270" s="410"/>
      <c r="AC6270" s="410"/>
      <c r="AD6270" s="410"/>
    </row>
    <row r="6271" spans="1:30" s="30" customFormat="1" x14ac:dyDescent="0.25">
      <c r="A6271"/>
      <c r="B6271"/>
      <c r="C6271" s="33"/>
      <c r="D6271" s="33"/>
      <c r="E6271" s="33"/>
      <c r="F6271" s="33"/>
      <c r="G6271" s="33"/>
      <c r="N6271"/>
      <c r="O6271"/>
      <c r="P6271"/>
      <c r="Q6271"/>
      <c r="R6271"/>
      <c r="S6271"/>
      <c r="T6271"/>
      <c r="U6271"/>
      <c r="V6271"/>
      <c r="W6271"/>
      <c r="X6271" s="410"/>
      <c r="Y6271" s="410"/>
      <c r="Z6271" s="410"/>
      <c r="AA6271" s="410"/>
      <c r="AB6271" s="410"/>
      <c r="AC6271" s="410"/>
      <c r="AD6271" s="410"/>
    </row>
    <row r="6272" spans="1:30" s="30" customFormat="1" x14ac:dyDescent="0.25">
      <c r="A6272"/>
      <c r="B6272"/>
      <c r="C6272" s="33"/>
      <c r="D6272" s="33"/>
      <c r="E6272" s="33"/>
      <c r="F6272" s="33"/>
      <c r="G6272" s="33"/>
      <c r="N6272"/>
      <c r="O6272"/>
      <c r="P6272"/>
      <c r="Q6272"/>
      <c r="R6272"/>
      <c r="S6272"/>
      <c r="T6272"/>
      <c r="U6272"/>
      <c r="V6272"/>
      <c r="W6272"/>
      <c r="X6272" s="410"/>
      <c r="Y6272" s="410"/>
      <c r="Z6272" s="410"/>
      <c r="AA6272" s="410"/>
      <c r="AB6272" s="410"/>
      <c r="AC6272" s="410"/>
      <c r="AD6272" s="410"/>
    </row>
    <row r="6273" spans="1:30" s="30" customFormat="1" x14ac:dyDescent="0.25">
      <c r="A6273"/>
      <c r="B6273"/>
      <c r="C6273" s="33"/>
      <c r="D6273" s="33"/>
      <c r="E6273" s="33"/>
      <c r="F6273" s="33"/>
      <c r="G6273" s="33"/>
      <c r="N6273"/>
      <c r="O6273"/>
      <c r="P6273"/>
      <c r="Q6273"/>
      <c r="R6273"/>
      <c r="S6273"/>
      <c r="T6273"/>
      <c r="U6273"/>
      <c r="V6273"/>
      <c r="W6273"/>
      <c r="X6273" s="410"/>
      <c r="Y6273" s="410"/>
      <c r="Z6273" s="410"/>
      <c r="AA6273" s="410"/>
      <c r="AB6273" s="410"/>
      <c r="AC6273" s="410"/>
      <c r="AD6273" s="410"/>
    </row>
    <row r="6274" spans="1:30" s="30" customFormat="1" x14ac:dyDescent="0.25">
      <c r="A6274"/>
      <c r="B6274"/>
      <c r="C6274" s="33"/>
      <c r="D6274" s="33"/>
      <c r="E6274" s="33"/>
      <c r="F6274" s="33"/>
      <c r="G6274" s="33"/>
      <c r="N6274"/>
      <c r="O6274"/>
      <c r="P6274"/>
      <c r="Q6274"/>
      <c r="R6274"/>
      <c r="S6274"/>
      <c r="T6274"/>
      <c r="U6274"/>
      <c r="V6274"/>
      <c r="W6274"/>
      <c r="X6274" s="410"/>
      <c r="Y6274" s="410"/>
      <c r="Z6274" s="410"/>
      <c r="AA6274" s="410"/>
      <c r="AB6274" s="410"/>
      <c r="AC6274" s="410"/>
      <c r="AD6274" s="410"/>
    </row>
    <row r="6275" spans="1:30" s="30" customFormat="1" x14ac:dyDescent="0.25">
      <c r="A6275"/>
      <c r="B6275"/>
      <c r="C6275" s="33"/>
      <c r="D6275" s="33"/>
      <c r="E6275" s="33"/>
      <c r="F6275" s="33"/>
      <c r="G6275" s="33"/>
      <c r="N6275"/>
      <c r="O6275"/>
      <c r="P6275"/>
      <c r="Q6275"/>
      <c r="R6275"/>
      <c r="S6275"/>
      <c r="T6275"/>
      <c r="U6275"/>
      <c r="V6275"/>
      <c r="W6275"/>
      <c r="X6275" s="410"/>
      <c r="Y6275" s="410"/>
      <c r="Z6275" s="410"/>
      <c r="AA6275" s="410"/>
      <c r="AB6275" s="410"/>
      <c r="AC6275" s="410"/>
      <c r="AD6275" s="410"/>
    </row>
    <row r="6276" spans="1:30" s="30" customFormat="1" x14ac:dyDescent="0.25">
      <c r="A6276"/>
      <c r="B6276"/>
      <c r="C6276" s="33"/>
      <c r="D6276" s="33"/>
      <c r="E6276" s="33"/>
      <c r="F6276" s="33"/>
      <c r="G6276" s="33"/>
      <c r="N6276"/>
      <c r="O6276"/>
      <c r="P6276"/>
      <c r="Q6276"/>
      <c r="R6276"/>
      <c r="S6276"/>
      <c r="T6276"/>
      <c r="U6276"/>
      <c r="V6276"/>
      <c r="W6276"/>
      <c r="X6276" s="410"/>
      <c r="Y6276" s="410"/>
      <c r="Z6276" s="410"/>
      <c r="AA6276" s="410"/>
      <c r="AB6276" s="410"/>
      <c r="AC6276" s="410"/>
      <c r="AD6276" s="410"/>
    </row>
    <row r="6277" spans="1:30" s="30" customFormat="1" x14ac:dyDescent="0.25">
      <c r="A6277"/>
      <c r="B6277"/>
      <c r="C6277" s="33"/>
      <c r="D6277" s="33"/>
      <c r="E6277" s="33"/>
      <c r="F6277" s="33"/>
      <c r="G6277" s="33"/>
      <c r="N6277"/>
      <c r="O6277"/>
      <c r="P6277"/>
      <c r="Q6277"/>
      <c r="R6277"/>
      <c r="S6277"/>
      <c r="T6277"/>
      <c r="U6277"/>
      <c r="V6277"/>
      <c r="W6277"/>
      <c r="X6277" s="410"/>
      <c r="Y6277" s="410"/>
      <c r="Z6277" s="410"/>
      <c r="AA6277" s="410"/>
      <c r="AB6277" s="410"/>
      <c r="AC6277" s="410"/>
      <c r="AD6277" s="410"/>
    </row>
    <row r="6278" spans="1:30" s="30" customFormat="1" x14ac:dyDescent="0.25">
      <c r="A6278"/>
      <c r="B6278"/>
      <c r="C6278" s="33"/>
      <c r="D6278" s="33"/>
      <c r="E6278" s="33"/>
      <c r="F6278" s="33"/>
      <c r="G6278" s="33"/>
      <c r="N6278"/>
      <c r="O6278"/>
      <c r="P6278"/>
      <c r="Q6278"/>
      <c r="R6278"/>
      <c r="S6278"/>
      <c r="T6278"/>
      <c r="U6278"/>
      <c r="V6278"/>
      <c r="W6278"/>
      <c r="X6278" s="410"/>
      <c r="Y6278" s="410"/>
      <c r="Z6278" s="410"/>
      <c r="AA6278" s="410"/>
      <c r="AB6278" s="410"/>
      <c r="AC6278" s="410"/>
      <c r="AD6278" s="410"/>
    </row>
    <row r="6279" spans="1:30" s="30" customFormat="1" x14ac:dyDescent="0.25">
      <c r="A6279"/>
      <c r="B6279"/>
      <c r="C6279" s="33"/>
      <c r="D6279" s="33"/>
      <c r="E6279" s="33"/>
      <c r="F6279" s="33"/>
      <c r="G6279" s="33"/>
      <c r="N6279"/>
      <c r="O6279"/>
      <c r="P6279"/>
      <c r="Q6279"/>
      <c r="R6279"/>
      <c r="S6279"/>
      <c r="T6279"/>
      <c r="U6279"/>
      <c r="V6279"/>
      <c r="W6279"/>
      <c r="X6279" s="410"/>
      <c r="Y6279" s="410"/>
      <c r="Z6279" s="410"/>
      <c r="AA6279" s="410"/>
      <c r="AB6279" s="410"/>
      <c r="AC6279" s="410"/>
      <c r="AD6279" s="410"/>
    </row>
    <row r="6280" spans="1:30" s="30" customFormat="1" x14ac:dyDescent="0.25">
      <c r="A6280"/>
      <c r="B6280"/>
      <c r="C6280" s="33"/>
      <c r="D6280" s="33"/>
      <c r="E6280" s="33"/>
      <c r="F6280" s="33"/>
      <c r="G6280" s="33"/>
      <c r="N6280"/>
      <c r="O6280"/>
      <c r="P6280"/>
      <c r="Q6280"/>
      <c r="R6280"/>
      <c r="S6280"/>
      <c r="T6280"/>
      <c r="U6280"/>
      <c r="V6280"/>
      <c r="W6280"/>
      <c r="X6280" s="410"/>
      <c r="Y6280" s="410"/>
      <c r="Z6280" s="410"/>
      <c r="AA6280" s="410"/>
      <c r="AB6280" s="410"/>
      <c r="AC6280" s="410"/>
      <c r="AD6280" s="410"/>
    </row>
    <row r="6281" spans="1:30" s="30" customFormat="1" x14ac:dyDescent="0.25">
      <c r="A6281"/>
      <c r="B6281"/>
      <c r="C6281" s="33"/>
      <c r="D6281" s="33"/>
      <c r="E6281" s="33"/>
      <c r="F6281" s="33"/>
      <c r="G6281" s="33"/>
      <c r="N6281"/>
      <c r="O6281"/>
      <c r="P6281"/>
      <c r="Q6281"/>
      <c r="R6281"/>
      <c r="S6281"/>
      <c r="T6281"/>
      <c r="U6281"/>
      <c r="V6281"/>
      <c r="W6281"/>
      <c r="X6281" s="410"/>
      <c r="Y6281" s="410"/>
      <c r="Z6281" s="410"/>
      <c r="AA6281" s="410"/>
      <c r="AB6281" s="410"/>
      <c r="AC6281" s="410"/>
      <c r="AD6281" s="410"/>
    </row>
    <row r="6282" spans="1:30" s="30" customFormat="1" x14ac:dyDescent="0.25">
      <c r="A6282"/>
      <c r="B6282"/>
      <c r="C6282" s="33"/>
      <c r="D6282" s="33"/>
      <c r="E6282" s="33"/>
      <c r="F6282" s="33"/>
      <c r="G6282" s="33"/>
      <c r="N6282"/>
      <c r="O6282"/>
      <c r="P6282"/>
      <c r="Q6282"/>
      <c r="R6282"/>
      <c r="S6282"/>
      <c r="T6282"/>
      <c r="U6282"/>
      <c r="V6282"/>
      <c r="W6282"/>
      <c r="X6282" s="410"/>
      <c r="Y6282" s="410"/>
      <c r="Z6282" s="410"/>
      <c r="AA6282" s="410"/>
      <c r="AB6282" s="410"/>
      <c r="AC6282" s="410"/>
      <c r="AD6282" s="410"/>
    </row>
    <row r="6283" spans="1:30" s="30" customFormat="1" x14ac:dyDescent="0.25">
      <c r="A6283"/>
      <c r="B6283"/>
      <c r="C6283" s="33"/>
      <c r="D6283" s="33"/>
      <c r="E6283" s="33"/>
      <c r="F6283" s="33"/>
      <c r="G6283" s="33"/>
      <c r="N6283"/>
      <c r="O6283"/>
      <c r="P6283"/>
      <c r="Q6283"/>
      <c r="R6283"/>
      <c r="S6283"/>
      <c r="T6283"/>
      <c r="U6283"/>
      <c r="V6283"/>
      <c r="W6283"/>
      <c r="X6283" s="410"/>
      <c r="Y6283" s="410"/>
      <c r="Z6283" s="410"/>
      <c r="AA6283" s="410"/>
      <c r="AB6283" s="410"/>
      <c r="AC6283" s="410"/>
      <c r="AD6283" s="410"/>
    </row>
    <row r="6284" spans="1:30" s="30" customFormat="1" x14ac:dyDescent="0.25">
      <c r="A6284"/>
      <c r="B6284"/>
      <c r="C6284" s="33"/>
      <c r="D6284" s="33"/>
      <c r="E6284" s="33"/>
      <c r="F6284" s="33"/>
      <c r="G6284" s="33"/>
      <c r="N6284"/>
      <c r="O6284"/>
      <c r="P6284"/>
      <c r="Q6284"/>
      <c r="R6284"/>
      <c r="S6284"/>
      <c r="T6284"/>
      <c r="U6284"/>
      <c r="V6284"/>
      <c r="W6284"/>
      <c r="X6284" s="410"/>
      <c r="Y6284" s="410"/>
      <c r="Z6284" s="410"/>
      <c r="AA6284" s="410"/>
      <c r="AB6284" s="410"/>
      <c r="AC6284" s="410"/>
      <c r="AD6284" s="410"/>
    </row>
    <row r="6285" spans="1:30" s="30" customFormat="1" x14ac:dyDescent="0.25">
      <c r="A6285"/>
      <c r="B6285"/>
      <c r="C6285" s="33"/>
      <c r="D6285" s="33"/>
      <c r="E6285" s="33"/>
      <c r="F6285" s="33"/>
      <c r="G6285" s="33"/>
      <c r="N6285"/>
      <c r="O6285"/>
      <c r="P6285"/>
      <c r="Q6285"/>
      <c r="R6285"/>
      <c r="S6285"/>
      <c r="T6285"/>
      <c r="U6285"/>
      <c r="V6285"/>
      <c r="W6285"/>
      <c r="X6285" s="410"/>
      <c r="Y6285" s="410"/>
      <c r="Z6285" s="410"/>
      <c r="AA6285" s="410"/>
      <c r="AB6285" s="410"/>
      <c r="AC6285" s="410"/>
      <c r="AD6285" s="410"/>
    </row>
    <row r="6286" spans="1:30" s="30" customFormat="1" x14ac:dyDescent="0.25">
      <c r="A6286"/>
      <c r="B6286"/>
      <c r="C6286" s="33"/>
      <c r="D6286" s="33"/>
      <c r="E6286" s="33"/>
      <c r="F6286" s="33"/>
      <c r="G6286" s="33"/>
      <c r="N6286"/>
      <c r="O6286"/>
      <c r="P6286"/>
      <c r="Q6286"/>
      <c r="R6286"/>
      <c r="S6286"/>
      <c r="T6286"/>
      <c r="U6286"/>
      <c r="V6286"/>
      <c r="W6286"/>
      <c r="X6286" s="410"/>
      <c r="Y6286" s="410"/>
      <c r="Z6286" s="410"/>
      <c r="AA6286" s="410"/>
      <c r="AB6286" s="410"/>
      <c r="AC6286" s="410"/>
      <c r="AD6286" s="410"/>
    </row>
    <row r="6287" spans="1:30" s="30" customFormat="1" x14ac:dyDescent="0.25">
      <c r="A6287"/>
      <c r="B6287"/>
      <c r="C6287" s="33"/>
      <c r="D6287" s="33"/>
      <c r="E6287" s="33"/>
      <c r="F6287" s="33"/>
      <c r="G6287" s="33"/>
      <c r="N6287"/>
      <c r="O6287"/>
      <c r="P6287"/>
      <c r="Q6287"/>
      <c r="R6287"/>
      <c r="S6287"/>
      <c r="T6287"/>
      <c r="U6287"/>
      <c r="V6287"/>
      <c r="W6287"/>
      <c r="X6287" s="410"/>
      <c r="Y6287" s="410"/>
      <c r="Z6287" s="410"/>
      <c r="AA6287" s="410"/>
      <c r="AB6287" s="410"/>
      <c r="AC6287" s="410"/>
      <c r="AD6287" s="410"/>
    </row>
    <row r="6288" spans="1:30" s="30" customFormat="1" x14ac:dyDescent="0.25">
      <c r="A6288"/>
      <c r="B6288"/>
      <c r="C6288" s="33"/>
      <c r="D6288" s="33"/>
      <c r="E6288" s="33"/>
      <c r="F6288" s="33"/>
      <c r="G6288" s="33"/>
      <c r="N6288"/>
      <c r="O6288"/>
      <c r="P6288"/>
      <c r="Q6288"/>
      <c r="R6288"/>
      <c r="S6288"/>
      <c r="T6288"/>
      <c r="U6288"/>
      <c r="V6288"/>
      <c r="W6288"/>
      <c r="X6288" s="410"/>
      <c r="Y6288" s="410"/>
      <c r="Z6288" s="410"/>
      <c r="AA6288" s="410"/>
      <c r="AB6288" s="410"/>
      <c r="AC6288" s="410"/>
      <c r="AD6288" s="410"/>
    </row>
    <row r="6289" spans="1:30" s="30" customFormat="1" x14ac:dyDescent="0.25">
      <c r="A6289"/>
      <c r="B6289"/>
      <c r="C6289" s="33"/>
      <c r="D6289" s="33"/>
      <c r="E6289" s="33"/>
      <c r="F6289" s="33"/>
      <c r="G6289" s="33"/>
      <c r="N6289"/>
      <c r="O6289"/>
      <c r="P6289"/>
      <c r="Q6289"/>
      <c r="R6289"/>
      <c r="S6289"/>
      <c r="T6289"/>
      <c r="U6289"/>
      <c r="V6289"/>
      <c r="W6289"/>
      <c r="X6289" s="410"/>
      <c r="Y6289" s="410"/>
      <c r="Z6289" s="410"/>
      <c r="AA6289" s="410"/>
      <c r="AB6289" s="410"/>
      <c r="AC6289" s="410"/>
      <c r="AD6289" s="410"/>
    </row>
    <row r="6290" spans="1:30" s="30" customFormat="1" x14ac:dyDescent="0.25">
      <c r="A6290"/>
      <c r="B6290"/>
      <c r="C6290" s="33"/>
      <c r="D6290" s="33"/>
      <c r="E6290" s="33"/>
      <c r="F6290" s="33"/>
      <c r="G6290" s="33"/>
      <c r="N6290"/>
      <c r="O6290"/>
      <c r="P6290"/>
      <c r="Q6290"/>
      <c r="R6290"/>
      <c r="S6290"/>
      <c r="T6290"/>
      <c r="U6290"/>
      <c r="V6290"/>
      <c r="W6290"/>
      <c r="X6290" s="410"/>
      <c r="Y6290" s="410"/>
      <c r="Z6290" s="410"/>
      <c r="AA6290" s="410"/>
      <c r="AB6290" s="410"/>
      <c r="AC6290" s="410"/>
      <c r="AD6290" s="410"/>
    </row>
    <row r="6291" spans="1:30" s="30" customFormat="1" x14ac:dyDescent="0.25">
      <c r="A6291"/>
      <c r="B6291"/>
      <c r="C6291" s="33"/>
      <c r="D6291" s="33"/>
      <c r="E6291" s="33"/>
      <c r="F6291" s="33"/>
      <c r="G6291" s="33"/>
      <c r="N6291"/>
      <c r="O6291"/>
      <c r="P6291"/>
      <c r="Q6291"/>
      <c r="R6291"/>
      <c r="S6291"/>
      <c r="T6291"/>
      <c r="U6291"/>
      <c r="V6291"/>
      <c r="W6291"/>
      <c r="X6291" s="410"/>
      <c r="Y6291" s="410"/>
      <c r="Z6291" s="410"/>
      <c r="AA6291" s="410"/>
      <c r="AB6291" s="410"/>
      <c r="AC6291" s="410"/>
      <c r="AD6291" s="410"/>
    </row>
    <row r="6292" spans="1:30" s="30" customFormat="1" x14ac:dyDescent="0.25">
      <c r="A6292"/>
      <c r="B6292"/>
      <c r="C6292" s="33"/>
      <c r="D6292" s="33"/>
      <c r="E6292" s="33"/>
      <c r="F6292" s="33"/>
      <c r="G6292" s="33"/>
      <c r="N6292"/>
      <c r="O6292"/>
      <c r="P6292"/>
      <c r="Q6292"/>
      <c r="R6292"/>
      <c r="S6292"/>
      <c r="T6292"/>
      <c r="U6292"/>
      <c r="V6292"/>
      <c r="W6292"/>
      <c r="X6292" s="410"/>
      <c r="Y6292" s="410"/>
      <c r="Z6292" s="410"/>
      <c r="AA6292" s="410"/>
      <c r="AB6292" s="410"/>
      <c r="AC6292" s="410"/>
      <c r="AD6292" s="410"/>
    </row>
    <row r="6293" spans="1:30" s="30" customFormat="1" x14ac:dyDescent="0.25">
      <c r="A6293"/>
      <c r="B6293"/>
      <c r="C6293" s="33"/>
      <c r="D6293" s="33"/>
      <c r="E6293" s="33"/>
      <c r="F6293" s="33"/>
      <c r="G6293" s="33"/>
      <c r="N6293"/>
      <c r="O6293"/>
      <c r="P6293"/>
      <c r="Q6293"/>
      <c r="R6293"/>
      <c r="S6293"/>
      <c r="T6293"/>
      <c r="U6293"/>
      <c r="V6293"/>
      <c r="W6293"/>
      <c r="X6293" s="410"/>
      <c r="Y6293" s="410"/>
      <c r="Z6293" s="410"/>
      <c r="AA6293" s="410"/>
      <c r="AB6293" s="410"/>
      <c r="AC6293" s="410"/>
      <c r="AD6293" s="410"/>
    </row>
    <row r="6294" spans="1:30" s="30" customFormat="1" x14ac:dyDescent="0.25">
      <c r="A6294"/>
      <c r="B6294"/>
      <c r="C6294" s="33"/>
      <c r="D6294" s="33"/>
      <c r="E6294" s="33"/>
      <c r="F6294" s="33"/>
      <c r="G6294" s="33"/>
      <c r="N6294"/>
      <c r="O6294"/>
      <c r="P6294"/>
      <c r="Q6294"/>
      <c r="R6294"/>
      <c r="S6294"/>
      <c r="T6294"/>
      <c r="U6294"/>
      <c r="V6294"/>
      <c r="W6294"/>
      <c r="X6294" s="410"/>
      <c r="Y6294" s="410"/>
      <c r="Z6294" s="410"/>
      <c r="AA6294" s="410"/>
      <c r="AB6294" s="410"/>
      <c r="AC6294" s="410"/>
      <c r="AD6294" s="410"/>
    </row>
    <row r="6295" spans="1:30" s="30" customFormat="1" x14ac:dyDescent="0.25">
      <c r="A6295"/>
      <c r="B6295"/>
      <c r="C6295" s="33"/>
      <c r="D6295" s="33"/>
      <c r="E6295" s="33"/>
      <c r="F6295" s="33"/>
      <c r="G6295" s="33"/>
      <c r="N6295"/>
      <c r="O6295"/>
      <c r="P6295"/>
      <c r="Q6295"/>
      <c r="R6295"/>
      <c r="S6295"/>
      <c r="T6295"/>
      <c r="U6295"/>
      <c r="V6295"/>
      <c r="W6295"/>
      <c r="X6295" s="410"/>
      <c r="Y6295" s="410"/>
      <c r="Z6295" s="410"/>
      <c r="AA6295" s="410"/>
      <c r="AB6295" s="410"/>
      <c r="AC6295" s="410"/>
      <c r="AD6295" s="410"/>
    </row>
    <row r="6296" spans="1:30" s="30" customFormat="1" x14ac:dyDescent="0.25">
      <c r="A6296"/>
      <c r="B6296"/>
      <c r="C6296" s="33"/>
      <c r="D6296" s="33"/>
      <c r="E6296" s="33"/>
      <c r="F6296" s="33"/>
      <c r="G6296" s="33"/>
      <c r="N6296"/>
      <c r="O6296"/>
      <c r="P6296"/>
      <c r="Q6296"/>
      <c r="R6296"/>
      <c r="S6296"/>
      <c r="T6296"/>
      <c r="U6296"/>
      <c r="V6296"/>
      <c r="W6296"/>
      <c r="X6296" s="410"/>
      <c r="Y6296" s="410"/>
      <c r="Z6296" s="410"/>
      <c r="AA6296" s="410"/>
      <c r="AB6296" s="410"/>
      <c r="AC6296" s="410"/>
      <c r="AD6296" s="410"/>
    </row>
    <row r="6297" spans="1:30" s="30" customFormat="1" x14ac:dyDescent="0.25">
      <c r="A6297"/>
      <c r="B6297"/>
      <c r="C6297" s="33"/>
      <c r="D6297" s="33"/>
      <c r="E6297" s="33"/>
      <c r="F6297" s="33"/>
      <c r="G6297" s="33"/>
      <c r="N6297"/>
      <c r="O6297"/>
      <c r="P6297"/>
      <c r="Q6297"/>
      <c r="R6297"/>
      <c r="S6297"/>
      <c r="T6297"/>
      <c r="U6297"/>
      <c r="V6297"/>
      <c r="W6297"/>
      <c r="X6297" s="410"/>
      <c r="Y6297" s="410"/>
      <c r="Z6297" s="410"/>
      <c r="AA6297" s="410"/>
      <c r="AB6297" s="410"/>
      <c r="AC6297" s="410"/>
      <c r="AD6297" s="410"/>
    </row>
    <row r="6298" spans="1:30" s="30" customFormat="1" x14ac:dyDescent="0.25">
      <c r="A6298"/>
      <c r="B6298"/>
      <c r="C6298" s="33"/>
      <c r="D6298" s="33"/>
      <c r="E6298" s="33"/>
      <c r="F6298" s="33"/>
      <c r="G6298" s="33"/>
      <c r="N6298"/>
      <c r="O6298"/>
      <c r="P6298"/>
      <c r="Q6298"/>
      <c r="R6298"/>
      <c r="S6298"/>
      <c r="T6298"/>
      <c r="U6298"/>
      <c r="V6298"/>
      <c r="W6298"/>
      <c r="X6298" s="410"/>
      <c r="Y6298" s="410"/>
      <c r="Z6298" s="410"/>
      <c r="AA6298" s="410"/>
      <c r="AB6298" s="410"/>
      <c r="AC6298" s="410"/>
      <c r="AD6298" s="410"/>
    </row>
    <row r="6299" spans="1:30" s="30" customFormat="1" x14ac:dyDescent="0.25">
      <c r="A6299"/>
      <c r="B6299"/>
      <c r="C6299" s="33"/>
      <c r="D6299" s="33"/>
      <c r="E6299" s="33"/>
      <c r="F6299" s="33"/>
      <c r="G6299" s="33"/>
      <c r="N6299"/>
      <c r="O6299"/>
      <c r="P6299"/>
      <c r="Q6299"/>
      <c r="R6299"/>
      <c r="S6299"/>
      <c r="T6299"/>
      <c r="U6299"/>
      <c r="V6299"/>
      <c r="W6299"/>
      <c r="X6299" s="410"/>
      <c r="Y6299" s="410"/>
      <c r="Z6299" s="410"/>
      <c r="AA6299" s="410"/>
      <c r="AB6299" s="410"/>
      <c r="AC6299" s="410"/>
      <c r="AD6299" s="410"/>
    </row>
    <row r="6300" spans="1:30" s="30" customFormat="1" x14ac:dyDescent="0.25">
      <c r="A6300"/>
      <c r="B6300"/>
      <c r="C6300" s="33"/>
      <c r="D6300" s="33"/>
      <c r="E6300" s="33"/>
      <c r="F6300" s="33"/>
      <c r="G6300" s="33"/>
      <c r="N6300"/>
      <c r="O6300"/>
      <c r="P6300"/>
      <c r="Q6300"/>
      <c r="R6300"/>
      <c r="S6300"/>
      <c r="T6300"/>
      <c r="U6300"/>
      <c r="V6300"/>
      <c r="W6300"/>
      <c r="X6300" s="410"/>
      <c r="Y6300" s="410"/>
      <c r="Z6300" s="410"/>
      <c r="AA6300" s="410"/>
      <c r="AB6300" s="410"/>
      <c r="AC6300" s="410"/>
      <c r="AD6300" s="410"/>
    </row>
    <row r="6301" spans="1:30" s="30" customFormat="1" x14ac:dyDescent="0.25">
      <c r="A6301"/>
      <c r="B6301"/>
      <c r="C6301" s="33"/>
      <c r="D6301" s="33"/>
      <c r="E6301" s="33"/>
      <c r="F6301" s="33"/>
      <c r="G6301" s="33"/>
      <c r="N6301"/>
      <c r="O6301"/>
      <c r="P6301"/>
      <c r="Q6301"/>
      <c r="R6301"/>
      <c r="S6301"/>
      <c r="T6301"/>
      <c r="U6301"/>
      <c r="V6301"/>
      <c r="W6301"/>
      <c r="X6301" s="410"/>
      <c r="Y6301" s="410"/>
      <c r="Z6301" s="410"/>
      <c r="AA6301" s="410"/>
      <c r="AB6301" s="410"/>
      <c r="AC6301" s="410"/>
      <c r="AD6301" s="410"/>
    </row>
    <row r="6302" spans="1:30" s="30" customFormat="1" x14ac:dyDescent="0.25">
      <c r="A6302"/>
      <c r="B6302"/>
      <c r="C6302" s="33"/>
      <c r="D6302" s="33"/>
      <c r="E6302" s="33"/>
      <c r="F6302" s="33"/>
      <c r="G6302" s="33"/>
      <c r="N6302"/>
      <c r="O6302"/>
      <c r="P6302"/>
      <c r="Q6302"/>
      <c r="R6302"/>
      <c r="S6302"/>
      <c r="T6302"/>
      <c r="U6302"/>
      <c r="V6302"/>
      <c r="W6302"/>
      <c r="X6302" s="410"/>
      <c r="Y6302" s="410"/>
      <c r="Z6302" s="410"/>
      <c r="AA6302" s="410"/>
      <c r="AB6302" s="410"/>
      <c r="AC6302" s="410"/>
      <c r="AD6302" s="410"/>
    </row>
    <row r="6303" spans="1:30" s="30" customFormat="1" x14ac:dyDescent="0.25">
      <c r="A6303"/>
      <c r="B6303"/>
      <c r="C6303" s="33"/>
      <c r="D6303" s="33"/>
      <c r="E6303" s="33"/>
      <c r="F6303" s="33"/>
      <c r="G6303" s="33"/>
      <c r="N6303"/>
      <c r="O6303"/>
      <c r="P6303"/>
      <c r="Q6303"/>
      <c r="R6303"/>
      <c r="S6303"/>
      <c r="T6303"/>
      <c r="U6303"/>
      <c r="V6303"/>
      <c r="W6303"/>
      <c r="X6303" s="410"/>
      <c r="Y6303" s="410"/>
      <c r="Z6303" s="410"/>
      <c r="AA6303" s="410"/>
      <c r="AB6303" s="410"/>
      <c r="AC6303" s="410"/>
      <c r="AD6303" s="410"/>
    </row>
    <row r="6304" spans="1:30" s="30" customFormat="1" x14ac:dyDescent="0.25">
      <c r="A6304"/>
      <c r="B6304"/>
      <c r="C6304" s="33"/>
      <c r="D6304" s="33"/>
      <c r="E6304" s="33"/>
      <c r="F6304" s="33"/>
      <c r="G6304" s="33"/>
      <c r="N6304"/>
      <c r="O6304"/>
      <c r="P6304"/>
      <c r="Q6304"/>
      <c r="R6304"/>
      <c r="S6304"/>
      <c r="T6304"/>
      <c r="U6304"/>
      <c r="V6304"/>
      <c r="W6304"/>
      <c r="X6304" s="410"/>
      <c r="Y6304" s="410"/>
      <c r="Z6304" s="410"/>
      <c r="AA6304" s="410"/>
      <c r="AB6304" s="410"/>
      <c r="AC6304" s="410"/>
      <c r="AD6304" s="410"/>
    </row>
    <row r="6305" spans="1:30" s="30" customFormat="1" x14ac:dyDescent="0.25">
      <c r="A6305"/>
      <c r="B6305"/>
      <c r="C6305" s="33"/>
      <c r="D6305" s="33"/>
      <c r="E6305" s="33"/>
      <c r="F6305" s="33"/>
      <c r="G6305" s="33"/>
      <c r="N6305"/>
      <c r="O6305"/>
      <c r="P6305"/>
      <c r="Q6305"/>
      <c r="R6305"/>
      <c r="S6305"/>
      <c r="T6305"/>
      <c r="U6305"/>
      <c r="V6305"/>
      <c r="W6305"/>
      <c r="X6305" s="410"/>
      <c r="Y6305" s="410"/>
      <c r="Z6305" s="410"/>
      <c r="AA6305" s="410"/>
      <c r="AB6305" s="410"/>
      <c r="AC6305" s="410"/>
      <c r="AD6305" s="410"/>
    </row>
    <row r="6306" spans="1:30" s="30" customFormat="1" x14ac:dyDescent="0.25">
      <c r="A6306"/>
      <c r="B6306"/>
      <c r="C6306" s="33"/>
      <c r="D6306" s="33"/>
      <c r="E6306" s="33"/>
      <c r="F6306" s="33"/>
      <c r="G6306" s="33"/>
      <c r="N6306"/>
      <c r="O6306"/>
      <c r="P6306"/>
      <c r="Q6306"/>
      <c r="R6306"/>
      <c r="S6306"/>
      <c r="T6306"/>
      <c r="U6306"/>
      <c r="V6306"/>
      <c r="W6306"/>
      <c r="X6306" s="410"/>
      <c r="Y6306" s="410"/>
      <c r="Z6306" s="410"/>
      <c r="AA6306" s="410"/>
      <c r="AB6306" s="410"/>
      <c r="AC6306" s="410"/>
      <c r="AD6306" s="410"/>
    </row>
    <row r="6307" spans="1:30" s="30" customFormat="1" x14ac:dyDescent="0.25">
      <c r="A6307"/>
      <c r="B6307"/>
      <c r="C6307" s="33"/>
      <c r="D6307" s="33"/>
      <c r="E6307" s="33"/>
      <c r="F6307" s="33"/>
      <c r="G6307" s="33"/>
      <c r="N6307"/>
      <c r="O6307"/>
      <c r="P6307"/>
      <c r="Q6307"/>
      <c r="R6307"/>
      <c r="S6307"/>
      <c r="T6307"/>
      <c r="U6307"/>
      <c r="V6307"/>
      <c r="W6307"/>
      <c r="X6307" s="410"/>
      <c r="Y6307" s="410"/>
      <c r="Z6307" s="410"/>
      <c r="AA6307" s="410"/>
      <c r="AB6307" s="410"/>
      <c r="AC6307" s="410"/>
      <c r="AD6307" s="410"/>
    </row>
    <row r="6308" spans="1:30" s="30" customFormat="1" x14ac:dyDescent="0.25">
      <c r="A6308"/>
      <c r="B6308"/>
      <c r="C6308" s="33"/>
      <c r="D6308" s="33"/>
      <c r="E6308" s="33"/>
      <c r="F6308" s="33"/>
      <c r="G6308" s="33"/>
      <c r="N6308"/>
      <c r="O6308"/>
      <c r="P6308"/>
      <c r="Q6308"/>
      <c r="R6308"/>
      <c r="S6308"/>
      <c r="T6308"/>
      <c r="U6308"/>
      <c r="V6308"/>
      <c r="W6308"/>
      <c r="X6308" s="410"/>
      <c r="Y6308" s="410"/>
      <c r="Z6308" s="410"/>
      <c r="AA6308" s="410"/>
      <c r="AB6308" s="410"/>
      <c r="AC6308" s="410"/>
      <c r="AD6308" s="410"/>
    </row>
    <row r="6309" spans="1:30" s="30" customFormat="1" x14ac:dyDescent="0.25">
      <c r="A6309"/>
      <c r="B6309"/>
      <c r="C6309" s="33"/>
      <c r="D6309" s="33"/>
      <c r="E6309" s="33"/>
      <c r="F6309" s="33"/>
      <c r="G6309" s="33"/>
      <c r="N6309"/>
      <c r="O6309"/>
      <c r="P6309"/>
      <c r="Q6309"/>
      <c r="R6309"/>
      <c r="S6309"/>
      <c r="T6309"/>
      <c r="U6309"/>
      <c r="V6309"/>
      <c r="W6309"/>
      <c r="X6309" s="410"/>
      <c r="Y6309" s="410"/>
      <c r="Z6309" s="410"/>
      <c r="AA6309" s="410"/>
      <c r="AB6309" s="410"/>
      <c r="AC6309" s="410"/>
      <c r="AD6309" s="410"/>
    </row>
    <row r="6310" spans="1:30" s="30" customFormat="1" x14ac:dyDescent="0.25">
      <c r="A6310"/>
      <c r="B6310"/>
      <c r="C6310" s="33"/>
      <c r="D6310" s="33"/>
      <c r="E6310" s="33"/>
      <c r="F6310" s="33"/>
      <c r="G6310" s="33"/>
      <c r="N6310"/>
      <c r="O6310"/>
      <c r="P6310"/>
      <c r="Q6310"/>
      <c r="R6310"/>
      <c r="S6310"/>
      <c r="T6310"/>
      <c r="U6310"/>
      <c r="V6310"/>
      <c r="W6310"/>
      <c r="X6310" s="410"/>
      <c r="Y6310" s="410"/>
      <c r="Z6310" s="410"/>
      <c r="AA6310" s="410"/>
      <c r="AB6310" s="410"/>
      <c r="AC6310" s="410"/>
      <c r="AD6310" s="410"/>
    </row>
    <row r="6311" spans="1:30" s="30" customFormat="1" x14ac:dyDescent="0.25">
      <c r="A6311"/>
      <c r="B6311"/>
      <c r="C6311" s="33"/>
      <c r="D6311" s="33"/>
      <c r="E6311" s="33"/>
      <c r="F6311" s="33"/>
      <c r="G6311" s="33"/>
      <c r="N6311"/>
      <c r="O6311"/>
      <c r="P6311"/>
      <c r="Q6311"/>
      <c r="R6311"/>
      <c r="S6311"/>
      <c r="T6311"/>
      <c r="U6311"/>
      <c r="V6311"/>
      <c r="W6311"/>
      <c r="X6311" s="410"/>
      <c r="Y6311" s="410"/>
      <c r="Z6311" s="410"/>
      <c r="AA6311" s="410"/>
      <c r="AB6311" s="410"/>
      <c r="AC6311" s="410"/>
      <c r="AD6311" s="410"/>
    </row>
    <row r="6312" spans="1:30" s="30" customFormat="1" x14ac:dyDescent="0.25">
      <c r="A6312"/>
      <c r="B6312"/>
      <c r="C6312" s="33"/>
      <c r="D6312" s="33"/>
      <c r="E6312" s="33"/>
      <c r="F6312" s="33"/>
      <c r="G6312" s="33"/>
      <c r="N6312"/>
      <c r="O6312"/>
      <c r="P6312"/>
      <c r="Q6312"/>
      <c r="R6312"/>
      <c r="S6312"/>
      <c r="T6312"/>
      <c r="U6312"/>
      <c r="V6312"/>
      <c r="W6312"/>
      <c r="X6312" s="410"/>
      <c r="Y6312" s="410"/>
      <c r="Z6312" s="410"/>
      <c r="AA6312" s="410"/>
      <c r="AB6312" s="410"/>
      <c r="AC6312" s="410"/>
      <c r="AD6312" s="410"/>
    </row>
    <row r="6313" spans="1:30" s="30" customFormat="1" x14ac:dyDescent="0.25">
      <c r="A6313"/>
      <c r="B6313"/>
      <c r="C6313" s="33"/>
      <c r="D6313" s="33"/>
      <c r="E6313" s="33"/>
      <c r="F6313" s="33"/>
      <c r="G6313" s="33"/>
      <c r="N6313"/>
      <c r="O6313"/>
      <c r="P6313"/>
      <c r="Q6313"/>
      <c r="R6313"/>
      <c r="S6313"/>
      <c r="T6313"/>
      <c r="U6313"/>
      <c r="V6313"/>
      <c r="W6313"/>
      <c r="X6313" s="410"/>
      <c r="Y6313" s="410"/>
      <c r="Z6313" s="410"/>
      <c r="AA6313" s="410"/>
      <c r="AB6313" s="410"/>
      <c r="AC6313" s="410"/>
      <c r="AD6313" s="410"/>
    </row>
    <row r="6314" spans="1:30" s="30" customFormat="1" x14ac:dyDescent="0.25">
      <c r="A6314"/>
      <c r="B6314"/>
      <c r="C6314" s="33"/>
      <c r="D6314" s="33"/>
      <c r="E6314" s="33"/>
      <c r="F6314" s="33"/>
      <c r="G6314" s="33"/>
      <c r="N6314"/>
      <c r="O6314"/>
      <c r="P6314"/>
      <c r="Q6314"/>
      <c r="R6314"/>
      <c r="S6314"/>
      <c r="T6314"/>
      <c r="U6314"/>
      <c r="V6314"/>
      <c r="W6314"/>
      <c r="X6314" s="410"/>
      <c r="Y6314" s="410"/>
      <c r="Z6314" s="410"/>
      <c r="AA6314" s="410"/>
      <c r="AB6314" s="410"/>
      <c r="AC6314" s="410"/>
      <c r="AD6314" s="410"/>
    </row>
    <row r="6315" spans="1:30" s="30" customFormat="1" x14ac:dyDescent="0.25">
      <c r="A6315"/>
      <c r="B6315"/>
      <c r="C6315" s="33"/>
      <c r="D6315" s="33"/>
      <c r="E6315" s="33"/>
      <c r="F6315" s="33"/>
      <c r="G6315" s="33"/>
      <c r="N6315"/>
      <c r="O6315"/>
      <c r="P6315"/>
      <c r="Q6315"/>
      <c r="R6315"/>
      <c r="S6315"/>
      <c r="T6315"/>
      <c r="U6315"/>
      <c r="V6315"/>
      <c r="W6315"/>
      <c r="X6315" s="410"/>
      <c r="Y6315" s="410"/>
      <c r="Z6315" s="410"/>
      <c r="AA6315" s="410"/>
      <c r="AB6315" s="410"/>
      <c r="AC6315" s="410"/>
      <c r="AD6315" s="410"/>
    </row>
    <row r="6316" spans="1:30" s="30" customFormat="1" x14ac:dyDescent="0.25">
      <c r="A6316"/>
      <c r="B6316"/>
      <c r="C6316" s="33"/>
      <c r="D6316" s="33"/>
      <c r="E6316" s="33"/>
      <c r="F6316" s="33"/>
      <c r="G6316" s="33"/>
      <c r="N6316"/>
      <c r="O6316"/>
      <c r="P6316"/>
      <c r="Q6316"/>
      <c r="R6316"/>
      <c r="S6316"/>
      <c r="T6316"/>
      <c r="U6316"/>
      <c r="V6316"/>
      <c r="W6316"/>
      <c r="X6316" s="410"/>
      <c r="Y6316" s="410"/>
      <c r="Z6316" s="410"/>
      <c r="AA6316" s="410"/>
      <c r="AB6316" s="410"/>
      <c r="AC6316" s="410"/>
      <c r="AD6316" s="410"/>
    </row>
    <row r="6317" spans="1:30" s="30" customFormat="1" x14ac:dyDescent="0.25">
      <c r="A6317"/>
      <c r="B6317"/>
      <c r="C6317" s="33"/>
      <c r="D6317" s="33"/>
      <c r="E6317" s="33"/>
      <c r="F6317" s="33"/>
      <c r="G6317" s="33"/>
      <c r="N6317"/>
      <c r="O6317"/>
      <c r="P6317"/>
      <c r="Q6317"/>
      <c r="R6317"/>
      <c r="S6317"/>
      <c r="T6317"/>
      <c r="U6317"/>
      <c r="V6317"/>
      <c r="W6317"/>
      <c r="X6317" s="410"/>
      <c r="Y6317" s="410"/>
      <c r="Z6317" s="410"/>
      <c r="AA6317" s="410"/>
      <c r="AB6317" s="410"/>
      <c r="AC6317" s="410"/>
      <c r="AD6317" s="410"/>
    </row>
    <row r="6318" spans="1:30" s="30" customFormat="1" x14ac:dyDescent="0.25">
      <c r="A6318"/>
      <c r="B6318"/>
      <c r="C6318" s="33"/>
      <c r="D6318" s="33"/>
      <c r="E6318" s="33"/>
      <c r="F6318" s="33"/>
      <c r="G6318" s="33"/>
      <c r="N6318"/>
      <c r="O6318"/>
      <c r="P6318"/>
      <c r="Q6318"/>
      <c r="R6318"/>
      <c r="S6318"/>
      <c r="T6318"/>
      <c r="U6318"/>
      <c r="V6318"/>
      <c r="W6318"/>
      <c r="X6318" s="410"/>
      <c r="Y6318" s="410"/>
      <c r="Z6318" s="410"/>
      <c r="AA6318" s="410"/>
      <c r="AB6318" s="410"/>
      <c r="AC6318" s="410"/>
      <c r="AD6318" s="410"/>
    </row>
    <row r="6319" spans="1:30" s="30" customFormat="1" x14ac:dyDescent="0.25">
      <c r="A6319"/>
      <c r="B6319"/>
      <c r="C6319" s="33"/>
      <c r="D6319" s="33"/>
      <c r="E6319" s="33"/>
      <c r="F6319" s="33"/>
      <c r="G6319" s="33"/>
      <c r="N6319"/>
      <c r="O6319"/>
      <c r="P6319"/>
      <c r="Q6319"/>
      <c r="R6319"/>
      <c r="S6319"/>
      <c r="T6319"/>
      <c r="U6319"/>
      <c r="V6319"/>
      <c r="W6319"/>
      <c r="X6319" s="410"/>
      <c r="Y6319" s="410"/>
      <c r="Z6319" s="410"/>
      <c r="AA6319" s="410"/>
      <c r="AB6319" s="410"/>
      <c r="AC6319" s="410"/>
      <c r="AD6319" s="410"/>
    </row>
    <row r="6320" spans="1:30" s="30" customFormat="1" x14ac:dyDescent="0.25">
      <c r="A6320"/>
      <c r="B6320"/>
      <c r="C6320" s="33"/>
      <c r="D6320" s="33"/>
      <c r="E6320" s="33"/>
      <c r="F6320" s="33"/>
      <c r="G6320" s="33"/>
      <c r="N6320"/>
      <c r="O6320"/>
      <c r="P6320"/>
      <c r="Q6320"/>
      <c r="R6320"/>
      <c r="S6320"/>
      <c r="T6320"/>
      <c r="U6320"/>
      <c r="V6320"/>
      <c r="W6320"/>
      <c r="X6320" s="410"/>
      <c r="Y6320" s="410"/>
      <c r="Z6320" s="410"/>
      <c r="AA6320" s="410"/>
      <c r="AB6320" s="410"/>
      <c r="AC6320" s="410"/>
      <c r="AD6320" s="410"/>
    </row>
    <row r="6321" spans="1:30" s="30" customFormat="1" x14ac:dyDescent="0.25">
      <c r="A6321"/>
      <c r="B6321"/>
      <c r="C6321" s="33"/>
      <c r="D6321" s="33"/>
      <c r="E6321" s="33"/>
      <c r="F6321" s="33"/>
      <c r="G6321" s="33"/>
      <c r="N6321"/>
      <c r="O6321"/>
      <c r="P6321"/>
      <c r="Q6321"/>
      <c r="R6321"/>
      <c r="S6321"/>
      <c r="T6321"/>
      <c r="U6321"/>
      <c r="V6321"/>
      <c r="W6321"/>
      <c r="X6321" s="410"/>
      <c r="Y6321" s="410"/>
      <c r="Z6321" s="410"/>
      <c r="AA6321" s="410"/>
      <c r="AB6321" s="410"/>
      <c r="AC6321" s="410"/>
      <c r="AD6321" s="410"/>
    </row>
    <row r="6322" spans="1:30" s="30" customFormat="1" x14ac:dyDescent="0.25">
      <c r="A6322"/>
      <c r="B6322"/>
      <c r="C6322" s="33"/>
      <c r="D6322" s="33"/>
      <c r="E6322" s="33"/>
      <c r="F6322" s="33"/>
      <c r="G6322" s="33"/>
      <c r="N6322"/>
      <c r="O6322"/>
      <c r="P6322"/>
      <c r="Q6322"/>
      <c r="R6322"/>
      <c r="S6322"/>
      <c r="T6322"/>
      <c r="U6322"/>
      <c r="V6322"/>
      <c r="W6322"/>
      <c r="X6322" s="410"/>
      <c r="Y6322" s="410"/>
      <c r="Z6322" s="410"/>
      <c r="AA6322" s="410"/>
      <c r="AB6322" s="410"/>
      <c r="AC6322" s="410"/>
      <c r="AD6322" s="410"/>
    </row>
    <row r="6323" spans="1:30" s="30" customFormat="1" x14ac:dyDescent="0.25">
      <c r="A6323"/>
      <c r="B6323"/>
      <c r="C6323" s="33"/>
      <c r="D6323" s="33"/>
      <c r="E6323" s="33"/>
      <c r="F6323" s="33"/>
      <c r="G6323" s="33"/>
      <c r="N6323"/>
      <c r="O6323"/>
      <c r="P6323"/>
      <c r="Q6323"/>
      <c r="R6323"/>
      <c r="S6323"/>
      <c r="T6323"/>
      <c r="U6323"/>
      <c r="V6323"/>
      <c r="W6323"/>
      <c r="X6323" s="410"/>
      <c r="Y6323" s="410"/>
      <c r="Z6323" s="410"/>
      <c r="AA6323" s="410"/>
      <c r="AB6323" s="410"/>
      <c r="AC6323" s="410"/>
      <c r="AD6323" s="410"/>
    </row>
    <row r="6324" spans="1:30" s="30" customFormat="1" x14ac:dyDescent="0.25">
      <c r="A6324"/>
      <c r="B6324"/>
      <c r="C6324" s="33"/>
      <c r="D6324" s="33"/>
      <c r="E6324" s="33"/>
      <c r="F6324" s="33"/>
      <c r="G6324" s="33"/>
      <c r="N6324"/>
      <c r="O6324"/>
      <c r="P6324"/>
      <c r="Q6324"/>
      <c r="R6324"/>
      <c r="S6324"/>
      <c r="T6324"/>
      <c r="U6324"/>
      <c r="V6324"/>
      <c r="W6324"/>
      <c r="X6324" s="410"/>
      <c r="Y6324" s="410"/>
      <c r="Z6324" s="410"/>
      <c r="AA6324" s="410"/>
      <c r="AB6324" s="410"/>
      <c r="AC6324" s="410"/>
      <c r="AD6324" s="410"/>
    </row>
    <row r="6325" spans="1:30" s="30" customFormat="1" x14ac:dyDescent="0.25">
      <c r="A6325"/>
      <c r="B6325"/>
      <c r="C6325" s="33"/>
      <c r="D6325" s="33"/>
      <c r="E6325" s="33"/>
      <c r="F6325" s="33"/>
      <c r="G6325" s="33"/>
      <c r="N6325"/>
      <c r="O6325"/>
      <c r="P6325"/>
      <c r="Q6325"/>
      <c r="R6325"/>
      <c r="S6325"/>
      <c r="T6325"/>
      <c r="U6325"/>
      <c r="V6325"/>
      <c r="W6325"/>
      <c r="X6325" s="410"/>
      <c r="Y6325" s="410"/>
      <c r="Z6325" s="410"/>
      <c r="AA6325" s="410"/>
      <c r="AB6325" s="410"/>
      <c r="AC6325" s="410"/>
      <c r="AD6325" s="410"/>
    </row>
    <row r="6326" spans="1:30" s="30" customFormat="1" x14ac:dyDescent="0.25">
      <c r="A6326"/>
      <c r="B6326"/>
      <c r="C6326" s="33"/>
      <c r="D6326" s="33"/>
      <c r="E6326" s="33"/>
      <c r="F6326" s="33"/>
      <c r="G6326" s="33"/>
      <c r="N6326"/>
      <c r="O6326"/>
      <c r="P6326"/>
      <c r="Q6326"/>
      <c r="R6326"/>
      <c r="S6326"/>
      <c r="T6326"/>
      <c r="U6326"/>
      <c r="V6326"/>
      <c r="W6326"/>
      <c r="X6326" s="410"/>
      <c r="Y6326" s="410"/>
      <c r="Z6326" s="410"/>
      <c r="AA6326" s="410"/>
      <c r="AB6326" s="410"/>
      <c r="AC6326" s="410"/>
      <c r="AD6326" s="410"/>
    </row>
    <row r="6327" spans="1:30" s="30" customFormat="1" x14ac:dyDescent="0.25">
      <c r="A6327"/>
      <c r="B6327"/>
      <c r="C6327" s="33"/>
      <c r="D6327" s="33"/>
      <c r="E6327" s="33"/>
      <c r="F6327" s="33"/>
      <c r="G6327" s="33"/>
      <c r="N6327"/>
      <c r="O6327"/>
      <c r="P6327"/>
      <c r="Q6327"/>
      <c r="R6327"/>
      <c r="S6327"/>
      <c r="T6327"/>
      <c r="U6327"/>
      <c r="V6327"/>
      <c r="W6327"/>
      <c r="X6327" s="410"/>
      <c r="Y6327" s="410"/>
      <c r="Z6327" s="410"/>
      <c r="AA6327" s="410"/>
      <c r="AB6327" s="410"/>
      <c r="AC6327" s="410"/>
      <c r="AD6327" s="410"/>
    </row>
    <row r="6328" spans="1:30" s="30" customFormat="1" x14ac:dyDescent="0.25">
      <c r="A6328"/>
      <c r="B6328"/>
      <c r="C6328" s="33"/>
      <c r="D6328" s="33"/>
      <c r="E6328" s="33"/>
      <c r="F6328" s="33"/>
      <c r="G6328" s="33"/>
      <c r="N6328"/>
      <c r="O6328"/>
      <c r="P6328"/>
      <c r="Q6328"/>
      <c r="R6328"/>
      <c r="S6328"/>
      <c r="T6328"/>
      <c r="U6328"/>
      <c r="V6328"/>
      <c r="W6328"/>
      <c r="X6328" s="410"/>
      <c r="Y6328" s="410"/>
      <c r="Z6328" s="410"/>
      <c r="AA6328" s="410"/>
      <c r="AB6328" s="410"/>
      <c r="AC6328" s="410"/>
      <c r="AD6328" s="410"/>
    </row>
    <row r="6329" spans="1:30" s="30" customFormat="1" x14ac:dyDescent="0.25">
      <c r="A6329"/>
      <c r="B6329"/>
      <c r="C6329" s="33"/>
      <c r="D6329" s="33"/>
      <c r="E6329" s="33"/>
      <c r="F6329" s="33"/>
      <c r="G6329" s="33"/>
      <c r="N6329"/>
      <c r="O6329"/>
      <c r="P6329"/>
      <c r="Q6329"/>
      <c r="R6329"/>
      <c r="S6329"/>
      <c r="T6329"/>
      <c r="U6329"/>
      <c r="V6329"/>
      <c r="W6329"/>
      <c r="X6329" s="410"/>
      <c r="Y6329" s="410"/>
      <c r="Z6329" s="410"/>
      <c r="AA6329" s="410"/>
      <c r="AB6329" s="410"/>
      <c r="AC6329" s="410"/>
      <c r="AD6329" s="410"/>
    </row>
    <row r="6330" spans="1:30" s="30" customFormat="1" x14ac:dyDescent="0.25">
      <c r="A6330"/>
      <c r="B6330"/>
      <c r="C6330" s="33"/>
      <c r="D6330" s="33"/>
      <c r="E6330" s="33"/>
      <c r="F6330" s="33"/>
      <c r="G6330" s="33"/>
      <c r="N6330"/>
      <c r="O6330"/>
      <c r="P6330"/>
      <c r="Q6330"/>
      <c r="R6330"/>
      <c r="S6330"/>
      <c r="T6330"/>
      <c r="U6330"/>
      <c r="V6330"/>
      <c r="W6330"/>
      <c r="X6330" s="410"/>
      <c r="Y6330" s="410"/>
      <c r="Z6330" s="410"/>
      <c r="AA6330" s="410"/>
      <c r="AB6330" s="410"/>
      <c r="AC6330" s="410"/>
      <c r="AD6330" s="410"/>
    </row>
    <row r="6331" spans="1:30" s="30" customFormat="1" x14ac:dyDescent="0.25">
      <c r="A6331"/>
      <c r="B6331"/>
      <c r="C6331" s="33"/>
      <c r="D6331" s="33"/>
      <c r="E6331" s="33"/>
      <c r="F6331" s="33"/>
      <c r="G6331" s="33"/>
      <c r="N6331"/>
      <c r="O6331"/>
      <c r="P6331"/>
      <c r="Q6331"/>
      <c r="R6331"/>
      <c r="S6331"/>
      <c r="T6331"/>
      <c r="U6331"/>
      <c r="V6331"/>
      <c r="W6331"/>
      <c r="X6331" s="410"/>
      <c r="Y6331" s="410"/>
      <c r="Z6331" s="410"/>
      <c r="AA6331" s="410"/>
      <c r="AB6331" s="410"/>
      <c r="AC6331" s="410"/>
      <c r="AD6331" s="410"/>
    </row>
    <row r="6332" spans="1:30" s="30" customFormat="1" x14ac:dyDescent="0.25">
      <c r="A6332"/>
      <c r="B6332"/>
      <c r="C6332" s="33"/>
      <c r="D6332" s="33"/>
      <c r="E6332" s="33"/>
      <c r="F6332" s="33"/>
      <c r="G6332" s="33"/>
      <c r="N6332"/>
      <c r="O6332"/>
      <c r="P6332"/>
      <c r="Q6332"/>
      <c r="R6332"/>
      <c r="S6332"/>
      <c r="T6332"/>
      <c r="U6332"/>
      <c r="V6332"/>
      <c r="W6332"/>
      <c r="X6332" s="410"/>
      <c r="Y6332" s="410"/>
      <c r="Z6332" s="410"/>
      <c r="AA6332" s="410"/>
      <c r="AB6332" s="410"/>
      <c r="AC6332" s="410"/>
      <c r="AD6332" s="410"/>
    </row>
    <row r="6333" spans="1:30" s="30" customFormat="1" x14ac:dyDescent="0.25">
      <c r="A6333"/>
      <c r="B6333"/>
      <c r="C6333" s="33"/>
      <c r="D6333" s="33"/>
      <c r="E6333" s="33"/>
      <c r="F6333" s="33"/>
      <c r="G6333" s="33"/>
      <c r="N6333"/>
      <c r="O6333"/>
      <c r="P6333"/>
      <c r="Q6333"/>
      <c r="R6333"/>
      <c r="S6333"/>
      <c r="T6333"/>
      <c r="U6333"/>
      <c r="V6333"/>
      <c r="W6333"/>
      <c r="X6333" s="410"/>
      <c r="Y6333" s="410"/>
      <c r="Z6333" s="410"/>
      <c r="AA6333" s="410"/>
      <c r="AB6333" s="410"/>
      <c r="AC6333" s="410"/>
      <c r="AD6333" s="410"/>
    </row>
    <row r="6334" spans="1:30" s="30" customFormat="1" x14ac:dyDescent="0.25">
      <c r="A6334"/>
      <c r="B6334"/>
      <c r="C6334" s="33"/>
      <c r="D6334" s="33"/>
      <c r="E6334" s="33"/>
      <c r="F6334" s="33"/>
      <c r="G6334" s="33"/>
      <c r="N6334"/>
      <c r="O6334"/>
      <c r="P6334"/>
      <c r="Q6334"/>
      <c r="R6334"/>
      <c r="S6334"/>
      <c r="T6334"/>
      <c r="U6334"/>
      <c r="V6334"/>
      <c r="W6334"/>
      <c r="X6334" s="410"/>
      <c r="Y6334" s="410"/>
      <c r="Z6334" s="410"/>
      <c r="AA6334" s="410"/>
      <c r="AB6334" s="410"/>
      <c r="AC6334" s="410"/>
      <c r="AD6334" s="410"/>
    </row>
    <row r="6335" spans="1:30" s="30" customFormat="1" x14ac:dyDescent="0.25">
      <c r="A6335"/>
      <c r="B6335"/>
      <c r="C6335" s="33"/>
      <c r="D6335" s="33"/>
      <c r="E6335" s="33"/>
      <c r="F6335" s="33"/>
      <c r="G6335" s="33"/>
      <c r="N6335"/>
      <c r="O6335"/>
      <c r="P6335"/>
      <c r="Q6335"/>
      <c r="R6335"/>
      <c r="S6335"/>
      <c r="T6335"/>
      <c r="U6335"/>
      <c r="V6335"/>
      <c r="W6335"/>
      <c r="X6335" s="410"/>
      <c r="Y6335" s="410"/>
      <c r="Z6335" s="410"/>
      <c r="AA6335" s="410"/>
      <c r="AB6335" s="410"/>
      <c r="AC6335" s="410"/>
      <c r="AD6335" s="410"/>
    </row>
    <row r="6336" spans="1:30" s="30" customFormat="1" x14ac:dyDescent="0.25">
      <c r="A6336"/>
      <c r="B6336"/>
      <c r="C6336" s="33"/>
      <c r="D6336" s="33"/>
      <c r="E6336" s="33"/>
      <c r="F6336" s="33"/>
      <c r="G6336" s="33"/>
      <c r="N6336"/>
      <c r="O6336"/>
      <c r="P6336"/>
      <c r="Q6336"/>
      <c r="R6336"/>
      <c r="S6336"/>
      <c r="T6336"/>
      <c r="U6336"/>
      <c r="V6336"/>
      <c r="W6336"/>
      <c r="X6336" s="410"/>
      <c r="Y6336" s="410"/>
      <c r="Z6336" s="410"/>
      <c r="AA6336" s="410"/>
      <c r="AB6336" s="410"/>
      <c r="AC6336" s="410"/>
      <c r="AD6336" s="410"/>
    </row>
    <row r="6337" spans="1:30" s="30" customFormat="1" x14ac:dyDescent="0.25">
      <c r="A6337"/>
      <c r="B6337"/>
      <c r="C6337" s="33"/>
      <c r="D6337" s="33"/>
      <c r="E6337" s="33"/>
      <c r="F6337" s="33"/>
      <c r="G6337" s="33"/>
      <c r="N6337"/>
      <c r="O6337"/>
      <c r="P6337"/>
      <c r="Q6337"/>
      <c r="R6337"/>
      <c r="S6337"/>
      <c r="T6337"/>
      <c r="U6337"/>
      <c r="V6337"/>
      <c r="W6337"/>
      <c r="X6337" s="410"/>
      <c r="Y6337" s="410"/>
      <c r="Z6337" s="410"/>
      <c r="AA6337" s="410"/>
      <c r="AB6337" s="410"/>
      <c r="AC6337" s="410"/>
      <c r="AD6337" s="410"/>
    </row>
    <row r="6338" spans="1:30" s="30" customFormat="1" x14ac:dyDescent="0.25">
      <c r="A6338"/>
      <c r="B6338"/>
      <c r="C6338" s="33"/>
      <c r="D6338" s="33"/>
      <c r="E6338" s="33"/>
      <c r="F6338" s="33"/>
      <c r="G6338" s="33"/>
      <c r="N6338"/>
      <c r="O6338"/>
      <c r="P6338"/>
      <c r="Q6338"/>
      <c r="R6338"/>
      <c r="S6338"/>
      <c r="T6338"/>
      <c r="U6338"/>
      <c r="V6338"/>
      <c r="W6338"/>
      <c r="X6338" s="410"/>
      <c r="Y6338" s="410"/>
      <c r="Z6338" s="410"/>
      <c r="AA6338" s="410"/>
      <c r="AB6338" s="410"/>
      <c r="AC6338" s="410"/>
      <c r="AD6338" s="410"/>
    </row>
    <row r="6339" spans="1:30" s="30" customFormat="1" x14ac:dyDescent="0.25">
      <c r="A6339"/>
      <c r="B6339"/>
      <c r="C6339" s="33"/>
      <c r="D6339" s="33"/>
      <c r="E6339" s="33"/>
      <c r="F6339" s="33"/>
      <c r="G6339" s="33"/>
      <c r="N6339"/>
      <c r="O6339"/>
      <c r="P6339"/>
      <c r="Q6339"/>
      <c r="R6339"/>
      <c r="S6339"/>
      <c r="T6339"/>
      <c r="U6339"/>
      <c r="V6339"/>
      <c r="W6339"/>
      <c r="X6339" s="410"/>
      <c r="Y6339" s="410"/>
      <c r="Z6339" s="410"/>
      <c r="AA6339" s="410"/>
      <c r="AB6339" s="410"/>
      <c r="AC6339" s="410"/>
      <c r="AD6339" s="410"/>
    </row>
    <row r="6340" spans="1:30" s="30" customFormat="1" x14ac:dyDescent="0.25">
      <c r="A6340"/>
      <c r="B6340"/>
      <c r="C6340" s="33"/>
      <c r="D6340" s="33"/>
      <c r="E6340" s="33"/>
      <c r="F6340" s="33"/>
      <c r="G6340" s="33"/>
      <c r="N6340"/>
      <c r="O6340"/>
      <c r="P6340"/>
      <c r="Q6340"/>
      <c r="R6340"/>
      <c r="S6340"/>
      <c r="T6340"/>
      <c r="U6340"/>
      <c r="V6340"/>
      <c r="W6340"/>
      <c r="X6340" s="410"/>
      <c r="Y6340" s="410"/>
      <c r="Z6340" s="410"/>
      <c r="AA6340" s="410"/>
      <c r="AB6340" s="410"/>
      <c r="AC6340" s="410"/>
      <c r="AD6340" s="410"/>
    </row>
    <row r="6341" spans="1:30" s="30" customFormat="1" x14ac:dyDescent="0.25">
      <c r="A6341"/>
      <c r="B6341"/>
      <c r="C6341" s="33"/>
      <c r="D6341" s="33"/>
      <c r="E6341" s="33"/>
      <c r="F6341" s="33"/>
      <c r="G6341" s="33"/>
      <c r="N6341"/>
      <c r="O6341"/>
      <c r="P6341"/>
      <c r="Q6341"/>
      <c r="R6341"/>
      <c r="S6341"/>
      <c r="T6341"/>
      <c r="U6341"/>
      <c r="V6341"/>
      <c r="W6341"/>
      <c r="X6341" s="410"/>
      <c r="Y6341" s="410"/>
      <c r="Z6341" s="410"/>
      <c r="AA6341" s="410"/>
      <c r="AB6341" s="410"/>
      <c r="AC6341" s="410"/>
      <c r="AD6341" s="410"/>
    </row>
    <row r="6342" spans="1:30" s="30" customFormat="1" x14ac:dyDescent="0.25">
      <c r="A6342"/>
      <c r="B6342"/>
      <c r="C6342" s="33"/>
      <c r="D6342" s="33"/>
      <c r="E6342" s="33"/>
      <c r="F6342" s="33"/>
      <c r="G6342" s="33"/>
      <c r="N6342"/>
      <c r="O6342"/>
      <c r="P6342"/>
      <c r="Q6342"/>
      <c r="R6342"/>
      <c r="S6342"/>
      <c r="T6342"/>
      <c r="U6342"/>
      <c r="V6342"/>
      <c r="W6342"/>
      <c r="X6342" s="410"/>
      <c r="Y6342" s="410"/>
      <c r="Z6342" s="410"/>
      <c r="AA6342" s="410"/>
      <c r="AB6342" s="410"/>
      <c r="AC6342" s="410"/>
      <c r="AD6342" s="410"/>
    </row>
    <row r="6343" spans="1:30" s="30" customFormat="1" x14ac:dyDescent="0.25">
      <c r="A6343"/>
      <c r="B6343"/>
      <c r="C6343" s="33"/>
      <c r="D6343" s="33"/>
      <c r="E6343" s="33"/>
      <c r="F6343" s="33"/>
      <c r="G6343" s="33"/>
      <c r="N6343"/>
      <c r="O6343"/>
      <c r="P6343"/>
      <c r="Q6343"/>
      <c r="R6343"/>
      <c r="S6343"/>
      <c r="T6343"/>
      <c r="U6343"/>
      <c r="V6343"/>
      <c r="W6343"/>
      <c r="X6343" s="410"/>
      <c r="Y6343" s="410"/>
      <c r="Z6343" s="410"/>
      <c r="AA6343" s="410"/>
      <c r="AB6343" s="410"/>
      <c r="AC6343" s="410"/>
      <c r="AD6343" s="410"/>
    </row>
    <row r="6344" spans="1:30" s="30" customFormat="1" x14ac:dyDescent="0.25">
      <c r="A6344"/>
      <c r="B6344"/>
      <c r="C6344" s="33"/>
      <c r="D6344" s="33"/>
      <c r="E6344" s="33"/>
      <c r="F6344" s="33"/>
      <c r="G6344" s="33"/>
      <c r="N6344"/>
      <c r="O6344"/>
      <c r="P6344"/>
      <c r="Q6344"/>
      <c r="R6344"/>
      <c r="S6344"/>
      <c r="T6344"/>
      <c r="U6344"/>
      <c r="V6344"/>
      <c r="W6344"/>
      <c r="X6344" s="410"/>
      <c r="Y6344" s="410"/>
      <c r="Z6344" s="410"/>
      <c r="AA6344" s="410"/>
      <c r="AB6344" s="410"/>
      <c r="AC6344" s="410"/>
      <c r="AD6344" s="410"/>
    </row>
    <row r="6345" spans="1:30" s="30" customFormat="1" x14ac:dyDescent="0.25">
      <c r="A6345"/>
      <c r="B6345"/>
      <c r="C6345" s="33"/>
      <c r="D6345" s="33"/>
      <c r="E6345" s="33"/>
      <c r="F6345" s="33"/>
      <c r="G6345" s="33"/>
      <c r="N6345"/>
      <c r="O6345"/>
      <c r="P6345"/>
      <c r="Q6345"/>
      <c r="R6345"/>
      <c r="S6345"/>
      <c r="T6345"/>
      <c r="U6345"/>
      <c r="V6345"/>
      <c r="W6345"/>
      <c r="X6345" s="410"/>
      <c r="Y6345" s="410"/>
      <c r="Z6345" s="410"/>
      <c r="AA6345" s="410"/>
      <c r="AB6345" s="410"/>
      <c r="AC6345" s="410"/>
      <c r="AD6345" s="410"/>
    </row>
    <row r="6346" spans="1:30" s="30" customFormat="1" x14ac:dyDescent="0.25">
      <c r="A6346"/>
      <c r="B6346"/>
      <c r="C6346" s="33"/>
      <c r="D6346" s="33"/>
      <c r="E6346" s="33"/>
      <c r="F6346" s="33"/>
      <c r="G6346" s="33"/>
      <c r="N6346"/>
      <c r="O6346"/>
      <c r="P6346"/>
      <c r="Q6346"/>
      <c r="R6346"/>
      <c r="S6346"/>
      <c r="T6346"/>
      <c r="U6346"/>
      <c r="V6346"/>
      <c r="W6346"/>
      <c r="X6346" s="410"/>
      <c r="Y6346" s="410"/>
      <c r="Z6346" s="410"/>
      <c r="AA6346" s="410"/>
      <c r="AB6346" s="410"/>
      <c r="AC6346" s="410"/>
      <c r="AD6346" s="410"/>
    </row>
    <row r="6347" spans="1:30" s="30" customFormat="1" x14ac:dyDescent="0.25">
      <c r="A6347"/>
      <c r="B6347"/>
      <c r="C6347" s="33"/>
      <c r="D6347" s="33"/>
      <c r="E6347" s="33"/>
      <c r="F6347" s="33"/>
      <c r="G6347" s="33"/>
      <c r="N6347"/>
      <c r="O6347"/>
      <c r="P6347"/>
      <c r="Q6347"/>
      <c r="R6347"/>
      <c r="S6347"/>
      <c r="T6347"/>
      <c r="U6347"/>
      <c r="V6347"/>
      <c r="W6347"/>
      <c r="X6347" s="410"/>
      <c r="Y6347" s="410"/>
      <c r="Z6347" s="410"/>
      <c r="AA6347" s="410"/>
      <c r="AB6347" s="410"/>
      <c r="AC6347" s="410"/>
      <c r="AD6347" s="410"/>
    </row>
    <row r="6348" spans="1:30" s="30" customFormat="1" x14ac:dyDescent="0.25">
      <c r="A6348"/>
      <c r="B6348"/>
      <c r="C6348" s="33"/>
      <c r="D6348" s="33"/>
      <c r="E6348" s="33"/>
      <c r="F6348" s="33"/>
      <c r="G6348" s="33"/>
      <c r="N6348"/>
      <c r="O6348"/>
      <c r="P6348"/>
      <c r="Q6348"/>
      <c r="R6348"/>
      <c r="S6348"/>
      <c r="T6348"/>
      <c r="U6348"/>
      <c r="V6348"/>
      <c r="W6348"/>
      <c r="X6348" s="410"/>
      <c r="Y6348" s="410"/>
      <c r="Z6348" s="410"/>
      <c r="AA6348" s="410"/>
      <c r="AB6348" s="410"/>
      <c r="AC6348" s="410"/>
      <c r="AD6348" s="410"/>
    </row>
    <row r="6349" spans="1:30" s="30" customFormat="1" x14ac:dyDescent="0.25">
      <c r="A6349"/>
      <c r="B6349"/>
      <c r="C6349" s="33"/>
      <c r="D6349" s="33"/>
      <c r="E6349" s="33"/>
      <c r="F6349" s="33"/>
      <c r="G6349" s="33"/>
      <c r="N6349"/>
      <c r="O6349"/>
      <c r="P6349"/>
      <c r="Q6349"/>
      <c r="R6349"/>
      <c r="S6349"/>
      <c r="T6349"/>
      <c r="U6349"/>
      <c r="V6349"/>
      <c r="W6349"/>
      <c r="X6349" s="410"/>
      <c r="Y6349" s="410"/>
      <c r="Z6349" s="410"/>
      <c r="AA6349" s="410"/>
      <c r="AB6349" s="410"/>
      <c r="AC6349" s="410"/>
      <c r="AD6349" s="410"/>
    </row>
    <row r="6350" spans="1:30" s="30" customFormat="1" x14ac:dyDescent="0.25">
      <c r="A6350"/>
      <c r="B6350"/>
      <c r="C6350" s="33"/>
      <c r="D6350" s="33"/>
      <c r="E6350" s="33"/>
      <c r="F6350" s="33"/>
      <c r="G6350" s="33"/>
      <c r="N6350"/>
      <c r="O6350"/>
      <c r="P6350"/>
      <c r="Q6350"/>
      <c r="R6350"/>
      <c r="S6350"/>
      <c r="T6350"/>
      <c r="U6350"/>
      <c r="V6350"/>
      <c r="W6350"/>
      <c r="X6350" s="410"/>
      <c r="Y6350" s="410"/>
      <c r="Z6350" s="410"/>
      <c r="AA6350" s="410"/>
      <c r="AB6350" s="410"/>
      <c r="AC6350" s="410"/>
      <c r="AD6350" s="410"/>
    </row>
    <row r="6351" spans="1:30" s="30" customFormat="1" x14ac:dyDescent="0.25">
      <c r="A6351"/>
      <c r="B6351"/>
      <c r="C6351" s="33"/>
      <c r="D6351" s="33"/>
      <c r="E6351" s="33"/>
      <c r="F6351" s="33"/>
      <c r="G6351" s="33"/>
      <c r="N6351"/>
      <c r="O6351"/>
      <c r="P6351"/>
      <c r="Q6351"/>
      <c r="R6351"/>
      <c r="S6351"/>
      <c r="T6351"/>
      <c r="U6351"/>
      <c r="V6351"/>
      <c r="W6351"/>
      <c r="X6351" s="410"/>
      <c r="Y6351" s="410"/>
      <c r="Z6351" s="410"/>
      <c r="AA6351" s="410"/>
      <c r="AB6351" s="410"/>
      <c r="AC6351" s="410"/>
      <c r="AD6351" s="410"/>
    </row>
    <row r="6352" spans="1:30" s="30" customFormat="1" x14ac:dyDescent="0.25">
      <c r="A6352"/>
      <c r="B6352"/>
      <c r="C6352" s="33"/>
      <c r="D6352" s="33"/>
      <c r="E6352" s="33"/>
      <c r="F6352" s="33"/>
      <c r="G6352" s="33"/>
      <c r="N6352"/>
      <c r="O6352"/>
      <c r="P6352"/>
      <c r="Q6352"/>
      <c r="R6352"/>
      <c r="S6352"/>
      <c r="T6352"/>
      <c r="U6352"/>
      <c r="V6352"/>
      <c r="W6352"/>
      <c r="X6352" s="410"/>
      <c r="Y6352" s="410"/>
      <c r="Z6352" s="410"/>
      <c r="AA6352" s="410"/>
      <c r="AB6352" s="410"/>
      <c r="AC6352" s="410"/>
      <c r="AD6352" s="410"/>
    </row>
    <row r="6353" spans="1:30" s="30" customFormat="1" x14ac:dyDescent="0.25">
      <c r="A6353"/>
      <c r="B6353"/>
      <c r="C6353" s="33"/>
      <c r="D6353" s="33"/>
      <c r="E6353" s="33"/>
      <c r="F6353" s="33"/>
      <c r="G6353" s="33"/>
      <c r="N6353"/>
      <c r="O6353"/>
      <c r="P6353"/>
      <c r="Q6353"/>
      <c r="R6353"/>
      <c r="S6353"/>
      <c r="T6353"/>
      <c r="U6353"/>
      <c r="V6353"/>
      <c r="W6353"/>
      <c r="X6353" s="410"/>
      <c r="Y6353" s="410"/>
      <c r="Z6353" s="410"/>
      <c r="AA6353" s="410"/>
      <c r="AB6353" s="410"/>
      <c r="AC6353" s="410"/>
      <c r="AD6353" s="410"/>
    </row>
    <row r="6354" spans="1:30" s="30" customFormat="1" x14ac:dyDescent="0.25">
      <c r="A6354"/>
      <c r="B6354"/>
      <c r="C6354" s="33"/>
      <c r="D6354" s="33"/>
      <c r="E6354" s="33"/>
      <c r="F6354" s="33"/>
      <c r="G6354" s="33"/>
      <c r="N6354"/>
      <c r="O6354"/>
      <c r="P6354"/>
      <c r="Q6354"/>
      <c r="R6354"/>
      <c r="S6354"/>
      <c r="T6354"/>
      <c r="U6354"/>
      <c r="V6354"/>
      <c r="W6354"/>
      <c r="X6354" s="410"/>
      <c r="Y6354" s="410"/>
      <c r="Z6354" s="410"/>
      <c r="AA6354" s="410"/>
      <c r="AB6354" s="410"/>
      <c r="AC6354" s="410"/>
      <c r="AD6354" s="410"/>
    </row>
    <row r="6355" spans="1:30" s="30" customFormat="1" x14ac:dyDescent="0.25">
      <c r="A6355"/>
      <c r="B6355"/>
      <c r="C6355" s="33"/>
      <c r="D6355" s="33"/>
      <c r="E6355" s="33"/>
      <c r="F6355" s="33"/>
      <c r="G6355" s="33"/>
      <c r="N6355"/>
      <c r="O6355"/>
      <c r="P6355"/>
      <c r="Q6355"/>
      <c r="R6355"/>
      <c r="S6355"/>
      <c r="T6355"/>
      <c r="U6355"/>
      <c r="V6355"/>
      <c r="W6355"/>
      <c r="X6355" s="410"/>
      <c r="Y6355" s="410"/>
      <c r="Z6355" s="410"/>
      <c r="AA6355" s="410"/>
      <c r="AB6355" s="410"/>
      <c r="AC6355" s="410"/>
      <c r="AD6355" s="410"/>
    </row>
    <row r="6356" spans="1:30" s="30" customFormat="1" x14ac:dyDescent="0.25">
      <c r="A6356"/>
      <c r="B6356"/>
      <c r="C6356" s="33"/>
      <c r="D6356" s="33"/>
      <c r="E6356" s="33"/>
      <c r="F6356" s="33"/>
      <c r="G6356" s="33"/>
      <c r="N6356"/>
      <c r="O6356"/>
      <c r="P6356"/>
      <c r="Q6356"/>
      <c r="R6356"/>
      <c r="S6356"/>
      <c r="T6356"/>
      <c r="U6356"/>
      <c r="V6356"/>
      <c r="W6356"/>
      <c r="X6356" s="410"/>
      <c r="Y6356" s="410"/>
      <c r="Z6356" s="410"/>
      <c r="AA6356" s="410"/>
      <c r="AB6356" s="410"/>
      <c r="AC6356" s="410"/>
      <c r="AD6356" s="410"/>
    </row>
    <row r="6357" spans="1:30" s="30" customFormat="1" x14ac:dyDescent="0.25">
      <c r="A6357"/>
      <c r="B6357"/>
      <c r="C6357" s="33"/>
      <c r="D6357" s="33"/>
      <c r="E6357" s="33"/>
      <c r="F6357" s="33"/>
      <c r="G6357" s="33"/>
      <c r="N6357"/>
      <c r="O6357"/>
      <c r="P6357"/>
      <c r="Q6357"/>
      <c r="R6357"/>
      <c r="S6357"/>
      <c r="T6357"/>
      <c r="U6357"/>
      <c r="V6357"/>
      <c r="W6357"/>
      <c r="X6357" s="410"/>
      <c r="Y6357" s="410"/>
      <c r="Z6357" s="410"/>
      <c r="AA6357" s="410"/>
      <c r="AB6357" s="410"/>
      <c r="AC6357" s="410"/>
      <c r="AD6357" s="410"/>
    </row>
    <row r="6358" spans="1:30" s="30" customFormat="1" x14ac:dyDescent="0.25">
      <c r="A6358"/>
      <c r="B6358"/>
      <c r="C6358" s="33"/>
      <c r="D6358" s="33"/>
      <c r="E6358" s="33"/>
      <c r="F6358" s="33"/>
      <c r="G6358" s="33"/>
      <c r="N6358"/>
      <c r="O6358"/>
      <c r="P6358"/>
      <c r="Q6358"/>
      <c r="R6358"/>
      <c r="S6358"/>
      <c r="T6358"/>
      <c r="U6358"/>
      <c r="V6358"/>
      <c r="W6358"/>
      <c r="X6358" s="410"/>
      <c r="Y6358" s="410"/>
      <c r="Z6358" s="410"/>
      <c r="AA6358" s="410"/>
      <c r="AB6358" s="410"/>
      <c r="AC6358" s="410"/>
      <c r="AD6358" s="410"/>
    </row>
    <row r="6359" spans="1:30" s="30" customFormat="1" x14ac:dyDescent="0.25">
      <c r="A6359"/>
      <c r="B6359"/>
      <c r="C6359" s="33"/>
      <c r="D6359" s="33"/>
      <c r="E6359" s="33"/>
      <c r="F6359" s="33"/>
      <c r="G6359" s="33"/>
      <c r="N6359"/>
      <c r="O6359"/>
      <c r="P6359"/>
      <c r="Q6359"/>
      <c r="R6359"/>
      <c r="S6359"/>
      <c r="T6359"/>
      <c r="U6359"/>
      <c r="V6359"/>
      <c r="W6359"/>
      <c r="X6359" s="410"/>
      <c r="Y6359" s="410"/>
      <c r="Z6359" s="410"/>
      <c r="AA6359" s="410"/>
      <c r="AB6359" s="410"/>
      <c r="AC6359" s="410"/>
      <c r="AD6359" s="410"/>
    </row>
    <row r="6360" spans="1:30" s="30" customFormat="1" x14ac:dyDescent="0.25">
      <c r="A6360"/>
      <c r="B6360"/>
      <c r="C6360" s="33"/>
      <c r="D6360" s="33"/>
      <c r="E6360" s="33"/>
      <c r="F6360" s="33"/>
      <c r="G6360" s="33"/>
      <c r="N6360"/>
      <c r="O6360"/>
      <c r="P6360"/>
      <c r="Q6360"/>
      <c r="R6360"/>
      <c r="S6360"/>
      <c r="T6360"/>
      <c r="U6360"/>
      <c r="V6360"/>
      <c r="W6360"/>
      <c r="X6360" s="410"/>
      <c r="Y6360" s="410"/>
      <c r="Z6360" s="410"/>
      <c r="AA6360" s="410"/>
      <c r="AB6360" s="410"/>
      <c r="AC6360" s="410"/>
      <c r="AD6360" s="410"/>
    </row>
    <row r="6361" spans="1:30" s="30" customFormat="1" x14ac:dyDescent="0.25">
      <c r="A6361"/>
      <c r="B6361"/>
      <c r="C6361" s="33"/>
      <c r="D6361" s="33"/>
      <c r="E6361" s="33"/>
      <c r="F6361" s="33"/>
      <c r="G6361" s="33"/>
      <c r="N6361"/>
      <c r="O6361"/>
      <c r="P6361"/>
      <c r="Q6361"/>
      <c r="R6361"/>
      <c r="S6361"/>
      <c r="T6361"/>
      <c r="U6361"/>
      <c r="V6361"/>
      <c r="W6361"/>
      <c r="X6361" s="410"/>
      <c r="Y6361" s="410"/>
      <c r="Z6361" s="410"/>
      <c r="AA6361" s="410"/>
      <c r="AB6361" s="410"/>
      <c r="AC6361" s="410"/>
      <c r="AD6361" s="410"/>
    </row>
    <row r="6362" spans="1:30" s="30" customFormat="1" x14ac:dyDescent="0.25">
      <c r="A6362"/>
      <c r="B6362"/>
      <c r="C6362" s="33"/>
      <c r="D6362" s="33"/>
      <c r="E6362" s="33"/>
      <c r="F6362" s="33"/>
      <c r="G6362" s="33"/>
      <c r="N6362"/>
      <c r="O6362"/>
      <c r="P6362"/>
      <c r="Q6362"/>
      <c r="R6362"/>
      <c r="S6362"/>
      <c r="T6362"/>
      <c r="U6362"/>
      <c r="V6362"/>
      <c r="W6362"/>
      <c r="X6362" s="410"/>
      <c r="Y6362" s="410"/>
      <c r="Z6362" s="410"/>
      <c r="AA6362" s="410"/>
      <c r="AB6362" s="410"/>
      <c r="AC6362" s="410"/>
      <c r="AD6362" s="410"/>
    </row>
    <row r="6363" spans="1:30" s="30" customFormat="1" x14ac:dyDescent="0.25">
      <c r="A6363"/>
      <c r="B6363"/>
      <c r="C6363" s="33"/>
      <c r="D6363" s="33"/>
      <c r="E6363" s="33"/>
      <c r="F6363" s="33"/>
      <c r="G6363" s="33"/>
      <c r="N6363"/>
      <c r="O6363"/>
      <c r="P6363"/>
      <c r="Q6363"/>
      <c r="R6363"/>
      <c r="S6363"/>
      <c r="T6363"/>
      <c r="U6363"/>
      <c r="V6363"/>
      <c r="W6363"/>
      <c r="X6363" s="410"/>
      <c r="Y6363" s="410"/>
      <c r="Z6363" s="410"/>
      <c r="AA6363" s="410"/>
      <c r="AB6363" s="410"/>
      <c r="AC6363" s="410"/>
      <c r="AD6363" s="410"/>
    </row>
    <row r="6364" spans="1:30" s="30" customFormat="1" x14ac:dyDescent="0.25">
      <c r="A6364"/>
      <c r="B6364"/>
      <c r="C6364" s="33"/>
      <c r="D6364" s="33"/>
      <c r="E6364" s="33"/>
      <c r="F6364" s="33"/>
      <c r="G6364" s="33"/>
      <c r="N6364"/>
      <c r="O6364"/>
      <c r="P6364"/>
      <c r="Q6364"/>
      <c r="R6364"/>
      <c r="S6364"/>
      <c r="T6364"/>
      <c r="U6364"/>
      <c r="V6364"/>
      <c r="W6364"/>
      <c r="X6364" s="410"/>
      <c r="Y6364" s="410"/>
      <c r="Z6364" s="410"/>
      <c r="AA6364" s="410"/>
      <c r="AB6364" s="410"/>
      <c r="AC6364" s="410"/>
      <c r="AD6364" s="410"/>
    </row>
    <row r="6365" spans="1:30" s="30" customFormat="1" x14ac:dyDescent="0.25">
      <c r="A6365"/>
      <c r="B6365"/>
      <c r="C6365" s="33"/>
      <c r="D6365" s="33"/>
      <c r="E6365" s="33"/>
      <c r="F6365" s="33"/>
      <c r="G6365" s="33"/>
      <c r="N6365"/>
      <c r="O6365"/>
      <c r="P6365"/>
      <c r="Q6365"/>
      <c r="R6365"/>
      <c r="S6365"/>
      <c r="T6365"/>
      <c r="U6365"/>
      <c r="V6365"/>
      <c r="W6365"/>
      <c r="X6365" s="410"/>
      <c r="Y6365" s="410"/>
      <c r="Z6365" s="410"/>
      <c r="AA6365" s="410"/>
      <c r="AB6365" s="410"/>
      <c r="AC6365" s="410"/>
      <c r="AD6365" s="410"/>
    </row>
    <row r="6366" spans="1:30" s="30" customFormat="1" x14ac:dyDescent="0.25">
      <c r="A6366"/>
      <c r="B6366"/>
      <c r="C6366" s="33"/>
      <c r="D6366" s="33"/>
      <c r="E6366" s="33"/>
      <c r="F6366" s="33"/>
      <c r="G6366" s="33"/>
      <c r="N6366"/>
      <c r="O6366"/>
      <c r="P6366"/>
      <c r="Q6366"/>
      <c r="R6366"/>
      <c r="S6366"/>
      <c r="T6366"/>
      <c r="U6366"/>
      <c r="V6366"/>
      <c r="W6366"/>
      <c r="X6366" s="410"/>
      <c r="Y6366" s="410"/>
      <c r="Z6366" s="410"/>
      <c r="AA6366" s="410"/>
      <c r="AB6366" s="410"/>
      <c r="AC6366" s="410"/>
      <c r="AD6366" s="410"/>
    </row>
    <row r="6367" spans="1:30" s="30" customFormat="1" x14ac:dyDescent="0.25">
      <c r="A6367"/>
      <c r="B6367"/>
      <c r="C6367" s="33"/>
      <c r="D6367" s="33"/>
      <c r="E6367" s="33"/>
      <c r="F6367" s="33"/>
      <c r="G6367" s="33"/>
      <c r="N6367"/>
      <c r="O6367"/>
      <c r="P6367"/>
      <c r="Q6367"/>
      <c r="R6367"/>
      <c r="S6367"/>
      <c r="T6367"/>
      <c r="U6367"/>
      <c r="V6367"/>
      <c r="W6367"/>
      <c r="X6367" s="410"/>
      <c r="Y6367" s="410"/>
      <c r="Z6367" s="410"/>
      <c r="AA6367" s="410"/>
      <c r="AB6367" s="410"/>
      <c r="AC6367" s="410"/>
      <c r="AD6367" s="410"/>
    </row>
    <row r="6368" spans="1:30" s="30" customFormat="1" x14ac:dyDescent="0.25">
      <c r="A6368"/>
      <c r="B6368"/>
      <c r="C6368" s="33"/>
      <c r="D6368" s="33"/>
      <c r="E6368" s="33"/>
      <c r="F6368" s="33"/>
      <c r="G6368" s="33"/>
      <c r="N6368"/>
      <c r="O6368"/>
      <c r="P6368"/>
      <c r="Q6368"/>
      <c r="R6368"/>
      <c r="S6368"/>
      <c r="T6368"/>
      <c r="U6368"/>
      <c r="V6368"/>
      <c r="W6368"/>
      <c r="X6368" s="410"/>
      <c r="Y6368" s="410"/>
      <c r="Z6368" s="410"/>
      <c r="AA6368" s="410"/>
      <c r="AB6368" s="410"/>
      <c r="AC6368" s="410"/>
      <c r="AD6368" s="410"/>
    </row>
    <row r="6369" spans="1:30" s="30" customFormat="1" x14ac:dyDescent="0.25">
      <c r="A6369"/>
      <c r="B6369"/>
      <c r="C6369" s="33"/>
      <c r="D6369" s="33"/>
      <c r="E6369" s="33"/>
      <c r="F6369" s="33"/>
      <c r="G6369" s="33"/>
      <c r="N6369"/>
      <c r="O6369"/>
      <c r="P6369"/>
      <c r="Q6369"/>
      <c r="R6369"/>
      <c r="S6369"/>
      <c r="T6369"/>
      <c r="U6369"/>
      <c r="V6369"/>
      <c r="W6369"/>
      <c r="X6369" s="410"/>
      <c r="Y6369" s="410"/>
      <c r="Z6369" s="410"/>
      <c r="AA6369" s="410"/>
      <c r="AB6369" s="410"/>
      <c r="AC6369" s="410"/>
      <c r="AD6369" s="410"/>
    </row>
    <row r="6370" spans="1:30" s="30" customFormat="1" x14ac:dyDescent="0.25">
      <c r="A6370"/>
      <c r="B6370"/>
      <c r="C6370" s="33"/>
      <c r="D6370" s="33"/>
      <c r="E6370" s="33"/>
      <c r="F6370" s="33"/>
      <c r="G6370" s="33"/>
      <c r="N6370"/>
      <c r="O6370"/>
      <c r="P6370"/>
      <c r="Q6370"/>
      <c r="R6370"/>
      <c r="S6370"/>
      <c r="T6370"/>
      <c r="U6370"/>
      <c r="V6370"/>
      <c r="W6370"/>
      <c r="X6370" s="410"/>
      <c r="Y6370" s="410"/>
      <c r="Z6370" s="410"/>
      <c r="AA6370" s="410"/>
      <c r="AB6370" s="410"/>
      <c r="AC6370" s="410"/>
      <c r="AD6370" s="410"/>
    </row>
    <row r="6371" spans="1:30" s="30" customFormat="1" x14ac:dyDescent="0.25">
      <c r="A6371"/>
      <c r="B6371"/>
      <c r="C6371" s="33"/>
      <c r="D6371" s="33"/>
      <c r="E6371" s="33"/>
      <c r="F6371" s="33"/>
      <c r="G6371" s="33"/>
      <c r="N6371"/>
      <c r="O6371"/>
      <c r="P6371"/>
      <c r="Q6371"/>
      <c r="R6371"/>
      <c r="S6371"/>
      <c r="T6371"/>
      <c r="U6371"/>
      <c r="V6371"/>
      <c r="W6371"/>
      <c r="X6371" s="410"/>
      <c r="Y6371" s="410"/>
      <c r="Z6371" s="410"/>
      <c r="AA6371" s="410"/>
      <c r="AB6371" s="410"/>
      <c r="AC6371" s="410"/>
      <c r="AD6371" s="410"/>
    </row>
    <row r="6372" spans="1:30" s="30" customFormat="1" x14ac:dyDescent="0.25">
      <c r="A6372"/>
      <c r="B6372"/>
      <c r="C6372" s="33"/>
      <c r="D6372" s="33"/>
      <c r="E6372" s="33"/>
      <c r="F6372" s="33"/>
      <c r="G6372" s="33"/>
      <c r="N6372"/>
      <c r="O6372"/>
      <c r="P6372"/>
      <c r="Q6372"/>
      <c r="R6372"/>
      <c r="S6372"/>
      <c r="T6372"/>
      <c r="U6372"/>
      <c r="V6372"/>
      <c r="W6372"/>
      <c r="X6372" s="410"/>
      <c r="Y6372" s="410"/>
      <c r="Z6372" s="410"/>
      <c r="AA6372" s="410"/>
      <c r="AB6372" s="410"/>
      <c r="AC6372" s="410"/>
      <c r="AD6372" s="410"/>
    </row>
    <row r="6373" spans="1:30" s="30" customFormat="1" x14ac:dyDescent="0.25">
      <c r="A6373"/>
      <c r="B6373"/>
      <c r="C6373" s="33"/>
      <c r="D6373" s="33"/>
      <c r="E6373" s="33"/>
      <c r="F6373" s="33"/>
      <c r="G6373" s="33"/>
      <c r="N6373"/>
      <c r="O6373"/>
      <c r="P6373"/>
      <c r="Q6373"/>
      <c r="R6373"/>
      <c r="S6373"/>
      <c r="T6373"/>
      <c r="U6373"/>
      <c r="V6373"/>
      <c r="W6373"/>
      <c r="X6373" s="410"/>
      <c r="Y6373" s="410"/>
      <c r="Z6373" s="410"/>
      <c r="AA6373" s="410"/>
      <c r="AB6373" s="410"/>
      <c r="AC6373" s="410"/>
      <c r="AD6373" s="410"/>
    </row>
    <row r="6374" spans="1:30" s="30" customFormat="1" x14ac:dyDescent="0.25">
      <c r="A6374"/>
      <c r="B6374"/>
      <c r="C6374" s="33"/>
      <c r="D6374" s="33"/>
      <c r="E6374" s="33"/>
      <c r="F6374" s="33"/>
      <c r="G6374" s="33"/>
      <c r="N6374"/>
      <c r="O6374"/>
      <c r="P6374"/>
      <c r="Q6374"/>
      <c r="R6374"/>
      <c r="S6374"/>
      <c r="T6374"/>
      <c r="U6374"/>
      <c r="V6374"/>
      <c r="W6374"/>
      <c r="X6374" s="410"/>
      <c r="Y6374" s="410"/>
      <c r="Z6374" s="410"/>
      <c r="AA6374" s="410"/>
      <c r="AB6374" s="410"/>
      <c r="AC6374" s="410"/>
      <c r="AD6374" s="410"/>
    </row>
    <row r="6375" spans="1:30" s="30" customFormat="1" x14ac:dyDescent="0.25">
      <c r="A6375"/>
      <c r="B6375"/>
      <c r="C6375" s="33"/>
      <c r="D6375" s="33"/>
      <c r="E6375" s="33"/>
      <c r="F6375" s="33"/>
      <c r="G6375" s="33"/>
      <c r="N6375"/>
      <c r="O6375"/>
      <c r="P6375"/>
      <c r="Q6375"/>
      <c r="R6375"/>
      <c r="S6375"/>
      <c r="T6375"/>
      <c r="U6375"/>
      <c r="V6375"/>
      <c r="W6375"/>
      <c r="X6375" s="410"/>
      <c r="Y6375" s="410"/>
      <c r="Z6375" s="410"/>
      <c r="AA6375" s="410"/>
      <c r="AB6375" s="410"/>
      <c r="AC6375" s="410"/>
      <c r="AD6375" s="410"/>
    </row>
    <row r="6376" spans="1:30" s="30" customFormat="1" x14ac:dyDescent="0.25">
      <c r="A6376"/>
      <c r="B6376"/>
      <c r="C6376" s="33"/>
      <c r="D6376" s="33"/>
      <c r="E6376" s="33"/>
      <c r="F6376" s="33"/>
      <c r="G6376" s="33"/>
      <c r="N6376"/>
      <c r="O6376"/>
      <c r="P6376"/>
      <c r="Q6376"/>
      <c r="R6376"/>
      <c r="S6376"/>
      <c r="T6376"/>
      <c r="U6376"/>
      <c r="V6376"/>
      <c r="W6376"/>
      <c r="X6376" s="410"/>
      <c r="Y6376" s="410"/>
      <c r="Z6376" s="410"/>
      <c r="AA6376" s="410"/>
      <c r="AB6376" s="410"/>
      <c r="AC6376" s="410"/>
      <c r="AD6376" s="410"/>
    </row>
    <row r="6377" spans="1:30" s="30" customFormat="1" x14ac:dyDescent="0.25">
      <c r="A6377"/>
      <c r="B6377"/>
      <c r="C6377" s="33"/>
      <c r="D6377" s="33"/>
      <c r="E6377" s="33"/>
      <c r="F6377" s="33"/>
      <c r="G6377" s="33"/>
      <c r="N6377"/>
      <c r="O6377"/>
      <c r="P6377"/>
      <c r="Q6377"/>
      <c r="R6377"/>
      <c r="S6377"/>
      <c r="T6377"/>
      <c r="U6377"/>
      <c r="V6377"/>
      <c r="W6377"/>
      <c r="X6377" s="410"/>
      <c r="Y6377" s="410"/>
      <c r="Z6377" s="410"/>
      <c r="AA6377" s="410"/>
      <c r="AB6377" s="410"/>
      <c r="AC6377" s="410"/>
      <c r="AD6377" s="410"/>
    </row>
    <row r="6378" spans="1:30" s="30" customFormat="1" x14ac:dyDescent="0.25">
      <c r="A6378"/>
      <c r="B6378"/>
      <c r="C6378" s="33"/>
      <c r="D6378" s="33"/>
      <c r="E6378" s="33"/>
      <c r="F6378" s="33"/>
      <c r="G6378" s="33"/>
      <c r="N6378"/>
      <c r="O6378"/>
      <c r="P6378"/>
      <c r="Q6378"/>
      <c r="R6378"/>
      <c r="S6378"/>
      <c r="T6378"/>
      <c r="U6378"/>
      <c r="V6378"/>
      <c r="W6378"/>
      <c r="X6378" s="410"/>
      <c r="Y6378" s="410"/>
      <c r="Z6378" s="410"/>
      <c r="AA6378" s="410"/>
      <c r="AB6378" s="410"/>
      <c r="AC6378" s="410"/>
      <c r="AD6378" s="410"/>
    </row>
    <row r="6379" spans="1:30" s="30" customFormat="1" x14ac:dyDescent="0.25">
      <c r="A6379"/>
      <c r="B6379"/>
      <c r="C6379" s="33"/>
      <c r="D6379" s="33"/>
      <c r="E6379" s="33"/>
      <c r="F6379" s="33"/>
      <c r="G6379" s="33"/>
      <c r="N6379"/>
      <c r="O6379"/>
      <c r="P6379"/>
      <c r="Q6379"/>
      <c r="R6379"/>
      <c r="S6379"/>
      <c r="T6379"/>
      <c r="U6379"/>
      <c r="V6379"/>
      <c r="W6379"/>
      <c r="X6379" s="410"/>
      <c r="Y6379" s="410"/>
      <c r="Z6379" s="410"/>
      <c r="AA6379" s="410"/>
      <c r="AB6379" s="410"/>
      <c r="AC6379" s="410"/>
      <c r="AD6379" s="410"/>
    </row>
    <row r="6380" spans="1:30" s="30" customFormat="1" x14ac:dyDescent="0.25">
      <c r="A6380"/>
      <c r="B6380"/>
      <c r="C6380" s="33"/>
      <c r="D6380" s="33"/>
      <c r="E6380" s="33"/>
      <c r="F6380" s="33"/>
      <c r="G6380" s="33"/>
      <c r="N6380"/>
      <c r="O6380"/>
      <c r="P6380"/>
      <c r="Q6380"/>
      <c r="R6380"/>
      <c r="S6380"/>
      <c r="T6380"/>
      <c r="U6380"/>
      <c r="V6380"/>
      <c r="W6380"/>
      <c r="X6380" s="410"/>
      <c r="Y6380" s="410"/>
      <c r="Z6380" s="410"/>
      <c r="AA6380" s="410"/>
      <c r="AB6380" s="410"/>
      <c r="AC6380" s="410"/>
      <c r="AD6380" s="410"/>
    </row>
    <row r="6381" spans="1:30" s="30" customFormat="1" x14ac:dyDescent="0.25">
      <c r="A6381"/>
      <c r="B6381"/>
      <c r="C6381" s="33"/>
      <c r="D6381" s="33"/>
      <c r="E6381" s="33"/>
      <c r="F6381" s="33"/>
      <c r="G6381" s="33"/>
      <c r="N6381"/>
      <c r="O6381"/>
      <c r="P6381"/>
      <c r="Q6381"/>
      <c r="R6381"/>
      <c r="S6381"/>
      <c r="T6381"/>
      <c r="U6381"/>
      <c r="V6381"/>
      <c r="W6381"/>
      <c r="X6381" s="410"/>
      <c r="Y6381" s="410"/>
      <c r="Z6381" s="410"/>
      <c r="AA6381" s="410"/>
      <c r="AB6381" s="410"/>
      <c r="AC6381" s="410"/>
      <c r="AD6381" s="410"/>
    </row>
    <row r="6382" spans="1:30" s="30" customFormat="1" x14ac:dyDescent="0.25">
      <c r="A6382"/>
      <c r="B6382"/>
      <c r="C6382" s="33"/>
      <c r="D6382" s="33"/>
      <c r="E6382" s="33"/>
      <c r="F6382" s="33"/>
      <c r="G6382" s="33"/>
      <c r="N6382"/>
      <c r="O6382"/>
      <c r="P6382"/>
      <c r="Q6382"/>
      <c r="R6382"/>
      <c r="S6382"/>
      <c r="T6382"/>
      <c r="U6382"/>
      <c r="V6382"/>
      <c r="W6382"/>
      <c r="X6382" s="410"/>
      <c r="Y6382" s="410"/>
      <c r="Z6382" s="410"/>
      <c r="AA6382" s="410"/>
      <c r="AB6382" s="410"/>
      <c r="AC6382" s="410"/>
      <c r="AD6382" s="410"/>
    </row>
    <row r="6383" spans="1:30" s="30" customFormat="1" x14ac:dyDescent="0.25">
      <c r="A6383"/>
      <c r="B6383"/>
      <c r="C6383" s="33"/>
      <c r="D6383" s="33"/>
      <c r="E6383" s="33"/>
      <c r="F6383" s="33"/>
      <c r="G6383" s="33"/>
      <c r="N6383"/>
      <c r="O6383"/>
      <c r="P6383"/>
      <c r="Q6383"/>
      <c r="R6383"/>
      <c r="S6383"/>
      <c r="T6383"/>
      <c r="U6383"/>
      <c r="V6383"/>
      <c r="W6383"/>
      <c r="X6383" s="410"/>
      <c r="Y6383" s="410"/>
      <c r="Z6383" s="410"/>
      <c r="AA6383" s="410"/>
      <c r="AB6383" s="410"/>
      <c r="AC6383" s="410"/>
      <c r="AD6383" s="410"/>
    </row>
    <row r="6384" spans="1:30" s="30" customFormat="1" x14ac:dyDescent="0.25">
      <c r="A6384"/>
      <c r="B6384"/>
      <c r="C6384" s="33"/>
      <c r="D6384" s="33"/>
      <c r="E6384" s="33"/>
      <c r="F6384" s="33"/>
      <c r="G6384" s="33"/>
      <c r="N6384"/>
      <c r="O6384"/>
      <c r="P6384"/>
      <c r="Q6384"/>
      <c r="R6384"/>
      <c r="S6384"/>
      <c r="T6384"/>
      <c r="U6384"/>
      <c r="V6384"/>
      <c r="W6384"/>
      <c r="X6384" s="410"/>
      <c r="Y6384" s="410"/>
      <c r="Z6384" s="410"/>
      <c r="AA6384" s="410"/>
      <c r="AB6384" s="410"/>
      <c r="AC6384" s="410"/>
      <c r="AD6384" s="410"/>
    </row>
    <row r="6385" spans="1:30" s="30" customFormat="1" x14ac:dyDescent="0.25">
      <c r="A6385"/>
      <c r="B6385"/>
      <c r="C6385" s="33"/>
      <c r="D6385" s="33"/>
      <c r="E6385" s="33"/>
      <c r="F6385" s="33"/>
      <c r="G6385" s="33"/>
      <c r="N6385"/>
      <c r="O6385"/>
      <c r="P6385"/>
      <c r="Q6385"/>
      <c r="R6385"/>
      <c r="S6385"/>
      <c r="T6385"/>
      <c r="U6385"/>
      <c r="V6385"/>
      <c r="W6385"/>
      <c r="X6385" s="410"/>
      <c r="Y6385" s="410"/>
      <c r="Z6385" s="410"/>
      <c r="AA6385" s="410"/>
      <c r="AB6385" s="410"/>
      <c r="AC6385" s="410"/>
      <c r="AD6385" s="410"/>
    </row>
    <row r="6386" spans="1:30" s="30" customFormat="1" x14ac:dyDescent="0.25">
      <c r="A6386"/>
      <c r="B6386"/>
      <c r="C6386" s="33"/>
      <c r="D6386" s="33"/>
      <c r="E6386" s="33"/>
      <c r="F6386" s="33"/>
      <c r="G6386" s="33"/>
      <c r="N6386"/>
      <c r="O6386"/>
      <c r="P6386"/>
      <c r="Q6386"/>
      <c r="R6386"/>
      <c r="S6386"/>
      <c r="T6386"/>
      <c r="U6386"/>
      <c r="V6386"/>
      <c r="W6386"/>
      <c r="X6386" s="410"/>
      <c r="Y6386" s="410"/>
      <c r="Z6386" s="410"/>
      <c r="AA6386" s="410"/>
      <c r="AB6386" s="410"/>
      <c r="AC6386" s="410"/>
      <c r="AD6386" s="410"/>
    </row>
    <row r="6387" spans="1:30" s="30" customFormat="1" x14ac:dyDescent="0.25">
      <c r="A6387"/>
      <c r="B6387"/>
      <c r="C6387" s="33"/>
      <c r="D6387" s="33"/>
      <c r="E6387" s="33"/>
      <c r="F6387" s="33"/>
      <c r="G6387" s="33"/>
      <c r="N6387"/>
      <c r="O6387"/>
      <c r="P6387"/>
      <c r="Q6387"/>
      <c r="R6387"/>
      <c r="S6387"/>
      <c r="T6387"/>
      <c r="U6387"/>
      <c r="V6387"/>
      <c r="W6387"/>
      <c r="X6387" s="410"/>
      <c r="Y6387" s="410"/>
      <c r="Z6387" s="410"/>
      <c r="AA6387" s="410"/>
      <c r="AB6387" s="410"/>
      <c r="AC6387" s="410"/>
      <c r="AD6387" s="410"/>
    </row>
    <row r="6388" spans="1:30" s="30" customFormat="1" x14ac:dyDescent="0.25">
      <c r="A6388"/>
      <c r="B6388"/>
      <c r="C6388" s="33"/>
      <c r="D6388" s="33"/>
      <c r="E6388" s="33"/>
      <c r="F6388" s="33"/>
      <c r="G6388" s="33"/>
      <c r="N6388"/>
      <c r="O6388"/>
      <c r="P6388"/>
      <c r="Q6388"/>
      <c r="R6388"/>
      <c r="S6388"/>
      <c r="T6388"/>
      <c r="U6388"/>
      <c r="V6388"/>
      <c r="W6388"/>
      <c r="X6388" s="410"/>
      <c r="Y6388" s="410"/>
      <c r="Z6388" s="410"/>
      <c r="AA6388" s="410"/>
      <c r="AB6388" s="410"/>
      <c r="AC6388" s="410"/>
      <c r="AD6388" s="410"/>
    </row>
    <row r="6389" spans="1:30" s="30" customFormat="1" x14ac:dyDescent="0.25">
      <c r="A6389"/>
      <c r="B6389"/>
      <c r="C6389" s="33"/>
      <c r="D6389" s="33"/>
      <c r="E6389" s="33"/>
      <c r="F6389" s="33"/>
      <c r="G6389" s="33"/>
      <c r="N6389"/>
      <c r="O6389"/>
      <c r="P6389"/>
      <c r="Q6389"/>
      <c r="R6389"/>
      <c r="S6389"/>
      <c r="T6389"/>
      <c r="U6389"/>
      <c r="V6389"/>
      <c r="W6389"/>
      <c r="X6389" s="410"/>
      <c r="Y6389" s="410"/>
      <c r="Z6389" s="410"/>
      <c r="AA6389" s="410"/>
      <c r="AB6389" s="410"/>
      <c r="AC6389" s="410"/>
      <c r="AD6389" s="410"/>
    </row>
    <row r="6390" spans="1:30" s="30" customFormat="1" x14ac:dyDescent="0.25">
      <c r="A6390"/>
      <c r="B6390"/>
      <c r="C6390" s="33"/>
      <c r="D6390" s="33"/>
      <c r="E6390" s="33"/>
      <c r="F6390" s="33"/>
      <c r="G6390" s="33"/>
      <c r="N6390"/>
      <c r="O6390"/>
      <c r="P6390"/>
      <c r="Q6390"/>
      <c r="R6390"/>
      <c r="S6390"/>
      <c r="T6390"/>
      <c r="U6390"/>
      <c r="V6390"/>
      <c r="W6390"/>
      <c r="X6390" s="410"/>
      <c r="Y6390" s="410"/>
      <c r="Z6390" s="410"/>
      <c r="AA6390" s="410"/>
      <c r="AB6390" s="410"/>
      <c r="AC6390" s="410"/>
      <c r="AD6390" s="410"/>
    </row>
    <row r="6391" spans="1:30" s="30" customFormat="1" x14ac:dyDescent="0.25">
      <c r="A6391"/>
      <c r="B6391"/>
      <c r="C6391" s="33"/>
      <c r="D6391" s="33"/>
      <c r="E6391" s="33"/>
      <c r="F6391" s="33"/>
      <c r="G6391" s="33"/>
      <c r="N6391"/>
      <c r="O6391"/>
      <c r="P6391"/>
      <c r="Q6391"/>
      <c r="R6391"/>
      <c r="S6391"/>
      <c r="T6391"/>
      <c r="U6391"/>
      <c r="V6391"/>
      <c r="W6391"/>
      <c r="X6391" s="410"/>
      <c r="Y6391" s="410"/>
      <c r="Z6391" s="410"/>
      <c r="AA6391" s="410"/>
      <c r="AB6391" s="410"/>
      <c r="AC6391" s="410"/>
      <c r="AD6391" s="410"/>
    </row>
    <row r="6392" spans="1:30" s="30" customFormat="1" x14ac:dyDescent="0.25">
      <c r="A6392"/>
      <c r="B6392"/>
      <c r="C6392" s="33"/>
      <c r="D6392" s="33"/>
      <c r="E6392" s="33"/>
      <c r="F6392" s="33"/>
      <c r="G6392" s="33"/>
      <c r="N6392"/>
      <c r="O6392"/>
      <c r="P6392"/>
      <c r="Q6392"/>
      <c r="R6392"/>
      <c r="S6392"/>
      <c r="T6392"/>
      <c r="U6392"/>
      <c r="V6392"/>
      <c r="W6392"/>
      <c r="X6392" s="410"/>
      <c r="Y6392" s="410"/>
      <c r="Z6392" s="410"/>
      <c r="AA6392" s="410"/>
      <c r="AB6392" s="410"/>
      <c r="AC6392" s="410"/>
      <c r="AD6392" s="410"/>
    </row>
    <row r="6393" spans="1:30" s="30" customFormat="1" x14ac:dyDescent="0.25">
      <c r="A6393"/>
      <c r="B6393"/>
      <c r="C6393" s="33"/>
      <c r="D6393" s="33"/>
      <c r="E6393" s="33"/>
      <c r="F6393" s="33"/>
      <c r="G6393" s="33"/>
      <c r="N6393"/>
      <c r="O6393"/>
      <c r="P6393"/>
      <c r="Q6393"/>
      <c r="R6393"/>
      <c r="S6393"/>
      <c r="T6393"/>
      <c r="U6393"/>
      <c r="V6393"/>
      <c r="W6393"/>
      <c r="X6393" s="410"/>
      <c r="Y6393" s="410"/>
      <c r="Z6393" s="410"/>
      <c r="AA6393" s="410"/>
      <c r="AB6393" s="410"/>
      <c r="AC6393" s="410"/>
      <c r="AD6393" s="410"/>
    </row>
    <row r="6394" spans="1:30" s="30" customFormat="1" x14ac:dyDescent="0.25">
      <c r="A6394"/>
      <c r="B6394"/>
      <c r="C6394" s="33"/>
      <c r="D6394" s="33"/>
      <c r="E6394" s="33"/>
      <c r="F6394" s="33"/>
      <c r="G6394" s="33"/>
      <c r="N6394"/>
      <c r="O6394"/>
      <c r="P6394"/>
      <c r="Q6394"/>
      <c r="R6394"/>
      <c r="S6394"/>
      <c r="T6394"/>
      <c r="U6394"/>
      <c r="V6394"/>
      <c r="W6394"/>
      <c r="X6394" s="410"/>
      <c r="Y6394" s="410"/>
      <c r="Z6394" s="410"/>
      <c r="AA6394" s="410"/>
      <c r="AB6394" s="410"/>
      <c r="AC6394" s="410"/>
      <c r="AD6394" s="410"/>
    </row>
    <row r="6395" spans="1:30" s="30" customFormat="1" x14ac:dyDescent="0.25">
      <c r="A6395"/>
      <c r="B6395"/>
      <c r="C6395" s="33"/>
      <c r="D6395" s="33"/>
      <c r="E6395" s="33"/>
      <c r="F6395" s="33"/>
      <c r="G6395" s="33"/>
      <c r="N6395"/>
      <c r="O6395"/>
      <c r="P6395"/>
      <c r="Q6395"/>
      <c r="R6395"/>
      <c r="S6395"/>
      <c r="T6395"/>
      <c r="U6395"/>
      <c r="V6395"/>
      <c r="W6395"/>
      <c r="X6395" s="410"/>
      <c r="Y6395" s="410"/>
      <c r="Z6395" s="410"/>
      <c r="AA6395" s="410"/>
      <c r="AB6395" s="410"/>
      <c r="AC6395" s="410"/>
      <c r="AD6395" s="410"/>
    </row>
    <row r="6396" spans="1:30" s="30" customFormat="1" x14ac:dyDescent="0.25">
      <c r="A6396"/>
      <c r="B6396"/>
      <c r="C6396" s="33"/>
      <c r="D6396" s="33"/>
      <c r="E6396" s="33"/>
      <c r="F6396" s="33"/>
      <c r="G6396" s="33"/>
      <c r="N6396"/>
      <c r="O6396"/>
      <c r="P6396"/>
      <c r="Q6396"/>
      <c r="R6396"/>
      <c r="S6396"/>
      <c r="T6396"/>
      <c r="U6396"/>
      <c r="V6396"/>
      <c r="W6396"/>
      <c r="X6396" s="410"/>
      <c r="Y6396" s="410"/>
      <c r="Z6396" s="410"/>
      <c r="AA6396" s="410"/>
      <c r="AB6396" s="410"/>
      <c r="AC6396" s="410"/>
      <c r="AD6396" s="410"/>
    </row>
    <row r="6397" spans="1:30" s="30" customFormat="1" x14ac:dyDescent="0.25">
      <c r="A6397"/>
      <c r="B6397"/>
      <c r="C6397" s="33"/>
      <c r="D6397" s="33"/>
      <c r="E6397" s="33"/>
      <c r="F6397" s="33"/>
      <c r="G6397" s="33"/>
      <c r="N6397"/>
      <c r="O6397"/>
      <c r="P6397"/>
      <c r="Q6397"/>
      <c r="R6397"/>
      <c r="S6397"/>
      <c r="T6397"/>
      <c r="U6397"/>
      <c r="V6397"/>
      <c r="W6397"/>
      <c r="X6397" s="410"/>
      <c r="Y6397" s="410"/>
      <c r="Z6397" s="410"/>
      <c r="AA6397" s="410"/>
      <c r="AB6397" s="410"/>
      <c r="AC6397" s="410"/>
      <c r="AD6397" s="410"/>
    </row>
    <row r="6398" spans="1:30" s="30" customFormat="1" x14ac:dyDescent="0.25">
      <c r="A6398"/>
      <c r="B6398"/>
      <c r="C6398" s="33"/>
      <c r="D6398" s="33"/>
      <c r="E6398" s="33"/>
      <c r="F6398" s="33"/>
      <c r="G6398" s="33"/>
      <c r="N6398"/>
      <c r="O6398"/>
      <c r="P6398"/>
      <c r="Q6398"/>
      <c r="R6398"/>
      <c r="S6398"/>
      <c r="T6398"/>
      <c r="U6398"/>
      <c r="V6398"/>
      <c r="W6398"/>
      <c r="X6398" s="410"/>
      <c r="Y6398" s="410"/>
      <c r="Z6398" s="410"/>
      <c r="AA6398" s="410"/>
      <c r="AB6398" s="410"/>
      <c r="AC6398" s="410"/>
      <c r="AD6398" s="410"/>
    </row>
    <row r="6399" spans="1:30" s="30" customFormat="1" x14ac:dyDescent="0.25">
      <c r="A6399"/>
      <c r="B6399"/>
      <c r="C6399" s="33"/>
      <c r="D6399" s="33"/>
      <c r="E6399" s="33"/>
      <c r="F6399" s="33"/>
      <c r="G6399" s="33"/>
      <c r="N6399"/>
      <c r="O6399"/>
      <c r="P6399"/>
      <c r="Q6399"/>
      <c r="R6399"/>
      <c r="S6399"/>
      <c r="T6399"/>
      <c r="U6399"/>
      <c r="V6399"/>
      <c r="W6399"/>
      <c r="X6399" s="410"/>
      <c r="Y6399" s="410"/>
      <c r="Z6399" s="410"/>
      <c r="AA6399" s="410"/>
      <c r="AB6399" s="410"/>
      <c r="AC6399" s="410"/>
      <c r="AD6399" s="410"/>
    </row>
    <row r="6400" spans="1:30" s="30" customFormat="1" x14ac:dyDescent="0.25">
      <c r="A6400"/>
      <c r="B6400"/>
      <c r="C6400" s="33"/>
      <c r="D6400" s="33"/>
      <c r="E6400" s="33"/>
      <c r="F6400" s="33"/>
      <c r="G6400" s="33"/>
      <c r="N6400"/>
      <c r="O6400"/>
      <c r="P6400"/>
      <c r="Q6400"/>
      <c r="R6400"/>
      <c r="S6400"/>
      <c r="T6400"/>
      <c r="U6400"/>
      <c r="V6400"/>
      <c r="W6400"/>
      <c r="X6400" s="410"/>
      <c r="Y6400" s="410"/>
      <c r="Z6400" s="410"/>
      <c r="AA6400" s="410"/>
      <c r="AB6400" s="410"/>
      <c r="AC6400" s="410"/>
      <c r="AD6400" s="410"/>
    </row>
    <row r="6401" spans="1:30" s="30" customFormat="1" x14ac:dyDescent="0.25">
      <c r="A6401"/>
      <c r="B6401"/>
      <c r="C6401" s="33"/>
      <c r="D6401" s="33"/>
      <c r="E6401" s="33"/>
      <c r="F6401" s="33"/>
      <c r="G6401" s="33"/>
      <c r="N6401"/>
      <c r="O6401"/>
      <c r="P6401"/>
      <c r="Q6401"/>
      <c r="R6401"/>
      <c r="S6401"/>
      <c r="T6401"/>
      <c r="U6401"/>
      <c r="V6401"/>
      <c r="W6401"/>
      <c r="X6401" s="410"/>
      <c r="Y6401" s="410"/>
      <c r="Z6401" s="410"/>
      <c r="AA6401" s="410"/>
      <c r="AB6401" s="410"/>
      <c r="AC6401" s="410"/>
      <c r="AD6401" s="410"/>
    </row>
    <row r="6402" spans="1:30" s="30" customFormat="1" x14ac:dyDescent="0.25">
      <c r="A6402"/>
      <c r="B6402"/>
      <c r="C6402" s="33"/>
      <c r="D6402" s="33"/>
      <c r="E6402" s="33"/>
      <c r="F6402" s="33"/>
      <c r="G6402" s="33"/>
      <c r="N6402"/>
      <c r="O6402"/>
      <c r="P6402"/>
      <c r="Q6402"/>
      <c r="R6402"/>
      <c r="S6402"/>
      <c r="T6402"/>
      <c r="U6402"/>
      <c r="V6402"/>
      <c r="W6402"/>
      <c r="X6402" s="410"/>
      <c r="Y6402" s="410"/>
      <c r="Z6402" s="410"/>
      <c r="AA6402" s="410"/>
      <c r="AB6402" s="410"/>
      <c r="AC6402" s="410"/>
      <c r="AD6402" s="410"/>
    </row>
    <row r="6403" spans="1:30" s="30" customFormat="1" x14ac:dyDescent="0.25">
      <c r="A6403"/>
      <c r="B6403"/>
      <c r="C6403" s="33"/>
      <c r="D6403" s="33"/>
      <c r="E6403" s="33"/>
      <c r="F6403" s="33"/>
      <c r="G6403" s="33"/>
      <c r="N6403"/>
      <c r="O6403"/>
      <c r="P6403"/>
      <c r="Q6403"/>
      <c r="R6403"/>
      <c r="S6403"/>
      <c r="T6403"/>
      <c r="U6403"/>
      <c r="V6403"/>
      <c r="W6403"/>
      <c r="X6403" s="410"/>
      <c r="Y6403" s="410"/>
      <c r="Z6403" s="410"/>
      <c r="AA6403" s="410"/>
      <c r="AB6403" s="410"/>
      <c r="AC6403" s="410"/>
      <c r="AD6403" s="410"/>
    </row>
    <row r="6404" spans="1:30" s="30" customFormat="1" x14ac:dyDescent="0.25">
      <c r="A6404"/>
      <c r="B6404"/>
      <c r="C6404" s="33"/>
      <c r="D6404" s="33"/>
      <c r="E6404" s="33"/>
      <c r="F6404" s="33"/>
      <c r="G6404" s="33"/>
      <c r="N6404"/>
      <c r="O6404"/>
      <c r="P6404"/>
      <c r="Q6404"/>
      <c r="R6404"/>
      <c r="S6404"/>
      <c r="T6404"/>
      <c r="U6404"/>
      <c r="V6404"/>
      <c r="W6404"/>
      <c r="X6404" s="410"/>
      <c r="Y6404" s="410"/>
      <c r="Z6404" s="410"/>
      <c r="AA6404" s="410"/>
      <c r="AB6404" s="410"/>
      <c r="AC6404" s="410"/>
      <c r="AD6404" s="410"/>
    </row>
    <row r="6405" spans="1:30" s="30" customFormat="1" x14ac:dyDescent="0.25">
      <c r="A6405"/>
      <c r="B6405"/>
      <c r="C6405" s="33"/>
      <c r="D6405" s="33"/>
      <c r="E6405" s="33"/>
      <c r="F6405" s="33"/>
      <c r="G6405" s="33"/>
      <c r="N6405"/>
      <c r="O6405"/>
      <c r="P6405"/>
      <c r="Q6405"/>
      <c r="R6405"/>
      <c r="S6405"/>
      <c r="T6405"/>
      <c r="U6405"/>
      <c r="V6405"/>
      <c r="W6405"/>
      <c r="X6405" s="410"/>
      <c r="Y6405" s="410"/>
      <c r="Z6405" s="410"/>
      <c r="AA6405" s="410"/>
      <c r="AB6405" s="410"/>
      <c r="AC6405" s="410"/>
      <c r="AD6405" s="410"/>
    </row>
    <row r="6406" spans="1:30" s="30" customFormat="1" x14ac:dyDescent="0.25">
      <c r="A6406"/>
      <c r="B6406"/>
      <c r="C6406" s="33"/>
      <c r="D6406" s="33"/>
      <c r="E6406" s="33"/>
      <c r="F6406" s="33"/>
      <c r="G6406" s="33"/>
      <c r="N6406"/>
      <c r="O6406"/>
      <c r="P6406"/>
      <c r="Q6406"/>
      <c r="R6406"/>
      <c r="S6406"/>
      <c r="T6406"/>
      <c r="U6406"/>
      <c r="V6406"/>
      <c r="W6406"/>
      <c r="X6406" s="410"/>
      <c r="Y6406" s="410"/>
      <c r="Z6406" s="410"/>
      <c r="AA6406" s="410"/>
      <c r="AB6406" s="410"/>
      <c r="AC6406" s="410"/>
      <c r="AD6406" s="410"/>
    </row>
    <row r="6407" spans="1:30" s="30" customFormat="1" x14ac:dyDescent="0.25">
      <c r="A6407"/>
      <c r="B6407"/>
      <c r="C6407" s="33"/>
      <c r="D6407" s="33"/>
      <c r="E6407" s="33"/>
      <c r="F6407" s="33"/>
      <c r="G6407" s="33"/>
      <c r="N6407"/>
      <c r="O6407"/>
      <c r="P6407"/>
      <c r="Q6407"/>
      <c r="R6407"/>
      <c r="S6407"/>
      <c r="T6407"/>
      <c r="U6407"/>
      <c r="V6407"/>
      <c r="W6407"/>
      <c r="X6407" s="410"/>
      <c r="Y6407" s="410"/>
      <c r="Z6407" s="410"/>
      <c r="AA6407" s="410"/>
      <c r="AB6407" s="410"/>
      <c r="AC6407" s="410"/>
      <c r="AD6407" s="410"/>
    </row>
    <row r="6408" spans="1:30" s="30" customFormat="1" x14ac:dyDescent="0.25">
      <c r="A6408"/>
      <c r="B6408"/>
      <c r="C6408" s="33"/>
      <c r="D6408" s="33"/>
      <c r="E6408" s="33"/>
      <c r="F6408" s="33"/>
      <c r="G6408" s="33"/>
      <c r="N6408"/>
      <c r="O6408"/>
      <c r="P6408"/>
      <c r="Q6408"/>
      <c r="R6408"/>
      <c r="S6408"/>
      <c r="T6408"/>
      <c r="U6408"/>
      <c r="V6408"/>
      <c r="W6408"/>
      <c r="X6408" s="410"/>
      <c r="Y6408" s="410"/>
      <c r="Z6408" s="410"/>
      <c r="AA6408" s="410"/>
      <c r="AB6408" s="410"/>
      <c r="AC6408" s="410"/>
      <c r="AD6408" s="410"/>
    </row>
    <row r="6409" spans="1:30" s="30" customFormat="1" x14ac:dyDescent="0.25">
      <c r="A6409"/>
      <c r="B6409"/>
      <c r="C6409" s="33"/>
      <c r="D6409" s="33"/>
      <c r="E6409" s="33"/>
      <c r="F6409" s="33"/>
      <c r="G6409" s="33"/>
      <c r="N6409"/>
      <c r="O6409"/>
      <c r="P6409"/>
      <c r="Q6409"/>
      <c r="R6409"/>
      <c r="S6409"/>
      <c r="T6409"/>
      <c r="U6409"/>
      <c r="V6409"/>
      <c r="W6409"/>
      <c r="X6409" s="410"/>
      <c r="Y6409" s="410"/>
      <c r="Z6409" s="410"/>
      <c r="AA6409" s="410"/>
      <c r="AB6409" s="410"/>
      <c r="AC6409" s="410"/>
      <c r="AD6409" s="410"/>
    </row>
    <row r="6410" spans="1:30" s="30" customFormat="1" x14ac:dyDescent="0.25">
      <c r="A6410"/>
      <c r="B6410"/>
      <c r="C6410" s="33"/>
      <c r="D6410" s="33"/>
      <c r="E6410" s="33"/>
      <c r="F6410" s="33"/>
      <c r="G6410" s="33"/>
      <c r="N6410"/>
      <c r="O6410"/>
      <c r="P6410"/>
      <c r="Q6410"/>
      <c r="R6410"/>
      <c r="S6410"/>
      <c r="T6410"/>
      <c r="U6410"/>
      <c r="V6410"/>
      <c r="W6410"/>
      <c r="X6410" s="410"/>
      <c r="Y6410" s="410"/>
      <c r="Z6410" s="410"/>
      <c r="AA6410" s="410"/>
      <c r="AB6410" s="410"/>
      <c r="AC6410" s="410"/>
      <c r="AD6410" s="410"/>
    </row>
    <row r="6411" spans="1:30" s="30" customFormat="1" x14ac:dyDescent="0.25">
      <c r="A6411"/>
      <c r="B6411"/>
      <c r="C6411" s="33"/>
      <c r="D6411" s="33"/>
      <c r="E6411" s="33"/>
      <c r="F6411" s="33"/>
      <c r="G6411" s="33"/>
      <c r="N6411"/>
      <c r="O6411"/>
      <c r="P6411"/>
      <c r="Q6411"/>
      <c r="R6411"/>
      <c r="S6411"/>
      <c r="T6411"/>
      <c r="U6411"/>
      <c r="V6411"/>
      <c r="W6411"/>
      <c r="X6411" s="410"/>
      <c r="Y6411" s="410"/>
      <c r="Z6411" s="410"/>
      <c r="AA6411" s="410"/>
      <c r="AB6411" s="410"/>
      <c r="AC6411" s="410"/>
      <c r="AD6411" s="410"/>
    </row>
    <row r="6412" spans="1:30" s="30" customFormat="1" x14ac:dyDescent="0.25">
      <c r="A6412"/>
      <c r="B6412"/>
      <c r="C6412" s="33"/>
      <c r="D6412" s="33"/>
      <c r="E6412" s="33"/>
      <c r="F6412" s="33"/>
      <c r="G6412" s="33"/>
      <c r="N6412"/>
      <c r="O6412"/>
      <c r="P6412"/>
      <c r="Q6412"/>
      <c r="R6412"/>
      <c r="S6412"/>
      <c r="T6412"/>
      <c r="U6412"/>
      <c r="V6412"/>
      <c r="W6412"/>
      <c r="X6412" s="410"/>
      <c r="Y6412" s="410"/>
      <c r="Z6412" s="410"/>
      <c r="AA6412" s="410"/>
      <c r="AB6412" s="410"/>
      <c r="AC6412" s="410"/>
      <c r="AD6412" s="410"/>
    </row>
    <row r="6413" spans="1:30" s="30" customFormat="1" x14ac:dyDescent="0.25">
      <c r="A6413"/>
      <c r="B6413"/>
      <c r="C6413" s="33"/>
      <c r="D6413" s="33"/>
      <c r="E6413" s="33"/>
      <c r="F6413" s="33"/>
      <c r="G6413" s="33"/>
      <c r="N6413"/>
      <c r="O6413"/>
      <c r="P6413"/>
      <c r="Q6413"/>
      <c r="R6413"/>
      <c r="S6413"/>
      <c r="T6413"/>
      <c r="U6413"/>
      <c r="V6413"/>
      <c r="W6413"/>
      <c r="X6413" s="410"/>
      <c r="Y6413" s="410"/>
      <c r="Z6413" s="410"/>
      <c r="AA6413" s="410"/>
      <c r="AB6413" s="410"/>
      <c r="AC6413" s="410"/>
      <c r="AD6413" s="410"/>
    </row>
    <row r="6414" spans="1:30" s="30" customFormat="1" x14ac:dyDescent="0.25">
      <c r="A6414"/>
      <c r="B6414"/>
      <c r="C6414" s="33"/>
      <c r="D6414" s="33"/>
      <c r="E6414" s="33"/>
      <c r="F6414" s="33"/>
      <c r="G6414" s="33"/>
      <c r="N6414"/>
      <c r="O6414"/>
      <c r="P6414"/>
      <c r="Q6414"/>
      <c r="R6414"/>
      <c r="S6414"/>
      <c r="T6414"/>
      <c r="U6414"/>
      <c r="V6414"/>
      <c r="W6414"/>
      <c r="X6414" s="410"/>
      <c r="Y6414" s="410"/>
      <c r="Z6414" s="410"/>
      <c r="AA6414" s="410"/>
      <c r="AB6414" s="410"/>
      <c r="AC6414" s="410"/>
      <c r="AD6414" s="410"/>
    </row>
    <row r="6415" spans="1:30" s="30" customFormat="1" x14ac:dyDescent="0.25">
      <c r="A6415"/>
      <c r="B6415"/>
      <c r="C6415" s="33"/>
      <c r="D6415" s="33"/>
      <c r="E6415" s="33"/>
      <c r="F6415" s="33"/>
      <c r="G6415" s="33"/>
      <c r="N6415"/>
      <c r="O6415"/>
      <c r="P6415"/>
      <c r="Q6415"/>
      <c r="R6415"/>
      <c r="S6415"/>
      <c r="T6415"/>
      <c r="U6415"/>
      <c r="V6415"/>
      <c r="W6415"/>
      <c r="X6415" s="410"/>
      <c r="Y6415" s="410"/>
      <c r="Z6415" s="410"/>
      <c r="AA6415" s="410"/>
      <c r="AB6415" s="410"/>
      <c r="AC6415" s="410"/>
      <c r="AD6415" s="410"/>
    </row>
    <row r="6416" spans="1:30" s="30" customFormat="1" x14ac:dyDescent="0.25">
      <c r="A6416"/>
      <c r="B6416"/>
      <c r="C6416" s="33"/>
      <c r="D6416" s="33"/>
      <c r="E6416" s="33"/>
      <c r="F6416" s="33"/>
      <c r="G6416" s="33"/>
      <c r="N6416"/>
      <c r="O6416"/>
      <c r="P6416"/>
      <c r="Q6416"/>
      <c r="R6416"/>
      <c r="S6416"/>
      <c r="T6416"/>
      <c r="U6416"/>
      <c r="V6416"/>
      <c r="W6416"/>
      <c r="X6416" s="410"/>
      <c r="Y6416" s="410"/>
      <c r="Z6416" s="410"/>
      <c r="AA6416" s="410"/>
      <c r="AB6416" s="410"/>
      <c r="AC6416" s="410"/>
      <c r="AD6416" s="410"/>
    </row>
    <row r="6417" spans="1:30" s="30" customFormat="1" x14ac:dyDescent="0.25">
      <c r="A6417"/>
      <c r="B6417"/>
      <c r="C6417" s="33"/>
      <c r="D6417" s="33"/>
      <c r="E6417" s="33"/>
      <c r="F6417" s="33"/>
      <c r="G6417" s="33"/>
      <c r="N6417"/>
      <c r="O6417"/>
      <c r="P6417"/>
      <c r="Q6417"/>
      <c r="R6417"/>
      <c r="S6417"/>
      <c r="T6417"/>
      <c r="U6417"/>
      <c r="V6417"/>
      <c r="W6417"/>
      <c r="X6417" s="410"/>
      <c r="Y6417" s="410"/>
      <c r="Z6417" s="410"/>
      <c r="AA6417" s="410"/>
      <c r="AB6417" s="410"/>
      <c r="AC6417" s="410"/>
      <c r="AD6417" s="410"/>
    </row>
    <row r="6418" spans="1:30" s="30" customFormat="1" x14ac:dyDescent="0.25">
      <c r="A6418"/>
      <c r="B6418"/>
      <c r="C6418" s="33"/>
      <c r="D6418" s="33"/>
      <c r="E6418" s="33"/>
      <c r="F6418" s="33"/>
      <c r="G6418" s="33"/>
      <c r="N6418"/>
      <c r="O6418"/>
      <c r="P6418"/>
      <c r="Q6418"/>
      <c r="R6418"/>
      <c r="S6418"/>
      <c r="T6418"/>
      <c r="U6418"/>
      <c r="V6418"/>
      <c r="W6418"/>
      <c r="X6418" s="410"/>
      <c r="Y6418" s="410"/>
      <c r="Z6418" s="410"/>
      <c r="AA6418" s="410"/>
      <c r="AB6418" s="410"/>
      <c r="AC6418" s="410"/>
      <c r="AD6418" s="410"/>
    </row>
    <row r="6419" spans="1:30" s="30" customFormat="1" x14ac:dyDescent="0.25">
      <c r="A6419"/>
      <c r="B6419"/>
      <c r="C6419" s="33"/>
      <c r="D6419" s="33"/>
      <c r="E6419" s="33"/>
      <c r="F6419" s="33"/>
      <c r="G6419" s="33"/>
      <c r="N6419"/>
      <c r="O6419"/>
      <c r="P6419"/>
      <c r="Q6419"/>
      <c r="R6419"/>
      <c r="S6419"/>
      <c r="T6419"/>
      <c r="U6419"/>
      <c r="V6419"/>
      <c r="W6419"/>
      <c r="X6419" s="410"/>
      <c r="Y6419" s="410"/>
      <c r="Z6419" s="410"/>
      <c r="AA6419" s="410"/>
      <c r="AB6419" s="410"/>
      <c r="AC6419" s="410"/>
      <c r="AD6419" s="410"/>
    </row>
    <row r="6420" spans="1:30" s="30" customFormat="1" x14ac:dyDescent="0.25">
      <c r="A6420"/>
      <c r="B6420"/>
      <c r="C6420" s="33"/>
      <c r="D6420" s="33"/>
      <c r="E6420" s="33"/>
      <c r="F6420" s="33"/>
      <c r="G6420" s="33"/>
      <c r="N6420"/>
      <c r="O6420"/>
      <c r="P6420"/>
      <c r="Q6420"/>
      <c r="R6420"/>
      <c r="S6420"/>
      <c r="T6420"/>
      <c r="U6420"/>
      <c r="V6420"/>
      <c r="W6420"/>
      <c r="X6420" s="410"/>
      <c r="Y6420" s="410"/>
      <c r="Z6420" s="410"/>
      <c r="AA6420" s="410"/>
      <c r="AB6420" s="410"/>
      <c r="AC6420" s="410"/>
      <c r="AD6420" s="410"/>
    </row>
    <row r="6421" spans="1:30" s="30" customFormat="1" x14ac:dyDescent="0.25">
      <c r="A6421"/>
      <c r="B6421"/>
      <c r="C6421" s="33"/>
      <c r="D6421" s="33"/>
      <c r="E6421" s="33"/>
      <c r="F6421" s="33"/>
      <c r="G6421" s="33"/>
      <c r="N6421"/>
      <c r="O6421"/>
      <c r="P6421"/>
      <c r="Q6421"/>
      <c r="R6421"/>
      <c r="S6421"/>
      <c r="T6421"/>
      <c r="U6421"/>
      <c r="V6421"/>
      <c r="W6421"/>
      <c r="X6421" s="410"/>
      <c r="Y6421" s="410"/>
      <c r="Z6421" s="410"/>
      <c r="AA6421" s="410"/>
      <c r="AB6421" s="410"/>
      <c r="AC6421" s="410"/>
      <c r="AD6421" s="410"/>
    </row>
    <row r="6422" spans="1:30" s="30" customFormat="1" x14ac:dyDescent="0.25">
      <c r="A6422"/>
      <c r="B6422"/>
      <c r="C6422" s="33"/>
      <c r="D6422" s="33"/>
      <c r="E6422" s="33"/>
      <c r="F6422" s="33"/>
      <c r="G6422" s="33"/>
      <c r="N6422"/>
      <c r="O6422"/>
      <c r="P6422"/>
      <c r="Q6422"/>
      <c r="R6422"/>
      <c r="S6422"/>
      <c r="T6422"/>
      <c r="U6422"/>
      <c r="V6422"/>
      <c r="W6422"/>
      <c r="X6422" s="410"/>
      <c r="Y6422" s="410"/>
      <c r="Z6422" s="410"/>
      <c r="AA6422" s="410"/>
      <c r="AB6422" s="410"/>
      <c r="AC6422" s="410"/>
      <c r="AD6422" s="410"/>
    </row>
    <row r="6423" spans="1:30" s="30" customFormat="1" x14ac:dyDescent="0.25">
      <c r="A6423"/>
      <c r="B6423"/>
      <c r="C6423" s="33"/>
      <c r="D6423" s="33"/>
      <c r="E6423" s="33"/>
      <c r="F6423" s="33"/>
      <c r="G6423" s="33"/>
      <c r="N6423"/>
      <c r="O6423"/>
      <c r="P6423"/>
      <c r="Q6423"/>
      <c r="R6423"/>
      <c r="S6423"/>
      <c r="T6423"/>
      <c r="U6423"/>
      <c r="V6423"/>
      <c r="W6423"/>
      <c r="X6423" s="410"/>
      <c r="Y6423" s="410"/>
      <c r="Z6423" s="410"/>
      <c r="AA6423" s="410"/>
      <c r="AB6423" s="410"/>
      <c r="AC6423" s="410"/>
      <c r="AD6423" s="410"/>
    </row>
    <row r="6424" spans="1:30" s="30" customFormat="1" x14ac:dyDescent="0.25">
      <c r="A6424"/>
      <c r="B6424"/>
      <c r="C6424" s="33"/>
      <c r="D6424" s="33"/>
      <c r="E6424" s="33"/>
      <c r="F6424" s="33"/>
      <c r="G6424" s="33"/>
      <c r="N6424"/>
      <c r="O6424"/>
      <c r="P6424"/>
      <c r="Q6424"/>
      <c r="R6424"/>
      <c r="S6424"/>
      <c r="T6424"/>
      <c r="U6424"/>
      <c r="V6424"/>
      <c r="W6424"/>
      <c r="X6424" s="410"/>
      <c r="Y6424" s="410"/>
      <c r="Z6424" s="410"/>
      <c r="AA6424" s="410"/>
      <c r="AB6424" s="410"/>
      <c r="AC6424" s="410"/>
      <c r="AD6424" s="410"/>
    </row>
    <row r="6425" spans="1:30" s="30" customFormat="1" x14ac:dyDescent="0.25">
      <c r="A6425"/>
      <c r="B6425"/>
      <c r="C6425" s="33"/>
      <c r="D6425" s="33"/>
      <c r="E6425" s="33"/>
      <c r="F6425" s="33"/>
      <c r="G6425" s="33"/>
      <c r="N6425"/>
      <c r="O6425"/>
      <c r="P6425"/>
      <c r="Q6425"/>
      <c r="R6425"/>
      <c r="S6425"/>
      <c r="T6425"/>
      <c r="U6425"/>
      <c r="V6425"/>
      <c r="W6425"/>
      <c r="X6425" s="410"/>
      <c r="Y6425" s="410"/>
      <c r="Z6425" s="410"/>
      <c r="AA6425" s="410"/>
      <c r="AB6425" s="410"/>
      <c r="AC6425" s="410"/>
      <c r="AD6425" s="410"/>
    </row>
    <row r="6426" spans="1:30" s="30" customFormat="1" x14ac:dyDescent="0.25">
      <c r="A6426"/>
      <c r="B6426"/>
      <c r="C6426" s="33"/>
      <c r="D6426" s="33"/>
      <c r="E6426" s="33"/>
      <c r="F6426" s="33"/>
      <c r="G6426" s="33"/>
      <c r="N6426"/>
      <c r="O6426"/>
      <c r="P6426"/>
      <c r="Q6426"/>
      <c r="R6426"/>
      <c r="S6426"/>
      <c r="T6426"/>
      <c r="U6426"/>
      <c r="V6426"/>
      <c r="W6426"/>
      <c r="X6426" s="410"/>
      <c r="Y6426" s="410"/>
      <c r="Z6426" s="410"/>
      <c r="AA6426" s="410"/>
      <c r="AB6426" s="410"/>
      <c r="AC6426" s="410"/>
      <c r="AD6426" s="410"/>
    </row>
    <row r="6427" spans="1:30" s="30" customFormat="1" x14ac:dyDescent="0.25">
      <c r="A6427"/>
      <c r="B6427"/>
      <c r="C6427" s="33"/>
      <c r="D6427" s="33"/>
      <c r="E6427" s="33"/>
      <c r="F6427" s="33"/>
      <c r="G6427" s="33"/>
      <c r="N6427"/>
      <c r="O6427"/>
      <c r="P6427"/>
      <c r="Q6427"/>
      <c r="R6427"/>
      <c r="S6427"/>
      <c r="T6427"/>
      <c r="U6427"/>
      <c r="V6427"/>
      <c r="W6427"/>
      <c r="X6427" s="410"/>
      <c r="Y6427" s="410"/>
      <c r="Z6427" s="410"/>
      <c r="AA6427" s="410"/>
      <c r="AB6427" s="410"/>
      <c r="AC6427" s="410"/>
      <c r="AD6427" s="410"/>
    </row>
    <row r="6428" spans="1:30" s="30" customFormat="1" x14ac:dyDescent="0.25">
      <c r="A6428"/>
      <c r="B6428"/>
      <c r="C6428" s="33"/>
      <c r="D6428" s="33"/>
      <c r="E6428" s="33"/>
      <c r="F6428" s="33"/>
      <c r="G6428" s="33"/>
      <c r="N6428"/>
      <c r="O6428"/>
      <c r="P6428"/>
      <c r="Q6428"/>
      <c r="R6428"/>
      <c r="S6428"/>
      <c r="T6428"/>
      <c r="U6428"/>
      <c r="V6428"/>
      <c r="W6428"/>
      <c r="X6428" s="410"/>
      <c r="Y6428" s="410"/>
      <c r="Z6428" s="410"/>
      <c r="AA6428" s="410"/>
      <c r="AB6428" s="410"/>
      <c r="AC6428" s="410"/>
      <c r="AD6428" s="410"/>
    </row>
    <row r="6429" spans="1:30" s="30" customFormat="1" x14ac:dyDescent="0.25">
      <c r="A6429"/>
      <c r="B6429"/>
      <c r="C6429" s="33"/>
      <c r="D6429" s="33"/>
      <c r="E6429" s="33"/>
      <c r="F6429" s="33"/>
      <c r="G6429" s="33"/>
      <c r="N6429"/>
      <c r="O6429"/>
      <c r="P6429"/>
      <c r="Q6429"/>
      <c r="R6429"/>
      <c r="S6429"/>
      <c r="T6429"/>
      <c r="U6429"/>
      <c r="V6429"/>
      <c r="W6429"/>
      <c r="X6429" s="410"/>
      <c r="Y6429" s="410"/>
      <c r="Z6429" s="410"/>
      <c r="AA6429" s="410"/>
      <c r="AB6429" s="410"/>
      <c r="AC6429" s="410"/>
      <c r="AD6429" s="410"/>
    </row>
    <row r="6430" spans="1:30" s="30" customFormat="1" x14ac:dyDescent="0.25">
      <c r="A6430"/>
      <c r="B6430"/>
      <c r="C6430" s="33"/>
      <c r="D6430" s="33"/>
      <c r="E6430" s="33"/>
      <c r="F6430" s="33"/>
      <c r="G6430" s="33"/>
      <c r="N6430"/>
      <c r="O6430"/>
      <c r="P6430"/>
      <c r="Q6430"/>
      <c r="R6430"/>
      <c r="S6430"/>
      <c r="T6430"/>
      <c r="U6430"/>
      <c r="V6430"/>
      <c r="W6430"/>
      <c r="X6430" s="410"/>
      <c r="Y6430" s="410"/>
      <c r="Z6430" s="410"/>
      <c r="AA6430" s="410"/>
      <c r="AB6430" s="410"/>
      <c r="AC6430" s="410"/>
      <c r="AD6430" s="410"/>
    </row>
    <row r="6431" spans="1:30" s="30" customFormat="1" x14ac:dyDescent="0.25">
      <c r="A6431"/>
      <c r="B6431"/>
      <c r="C6431" s="33"/>
      <c r="D6431" s="33"/>
      <c r="E6431" s="33"/>
      <c r="F6431" s="33"/>
      <c r="G6431" s="33"/>
      <c r="N6431"/>
      <c r="O6431"/>
      <c r="P6431"/>
      <c r="Q6431"/>
      <c r="R6431"/>
      <c r="S6431"/>
      <c r="T6431"/>
      <c r="U6431"/>
      <c r="V6431"/>
      <c r="W6431"/>
      <c r="X6431" s="410"/>
      <c r="Y6431" s="410"/>
      <c r="Z6431" s="410"/>
      <c r="AA6431" s="410"/>
      <c r="AB6431" s="410"/>
      <c r="AC6431" s="410"/>
      <c r="AD6431" s="410"/>
    </row>
    <row r="6432" spans="1:30" s="30" customFormat="1" x14ac:dyDescent="0.25">
      <c r="A6432"/>
      <c r="B6432"/>
      <c r="C6432" s="33"/>
      <c r="D6432" s="33"/>
      <c r="E6432" s="33"/>
      <c r="F6432" s="33"/>
      <c r="G6432" s="33"/>
      <c r="N6432"/>
      <c r="O6432"/>
      <c r="P6432"/>
      <c r="Q6432"/>
      <c r="R6432"/>
      <c r="S6432"/>
      <c r="T6432"/>
      <c r="U6432"/>
      <c r="V6432"/>
      <c r="W6432"/>
      <c r="X6432" s="410"/>
      <c r="Y6432" s="410"/>
      <c r="Z6432" s="410"/>
      <c r="AA6432" s="410"/>
      <c r="AB6432" s="410"/>
      <c r="AC6432" s="410"/>
      <c r="AD6432" s="410"/>
    </row>
    <row r="6433" spans="1:30" s="30" customFormat="1" x14ac:dyDescent="0.25">
      <c r="A6433"/>
      <c r="B6433"/>
      <c r="C6433" s="33"/>
      <c r="D6433" s="33"/>
      <c r="E6433" s="33"/>
      <c r="F6433" s="33"/>
      <c r="G6433" s="33"/>
      <c r="N6433"/>
      <c r="O6433"/>
      <c r="P6433"/>
      <c r="Q6433"/>
      <c r="R6433"/>
      <c r="S6433"/>
      <c r="T6433"/>
      <c r="U6433"/>
      <c r="V6433"/>
      <c r="W6433"/>
      <c r="X6433" s="410"/>
      <c r="Y6433" s="410"/>
      <c r="Z6433" s="410"/>
      <c r="AA6433" s="410"/>
      <c r="AB6433" s="410"/>
      <c r="AC6433" s="410"/>
      <c r="AD6433" s="410"/>
    </row>
    <row r="6434" spans="1:30" s="30" customFormat="1" x14ac:dyDescent="0.25">
      <c r="A6434"/>
      <c r="B6434"/>
      <c r="C6434" s="33"/>
      <c r="D6434" s="33"/>
      <c r="E6434" s="33"/>
      <c r="F6434" s="33"/>
      <c r="G6434" s="33"/>
      <c r="N6434"/>
      <c r="O6434"/>
      <c r="P6434"/>
      <c r="Q6434"/>
      <c r="R6434"/>
      <c r="S6434"/>
      <c r="T6434"/>
      <c r="U6434"/>
      <c r="V6434"/>
      <c r="W6434"/>
      <c r="X6434" s="410"/>
      <c r="Y6434" s="410"/>
      <c r="Z6434" s="410"/>
      <c r="AA6434" s="410"/>
      <c r="AB6434" s="410"/>
      <c r="AC6434" s="410"/>
      <c r="AD6434" s="410"/>
    </row>
    <row r="6435" spans="1:30" s="30" customFormat="1" x14ac:dyDescent="0.25">
      <c r="A6435"/>
      <c r="B6435"/>
      <c r="C6435" s="33"/>
      <c r="D6435" s="33"/>
      <c r="E6435" s="33"/>
      <c r="F6435" s="33"/>
      <c r="G6435" s="33"/>
      <c r="N6435"/>
      <c r="O6435"/>
      <c r="P6435"/>
      <c r="Q6435"/>
      <c r="R6435"/>
      <c r="S6435"/>
      <c r="T6435"/>
      <c r="U6435"/>
      <c r="V6435"/>
      <c r="W6435"/>
      <c r="X6435" s="410"/>
      <c r="Y6435" s="410"/>
      <c r="Z6435" s="410"/>
      <c r="AA6435" s="410"/>
      <c r="AB6435" s="410"/>
      <c r="AC6435" s="410"/>
      <c r="AD6435" s="410"/>
    </row>
    <row r="6436" spans="1:30" s="30" customFormat="1" x14ac:dyDescent="0.25">
      <c r="A6436"/>
      <c r="B6436"/>
      <c r="C6436" s="33"/>
      <c r="D6436" s="33"/>
      <c r="E6436" s="33"/>
      <c r="F6436" s="33"/>
      <c r="G6436" s="33"/>
      <c r="N6436"/>
      <c r="O6436"/>
      <c r="P6436"/>
      <c r="Q6436"/>
      <c r="R6436"/>
      <c r="S6436"/>
      <c r="T6436"/>
      <c r="U6436"/>
      <c r="V6436"/>
      <c r="W6436"/>
      <c r="X6436" s="410"/>
      <c r="Y6436" s="410"/>
      <c r="Z6436" s="410"/>
      <c r="AA6436" s="410"/>
      <c r="AB6436" s="410"/>
      <c r="AC6436" s="410"/>
      <c r="AD6436" s="410"/>
    </row>
    <row r="6437" spans="1:30" s="30" customFormat="1" x14ac:dyDescent="0.25">
      <c r="A6437"/>
      <c r="B6437"/>
      <c r="C6437" s="33"/>
      <c r="D6437" s="33"/>
      <c r="E6437" s="33"/>
      <c r="F6437" s="33"/>
      <c r="G6437" s="33"/>
      <c r="N6437"/>
      <c r="O6437"/>
      <c r="P6437"/>
      <c r="Q6437"/>
      <c r="R6437"/>
      <c r="S6437"/>
      <c r="T6437"/>
      <c r="U6437"/>
      <c r="V6437"/>
      <c r="W6437"/>
      <c r="X6437" s="410"/>
      <c r="Y6437" s="410"/>
      <c r="Z6437" s="410"/>
      <c r="AA6437" s="410"/>
      <c r="AB6437" s="410"/>
      <c r="AC6437" s="410"/>
      <c r="AD6437" s="410"/>
    </row>
    <row r="6438" spans="1:30" s="30" customFormat="1" x14ac:dyDescent="0.25">
      <c r="A6438"/>
      <c r="B6438"/>
      <c r="C6438" s="33"/>
      <c r="D6438" s="33"/>
      <c r="E6438" s="33"/>
      <c r="F6438" s="33"/>
      <c r="G6438" s="33"/>
      <c r="N6438"/>
      <c r="O6438"/>
      <c r="P6438"/>
      <c r="Q6438"/>
      <c r="R6438"/>
      <c r="S6438"/>
      <c r="T6438"/>
      <c r="U6438"/>
      <c r="V6438"/>
      <c r="W6438"/>
      <c r="X6438" s="410"/>
      <c r="Y6438" s="410"/>
      <c r="Z6438" s="410"/>
      <c r="AA6438" s="410"/>
      <c r="AB6438" s="410"/>
      <c r="AC6438" s="410"/>
      <c r="AD6438" s="410"/>
    </row>
    <row r="6439" spans="1:30" s="30" customFormat="1" x14ac:dyDescent="0.25">
      <c r="A6439"/>
      <c r="B6439"/>
      <c r="C6439" s="33"/>
      <c r="D6439" s="33"/>
      <c r="E6439" s="33"/>
      <c r="F6439" s="33"/>
      <c r="G6439" s="33"/>
      <c r="N6439"/>
      <c r="O6439"/>
      <c r="P6439"/>
      <c r="Q6439"/>
      <c r="R6439"/>
      <c r="S6439"/>
      <c r="T6439"/>
      <c r="U6439"/>
      <c r="V6439"/>
      <c r="W6439"/>
      <c r="X6439" s="410"/>
      <c r="Y6439" s="410"/>
      <c r="Z6439" s="410"/>
      <c r="AA6439" s="410"/>
      <c r="AB6439" s="410"/>
      <c r="AC6439" s="410"/>
      <c r="AD6439" s="410"/>
    </row>
    <row r="6440" spans="1:30" s="30" customFormat="1" x14ac:dyDescent="0.25">
      <c r="A6440"/>
      <c r="B6440"/>
      <c r="C6440" s="33"/>
      <c r="D6440" s="33"/>
      <c r="E6440" s="33"/>
      <c r="F6440" s="33"/>
      <c r="G6440" s="33"/>
      <c r="N6440"/>
      <c r="O6440"/>
      <c r="P6440"/>
      <c r="Q6440"/>
      <c r="R6440"/>
      <c r="S6440"/>
      <c r="T6440"/>
      <c r="U6440"/>
      <c r="V6440"/>
      <c r="W6440"/>
      <c r="X6440" s="410"/>
      <c r="Y6440" s="410"/>
      <c r="Z6440" s="410"/>
      <c r="AA6440" s="410"/>
      <c r="AB6440" s="410"/>
      <c r="AC6440" s="410"/>
      <c r="AD6440" s="410"/>
    </row>
    <row r="6441" spans="1:30" s="30" customFormat="1" x14ac:dyDescent="0.25">
      <c r="A6441"/>
      <c r="B6441"/>
      <c r="C6441" s="33"/>
      <c r="D6441" s="33"/>
      <c r="E6441" s="33"/>
      <c r="F6441" s="33"/>
      <c r="G6441" s="33"/>
      <c r="N6441"/>
      <c r="O6441"/>
      <c r="P6441"/>
      <c r="Q6441"/>
      <c r="R6441"/>
      <c r="S6441"/>
      <c r="T6441"/>
      <c r="U6441"/>
      <c r="V6441"/>
      <c r="W6441"/>
      <c r="X6441" s="410"/>
      <c r="Y6441" s="410"/>
      <c r="Z6441" s="410"/>
      <c r="AA6441" s="410"/>
      <c r="AB6441" s="410"/>
      <c r="AC6441" s="410"/>
      <c r="AD6441" s="410"/>
    </row>
    <row r="6442" spans="1:30" s="30" customFormat="1" x14ac:dyDescent="0.25">
      <c r="A6442"/>
      <c r="B6442"/>
      <c r="C6442" s="33"/>
      <c r="D6442" s="33"/>
      <c r="E6442" s="33"/>
      <c r="F6442" s="33"/>
      <c r="G6442" s="33"/>
      <c r="N6442"/>
      <c r="O6442"/>
      <c r="P6442"/>
      <c r="Q6442"/>
      <c r="R6442"/>
      <c r="S6442"/>
      <c r="T6442"/>
      <c r="U6442"/>
      <c r="V6442"/>
      <c r="W6442"/>
      <c r="X6442" s="410"/>
      <c r="Y6442" s="410"/>
      <c r="Z6442" s="410"/>
      <c r="AA6442" s="410"/>
      <c r="AB6442" s="410"/>
      <c r="AC6442" s="410"/>
      <c r="AD6442" s="410"/>
    </row>
    <row r="6443" spans="1:30" s="30" customFormat="1" x14ac:dyDescent="0.25">
      <c r="A6443"/>
      <c r="B6443"/>
      <c r="C6443" s="33"/>
      <c r="D6443" s="33"/>
      <c r="E6443" s="33"/>
      <c r="F6443" s="33"/>
      <c r="G6443" s="33"/>
      <c r="N6443"/>
      <c r="O6443"/>
      <c r="P6443"/>
      <c r="Q6443"/>
      <c r="R6443"/>
      <c r="S6443"/>
      <c r="T6443"/>
      <c r="U6443"/>
      <c r="V6443"/>
      <c r="W6443"/>
      <c r="X6443" s="410"/>
      <c r="Y6443" s="410"/>
      <c r="Z6443" s="410"/>
      <c r="AA6443" s="410"/>
      <c r="AB6443" s="410"/>
      <c r="AC6443" s="410"/>
      <c r="AD6443" s="410"/>
    </row>
    <row r="6444" spans="1:30" s="30" customFormat="1" x14ac:dyDescent="0.25">
      <c r="A6444"/>
      <c r="B6444"/>
      <c r="C6444" s="33"/>
      <c r="D6444" s="33"/>
      <c r="E6444" s="33"/>
      <c r="F6444" s="33"/>
      <c r="G6444" s="33"/>
      <c r="N6444"/>
      <c r="O6444"/>
      <c r="P6444"/>
      <c r="Q6444"/>
      <c r="R6444"/>
      <c r="S6444"/>
      <c r="T6444"/>
      <c r="U6444"/>
      <c r="V6444"/>
      <c r="W6444"/>
      <c r="X6444" s="410"/>
      <c r="Y6444" s="410"/>
      <c r="Z6444" s="410"/>
      <c r="AA6444" s="410"/>
      <c r="AB6444" s="410"/>
      <c r="AC6444" s="410"/>
      <c r="AD6444" s="410"/>
    </row>
    <row r="6445" spans="1:30" s="30" customFormat="1" x14ac:dyDescent="0.25">
      <c r="A6445"/>
      <c r="B6445"/>
      <c r="C6445" s="33"/>
      <c r="D6445" s="33"/>
      <c r="E6445" s="33"/>
      <c r="F6445" s="33"/>
      <c r="G6445" s="33"/>
      <c r="N6445"/>
      <c r="O6445"/>
      <c r="P6445"/>
      <c r="Q6445"/>
      <c r="R6445"/>
      <c r="S6445"/>
      <c r="T6445"/>
      <c r="U6445"/>
      <c r="V6445"/>
      <c r="W6445"/>
      <c r="X6445" s="410"/>
      <c r="Y6445" s="410"/>
      <c r="Z6445" s="410"/>
      <c r="AA6445" s="410"/>
      <c r="AB6445" s="410"/>
      <c r="AC6445" s="410"/>
      <c r="AD6445" s="410"/>
    </row>
    <row r="6446" spans="1:30" s="30" customFormat="1" x14ac:dyDescent="0.25">
      <c r="A6446"/>
      <c r="B6446"/>
      <c r="C6446" s="33"/>
      <c r="D6446" s="33"/>
      <c r="E6446" s="33"/>
      <c r="F6446" s="33"/>
      <c r="G6446" s="33"/>
      <c r="N6446"/>
      <c r="O6446"/>
      <c r="P6446"/>
      <c r="Q6446"/>
      <c r="R6446"/>
      <c r="S6446"/>
      <c r="T6446"/>
      <c r="U6446"/>
      <c r="V6446"/>
      <c r="W6446"/>
      <c r="X6446" s="410"/>
      <c r="Y6446" s="410"/>
      <c r="Z6446" s="410"/>
      <c r="AA6446" s="410"/>
      <c r="AB6446" s="410"/>
      <c r="AC6446" s="410"/>
      <c r="AD6446" s="410"/>
    </row>
    <row r="6447" spans="1:30" s="30" customFormat="1" x14ac:dyDescent="0.25">
      <c r="A6447"/>
      <c r="B6447"/>
      <c r="C6447" s="33"/>
      <c r="D6447" s="33"/>
      <c r="E6447" s="33"/>
      <c r="F6447" s="33"/>
      <c r="G6447" s="33"/>
      <c r="N6447"/>
      <c r="O6447"/>
      <c r="P6447"/>
      <c r="Q6447"/>
      <c r="R6447"/>
      <c r="S6447"/>
      <c r="T6447"/>
      <c r="U6447"/>
      <c r="V6447"/>
      <c r="W6447"/>
      <c r="X6447" s="410"/>
      <c r="Y6447" s="410"/>
      <c r="Z6447" s="410"/>
      <c r="AA6447" s="410"/>
      <c r="AB6447" s="410"/>
      <c r="AC6447" s="410"/>
      <c r="AD6447" s="410"/>
    </row>
    <row r="6448" spans="1:30" s="30" customFormat="1" x14ac:dyDescent="0.25">
      <c r="A6448"/>
      <c r="B6448"/>
      <c r="C6448" s="33"/>
      <c r="D6448" s="33"/>
      <c r="E6448" s="33"/>
      <c r="F6448" s="33"/>
      <c r="G6448" s="33"/>
      <c r="N6448"/>
      <c r="O6448"/>
      <c r="P6448"/>
      <c r="Q6448"/>
      <c r="R6448"/>
      <c r="S6448"/>
      <c r="T6448"/>
      <c r="U6448"/>
      <c r="V6448"/>
      <c r="W6448"/>
      <c r="X6448" s="410"/>
      <c r="Y6448" s="410"/>
      <c r="Z6448" s="410"/>
      <c r="AA6448" s="410"/>
      <c r="AB6448" s="410"/>
      <c r="AC6448" s="410"/>
      <c r="AD6448" s="410"/>
    </row>
    <row r="6449" spans="1:30" s="30" customFormat="1" x14ac:dyDescent="0.25">
      <c r="A6449"/>
      <c r="B6449"/>
      <c r="C6449" s="33"/>
      <c r="D6449" s="33"/>
      <c r="E6449" s="33"/>
      <c r="F6449" s="33"/>
      <c r="G6449" s="33"/>
      <c r="N6449"/>
      <c r="O6449"/>
      <c r="P6449"/>
      <c r="Q6449"/>
      <c r="R6449"/>
      <c r="S6449"/>
      <c r="T6449"/>
      <c r="U6449"/>
      <c r="V6449"/>
      <c r="W6449"/>
      <c r="X6449" s="410"/>
      <c r="Y6449" s="410"/>
      <c r="Z6449" s="410"/>
      <c r="AA6449" s="410"/>
      <c r="AB6449" s="410"/>
      <c r="AC6449" s="410"/>
      <c r="AD6449" s="410"/>
    </row>
    <row r="6450" spans="1:30" s="30" customFormat="1" x14ac:dyDescent="0.25">
      <c r="A6450"/>
      <c r="B6450"/>
      <c r="C6450" s="33"/>
      <c r="D6450" s="33"/>
      <c r="E6450" s="33"/>
      <c r="F6450" s="33"/>
      <c r="G6450" s="33"/>
      <c r="N6450"/>
      <c r="O6450"/>
      <c r="P6450"/>
      <c r="Q6450"/>
      <c r="R6450"/>
      <c r="S6450"/>
      <c r="T6450"/>
      <c r="U6450"/>
      <c r="V6450"/>
      <c r="W6450"/>
      <c r="X6450" s="410"/>
      <c r="Y6450" s="410"/>
      <c r="Z6450" s="410"/>
      <c r="AA6450" s="410"/>
      <c r="AB6450" s="410"/>
      <c r="AC6450" s="410"/>
      <c r="AD6450" s="410"/>
    </row>
    <row r="6451" spans="1:30" s="30" customFormat="1" x14ac:dyDescent="0.25">
      <c r="A6451"/>
      <c r="B6451"/>
      <c r="C6451" s="33"/>
      <c r="D6451" s="33"/>
      <c r="E6451" s="33"/>
      <c r="F6451" s="33"/>
      <c r="G6451" s="33"/>
      <c r="N6451"/>
      <c r="O6451"/>
      <c r="P6451"/>
      <c r="Q6451"/>
      <c r="R6451"/>
      <c r="S6451"/>
      <c r="T6451"/>
      <c r="U6451"/>
      <c r="V6451"/>
      <c r="W6451"/>
      <c r="X6451" s="410"/>
      <c r="Y6451" s="410"/>
      <c r="Z6451" s="410"/>
      <c r="AA6451" s="410"/>
      <c r="AB6451" s="410"/>
      <c r="AC6451" s="410"/>
      <c r="AD6451" s="410"/>
    </row>
    <row r="6452" spans="1:30" s="30" customFormat="1" x14ac:dyDescent="0.25">
      <c r="A6452"/>
      <c r="B6452"/>
      <c r="C6452" s="33"/>
      <c r="D6452" s="33"/>
      <c r="E6452" s="33"/>
      <c r="F6452" s="33"/>
      <c r="G6452" s="33"/>
      <c r="N6452"/>
      <c r="O6452"/>
      <c r="P6452"/>
      <c r="Q6452"/>
      <c r="R6452"/>
      <c r="S6452"/>
      <c r="T6452"/>
      <c r="U6452"/>
      <c r="V6452"/>
      <c r="W6452"/>
      <c r="X6452" s="410"/>
      <c r="Y6452" s="410"/>
      <c r="Z6452" s="410"/>
      <c r="AA6452" s="410"/>
      <c r="AB6452" s="410"/>
      <c r="AC6452" s="410"/>
      <c r="AD6452" s="410"/>
    </row>
    <row r="6453" spans="1:30" s="30" customFormat="1" x14ac:dyDescent="0.25">
      <c r="A6453"/>
      <c r="B6453"/>
      <c r="C6453" s="33"/>
      <c r="D6453" s="33"/>
      <c r="E6453" s="33"/>
      <c r="F6453" s="33"/>
      <c r="G6453" s="33"/>
      <c r="N6453"/>
      <c r="O6453"/>
      <c r="P6453"/>
      <c r="Q6453"/>
      <c r="R6453"/>
      <c r="S6453"/>
      <c r="T6453"/>
      <c r="U6453"/>
      <c r="V6453"/>
      <c r="W6453"/>
      <c r="X6453" s="410"/>
      <c r="Y6453" s="410"/>
      <c r="Z6453" s="410"/>
      <c r="AA6453" s="410"/>
      <c r="AB6453" s="410"/>
      <c r="AC6453" s="410"/>
      <c r="AD6453" s="410"/>
    </row>
    <row r="6454" spans="1:30" s="30" customFormat="1" x14ac:dyDescent="0.25">
      <c r="A6454"/>
      <c r="B6454"/>
      <c r="C6454" s="33"/>
      <c r="D6454" s="33"/>
      <c r="E6454" s="33"/>
      <c r="F6454" s="33"/>
      <c r="G6454" s="33"/>
      <c r="N6454"/>
      <c r="O6454"/>
      <c r="P6454"/>
      <c r="Q6454"/>
      <c r="R6454"/>
      <c r="S6454"/>
      <c r="T6454"/>
      <c r="U6454"/>
      <c r="V6454"/>
      <c r="W6454"/>
      <c r="X6454" s="410"/>
      <c r="Y6454" s="410"/>
      <c r="Z6454" s="410"/>
      <c r="AA6454" s="410"/>
      <c r="AB6454" s="410"/>
      <c r="AC6454" s="410"/>
      <c r="AD6454" s="410"/>
    </row>
    <row r="6455" spans="1:30" s="30" customFormat="1" x14ac:dyDescent="0.25">
      <c r="A6455"/>
      <c r="B6455"/>
      <c r="C6455" s="33"/>
      <c r="D6455" s="33"/>
      <c r="E6455" s="33"/>
      <c r="F6455" s="33"/>
      <c r="G6455" s="33"/>
      <c r="N6455"/>
      <c r="O6455"/>
      <c r="P6455"/>
      <c r="Q6455"/>
      <c r="R6455"/>
      <c r="S6455"/>
      <c r="T6455"/>
      <c r="U6455"/>
      <c r="V6455"/>
      <c r="W6455"/>
      <c r="X6455" s="410"/>
      <c r="Y6455" s="410"/>
      <c r="Z6455" s="410"/>
      <c r="AA6455" s="410"/>
      <c r="AB6455" s="410"/>
      <c r="AC6455" s="410"/>
      <c r="AD6455" s="410"/>
    </row>
    <row r="6456" spans="1:30" s="30" customFormat="1" x14ac:dyDescent="0.25">
      <c r="A6456"/>
      <c r="B6456"/>
      <c r="C6456" s="33"/>
      <c r="D6456" s="33"/>
      <c r="E6456" s="33"/>
      <c r="F6456" s="33"/>
      <c r="G6456" s="33"/>
      <c r="N6456"/>
      <c r="O6456"/>
      <c r="P6456"/>
      <c r="Q6456"/>
      <c r="R6456"/>
      <c r="S6456"/>
      <c r="T6456"/>
      <c r="U6456"/>
      <c r="V6456"/>
      <c r="W6456"/>
      <c r="X6456" s="410"/>
      <c r="Y6456" s="410"/>
      <c r="Z6456" s="410"/>
      <c r="AA6456" s="410"/>
      <c r="AB6456" s="410"/>
      <c r="AC6456" s="410"/>
      <c r="AD6456" s="410"/>
    </row>
    <row r="6457" spans="1:30" s="30" customFormat="1" x14ac:dyDescent="0.25">
      <c r="A6457"/>
      <c r="B6457"/>
      <c r="C6457" s="33"/>
      <c r="D6457" s="33"/>
      <c r="E6457" s="33"/>
      <c r="F6457" s="33"/>
      <c r="G6457" s="33"/>
      <c r="N6457"/>
      <c r="O6457"/>
      <c r="P6457"/>
      <c r="Q6457"/>
      <c r="R6457"/>
      <c r="S6457"/>
      <c r="T6457"/>
      <c r="U6457"/>
      <c r="V6457"/>
      <c r="W6457"/>
      <c r="X6457" s="410"/>
      <c r="Y6457" s="410"/>
      <c r="Z6457" s="410"/>
      <c r="AA6457" s="410"/>
      <c r="AB6457" s="410"/>
      <c r="AC6457" s="410"/>
      <c r="AD6457" s="410"/>
    </row>
    <row r="6458" spans="1:30" s="30" customFormat="1" x14ac:dyDescent="0.25">
      <c r="A6458"/>
      <c r="B6458"/>
      <c r="C6458" s="33"/>
      <c r="D6458" s="33"/>
      <c r="E6458" s="33"/>
      <c r="F6458" s="33"/>
      <c r="G6458" s="33"/>
      <c r="N6458"/>
      <c r="O6458"/>
      <c r="P6458"/>
      <c r="Q6458"/>
      <c r="R6458"/>
      <c r="S6458"/>
      <c r="T6458"/>
      <c r="U6458"/>
      <c r="V6458"/>
      <c r="W6458"/>
      <c r="X6458" s="410"/>
      <c r="Y6458" s="410"/>
      <c r="Z6458" s="410"/>
      <c r="AA6458" s="410"/>
      <c r="AB6458" s="410"/>
      <c r="AC6458" s="410"/>
      <c r="AD6458" s="410"/>
    </row>
    <row r="6459" spans="1:30" s="30" customFormat="1" x14ac:dyDescent="0.25">
      <c r="A6459"/>
      <c r="B6459"/>
      <c r="C6459" s="33"/>
      <c r="D6459" s="33"/>
      <c r="E6459" s="33"/>
      <c r="F6459" s="33"/>
      <c r="G6459" s="33"/>
      <c r="N6459"/>
      <c r="O6459"/>
      <c r="P6459"/>
      <c r="Q6459"/>
      <c r="R6459"/>
      <c r="S6459"/>
      <c r="T6459"/>
      <c r="U6459"/>
      <c r="V6459"/>
      <c r="W6459"/>
      <c r="X6459" s="410"/>
      <c r="Y6459" s="410"/>
      <c r="Z6459" s="410"/>
      <c r="AA6459" s="410"/>
      <c r="AB6459" s="410"/>
      <c r="AC6459" s="410"/>
      <c r="AD6459" s="410"/>
    </row>
    <row r="6460" spans="1:30" s="30" customFormat="1" x14ac:dyDescent="0.25">
      <c r="A6460"/>
      <c r="B6460"/>
      <c r="C6460" s="33"/>
      <c r="D6460" s="33"/>
      <c r="E6460" s="33"/>
      <c r="F6460" s="33"/>
      <c r="G6460" s="33"/>
      <c r="N6460"/>
      <c r="O6460"/>
      <c r="P6460"/>
      <c r="Q6460"/>
      <c r="R6460"/>
      <c r="S6460"/>
      <c r="T6460"/>
      <c r="U6460"/>
      <c r="V6460"/>
      <c r="W6460"/>
      <c r="X6460" s="410"/>
      <c r="Y6460" s="410"/>
      <c r="Z6460" s="410"/>
      <c r="AA6460" s="410"/>
      <c r="AB6460" s="410"/>
      <c r="AC6460" s="410"/>
      <c r="AD6460" s="410"/>
    </row>
    <row r="6461" spans="1:30" s="30" customFormat="1" x14ac:dyDescent="0.25">
      <c r="A6461"/>
      <c r="B6461"/>
      <c r="C6461" s="33"/>
      <c r="D6461" s="33"/>
      <c r="E6461" s="33"/>
      <c r="F6461" s="33"/>
      <c r="G6461" s="33"/>
      <c r="N6461"/>
      <c r="O6461"/>
      <c r="P6461"/>
      <c r="Q6461"/>
      <c r="R6461"/>
      <c r="S6461"/>
      <c r="T6461"/>
      <c r="U6461"/>
      <c r="V6461"/>
      <c r="W6461"/>
      <c r="X6461" s="410"/>
      <c r="Y6461" s="410"/>
      <c r="Z6461" s="410"/>
      <c r="AA6461" s="410"/>
      <c r="AB6461" s="410"/>
      <c r="AC6461" s="410"/>
      <c r="AD6461" s="410"/>
    </row>
    <row r="6462" spans="1:30" s="30" customFormat="1" x14ac:dyDescent="0.25">
      <c r="A6462"/>
      <c r="B6462"/>
      <c r="C6462" s="33"/>
      <c r="D6462" s="33"/>
      <c r="E6462" s="33"/>
      <c r="F6462" s="33"/>
      <c r="G6462" s="33"/>
      <c r="N6462"/>
      <c r="O6462"/>
      <c r="P6462"/>
      <c r="Q6462"/>
      <c r="R6462"/>
      <c r="S6462"/>
      <c r="T6462"/>
      <c r="U6462"/>
      <c r="V6462"/>
      <c r="W6462"/>
      <c r="X6462" s="410"/>
      <c r="Y6462" s="410"/>
      <c r="Z6462" s="410"/>
      <c r="AA6462" s="410"/>
      <c r="AB6462" s="410"/>
      <c r="AC6462" s="410"/>
      <c r="AD6462" s="410"/>
    </row>
    <row r="6463" spans="1:30" s="30" customFormat="1" x14ac:dyDescent="0.25">
      <c r="A6463"/>
      <c r="B6463"/>
      <c r="C6463" s="33"/>
      <c r="D6463" s="33"/>
      <c r="E6463" s="33"/>
      <c r="F6463" s="33"/>
      <c r="G6463" s="33"/>
      <c r="N6463"/>
      <c r="O6463"/>
      <c r="P6463"/>
      <c r="Q6463"/>
      <c r="R6463"/>
      <c r="S6463"/>
      <c r="T6463"/>
      <c r="U6463"/>
      <c r="V6463"/>
      <c r="W6463"/>
      <c r="X6463" s="410"/>
      <c r="Y6463" s="410"/>
      <c r="Z6463" s="410"/>
      <c r="AA6463" s="410"/>
      <c r="AB6463" s="410"/>
      <c r="AC6463" s="410"/>
      <c r="AD6463" s="410"/>
    </row>
    <row r="6464" spans="1:30" s="30" customFormat="1" x14ac:dyDescent="0.25">
      <c r="A6464"/>
      <c r="B6464"/>
      <c r="C6464" s="33"/>
      <c r="D6464" s="33"/>
      <c r="E6464" s="33"/>
      <c r="F6464" s="33"/>
      <c r="G6464" s="33"/>
      <c r="N6464"/>
      <c r="O6464"/>
      <c r="P6464"/>
      <c r="Q6464"/>
      <c r="R6464"/>
      <c r="S6464"/>
      <c r="T6464"/>
      <c r="U6464"/>
      <c r="V6464"/>
      <c r="W6464"/>
      <c r="X6464" s="410"/>
      <c r="Y6464" s="410"/>
      <c r="Z6464" s="410"/>
      <c r="AA6464" s="410"/>
      <c r="AB6464" s="410"/>
      <c r="AC6464" s="410"/>
      <c r="AD6464" s="410"/>
    </row>
    <row r="6465" spans="1:30" s="30" customFormat="1" x14ac:dyDescent="0.25">
      <c r="A6465"/>
      <c r="B6465"/>
      <c r="C6465" s="33"/>
      <c r="D6465" s="33"/>
      <c r="E6465" s="33"/>
      <c r="F6465" s="33"/>
      <c r="G6465" s="33"/>
      <c r="N6465"/>
      <c r="O6465"/>
      <c r="P6465"/>
      <c r="Q6465"/>
      <c r="R6465"/>
      <c r="S6465"/>
      <c r="T6465"/>
      <c r="U6465"/>
      <c r="V6465"/>
      <c r="W6465"/>
      <c r="X6465" s="410"/>
      <c r="Y6465" s="410"/>
      <c r="Z6465" s="410"/>
      <c r="AA6465" s="410"/>
      <c r="AB6465" s="410"/>
      <c r="AC6465" s="410"/>
      <c r="AD6465" s="410"/>
    </row>
    <row r="6466" spans="1:30" s="30" customFormat="1" x14ac:dyDescent="0.25">
      <c r="A6466"/>
      <c r="B6466"/>
      <c r="C6466" s="33"/>
      <c r="D6466" s="33"/>
      <c r="E6466" s="33"/>
      <c r="F6466" s="33"/>
      <c r="G6466" s="33"/>
      <c r="N6466"/>
      <c r="O6466"/>
      <c r="P6466"/>
      <c r="Q6466"/>
      <c r="R6466"/>
      <c r="S6466"/>
      <c r="T6466"/>
      <c r="U6466"/>
      <c r="V6466"/>
      <c r="W6466"/>
      <c r="X6466" s="410"/>
      <c r="Y6466" s="410"/>
      <c r="Z6466" s="410"/>
      <c r="AA6466" s="410"/>
      <c r="AB6466" s="410"/>
      <c r="AC6466" s="410"/>
      <c r="AD6466" s="410"/>
    </row>
    <row r="6467" spans="1:30" s="30" customFormat="1" x14ac:dyDescent="0.25">
      <c r="A6467"/>
      <c r="B6467"/>
      <c r="C6467" s="33"/>
      <c r="D6467" s="33"/>
      <c r="E6467" s="33"/>
      <c r="F6467" s="33"/>
      <c r="G6467" s="33"/>
      <c r="N6467"/>
      <c r="O6467"/>
      <c r="P6467"/>
      <c r="Q6467"/>
      <c r="R6467"/>
      <c r="S6467"/>
      <c r="T6467"/>
      <c r="U6467"/>
      <c r="V6467"/>
      <c r="W6467"/>
      <c r="X6467" s="410"/>
      <c r="Y6467" s="410"/>
      <c r="Z6467" s="410"/>
      <c r="AA6467" s="410"/>
      <c r="AB6467" s="410"/>
      <c r="AC6467" s="410"/>
      <c r="AD6467" s="410"/>
    </row>
    <row r="6468" spans="1:30" s="30" customFormat="1" x14ac:dyDescent="0.25">
      <c r="A6468"/>
      <c r="B6468"/>
      <c r="C6468" s="33"/>
      <c r="D6468" s="33"/>
      <c r="E6468" s="33"/>
      <c r="F6468" s="33"/>
      <c r="G6468" s="33"/>
      <c r="N6468"/>
      <c r="O6468"/>
      <c r="P6468"/>
      <c r="Q6468"/>
      <c r="R6468"/>
      <c r="S6468"/>
      <c r="T6468"/>
      <c r="U6468"/>
      <c r="V6468"/>
      <c r="W6468"/>
      <c r="X6468" s="410"/>
      <c r="Y6468" s="410"/>
      <c r="Z6468" s="410"/>
      <c r="AA6468" s="410"/>
      <c r="AB6468" s="410"/>
      <c r="AC6468" s="410"/>
      <c r="AD6468" s="410"/>
    </row>
    <row r="6469" spans="1:30" s="30" customFormat="1" x14ac:dyDescent="0.25">
      <c r="A6469"/>
      <c r="B6469"/>
      <c r="C6469" s="33"/>
      <c r="D6469" s="33"/>
      <c r="E6469" s="33"/>
      <c r="F6469" s="33"/>
      <c r="G6469" s="33"/>
      <c r="N6469"/>
      <c r="O6469"/>
      <c r="P6469"/>
      <c r="Q6469"/>
      <c r="R6469"/>
      <c r="S6469"/>
      <c r="T6469"/>
      <c r="U6469"/>
      <c r="V6469"/>
      <c r="W6469"/>
      <c r="X6469" s="410"/>
      <c r="Y6469" s="410"/>
      <c r="Z6469" s="410"/>
      <c r="AA6469" s="410"/>
      <c r="AB6469" s="410"/>
      <c r="AC6469" s="410"/>
      <c r="AD6469" s="410"/>
    </row>
    <row r="6470" spans="1:30" s="30" customFormat="1" x14ac:dyDescent="0.25">
      <c r="A6470"/>
      <c r="B6470"/>
      <c r="C6470" s="33"/>
      <c r="D6470" s="33"/>
      <c r="E6470" s="33"/>
      <c r="F6470" s="33"/>
      <c r="G6470" s="33"/>
      <c r="N6470"/>
      <c r="O6470"/>
      <c r="P6470"/>
      <c r="Q6470"/>
      <c r="R6470"/>
      <c r="S6470"/>
      <c r="T6470"/>
      <c r="U6470"/>
      <c r="V6470"/>
      <c r="W6470"/>
      <c r="X6470" s="410"/>
      <c r="Y6470" s="410"/>
      <c r="Z6470" s="410"/>
      <c r="AA6470" s="410"/>
      <c r="AB6470" s="410"/>
      <c r="AC6470" s="410"/>
      <c r="AD6470" s="410"/>
    </row>
    <row r="6471" spans="1:30" s="30" customFormat="1" x14ac:dyDescent="0.25">
      <c r="A6471"/>
      <c r="B6471"/>
      <c r="C6471" s="33"/>
      <c r="D6471" s="33"/>
      <c r="E6471" s="33"/>
      <c r="F6471" s="33"/>
      <c r="G6471" s="33"/>
      <c r="N6471"/>
      <c r="O6471"/>
      <c r="P6471"/>
      <c r="Q6471"/>
      <c r="R6471"/>
      <c r="S6471"/>
      <c r="T6471"/>
      <c r="U6471"/>
      <c r="V6471"/>
      <c r="W6471"/>
      <c r="X6471" s="410"/>
      <c r="Y6471" s="410"/>
      <c r="Z6471" s="410"/>
      <c r="AA6471" s="410"/>
      <c r="AB6471" s="410"/>
      <c r="AC6471" s="410"/>
      <c r="AD6471" s="410"/>
    </row>
    <row r="6472" spans="1:30" s="30" customFormat="1" x14ac:dyDescent="0.25">
      <c r="A6472"/>
      <c r="B6472"/>
      <c r="C6472" s="33"/>
      <c r="D6472" s="33"/>
      <c r="E6472" s="33"/>
      <c r="F6472" s="33"/>
      <c r="G6472" s="33"/>
      <c r="N6472"/>
      <c r="O6472"/>
      <c r="P6472"/>
      <c r="Q6472"/>
      <c r="R6472"/>
      <c r="S6472"/>
      <c r="T6472"/>
      <c r="U6472"/>
      <c r="V6472"/>
      <c r="W6472"/>
      <c r="X6472" s="410"/>
      <c r="Y6472" s="410"/>
      <c r="Z6472" s="410"/>
      <c r="AA6472" s="410"/>
      <c r="AB6472" s="410"/>
      <c r="AC6472" s="410"/>
      <c r="AD6472" s="410"/>
    </row>
    <row r="6473" spans="1:30" s="30" customFormat="1" x14ac:dyDescent="0.25">
      <c r="A6473"/>
      <c r="B6473"/>
      <c r="C6473" s="33"/>
      <c r="D6473" s="33"/>
      <c r="E6473" s="33"/>
      <c r="F6473" s="33"/>
      <c r="G6473" s="33"/>
      <c r="N6473"/>
      <c r="O6473"/>
      <c r="P6473"/>
      <c r="Q6473"/>
      <c r="R6473"/>
      <c r="S6473"/>
      <c r="T6473"/>
      <c r="U6473"/>
      <c r="V6473"/>
      <c r="W6473"/>
      <c r="X6473" s="410"/>
      <c r="Y6473" s="410"/>
      <c r="Z6473" s="410"/>
      <c r="AA6473" s="410"/>
      <c r="AB6473" s="410"/>
      <c r="AC6473" s="410"/>
      <c r="AD6473" s="410"/>
    </row>
    <row r="6474" spans="1:30" s="30" customFormat="1" x14ac:dyDescent="0.25">
      <c r="A6474"/>
      <c r="B6474"/>
      <c r="C6474" s="33"/>
      <c r="D6474" s="33"/>
      <c r="E6474" s="33"/>
      <c r="F6474" s="33"/>
      <c r="G6474" s="33"/>
      <c r="N6474"/>
      <c r="O6474"/>
      <c r="P6474"/>
      <c r="Q6474"/>
      <c r="R6474"/>
      <c r="S6474"/>
      <c r="T6474"/>
      <c r="U6474"/>
      <c r="V6474"/>
      <c r="W6474"/>
      <c r="X6474" s="410"/>
      <c r="Y6474" s="410"/>
      <c r="Z6474" s="410"/>
      <c r="AA6474" s="410"/>
      <c r="AB6474" s="410"/>
      <c r="AC6474" s="410"/>
      <c r="AD6474" s="410"/>
    </row>
    <row r="6475" spans="1:30" s="30" customFormat="1" x14ac:dyDescent="0.25">
      <c r="A6475"/>
      <c r="B6475"/>
      <c r="C6475" s="33"/>
      <c r="D6475" s="33"/>
      <c r="E6475" s="33"/>
      <c r="F6475" s="33"/>
      <c r="G6475" s="33"/>
      <c r="N6475"/>
      <c r="O6475"/>
      <c r="P6475"/>
      <c r="Q6475"/>
      <c r="R6475"/>
      <c r="S6475"/>
      <c r="T6475"/>
      <c r="U6475"/>
      <c r="V6475"/>
      <c r="W6475"/>
      <c r="X6475" s="410"/>
      <c r="Y6475" s="410"/>
      <c r="Z6475" s="410"/>
      <c r="AA6475" s="410"/>
      <c r="AB6475" s="410"/>
      <c r="AC6475" s="410"/>
      <c r="AD6475" s="410"/>
    </row>
    <row r="6476" spans="1:30" s="30" customFormat="1" x14ac:dyDescent="0.25">
      <c r="A6476"/>
      <c r="B6476"/>
      <c r="C6476" s="33"/>
      <c r="D6476" s="33"/>
      <c r="E6476" s="33"/>
      <c r="F6476" s="33"/>
      <c r="G6476" s="33"/>
      <c r="N6476"/>
      <c r="O6476"/>
      <c r="P6476"/>
      <c r="Q6476"/>
      <c r="R6476"/>
      <c r="S6476"/>
      <c r="T6476"/>
      <c r="U6476"/>
      <c r="V6476"/>
      <c r="W6476"/>
      <c r="X6476" s="410"/>
      <c r="Y6476" s="410"/>
      <c r="Z6476" s="410"/>
      <c r="AA6476" s="410"/>
      <c r="AB6476" s="410"/>
      <c r="AC6476" s="410"/>
      <c r="AD6476" s="410"/>
    </row>
    <row r="6477" spans="1:30" s="30" customFormat="1" x14ac:dyDescent="0.25">
      <c r="A6477"/>
      <c r="B6477"/>
      <c r="C6477" s="33"/>
      <c r="D6477" s="33"/>
      <c r="E6477" s="33"/>
      <c r="F6477" s="33"/>
      <c r="G6477" s="33"/>
      <c r="N6477"/>
      <c r="O6477"/>
      <c r="P6477"/>
      <c r="Q6477"/>
      <c r="R6477"/>
      <c r="S6477"/>
      <c r="T6477"/>
      <c r="U6477"/>
      <c r="V6477"/>
      <c r="W6477"/>
      <c r="X6477" s="410"/>
      <c r="Y6477" s="410"/>
      <c r="Z6477" s="410"/>
      <c r="AA6477" s="410"/>
      <c r="AB6477" s="410"/>
      <c r="AC6477" s="410"/>
      <c r="AD6477" s="410"/>
    </row>
    <row r="6478" spans="1:30" s="30" customFormat="1" x14ac:dyDescent="0.25">
      <c r="A6478"/>
      <c r="B6478"/>
      <c r="C6478" s="33"/>
      <c r="D6478" s="33"/>
      <c r="E6478" s="33"/>
      <c r="F6478" s="33"/>
      <c r="G6478" s="33"/>
      <c r="N6478"/>
      <c r="O6478"/>
      <c r="P6478"/>
      <c r="Q6478"/>
      <c r="R6478"/>
      <c r="S6478"/>
      <c r="T6478"/>
      <c r="U6478"/>
      <c r="V6478"/>
      <c r="W6478"/>
      <c r="X6478" s="410"/>
      <c r="Y6478" s="410"/>
      <c r="Z6478" s="410"/>
      <c r="AA6478" s="410"/>
      <c r="AB6478" s="410"/>
      <c r="AC6478" s="410"/>
      <c r="AD6478" s="410"/>
    </row>
    <row r="6479" spans="1:30" s="30" customFormat="1" x14ac:dyDescent="0.25">
      <c r="A6479"/>
      <c r="B6479"/>
      <c r="C6479" s="33"/>
      <c r="D6479" s="33"/>
      <c r="E6479" s="33"/>
      <c r="F6479" s="33"/>
      <c r="G6479" s="33"/>
      <c r="N6479"/>
      <c r="O6479"/>
      <c r="P6479"/>
      <c r="Q6479"/>
      <c r="R6479"/>
      <c r="S6479"/>
      <c r="T6479"/>
      <c r="U6479"/>
      <c r="V6479"/>
      <c r="W6479"/>
      <c r="X6479" s="410"/>
      <c r="Y6479" s="410"/>
      <c r="Z6479" s="410"/>
      <c r="AA6479" s="410"/>
      <c r="AB6479" s="410"/>
      <c r="AC6479" s="410"/>
      <c r="AD6479" s="410"/>
    </row>
    <row r="6480" spans="1:30" s="30" customFormat="1" x14ac:dyDescent="0.25">
      <c r="A6480"/>
      <c r="B6480"/>
      <c r="C6480" s="33"/>
      <c r="D6480" s="33"/>
      <c r="E6480" s="33"/>
      <c r="F6480" s="33"/>
      <c r="G6480" s="33"/>
      <c r="N6480"/>
      <c r="O6480"/>
      <c r="P6480"/>
      <c r="Q6480"/>
      <c r="R6480"/>
      <c r="S6480"/>
      <c r="T6480"/>
      <c r="U6480"/>
      <c r="V6480"/>
      <c r="W6480"/>
      <c r="X6480" s="410"/>
      <c r="Y6480" s="410"/>
      <c r="Z6480" s="410"/>
      <c r="AA6480" s="410"/>
      <c r="AB6480" s="410"/>
      <c r="AC6480" s="410"/>
      <c r="AD6480" s="410"/>
    </row>
    <row r="6481" spans="1:30" s="30" customFormat="1" x14ac:dyDescent="0.25">
      <c r="A6481"/>
      <c r="B6481"/>
      <c r="C6481" s="33"/>
      <c r="D6481" s="33"/>
      <c r="E6481" s="33"/>
      <c r="F6481" s="33"/>
      <c r="G6481" s="33"/>
      <c r="N6481"/>
      <c r="O6481"/>
      <c r="P6481"/>
      <c r="Q6481"/>
      <c r="R6481"/>
      <c r="S6481"/>
      <c r="T6481"/>
      <c r="U6481"/>
      <c r="V6481"/>
      <c r="W6481"/>
      <c r="X6481" s="410"/>
      <c r="Y6481" s="410"/>
      <c r="Z6481" s="410"/>
      <c r="AA6481" s="410"/>
      <c r="AB6481" s="410"/>
      <c r="AC6481" s="410"/>
      <c r="AD6481" s="410"/>
    </row>
    <row r="6482" spans="1:30" s="30" customFormat="1" x14ac:dyDescent="0.25">
      <c r="A6482"/>
      <c r="B6482"/>
      <c r="C6482" s="33"/>
      <c r="D6482" s="33"/>
      <c r="E6482" s="33"/>
      <c r="F6482" s="33"/>
      <c r="G6482" s="33"/>
      <c r="N6482"/>
      <c r="O6482"/>
      <c r="P6482"/>
      <c r="Q6482"/>
      <c r="R6482"/>
      <c r="S6482"/>
      <c r="T6482"/>
      <c r="U6482"/>
      <c r="V6482"/>
      <c r="W6482"/>
      <c r="X6482" s="410"/>
      <c r="Y6482" s="410"/>
      <c r="Z6482" s="410"/>
      <c r="AA6482" s="410"/>
      <c r="AB6482" s="410"/>
      <c r="AC6482" s="410"/>
      <c r="AD6482" s="410"/>
    </row>
    <row r="6483" spans="1:30" s="30" customFormat="1" x14ac:dyDescent="0.25">
      <c r="A6483"/>
      <c r="B6483"/>
      <c r="C6483" s="33"/>
      <c r="D6483" s="33"/>
      <c r="E6483" s="33"/>
      <c r="F6483" s="33"/>
      <c r="G6483" s="33"/>
      <c r="N6483"/>
      <c r="O6483"/>
      <c r="P6483"/>
      <c r="Q6483"/>
      <c r="R6483"/>
      <c r="S6483"/>
      <c r="T6483"/>
      <c r="U6483"/>
      <c r="V6483"/>
      <c r="W6483"/>
      <c r="X6483" s="410"/>
      <c r="Y6483" s="410"/>
      <c r="Z6483" s="410"/>
      <c r="AA6483" s="410"/>
      <c r="AB6483" s="410"/>
      <c r="AC6483" s="410"/>
      <c r="AD6483" s="410"/>
    </row>
    <row r="6484" spans="1:30" s="30" customFormat="1" x14ac:dyDescent="0.25">
      <c r="A6484"/>
      <c r="B6484"/>
      <c r="C6484" s="33"/>
      <c r="D6484" s="33"/>
      <c r="E6484" s="33"/>
      <c r="F6484" s="33"/>
      <c r="G6484" s="33"/>
      <c r="N6484"/>
      <c r="O6484"/>
      <c r="P6484"/>
      <c r="Q6484"/>
      <c r="R6484"/>
      <c r="S6484"/>
      <c r="T6484"/>
      <c r="U6484"/>
      <c r="V6484"/>
      <c r="W6484"/>
      <c r="X6484" s="410"/>
      <c r="Y6484" s="410"/>
      <c r="Z6484" s="410"/>
      <c r="AA6484" s="410"/>
      <c r="AB6484" s="410"/>
      <c r="AC6484" s="410"/>
      <c r="AD6484" s="410"/>
    </row>
    <row r="6485" spans="1:30" s="30" customFormat="1" x14ac:dyDescent="0.25">
      <c r="A6485"/>
      <c r="B6485"/>
      <c r="C6485" s="33"/>
      <c r="D6485" s="33"/>
      <c r="E6485" s="33"/>
      <c r="F6485" s="33"/>
      <c r="G6485" s="33"/>
      <c r="N6485"/>
      <c r="O6485"/>
      <c r="P6485"/>
      <c r="Q6485"/>
      <c r="R6485"/>
      <c r="S6485"/>
      <c r="T6485"/>
      <c r="U6485"/>
      <c r="V6485"/>
      <c r="W6485"/>
      <c r="X6485" s="410"/>
      <c r="Y6485" s="410"/>
      <c r="Z6485" s="410"/>
      <c r="AA6485" s="410"/>
      <c r="AB6485" s="410"/>
      <c r="AC6485" s="410"/>
      <c r="AD6485" s="410"/>
    </row>
    <row r="6486" spans="1:30" s="30" customFormat="1" x14ac:dyDescent="0.25">
      <c r="A6486"/>
      <c r="B6486"/>
      <c r="C6486" s="33"/>
      <c r="D6486" s="33"/>
      <c r="E6486" s="33"/>
      <c r="F6486" s="33"/>
      <c r="G6486" s="33"/>
      <c r="N6486"/>
      <c r="O6486"/>
      <c r="P6486"/>
      <c r="Q6486"/>
      <c r="R6486"/>
      <c r="S6486"/>
      <c r="T6486"/>
      <c r="U6486"/>
      <c r="V6486"/>
      <c r="W6486"/>
      <c r="X6486" s="410"/>
      <c r="Y6486" s="410"/>
      <c r="Z6486" s="410"/>
      <c r="AA6486" s="410"/>
      <c r="AB6486" s="410"/>
      <c r="AC6486" s="410"/>
      <c r="AD6486" s="410"/>
    </row>
    <row r="6487" spans="1:30" s="30" customFormat="1" x14ac:dyDescent="0.25">
      <c r="A6487"/>
      <c r="B6487"/>
      <c r="C6487" s="33"/>
      <c r="D6487" s="33"/>
      <c r="E6487" s="33"/>
      <c r="F6487" s="33"/>
      <c r="G6487" s="33"/>
      <c r="N6487"/>
      <c r="O6487"/>
      <c r="P6487"/>
      <c r="Q6487"/>
      <c r="R6487"/>
      <c r="S6487"/>
      <c r="T6487"/>
      <c r="U6487"/>
      <c r="V6487"/>
      <c r="W6487"/>
      <c r="X6487" s="410"/>
      <c r="Y6487" s="410"/>
      <c r="Z6487" s="410"/>
      <c r="AA6487" s="410"/>
      <c r="AB6487" s="410"/>
      <c r="AC6487" s="410"/>
      <c r="AD6487" s="410"/>
    </row>
    <row r="6488" spans="1:30" s="30" customFormat="1" x14ac:dyDescent="0.25">
      <c r="A6488"/>
      <c r="B6488"/>
      <c r="C6488" s="33"/>
      <c r="D6488" s="33"/>
      <c r="E6488" s="33"/>
      <c r="F6488" s="33"/>
      <c r="G6488" s="33"/>
      <c r="N6488"/>
      <c r="O6488"/>
      <c r="P6488"/>
      <c r="Q6488"/>
      <c r="R6488"/>
      <c r="S6488"/>
      <c r="T6488"/>
      <c r="U6488"/>
      <c r="V6488"/>
      <c r="W6488"/>
      <c r="X6488" s="410"/>
      <c r="Y6488" s="410"/>
      <c r="Z6488" s="410"/>
      <c r="AA6488" s="410"/>
      <c r="AB6488" s="410"/>
      <c r="AC6488" s="410"/>
      <c r="AD6488" s="410"/>
    </row>
    <row r="6489" spans="1:30" s="30" customFormat="1" x14ac:dyDescent="0.25">
      <c r="A6489"/>
      <c r="B6489"/>
      <c r="C6489" s="33"/>
      <c r="D6489" s="33"/>
      <c r="E6489" s="33"/>
      <c r="F6489" s="33"/>
      <c r="G6489" s="33"/>
      <c r="N6489"/>
      <c r="O6489"/>
      <c r="P6489"/>
      <c r="Q6489"/>
      <c r="R6489"/>
      <c r="S6489"/>
      <c r="T6489"/>
      <c r="U6489"/>
      <c r="V6489"/>
      <c r="W6489"/>
      <c r="X6489" s="410"/>
      <c r="Y6489" s="410"/>
      <c r="Z6489" s="410"/>
      <c r="AA6489" s="410"/>
      <c r="AB6489" s="410"/>
      <c r="AC6489" s="410"/>
      <c r="AD6489" s="410"/>
    </row>
    <row r="6490" spans="1:30" s="30" customFormat="1" x14ac:dyDescent="0.25">
      <c r="A6490"/>
      <c r="B6490"/>
      <c r="C6490" s="33"/>
      <c r="D6490" s="33"/>
      <c r="E6490" s="33"/>
      <c r="F6490" s="33"/>
      <c r="G6490" s="33"/>
      <c r="N6490"/>
      <c r="O6490"/>
      <c r="P6490"/>
      <c r="Q6490"/>
      <c r="R6490"/>
      <c r="S6490"/>
      <c r="T6490"/>
      <c r="U6490"/>
      <c r="V6490"/>
      <c r="W6490"/>
      <c r="X6490" s="410"/>
      <c r="Y6490" s="410"/>
      <c r="Z6490" s="410"/>
      <c r="AA6490" s="410"/>
      <c r="AB6490" s="410"/>
      <c r="AC6490" s="410"/>
      <c r="AD6490" s="410"/>
    </row>
    <row r="6491" spans="1:30" s="30" customFormat="1" x14ac:dyDescent="0.25">
      <c r="A6491"/>
      <c r="B6491"/>
      <c r="C6491" s="33"/>
      <c r="D6491" s="33"/>
      <c r="E6491" s="33"/>
      <c r="F6491" s="33"/>
      <c r="G6491" s="33"/>
      <c r="N6491"/>
      <c r="O6491"/>
      <c r="P6491"/>
      <c r="Q6491"/>
      <c r="R6491"/>
      <c r="S6491"/>
      <c r="T6491"/>
      <c r="U6491"/>
      <c r="V6491"/>
      <c r="W6491"/>
      <c r="X6491" s="410"/>
      <c r="Y6491" s="410"/>
      <c r="Z6491" s="410"/>
      <c r="AA6491" s="410"/>
      <c r="AB6491" s="410"/>
      <c r="AC6491" s="410"/>
      <c r="AD6491" s="410"/>
    </row>
    <row r="6492" spans="1:30" s="30" customFormat="1" x14ac:dyDescent="0.25">
      <c r="A6492"/>
      <c r="B6492"/>
      <c r="C6492" s="33"/>
      <c r="D6492" s="33"/>
      <c r="E6492" s="33"/>
      <c r="F6492" s="33"/>
      <c r="G6492" s="33"/>
      <c r="N6492"/>
      <c r="O6492"/>
      <c r="P6492"/>
      <c r="Q6492"/>
      <c r="R6492"/>
      <c r="S6492"/>
      <c r="T6492"/>
      <c r="U6492"/>
      <c r="V6492"/>
      <c r="W6492"/>
      <c r="X6492" s="410"/>
      <c r="Y6492" s="410"/>
      <c r="Z6492" s="410"/>
      <c r="AA6492" s="410"/>
      <c r="AB6492" s="410"/>
      <c r="AC6492" s="410"/>
      <c r="AD6492" s="410"/>
    </row>
    <row r="6493" spans="1:30" s="30" customFormat="1" x14ac:dyDescent="0.25">
      <c r="A6493"/>
      <c r="B6493"/>
      <c r="C6493" s="33"/>
      <c r="D6493" s="33"/>
      <c r="E6493" s="33"/>
      <c r="F6493" s="33"/>
      <c r="G6493" s="33"/>
      <c r="N6493"/>
      <c r="O6493"/>
      <c r="P6493"/>
      <c r="Q6493"/>
      <c r="R6493"/>
      <c r="S6493"/>
      <c r="T6493"/>
      <c r="U6493"/>
      <c r="V6493"/>
      <c r="W6493"/>
      <c r="X6493" s="410"/>
      <c r="Y6493" s="410"/>
      <c r="Z6493" s="410"/>
      <c r="AA6493" s="410"/>
      <c r="AB6493" s="410"/>
      <c r="AC6493" s="410"/>
      <c r="AD6493" s="410"/>
    </row>
    <row r="6494" spans="1:30" s="30" customFormat="1" x14ac:dyDescent="0.25">
      <c r="A6494"/>
      <c r="B6494"/>
      <c r="C6494" s="33"/>
      <c r="D6494" s="33"/>
      <c r="E6494" s="33"/>
      <c r="F6494" s="33"/>
      <c r="G6494" s="33"/>
      <c r="N6494"/>
      <c r="O6494"/>
      <c r="P6494"/>
      <c r="Q6494"/>
      <c r="R6494"/>
      <c r="S6494"/>
      <c r="T6494"/>
      <c r="U6494"/>
      <c r="V6494"/>
      <c r="W6494"/>
      <c r="X6494" s="410"/>
      <c r="Y6494" s="410"/>
      <c r="Z6494" s="410"/>
      <c r="AA6494" s="410"/>
      <c r="AB6494" s="410"/>
      <c r="AC6494" s="410"/>
      <c r="AD6494" s="410"/>
    </row>
    <row r="6495" spans="1:30" s="30" customFormat="1" x14ac:dyDescent="0.25">
      <c r="A6495"/>
      <c r="B6495"/>
      <c r="C6495" s="33"/>
      <c r="D6495" s="33"/>
      <c r="E6495" s="33"/>
      <c r="F6495" s="33"/>
      <c r="G6495" s="33"/>
      <c r="N6495"/>
      <c r="O6495"/>
      <c r="P6495"/>
      <c r="Q6495"/>
      <c r="R6495"/>
      <c r="S6495"/>
      <c r="T6495"/>
      <c r="U6495"/>
      <c r="V6495"/>
      <c r="W6495"/>
      <c r="X6495" s="410"/>
      <c r="Y6495" s="410"/>
      <c r="Z6495" s="410"/>
      <c r="AA6495" s="410"/>
      <c r="AB6495" s="410"/>
      <c r="AC6495" s="410"/>
      <c r="AD6495" s="410"/>
    </row>
    <row r="6496" spans="1:30" s="30" customFormat="1" x14ac:dyDescent="0.25">
      <c r="A6496"/>
      <c r="B6496"/>
      <c r="C6496" s="33"/>
      <c r="D6496" s="33"/>
      <c r="E6496" s="33"/>
      <c r="F6496" s="33"/>
      <c r="G6496" s="33"/>
      <c r="N6496"/>
      <c r="O6496"/>
      <c r="P6496"/>
      <c r="Q6496"/>
      <c r="R6496"/>
      <c r="S6496"/>
      <c r="T6496"/>
      <c r="U6496"/>
      <c r="V6496"/>
      <c r="W6496"/>
      <c r="X6496" s="410"/>
      <c r="Y6496" s="410"/>
      <c r="Z6496" s="410"/>
      <c r="AA6496" s="410"/>
      <c r="AB6496" s="410"/>
      <c r="AC6496" s="410"/>
      <c r="AD6496" s="410"/>
    </row>
    <row r="6497" spans="1:30" s="30" customFormat="1" x14ac:dyDescent="0.25">
      <c r="A6497"/>
      <c r="B6497"/>
      <c r="C6497" s="33"/>
      <c r="D6497" s="33"/>
      <c r="E6497" s="33"/>
      <c r="F6497" s="33"/>
      <c r="G6497" s="33"/>
      <c r="N6497"/>
      <c r="O6497"/>
      <c r="P6497"/>
      <c r="Q6497"/>
      <c r="R6497"/>
      <c r="S6497"/>
      <c r="T6497"/>
      <c r="U6497"/>
      <c r="V6497"/>
      <c r="W6497"/>
      <c r="X6497" s="410"/>
      <c r="Y6497" s="410"/>
      <c r="Z6497" s="410"/>
      <c r="AA6497" s="410"/>
      <c r="AB6497" s="410"/>
      <c r="AC6497" s="410"/>
      <c r="AD6497" s="410"/>
    </row>
    <row r="6498" spans="1:30" s="30" customFormat="1" x14ac:dyDescent="0.25">
      <c r="A6498"/>
      <c r="B6498"/>
      <c r="C6498" s="33"/>
      <c r="D6498" s="33"/>
      <c r="E6498" s="33"/>
      <c r="F6498" s="33"/>
      <c r="G6498" s="33"/>
      <c r="N6498"/>
      <c r="O6498"/>
      <c r="P6498"/>
      <c r="Q6498"/>
      <c r="R6498"/>
      <c r="S6498"/>
      <c r="T6498"/>
      <c r="U6498"/>
      <c r="V6498"/>
      <c r="W6498"/>
      <c r="X6498" s="410"/>
      <c r="Y6498" s="410"/>
      <c r="Z6498" s="410"/>
      <c r="AA6498" s="410"/>
      <c r="AB6498" s="410"/>
      <c r="AC6498" s="410"/>
      <c r="AD6498" s="410"/>
    </row>
    <row r="6499" spans="1:30" s="30" customFormat="1" x14ac:dyDescent="0.25">
      <c r="A6499"/>
      <c r="B6499"/>
      <c r="C6499" s="33"/>
      <c r="D6499" s="33"/>
      <c r="E6499" s="33"/>
      <c r="F6499" s="33"/>
      <c r="G6499" s="33"/>
      <c r="N6499"/>
      <c r="O6499"/>
      <c r="P6499"/>
      <c r="Q6499"/>
      <c r="R6499"/>
      <c r="S6499"/>
      <c r="T6499"/>
      <c r="U6499"/>
      <c r="V6499"/>
      <c r="W6499"/>
      <c r="X6499" s="410"/>
      <c r="Y6499" s="410"/>
      <c r="Z6499" s="410"/>
      <c r="AA6499" s="410"/>
      <c r="AB6499" s="410"/>
      <c r="AC6499" s="410"/>
      <c r="AD6499" s="410"/>
    </row>
    <row r="6500" spans="1:30" s="30" customFormat="1" x14ac:dyDescent="0.25">
      <c r="A6500"/>
      <c r="B6500"/>
      <c r="C6500" s="33"/>
      <c r="D6500" s="33"/>
      <c r="E6500" s="33"/>
      <c r="F6500" s="33"/>
      <c r="G6500" s="33"/>
      <c r="N6500"/>
      <c r="O6500"/>
      <c r="P6500"/>
      <c r="Q6500"/>
      <c r="R6500"/>
      <c r="S6500"/>
      <c r="T6500"/>
      <c r="U6500"/>
      <c r="V6500"/>
      <c r="W6500"/>
      <c r="X6500" s="410"/>
      <c r="Y6500" s="410"/>
      <c r="Z6500" s="410"/>
      <c r="AA6500" s="410"/>
      <c r="AB6500" s="410"/>
      <c r="AC6500" s="410"/>
      <c r="AD6500" s="410"/>
    </row>
    <row r="6501" spans="1:30" s="30" customFormat="1" x14ac:dyDescent="0.25">
      <c r="A6501"/>
      <c r="B6501"/>
      <c r="C6501" s="33"/>
      <c r="D6501" s="33"/>
      <c r="E6501" s="33"/>
      <c r="F6501" s="33"/>
      <c r="G6501" s="33"/>
      <c r="N6501"/>
      <c r="O6501"/>
      <c r="P6501"/>
      <c r="Q6501"/>
      <c r="R6501"/>
      <c r="S6501"/>
      <c r="T6501"/>
      <c r="U6501"/>
      <c r="V6501"/>
      <c r="W6501"/>
      <c r="X6501" s="410"/>
      <c r="Y6501" s="410"/>
      <c r="Z6501" s="410"/>
      <c r="AA6501" s="410"/>
      <c r="AB6501" s="410"/>
      <c r="AC6501" s="410"/>
      <c r="AD6501" s="410"/>
    </row>
    <row r="6502" spans="1:30" s="30" customFormat="1" x14ac:dyDescent="0.25">
      <c r="A6502"/>
      <c r="B6502"/>
      <c r="C6502" s="33"/>
      <c r="D6502" s="33"/>
      <c r="E6502" s="33"/>
      <c r="F6502" s="33"/>
      <c r="G6502" s="33"/>
      <c r="N6502"/>
      <c r="O6502"/>
      <c r="P6502"/>
      <c r="Q6502"/>
      <c r="R6502"/>
      <c r="S6502"/>
      <c r="T6502"/>
      <c r="U6502"/>
      <c r="V6502"/>
      <c r="W6502"/>
      <c r="X6502" s="410"/>
      <c r="Y6502" s="410"/>
      <c r="Z6502" s="410"/>
      <c r="AA6502" s="410"/>
      <c r="AB6502" s="410"/>
      <c r="AC6502" s="410"/>
      <c r="AD6502" s="410"/>
    </row>
    <row r="6503" spans="1:30" s="30" customFormat="1" x14ac:dyDescent="0.25">
      <c r="A6503"/>
      <c r="B6503"/>
      <c r="C6503" s="33"/>
      <c r="D6503" s="33"/>
      <c r="E6503" s="33"/>
      <c r="F6503" s="33"/>
      <c r="G6503" s="33"/>
      <c r="N6503"/>
      <c r="O6503"/>
      <c r="P6503"/>
      <c r="Q6503"/>
      <c r="R6503"/>
      <c r="S6503"/>
      <c r="T6503"/>
      <c r="U6503"/>
      <c r="V6503"/>
      <c r="W6503"/>
      <c r="X6503" s="410"/>
      <c r="Y6503" s="410"/>
      <c r="Z6503" s="410"/>
      <c r="AA6503" s="410"/>
      <c r="AB6503" s="410"/>
      <c r="AC6503" s="410"/>
      <c r="AD6503" s="410"/>
    </row>
    <row r="6504" spans="1:30" s="30" customFormat="1" x14ac:dyDescent="0.25">
      <c r="A6504"/>
      <c r="B6504"/>
      <c r="C6504" s="33"/>
      <c r="D6504" s="33"/>
      <c r="E6504" s="33"/>
      <c r="F6504" s="33"/>
      <c r="G6504" s="33"/>
      <c r="N6504"/>
      <c r="O6504"/>
      <c r="P6504"/>
      <c r="Q6504"/>
      <c r="R6504"/>
      <c r="S6504"/>
      <c r="T6504"/>
      <c r="U6504"/>
      <c r="V6504"/>
      <c r="W6504"/>
      <c r="X6504" s="410"/>
      <c r="Y6504" s="410"/>
      <c r="Z6504" s="410"/>
      <c r="AA6504" s="410"/>
      <c r="AB6504" s="410"/>
      <c r="AC6504" s="410"/>
      <c r="AD6504" s="410"/>
    </row>
    <row r="6505" spans="1:30" s="30" customFormat="1" x14ac:dyDescent="0.25">
      <c r="A6505"/>
      <c r="B6505"/>
      <c r="C6505" s="33"/>
      <c r="D6505" s="33"/>
      <c r="E6505" s="33"/>
      <c r="F6505" s="33"/>
      <c r="G6505" s="33"/>
      <c r="N6505"/>
      <c r="O6505"/>
      <c r="P6505"/>
      <c r="Q6505"/>
      <c r="R6505"/>
      <c r="S6505"/>
      <c r="T6505"/>
      <c r="U6505"/>
      <c r="V6505"/>
      <c r="W6505"/>
      <c r="X6505" s="410"/>
      <c r="Y6505" s="410"/>
      <c r="Z6505" s="410"/>
      <c r="AA6505" s="410"/>
      <c r="AB6505" s="410"/>
      <c r="AC6505" s="410"/>
      <c r="AD6505" s="410"/>
    </row>
    <row r="6506" spans="1:30" s="30" customFormat="1" x14ac:dyDescent="0.25">
      <c r="A6506"/>
      <c r="B6506"/>
      <c r="C6506" s="33"/>
      <c r="D6506" s="33"/>
      <c r="E6506" s="33"/>
      <c r="F6506" s="33"/>
      <c r="G6506" s="33"/>
      <c r="N6506"/>
      <c r="O6506"/>
      <c r="P6506"/>
      <c r="Q6506"/>
      <c r="R6506"/>
      <c r="S6506"/>
      <c r="T6506"/>
      <c r="U6506"/>
      <c r="V6506"/>
      <c r="W6506"/>
      <c r="X6506" s="410"/>
      <c r="Y6506" s="410"/>
      <c r="Z6506" s="410"/>
      <c r="AA6506" s="410"/>
      <c r="AB6506" s="410"/>
      <c r="AC6506" s="410"/>
      <c r="AD6506" s="410"/>
    </row>
    <row r="6507" spans="1:30" s="30" customFormat="1" x14ac:dyDescent="0.25">
      <c r="A6507"/>
      <c r="B6507"/>
      <c r="C6507" s="33"/>
      <c r="D6507" s="33"/>
      <c r="E6507" s="33"/>
      <c r="F6507" s="33"/>
      <c r="G6507" s="33"/>
      <c r="N6507"/>
      <c r="O6507"/>
      <c r="P6507"/>
      <c r="Q6507"/>
      <c r="R6507"/>
      <c r="S6507"/>
      <c r="T6507"/>
      <c r="U6507"/>
      <c r="V6507"/>
      <c r="W6507"/>
      <c r="X6507" s="410"/>
      <c r="Y6507" s="410"/>
      <c r="Z6507" s="410"/>
      <c r="AA6507" s="410"/>
      <c r="AB6507" s="410"/>
      <c r="AC6507" s="410"/>
      <c r="AD6507" s="410"/>
    </row>
    <row r="6508" spans="1:30" s="30" customFormat="1" x14ac:dyDescent="0.25">
      <c r="A6508"/>
      <c r="B6508"/>
      <c r="C6508" s="33"/>
      <c r="D6508" s="33"/>
      <c r="E6508" s="33"/>
      <c r="F6508" s="33"/>
      <c r="G6508" s="33"/>
      <c r="N6508"/>
      <c r="O6508"/>
      <c r="P6508"/>
      <c r="Q6508"/>
      <c r="R6508"/>
      <c r="S6508"/>
      <c r="T6508"/>
      <c r="U6508"/>
      <c r="V6508"/>
      <c r="W6508"/>
      <c r="X6508" s="410"/>
      <c r="Y6508" s="410"/>
      <c r="Z6508" s="410"/>
      <c r="AA6508" s="410"/>
      <c r="AB6508" s="410"/>
      <c r="AC6508" s="410"/>
      <c r="AD6508" s="410"/>
    </row>
    <row r="6509" spans="1:30" s="30" customFormat="1" x14ac:dyDescent="0.25">
      <c r="A6509"/>
      <c r="B6509"/>
      <c r="C6509" s="33"/>
      <c r="D6509" s="33"/>
      <c r="E6509" s="33"/>
      <c r="F6509" s="33"/>
      <c r="G6509" s="33"/>
      <c r="N6509"/>
      <c r="O6509"/>
      <c r="P6509"/>
      <c r="Q6509"/>
      <c r="R6509"/>
      <c r="S6509"/>
      <c r="T6509"/>
      <c r="U6509"/>
      <c r="V6509"/>
      <c r="W6509"/>
      <c r="X6509" s="410"/>
      <c r="Y6509" s="410"/>
      <c r="Z6509" s="410"/>
      <c r="AA6509" s="410"/>
      <c r="AB6509" s="410"/>
      <c r="AC6509" s="410"/>
      <c r="AD6509" s="410"/>
    </row>
    <row r="6510" spans="1:30" s="30" customFormat="1" x14ac:dyDescent="0.25">
      <c r="A6510"/>
      <c r="B6510"/>
      <c r="C6510" s="33"/>
      <c r="D6510" s="33"/>
      <c r="E6510" s="33"/>
      <c r="F6510" s="33"/>
      <c r="G6510" s="33"/>
      <c r="N6510"/>
      <c r="O6510"/>
      <c r="P6510"/>
      <c r="Q6510"/>
      <c r="R6510"/>
      <c r="S6510"/>
      <c r="T6510"/>
      <c r="U6510"/>
      <c r="V6510"/>
      <c r="W6510"/>
      <c r="X6510" s="410"/>
      <c r="Y6510" s="410"/>
      <c r="Z6510" s="410"/>
      <c r="AA6510" s="410"/>
      <c r="AB6510" s="410"/>
      <c r="AC6510" s="410"/>
      <c r="AD6510" s="410"/>
    </row>
    <row r="6511" spans="1:30" s="30" customFormat="1" x14ac:dyDescent="0.25">
      <c r="A6511"/>
      <c r="B6511"/>
      <c r="C6511" s="33"/>
      <c r="D6511" s="33"/>
      <c r="E6511" s="33"/>
      <c r="F6511" s="33"/>
      <c r="G6511" s="33"/>
      <c r="N6511"/>
      <c r="O6511"/>
      <c r="P6511"/>
      <c r="Q6511"/>
      <c r="R6511"/>
      <c r="S6511"/>
      <c r="T6511"/>
      <c r="U6511"/>
      <c r="V6511"/>
      <c r="W6511"/>
      <c r="X6511" s="410"/>
      <c r="Y6511" s="410"/>
      <c r="Z6511" s="410"/>
      <c r="AA6511" s="410"/>
      <c r="AB6511" s="410"/>
      <c r="AC6511" s="410"/>
      <c r="AD6511" s="410"/>
    </row>
    <row r="6512" spans="1:30" s="30" customFormat="1" x14ac:dyDescent="0.25">
      <c r="A6512"/>
      <c r="B6512"/>
      <c r="C6512" s="33"/>
      <c r="D6512" s="33"/>
      <c r="E6512" s="33"/>
      <c r="F6512" s="33"/>
      <c r="G6512" s="33"/>
      <c r="N6512"/>
      <c r="O6512"/>
      <c r="P6512"/>
      <c r="Q6512"/>
      <c r="R6512"/>
      <c r="S6512"/>
      <c r="T6512"/>
      <c r="U6512"/>
      <c r="V6512"/>
      <c r="W6512"/>
      <c r="X6512" s="410"/>
      <c r="Y6512" s="410"/>
      <c r="Z6512" s="410"/>
      <c r="AA6512" s="410"/>
      <c r="AB6512" s="410"/>
      <c r="AC6512" s="410"/>
      <c r="AD6512" s="410"/>
    </row>
    <row r="6513" spans="1:30" s="30" customFormat="1" x14ac:dyDescent="0.25">
      <c r="A6513"/>
      <c r="B6513"/>
      <c r="C6513" s="33"/>
      <c r="D6513" s="33"/>
      <c r="E6513" s="33"/>
      <c r="F6513" s="33"/>
      <c r="G6513" s="33"/>
      <c r="N6513"/>
      <c r="O6513"/>
      <c r="P6513"/>
      <c r="Q6513"/>
      <c r="R6513"/>
      <c r="S6513"/>
      <c r="T6513"/>
      <c r="U6513"/>
      <c r="V6513"/>
      <c r="W6513"/>
      <c r="X6513" s="410"/>
      <c r="Y6513" s="410"/>
      <c r="Z6513" s="410"/>
      <c r="AA6513" s="410"/>
      <c r="AB6513" s="410"/>
      <c r="AC6513" s="410"/>
      <c r="AD6513" s="410"/>
    </row>
    <row r="6514" spans="1:30" s="30" customFormat="1" x14ac:dyDescent="0.25">
      <c r="A6514"/>
      <c r="B6514"/>
      <c r="C6514" s="33"/>
      <c r="D6514" s="33"/>
      <c r="E6514" s="33"/>
      <c r="F6514" s="33"/>
      <c r="G6514" s="33"/>
      <c r="N6514"/>
      <c r="O6514"/>
      <c r="P6514"/>
      <c r="Q6514"/>
      <c r="R6514"/>
      <c r="S6514"/>
      <c r="T6514"/>
      <c r="U6514"/>
      <c r="V6514"/>
      <c r="W6514"/>
      <c r="X6514" s="410"/>
      <c r="Y6514" s="410"/>
      <c r="Z6514" s="410"/>
      <c r="AA6514" s="410"/>
      <c r="AB6514" s="410"/>
      <c r="AC6514" s="410"/>
      <c r="AD6514" s="410"/>
    </row>
    <row r="6515" spans="1:30" s="30" customFormat="1" x14ac:dyDescent="0.25">
      <c r="A6515"/>
      <c r="B6515"/>
      <c r="C6515" s="33"/>
      <c r="D6515" s="33"/>
      <c r="E6515" s="33"/>
      <c r="F6515" s="33"/>
      <c r="G6515" s="33"/>
      <c r="N6515"/>
      <c r="O6515"/>
      <c r="P6515"/>
      <c r="Q6515"/>
      <c r="R6515"/>
      <c r="S6515"/>
      <c r="T6515"/>
      <c r="U6515"/>
      <c r="V6515"/>
      <c r="W6515"/>
      <c r="X6515" s="410"/>
      <c r="Y6515" s="410"/>
      <c r="Z6515" s="410"/>
      <c r="AA6515" s="410"/>
      <c r="AB6515" s="410"/>
      <c r="AC6515" s="410"/>
      <c r="AD6515" s="410"/>
    </row>
    <row r="6516" spans="1:30" s="30" customFormat="1" x14ac:dyDescent="0.25">
      <c r="A6516"/>
      <c r="B6516"/>
      <c r="C6516" s="33"/>
      <c r="D6516" s="33"/>
      <c r="E6516" s="33"/>
      <c r="F6516" s="33"/>
      <c r="G6516" s="33"/>
      <c r="N6516"/>
      <c r="O6516"/>
      <c r="P6516"/>
      <c r="Q6516"/>
      <c r="R6516"/>
      <c r="S6516"/>
      <c r="T6516"/>
      <c r="U6516"/>
      <c r="V6516"/>
      <c r="W6516"/>
      <c r="X6516" s="410"/>
      <c r="Y6516" s="410"/>
      <c r="Z6516" s="410"/>
      <c r="AA6516" s="410"/>
      <c r="AB6516" s="410"/>
      <c r="AC6516" s="410"/>
      <c r="AD6516" s="410"/>
    </row>
    <row r="6517" spans="1:30" s="30" customFormat="1" x14ac:dyDescent="0.25">
      <c r="A6517"/>
      <c r="B6517"/>
      <c r="C6517" s="33"/>
      <c r="D6517" s="33"/>
      <c r="E6517" s="33"/>
      <c r="F6517" s="33"/>
      <c r="G6517" s="33"/>
      <c r="N6517"/>
      <c r="O6517"/>
      <c r="P6517"/>
      <c r="Q6517"/>
      <c r="R6517"/>
      <c r="S6517"/>
      <c r="T6517"/>
      <c r="U6517"/>
      <c r="V6517"/>
      <c r="W6517"/>
      <c r="X6517" s="410"/>
      <c r="Y6517" s="410"/>
      <c r="Z6517" s="410"/>
      <c r="AA6517" s="410"/>
      <c r="AB6517" s="410"/>
      <c r="AC6517" s="410"/>
      <c r="AD6517" s="410"/>
    </row>
    <row r="6518" spans="1:30" s="30" customFormat="1" x14ac:dyDescent="0.25">
      <c r="A6518"/>
      <c r="B6518"/>
      <c r="C6518" s="33"/>
      <c r="D6518" s="33"/>
      <c r="E6518" s="33"/>
      <c r="F6518" s="33"/>
      <c r="G6518" s="33"/>
      <c r="N6518"/>
      <c r="O6518"/>
      <c r="P6518"/>
      <c r="Q6518"/>
      <c r="R6518"/>
      <c r="S6518"/>
      <c r="T6518"/>
      <c r="U6518"/>
      <c r="V6518"/>
      <c r="W6518"/>
      <c r="X6518" s="410"/>
      <c r="Y6518" s="410"/>
      <c r="Z6518" s="410"/>
      <c r="AA6518" s="410"/>
      <c r="AB6518" s="410"/>
      <c r="AC6518" s="410"/>
      <c r="AD6518" s="410"/>
    </row>
    <row r="6519" spans="1:30" s="30" customFormat="1" x14ac:dyDescent="0.25">
      <c r="A6519"/>
      <c r="B6519"/>
      <c r="C6519" s="33"/>
      <c r="D6519" s="33"/>
      <c r="E6519" s="33"/>
      <c r="F6519" s="33"/>
      <c r="G6519" s="33"/>
      <c r="N6519"/>
      <c r="O6519"/>
      <c r="P6519"/>
      <c r="Q6519"/>
      <c r="R6519"/>
      <c r="S6519"/>
      <c r="T6519"/>
      <c r="U6519"/>
      <c r="V6519"/>
      <c r="W6519"/>
      <c r="X6519" s="410"/>
      <c r="Y6519" s="410"/>
      <c r="Z6519" s="410"/>
      <c r="AA6519" s="410"/>
      <c r="AB6519" s="410"/>
      <c r="AC6519" s="410"/>
      <c r="AD6519" s="410"/>
    </row>
    <row r="6520" spans="1:30" s="30" customFormat="1" x14ac:dyDescent="0.25">
      <c r="A6520"/>
      <c r="B6520"/>
      <c r="C6520" s="33"/>
      <c r="D6520" s="33"/>
      <c r="E6520" s="33"/>
      <c r="F6520" s="33"/>
      <c r="G6520" s="33"/>
      <c r="N6520"/>
      <c r="O6520"/>
      <c r="P6520"/>
      <c r="Q6520"/>
      <c r="R6520"/>
      <c r="S6520"/>
      <c r="T6520"/>
      <c r="U6520"/>
      <c r="V6520"/>
      <c r="W6520"/>
      <c r="X6520" s="410"/>
      <c r="Y6520" s="410"/>
      <c r="Z6520" s="410"/>
      <c r="AA6520" s="410"/>
      <c r="AB6520" s="410"/>
      <c r="AC6520" s="410"/>
      <c r="AD6520" s="410"/>
    </row>
    <row r="6521" spans="1:30" s="30" customFormat="1" x14ac:dyDescent="0.25">
      <c r="A6521"/>
      <c r="B6521"/>
      <c r="C6521" s="33"/>
      <c r="D6521" s="33"/>
      <c r="E6521" s="33"/>
      <c r="F6521" s="33"/>
      <c r="G6521" s="33"/>
      <c r="N6521"/>
      <c r="O6521"/>
      <c r="P6521"/>
      <c r="Q6521"/>
      <c r="R6521"/>
      <c r="S6521"/>
      <c r="T6521"/>
      <c r="U6521"/>
      <c r="V6521"/>
      <c r="W6521"/>
      <c r="X6521" s="410"/>
      <c r="Y6521" s="410"/>
      <c r="Z6521" s="410"/>
      <c r="AA6521" s="410"/>
      <c r="AB6521" s="410"/>
      <c r="AC6521" s="410"/>
      <c r="AD6521" s="410"/>
    </row>
    <row r="6522" spans="1:30" s="30" customFormat="1" x14ac:dyDescent="0.25">
      <c r="A6522"/>
      <c r="B6522"/>
      <c r="C6522" s="33"/>
      <c r="D6522" s="33"/>
      <c r="E6522" s="33"/>
      <c r="F6522" s="33"/>
      <c r="G6522" s="33"/>
      <c r="N6522"/>
      <c r="O6522"/>
      <c r="P6522"/>
      <c r="Q6522"/>
      <c r="R6522"/>
      <c r="S6522"/>
      <c r="T6522"/>
      <c r="U6522"/>
      <c r="V6522"/>
      <c r="W6522"/>
      <c r="X6522" s="410"/>
      <c r="Y6522" s="410"/>
      <c r="Z6522" s="410"/>
      <c r="AA6522" s="410"/>
      <c r="AB6522" s="410"/>
      <c r="AC6522" s="410"/>
      <c r="AD6522" s="410"/>
    </row>
    <row r="6523" spans="1:30" s="30" customFormat="1" x14ac:dyDescent="0.25">
      <c r="A6523"/>
      <c r="B6523"/>
      <c r="C6523" s="33"/>
      <c r="D6523" s="33"/>
      <c r="E6523" s="33"/>
      <c r="F6523" s="33"/>
      <c r="G6523" s="33"/>
      <c r="N6523"/>
      <c r="O6523"/>
      <c r="P6523"/>
      <c r="Q6523"/>
      <c r="R6523"/>
      <c r="S6523"/>
      <c r="T6523"/>
      <c r="U6523"/>
      <c r="V6523"/>
      <c r="W6523"/>
      <c r="X6523" s="410"/>
      <c r="Y6523" s="410"/>
      <c r="Z6523" s="410"/>
      <c r="AA6523" s="410"/>
      <c r="AB6523" s="410"/>
      <c r="AC6523" s="410"/>
      <c r="AD6523" s="410"/>
    </row>
    <row r="6524" spans="1:30" s="30" customFormat="1" x14ac:dyDescent="0.25">
      <c r="A6524"/>
      <c r="B6524"/>
      <c r="C6524" s="33"/>
      <c r="D6524" s="33"/>
      <c r="E6524" s="33"/>
      <c r="F6524" s="33"/>
      <c r="G6524" s="33"/>
      <c r="N6524"/>
      <c r="O6524"/>
      <c r="P6524"/>
      <c r="Q6524"/>
      <c r="R6524"/>
      <c r="S6524"/>
      <c r="T6524"/>
      <c r="U6524"/>
      <c r="V6524"/>
      <c r="W6524"/>
      <c r="X6524" s="410"/>
      <c r="Y6524" s="410"/>
      <c r="Z6524" s="410"/>
      <c r="AA6524" s="410"/>
      <c r="AB6524" s="410"/>
      <c r="AC6524" s="410"/>
      <c r="AD6524" s="410"/>
    </row>
    <row r="6525" spans="1:30" s="30" customFormat="1" x14ac:dyDescent="0.25">
      <c r="A6525"/>
      <c r="B6525"/>
      <c r="C6525" s="33"/>
      <c r="D6525" s="33"/>
      <c r="E6525" s="33"/>
      <c r="F6525" s="33"/>
      <c r="G6525" s="33"/>
      <c r="N6525"/>
      <c r="O6525"/>
      <c r="P6525"/>
      <c r="Q6525"/>
      <c r="R6525"/>
      <c r="S6525"/>
      <c r="T6525"/>
      <c r="U6525"/>
      <c r="V6525"/>
      <c r="W6525"/>
      <c r="X6525" s="410"/>
      <c r="Y6525" s="410"/>
      <c r="Z6525" s="410"/>
      <c r="AA6525" s="410"/>
      <c r="AB6525" s="410"/>
      <c r="AC6525" s="410"/>
      <c r="AD6525" s="410"/>
    </row>
    <row r="6526" spans="1:30" s="30" customFormat="1" x14ac:dyDescent="0.25">
      <c r="A6526"/>
      <c r="B6526"/>
      <c r="C6526" s="33"/>
      <c r="D6526" s="33"/>
      <c r="E6526" s="33"/>
      <c r="F6526" s="33"/>
      <c r="G6526" s="33"/>
      <c r="N6526"/>
      <c r="O6526"/>
      <c r="P6526"/>
      <c r="Q6526"/>
      <c r="R6526"/>
      <c r="S6526"/>
      <c r="T6526"/>
      <c r="U6526"/>
      <c r="V6526"/>
      <c r="W6526"/>
      <c r="X6526" s="410"/>
      <c r="Y6526" s="410"/>
      <c r="Z6526" s="410"/>
      <c r="AA6526" s="410"/>
      <c r="AB6526" s="410"/>
      <c r="AC6526" s="410"/>
      <c r="AD6526" s="410"/>
    </row>
    <row r="6527" spans="1:30" s="30" customFormat="1" x14ac:dyDescent="0.25">
      <c r="A6527"/>
      <c r="B6527"/>
      <c r="C6527" s="33"/>
      <c r="D6527" s="33"/>
      <c r="E6527" s="33"/>
      <c r="F6527" s="33"/>
      <c r="G6527" s="33"/>
      <c r="N6527"/>
      <c r="O6527"/>
      <c r="P6527"/>
      <c r="Q6527"/>
      <c r="R6527"/>
      <c r="S6527"/>
      <c r="T6527"/>
      <c r="U6527"/>
      <c r="V6527"/>
      <c r="W6527"/>
      <c r="X6527" s="410"/>
      <c r="Y6527" s="410"/>
      <c r="Z6527" s="410"/>
      <c r="AA6527" s="410"/>
      <c r="AB6527" s="410"/>
      <c r="AC6527" s="410"/>
      <c r="AD6527" s="410"/>
    </row>
    <row r="6528" spans="1:30" s="30" customFormat="1" x14ac:dyDescent="0.25">
      <c r="A6528"/>
      <c r="B6528"/>
      <c r="C6528" s="33"/>
      <c r="D6528" s="33"/>
      <c r="E6528" s="33"/>
      <c r="F6528" s="33"/>
      <c r="G6528" s="33"/>
      <c r="N6528"/>
      <c r="O6528"/>
      <c r="P6528"/>
      <c r="Q6528"/>
      <c r="R6528"/>
      <c r="S6528"/>
      <c r="T6528"/>
      <c r="U6528"/>
      <c r="V6528"/>
      <c r="W6528"/>
      <c r="X6528" s="410"/>
      <c r="Y6528" s="410"/>
      <c r="Z6528" s="410"/>
      <c r="AA6528" s="410"/>
      <c r="AB6528" s="410"/>
      <c r="AC6528" s="410"/>
      <c r="AD6528" s="410"/>
    </row>
    <row r="6529" spans="1:30" s="30" customFormat="1" x14ac:dyDescent="0.25">
      <c r="A6529"/>
      <c r="B6529"/>
      <c r="C6529" s="33"/>
      <c r="D6529" s="33"/>
      <c r="E6529" s="33"/>
      <c r="F6529" s="33"/>
      <c r="G6529" s="33"/>
      <c r="N6529"/>
      <c r="O6529"/>
      <c r="P6529"/>
      <c r="Q6529"/>
      <c r="R6529"/>
      <c r="S6529"/>
      <c r="T6529"/>
      <c r="U6529"/>
      <c r="V6529"/>
      <c r="W6529"/>
      <c r="X6529" s="410"/>
      <c r="Y6529" s="410"/>
      <c r="Z6529" s="410"/>
      <c r="AA6529" s="410"/>
      <c r="AB6529" s="410"/>
      <c r="AC6529" s="410"/>
      <c r="AD6529" s="410"/>
    </row>
    <row r="6530" spans="1:30" s="30" customFormat="1" x14ac:dyDescent="0.25">
      <c r="A6530"/>
      <c r="B6530"/>
      <c r="C6530" s="33"/>
      <c r="D6530" s="33"/>
      <c r="E6530" s="33"/>
      <c r="F6530" s="33"/>
      <c r="G6530" s="33"/>
      <c r="N6530"/>
      <c r="O6530"/>
      <c r="P6530"/>
      <c r="Q6530"/>
      <c r="R6530"/>
      <c r="S6530"/>
      <c r="T6530"/>
      <c r="U6530"/>
      <c r="V6530"/>
      <c r="W6530"/>
      <c r="X6530" s="410"/>
      <c r="Y6530" s="410"/>
      <c r="Z6530" s="410"/>
      <c r="AA6530" s="410"/>
      <c r="AB6530" s="410"/>
      <c r="AC6530" s="410"/>
      <c r="AD6530" s="410"/>
    </row>
    <row r="6531" spans="1:30" s="30" customFormat="1" x14ac:dyDescent="0.25">
      <c r="A6531"/>
      <c r="B6531"/>
      <c r="C6531" s="33"/>
      <c r="D6531" s="33"/>
      <c r="E6531" s="33"/>
      <c r="F6531" s="33"/>
      <c r="G6531" s="33"/>
      <c r="N6531"/>
      <c r="O6531"/>
      <c r="P6531"/>
      <c r="Q6531"/>
      <c r="R6531"/>
      <c r="S6531"/>
      <c r="T6531"/>
      <c r="U6531"/>
      <c r="V6531"/>
      <c r="W6531"/>
      <c r="X6531" s="410"/>
      <c r="Y6531" s="410"/>
      <c r="Z6531" s="410"/>
      <c r="AA6531" s="410"/>
      <c r="AB6531" s="410"/>
      <c r="AC6531" s="410"/>
      <c r="AD6531" s="410"/>
    </row>
    <row r="6532" spans="1:30" s="30" customFormat="1" x14ac:dyDescent="0.25">
      <c r="A6532"/>
      <c r="B6532"/>
      <c r="C6532" s="33"/>
      <c r="D6532" s="33"/>
      <c r="E6532" s="33"/>
      <c r="F6532" s="33"/>
      <c r="G6532" s="33"/>
      <c r="N6532"/>
      <c r="O6532"/>
      <c r="P6532"/>
      <c r="Q6532"/>
      <c r="R6532"/>
      <c r="S6532"/>
      <c r="T6532"/>
      <c r="U6532"/>
      <c r="V6532"/>
      <c r="W6532"/>
      <c r="X6532" s="410"/>
      <c r="Y6532" s="410"/>
      <c r="Z6532" s="410"/>
      <c r="AA6532" s="410"/>
      <c r="AB6532" s="410"/>
      <c r="AC6532" s="410"/>
      <c r="AD6532" s="410"/>
    </row>
    <row r="6533" spans="1:30" s="30" customFormat="1" x14ac:dyDescent="0.25">
      <c r="A6533"/>
      <c r="B6533"/>
      <c r="C6533" s="33"/>
      <c r="D6533" s="33"/>
      <c r="E6533" s="33"/>
      <c r="F6533" s="33"/>
      <c r="G6533" s="33"/>
      <c r="N6533"/>
      <c r="O6533"/>
      <c r="P6533"/>
      <c r="Q6533"/>
      <c r="R6533"/>
      <c r="S6533"/>
      <c r="T6533"/>
      <c r="U6533"/>
      <c r="V6533"/>
      <c r="W6533"/>
      <c r="X6533" s="410"/>
      <c r="Y6533" s="410"/>
      <c r="Z6533" s="410"/>
      <c r="AA6533" s="410"/>
      <c r="AB6533" s="410"/>
      <c r="AC6533" s="410"/>
      <c r="AD6533" s="410"/>
    </row>
    <row r="6534" spans="1:30" s="30" customFormat="1" x14ac:dyDescent="0.25">
      <c r="A6534"/>
      <c r="B6534"/>
      <c r="C6534" s="33"/>
      <c r="D6534" s="33"/>
      <c r="E6534" s="33"/>
      <c r="F6534" s="33"/>
      <c r="G6534" s="33"/>
      <c r="N6534"/>
      <c r="O6534"/>
      <c r="P6534"/>
      <c r="Q6534"/>
      <c r="R6534"/>
      <c r="S6534"/>
      <c r="T6534"/>
      <c r="U6534"/>
      <c r="V6534"/>
      <c r="W6534"/>
      <c r="X6534" s="410"/>
      <c r="Y6534" s="410"/>
      <c r="Z6534" s="410"/>
      <c r="AA6534" s="410"/>
      <c r="AB6534" s="410"/>
      <c r="AC6534" s="410"/>
      <c r="AD6534" s="410"/>
    </row>
    <row r="6535" spans="1:30" s="30" customFormat="1" x14ac:dyDescent="0.25">
      <c r="A6535"/>
      <c r="B6535"/>
      <c r="C6535" s="33"/>
      <c r="D6535" s="33"/>
      <c r="E6535" s="33"/>
      <c r="F6535" s="33"/>
      <c r="G6535" s="33"/>
      <c r="N6535"/>
      <c r="O6535"/>
      <c r="P6535"/>
      <c r="Q6535"/>
      <c r="R6535"/>
      <c r="S6535"/>
      <c r="T6535"/>
      <c r="U6535"/>
      <c r="V6535"/>
      <c r="W6535"/>
      <c r="X6535" s="410"/>
      <c r="Y6535" s="410"/>
      <c r="Z6535" s="410"/>
      <c r="AA6535" s="410"/>
      <c r="AB6535" s="410"/>
      <c r="AC6535" s="410"/>
      <c r="AD6535" s="410"/>
    </row>
    <row r="6536" spans="1:30" s="30" customFormat="1" x14ac:dyDescent="0.25">
      <c r="A6536"/>
      <c r="B6536"/>
      <c r="C6536" s="33"/>
      <c r="D6536" s="33"/>
      <c r="E6536" s="33"/>
      <c r="F6536" s="33"/>
      <c r="G6536" s="33"/>
      <c r="N6536"/>
      <c r="O6536"/>
      <c r="P6536"/>
      <c r="Q6536"/>
      <c r="R6536"/>
      <c r="S6536"/>
      <c r="T6536"/>
      <c r="U6536"/>
      <c r="V6536"/>
      <c r="W6536"/>
      <c r="X6536" s="410"/>
      <c r="Y6536" s="410"/>
      <c r="Z6536" s="410"/>
      <c r="AA6536" s="410"/>
      <c r="AB6536" s="410"/>
      <c r="AC6536" s="410"/>
      <c r="AD6536" s="410"/>
    </row>
    <row r="6537" spans="1:30" s="30" customFormat="1" x14ac:dyDescent="0.25">
      <c r="A6537"/>
      <c r="B6537"/>
      <c r="C6537" s="33"/>
      <c r="D6537" s="33"/>
      <c r="E6537" s="33"/>
      <c r="F6537" s="33"/>
      <c r="G6537" s="33"/>
      <c r="N6537"/>
      <c r="O6537"/>
      <c r="P6537"/>
      <c r="Q6537"/>
      <c r="R6537"/>
      <c r="S6537"/>
      <c r="T6537"/>
      <c r="U6537"/>
      <c r="V6537"/>
      <c r="W6537"/>
      <c r="X6537" s="410"/>
      <c r="Y6537" s="410"/>
      <c r="Z6537" s="410"/>
      <c r="AA6537" s="410"/>
      <c r="AB6537" s="410"/>
      <c r="AC6537" s="410"/>
      <c r="AD6537" s="410"/>
    </row>
    <row r="6538" spans="1:30" s="30" customFormat="1" x14ac:dyDescent="0.25">
      <c r="A6538"/>
      <c r="B6538"/>
      <c r="C6538" s="33"/>
      <c r="D6538" s="33"/>
      <c r="E6538" s="33"/>
      <c r="F6538" s="33"/>
      <c r="G6538" s="33"/>
      <c r="N6538"/>
      <c r="O6538"/>
      <c r="P6538"/>
      <c r="Q6538"/>
      <c r="R6538"/>
      <c r="S6538"/>
      <c r="T6538"/>
      <c r="U6538"/>
      <c r="V6538"/>
      <c r="W6538"/>
      <c r="X6538" s="410"/>
      <c r="Y6538" s="410"/>
      <c r="Z6538" s="410"/>
      <c r="AA6538" s="410"/>
      <c r="AB6538" s="410"/>
      <c r="AC6538" s="410"/>
      <c r="AD6538" s="410"/>
    </row>
    <row r="6539" spans="1:30" s="30" customFormat="1" x14ac:dyDescent="0.25">
      <c r="A6539"/>
      <c r="B6539"/>
      <c r="C6539" s="33"/>
      <c r="D6539" s="33"/>
      <c r="E6539" s="33"/>
      <c r="F6539" s="33"/>
      <c r="G6539" s="33"/>
      <c r="N6539"/>
      <c r="O6539"/>
      <c r="P6539"/>
      <c r="Q6539"/>
      <c r="R6539"/>
      <c r="S6539"/>
      <c r="T6539"/>
      <c r="U6539"/>
      <c r="V6539"/>
      <c r="W6539"/>
      <c r="X6539" s="410"/>
      <c r="Y6539" s="410"/>
      <c r="Z6539" s="410"/>
      <c r="AA6539" s="410"/>
      <c r="AB6539" s="410"/>
      <c r="AC6539" s="410"/>
      <c r="AD6539" s="410"/>
    </row>
    <row r="6540" spans="1:30" s="30" customFormat="1" x14ac:dyDescent="0.25">
      <c r="A6540"/>
      <c r="B6540"/>
      <c r="C6540" s="33"/>
      <c r="D6540" s="33"/>
      <c r="E6540" s="33"/>
      <c r="F6540" s="33"/>
      <c r="G6540" s="33"/>
      <c r="N6540"/>
      <c r="O6540"/>
      <c r="P6540"/>
      <c r="Q6540"/>
      <c r="R6540"/>
      <c r="S6540"/>
      <c r="T6540"/>
      <c r="U6540"/>
      <c r="V6540"/>
      <c r="W6540"/>
      <c r="X6540" s="410"/>
      <c r="Y6540" s="410"/>
      <c r="Z6540" s="410"/>
      <c r="AA6540" s="410"/>
      <c r="AB6540" s="410"/>
      <c r="AC6540" s="410"/>
      <c r="AD6540" s="410"/>
    </row>
    <row r="6541" spans="1:30" s="30" customFormat="1" x14ac:dyDescent="0.25">
      <c r="A6541"/>
      <c r="B6541"/>
      <c r="C6541" s="33"/>
      <c r="D6541" s="33"/>
      <c r="E6541" s="33"/>
      <c r="F6541" s="33"/>
      <c r="G6541" s="33"/>
      <c r="N6541"/>
      <c r="O6541"/>
      <c r="P6541"/>
      <c r="Q6541"/>
      <c r="R6541"/>
      <c r="S6541"/>
      <c r="T6541"/>
      <c r="U6541"/>
      <c r="V6541"/>
      <c r="W6541"/>
      <c r="X6541" s="410"/>
      <c r="Y6541" s="410"/>
      <c r="Z6541" s="410"/>
      <c r="AA6541" s="410"/>
      <c r="AB6541" s="410"/>
      <c r="AC6541" s="410"/>
      <c r="AD6541" s="410"/>
    </row>
    <row r="6542" spans="1:30" s="30" customFormat="1" x14ac:dyDescent="0.25">
      <c r="A6542"/>
      <c r="B6542"/>
      <c r="C6542" s="33"/>
      <c r="D6542" s="33"/>
      <c r="E6542" s="33"/>
      <c r="F6542" s="33"/>
      <c r="G6542" s="33"/>
      <c r="N6542"/>
      <c r="O6542"/>
      <c r="P6542"/>
      <c r="Q6542"/>
      <c r="R6542"/>
      <c r="S6542"/>
      <c r="T6542"/>
      <c r="U6542"/>
      <c r="V6542"/>
      <c r="W6542"/>
      <c r="X6542" s="410"/>
      <c r="Y6542" s="410"/>
      <c r="Z6542" s="410"/>
      <c r="AA6542" s="410"/>
      <c r="AB6542" s="410"/>
      <c r="AC6542" s="410"/>
      <c r="AD6542" s="410"/>
    </row>
    <row r="6543" spans="1:30" s="30" customFormat="1" x14ac:dyDescent="0.25">
      <c r="A6543"/>
      <c r="B6543"/>
      <c r="C6543" s="33"/>
      <c r="D6543" s="33"/>
      <c r="E6543" s="33"/>
      <c r="F6543" s="33"/>
      <c r="G6543" s="33"/>
      <c r="N6543"/>
      <c r="O6543"/>
      <c r="P6543"/>
      <c r="Q6543"/>
      <c r="R6543"/>
      <c r="S6543"/>
      <c r="T6543"/>
      <c r="U6543"/>
      <c r="V6543"/>
      <c r="W6543"/>
      <c r="X6543" s="410"/>
      <c r="Y6543" s="410"/>
      <c r="Z6543" s="410"/>
      <c r="AA6543" s="410"/>
      <c r="AB6543" s="410"/>
      <c r="AC6543" s="410"/>
      <c r="AD6543" s="410"/>
    </row>
    <row r="6544" spans="1:30" s="30" customFormat="1" x14ac:dyDescent="0.25">
      <c r="A6544"/>
      <c r="B6544"/>
      <c r="C6544" s="33"/>
      <c r="D6544" s="33"/>
      <c r="E6544" s="33"/>
      <c r="F6544" s="33"/>
      <c r="G6544" s="33"/>
      <c r="N6544"/>
      <c r="O6544"/>
      <c r="P6544"/>
      <c r="Q6544"/>
      <c r="R6544"/>
      <c r="S6544"/>
      <c r="T6544"/>
      <c r="U6544"/>
      <c r="V6544"/>
      <c r="W6544"/>
      <c r="X6544" s="410"/>
      <c r="Y6544" s="410"/>
      <c r="Z6544" s="410"/>
      <c r="AA6544" s="410"/>
      <c r="AB6544" s="410"/>
      <c r="AC6544" s="410"/>
      <c r="AD6544" s="410"/>
    </row>
    <row r="6545" spans="1:30" s="30" customFormat="1" x14ac:dyDescent="0.25">
      <c r="A6545"/>
      <c r="B6545"/>
      <c r="C6545" s="33"/>
      <c r="D6545" s="33"/>
      <c r="E6545" s="33"/>
      <c r="F6545" s="33"/>
      <c r="G6545" s="33"/>
      <c r="N6545"/>
      <c r="O6545"/>
      <c r="P6545"/>
      <c r="Q6545"/>
      <c r="R6545"/>
      <c r="S6545"/>
      <c r="T6545"/>
      <c r="U6545"/>
      <c r="V6545"/>
      <c r="W6545"/>
      <c r="X6545" s="410"/>
      <c r="Y6545" s="410"/>
      <c r="Z6545" s="410"/>
      <c r="AA6545" s="410"/>
      <c r="AB6545" s="410"/>
      <c r="AC6545" s="410"/>
      <c r="AD6545" s="410"/>
    </row>
    <row r="6546" spans="1:30" s="30" customFormat="1" x14ac:dyDescent="0.25">
      <c r="A6546"/>
      <c r="B6546"/>
      <c r="C6546" s="33"/>
      <c r="D6546" s="33"/>
      <c r="E6546" s="33"/>
      <c r="F6546" s="33"/>
      <c r="G6546" s="33"/>
      <c r="N6546"/>
      <c r="O6546"/>
      <c r="P6546"/>
      <c r="Q6546"/>
      <c r="R6546"/>
      <c r="S6546"/>
      <c r="T6546"/>
      <c r="U6546"/>
      <c r="V6546"/>
      <c r="W6546"/>
      <c r="X6546" s="410"/>
      <c r="Y6546" s="410"/>
      <c r="Z6546" s="410"/>
      <c r="AA6546" s="410"/>
      <c r="AB6546" s="410"/>
      <c r="AC6546" s="410"/>
      <c r="AD6546" s="410"/>
    </row>
    <row r="6547" spans="1:30" s="30" customFormat="1" x14ac:dyDescent="0.25">
      <c r="A6547"/>
      <c r="B6547"/>
      <c r="C6547" s="33"/>
      <c r="D6547" s="33"/>
      <c r="E6547" s="33"/>
      <c r="F6547" s="33"/>
      <c r="G6547" s="33"/>
      <c r="N6547"/>
      <c r="O6547"/>
      <c r="P6547"/>
      <c r="Q6547"/>
      <c r="R6547"/>
      <c r="S6547"/>
      <c r="T6547"/>
      <c r="U6547"/>
      <c r="V6547"/>
      <c r="W6547"/>
      <c r="X6547" s="410"/>
      <c r="Y6547" s="410"/>
      <c r="Z6547" s="410"/>
      <c r="AA6547" s="410"/>
      <c r="AB6547" s="410"/>
      <c r="AC6547" s="410"/>
      <c r="AD6547" s="410"/>
    </row>
    <row r="6548" spans="1:30" s="30" customFormat="1" x14ac:dyDescent="0.25">
      <c r="A6548"/>
      <c r="B6548"/>
      <c r="C6548" s="33"/>
      <c r="D6548" s="33"/>
      <c r="E6548" s="33"/>
      <c r="F6548" s="33"/>
      <c r="G6548" s="33"/>
      <c r="N6548"/>
      <c r="O6548"/>
      <c r="P6548"/>
      <c r="Q6548"/>
      <c r="R6548"/>
      <c r="S6548"/>
      <c r="T6548"/>
      <c r="U6548"/>
      <c r="V6548"/>
      <c r="W6548"/>
      <c r="X6548" s="410"/>
      <c r="Y6548" s="410"/>
      <c r="Z6548" s="410"/>
      <c r="AA6548" s="410"/>
      <c r="AB6548" s="410"/>
      <c r="AC6548" s="410"/>
      <c r="AD6548" s="410"/>
    </row>
    <row r="6549" spans="1:30" s="30" customFormat="1" x14ac:dyDescent="0.25">
      <c r="A6549"/>
      <c r="B6549"/>
      <c r="C6549" s="33"/>
      <c r="D6549" s="33"/>
      <c r="E6549" s="33"/>
      <c r="F6549" s="33"/>
      <c r="G6549" s="33"/>
      <c r="N6549"/>
      <c r="O6549"/>
      <c r="P6549"/>
      <c r="Q6549"/>
      <c r="R6549"/>
      <c r="S6549"/>
      <c r="T6549"/>
      <c r="U6549"/>
      <c r="V6549"/>
      <c r="W6549"/>
      <c r="X6549" s="410"/>
      <c r="Y6549" s="410"/>
      <c r="Z6549" s="410"/>
      <c r="AA6549" s="410"/>
      <c r="AB6549" s="410"/>
      <c r="AC6549" s="410"/>
      <c r="AD6549" s="410"/>
    </row>
    <row r="6550" spans="1:30" s="30" customFormat="1" x14ac:dyDescent="0.25">
      <c r="A6550"/>
      <c r="B6550"/>
      <c r="C6550" s="33"/>
      <c r="D6550" s="33"/>
      <c r="E6550" s="33"/>
      <c r="F6550" s="33"/>
      <c r="G6550" s="33"/>
      <c r="N6550"/>
      <c r="O6550"/>
      <c r="P6550"/>
      <c r="Q6550"/>
      <c r="R6550"/>
      <c r="S6550"/>
      <c r="T6550"/>
      <c r="U6550"/>
      <c r="V6550"/>
      <c r="W6550"/>
      <c r="X6550" s="410"/>
      <c r="Y6550" s="410"/>
      <c r="Z6550" s="410"/>
      <c r="AA6550" s="410"/>
      <c r="AB6550" s="410"/>
      <c r="AC6550" s="410"/>
      <c r="AD6550" s="410"/>
    </row>
    <row r="6551" spans="1:30" s="30" customFormat="1" x14ac:dyDescent="0.25">
      <c r="A6551"/>
      <c r="B6551"/>
      <c r="C6551" s="33"/>
      <c r="D6551" s="33"/>
      <c r="E6551" s="33"/>
      <c r="F6551" s="33"/>
      <c r="G6551" s="33"/>
      <c r="N6551"/>
      <c r="O6551"/>
      <c r="P6551"/>
      <c r="Q6551"/>
      <c r="R6551"/>
      <c r="S6551"/>
      <c r="T6551"/>
      <c r="U6551"/>
      <c r="V6551"/>
      <c r="W6551"/>
      <c r="X6551" s="410"/>
      <c r="Y6551" s="410"/>
      <c r="Z6551" s="410"/>
      <c r="AA6551" s="410"/>
      <c r="AB6551" s="410"/>
      <c r="AC6551" s="410"/>
      <c r="AD6551" s="410"/>
    </row>
    <row r="6552" spans="1:30" s="30" customFormat="1" x14ac:dyDescent="0.25">
      <c r="A6552"/>
      <c r="B6552"/>
      <c r="C6552" s="33"/>
      <c r="D6552" s="33"/>
      <c r="E6552" s="33"/>
      <c r="F6552" s="33"/>
      <c r="G6552" s="33"/>
      <c r="N6552"/>
      <c r="O6552"/>
      <c r="P6552"/>
      <c r="Q6552"/>
      <c r="R6552"/>
      <c r="S6552"/>
      <c r="T6552"/>
      <c r="U6552"/>
      <c r="V6552"/>
      <c r="W6552"/>
      <c r="X6552" s="410"/>
      <c r="Y6552" s="410"/>
      <c r="Z6552" s="410"/>
      <c r="AA6552" s="410"/>
      <c r="AB6552" s="410"/>
      <c r="AC6552" s="410"/>
      <c r="AD6552" s="410"/>
    </row>
    <row r="6553" spans="1:30" s="30" customFormat="1" x14ac:dyDescent="0.25">
      <c r="A6553"/>
      <c r="B6553"/>
      <c r="C6553" s="33"/>
      <c r="D6553" s="33"/>
      <c r="E6553" s="33"/>
      <c r="F6553" s="33"/>
      <c r="G6553" s="33"/>
      <c r="N6553"/>
      <c r="O6553"/>
      <c r="P6553"/>
      <c r="Q6553"/>
      <c r="R6553"/>
      <c r="S6553"/>
      <c r="T6553"/>
      <c r="U6553"/>
      <c r="V6553"/>
      <c r="W6553"/>
      <c r="X6553" s="410"/>
      <c r="Y6553" s="410"/>
      <c r="Z6553" s="410"/>
      <c r="AA6553" s="410"/>
      <c r="AB6553" s="410"/>
      <c r="AC6553" s="410"/>
      <c r="AD6553" s="410"/>
    </row>
    <row r="6554" spans="1:30" s="30" customFormat="1" x14ac:dyDescent="0.25">
      <c r="A6554"/>
      <c r="B6554"/>
      <c r="C6554" s="33"/>
      <c r="D6554" s="33"/>
      <c r="E6554" s="33"/>
      <c r="F6554" s="33"/>
      <c r="G6554" s="33"/>
      <c r="N6554"/>
      <c r="O6554"/>
      <c r="P6554"/>
      <c r="Q6554"/>
      <c r="R6554"/>
      <c r="S6554"/>
      <c r="T6554"/>
      <c r="U6554"/>
      <c r="V6554"/>
      <c r="W6554"/>
      <c r="X6554" s="410"/>
      <c r="Y6554" s="410"/>
      <c r="Z6554" s="410"/>
      <c r="AA6554" s="410"/>
      <c r="AB6554" s="410"/>
      <c r="AC6554" s="410"/>
      <c r="AD6554" s="410"/>
    </row>
    <row r="6555" spans="1:30" s="30" customFormat="1" x14ac:dyDescent="0.25">
      <c r="A6555"/>
      <c r="B6555"/>
      <c r="C6555" s="33"/>
      <c r="D6555" s="33"/>
      <c r="E6555" s="33"/>
      <c r="F6555" s="33"/>
      <c r="G6555" s="33"/>
      <c r="N6555"/>
      <c r="O6555"/>
      <c r="P6555"/>
      <c r="Q6555"/>
      <c r="R6555"/>
      <c r="S6555"/>
      <c r="T6555"/>
      <c r="U6555"/>
      <c r="V6555"/>
      <c r="W6555"/>
      <c r="X6555" s="410"/>
      <c r="Y6555" s="410"/>
      <c r="Z6555" s="410"/>
      <c r="AA6555" s="410"/>
      <c r="AB6555" s="410"/>
      <c r="AC6555" s="410"/>
      <c r="AD6555" s="410"/>
    </row>
    <row r="6556" spans="1:30" s="30" customFormat="1" x14ac:dyDescent="0.25">
      <c r="A6556"/>
      <c r="B6556"/>
      <c r="C6556" s="33"/>
      <c r="D6556" s="33"/>
      <c r="E6556" s="33"/>
      <c r="F6556" s="33"/>
      <c r="G6556" s="33"/>
      <c r="N6556"/>
      <c r="O6556"/>
      <c r="P6556"/>
      <c r="Q6556"/>
      <c r="R6556"/>
      <c r="S6556"/>
      <c r="T6556"/>
      <c r="U6556"/>
      <c r="V6556"/>
      <c r="W6556"/>
      <c r="X6556" s="410"/>
      <c r="Y6556" s="410"/>
      <c r="Z6556" s="410"/>
      <c r="AA6556" s="410"/>
      <c r="AB6556" s="410"/>
      <c r="AC6556" s="410"/>
      <c r="AD6556" s="410"/>
    </row>
    <row r="6557" spans="1:30" s="30" customFormat="1" x14ac:dyDescent="0.25">
      <c r="A6557"/>
      <c r="B6557"/>
      <c r="C6557" s="33"/>
      <c r="D6557" s="33"/>
      <c r="E6557" s="33"/>
      <c r="F6557" s="33"/>
      <c r="G6557" s="33"/>
      <c r="N6557"/>
      <c r="O6557"/>
      <c r="P6557"/>
      <c r="Q6557"/>
      <c r="R6557"/>
      <c r="S6557"/>
      <c r="T6557"/>
      <c r="U6557"/>
      <c r="V6557"/>
      <c r="W6557"/>
      <c r="X6557" s="410"/>
      <c r="Y6557" s="410"/>
      <c r="Z6557" s="410"/>
      <c r="AA6557" s="410"/>
      <c r="AB6557" s="410"/>
      <c r="AC6557" s="410"/>
      <c r="AD6557" s="410"/>
    </row>
    <row r="6558" spans="1:30" s="30" customFormat="1" x14ac:dyDescent="0.25">
      <c r="A6558"/>
      <c r="B6558"/>
      <c r="C6558" s="33"/>
      <c r="D6558" s="33"/>
      <c r="E6558" s="33"/>
      <c r="F6558" s="33"/>
      <c r="G6558" s="33"/>
      <c r="N6558"/>
      <c r="O6558"/>
      <c r="P6558"/>
      <c r="Q6558"/>
      <c r="R6558"/>
      <c r="S6558"/>
      <c r="T6558"/>
      <c r="U6558"/>
      <c r="V6558"/>
      <c r="W6558"/>
      <c r="X6558" s="410"/>
      <c r="Y6558" s="410"/>
      <c r="Z6558" s="410"/>
      <c r="AA6558" s="410"/>
      <c r="AB6558" s="410"/>
      <c r="AC6558" s="410"/>
      <c r="AD6558" s="410"/>
    </row>
    <row r="6559" spans="1:30" s="30" customFormat="1" x14ac:dyDescent="0.25">
      <c r="A6559"/>
      <c r="B6559"/>
      <c r="C6559" s="33"/>
      <c r="D6559" s="33"/>
      <c r="E6559" s="33"/>
      <c r="F6559" s="33"/>
      <c r="G6559" s="33"/>
      <c r="N6559"/>
      <c r="O6559"/>
      <c r="P6559"/>
      <c r="Q6559"/>
      <c r="R6559"/>
      <c r="S6559"/>
      <c r="T6559"/>
      <c r="U6559"/>
      <c r="V6559"/>
      <c r="W6559"/>
      <c r="X6559" s="410"/>
      <c r="Y6559" s="410"/>
      <c r="Z6559" s="410"/>
      <c r="AA6559" s="410"/>
      <c r="AB6559" s="410"/>
      <c r="AC6559" s="410"/>
      <c r="AD6559" s="410"/>
    </row>
    <row r="6560" spans="1:30" s="30" customFormat="1" x14ac:dyDescent="0.25">
      <c r="A6560"/>
      <c r="B6560"/>
      <c r="C6560" s="33"/>
      <c r="D6560" s="33"/>
      <c r="E6560" s="33"/>
      <c r="F6560" s="33"/>
      <c r="G6560" s="33"/>
      <c r="N6560"/>
      <c r="O6560"/>
      <c r="P6560"/>
      <c r="Q6560"/>
      <c r="R6560"/>
      <c r="S6560"/>
      <c r="T6560"/>
      <c r="U6560"/>
      <c r="V6560"/>
      <c r="W6560"/>
      <c r="X6560" s="410"/>
      <c r="Y6560" s="410"/>
      <c r="Z6560" s="410"/>
      <c r="AA6560" s="410"/>
      <c r="AB6560" s="410"/>
      <c r="AC6560" s="410"/>
      <c r="AD6560" s="410"/>
    </row>
    <row r="6561" spans="1:30" s="30" customFormat="1" x14ac:dyDescent="0.25">
      <c r="A6561"/>
      <c r="B6561"/>
      <c r="C6561" s="33"/>
      <c r="D6561" s="33"/>
      <c r="E6561" s="33"/>
      <c r="F6561" s="33"/>
      <c r="G6561" s="33"/>
      <c r="N6561"/>
      <c r="O6561"/>
      <c r="P6561"/>
      <c r="Q6561"/>
      <c r="R6561"/>
      <c r="S6561"/>
      <c r="T6561"/>
      <c r="U6561"/>
      <c r="V6561"/>
      <c r="W6561"/>
      <c r="X6561" s="410"/>
      <c r="Y6561" s="410"/>
      <c r="Z6561" s="410"/>
      <c r="AA6561" s="410"/>
      <c r="AB6561" s="410"/>
      <c r="AC6561" s="410"/>
      <c r="AD6561" s="410"/>
    </row>
    <row r="6562" spans="1:30" s="30" customFormat="1" x14ac:dyDescent="0.25">
      <c r="A6562"/>
      <c r="B6562"/>
      <c r="C6562" s="33"/>
      <c r="D6562" s="33"/>
      <c r="E6562" s="33"/>
      <c r="F6562" s="33"/>
      <c r="G6562" s="33"/>
      <c r="N6562"/>
      <c r="O6562"/>
      <c r="P6562"/>
      <c r="Q6562"/>
      <c r="R6562"/>
      <c r="S6562"/>
      <c r="T6562"/>
      <c r="U6562"/>
      <c r="V6562"/>
      <c r="W6562"/>
      <c r="X6562" s="410"/>
      <c r="Y6562" s="410"/>
      <c r="Z6562" s="410"/>
      <c r="AA6562" s="410"/>
      <c r="AB6562" s="410"/>
      <c r="AC6562" s="410"/>
      <c r="AD6562" s="410"/>
    </row>
    <row r="6563" spans="1:30" s="30" customFormat="1" x14ac:dyDescent="0.25">
      <c r="A6563"/>
      <c r="B6563"/>
      <c r="C6563" s="33"/>
      <c r="D6563" s="33"/>
      <c r="E6563" s="33"/>
      <c r="F6563" s="33"/>
      <c r="G6563" s="33"/>
      <c r="N6563"/>
      <c r="O6563"/>
      <c r="P6563"/>
      <c r="Q6563"/>
      <c r="R6563"/>
      <c r="S6563"/>
      <c r="T6563"/>
      <c r="U6563"/>
      <c r="V6563"/>
      <c r="W6563"/>
      <c r="X6563" s="410"/>
      <c r="Y6563" s="410"/>
      <c r="Z6563" s="410"/>
      <c r="AA6563" s="410"/>
      <c r="AB6563" s="410"/>
      <c r="AC6563" s="410"/>
      <c r="AD6563" s="410"/>
    </row>
    <row r="6564" spans="1:30" s="30" customFormat="1" x14ac:dyDescent="0.25">
      <c r="A6564"/>
      <c r="B6564"/>
      <c r="C6564" s="33"/>
      <c r="D6564" s="33"/>
      <c r="E6564" s="33"/>
      <c r="F6564" s="33"/>
      <c r="G6564" s="33"/>
      <c r="N6564"/>
      <c r="O6564"/>
      <c r="P6564"/>
      <c r="Q6564"/>
      <c r="R6564"/>
      <c r="S6564"/>
      <c r="T6564"/>
      <c r="U6564"/>
      <c r="V6564"/>
      <c r="W6564"/>
      <c r="X6564" s="410"/>
      <c r="Y6564" s="410"/>
      <c r="Z6564" s="410"/>
      <c r="AA6564" s="410"/>
      <c r="AB6564" s="410"/>
      <c r="AC6564" s="410"/>
      <c r="AD6564" s="410"/>
    </row>
    <row r="6565" spans="1:30" s="30" customFormat="1" x14ac:dyDescent="0.25">
      <c r="A6565"/>
      <c r="B6565"/>
      <c r="C6565" s="33"/>
      <c r="D6565" s="33"/>
      <c r="E6565" s="33"/>
      <c r="F6565" s="33"/>
      <c r="G6565" s="33"/>
      <c r="N6565"/>
      <c r="O6565"/>
      <c r="P6565"/>
      <c r="Q6565"/>
      <c r="R6565"/>
      <c r="S6565"/>
      <c r="T6565"/>
      <c r="U6565"/>
      <c r="V6565"/>
      <c r="W6565"/>
      <c r="X6565" s="410"/>
      <c r="Y6565" s="410"/>
      <c r="Z6565" s="410"/>
      <c r="AA6565" s="410"/>
      <c r="AB6565" s="410"/>
      <c r="AC6565" s="410"/>
      <c r="AD6565" s="410"/>
    </row>
    <row r="6566" spans="1:30" s="30" customFormat="1" x14ac:dyDescent="0.25">
      <c r="A6566"/>
      <c r="B6566"/>
      <c r="C6566" s="33"/>
      <c r="D6566" s="33"/>
      <c r="E6566" s="33"/>
      <c r="F6566" s="33"/>
      <c r="G6566" s="33"/>
      <c r="N6566"/>
      <c r="O6566"/>
      <c r="P6566"/>
      <c r="Q6566"/>
      <c r="R6566"/>
      <c r="S6566"/>
      <c r="T6566"/>
      <c r="U6566"/>
      <c r="V6566"/>
      <c r="W6566"/>
      <c r="X6566" s="410"/>
      <c r="Y6566" s="410"/>
      <c r="Z6566" s="410"/>
      <c r="AA6566" s="410"/>
      <c r="AB6566" s="410"/>
      <c r="AC6566" s="410"/>
      <c r="AD6566" s="410"/>
    </row>
    <row r="6567" spans="1:30" s="30" customFormat="1" x14ac:dyDescent="0.25">
      <c r="A6567"/>
      <c r="B6567"/>
      <c r="C6567" s="33"/>
      <c r="D6567" s="33"/>
      <c r="E6567" s="33"/>
      <c r="F6567" s="33"/>
      <c r="G6567" s="33"/>
      <c r="N6567"/>
      <c r="O6567"/>
      <c r="P6567"/>
      <c r="Q6567"/>
      <c r="R6567"/>
      <c r="S6567"/>
      <c r="T6567"/>
      <c r="U6567"/>
      <c r="V6567"/>
      <c r="W6567"/>
      <c r="X6567" s="410"/>
      <c r="Y6567" s="410"/>
      <c r="Z6567" s="410"/>
      <c r="AA6567" s="410"/>
      <c r="AB6567" s="410"/>
      <c r="AC6567" s="410"/>
      <c r="AD6567" s="410"/>
    </row>
    <row r="6568" spans="1:30" s="30" customFormat="1" x14ac:dyDescent="0.25">
      <c r="A6568"/>
      <c r="B6568"/>
      <c r="C6568" s="33"/>
      <c r="D6568" s="33"/>
      <c r="E6568" s="33"/>
      <c r="F6568" s="33"/>
      <c r="G6568" s="33"/>
      <c r="N6568"/>
      <c r="O6568"/>
      <c r="P6568"/>
      <c r="Q6568"/>
      <c r="R6568"/>
      <c r="S6568"/>
      <c r="T6568"/>
      <c r="U6568"/>
      <c r="V6568"/>
      <c r="W6568"/>
      <c r="X6568" s="410"/>
      <c r="Y6568" s="410"/>
      <c r="Z6568" s="410"/>
      <c r="AA6568" s="410"/>
      <c r="AB6568" s="410"/>
      <c r="AC6568" s="410"/>
      <c r="AD6568" s="410"/>
    </row>
    <row r="6569" spans="1:30" s="30" customFormat="1" x14ac:dyDescent="0.25">
      <c r="A6569"/>
      <c r="B6569"/>
      <c r="C6569" s="33"/>
      <c r="D6569" s="33"/>
      <c r="E6569" s="33"/>
      <c r="F6569" s="33"/>
      <c r="G6569" s="33"/>
      <c r="N6569"/>
      <c r="O6569"/>
      <c r="P6569"/>
      <c r="Q6569"/>
      <c r="R6569"/>
      <c r="S6569"/>
      <c r="T6569"/>
      <c r="U6569"/>
      <c r="V6569"/>
      <c r="W6569"/>
      <c r="X6569" s="410"/>
      <c r="Y6569" s="410"/>
      <c r="Z6569" s="410"/>
      <c r="AA6569" s="410"/>
      <c r="AB6569" s="410"/>
      <c r="AC6569" s="410"/>
      <c r="AD6569" s="410"/>
    </row>
    <row r="6570" spans="1:30" s="30" customFormat="1" x14ac:dyDescent="0.25">
      <c r="A6570"/>
      <c r="B6570"/>
      <c r="C6570" s="33"/>
      <c r="D6570" s="33"/>
      <c r="E6570" s="33"/>
      <c r="F6570" s="33"/>
      <c r="G6570" s="33"/>
      <c r="N6570"/>
      <c r="O6570"/>
      <c r="P6570"/>
      <c r="Q6570"/>
      <c r="R6570"/>
      <c r="S6570"/>
      <c r="T6570"/>
      <c r="U6570"/>
      <c r="V6570"/>
      <c r="W6570"/>
      <c r="X6570" s="410"/>
      <c r="Y6570" s="410"/>
      <c r="Z6570" s="410"/>
      <c r="AA6570" s="410"/>
      <c r="AB6570" s="410"/>
      <c r="AC6570" s="410"/>
      <c r="AD6570" s="410"/>
    </row>
    <row r="6571" spans="1:30" s="30" customFormat="1" x14ac:dyDescent="0.25">
      <c r="A6571"/>
      <c r="B6571"/>
      <c r="C6571" s="33"/>
      <c r="D6571" s="33"/>
      <c r="E6571" s="33"/>
      <c r="F6571" s="33"/>
      <c r="G6571" s="33"/>
      <c r="N6571"/>
      <c r="O6571"/>
      <c r="P6571"/>
      <c r="Q6571"/>
      <c r="R6571"/>
      <c r="S6571"/>
      <c r="T6571"/>
      <c r="U6571"/>
      <c r="V6571"/>
      <c r="W6571"/>
      <c r="X6571" s="410"/>
      <c r="Y6571" s="410"/>
      <c r="Z6571" s="410"/>
      <c r="AA6571" s="410"/>
      <c r="AB6571" s="410"/>
      <c r="AC6571" s="410"/>
      <c r="AD6571" s="410"/>
    </row>
    <row r="6572" spans="1:30" s="30" customFormat="1" x14ac:dyDescent="0.25">
      <c r="A6572"/>
      <c r="B6572"/>
      <c r="C6572" s="33"/>
      <c r="D6572" s="33"/>
      <c r="E6572" s="33"/>
      <c r="F6572" s="33"/>
      <c r="G6572" s="33"/>
      <c r="N6572"/>
      <c r="O6572"/>
      <c r="P6572"/>
      <c r="Q6572"/>
      <c r="R6572"/>
      <c r="S6572"/>
      <c r="T6572"/>
      <c r="U6572"/>
      <c r="V6572"/>
      <c r="W6572"/>
      <c r="X6572" s="410"/>
      <c r="Y6572" s="410"/>
      <c r="Z6572" s="410"/>
      <c r="AA6572" s="410"/>
      <c r="AB6572" s="410"/>
      <c r="AC6572" s="410"/>
      <c r="AD6572" s="410"/>
    </row>
    <row r="6573" spans="1:30" s="30" customFormat="1" x14ac:dyDescent="0.25">
      <c r="A6573"/>
      <c r="B6573"/>
      <c r="C6573" s="33"/>
      <c r="D6573" s="33"/>
      <c r="E6573" s="33"/>
      <c r="F6573" s="33"/>
      <c r="G6573" s="33"/>
      <c r="N6573"/>
      <c r="O6573"/>
      <c r="P6573"/>
      <c r="Q6573"/>
      <c r="R6573"/>
      <c r="S6573"/>
      <c r="T6573"/>
      <c r="U6573"/>
      <c r="V6573"/>
      <c r="W6573"/>
      <c r="X6573" s="410"/>
      <c r="Y6573" s="410"/>
      <c r="Z6573" s="410"/>
      <c r="AA6573" s="410"/>
      <c r="AB6573" s="410"/>
      <c r="AC6573" s="410"/>
      <c r="AD6573" s="410"/>
    </row>
    <row r="6574" spans="1:30" s="30" customFormat="1" x14ac:dyDescent="0.25">
      <c r="A6574"/>
      <c r="B6574"/>
      <c r="C6574" s="33"/>
      <c r="D6574" s="33"/>
      <c r="E6574" s="33"/>
      <c r="F6574" s="33"/>
      <c r="G6574" s="33"/>
      <c r="N6574"/>
      <c r="O6574"/>
      <c r="P6574"/>
      <c r="Q6574"/>
      <c r="R6574"/>
      <c r="S6574"/>
      <c r="T6574"/>
      <c r="U6574"/>
      <c r="V6574"/>
      <c r="W6574"/>
      <c r="X6574" s="410"/>
      <c r="Y6574" s="410"/>
      <c r="Z6574" s="410"/>
      <c r="AA6574" s="410"/>
      <c r="AB6574" s="410"/>
      <c r="AC6574" s="410"/>
      <c r="AD6574" s="410"/>
    </row>
    <row r="6575" spans="1:30" s="30" customFormat="1" x14ac:dyDescent="0.25">
      <c r="A6575"/>
      <c r="B6575"/>
      <c r="C6575" s="33"/>
      <c r="D6575" s="33"/>
      <c r="E6575" s="33"/>
      <c r="F6575" s="33"/>
      <c r="G6575" s="33"/>
      <c r="N6575"/>
      <c r="O6575"/>
      <c r="P6575"/>
      <c r="Q6575"/>
      <c r="R6575"/>
      <c r="S6575"/>
      <c r="T6575"/>
      <c r="U6575"/>
      <c r="V6575"/>
      <c r="W6575"/>
      <c r="X6575" s="410"/>
      <c r="Y6575" s="410"/>
      <c r="Z6575" s="410"/>
      <c r="AA6575" s="410"/>
      <c r="AB6575" s="410"/>
      <c r="AC6575" s="410"/>
      <c r="AD6575" s="410"/>
    </row>
    <row r="6576" spans="1:30" s="30" customFormat="1" x14ac:dyDescent="0.25">
      <c r="A6576"/>
      <c r="B6576"/>
      <c r="C6576" s="33"/>
      <c r="D6576" s="33"/>
      <c r="E6576" s="33"/>
      <c r="F6576" s="33"/>
      <c r="G6576" s="33"/>
      <c r="N6576"/>
      <c r="O6576"/>
      <c r="P6576"/>
      <c r="Q6576"/>
      <c r="R6576"/>
      <c r="S6576"/>
      <c r="T6576"/>
      <c r="U6576"/>
      <c r="V6576"/>
      <c r="W6576"/>
      <c r="X6576" s="410"/>
      <c r="Y6576" s="410"/>
      <c r="Z6576" s="410"/>
      <c r="AA6576" s="410"/>
      <c r="AB6576" s="410"/>
      <c r="AC6576" s="410"/>
      <c r="AD6576" s="410"/>
    </row>
    <row r="6577" spans="1:30" s="30" customFormat="1" x14ac:dyDescent="0.25">
      <c r="A6577"/>
      <c r="B6577"/>
      <c r="C6577" s="33"/>
      <c r="D6577" s="33"/>
      <c r="E6577" s="33"/>
      <c r="F6577" s="33"/>
      <c r="G6577" s="33"/>
      <c r="N6577"/>
      <c r="O6577"/>
      <c r="P6577"/>
      <c r="Q6577"/>
      <c r="R6577"/>
      <c r="S6577"/>
      <c r="T6577"/>
      <c r="U6577"/>
      <c r="V6577"/>
      <c r="W6577"/>
      <c r="X6577" s="410"/>
      <c r="Y6577" s="410"/>
      <c r="Z6577" s="410"/>
      <c r="AA6577" s="410"/>
      <c r="AB6577" s="410"/>
      <c r="AC6577" s="410"/>
      <c r="AD6577" s="410"/>
    </row>
    <row r="6578" spans="1:30" s="30" customFormat="1" x14ac:dyDescent="0.25">
      <c r="A6578"/>
      <c r="B6578"/>
      <c r="C6578" s="33"/>
      <c r="D6578" s="33"/>
      <c r="E6578" s="33"/>
      <c r="F6578" s="33"/>
      <c r="G6578" s="33"/>
      <c r="N6578"/>
      <c r="O6578"/>
      <c r="P6578"/>
      <c r="Q6578"/>
      <c r="R6578"/>
      <c r="S6578"/>
      <c r="T6578"/>
      <c r="U6578"/>
      <c r="V6578"/>
      <c r="W6578"/>
      <c r="X6578" s="410"/>
      <c r="Y6578" s="410"/>
      <c r="Z6578" s="410"/>
      <c r="AA6578" s="410"/>
      <c r="AB6578" s="410"/>
      <c r="AC6578" s="410"/>
      <c r="AD6578" s="410"/>
    </row>
    <row r="6579" spans="1:30" s="30" customFormat="1" x14ac:dyDescent="0.25">
      <c r="A6579"/>
      <c r="B6579"/>
      <c r="C6579" s="33"/>
      <c r="D6579" s="33"/>
      <c r="E6579" s="33"/>
      <c r="F6579" s="33"/>
      <c r="G6579" s="33"/>
      <c r="N6579"/>
      <c r="O6579"/>
      <c r="P6579"/>
      <c r="Q6579"/>
      <c r="R6579"/>
      <c r="S6579"/>
      <c r="T6579"/>
      <c r="U6579"/>
      <c r="V6579"/>
      <c r="W6579"/>
      <c r="X6579" s="410"/>
      <c r="Y6579" s="410"/>
      <c r="Z6579" s="410"/>
      <c r="AA6579" s="410"/>
      <c r="AB6579" s="410"/>
      <c r="AC6579" s="410"/>
      <c r="AD6579" s="410"/>
    </row>
    <row r="6580" spans="1:30" s="30" customFormat="1" x14ac:dyDescent="0.25">
      <c r="A6580"/>
      <c r="B6580"/>
      <c r="C6580" s="33"/>
      <c r="D6580" s="33"/>
      <c r="E6580" s="33"/>
      <c r="F6580" s="33"/>
      <c r="G6580" s="33"/>
      <c r="N6580"/>
      <c r="O6580"/>
      <c r="P6580"/>
      <c r="Q6580"/>
      <c r="R6580"/>
      <c r="S6580"/>
      <c r="T6580"/>
      <c r="U6580"/>
      <c r="V6580"/>
      <c r="W6580"/>
      <c r="X6580" s="410"/>
      <c r="Y6580" s="410"/>
      <c r="Z6580" s="410"/>
      <c r="AA6580" s="410"/>
      <c r="AB6580" s="410"/>
      <c r="AC6580" s="410"/>
      <c r="AD6580" s="410"/>
    </row>
    <row r="6581" spans="1:30" s="30" customFormat="1" x14ac:dyDescent="0.25">
      <c r="A6581"/>
      <c r="B6581"/>
      <c r="C6581" s="33"/>
      <c r="D6581" s="33"/>
      <c r="E6581" s="33"/>
      <c r="F6581" s="33"/>
      <c r="G6581" s="33"/>
      <c r="N6581"/>
      <c r="O6581"/>
      <c r="P6581"/>
      <c r="Q6581"/>
      <c r="R6581"/>
      <c r="S6581"/>
      <c r="T6581"/>
      <c r="U6581"/>
      <c r="V6581"/>
      <c r="W6581"/>
      <c r="X6581" s="410"/>
      <c r="Y6581" s="410"/>
      <c r="Z6581" s="410"/>
      <c r="AA6581" s="410"/>
      <c r="AB6581" s="410"/>
      <c r="AC6581" s="410"/>
      <c r="AD6581" s="410"/>
    </row>
    <row r="6582" spans="1:30" s="30" customFormat="1" x14ac:dyDescent="0.25">
      <c r="A6582"/>
      <c r="B6582"/>
      <c r="C6582" s="33"/>
      <c r="D6582" s="33"/>
      <c r="E6582" s="33"/>
      <c r="F6582" s="33"/>
      <c r="G6582" s="33"/>
      <c r="N6582"/>
      <c r="O6582"/>
      <c r="P6582"/>
      <c r="Q6582"/>
      <c r="R6582"/>
      <c r="S6582"/>
      <c r="T6582"/>
      <c r="U6582"/>
      <c r="V6582"/>
      <c r="W6582"/>
      <c r="X6582" s="410"/>
      <c r="Y6582" s="410"/>
      <c r="Z6582" s="410"/>
      <c r="AA6582" s="410"/>
      <c r="AB6582" s="410"/>
      <c r="AC6582" s="410"/>
      <c r="AD6582" s="410"/>
    </row>
    <row r="6583" spans="1:30" s="30" customFormat="1" x14ac:dyDescent="0.25">
      <c r="A6583"/>
      <c r="B6583"/>
      <c r="C6583" s="33"/>
      <c r="D6583" s="33"/>
      <c r="E6583" s="33"/>
      <c r="F6583" s="33"/>
      <c r="G6583" s="33"/>
      <c r="N6583"/>
      <c r="O6583"/>
      <c r="P6583"/>
      <c r="Q6583"/>
      <c r="R6583"/>
      <c r="S6583"/>
      <c r="T6583"/>
      <c r="U6583"/>
      <c r="V6583"/>
      <c r="W6583"/>
      <c r="X6583" s="410"/>
      <c r="Y6583" s="410"/>
      <c r="Z6583" s="410"/>
      <c r="AA6583" s="410"/>
      <c r="AB6583" s="410"/>
      <c r="AC6583" s="410"/>
      <c r="AD6583" s="410"/>
    </row>
    <row r="6584" spans="1:30" s="30" customFormat="1" x14ac:dyDescent="0.25">
      <c r="A6584"/>
      <c r="B6584"/>
      <c r="C6584" s="33"/>
      <c r="D6584" s="33"/>
      <c r="E6584" s="33"/>
      <c r="F6584" s="33"/>
      <c r="G6584" s="33"/>
      <c r="N6584"/>
      <c r="O6584"/>
      <c r="P6584"/>
      <c r="Q6584"/>
      <c r="R6584"/>
      <c r="S6584"/>
      <c r="T6584"/>
      <c r="U6584"/>
      <c r="V6584"/>
      <c r="W6584"/>
      <c r="X6584" s="410"/>
      <c r="Y6584" s="410"/>
      <c r="Z6584" s="410"/>
      <c r="AA6584" s="410"/>
      <c r="AB6584" s="410"/>
      <c r="AC6584" s="410"/>
      <c r="AD6584" s="410"/>
    </row>
    <row r="6585" spans="1:30" s="30" customFormat="1" x14ac:dyDescent="0.25">
      <c r="A6585"/>
      <c r="B6585"/>
      <c r="C6585" s="33"/>
      <c r="D6585" s="33"/>
      <c r="E6585" s="33"/>
      <c r="F6585" s="33"/>
      <c r="G6585" s="33"/>
      <c r="N6585"/>
      <c r="O6585"/>
      <c r="P6585"/>
      <c r="Q6585"/>
      <c r="R6585"/>
      <c r="S6585"/>
      <c r="T6585"/>
      <c r="U6585"/>
      <c r="V6585"/>
      <c r="W6585"/>
      <c r="X6585" s="410"/>
      <c r="Y6585" s="410"/>
      <c r="Z6585" s="410"/>
      <c r="AA6585" s="410"/>
      <c r="AB6585" s="410"/>
      <c r="AC6585" s="410"/>
      <c r="AD6585" s="410"/>
    </row>
    <row r="6586" spans="1:30" s="30" customFormat="1" x14ac:dyDescent="0.25">
      <c r="A6586"/>
      <c r="B6586"/>
      <c r="C6586" s="33"/>
      <c r="D6586" s="33"/>
      <c r="E6586" s="33"/>
      <c r="F6586" s="33"/>
      <c r="G6586" s="33"/>
      <c r="N6586"/>
      <c r="O6586"/>
      <c r="P6586"/>
      <c r="Q6586"/>
      <c r="R6586"/>
      <c r="S6586"/>
      <c r="T6586"/>
      <c r="U6586"/>
      <c r="V6586"/>
      <c r="W6586"/>
      <c r="X6586" s="410"/>
      <c r="Y6586" s="410"/>
      <c r="Z6586" s="410"/>
      <c r="AA6586" s="410"/>
      <c r="AB6586" s="410"/>
      <c r="AC6586" s="410"/>
      <c r="AD6586" s="410"/>
    </row>
    <row r="6587" spans="1:30" s="30" customFormat="1" x14ac:dyDescent="0.25">
      <c r="A6587"/>
      <c r="B6587"/>
      <c r="C6587" s="33"/>
      <c r="D6587" s="33"/>
      <c r="E6587" s="33"/>
      <c r="F6587" s="33"/>
      <c r="G6587" s="33"/>
      <c r="N6587"/>
      <c r="O6587"/>
      <c r="P6587"/>
      <c r="Q6587"/>
      <c r="R6587"/>
      <c r="S6587"/>
      <c r="T6587"/>
      <c r="U6587"/>
      <c r="V6587"/>
      <c r="W6587"/>
      <c r="X6587" s="410"/>
      <c r="Y6587" s="410"/>
      <c r="Z6587" s="410"/>
      <c r="AA6587" s="410"/>
      <c r="AB6587" s="410"/>
      <c r="AC6587" s="410"/>
      <c r="AD6587" s="410"/>
    </row>
    <row r="6588" spans="1:30" s="30" customFormat="1" x14ac:dyDescent="0.25">
      <c r="A6588"/>
      <c r="B6588"/>
      <c r="C6588" s="33"/>
      <c r="D6588" s="33"/>
      <c r="E6588" s="33"/>
      <c r="F6588" s="33"/>
      <c r="G6588" s="33"/>
      <c r="N6588"/>
      <c r="O6588"/>
      <c r="P6588"/>
      <c r="Q6588"/>
      <c r="R6588"/>
      <c r="S6588"/>
      <c r="T6588"/>
      <c r="U6588"/>
      <c r="V6588"/>
      <c r="W6588"/>
      <c r="X6588" s="410"/>
      <c r="Y6588" s="410"/>
      <c r="Z6588" s="410"/>
      <c r="AA6588" s="410"/>
      <c r="AB6588" s="410"/>
      <c r="AC6588" s="410"/>
      <c r="AD6588" s="410"/>
    </row>
    <row r="6589" spans="1:30" s="30" customFormat="1" x14ac:dyDescent="0.25">
      <c r="A6589"/>
      <c r="B6589"/>
      <c r="C6589" s="33"/>
      <c r="D6589" s="33"/>
      <c r="E6589" s="33"/>
      <c r="F6589" s="33"/>
      <c r="G6589" s="33"/>
      <c r="N6589"/>
      <c r="O6589"/>
      <c r="P6589"/>
      <c r="Q6589"/>
      <c r="R6589"/>
      <c r="S6589"/>
      <c r="T6589"/>
      <c r="U6589"/>
      <c r="V6589"/>
      <c r="W6589"/>
      <c r="X6589" s="410"/>
      <c r="Y6589" s="410"/>
      <c r="Z6589" s="410"/>
      <c r="AA6589" s="410"/>
      <c r="AB6589" s="410"/>
      <c r="AC6589" s="410"/>
      <c r="AD6589" s="410"/>
    </row>
    <row r="6590" spans="1:30" s="30" customFormat="1" x14ac:dyDescent="0.25">
      <c r="A6590"/>
      <c r="B6590"/>
      <c r="C6590" s="33"/>
      <c r="D6590" s="33"/>
      <c r="E6590" s="33"/>
      <c r="F6590" s="33"/>
      <c r="G6590" s="33"/>
      <c r="N6590"/>
      <c r="O6590"/>
      <c r="P6590"/>
      <c r="Q6590"/>
      <c r="R6590"/>
      <c r="S6590"/>
      <c r="T6590"/>
      <c r="U6590"/>
      <c r="V6590"/>
      <c r="W6590"/>
      <c r="X6590" s="410"/>
      <c r="Y6590" s="410"/>
      <c r="Z6590" s="410"/>
      <c r="AA6590" s="410"/>
      <c r="AB6590" s="410"/>
      <c r="AC6590" s="410"/>
      <c r="AD6590" s="410"/>
    </row>
    <row r="6591" spans="1:30" s="30" customFormat="1" x14ac:dyDescent="0.25">
      <c r="A6591"/>
      <c r="B6591"/>
      <c r="C6591" s="33"/>
      <c r="D6591" s="33"/>
      <c r="E6591" s="33"/>
      <c r="F6591" s="33"/>
      <c r="G6591" s="33"/>
      <c r="N6591"/>
      <c r="O6591"/>
      <c r="P6591"/>
      <c r="Q6591"/>
      <c r="R6591"/>
      <c r="S6591"/>
      <c r="T6591"/>
      <c r="U6591"/>
      <c r="V6591"/>
      <c r="W6591"/>
      <c r="X6591" s="410"/>
      <c r="Y6591" s="410"/>
      <c r="Z6591" s="410"/>
      <c r="AA6591" s="410"/>
      <c r="AB6591" s="410"/>
      <c r="AC6591" s="410"/>
      <c r="AD6591" s="410"/>
    </row>
    <row r="6592" spans="1:30" s="30" customFormat="1" x14ac:dyDescent="0.25">
      <c r="A6592"/>
      <c r="B6592"/>
      <c r="C6592" s="33"/>
      <c r="D6592" s="33"/>
      <c r="E6592" s="33"/>
      <c r="F6592" s="33"/>
      <c r="G6592" s="33"/>
      <c r="N6592"/>
      <c r="O6592"/>
      <c r="P6592"/>
      <c r="Q6592"/>
      <c r="R6592"/>
      <c r="S6592"/>
      <c r="T6592"/>
      <c r="U6592"/>
      <c r="V6592"/>
      <c r="W6592"/>
      <c r="X6592" s="410"/>
      <c r="Y6592" s="410"/>
      <c r="Z6592" s="410"/>
      <c r="AA6592" s="410"/>
      <c r="AB6592" s="410"/>
      <c r="AC6592" s="410"/>
      <c r="AD6592" s="410"/>
    </row>
    <row r="6593" spans="1:30" s="30" customFormat="1" x14ac:dyDescent="0.25">
      <c r="A6593"/>
      <c r="B6593"/>
      <c r="C6593" s="33"/>
      <c r="D6593" s="33"/>
      <c r="E6593" s="33"/>
      <c r="F6593" s="33"/>
      <c r="G6593" s="33"/>
      <c r="N6593"/>
      <c r="O6593"/>
      <c r="P6593"/>
      <c r="Q6593"/>
      <c r="R6593"/>
      <c r="S6593"/>
      <c r="T6593"/>
      <c r="U6593"/>
      <c r="V6593"/>
      <c r="W6593"/>
      <c r="X6593" s="410"/>
      <c r="Y6593" s="410"/>
      <c r="Z6593" s="410"/>
      <c r="AA6593" s="410"/>
      <c r="AB6593" s="410"/>
      <c r="AC6593" s="410"/>
      <c r="AD6593" s="410"/>
    </row>
    <row r="6594" spans="1:30" s="30" customFormat="1" x14ac:dyDescent="0.25">
      <c r="A6594"/>
      <c r="B6594"/>
      <c r="C6594" s="33"/>
      <c r="D6594" s="33"/>
      <c r="E6594" s="33"/>
      <c r="F6594" s="33"/>
      <c r="G6594" s="33"/>
      <c r="N6594"/>
      <c r="O6594"/>
      <c r="P6594"/>
      <c r="Q6594"/>
      <c r="R6594"/>
      <c r="S6594"/>
      <c r="T6594"/>
      <c r="U6594"/>
      <c r="V6594"/>
      <c r="W6594"/>
      <c r="X6594" s="410"/>
      <c r="Y6594" s="410"/>
      <c r="Z6594" s="410"/>
      <c r="AA6594" s="410"/>
      <c r="AB6594" s="410"/>
      <c r="AC6594" s="410"/>
      <c r="AD6594" s="410"/>
    </row>
    <row r="6595" spans="1:30" s="30" customFormat="1" x14ac:dyDescent="0.25">
      <c r="A6595"/>
      <c r="B6595"/>
      <c r="C6595" s="33"/>
      <c r="D6595" s="33"/>
      <c r="E6595" s="33"/>
      <c r="F6595" s="33"/>
      <c r="G6595" s="33"/>
      <c r="N6595"/>
      <c r="O6595"/>
      <c r="P6595"/>
      <c r="Q6595"/>
      <c r="R6595"/>
      <c r="S6595"/>
      <c r="T6595"/>
      <c r="U6595"/>
      <c r="V6595"/>
      <c r="W6595"/>
      <c r="X6595" s="410"/>
      <c r="Y6595" s="410"/>
      <c r="Z6595" s="410"/>
      <c r="AA6595" s="410"/>
      <c r="AB6595" s="410"/>
      <c r="AC6595" s="410"/>
      <c r="AD6595" s="410"/>
    </row>
    <row r="6596" spans="1:30" s="30" customFormat="1" x14ac:dyDescent="0.25">
      <c r="A6596"/>
      <c r="B6596"/>
      <c r="C6596" s="33"/>
      <c r="D6596" s="33"/>
      <c r="E6596" s="33"/>
      <c r="F6596" s="33"/>
      <c r="G6596" s="33"/>
      <c r="N6596"/>
      <c r="O6596"/>
      <c r="P6596"/>
      <c r="Q6596"/>
      <c r="R6596"/>
      <c r="S6596"/>
      <c r="T6596"/>
      <c r="U6596"/>
      <c r="V6596"/>
      <c r="W6596"/>
      <c r="X6596" s="410"/>
      <c r="Y6596" s="410"/>
      <c r="Z6596" s="410"/>
      <c r="AA6596" s="410"/>
      <c r="AB6596" s="410"/>
      <c r="AC6596" s="410"/>
      <c r="AD6596" s="410"/>
    </row>
    <row r="6597" spans="1:30" s="30" customFormat="1" x14ac:dyDescent="0.25">
      <c r="A6597"/>
      <c r="B6597"/>
      <c r="C6597" s="33"/>
      <c r="D6597" s="33"/>
      <c r="E6597" s="33"/>
      <c r="F6597" s="33"/>
      <c r="G6597" s="33"/>
      <c r="N6597"/>
      <c r="O6597"/>
      <c r="P6597"/>
      <c r="Q6597"/>
      <c r="R6597"/>
      <c r="S6597"/>
      <c r="T6597"/>
      <c r="U6597"/>
      <c r="V6597"/>
      <c r="W6597"/>
      <c r="X6597" s="410"/>
      <c r="Y6597" s="410"/>
      <c r="Z6597" s="410"/>
      <c r="AA6597" s="410"/>
      <c r="AB6597" s="410"/>
      <c r="AC6597" s="410"/>
      <c r="AD6597" s="410"/>
    </row>
    <row r="6598" spans="1:30" s="30" customFormat="1" x14ac:dyDescent="0.25">
      <c r="A6598"/>
      <c r="B6598"/>
      <c r="C6598" s="33"/>
      <c r="D6598" s="33"/>
      <c r="E6598" s="33"/>
      <c r="F6598" s="33"/>
      <c r="G6598" s="33"/>
      <c r="N6598"/>
      <c r="O6598"/>
      <c r="P6598"/>
      <c r="Q6598"/>
      <c r="R6598"/>
      <c r="S6598"/>
      <c r="T6598"/>
      <c r="U6598"/>
      <c r="V6598"/>
      <c r="W6598"/>
      <c r="X6598" s="410"/>
      <c r="Y6598" s="410"/>
      <c r="Z6598" s="410"/>
      <c r="AA6598" s="410"/>
      <c r="AB6598" s="410"/>
      <c r="AC6598" s="410"/>
      <c r="AD6598" s="410"/>
    </row>
    <row r="6599" spans="1:30" s="30" customFormat="1" x14ac:dyDescent="0.25">
      <c r="A6599"/>
      <c r="B6599"/>
      <c r="C6599" s="33"/>
      <c r="D6599" s="33"/>
      <c r="E6599" s="33"/>
      <c r="F6599" s="33"/>
      <c r="G6599" s="33"/>
      <c r="N6599"/>
      <c r="O6599"/>
      <c r="P6599"/>
      <c r="Q6599"/>
      <c r="R6599"/>
      <c r="S6599"/>
      <c r="T6599"/>
      <c r="U6599"/>
      <c r="V6599"/>
      <c r="W6599"/>
      <c r="X6599" s="410"/>
      <c r="Y6599" s="410"/>
      <c r="Z6599" s="410"/>
      <c r="AA6599" s="410"/>
      <c r="AB6599" s="410"/>
      <c r="AC6599" s="410"/>
      <c r="AD6599" s="410"/>
    </row>
    <row r="6600" spans="1:30" s="30" customFormat="1" x14ac:dyDescent="0.25">
      <c r="A6600"/>
      <c r="B6600"/>
      <c r="C6600" s="33"/>
      <c r="D6600" s="33"/>
      <c r="E6600" s="33"/>
      <c r="F6600" s="33"/>
      <c r="G6600" s="33"/>
      <c r="N6600"/>
      <c r="O6600"/>
      <c r="P6600"/>
      <c r="Q6600"/>
      <c r="R6600"/>
      <c r="S6600"/>
      <c r="T6600"/>
      <c r="U6600"/>
      <c r="V6600"/>
      <c r="W6600"/>
      <c r="X6600" s="410"/>
      <c r="Y6600" s="410"/>
      <c r="Z6600" s="410"/>
      <c r="AA6600" s="410"/>
      <c r="AB6600" s="410"/>
      <c r="AC6600" s="410"/>
      <c r="AD6600" s="410"/>
    </row>
    <row r="6601" spans="1:30" s="30" customFormat="1" x14ac:dyDescent="0.25">
      <c r="A6601"/>
      <c r="B6601"/>
      <c r="C6601" s="33"/>
      <c r="D6601" s="33"/>
      <c r="E6601" s="33"/>
      <c r="F6601" s="33"/>
      <c r="G6601" s="33"/>
      <c r="N6601"/>
      <c r="O6601"/>
      <c r="P6601"/>
      <c r="Q6601"/>
      <c r="R6601"/>
      <c r="S6601"/>
      <c r="T6601"/>
      <c r="U6601"/>
      <c r="V6601"/>
      <c r="W6601"/>
      <c r="X6601" s="410"/>
      <c r="Y6601" s="410"/>
      <c r="Z6601" s="410"/>
      <c r="AA6601" s="410"/>
      <c r="AB6601" s="410"/>
      <c r="AC6601" s="410"/>
      <c r="AD6601" s="410"/>
    </row>
    <row r="6602" spans="1:30" s="30" customFormat="1" x14ac:dyDescent="0.25">
      <c r="A6602"/>
      <c r="B6602"/>
      <c r="C6602" s="33"/>
      <c r="D6602" s="33"/>
      <c r="E6602" s="33"/>
      <c r="F6602" s="33"/>
      <c r="G6602" s="33"/>
      <c r="N6602"/>
      <c r="O6602"/>
      <c r="P6602"/>
      <c r="Q6602"/>
      <c r="R6602"/>
      <c r="S6602"/>
      <c r="T6602"/>
      <c r="U6602"/>
      <c r="V6602"/>
      <c r="W6602"/>
      <c r="X6602" s="410"/>
      <c r="Y6602" s="410"/>
      <c r="Z6602" s="410"/>
      <c r="AA6602" s="410"/>
      <c r="AB6602" s="410"/>
      <c r="AC6602" s="410"/>
      <c r="AD6602" s="410"/>
    </row>
    <row r="6603" spans="1:30" s="30" customFormat="1" x14ac:dyDescent="0.25">
      <c r="A6603"/>
      <c r="B6603"/>
      <c r="C6603" s="33"/>
      <c r="D6603" s="33"/>
      <c r="E6603" s="33"/>
      <c r="F6603" s="33"/>
      <c r="G6603" s="33"/>
      <c r="N6603"/>
      <c r="O6603"/>
      <c r="P6603"/>
      <c r="Q6603"/>
      <c r="R6603"/>
      <c r="S6603"/>
      <c r="T6603"/>
      <c r="U6603"/>
      <c r="V6603"/>
      <c r="W6603"/>
      <c r="X6603" s="410"/>
      <c r="Y6603" s="410"/>
      <c r="Z6603" s="410"/>
      <c r="AA6603" s="410"/>
      <c r="AB6603" s="410"/>
      <c r="AC6603" s="410"/>
      <c r="AD6603" s="410"/>
    </row>
    <row r="6604" spans="1:30" s="30" customFormat="1" x14ac:dyDescent="0.25">
      <c r="A6604"/>
      <c r="B6604"/>
      <c r="C6604" s="33"/>
      <c r="D6604" s="33"/>
      <c r="E6604" s="33"/>
      <c r="F6604" s="33"/>
      <c r="G6604" s="33"/>
      <c r="N6604"/>
      <c r="O6604"/>
      <c r="P6604"/>
      <c r="Q6604"/>
      <c r="R6604"/>
      <c r="S6604"/>
      <c r="T6604"/>
      <c r="U6604"/>
      <c r="V6604"/>
      <c r="W6604"/>
      <c r="X6604" s="410"/>
      <c r="Y6604" s="410"/>
      <c r="Z6604" s="410"/>
      <c r="AA6604" s="410"/>
      <c r="AB6604" s="410"/>
      <c r="AC6604" s="410"/>
      <c r="AD6604" s="410"/>
    </row>
    <row r="6605" spans="1:30" s="30" customFormat="1" x14ac:dyDescent="0.25">
      <c r="A6605"/>
      <c r="B6605"/>
      <c r="C6605" s="33"/>
      <c r="D6605" s="33"/>
      <c r="E6605" s="33"/>
      <c r="F6605" s="33"/>
      <c r="G6605" s="33"/>
      <c r="N6605"/>
      <c r="O6605"/>
      <c r="P6605"/>
      <c r="Q6605"/>
      <c r="R6605"/>
      <c r="S6605"/>
      <c r="T6605"/>
      <c r="U6605"/>
      <c r="V6605"/>
      <c r="W6605"/>
      <c r="X6605" s="410"/>
      <c r="Y6605" s="410"/>
      <c r="Z6605" s="410"/>
      <c r="AA6605" s="410"/>
      <c r="AB6605" s="410"/>
      <c r="AC6605" s="410"/>
      <c r="AD6605" s="410"/>
    </row>
    <row r="6606" spans="1:30" s="30" customFormat="1" x14ac:dyDescent="0.25">
      <c r="A6606"/>
      <c r="B6606"/>
      <c r="C6606" s="33"/>
      <c r="D6606" s="33"/>
      <c r="E6606" s="33"/>
      <c r="F6606" s="33"/>
      <c r="G6606" s="33"/>
      <c r="N6606"/>
      <c r="O6606"/>
      <c r="P6606"/>
      <c r="Q6606"/>
      <c r="R6606"/>
      <c r="S6606"/>
      <c r="T6606"/>
      <c r="U6606"/>
      <c r="V6606"/>
      <c r="W6606"/>
      <c r="X6606" s="410"/>
      <c r="Y6606" s="410"/>
      <c r="Z6606" s="410"/>
      <c r="AA6606" s="410"/>
      <c r="AB6606" s="410"/>
      <c r="AC6606" s="410"/>
      <c r="AD6606" s="410"/>
    </row>
    <row r="6607" spans="1:30" s="30" customFormat="1" x14ac:dyDescent="0.25">
      <c r="A6607"/>
      <c r="B6607"/>
      <c r="C6607" s="33"/>
      <c r="D6607" s="33"/>
      <c r="E6607" s="33"/>
      <c r="F6607" s="33"/>
      <c r="G6607" s="33"/>
      <c r="N6607"/>
      <c r="O6607"/>
      <c r="P6607"/>
      <c r="Q6607"/>
      <c r="R6607"/>
      <c r="S6607"/>
      <c r="T6607"/>
      <c r="U6607"/>
      <c r="V6607"/>
      <c r="W6607"/>
      <c r="X6607" s="410"/>
      <c r="Y6607" s="410"/>
      <c r="Z6607" s="410"/>
      <c r="AA6607" s="410"/>
      <c r="AB6607" s="410"/>
      <c r="AC6607" s="410"/>
      <c r="AD6607" s="410"/>
    </row>
    <row r="6608" spans="1:30" s="30" customFormat="1" x14ac:dyDescent="0.25">
      <c r="A6608"/>
      <c r="B6608"/>
      <c r="C6608" s="33"/>
      <c r="D6608" s="33"/>
      <c r="E6608" s="33"/>
      <c r="F6608" s="33"/>
      <c r="G6608" s="33"/>
      <c r="N6608"/>
      <c r="O6608"/>
      <c r="P6608"/>
      <c r="Q6608"/>
      <c r="R6608"/>
      <c r="S6608"/>
      <c r="T6608"/>
      <c r="U6608"/>
      <c r="V6608"/>
      <c r="W6608"/>
      <c r="X6608" s="410"/>
      <c r="Y6608" s="410"/>
      <c r="Z6608" s="410"/>
      <c r="AA6608" s="410"/>
      <c r="AB6608" s="410"/>
      <c r="AC6608" s="410"/>
      <c r="AD6608" s="410"/>
    </row>
    <row r="6609" spans="1:30" s="30" customFormat="1" x14ac:dyDescent="0.25">
      <c r="A6609"/>
      <c r="B6609"/>
      <c r="C6609" s="33"/>
      <c r="D6609" s="33"/>
      <c r="E6609" s="33"/>
      <c r="F6609" s="33"/>
      <c r="G6609" s="33"/>
      <c r="N6609"/>
      <c r="O6609"/>
      <c r="P6609"/>
      <c r="Q6609"/>
      <c r="R6609"/>
      <c r="S6609"/>
      <c r="T6609"/>
      <c r="U6609"/>
      <c r="V6609"/>
      <c r="W6609"/>
      <c r="X6609" s="410"/>
      <c r="Y6609" s="410"/>
      <c r="Z6609" s="410"/>
      <c r="AA6609" s="410"/>
      <c r="AB6609" s="410"/>
      <c r="AC6609" s="410"/>
      <c r="AD6609" s="410"/>
    </row>
    <row r="6610" spans="1:30" s="30" customFormat="1" x14ac:dyDescent="0.25">
      <c r="A6610"/>
      <c r="B6610"/>
      <c r="C6610" s="33"/>
      <c r="D6610" s="33"/>
      <c r="E6610" s="33"/>
      <c r="F6610" s="33"/>
      <c r="G6610" s="33"/>
      <c r="N6610"/>
      <c r="O6610"/>
      <c r="P6610"/>
      <c r="Q6610"/>
      <c r="R6610"/>
      <c r="S6610"/>
      <c r="T6610"/>
      <c r="U6610"/>
      <c r="V6610"/>
      <c r="W6610"/>
      <c r="X6610" s="410"/>
      <c r="Y6610" s="410"/>
      <c r="Z6610" s="410"/>
      <c r="AA6610" s="410"/>
      <c r="AB6610" s="410"/>
      <c r="AC6610" s="410"/>
      <c r="AD6610" s="410"/>
    </row>
    <row r="6611" spans="1:30" s="30" customFormat="1" x14ac:dyDescent="0.25">
      <c r="A6611"/>
      <c r="B6611"/>
      <c r="C6611" s="33"/>
      <c r="D6611" s="33"/>
      <c r="E6611" s="33"/>
      <c r="F6611" s="33"/>
      <c r="G6611" s="33"/>
      <c r="N6611"/>
      <c r="O6611"/>
      <c r="P6611"/>
      <c r="Q6611"/>
      <c r="R6611"/>
      <c r="S6611"/>
      <c r="T6611"/>
      <c r="U6611"/>
      <c r="V6611"/>
      <c r="W6611"/>
      <c r="X6611" s="410"/>
      <c r="Y6611" s="410"/>
      <c r="Z6611" s="410"/>
      <c r="AA6611" s="410"/>
      <c r="AB6611" s="410"/>
      <c r="AC6611" s="410"/>
      <c r="AD6611" s="410"/>
    </row>
    <row r="6612" spans="1:30" s="30" customFormat="1" x14ac:dyDescent="0.25">
      <c r="A6612"/>
      <c r="B6612"/>
      <c r="C6612" s="33"/>
      <c r="D6612" s="33"/>
      <c r="E6612" s="33"/>
      <c r="F6612" s="33"/>
      <c r="G6612" s="33"/>
      <c r="N6612"/>
      <c r="O6612"/>
      <c r="P6612"/>
      <c r="Q6612"/>
      <c r="R6612"/>
      <c r="S6612"/>
      <c r="T6612"/>
      <c r="U6612"/>
      <c r="V6612"/>
      <c r="W6612"/>
      <c r="X6612" s="410"/>
      <c r="Y6612" s="410"/>
      <c r="Z6612" s="410"/>
      <c r="AA6612" s="410"/>
      <c r="AB6612" s="410"/>
      <c r="AC6612" s="410"/>
      <c r="AD6612" s="410"/>
    </row>
    <row r="6613" spans="1:30" s="30" customFormat="1" x14ac:dyDescent="0.25">
      <c r="A6613"/>
      <c r="B6613"/>
      <c r="C6613" s="33"/>
      <c r="D6613" s="33"/>
      <c r="E6613" s="33"/>
      <c r="F6613" s="33"/>
      <c r="G6613" s="33"/>
      <c r="N6613"/>
      <c r="O6613"/>
      <c r="P6613"/>
      <c r="Q6613"/>
      <c r="R6613"/>
      <c r="S6613"/>
      <c r="T6613"/>
      <c r="U6613"/>
      <c r="V6613"/>
      <c r="W6613"/>
      <c r="X6613" s="410"/>
      <c r="Y6613" s="410"/>
      <c r="Z6613" s="410"/>
      <c r="AA6613" s="410"/>
      <c r="AB6613" s="410"/>
      <c r="AC6613" s="410"/>
      <c r="AD6613" s="410"/>
    </row>
    <row r="6614" spans="1:30" s="30" customFormat="1" x14ac:dyDescent="0.25">
      <c r="A6614"/>
      <c r="B6614"/>
      <c r="C6614" s="33"/>
      <c r="D6614" s="33"/>
      <c r="E6614" s="33"/>
      <c r="F6614" s="33"/>
      <c r="G6614" s="33"/>
      <c r="N6614"/>
      <c r="O6614"/>
      <c r="P6614"/>
      <c r="Q6614"/>
      <c r="R6614"/>
      <c r="S6614"/>
      <c r="T6614"/>
      <c r="U6614"/>
      <c r="V6614"/>
      <c r="W6614"/>
      <c r="X6614" s="410"/>
      <c r="Y6614" s="410"/>
      <c r="Z6614" s="410"/>
      <c r="AA6614" s="410"/>
      <c r="AB6614" s="410"/>
      <c r="AC6614" s="410"/>
      <c r="AD6614" s="410"/>
    </row>
    <row r="6615" spans="1:30" s="30" customFormat="1" x14ac:dyDescent="0.25">
      <c r="A6615"/>
      <c r="B6615"/>
      <c r="C6615" s="33"/>
      <c r="D6615" s="33"/>
      <c r="E6615" s="33"/>
      <c r="F6615" s="33"/>
      <c r="G6615" s="33"/>
      <c r="N6615"/>
      <c r="O6615"/>
      <c r="P6615"/>
      <c r="Q6615"/>
      <c r="R6615"/>
      <c r="S6615"/>
      <c r="T6615"/>
      <c r="U6615"/>
      <c r="V6615"/>
      <c r="W6615"/>
      <c r="X6615" s="410"/>
      <c r="Y6615" s="410"/>
      <c r="Z6615" s="410"/>
      <c r="AA6615" s="410"/>
      <c r="AB6615" s="410"/>
      <c r="AC6615" s="410"/>
      <c r="AD6615" s="410"/>
    </row>
    <row r="6616" spans="1:30" s="30" customFormat="1" x14ac:dyDescent="0.25">
      <c r="A6616"/>
      <c r="B6616"/>
      <c r="C6616" s="33"/>
      <c r="D6616" s="33"/>
      <c r="E6616" s="33"/>
      <c r="F6616" s="33"/>
      <c r="G6616" s="33"/>
      <c r="N6616"/>
      <c r="O6616"/>
      <c r="P6616"/>
      <c r="Q6616"/>
      <c r="R6616"/>
      <c r="S6616"/>
      <c r="T6616"/>
      <c r="U6616"/>
      <c r="V6616"/>
      <c r="W6616"/>
      <c r="X6616" s="410"/>
      <c r="Y6616" s="410"/>
      <c r="Z6616" s="410"/>
      <c r="AA6616" s="410"/>
      <c r="AB6616" s="410"/>
      <c r="AC6616" s="410"/>
      <c r="AD6616" s="410"/>
    </row>
    <row r="6617" spans="1:30" s="30" customFormat="1" x14ac:dyDescent="0.25">
      <c r="A6617"/>
      <c r="B6617"/>
      <c r="C6617" s="33"/>
      <c r="D6617" s="33"/>
      <c r="E6617" s="33"/>
      <c r="F6617" s="33"/>
      <c r="G6617" s="33"/>
      <c r="N6617"/>
      <c r="O6617"/>
      <c r="P6617"/>
      <c r="Q6617"/>
      <c r="R6617"/>
      <c r="S6617"/>
      <c r="T6617"/>
      <c r="U6617"/>
      <c r="V6617"/>
      <c r="W6617"/>
      <c r="X6617" s="410"/>
      <c r="Y6617" s="410"/>
      <c r="Z6617" s="410"/>
      <c r="AA6617" s="410"/>
      <c r="AB6617" s="410"/>
      <c r="AC6617" s="410"/>
      <c r="AD6617" s="410"/>
    </row>
    <row r="6618" spans="1:30" s="30" customFormat="1" x14ac:dyDescent="0.25">
      <c r="A6618"/>
      <c r="B6618"/>
      <c r="C6618" s="33"/>
      <c r="D6618" s="33"/>
      <c r="E6618" s="33"/>
      <c r="F6618" s="33"/>
      <c r="G6618" s="33"/>
      <c r="N6618"/>
      <c r="O6618"/>
      <c r="P6618"/>
      <c r="Q6618"/>
      <c r="R6618"/>
      <c r="S6618"/>
      <c r="T6618"/>
      <c r="U6618"/>
      <c r="V6618"/>
      <c r="W6618"/>
      <c r="X6618" s="410"/>
      <c r="Y6618" s="410"/>
      <c r="Z6618" s="410"/>
      <c r="AA6618" s="410"/>
      <c r="AB6618" s="410"/>
      <c r="AC6618" s="410"/>
      <c r="AD6618" s="410"/>
    </row>
    <row r="6619" spans="1:30" s="30" customFormat="1" x14ac:dyDescent="0.25">
      <c r="A6619"/>
      <c r="B6619"/>
      <c r="C6619" s="33"/>
      <c r="D6619" s="33"/>
      <c r="E6619" s="33"/>
      <c r="F6619" s="33"/>
      <c r="G6619" s="33"/>
      <c r="N6619"/>
      <c r="O6619"/>
      <c r="P6619"/>
      <c r="Q6619"/>
      <c r="R6619"/>
      <c r="S6619"/>
      <c r="T6619"/>
      <c r="U6619"/>
      <c r="V6619"/>
      <c r="W6619"/>
      <c r="X6619" s="410"/>
      <c r="Y6619" s="410"/>
      <c r="Z6619" s="410"/>
      <c r="AA6619" s="410"/>
      <c r="AB6619" s="410"/>
      <c r="AC6619" s="410"/>
      <c r="AD6619" s="410"/>
    </row>
    <row r="6620" spans="1:30" s="30" customFormat="1" x14ac:dyDescent="0.25">
      <c r="A6620"/>
      <c r="B6620"/>
      <c r="C6620" s="33"/>
      <c r="D6620" s="33"/>
      <c r="E6620" s="33"/>
      <c r="F6620" s="33"/>
      <c r="G6620" s="33"/>
      <c r="N6620"/>
      <c r="O6620"/>
      <c r="P6620"/>
      <c r="Q6620"/>
      <c r="R6620"/>
      <c r="S6620"/>
      <c r="T6620"/>
      <c r="U6620"/>
      <c r="V6620"/>
      <c r="W6620"/>
      <c r="X6620" s="410"/>
      <c r="Y6620" s="410"/>
      <c r="Z6620" s="410"/>
      <c r="AA6620" s="410"/>
      <c r="AB6620" s="410"/>
      <c r="AC6620" s="410"/>
      <c r="AD6620" s="410"/>
    </row>
    <row r="6621" spans="1:30" s="30" customFormat="1" x14ac:dyDescent="0.25">
      <c r="A6621"/>
      <c r="B6621"/>
      <c r="C6621" s="33"/>
      <c r="D6621" s="33"/>
      <c r="E6621" s="33"/>
      <c r="F6621" s="33"/>
      <c r="G6621" s="33"/>
      <c r="N6621"/>
      <c r="O6621"/>
      <c r="P6621"/>
      <c r="Q6621"/>
      <c r="R6621"/>
      <c r="S6621"/>
      <c r="T6621"/>
      <c r="U6621"/>
      <c r="V6621"/>
      <c r="W6621"/>
      <c r="X6621" s="410"/>
      <c r="Y6621" s="410"/>
      <c r="Z6621" s="410"/>
      <c r="AA6621" s="410"/>
      <c r="AB6621" s="410"/>
      <c r="AC6621" s="410"/>
      <c r="AD6621" s="410"/>
    </row>
    <row r="6622" spans="1:30" s="30" customFormat="1" x14ac:dyDescent="0.25">
      <c r="A6622"/>
      <c r="B6622"/>
      <c r="C6622" s="33"/>
      <c r="D6622" s="33"/>
      <c r="E6622" s="33"/>
      <c r="F6622" s="33"/>
      <c r="G6622" s="33"/>
      <c r="N6622"/>
      <c r="O6622"/>
      <c r="P6622"/>
      <c r="Q6622"/>
      <c r="R6622"/>
      <c r="S6622"/>
      <c r="T6622"/>
      <c r="U6622"/>
      <c r="V6622"/>
      <c r="W6622"/>
      <c r="X6622" s="410"/>
      <c r="Y6622" s="410"/>
      <c r="Z6622" s="410"/>
      <c r="AA6622" s="410"/>
      <c r="AB6622" s="410"/>
      <c r="AC6622" s="410"/>
      <c r="AD6622" s="410"/>
    </row>
    <row r="6623" spans="1:30" s="30" customFormat="1" x14ac:dyDescent="0.25">
      <c r="A6623"/>
      <c r="B6623"/>
      <c r="C6623" s="33"/>
      <c r="D6623" s="33"/>
      <c r="E6623" s="33"/>
      <c r="F6623" s="33"/>
      <c r="G6623" s="33"/>
      <c r="N6623"/>
      <c r="O6623"/>
      <c r="P6623"/>
      <c r="Q6623"/>
      <c r="R6623"/>
      <c r="S6623"/>
      <c r="T6623"/>
      <c r="U6623"/>
      <c r="V6623"/>
      <c r="W6623"/>
      <c r="X6623" s="410"/>
      <c r="Y6623" s="410"/>
      <c r="Z6623" s="410"/>
      <c r="AA6623" s="410"/>
      <c r="AB6623" s="410"/>
      <c r="AC6623" s="410"/>
      <c r="AD6623" s="410"/>
    </row>
    <row r="6624" spans="1:30" s="30" customFormat="1" x14ac:dyDescent="0.25">
      <c r="A6624"/>
      <c r="B6624"/>
      <c r="C6624" s="33"/>
      <c r="D6624" s="33"/>
      <c r="E6624" s="33"/>
      <c r="F6624" s="33"/>
      <c r="G6624" s="33"/>
      <c r="N6624"/>
      <c r="O6624"/>
      <c r="P6624"/>
      <c r="Q6624"/>
      <c r="R6624"/>
      <c r="S6624"/>
      <c r="T6624"/>
      <c r="U6624"/>
      <c r="V6624"/>
      <c r="W6624"/>
      <c r="X6624" s="410"/>
      <c r="Y6624" s="410"/>
      <c r="Z6624" s="410"/>
      <c r="AA6624" s="410"/>
      <c r="AB6624" s="410"/>
      <c r="AC6624" s="410"/>
      <c r="AD6624" s="410"/>
    </row>
    <row r="6625" spans="1:30" s="30" customFormat="1" x14ac:dyDescent="0.25">
      <c r="A6625"/>
      <c r="B6625"/>
      <c r="C6625" s="33"/>
      <c r="D6625" s="33"/>
      <c r="E6625" s="33"/>
      <c r="F6625" s="33"/>
      <c r="G6625" s="33"/>
      <c r="N6625"/>
      <c r="O6625"/>
      <c r="P6625"/>
      <c r="Q6625"/>
      <c r="R6625"/>
      <c r="S6625"/>
      <c r="T6625"/>
      <c r="U6625"/>
      <c r="V6625"/>
      <c r="W6625"/>
      <c r="X6625" s="410"/>
      <c r="Y6625" s="410"/>
      <c r="Z6625" s="410"/>
      <c r="AA6625" s="410"/>
      <c r="AB6625" s="410"/>
      <c r="AC6625" s="410"/>
      <c r="AD6625" s="410"/>
    </row>
    <row r="6626" spans="1:30" s="30" customFormat="1" x14ac:dyDescent="0.25">
      <c r="A6626"/>
      <c r="B6626"/>
      <c r="C6626" s="33"/>
      <c r="D6626" s="33"/>
      <c r="E6626" s="33"/>
      <c r="F6626" s="33"/>
      <c r="G6626" s="33"/>
      <c r="N6626"/>
      <c r="O6626"/>
      <c r="P6626"/>
      <c r="Q6626"/>
      <c r="R6626"/>
      <c r="S6626"/>
      <c r="T6626"/>
      <c r="U6626"/>
      <c r="V6626"/>
      <c r="W6626"/>
      <c r="X6626" s="410"/>
      <c r="Y6626" s="410"/>
      <c r="Z6626" s="410"/>
      <c r="AA6626" s="410"/>
      <c r="AB6626" s="410"/>
      <c r="AC6626" s="410"/>
      <c r="AD6626" s="410"/>
    </row>
    <row r="6627" spans="1:30" s="30" customFormat="1" x14ac:dyDescent="0.25">
      <c r="A6627"/>
      <c r="B6627"/>
      <c r="C6627" s="33"/>
      <c r="D6627" s="33"/>
      <c r="E6627" s="33"/>
      <c r="F6627" s="33"/>
      <c r="G6627" s="33"/>
      <c r="N6627"/>
      <c r="O6627"/>
      <c r="P6627"/>
      <c r="Q6627"/>
      <c r="R6627"/>
      <c r="S6627"/>
      <c r="T6627"/>
      <c r="U6627"/>
      <c r="V6627"/>
      <c r="W6627"/>
      <c r="X6627" s="410"/>
      <c r="Y6627" s="410"/>
      <c r="Z6627" s="410"/>
      <c r="AA6627" s="410"/>
      <c r="AB6627" s="410"/>
      <c r="AC6627" s="410"/>
      <c r="AD6627" s="410"/>
    </row>
    <row r="6628" spans="1:30" s="30" customFormat="1" x14ac:dyDescent="0.25">
      <c r="A6628"/>
      <c r="B6628"/>
      <c r="C6628" s="33"/>
      <c r="D6628" s="33"/>
      <c r="E6628" s="33"/>
      <c r="F6628" s="33"/>
      <c r="G6628" s="33"/>
      <c r="N6628"/>
      <c r="O6628"/>
      <c r="P6628"/>
      <c r="Q6628"/>
      <c r="R6628"/>
      <c r="S6628"/>
      <c r="T6628"/>
      <c r="U6628"/>
      <c r="V6628"/>
      <c r="W6628"/>
      <c r="X6628" s="410"/>
      <c r="Y6628" s="410"/>
      <c r="Z6628" s="410"/>
      <c r="AA6628" s="410"/>
      <c r="AB6628" s="410"/>
      <c r="AC6628" s="410"/>
      <c r="AD6628" s="410"/>
    </row>
    <row r="6629" spans="1:30" s="30" customFormat="1" x14ac:dyDescent="0.25">
      <c r="A6629"/>
      <c r="B6629"/>
      <c r="C6629" s="33"/>
      <c r="D6629" s="33"/>
      <c r="E6629" s="33"/>
      <c r="F6629" s="33"/>
      <c r="G6629" s="33"/>
      <c r="N6629"/>
      <c r="O6629"/>
      <c r="P6629"/>
      <c r="Q6629"/>
      <c r="R6629"/>
      <c r="S6629"/>
      <c r="T6629"/>
      <c r="U6629"/>
      <c r="V6629"/>
      <c r="W6629"/>
      <c r="X6629" s="410"/>
      <c r="Y6629" s="410"/>
      <c r="Z6629" s="410"/>
      <c r="AA6629" s="410"/>
      <c r="AB6629" s="410"/>
      <c r="AC6629" s="410"/>
      <c r="AD6629" s="410"/>
    </row>
    <row r="6630" spans="1:30" s="30" customFormat="1" x14ac:dyDescent="0.25">
      <c r="A6630"/>
      <c r="B6630"/>
      <c r="C6630" s="33"/>
      <c r="D6630" s="33"/>
      <c r="E6630" s="33"/>
      <c r="F6630" s="33"/>
      <c r="G6630" s="33"/>
      <c r="N6630"/>
      <c r="O6630"/>
      <c r="P6630"/>
      <c r="Q6630"/>
      <c r="R6630"/>
      <c r="S6630"/>
      <c r="T6630"/>
      <c r="U6630"/>
      <c r="V6630"/>
      <c r="W6630"/>
      <c r="X6630" s="410"/>
      <c r="Y6630" s="410"/>
      <c r="Z6630" s="410"/>
      <c r="AA6630" s="410"/>
      <c r="AB6630" s="410"/>
      <c r="AC6630" s="410"/>
      <c r="AD6630" s="410"/>
    </row>
    <row r="6631" spans="1:30" s="30" customFormat="1" x14ac:dyDescent="0.25">
      <c r="A6631"/>
      <c r="B6631"/>
      <c r="C6631" s="33"/>
      <c r="D6631" s="33"/>
      <c r="E6631" s="33"/>
      <c r="F6631" s="33"/>
      <c r="G6631" s="33"/>
      <c r="N6631"/>
      <c r="O6631"/>
      <c r="P6631"/>
      <c r="Q6631"/>
      <c r="R6631"/>
      <c r="S6631"/>
      <c r="T6631"/>
      <c r="U6631"/>
      <c r="V6631"/>
      <c r="W6631"/>
      <c r="X6631" s="410"/>
      <c r="Y6631" s="410"/>
      <c r="Z6631" s="410"/>
      <c r="AA6631" s="410"/>
      <c r="AB6631" s="410"/>
      <c r="AC6631" s="410"/>
      <c r="AD6631" s="410"/>
    </row>
    <row r="6632" spans="1:30" s="30" customFormat="1" x14ac:dyDescent="0.25">
      <c r="A6632"/>
      <c r="B6632"/>
      <c r="C6632" s="33"/>
      <c r="D6632" s="33"/>
      <c r="E6632" s="33"/>
      <c r="F6632" s="33"/>
      <c r="G6632" s="33"/>
      <c r="N6632"/>
      <c r="O6632"/>
      <c r="P6632"/>
      <c r="Q6632"/>
      <c r="R6632"/>
      <c r="S6632"/>
      <c r="T6632"/>
      <c r="U6632"/>
      <c r="V6632"/>
      <c r="W6632"/>
      <c r="X6632" s="410"/>
      <c r="Y6632" s="410"/>
      <c r="Z6632" s="410"/>
      <c r="AA6632" s="410"/>
      <c r="AB6632" s="410"/>
      <c r="AC6632" s="410"/>
      <c r="AD6632" s="410"/>
    </row>
    <row r="6633" spans="1:30" s="30" customFormat="1" x14ac:dyDescent="0.25">
      <c r="A6633"/>
      <c r="B6633"/>
      <c r="C6633" s="33"/>
      <c r="D6633" s="33"/>
      <c r="E6633" s="33"/>
      <c r="F6633" s="33"/>
      <c r="G6633" s="33"/>
      <c r="N6633"/>
      <c r="O6633"/>
      <c r="P6633"/>
      <c r="Q6633"/>
      <c r="R6633"/>
      <c r="S6633"/>
      <c r="T6633"/>
      <c r="U6633"/>
      <c r="V6633"/>
      <c r="W6633"/>
      <c r="X6633" s="410"/>
      <c r="Y6633" s="410"/>
      <c r="Z6633" s="410"/>
      <c r="AA6633" s="410"/>
      <c r="AB6633" s="410"/>
      <c r="AC6633" s="410"/>
      <c r="AD6633" s="410"/>
    </row>
    <row r="6634" spans="1:30" s="30" customFormat="1" x14ac:dyDescent="0.25">
      <c r="A6634"/>
      <c r="B6634"/>
      <c r="C6634" s="33"/>
      <c r="D6634" s="33"/>
      <c r="E6634" s="33"/>
      <c r="F6634" s="33"/>
      <c r="G6634" s="33"/>
      <c r="N6634"/>
      <c r="O6634"/>
      <c r="P6634"/>
      <c r="Q6634"/>
      <c r="R6634"/>
      <c r="S6634"/>
      <c r="T6634"/>
      <c r="U6634"/>
      <c r="V6634"/>
      <c r="W6634"/>
      <c r="X6634" s="410"/>
      <c r="Y6634" s="410"/>
      <c r="Z6634" s="410"/>
      <c r="AA6634" s="410"/>
      <c r="AB6634" s="410"/>
      <c r="AC6634" s="410"/>
      <c r="AD6634" s="410"/>
    </row>
    <row r="6635" spans="1:30" s="30" customFormat="1" x14ac:dyDescent="0.25">
      <c r="A6635"/>
      <c r="B6635"/>
      <c r="C6635" s="33"/>
      <c r="D6635" s="33"/>
      <c r="E6635" s="33"/>
      <c r="F6635" s="33"/>
      <c r="G6635" s="33"/>
      <c r="N6635"/>
      <c r="O6635"/>
      <c r="P6635"/>
      <c r="Q6635"/>
      <c r="R6635"/>
      <c r="S6635"/>
      <c r="T6635"/>
      <c r="U6635"/>
      <c r="V6635"/>
      <c r="W6635"/>
      <c r="X6635" s="410"/>
      <c r="Y6635" s="410"/>
      <c r="Z6635" s="410"/>
      <c r="AA6635" s="410"/>
      <c r="AB6635" s="410"/>
      <c r="AC6635" s="410"/>
      <c r="AD6635" s="410"/>
    </row>
    <row r="6636" spans="1:30" s="30" customFormat="1" x14ac:dyDescent="0.25">
      <c r="A6636"/>
      <c r="B6636"/>
      <c r="C6636" s="33"/>
      <c r="D6636" s="33"/>
      <c r="E6636" s="33"/>
      <c r="F6636" s="33"/>
      <c r="G6636" s="33"/>
      <c r="N6636"/>
      <c r="O6636"/>
      <c r="P6636"/>
      <c r="Q6636"/>
      <c r="R6636"/>
      <c r="S6636"/>
      <c r="T6636"/>
      <c r="U6636"/>
      <c r="V6636"/>
      <c r="W6636"/>
      <c r="X6636" s="410"/>
      <c r="Y6636" s="410"/>
      <c r="Z6636" s="410"/>
      <c r="AA6636" s="410"/>
      <c r="AB6636" s="410"/>
      <c r="AC6636" s="410"/>
      <c r="AD6636" s="410"/>
    </row>
    <row r="6637" spans="1:30" s="30" customFormat="1" x14ac:dyDescent="0.25">
      <c r="A6637"/>
      <c r="B6637"/>
      <c r="C6637" s="33"/>
      <c r="D6637" s="33"/>
      <c r="E6637" s="33"/>
      <c r="F6637" s="33"/>
      <c r="G6637" s="33"/>
      <c r="N6637"/>
      <c r="O6637"/>
      <c r="P6637"/>
      <c r="Q6637"/>
      <c r="R6637"/>
      <c r="S6637"/>
      <c r="T6637"/>
      <c r="U6637"/>
      <c r="V6637"/>
      <c r="W6637"/>
      <c r="X6637" s="410"/>
      <c r="Y6637" s="410"/>
      <c r="Z6637" s="410"/>
      <c r="AA6637" s="410"/>
      <c r="AB6637" s="410"/>
      <c r="AC6637" s="410"/>
      <c r="AD6637" s="410"/>
    </row>
    <row r="6638" spans="1:30" s="30" customFormat="1" x14ac:dyDescent="0.25">
      <c r="A6638"/>
      <c r="B6638"/>
      <c r="C6638" s="33"/>
      <c r="D6638" s="33"/>
      <c r="E6638" s="33"/>
      <c r="F6638" s="33"/>
      <c r="G6638" s="33"/>
      <c r="N6638"/>
      <c r="O6638"/>
      <c r="P6638"/>
      <c r="Q6638"/>
      <c r="R6638"/>
      <c r="S6638"/>
      <c r="T6638"/>
      <c r="U6638"/>
      <c r="V6638"/>
      <c r="W6638"/>
      <c r="X6638" s="410"/>
      <c r="Y6638" s="410"/>
      <c r="Z6638" s="410"/>
      <c r="AA6638" s="410"/>
      <c r="AB6638" s="410"/>
      <c r="AC6638" s="410"/>
      <c r="AD6638" s="410"/>
    </row>
    <row r="6639" spans="1:30" s="30" customFormat="1" x14ac:dyDescent="0.25">
      <c r="A6639"/>
      <c r="B6639"/>
      <c r="C6639" s="33"/>
      <c r="D6639" s="33"/>
      <c r="E6639" s="33"/>
      <c r="F6639" s="33"/>
      <c r="G6639" s="33"/>
      <c r="N6639"/>
      <c r="O6639"/>
      <c r="P6639"/>
      <c r="Q6639"/>
      <c r="R6639"/>
      <c r="S6639"/>
      <c r="T6639"/>
      <c r="U6639"/>
      <c r="V6639"/>
      <c r="W6639"/>
      <c r="X6639" s="410"/>
      <c r="Y6639" s="410"/>
      <c r="Z6639" s="410"/>
      <c r="AA6639" s="410"/>
      <c r="AB6639" s="410"/>
      <c r="AC6639" s="410"/>
      <c r="AD6639" s="410"/>
    </row>
    <row r="6640" spans="1:30" s="30" customFormat="1" x14ac:dyDescent="0.25">
      <c r="A6640"/>
      <c r="B6640"/>
      <c r="C6640" s="33"/>
      <c r="D6640" s="33"/>
      <c r="E6640" s="33"/>
      <c r="F6640" s="33"/>
      <c r="G6640" s="33"/>
      <c r="N6640"/>
      <c r="O6640"/>
      <c r="P6640"/>
      <c r="Q6640"/>
      <c r="R6640"/>
      <c r="S6640"/>
      <c r="T6640"/>
      <c r="U6640"/>
      <c r="V6640"/>
      <c r="W6640"/>
      <c r="X6640" s="410"/>
      <c r="Y6640" s="410"/>
      <c r="Z6640" s="410"/>
      <c r="AA6640" s="410"/>
      <c r="AB6640" s="410"/>
      <c r="AC6640" s="410"/>
      <c r="AD6640" s="410"/>
    </row>
    <row r="6641" spans="1:30" s="30" customFormat="1" x14ac:dyDescent="0.25">
      <c r="A6641"/>
      <c r="B6641"/>
      <c r="C6641" s="33"/>
      <c r="D6641" s="33"/>
      <c r="E6641" s="33"/>
      <c r="F6641" s="33"/>
      <c r="G6641" s="33"/>
      <c r="N6641"/>
      <c r="O6641"/>
      <c r="P6641"/>
      <c r="Q6641"/>
      <c r="R6641"/>
      <c r="S6641"/>
      <c r="T6641"/>
      <c r="U6641"/>
      <c r="V6641"/>
      <c r="W6641"/>
      <c r="X6641" s="410"/>
      <c r="Y6641" s="410"/>
      <c r="Z6641" s="410"/>
      <c r="AA6641" s="410"/>
      <c r="AB6641" s="410"/>
      <c r="AC6641" s="410"/>
      <c r="AD6641" s="410"/>
    </row>
    <row r="6642" spans="1:30" s="30" customFormat="1" x14ac:dyDescent="0.25">
      <c r="A6642"/>
      <c r="B6642"/>
      <c r="C6642" s="33"/>
      <c r="D6642" s="33"/>
      <c r="E6642" s="33"/>
      <c r="F6642" s="33"/>
      <c r="G6642" s="33"/>
      <c r="N6642"/>
      <c r="O6642"/>
      <c r="P6642"/>
      <c r="Q6642"/>
      <c r="R6642"/>
      <c r="S6642"/>
      <c r="T6642"/>
      <c r="U6642"/>
      <c r="V6642"/>
      <c r="W6642"/>
      <c r="X6642" s="410"/>
      <c r="Y6642" s="410"/>
      <c r="Z6642" s="410"/>
      <c r="AA6642" s="410"/>
      <c r="AB6642" s="410"/>
      <c r="AC6642" s="410"/>
      <c r="AD6642" s="410"/>
    </row>
    <row r="6643" spans="1:30" s="30" customFormat="1" x14ac:dyDescent="0.25">
      <c r="A6643"/>
      <c r="B6643"/>
      <c r="C6643" s="33"/>
      <c r="D6643" s="33"/>
      <c r="E6643" s="33"/>
      <c r="F6643" s="33"/>
      <c r="G6643" s="33"/>
      <c r="N6643"/>
      <c r="O6643"/>
      <c r="P6643"/>
      <c r="Q6643"/>
      <c r="R6643"/>
      <c r="S6643"/>
      <c r="T6643"/>
      <c r="U6643"/>
      <c r="V6643"/>
      <c r="W6643"/>
      <c r="X6643" s="410"/>
      <c r="Y6643" s="410"/>
      <c r="Z6643" s="410"/>
      <c r="AA6643" s="410"/>
      <c r="AB6643" s="410"/>
      <c r="AC6643" s="410"/>
      <c r="AD6643" s="410"/>
    </row>
    <row r="6644" spans="1:30" s="30" customFormat="1" x14ac:dyDescent="0.25">
      <c r="A6644"/>
      <c r="B6644"/>
      <c r="C6644" s="33"/>
      <c r="D6644" s="33"/>
      <c r="E6644" s="33"/>
      <c r="F6644" s="33"/>
      <c r="G6644" s="33"/>
      <c r="N6644"/>
      <c r="O6644"/>
      <c r="P6644"/>
      <c r="Q6644"/>
      <c r="R6644"/>
      <c r="S6644"/>
      <c r="T6644"/>
      <c r="U6644"/>
      <c r="V6644"/>
      <c r="W6644"/>
      <c r="X6644" s="410"/>
      <c r="Y6644" s="410"/>
      <c r="Z6644" s="410"/>
      <c r="AA6644" s="410"/>
      <c r="AB6644" s="410"/>
      <c r="AC6644" s="410"/>
      <c r="AD6644" s="410"/>
    </row>
    <row r="6645" spans="1:30" s="30" customFormat="1" x14ac:dyDescent="0.25">
      <c r="A6645"/>
      <c r="B6645"/>
      <c r="C6645" s="33"/>
      <c r="D6645" s="33"/>
      <c r="E6645" s="33"/>
      <c r="F6645" s="33"/>
      <c r="G6645" s="33"/>
      <c r="N6645"/>
      <c r="O6645"/>
      <c r="P6645"/>
      <c r="Q6645"/>
      <c r="R6645"/>
      <c r="S6645"/>
      <c r="T6645"/>
      <c r="U6645"/>
      <c r="V6645"/>
      <c r="W6645"/>
      <c r="X6645" s="410"/>
      <c r="Y6645" s="410"/>
      <c r="Z6645" s="410"/>
      <c r="AA6645" s="410"/>
      <c r="AB6645" s="410"/>
      <c r="AC6645" s="410"/>
      <c r="AD6645" s="410"/>
    </row>
    <row r="6646" spans="1:30" s="30" customFormat="1" x14ac:dyDescent="0.25">
      <c r="A6646"/>
      <c r="B6646"/>
      <c r="C6646" s="33"/>
      <c r="D6646" s="33"/>
      <c r="E6646" s="33"/>
      <c r="F6646" s="33"/>
      <c r="G6646" s="33"/>
      <c r="N6646"/>
      <c r="O6646"/>
      <c r="P6646"/>
      <c r="Q6646"/>
      <c r="R6646"/>
      <c r="S6646"/>
      <c r="T6646"/>
      <c r="U6646"/>
      <c r="V6646"/>
      <c r="W6646"/>
      <c r="X6646" s="410"/>
      <c r="Y6646" s="410"/>
      <c r="Z6646" s="410"/>
      <c r="AA6646" s="410"/>
      <c r="AB6646" s="410"/>
      <c r="AC6646" s="410"/>
      <c r="AD6646" s="410"/>
    </row>
    <row r="6647" spans="1:30" s="30" customFormat="1" x14ac:dyDescent="0.25">
      <c r="A6647"/>
      <c r="B6647"/>
      <c r="C6647" s="33"/>
      <c r="D6647" s="33"/>
      <c r="E6647" s="33"/>
      <c r="F6647" s="33"/>
      <c r="G6647" s="33"/>
      <c r="N6647"/>
      <c r="O6647"/>
      <c r="P6647"/>
      <c r="Q6647"/>
      <c r="R6647"/>
      <c r="S6647"/>
      <c r="T6647"/>
      <c r="U6647"/>
      <c r="V6647"/>
      <c r="W6647"/>
      <c r="X6647" s="410"/>
      <c r="Y6647" s="410"/>
      <c r="Z6647" s="410"/>
      <c r="AA6647" s="410"/>
      <c r="AB6647" s="410"/>
      <c r="AC6647" s="410"/>
      <c r="AD6647" s="410"/>
    </row>
    <row r="6648" spans="1:30" s="30" customFormat="1" x14ac:dyDescent="0.25">
      <c r="A6648"/>
      <c r="B6648"/>
      <c r="C6648" s="33"/>
      <c r="D6648" s="33"/>
      <c r="E6648" s="33"/>
      <c r="F6648" s="33"/>
      <c r="G6648" s="33"/>
      <c r="N6648"/>
      <c r="O6648"/>
      <c r="P6648"/>
      <c r="Q6648"/>
      <c r="R6648"/>
      <c r="S6648"/>
      <c r="T6648"/>
      <c r="U6648"/>
      <c r="V6648"/>
      <c r="W6648"/>
      <c r="X6648" s="410"/>
      <c r="Y6648" s="410"/>
      <c r="Z6648" s="410"/>
      <c r="AA6648" s="410"/>
      <c r="AB6648" s="410"/>
      <c r="AC6648" s="410"/>
      <c r="AD6648" s="410"/>
    </row>
    <row r="6649" spans="1:30" s="30" customFormat="1" x14ac:dyDescent="0.25">
      <c r="A6649"/>
      <c r="B6649"/>
      <c r="C6649" s="33"/>
      <c r="D6649" s="33"/>
      <c r="E6649" s="33"/>
      <c r="F6649" s="33"/>
      <c r="G6649" s="33"/>
      <c r="N6649"/>
      <c r="O6649"/>
      <c r="P6649"/>
      <c r="Q6649"/>
      <c r="R6649"/>
      <c r="S6649"/>
      <c r="T6649"/>
      <c r="U6649"/>
      <c r="V6649"/>
      <c r="W6649"/>
      <c r="X6649" s="410"/>
      <c r="Y6649" s="410"/>
      <c r="Z6649" s="410"/>
      <c r="AA6649" s="410"/>
      <c r="AB6649" s="410"/>
      <c r="AC6649" s="410"/>
      <c r="AD6649" s="410"/>
    </row>
    <row r="6650" spans="1:30" s="30" customFormat="1" x14ac:dyDescent="0.25">
      <c r="A6650"/>
      <c r="B6650"/>
      <c r="C6650" s="33"/>
      <c r="D6650" s="33"/>
      <c r="E6650" s="33"/>
      <c r="F6650" s="33"/>
      <c r="G6650" s="33"/>
      <c r="N6650"/>
      <c r="O6650"/>
      <c r="P6650"/>
      <c r="Q6650"/>
      <c r="R6650"/>
      <c r="S6650"/>
      <c r="T6650"/>
      <c r="U6650"/>
      <c r="V6650"/>
      <c r="W6650"/>
      <c r="X6650" s="410"/>
      <c r="Y6650" s="410"/>
      <c r="Z6650" s="410"/>
      <c r="AA6650" s="410"/>
      <c r="AB6650" s="410"/>
      <c r="AC6650" s="410"/>
      <c r="AD6650" s="410"/>
    </row>
    <row r="6651" spans="1:30" s="30" customFormat="1" x14ac:dyDescent="0.25">
      <c r="A6651"/>
      <c r="B6651"/>
      <c r="C6651" s="33"/>
      <c r="D6651" s="33"/>
      <c r="E6651" s="33"/>
      <c r="F6651" s="33"/>
      <c r="G6651" s="33"/>
      <c r="N6651"/>
      <c r="O6651"/>
      <c r="P6651"/>
      <c r="Q6651"/>
      <c r="R6651"/>
      <c r="S6651"/>
      <c r="T6651"/>
      <c r="U6651"/>
      <c r="V6651"/>
      <c r="W6651"/>
      <c r="X6651" s="410"/>
      <c r="Y6651" s="410"/>
      <c r="Z6651" s="410"/>
      <c r="AA6651" s="410"/>
      <c r="AB6651" s="410"/>
      <c r="AC6651" s="410"/>
      <c r="AD6651" s="410"/>
    </row>
    <row r="6652" spans="1:30" s="30" customFormat="1" x14ac:dyDescent="0.25">
      <c r="A6652"/>
      <c r="B6652"/>
      <c r="C6652" s="33"/>
      <c r="D6652" s="33"/>
      <c r="E6652" s="33"/>
      <c r="F6652" s="33"/>
      <c r="G6652" s="33"/>
      <c r="N6652"/>
      <c r="O6652"/>
      <c r="P6652"/>
      <c r="Q6652"/>
      <c r="R6652"/>
      <c r="S6652"/>
      <c r="T6652"/>
      <c r="U6652"/>
      <c r="V6652"/>
      <c r="W6652"/>
      <c r="X6652" s="410"/>
      <c r="Y6652" s="410"/>
      <c r="Z6652" s="410"/>
      <c r="AA6652" s="410"/>
      <c r="AB6652" s="410"/>
      <c r="AC6652" s="410"/>
      <c r="AD6652" s="410"/>
    </row>
    <row r="6653" spans="1:30" s="30" customFormat="1" x14ac:dyDescent="0.25">
      <c r="A6653"/>
      <c r="B6653"/>
      <c r="C6653" s="33"/>
      <c r="D6653" s="33"/>
      <c r="E6653" s="33"/>
      <c r="F6653" s="33"/>
      <c r="G6653" s="33"/>
      <c r="N6653"/>
      <c r="O6653"/>
      <c r="P6653"/>
      <c r="Q6653"/>
      <c r="R6653"/>
      <c r="S6653"/>
      <c r="T6653"/>
      <c r="U6653"/>
      <c r="V6653"/>
      <c r="W6653"/>
      <c r="X6653" s="410"/>
      <c r="Y6653" s="410"/>
      <c r="Z6653" s="410"/>
      <c r="AA6653" s="410"/>
      <c r="AB6653" s="410"/>
      <c r="AC6653" s="410"/>
      <c r="AD6653" s="410"/>
    </row>
    <row r="6654" spans="1:30" s="30" customFormat="1" x14ac:dyDescent="0.25">
      <c r="A6654"/>
      <c r="B6654"/>
      <c r="C6654" s="33"/>
      <c r="D6654" s="33"/>
      <c r="E6654" s="33"/>
      <c r="F6654" s="33"/>
      <c r="G6654" s="33"/>
      <c r="N6654"/>
      <c r="O6654"/>
      <c r="P6654"/>
      <c r="Q6654"/>
      <c r="R6654"/>
      <c r="S6654"/>
      <c r="T6654"/>
      <c r="U6654"/>
      <c r="V6654"/>
      <c r="W6654"/>
      <c r="X6654" s="410"/>
      <c r="Y6654" s="410"/>
      <c r="Z6654" s="410"/>
      <c r="AA6654" s="410"/>
      <c r="AB6654" s="410"/>
      <c r="AC6654" s="410"/>
      <c r="AD6654" s="410"/>
    </row>
    <row r="6655" spans="1:30" s="30" customFormat="1" x14ac:dyDescent="0.25">
      <c r="A6655"/>
      <c r="B6655"/>
      <c r="C6655" s="33"/>
      <c r="D6655" s="33"/>
      <c r="E6655" s="33"/>
      <c r="F6655" s="33"/>
      <c r="G6655" s="33"/>
      <c r="N6655"/>
      <c r="O6655"/>
      <c r="P6655"/>
      <c r="Q6655"/>
      <c r="R6655"/>
      <c r="S6655"/>
      <c r="T6655"/>
      <c r="U6655"/>
      <c r="V6655"/>
      <c r="W6655"/>
      <c r="X6655" s="410"/>
      <c r="Y6655" s="410"/>
      <c r="Z6655" s="410"/>
      <c r="AA6655" s="410"/>
      <c r="AB6655" s="410"/>
      <c r="AC6655" s="410"/>
      <c r="AD6655" s="410"/>
    </row>
    <row r="6656" spans="1:30" s="30" customFormat="1" x14ac:dyDescent="0.25">
      <c r="A6656"/>
      <c r="B6656"/>
      <c r="C6656" s="33"/>
      <c r="D6656" s="33"/>
      <c r="E6656" s="33"/>
      <c r="F6656" s="33"/>
      <c r="G6656" s="33"/>
      <c r="N6656"/>
      <c r="O6656"/>
      <c r="P6656"/>
      <c r="Q6656"/>
      <c r="R6656"/>
      <c r="S6656"/>
      <c r="T6656"/>
      <c r="U6656"/>
      <c r="V6656"/>
      <c r="W6656"/>
      <c r="X6656" s="410"/>
      <c r="Y6656" s="410"/>
      <c r="Z6656" s="410"/>
      <c r="AA6656" s="410"/>
      <c r="AB6656" s="410"/>
      <c r="AC6656" s="410"/>
      <c r="AD6656" s="410"/>
    </row>
    <row r="6657" spans="1:30" s="30" customFormat="1" x14ac:dyDescent="0.25">
      <c r="A6657"/>
      <c r="B6657"/>
      <c r="C6657" s="33"/>
      <c r="D6657" s="33"/>
      <c r="E6657" s="33"/>
      <c r="F6657" s="33"/>
      <c r="G6657" s="33"/>
      <c r="N6657"/>
      <c r="O6657"/>
      <c r="P6657"/>
      <c r="Q6657"/>
      <c r="R6657"/>
      <c r="S6657"/>
      <c r="T6657"/>
      <c r="U6657"/>
      <c r="V6657"/>
      <c r="W6657"/>
      <c r="X6657" s="410"/>
      <c r="Y6657" s="410"/>
      <c r="Z6657" s="410"/>
      <c r="AA6657" s="410"/>
      <c r="AB6657" s="410"/>
      <c r="AC6657" s="410"/>
      <c r="AD6657" s="410"/>
    </row>
    <row r="6658" spans="1:30" s="30" customFormat="1" x14ac:dyDescent="0.25">
      <c r="A6658"/>
      <c r="B6658"/>
      <c r="C6658" s="33"/>
      <c r="D6658" s="33"/>
      <c r="E6658" s="33"/>
      <c r="F6658" s="33"/>
      <c r="G6658" s="33"/>
      <c r="N6658"/>
      <c r="O6658"/>
      <c r="P6658"/>
      <c r="Q6658"/>
      <c r="R6658"/>
      <c r="S6658"/>
      <c r="T6658"/>
      <c r="U6658"/>
      <c r="V6658"/>
      <c r="W6658"/>
      <c r="X6658" s="410"/>
      <c r="Y6658" s="410"/>
      <c r="Z6658" s="410"/>
      <c r="AA6658" s="410"/>
      <c r="AB6658" s="410"/>
      <c r="AC6658" s="410"/>
      <c r="AD6658" s="410"/>
    </row>
    <row r="6659" spans="1:30" s="30" customFormat="1" x14ac:dyDescent="0.25">
      <c r="A6659"/>
      <c r="B6659"/>
      <c r="C6659" s="33"/>
      <c r="D6659" s="33"/>
      <c r="E6659" s="33"/>
      <c r="F6659" s="33"/>
      <c r="G6659" s="33"/>
      <c r="N6659"/>
      <c r="O6659"/>
      <c r="P6659"/>
      <c r="Q6659"/>
      <c r="R6659"/>
      <c r="S6659"/>
      <c r="T6659"/>
      <c r="U6659"/>
      <c r="V6659"/>
      <c r="W6659"/>
      <c r="X6659" s="410"/>
      <c r="Y6659" s="410"/>
      <c r="Z6659" s="410"/>
      <c r="AA6659" s="410"/>
      <c r="AB6659" s="410"/>
      <c r="AC6659" s="410"/>
      <c r="AD6659" s="410"/>
    </row>
    <row r="6660" spans="1:30" s="30" customFormat="1" x14ac:dyDescent="0.25">
      <c r="A6660"/>
      <c r="B6660"/>
      <c r="C6660" s="33"/>
      <c r="D6660" s="33"/>
      <c r="E6660" s="33"/>
      <c r="F6660" s="33"/>
      <c r="G6660" s="33"/>
      <c r="N6660"/>
      <c r="O6660"/>
      <c r="P6660"/>
      <c r="Q6660"/>
      <c r="R6660"/>
      <c r="S6660"/>
      <c r="T6660"/>
      <c r="U6660"/>
      <c r="V6660"/>
      <c r="W6660"/>
      <c r="X6660" s="410"/>
      <c r="Y6660" s="410"/>
      <c r="Z6660" s="410"/>
      <c r="AA6660" s="410"/>
      <c r="AB6660" s="410"/>
      <c r="AC6660" s="410"/>
      <c r="AD6660" s="410"/>
    </row>
    <row r="6661" spans="1:30" s="30" customFormat="1" x14ac:dyDescent="0.25">
      <c r="A6661"/>
      <c r="B6661"/>
      <c r="C6661" s="33"/>
      <c r="D6661" s="33"/>
      <c r="E6661" s="33"/>
      <c r="F6661" s="33"/>
      <c r="G6661" s="33"/>
      <c r="N6661"/>
      <c r="O6661"/>
      <c r="P6661"/>
      <c r="Q6661"/>
      <c r="R6661"/>
      <c r="S6661"/>
      <c r="T6661"/>
      <c r="U6661"/>
      <c r="V6661"/>
      <c r="W6661"/>
      <c r="X6661" s="410"/>
      <c r="Y6661" s="410"/>
      <c r="Z6661" s="410"/>
      <c r="AA6661" s="410"/>
      <c r="AB6661" s="410"/>
      <c r="AC6661" s="410"/>
      <c r="AD6661" s="410"/>
    </row>
    <row r="6662" spans="1:30" s="30" customFormat="1" x14ac:dyDescent="0.25">
      <c r="A6662"/>
      <c r="B6662"/>
      <c r="C6662" s="33"/>
      <c r="D6662" s="33"/>
      <c r="E6662" s="33"/>
      <c r="F6662" s="33"/>
      <c r="G6662" s="33"/>
      <c r="N6662"/>
      <c r="O6662"/>
      <c r="P6662"/>
      <c r="Q6662"/>
      <c r="R6662"/>
      <c r="S6662"/>
      <c r="T6662"/>
      <c r="U6662"/>
      <c r="V6662"/>
      <c r="W6662"/>
      <c r="X6662" s="410"/>
      <c r="Y6662" s="410"/>
      <c r="Z6662" s="410"/>
      <c r="AA6662" s="410"/>
      <c r="AB6662" s="410"/>
      <c r="AC6662" s="410"/>
      <c r="AD6662" s="410"/>
    </row>
    <row r="6663" spans="1:30" s="30" customFormat="1" x14ac:dyDescent="0.25">
      <c r="A6663"/>
      <c r="B6663"/>
      <c r="C6663" s="33"/>
      <c r="D6663" s="33"/>
      <c r="E6663" s="33"/>
      <c r="F6663" s="33"/>
      <c r="G6663" s="33"/>
      <c r="N6663"/>
      <c r="O6663"/>
      <c r="P6663"/>
      <c r="Q6663"/>
      <c r="R6663"/>
      <c r="S6663"/>
      <c r="T6663"/>
      <c r="U6663"/>
      <c r="V6663"/>
      <c r="W6663"/>
      <c r="X6663" s="410"/>
      <c r="Y6663" s="410"/>
      <c r="Z6663" s="410"/>
      <c r="AA6663" s="410"/>
      <c r="AB6663" s="410"/>
      <c r="AC6663" s="410"/>
      <c r="AD6663" s="410"/>
    </row>
    <row r="6664" spans="1:30" s="30" customFormat="1" x14ac:dyDescent="0.25">
      <c r="A6664"/>
      <c r="B6664"/>
      <c r="C6664" s="33"/>
      <c r="D6664" s="33"/>
      <c r="E6664" s="33"/>
      <c r="F6664" s="33"/>
      <c r="G6664" s="33"/>
      <c r="N6664"/>
      <c r="O6664"/>
      <c r="P6664"/>
      <c r="Q6664"/>
      <c r="R6664"/>
      <c r="S6664"/>
      <c r="T6664"/>
      <c r="U6664"/>
      <c r="V6664"/>
      <c r="W6664"/>
      <c r="X6664" s="410"/>
      <c r="Y6664" s="410"/>
      <c r="Z6664" s="410"/>
      <c r="AA6664" s="410"/>
      <c r="AB6664" s="410"/>
      <c r="AC6664" s="410"/>
      <c r="AD6664" s="410"/>
    </row>
    <row r="6665" spans="1:30" s="30" customFormat="1" x14ac:dyDescent="0.25">
      <c r="A6665"/>
      <c r="B6665"/>
      <c r="C6665" s="33"/>
      <c r="D6665" s="33"/>
      <c r="E6665" s="33"/>
      <c r="F6665" s="33"/>
      <c r="G6665" s="33"/>
      <c r="N6665"/>
      <c r="O6665"/>
      <c r="P6665"/>
      <c r="Q6665"/>
      <c r="R6665"/>
      <c r="S6665"/>
      <c r="T6665"/>
      <c r="U6665"/>
      <c r="V6665"/>
      <c r="W6665"/>
      <c r="X6665" s="410"/>
      <c r="Y6665" s="410"/>
      <c r="Z6665" s="410"/>
      <c r="AA6665" s="410"/>
      <c r="AB6665" s="410"/>
      <c r="AC6665" s="410"/>
      <c r="AD6665" s="410"/>
    </row>
    <row r="6666" spans="1:30" s="30" customFormat="1" x14ac:dyDescent="0.25">
      <c r="A6666"/>
      <c r="B6666"/>
      <c r="C6666" s="33"/>
      <c r="D6666" s="33"/>
      <c r="E6666" s="33"/>
      <c r="F6666" s="33"/>
      <c r="G6666" s="33"/>
      <c r="N6666"/>
      <c r="O6666"/>
      <c r="P6666"/>
      <c r="Q6666"/>
      <c r="R6666"/>
      <c r="S6666"/>
      <c r="T6666"/>
      <c r="U6666"/>
      <c r="V6666"/>
      <c r="W6666"/>
      <c r="X6666" s="410"/>
      <c r="Y6666" s="410"/>
      <c r="Z6666" s="410"/>
      <c r="AA6666" s="410"/>
      <c r="AB6666" s="410"/>
      <c r="AC6666" s="410"/>
      <c r="AD6666" s="410"/>
    </row>
    <row r="6667" spans="1:30" s="30" customFormat="1" x14ac:dyDescent="0.25">
      <c r="A6667"/>
      <c r="B6667"/>
      <c r="C6667" s="33"/>
      <c r="D6667" s="33"/>
      <c r="E6667" s="33"/>
      <c r="F6667" s="33"/>
      <c r="G6667" s="33"/>
      <c r="N6667"/>
      <c r="O6667"/>
      <c r="P6667"/>
      <c r="Q6667"/>
      <c r="R6667"/>
      <c r="S6667"/>
      <c r="T6667"/>
      <c r="U6667"/>
      <c r="V6667"/>
      <c r="W6667"/>
      <c r="X6667" s="410"/>
      <c r="Y6667" s="410"/>
      <c r="Z6667" s="410"/>
      <c r="AA6667" s="410"/>
      <c r="AB6667" s="410"/>
      <c r="AC6667" s="410"/>
      <c r="AD6667" s="410"/>
    </row>
    <row r="6668" spans="1:30" s="30" customFormat="1" x14ac:dyDescent="0.25">
      <c r="A6668"/>
      <c r="B6668"/>
      <c r="C6668" s="33"/>
      <c r="D6668" s="33"/>
      <c r="E6668" s="33"/>
      <c r="F6668" s="33"/>
      <c r="G6668" s="33"/>
      <c r="N6668"/>
      <c r="O6668"/>
      <c r="P6668"/>
      <c r="Q6668"/>
      <c r="R6668"/>
      <c r="S6668"/>
      <c r="T6668"/>
      <c r="U6668"/>
      <c r="V6668"/>
      <c r="W6668"/>
      <c r="X6668" s="410"/>
      <c r="Y6668" s="410"/>
      <c r="Z6668" s="410"/>
      <c r="AA6668" s="410"/>
      <c r="AB6668" s="410"/>
      <c r="AC6668" s="410"/>
      <c r="AD6668" s="410"/>
    </row>
    <row r="6669" spans="1:30" s="30" customFormat="1" x14ac:dyDescent="0.25">
      <c r="A6669"/>
      <c r="B6669"/>
      <c r="C6669" s="33"/>
      <c r="D6669" s="33"/>
      <c r="E6669" s="33"/>
      <c r="F6669" s="33"/>
      <c r="G6669" s="33"/>
      <c r="N6669"/>
      <c r="O6669"/>
      <c r="P6669"/>
      <c r="Q6669"/>
      <c r="R6669"/>
      <c r="S6669"/>
      <c r="T6669"/>
      <c r="U6669"/>
      <c r="V6669"/>
      <c r="W6669"/>
      <c r="X6669" s="410"/>
      <c r="Y6669" s="410"/>
      <c r="Z6669" s="410"/>
      <c r="AA6669" s="410"/>
      <c r="AB6669" s="410"/>
      <c r="AC6669" s="410"/>
      <c r="AD6669" s="410"/>
    </row>
    <row r="6670" spans="1:30" s="30" customFormat="1" x14ac:dyDescent="0.25">
      <c r="A6670"/>
      <c r="B6670"/>
      <c r="C6670" s="33"/>
      <c r="D6670" s="33"/>
      <c r="E6670" s="33"/>
      <c r="F6670" s="33"/>
      <c r="G6670" s="33"/>
      <c r="N6670"/>
      <c r="O6670"/>
      <c r="P6670"/>
      <c r="Q6670"/>
      <c r="R6670"/>
      <c r="S6670"/>
      <c r="T6670"/>
      <c r="U6670"/>
      <c r="V6670"/>
      <c r="W6670"/>
      <c r="X6670" s="410"/>
      <c r="Y6670" s="410"/>
      <c r="Z6670" s="410"/>
      <c r="AA6670" s="410"/>
      <c r="AB6670" s="410"/>
      <c r="AC6670" s="410"/>
      <c r="AD6670" s="410"/>
    </row>
    <row r="6671" spans="1:30" s="30" customFormat="1" x14ac:dyDescent="0.25">
      <c r="A6671"/>
      <c r="B6671"/>
      <c r="C6671" s="33"/>
      <c r="D6671" s="33"/>
      <c r="E6671" s="33"/>
      <c r="F6671" s="33"/>
      <c r="G6671" s="33"/>
      <c r="N6671"/>
      <c r="O6671"/>
      <c r="P6671"/>
      <c r="Q6671"/>
      <c r="R6671"/>
      <c r="S6671"/>
      <c r="T6671"/>
      <c r="U6671"/>
      <c r="V6671"/>
      <c r="W6671"/>
      <c r="X6671" s="410"/>
      <c r="Y6671" s="410"/>
      <c r="Z6671" s="410"/>
      <c r="AA6671" s="410"/>
      <c r="AB6671" s="410"/>
      <c r="AC6671" s="410"/>
      <c r="AD6671" s="410"/>
    </row>
    <row r="6672" spans="1:30" s="30" customFormat="1" x14ac:dyDescent="0.25">
      <c r="A6672"/>
      <c r="B6672"/>
      <c r="C6672" s="33"/>
      <c r="D6672" s="33"/>
      <c r="E6672" s="33"/>
      <c r="F6672" s="33"/>
      <c r="G6672" s="33"/>
      <c r="N6672"/>
      <c r="O6672"/>
      <c r="P6672"/>
      <c r="Q6672"/>
      <c r="R6672"/>
      <c r="S6672"/>
      <c r="T6672"/>
      <c r="U6672"/>
      <c r="V6672"/>
      <c r="W6672"/>
      <c r="X6672" s="410"/>
      <c r="Y6672" s="410"/>
      <c r="Z6672" s="410"/>
      <c r="AA6672" s="410"/>
      <c r="AB6672" s="410"/>
      <c r="AC6672" s="410"/>
      <c r="AD6672" s="410"/>
    </row>
    <row r="6673" spans="1:30" s="30" customFormat="1" x14ac:dyDescent="0.25">
      <c r="A6673"/>
      <c r="B6673"/>
      <c r="C6673" s="33"/>
      <c r="D6673" s="33"/>
      <c r="E6673" s="33"/>
      <c r="F6673" s="33"/>
      <c r="G6673" s="33"/>
      <c r="N6673"/>
      <c r="O6673"/>
      <c r="P6673"/>
      <c r="Q6673"/>
      <c r="R6673"/>
      <c r="S6673"/>
      <c r="T6673"/>
      <c r="U6673"/>
      <c r="V6673"/>
      <c r="W6673"/>
      <c r="X6673" s="410"/>
      <c r="Y6673" s="410"/>
      <c r="Z6673" s="410"/>
      <c r="AA6673" s="410"/>
      <c r="AB6673" s="410"/>
      <c r="AC6673" s="410"/>
      <c r="AD6673" s="410"/>
    </row>
    <row r="6674" spans="1:30" s="30" customFormat="1" x14ac:dyDescent="0.25">
      <c r="A6674"/>
      <c r="B6674"/>
      <c r="C6674" s="33"/>
      <c r="D6674" s="33"/>
      <c r="E6674" s="33"/>
      <c r="F6674" s="33"/>
      <c r="G6674" s="33"/>
      <c r="N6674"/>
      <c r="O6674"/>
      <c r="P6674"/>
      <c r="Q6674"/>
      <c r="R6674"/>
      <c r="S6674"/>
      <c r="T6674"/>
      <c r="U6674"/>
      <c r="V6674"/>
      <c r="W6674"/>
      <c r="X6674" s="410"/>
      <c r="Y6674" s="410"/>
      <c r="Z6674" s="410"/>
      <c r="AA6674" s="410"/>
      <c r="AB6674" s="410"/>
      <c r="AC6674" s="410"/>
      <c r="AD6674" s="410"/>
    </row>
    <row r="6675" spans="1:30" s="30" customFormat="1" x14ac:dyDescent="0.25">
      <c r="A6675"/>
      <c r="B6675"/>
      <c r="C6675" s="33"/>
      <c r="D6675" s="33"/>
      <c r="E6675" s="33"/>
      <c r="F6675" s="33"/>
      <c r="G6675" s="33"/>
      <c r="N6675"/>
      <c r="O6675"/>
      <c r="P6675"/>
      <c r="Q6675"/>
      <c r="R6675"/>
      <c r="S6675"/>
      <c r="T6675"/>
      <c r="U6675"/>
      <c r="V6675"/>
      <c r="W6675"/>
      <c r="X6675" s="410"/>
      <c r="Y6675" s="410"/>
      <c r="Z6675" s="410"/>
      <c r="AA6675" s="410"/>
      <c r="AB6675" s="410"/>
      <c r="AC6675" s="410"/>
      <c r="AD6675" s="410"/>
    </row>
    <row r="6676" spans="1:30" s="30" customFormat="1" x14ac:dyDescent="0.25">
      <c r="A6676"/>
      <c r="B6676"/>
      <c r="C6676" s="33"/>
      <c r="D6676" s="33"/>
      <c r="E6676" s="33"/>
      <c r="F6676" s="33"/>
      <c r="G6676" s="33"/>
      <c r="N6676"/>
      <c r="O6676"/>
      <c r="P6676"/>
      <c r="Q6676"/>
      <c r="R6676"/>
      <c r="S6676"/>
      <c r="T6676"/>
      <c r="U6676"/>
      <c r="V6676"/>
      <c r="W6676"/>
      <c r="X6676" s="410"/>
      <c r="Y6676" s="410"/>
      <c r="Z6676" s="410"/>
      <c r="AA6676" s="410"/>
      <c r="AB6676" s="410"/>
      <c r="AC6676" s="410"/>
      <c r="AD6676" s="410"/>
    </row>
    <row r="6677" spans="1:30" s="30" customFormat="1" x14ac:dyDescent="0.25">
      <c r="A6677"/>
      <c r="B6677"/>
      <c r="C6677" s="33"/>
      <c r="D6677" s="33"/>
      <c r="E6677" s="33"/>
      <c r="F6677" s="33"/>
      <c r="G6677" s="33"/>
      <c r="N6677"/>
      <c r="O6677"/>
      <c r="P6677"/>
      <c r="Q6677"/>
      <c r="R6677"/>
      <c r="S6677"/>
      <c r="T6677"/>
      <c r="U6677"/>
      <c r="V6677"/>
      <c r="W6677"/>
      <c r="X6677" s="410"/>
      <c r="Y6677" s="410"/>
      <c r="Z6677" s="410"/>
      <c r="AA6677" s="410"/>
      <c r="AB6677" s="410"/>
      <c r="AC6677" s="410"/>
      <c r="AD6677" s="410"/>
    </row>
    <row r="6678" spans="1:30" s="30" customFormat="1" x14ac:dyDescent="0.25">
      <c r="A6678"/>
      <c r="B6678"/>
      <c r="C6678" s="33"/>
      <c r="D6678" s="33"/>
      <c r="E6678" s="33"/>
      <c r="F6678" s="33"/>
      <c r="G6678" s="33"/>
      <c r="N6678"/>
      <c r="O6678"/>
      <c r="P6678"/>
      <c r="Q6678"/>
      <c r="R6678"/>
      <c r="S6678"/>
      <c r="T6678"/>
      <c r="U6678"/>
      <c r="V6678"/>
      <c r="W6678"/>
      <c r="X6678" s="410"/>
      <c r="Y6678" s="410"/>
      <c r="Z6678" s="410"/>
      <c r="AA6678" s="410"/>
      <c r="AB6678" s="410"/>
      <c r="AC6678" s="410"/>
      <c r="AD6678" s="410"/>
    </row>
    <row r="6679" spans="1:30" s="30" customFormat="1" x14ac:dyDescent="0.25">
      <c r="A6679"/>
      <c r="B6679"/>
      <c r="C6679" s="33"/>
      <c r="D6679" s="33"/>
      <c r="E6679" s="33"/>
      <c r="F6679" s="33"/>
      <c r="G6679" s="33"/>
      <c r="N6679"/>
      <c r="O6679"/>
      <c r="P6679"/>
      <c r="Q6679"/>
      <c r="R6679"/>
      <c r="S6679"/>
      <c r="T6679"/>
      <c r="U6679"/>
      <c r="V6679"/>
      <c r="W6679"/>
      <c r="X6679" s="410"/>
      <c r="Y6679" s="410"/>
      <c r="Z6679" s="410"/>
      <c r="AA6679" s="410"/>
      <c r="AB6679" s="410"/>
      <c r="AC6679" s="410"/>
      <c r="AD6679" s="410"/>
    </row>
    <row r="6680" spans="1:30" s="30" customFormat="1" x14ac:dyDescent="0.25">
      <c r="A6680"/>
      <c r="B6680"/>
      <c r="C6680" s="33"/>
      <c r="D6680" s="33"/>
      <c r="E6680" s="33"/>
      <c r="F6680" s="33"/>
      <c r="G6680" s="33"/>
      <c r="N6680"/>
      <c r="O6680"/>
      <c r="P6680"/>
      <c r="Q6680"/>
      <c r="R6680"/>
      <c r="S6680"/>
      <c r="T6680"/>
      <c r="U6680"/>
      <c r="V6680"/>
      <c r="W6680"/>
      <c r="X6680" s="410"/>
      <c r="Y6680" s="410"/>
      <c r="Z6680" s="410"/>
      <c r="AA6680" s="410"/>
      <c r="AB6680" s="410"/>
      <c r="AC6680" s="410"/>
      <c r="AD6680" s="410"/>
    </row>
    <row r="6681" spans="1:30" s="30" customFormat="1" x14ac:dyDescent="0.25">
      <c r="A6681"/>
      <c r="B6681"/>
      <c r="C6681" s="33"/>
      <c r="D6681" s="33"/>
      <c r="E6681" s="33"/>
      <c r="F6681" s="33"/>
      <c r="G6681" s="33"/>
      <c r="N6681"/>
      <c r="O6681"/>
      <c r="P6681"/>
      <c r="Q6681"/>
      <c r="R6681"/>
      <c r="S6681"/>
      <c r="T6681"/>
      <c r="U6681"/>
      <c r="V6681"/>
      <c r="W6681"/>
      <c r="X6681" s="410"/>
      <c r="Y6681" s="410"/>
      <c r="Z6681" s="410"/>
      <c r="AA6681" s="410"/>
      <c r="AB6681" s="410"/>
      <c r="AC6681" s="410"/>
      <c r="AD6681" s="410"/>
    </row>
    <row r="6682" spans="1:30" s="30" customFormat="1" x14ac:dyDescent="0.25">
      <c r="A6682"/>
      <c r="B6682"/>
      <c r="C6682" s="33"/>
      <c r="D6682" s="33"/>
      <c r="E6682" s="33"/>
      <c r="F6682" s="33"/>
      <c r="G6682" s="33"/>
      <c r="N6682"/>
      <c r="O6682"/>
      <c r="P6682"/>
      <c r="Q6682"/>
      <c r="R6682"/>
      <c r="S6682"/>
      <c r="T6682"/>
      <c r="U6682"/>
      <c r="V6682"/>
      <c r="W6682"/>
      <c r="X6682" s="410"/>
      <c r="Y6682" s="410"/>
      <c r="Z6682" s="410"/>
      <c r="AA6682" s="410"/>
      <c r="AB6682" s="410"/>
      <c r="AC6682" s="410"/>
      <c r="AD6682" s="410"/>
    </row>
    <row r="6683" spans="1:30" s="30" customFormat="1" x14ac:dyDescent="0.25">
      <c r="A6683"/>
      <c r="B6683"/>
      <c r="C6683" s="33"/>
      <c r="D6683" s="33"/>
      <c r="E6683" s="33"/>
      <c r="F6683" s="33"/>
      <c r="G6683" s="33"/>
      <c r="N6683"/>
      <c r="O6683"/>
      <c r="P6683"/>
      <c r="Q6683"/>
      <c r="R6683"/>
      <c r="S6683"/>
      <c r="T6683"/>
      <c r="U6683"/>
      <c r="V6683"/>
      <c r="W6683"/>
      <c r="X6683" s="410"/>
      <c r="Y6683" s="410"/>
      <c r="Z6683" s="410"/>
      <c r="AA6683" s="410"/>
      <c r="AB6683" s="410"/>
      <c r="AC6683" s="410"/>
      <c r="AD6683" s="410"/>
    </row>
    <row r="6684" spans="1:30" s="30" customFormat="1" x14ac:dyDescent="0.25">
      <c r="A6684"/>
      <c r="B6684"/>
      <c r="C6684" s="33"/>
      <c r="D6684" s="33"/>
      <c r="E6684" s="33"/>
      <c r="F6684" s="33"/>
      <c r="G6684" s="33"/>
      <c r="N6684"/>
      <c r="O6684"/>
      <c r="P6684"/>
      <c r="Q6684"/>
      <c r="R6684"/>
      <c r="S6684"/>
      <c r="T6684"/>
      <c r="U6684"/>
      <c r="V6684"/>
      <c r="W6684"/>
      <c r="X6684" s="410"/>
      <c r="Y6684" s="410"/>
      <c r="Z6684" s="410"/>
      <c r="AA6684" s="410"/>
      <c r="AB6684" s="410"/>
      <c r="AC6684" s="410"/>
      <c r="AD6684" s="410"/>
    </row>
    <row r="6685" spans="1:30" s="30" customFormat="1" x14ac:dyDescent="0.25">
      <c r="A6685"/>
      <c r="B6685"/>
      <c r="C6685" s="33"/>
      <c r="D6685" s="33"/>
      <c r="E6685" s="33"/>
      <c r="F6685" s="33"/>
      <c r="G6685" s="33"/>
      <c r="N6685"/>
      <c r="O6685"/>
      <c r="P6685"/>
      <c r="Q6685"/>
      <c r="R6685"/>
      <c r="S6685"/>
      <c r="T6685"/>
      <c r="U6685"/>
      <c r="V6685"/>
      <c r="W6685"/>
      <c r="X6685" s="410"/>
      <c r="Y6685" s="410"/>
      <c r="Z6685" s="410"/>
      <c r="AA6685" s="410"/>
      <c r="AB6685" s="410"/>
      <c r="AC6685" s="410"/>
      <c r="AD6685" s="410"/>
    </row>
    <row r="6686" spans="1:30" s="30" customFormat="1" x14ac:dyDescent="0.25">
      <c r="A6686"/>
      <c r="B6686"/>
      <c r="C6686" s="33"/>
      <c r="D6686" s="33"/>
      <c r="E6686" s="33"/>
      <c r="F6686" s="33"/>
      <c r="G6686" s="33"/>
      <c r="N6686"/>
      <c r="O6686"/>
      <c r="P6686"/>
      <c r="Q6686"/>
      <c r="R6686"/>
      <c r="S6686"/>
      <c r="T6686"/>
      <c r="U6686"/>
      <c r="V6686"/>
      <c r="W6686"/>
      <c r="X6686" s="410"/>
      <c r="Y6686" s="410"/>
      <c r="Z6686" s="410"/>
      <c r="AA6686" s="410"/>
      <c r="AB6686" s="410"/>
      <c r="AC6686" s="410"/>
      <c r="AD6686" s="410"/>
    </row>
    <row r="6687" spans="1:30" s="30" customFormat="1" x14ac:dyDescent="0.25">
      <c r="A6687"/>
      <c r="B6687"/>
      <c r="C6687" s="33"/>
      <c r="D6687" s="33"/>
      <c r="E6687" s="33"/>
      <c r="F6687" s="33"/>
      <c r="G6687" s="33"/>
      <c r="N6687"/>
      <c r="O6687"/>
      <c r="P6687"/>
      <c r="Q6687"/>
      <c r="R6687"/>
      <c r="S6687"/>
      <c r="T6687"/>
      <c r="U6687"/>
      <c r="V6687"/>
      <c r="W6687"/>
      <c r="X6687" s="410"/>
      <c r="Y6687" s="410"/>
      <c r="Z6687" s="410"/>
      <c r="AA6687" s="410"/>
      <c r="AB6687" s="410"/>
      <c r="AC6687" s="410"/>
      <c r="AD6687" s="410"/>
    </row>
    <row r="6688" spans="1:30" s="30" customFormat="1" x14ac:dyDescent="0.25">
      <c r="A6688"/>
      <c r="B6688"/>
      <c r="C6688" s="33"/>
      <c r="D6688" s="33"/>
      <c r="E6688" s="33"/>
      <c r="F6688" s="33"/>
      <c r="G6688" s="33"/>
      <c r="N6688"/>
      <c r="O6688"/>
      <c r="P6688"/>
      <c r="Q6688"/>
      <c r="R6688"/>
      <c r="S6688"/>
      <c r="T6688"/>
      <c r="U6688"/>
      <c r="V6688"/>
      <c r="W6688"/>
      <c r="X6688" s="410"/>
      <c r="Y6688" s="410"/>
      <c r="Z6688" s="410"/>
      <c r="AA6688" s="410"/>
      <c r="AB6688" s="410"/>
      <c r="AC6688" s="410"/>
      <c r="AD6688" s="410"/>
    </row>
    <row r="6689" spans="1:30" s="30" customFormat="1" x14ac:dyDescent="0.25">
      <c r="A6689"/>
      <c r="B6689"/>
      <c r="C6689" s="33"/>
      <c r="D6689" s="33"/>
      <c r="E6689" s="33"/>
      <c r="F6689" s="33"/>
      <c r="G6689" s="33"/>
      <c r="N6689"/>
      <c r="O6689"/>
      <c r="P6689"/>
      <c r="Q6689"/>
      <c r="R6689"/>
      <c r="S6689"/>
      <c r="T6689"/>
      <c r="U6689"/>
      <c r="V6689"/>
      <c r="W6689"/>
      <c r="X6689" s="410"/>
      <c r="Y6689" s="410"/>
      <c r="Z6689" s="410"/>
      <c r="AA6689" s="410"/>
      <c r="AB6689" s="410"/>
      <c r="AC6689" s="410"/>
      <c r="AD6689" s="410"/>
    </row>
    <row r="6690" spans="1:30" s="30" customFormat="1" x14ac:dyDescent="0.25">
      <c r="A6690"/>
      <c r="B6690"/>
      <c r="C6690" s="33"/>
      <c r="D6690" s="33"/>
      <c r="E6690" s="33"/>
      <c r="F6690" s="33"/>
      <c r="G6690" s="33"/>
      <c r="N6690"/>
      <c r="O6690"/>
      <c r="P6690"/>
      <c r="Q6690"/>
      <c r="R6690"/>
      <c r="S6690"/>
      <c r="T6690"/>
      <c r="U6690"/>
      <c r="V6690"/>
      <c r="W6690"/>
      <c r="X6690" s="410"/>
      <c r="Y6690" s="410"/>
      <c r="Z6690" s="410"/>
      <c r="AA6690" s="410"/>
      <c r="AB6690" s="410"/>
      <c r="AC6690" s="410"/>
      <c r="AD6690" s="410"/>
    </row>
    <row r="6691" spans="1:30" s="30" customFormat="1" x14ac:dyDescent="0.25">
      <c r="A6691"/>
      <c r="B6691"/>
      <c r="C6691" s="33"/>
      <c r="D6691" s="33"/>
      <c r="E6691" s="33"/>
      <c r="F6691" s="33"/>
      <c r="G6691" s="33"/>
      <c r="N6691"/>
      <c r="O6691"/>
      <c r="P6691"/>
      <c r="Q6691"/>
      <c r="R6691"/>
      <c r="S6691"/>
      <c r="T6691"/>
      <c r="U6691"/>
      <c r="V6691"/>
      <c r="W6691"/>
      <c r="X6691" s="410"/>
      <c r="Y6691" s="410"/>
      <c r="Z6691" s="410"/>
      <c r="AA6691" s="410"/>
      <c r="AB6691" s="410"/>
      <c r="AC6691" s="410"/>
      <c r="AD6691" s="410"/>
    </row>
    <row r="6692" spans="1:30" s="30" customFormat="1" x14ac:dyDescent="0.25">
      <c r="A6692"/>
      <c r="B6692"/>
      <c r="C6692" s="33"/>
      <c r="D6692" s="33"/>
      <c r="E6692" s="33"/>
      <c r="F6692" s="33"/>
      <c r="G6692" s="33"/>
      <c r="N6692"/>
      <c r="O6692"/>
      <c r="P6692"/>
      <c r="Q6692"/>
      <c r="R6692"/>
      <c r="S6692"/>
      <c r="T6692"/>
      <c r="U6692"/>
      <c r="V6692"/>
      <c r="W6692"/>
      <c r="X6692" s="410"/>
      <c r="Y6692" s="410"/>
      <c r="Z6692" s="410"/>
      <c r="AA6692" s="410"/>
      <c r="AB6692" s="410"/>
      <c r="AC6692" s="410"/>
      <c r="AD6692" s="410"/>
    </row>
    <row r="6693" spans="1:30" s="30" customFormat="1" x14ac:dyDescent="0.25">
      <c r="A6693"/>
      <c r="B6693"/>
      <c r="C6693" s="33"/>
      <c r="D6693" s="33"/>
      <c r="E6693" s="33"/>
      <c r="F6693" s="33"/>
      <c r="G6693" s="33"/>
      <c r="N6693"/>
      <c r="O6693"/>
      <c r="P6693"/>
      <c r="Q6693"/>
      <c r="R6693"/>
      <c r="S6693"/>
      <c r="T6693"/>
      <c r="U6693"/>
      <c r="V6693"/>
      <c r="W6693"/>
      <c r="X6693" s="410"/>
      <c r="Y6693" s="410"/>
      <c r="Z6693" s="410"/>
      <c r="AA6693" s="410"/>
      <c r="AB6693" s="410"/>
      <c r="AC6693" s="410"/>
      <c r="AD6693" s="410"/>
    </row>
    <row r="6694" spans="1:30" s="30" customFormat="1" x14ac:dyDescent="0.25">
      <c r="A6694"/>
      <c r="B6694"/>
      <c r="C6694" s="33"/>
      <c r="D6694" s="33"/>
      <c r="E6694" s="33"/>
      <c r="F6694" s="33"/>
      <c r="G6694" s="33"/>
      <c r="N6694"/>
      <c r="O6694"/>
      <c r="P6694"/>
      <c r="Q6694"/>
      <c r="R6694"/>
      <c r="S6694"/>
      <c r="T6694"/>
      <c r="U6694"/>
      <c r="V6694"/>
      <c r="W6694"/>
      <c r="X6694" s="410"/>
      <c r="Y6694" s="410"/>
      <c r="Z6694" s="410"/>
      <c r="AA6694" s="410"/>
      <c r="AB6694" s="410"/>
      <c r="AC6694" s="410"/>
      <c r="AD6694" s="410"/>
    </row>
    <row r="6695" spans="1:30" s="30" customFormat="1" x14ac:dyDescent="0.25">
      <c r="A6695"/>
      <c r="B6695"/>
      <c r="C6695" s="33"/>
      <c r="D6695" s="33"/>
      <c r="E6695" s="33"/>
      <c r="F6695" s="33"/>
      <c r="G6695" s="33"/>
      <c r="N6695"/>
      <c r="O6695"/>
      <c r="P6695"/>
      <c r="Q6695"/>
      <c r="R6695"/>
      <c r="S6695"/>
      <c r="T6695"/>
      <c r="U6695"/>
      <c r="V6695"/>
      <c r="W6695"/>
      <c r="X6695" s="410"/>
      <c r="Y6695" s="410"/>
      <c r="Z6695" s="410"/>
      <c r="AA6695" s="410"/>
      <c r="AB6695" s="410"/>
      <c r="AC6695" s="410"/>
      <c r="AD6695" s="410"/>
    </row>
    <row r="6696" spans="1:30" s="30" customFormat="1" x14ac:dyDescent="0.25">
      <c r="A6696"/>
      <c r="B6696"/>
      <c r="C6696" s="33"/>
      <c r="D6696" s="33"/>
      <c r="E6696" s="33"/>
      <c r="F6696" s="33"/>
      <c r="G6696" s="33"/>
      <c r="N6696"/>
      <c r="O6696"/>
      <c r="P6696"/>
      <c r="Q6696"/>
      <c r="R6696"/>
      <c r="S6696"/>
      <c r="T6696"/>
      <c r="U6696"/>
      <c r="V6696"/>
      <c r="W6696"/>
      <c r="X6696" s="410"/>
      <c r="Y6696" s="410"/>
      <c r="Z6696" s="410"/>
      <c r="AA6696" s="410"/>
      <c r="AB6696" s="410"/>
      <c r="AC6696" s="410"/>
      <c r="AD6696" s="410"/>
    </row>
    <row r="6697" spans="1:30" s="30" customFormat="1" x14ac:dyDescent="0.25">
      <c r="A6697"/>
      <c r="B6697"/>
      <c r="C6697" s="33"/>
      <c r="D6697" s="33"/>
      <c r="E6697" s="33"/>
      <c r="F6697" s="33"/>
      <c r="G6697" s="33"/>
      <c r="N6697"/>
      <c r="O6697"/>
      <c r="P6697"/>
      <c r="Q6697"/>
      <c r="R6697"/>
      <c r="S6697"/>
      <c r="T6697"/>
      <c r="U6697"/>
      <c r="V6697"/>
      <c r="W6697"/>
      <c r="X6697" s="410"/>
      <c r="Y6697" s="410"/>
      <c r="Z6697" s="410"/>
      <c r="AA6697" s="410"/>
      <c r="AB6697" s="410"/>
      <c r="AC6697" s="410"/>
      <c r="AD6697" s="410"/>
    </row>
    <row r="6698" spans="1:30" s="30" customFormat="1" x14ac:dyDescent="0.25">
      <c r="A6698"/>
      <c r="B6698"/>
      <c r="C6698" s="33"/>
      <c r="D6698" s="33"/>
      <c r="E6698" s="33"/>
      <c r="F6698" s="33"/>
      <c r="G6698" s="33"/>
      <c r="N6698"/>
      <c r="O6698"/>
      <c r="P6698"/>
      <c r="Q6698"/>
      <c r="R6698"/>
      <c r="S6698"/>
      <c r="T6698"/>
      <c r="U6698"/>
      <c r="V6698"/>
      <c r="W6698"/>
      <c r="X6698" s="410"/>
      <c r="Y6698" s="410"/>
      <c r="Z6698" s="410"/>
      <c r="AA6698" s="410"/>
      <c r="AB6698" s="410"/>
      <c r="AC6698" s="410"/>
      <c r="AD6698" s="410"/>
    </row>
    <row r="6699" spans="1:30" s="30" customFormat="1" x14ac:dyDescent="0.25">
      <c r="A6699"/>
      <c r="B6699"/>
      <c r="C6699" s="33"/>
      <c r="D6699" s="33"/>
      <c r="E6699" s="33"/>
      <c r="F6699" s="33"/>
      <c r="G6699" s="33"/>
      <c r="N6699"/>
      <c r="O6699"/>
      <c r="P6699"/>
      <c r="Q6699"/>
      <c r="R6699"/>
      <c r="S6699"/>
      <c r="T6699"/>
      <c r="U6699"/>
      <c r="V6699"/>
      <c r="W6699"/>
      <c r="X6699" s="410"/>
      <c r="Y6699" s="410"/>
      <c r="Z6699" s="410"/>
      <c r="AA6699" s="410"/>
      <c r="AB6699" s="410"/>
      <c r="AC6699" s="410"/>
      <c r="AD6699" s="410"/>
    </row>
    <row r="6700" spans="1:30" s="30" customFormat="1" x14ac:dyDescent="0.25">
      <c r="A6700"/>
      <c r="B6700"/>
      <c r="C6700" s="33"/>
      <c r="D6700" s="33"/>
      <c r="E6700" s="33"/>
      <c r="F6700" s="33"/>
      <c r="G6700" s="33"/>
      <c r="N6700"/>
      <c r="O6700"/>
      <c r="P6700"/>
      <c r="Q6700"/>
      <c r="R6700"/>
      <c r="S6700"/>
      <c r="T6700"/>
      <c r="U6700"/>
      <c r="V6700"/>
      <c r="W6700"/>
      <c r="X6700" s="410"/>
      <c r="Y6700" s="410"/>
      <c r="Z6700" s="410"/>
      <c r="AA6700" s="410"/>
      <c r="AB6700" s="410"/>
      <c r="AC6700" s="410"/>
      <c r="AD6700" s="410"/>
    </row>
    <row r="6701" spans="1:30" s="30" customFormat="1" x14ac:dyDescent="0.25">
      <c r="A6701"/>
      <c r="B6701"/>
      <c r="C6701" s="33"/>
      <c r="D6701" s="33"/>
      <c r="E6701" s="33"/>
      <c r="F6701" s="33"/>
      <c r="G6701" s="33"/>
      <c r="N6701"/>
      <c r="O6701"/>
      <c r="P6701"/>
      <c r="Q6701"/>
      <c r="R6701"/>
      <c r="S6701"/>
      <c r="T6701"/>
      <c r="U6701"/>
      <c r="V6701"/>
      <c r="W6701"/>
      <c r="X6701" s="410"/>
      <c r="Y6701" s="410"/>
      <c r="Z6701" s="410"/>
      <c r="AA6701" s="410"/>
      <c r="AB6701" s="410"/>
      <c r="AC6701" s="410"/>
      <c r="AD6701" s="410"/>
    </row>
    <row r="6702" spans="1:30" s="30" customFormat="1" x14ac:dyDescent="0.25">
      <c r="A6702"/>
      <c r="B6702"/>
      <c r="C6702" s="33"/>
      <c r="D6702" s="33"/>
      <c r="E6702" s="33"/>
      <c r="F6702" s="33"/>
      <c r="G6702" s="33"/>
      <c r="N6702"/>
      <c r="O6702"/>
      <c r="P6702"/>
      <c r="Q6702"/>
      <c r="R6702"/>
      <c r="S6702"/>
      <c r="T6702"/>
      <c r="U6702"/>
      <c r="V6702"/>
      <c r="W6702"/>
      <c r="X6702" s="410"/>
      <c r="Y6702" s="410"/>
      <c r="Z6702" s="410"/>
      <c r="AA6702" s="410"/>
      <c r="AB6702" s="410"/>
      <c r="AC6702" s="410"/>
      <c r="AD6702" s="410"/>
    </row>
    <row r="6703" spans="1:30" s="30" customFormat="1" x14ac:dyDescent="0.25">
      <c r="A6703"/>
      <c r="B6703"/>
      <c r="C6703" s="33"/>
      <c r="D6703" s="33"/>
      <c r="E6703" s="33"/>
      <c r="F6703" s="33"/>
      <c r="G6703" s="33"/>
      <c r="N6703"/>
      <c r="O6703"/>
      <c r="P6703"/>
      <c r="Q6703"/>
      <c r="R6703"/>
      <c r="S6703"/>
      <c r="T6703"/>
      <c r="U6703"/>
      <c r="V6703"/>
      <c r="W6703"/>
      <c r="X6703" s="410"/>
      <c r="Y6703" s="410"/>
      <c r="Z6703" s="410"/>
      <c r="AA6703" s="410"/>
      <c r="AB6703" s="410"/>
      <c r="AC6703" s="410"/>
      <c r="AD6703" s="410"/>
    </row>
    <row r="6704" spans="1:30" s="30" customFormat="1" x14ac:dyDescent="0.25">
      <c r="A6704"/>
      <c r="B6704"/>
      <c r="C6704" s="33"/>
      <c r="D6704" s="33"/>
      <c r="E6704" s="33"/>
      <c r="F6704" s="33"/>
      <c r="G6704" s="33"/>
      <c r="N6704"/>
      <c r="O6704"/>
      <c r="P6704"/>
      <c r="Q6704"/>
      <c r="R6704"/>
      <c r="S6704"/>
      <c r="T6704"/>
      <c r="U6704"/>
      <c r="V6704"/>
      <c r="W6704"/>
      <c r="X6704" s="410"/>
      <c r="Y6704" s="410"/>
      <c r="Z6704" s="410"/>
      <c r="AA6704" s="410"/>
      <c r="AB6704" s="410"/>
      <c r="AC6704" s="410"/>
      <c r="AD6704" s="410"/>
    </row>
    <row r="6705" spans="1:30" s="30" customFormat="1" x14ac:dyDescent="0.25">
      <c r="A6705"/>
      <c r="B6705"/>
      <c r="C6705" s="33"/>
      <c r="D6705" s="33"/>
      <c r="E6705" s="33"/>
      <c r="F6705" s="33"/>
      <c r="G6705" s="33"/>
      <c r="N6705"/>
      <c r="O6705"/>
      <c r="P6705"/>
      <c r="Q6705"/>
      <c r="R6705"/>
      <c r="S6705"/>
      <c r="T6705"/>
      <c r="U6705"/>
      <c r="V6705"/>
      <c r="W6705"/>
      <c r="X6705" s="410"/>
      <c r="Y6705" s="410"/>
      <c r="Z6705" s="410"/>
      <c r="AA6705" s="410"/>
      <c r="AB6705" s="410"/>
      <c r="AC6705" s="410"/>
      <c r="AD6705" s="410"/>
    </row>
    <row r="6706" spans="1:30" s="30" customFormat="1" x14ac:dyDescent="0.25">
      <c r="A6706"/>
      <c r="B6706"/>
      <c r="C6706" s="33"/>
      <c r="D6706" s="33"/>
      <c r="E6706" s="33"/>
      <c r="F6706" s="33"/>
      <c r="G6706" s="33"/>
      <c r="N6706"/>
      <c r="O6706"/>
      <c r="P6706"/>
      <c r="Q6706"/>
      <c r="R6706"/>
      <c r="S6706"/>
      <c r="T6706"/>
      <c r="U6706"/>
      <c r="V6706"/>
      <c r="W6706"/>
      <c r="X6706" s="410"/>
      <c r="Y6706" s="410"/>
      <c r="Z6706" s="410"/>
      <c r="AA6706" s="410"/>
      <c r="AB6706" s="410"/>
      <c r="AC6706" s="410"/>
      <c r="AD6706" s="410"/>
    </row>
    <row r="6707" spans="1:30" s="30" customFormat="1" x14ac:dyDescent="0.25">
      <c r="A6707"/>
      <c r="B6707"/>
      <c r="C6707" s="33"/>
      <c r="D6707" s="33"/>
      <c r="E6707" s="33"/>
      <c r="F6707" s="33"/>
      <c r="G6707" s="33"/>
      <c r="N6707"/>
      <c r="O6707"/>
      <c r="P6707"/>
      <c r="Q6707"/>
      <c r="R6707"/>
      <c r="S6707"/>
      <c r="T6707"/>
      <c r="U6707"/>
      <c r="V6707"/>
      <c r="W6707"/>
      <c r="X6707" s="410"/>
      <c r="Y6707" s="410"/>
      <c r="Z6707" s="410"/>
      <c r="AA6707" s="410"/>
      <c r="AB6707" s="410"/>
      <c r="AC6707" s="410"/>
      <c r="AD6707" s="410"/>
    </row>
    <row r="6708" spans="1:30" s="30" customFormat="1" x14ac:dyDescent="0.25">
      <c r="A6708"/>
      <c r="B6708"/>
      <c r="C6708" s="33"/>
      <c r="D6708" s="33"/>
      <c r="E6708" s="33"/>
      <c r="F6708" s="33"/>
      <c r="G6708" s="33"/>
      <c r="N6708"/>
      <c r="O6708"/>
      <c r="P6708"/>
      <c r="Q6708"/>
      <c r="R6708"/>
      <c r="S6708"/>
      <c r="T6708"/>
      <c r="U6708"/>
      <c r="V6708"/>
      <c r="W6708"/>
      <c r="X6708" s="410"/>
      <c r="Y6708" s="410"/>
      <c r="Z6708" s="410"/>
      <c r="AA6708" s="410"/>
      <c r="AB6708" s="410"/>
      <c r="AC6708" s="410"/>
      <c r="AD6708" s="410"/>
    </row>
    <row r="6709" spans="1:30" s="30" customFormat="1" x14ac:dyDescent="0.25">
      <c r="A6709"/>
      <c r="B6709"/>
      <c r="C6709" s="33"/>
      <c r="D6709" s="33"/>
      <c r="E6709" s="33"/>
      <c r="F6709" s="33"/>
      <c r="G6709" s="33"/>
      <c r="N6709"/>
      <c r="O6709"/>
      <c r="P6709"/>
      <c r="Q6709"/>
      <c r="R6709"/>
      <c r="S6709"/>
      <c r="T6709"/>
      <c r="U6709"/>
      <c r="V6709"/>
      <c r="W6709"/>
      <c r="X6709" s="410"/>
      <c r="Y6709" s="410"/>
      <c r="Z6709" s="410"/>
      <c r="AA6709" s="410"/>
      <c r="AB6709" s="410"/>
      <c r="AC6709" s="410"/>
      <c r="AD6709" s="410"/>
    </row>
    <row r="6710" spans="1:30" s="30" customFormat="1" x14ac:dyDescent="0.25">
      <c r="A6710"/>
      <c r="B6710"/>
      <c r="C6710" s="33"/>
      <c r="D6710" s="33"/>
      <c r="E6710" s="33"/>
      <c r="F6710" s="33"/>
      <c r="G6710" s="33"/>
      <c r="N6710"/>
      <c r="O6710"/>
      <c r="P6710"/>
      <c r="Q6710"/>
      <c r="R6710"/>
      <c r="S6710"/>
      <c r="T6710"/>
      <c r="U6710"/>
      <c r="V6710"/>
      <c r="W6710"/>
      <c r="X6710" s="410"/>
      <c r="Y6710" s="410"/>
      <c r="Z6710" s="410"/>
      <c r="AA6710" s="410"/>
      <c r="AB6710" s="410"/>
      <c r="AC6710" s="410"/>
      <c r="AD6710" s="410"/>
    </row>
    <row r="6711" spans="1:30" s="30" customFormat="1" x14ac:dyDescent="0.25">
      <c r="A6711"/>
      <c r="B6711"/>
      <c r="C6711" s="33"/>
      <c r="D6711" s="33"/>
      <c r="E6711" s="33"/>
      <c r="F6711" s="33"/>
      <c r="G6711" s="33"/>
      <c r="N6711"/>
      <c r="O6711"/>
      <c r="P6711"/>
      <c r="Q6711"/>
      <c r="R6711"/>
      <c r="S6711"/>
      <c r="T6711"/>
      <c r="U6711"/>
      <c r="V6711"/>
      <c r="W6711"/>
      <c r="X6711" s="410"/>
      <c r="Y6711" s="410"/>
      <c r="Z6711" s="410"/>
      <c r="AA6711" s="410"/>
      <c r="AB6711" s="410"/>
      <c r="AC6711" s="410"/>
      <c r="AD6711" s="410"/>
    </row>
    <row r="6712" spans="1:30" s="30" customFormat="1" x14ac:dyDescent="0.25">
      <c r="A6712"/>
      <c r="B6712"/>
      <c r="C6712" s="33"/>
      <c r="D6712" s="33"/>
      <c r="E6712" s="33"/>
      <c r="F6712" s="33"/>
      <c r="G6712" s="33"/>
      <c r="N6712"/>
      <c r="O6712"/>
      <c r="P6712"/>
      <c r="Q6712"/>
      <c r="R6712"/>
      <c r="S6712"/>
      <c r="T6712"/>
      <c r="U6712"/>
      <c r="V6712"/>
      <c r="W6712"/>
      <c r="X6712" s="410"/>
      <c r="Y6712" s="410"/>
      <c r="Z6712" s="410"/>
      <c r="AA6712" s="410"/>
      <c r="AB6712" s="410"/>
      <c r="AC6712" s="410"/>
      <c r="AD6712" s="410"/>
    </row>
    <row r="6713" spans="1:30" s="30" customFormat="1" x14ac:dyDescent="0.25">
      <c r="A6713"/>
      <c r="B6713"/>
      <c r="C6713" s="33"/>
      <c r="D6713" s="33"/>
      <c r="E6713" s="33"/>
      <c r="F6713" s="33"/>
      <c r="G6713" s="33"/>
      <c r="N6713"/>
      <c r="O6713"/>
      <c r="P6713"/>
      <c r="Q6713"/>
      <c r="R6713"/>
      <c r="S6713"/>
      <c r="T6713"/>
      <c r="U6713"/>
      <c r="V6713"/>
      <c r="W6713"/>
      <c r="X6713" s="410"/>
      <c r="Y6713" s="410"/>
      <c r="Z6713" s="410"/>
      <c r="AA6713" s="410"/>
      <c r="AB6713" s="410"/>
      <c r="AC6713" s="410"/>
      <c r="AD6713" s="410"/>
    </row>
    <row r="6714" spans="1:30" s="30" customFormat="1" x14ac:dyDescent="0.25">
      <c r="A6714"/>
      <c r="B6714"/>
      <c r="C6714" s="33"/>
      <c r="D6714" s="33"/>
      <c r="E6714" s="33"/>
      <c r="F6714" s="33"/>
      <c r="G6714" s="33"/>
      <c r="N6714"/>
      <c r="O6714"/>
      <c r="P6714"/>
      <c r="Q6714"/>
      <c r="R6714"/>
      <c r="S6714"/>
      <c r="T6714"/>
      <c r="U6714"/>
      <c r="V6714"/>
      <c r="W6714"/>
      <c r="X6714" s="410"/>
      <c r="Y6714" s="410"/>
      <c r="Z6714" s="410"/>
      <c r="AA6714" s="410"/>
      <c r="AB6714" s="410"/>
      <c r="AC6714" s="410"/>
      <c r="AD6714" s="410"/>
    </row>
    <row r="6715" spans="1:30" s="30" customFormat="1" x14ac:dyDescent="0.25">
      <c r="A6715"/>
      <c r="B6715"/>
      <c r="C6715" s="33"/>
      <c r="D6715" s="33"/>
      <c r="E6715" s="33"/>
      <c r="F6715" s="33"/>
      <c r="G6715" s="33"/>
      <c r="N6715"/>
      <c r="O6715"/>
      <c r="P6715"/>
      <c r="Q6715"/>
      <c r="R6715"/>
      <c r="S6715"/>
      <c r="T6715"/>
      <c r="U6715"/>
      <c r="V6715"/>
      <c r="W6715"/>
      <c r="X6715" s="410"/>
      <c r="Y6715" s="410"/>
      <c r="Z6715" s="410"/>
      <c r="AA6715" s="410"/>
      <c r="AB6715" s="410"/>
      <c r="AC6715" s="410"/>
      <c r="AD6715" s="410"/>
    </row>
    <row r="6716" spans="1:30" s="30" customFormat="1" x14ac:dyDescent="0.25">
      <c r="A6716"/>
      <c r="B6716"/>
      <c r="C6716" s="33"/>
      <c r="D6716" s="33"/>
      <c r="E6716" s="33"/>
      <c r="F6716" s="33"/>
      <c r="G6716" s="33"/>
      <c r="N6716"/>
      <c r="O6716"/>
      <c r="P6716"/>
      <c r="Q6716"/>
      <c r="R6716"/>
      <c r="S6716"/>
      <c r="T6716"/>
      <c r="U6716"/>
      <c r="V6716"/>
      <c r="W6716"/>
      <c r="X6716" s="410"/>
      <c r="Y6716" s="410"/>
      <c r="Z6716" s="410"/>
      <c r="AA6716" s="410"/>
      <c r="AB6716" s="410"/>
      <c r="AC6716" s="410"/>
      <c r="AD6716" s="410"/>
    </row>
    <row r="6717" spans="1:30" s="30" customFormat="1" x14ac:dyDescent="0.25">
      <c r="A6717"/>
      <c r="B6717"/>
      <c r="C6717" s="33"/>
      <c r="D6717" s="33"/>
      <c r="E6717" s="33"/>
      <c r="F6717" s="33"/>
      <c r="G6717" s="33"/>
      <c r="N6717"/>
      <c r="O6717"/>
      <c r="P6717"/>
      <c r="Q6717"/>
      <c r="R6717"/>
      <c r="S6717"/>
      <c r="T6717"/>
      <c r="U6717"/>
      <c r="V6717"/>
      <c r="W6717"/>
      <c r="X6717" s="410"/>
      <c r="Y6717" s="410"/>
      <c r="Z6717" s="410"/>
      <c r="AA6717" s="410"/>
      <c r="AB6717" s="410"/>
      <c r="AC6717" s="410"/>
      <c r="AD6717" s="410"/>
    </row>
    <row r="6718" spans="1:30" s="30" customFormat="1" x14ac:dyDescent="0.25">
      <c r="A6718"/>
      <c r="B6718"/>
      <c r="C6718" s="33"/>
      <c r="D6718" s="33"/>
      <c r="E6718" s="33"/>
      <c r="F6718" s="33"/>
      <c r="G6718" s="33"/>
      <c r="N6718"/>
      <c r="O6718"/>
      <c r="P6718"/>
      <c r="Q6718"/>
      <c r="R6718"/>
      <c r="S6718"/>
      <c r="T6718"/>
      <c r="U6718"/>
      <c r="V6718"/>
      <c r="W6718"/>
      <c r="X6718" s="410"/>
      <c r="Y6718" s="410"/>
      <c r="Z6718" s="410"/>
      <c r="AA6718" s="410"/>
      <c r="AB6718" s="410"/>
      <c r="AC6718" s="410"/>
      <c r="AD6718" s="410"/>
    </row>
    <row r="6719" spans="1:30" s="30" customFormat="1" x14ac:dyDescent="0.25">
      <c r="A6719"/>
      <c r="B6719"/>
      <c r="C6719" s="33"/>
      <c r="D6719" s="33"/>
      <c r="E6719" s="33"/>
      <c r="F6719" s="33"/>
      <c r="G6719" s="33"/>
      <c r="N6719"/>
      <c r="O6719"/>
      <c r="P6719"/>
      <c r="Q6719"/>
      <c r="R6719"/>
      <c r="S6719"/>
      <c r="T6719"/>
      <c r="U6719"/>
      <c r="V6719"/>
      <c r="W6719"/>
      <c r="X6719" s="410"/>
      <c r="Y6719" s="410"/>
      <c r="Z6719" s="410"/>
      <c r="AA6719" s="410"/>
      <c r="AB6719" s="410"/>
      <c r="AC6719" s="410"/>
      <c r="AD6719" s="410"/>
    </row>
    <row r="6720" spans="1:30" s="30" customFormat="1" x14ac:dyDescent="0.25">
      <c r="A6720"/>
      <c r="B6720"/>
      <c r="C6720" s="33"/>
      <c r="D6720" s="33"/>
      <c r="E6720" s="33"/>
      <c r="F6720" s="33"/>
      <c r="G6720" s="33"/>
      <c r="N6720"/>
      <c r="O6720"/>
      <c r="P6720"/>
      <c r="Q6720"/>
      <c r="R6720"/>
      <c r="S6720"/>
      <c r="T6720"/>
      <c r="U6720"/>
      <c r="V6720"/>
      <c r="W6720"/>
      <c r="X6720" s="410"/>
      <c r="Y6720" s="410"/>
      <c r="Z6720" s="410"/>
      <c r="AA6720" s="410"/>
      <c r="AB6720" s="410"/>
      <c r="AC6720" s="410"/>
      <c r="AD6720" s="410"/>
    </row>
    <row r="6721" spans="1:30" s="30" customFormat="1" x14ac:dyDescent="0.25">
      <c r="A6721"/>
      <c r="B6721"/>
      <c r="C6721" s="33"/>
      <c r="D6721" s="33"/>
      <c r="E6721" s="33"/>
      <c r="F6721" s="33"/>
      <c r="G6721" s="33"/>
      <c r="N6721"/>
      <c r="O6721"/>
      <c r="P6721"/>
      <c r="Q6721"/>
      <c r="R6721"/>
      <c r="S6721"/>
      <c r="T6721"/>
      <c r="U6721"/>
      <c r="V6721"/>
      <c r="W6721"/>
      <c r="X6721" s="410"/>
      <c r="Y6721" s="410"/>
      <c r="Z6721" s="410"/>
      <c r="AA6721" s="410"/>
      <c r="AB6721" s="410"/>
      <c r="AC6721" s="410"/>
      <c r="AD6721" s="410"/>
    </row>
    <row r="6722" spans="1:30" s="30" customFormat="1" x14ac:dyDescent="0.25">
      <c r="A6722"/>
      <c r="B6722"/>
      <c r="C6722" s="33"/>
      <c r="D6722" s="33"/>
      <c r="E6722" s="33"/>
      <c r="F6722" s="33"/>
      <c r="G6722" s="33"/>
      <c r="N6722"/>
      <c r="O6722"/>
      <c r="P6722"/>
      <c r="Q6722"/>
      <c r="R6722"/>
      <c r="S6722"/>
      <c r="T6722"/>
      <c r="U6722"/>
      <c r="V6722"/>
      <c r="W6722"/>
      <c r="X6722" s="410"/>
      <c r="Y6722" s="410"/>
      <c r="Z6722" s="410"/>
      <c r="AA6722" s="410"/>
      <c r="AB6722" s="410"/>
      <c r="AC6722" s="410"/>
      <c r="AD6722" s="410"/>
    </row>
    <row r="6723" spans="1:30" s="30" customFormat="1" x14ac:dyDescent="0.25">
      <c r="A6723"/>
      <c r="B6723"/>
      <c r="C6723" s="33"/>
      <c r="D6723" s="33"/>
      <c r="E6723" s="33"/>
      <c r="F6723" s="33"/>
      <c r="G6723" s="33"/>
      <c r="N6723"/>
      <c r="O6723"/>
      <c r="P6723"/>
      <c r="Q6723"/>
      <c r="R6723"/>
      <c r="S6723"/>
      <c r="T6723"/>
      <c r="U6723"/>
      <c r="V6723"/>
      <c r="W6723"/>
      <c r="X6723" s="410"/>
      <c r="Y6723" s="410"/>
      <c r="Z6723" s="410"/>
      <c r="AA6723" s="410"/>
      <c r="AB6723" s="410"/>
      <c r="AC6723" s="410"/>
      <c r="AD6723" s="410"/>
    </row>
    <row r="6724" spans="1:30" s="30" customFormat="1" x14ac:dyDescent="0.25">
      <c r="A6724"/>
      <c r="B6724"/>
      <c r="C6724" s="33"/>
      <c r="D6724" s="33"/>
      <c r="E6724" s="33"/>
      <c r="F6724" s="33"/>
      <c r="G6724" s="33"/>
      <c r="N6724"/>
      <c r="O6724"/>
      <c r="P6724"/>
      <c r="Q6724"/>
      <c r="R6724"/>
      <c r="S6724"/>
      <c r="T6724"/>
      <c r="U6724"/>
      <c r="V6724"/>
      <c r="W6724"/>
      <c r="X6724" s="410"/>
      <c r="Y6724" s="410"/>
      <c r="Z6724" s="410"/>
      <c r="AA6724" s="410"/>
      <c r="AB6724" s="410"/>
      <c r="AC6724" s="410"/>
      <c r="AD6724" s="410"/>
    </row>
    <row r="6725" spans="1:30" s="30" customFormat="1" x14ac:dyDescent="0.25">
      <c r="A6725"/>
      <c r="B6725"/>
      <c r="C6725" s="33"/>
      <c r="D6725" s="33"/>
      <c r="E6725" s="33"/>
      <c r="F6725" s="33"/>
      <c r="G6725" s="33"/>
      <c r="N6725"/>
      <c r="O6725"/>
      <c r="P6725"/>
      <c r="Q6725"/>
      <c r="R6725"/>
      <c r="S6725"/>
      <c r="T6725"/>
      <c r="U6725"/>
      <c r="V6725"/>
      <c r="W6725"/>
      <c r="X6725" s="410"/>
      <c r="Y6725" s="410"/>
      <c r="Z6725" s="410"/>
      <c r="AA6725" s="410"/>
      <c r="AB6725" s="410"/>
      <c r="AC6725" s="410"/>
      <c r="AD6725" s="410"/>
    </row>
    <row r="6726" spans="1:30" s="30" customFormat="1" x14ac:dyDescent="0.25">
      <c r="A6726"/>
      <c r="B6726"/>
      <c r="C6726" s="33"/>
      <c r="D6726" s="33"/>
      <c r="E6726" s="33"/>
      <c r="F6726" s="33"/>
      <c r="G6726" s="33"/>
      <c r="N6726"/>
      <c r="O6726"/>
      <c r="P6726"/>
      <c r="Q6726"/>
      <c r="R6726"/>
      <c r="S6726"/>
      <c r="T6726"/>
      <c r="U6726"/>
      <c r="V6726"/>
      <c r="W6726"/>
      <c r="X6726" s="410"/>
      <c r="Y6726" s="410"/>
      <c r="Z6726" s="410"/>
      <c r="AA6726" s="410"/>
      <c r="AB6726" s="410"/>
      <c r="AC6726" s="410"/>
      <c r="AD6726" s="410"/>
    </row>
    <row r="6727" spans="1:30" s="30" customFormat="1" x14ac:dyDescent="0.25">
      <c r="A6727"/>
      <c r="B6727"/>
      <c r="C6727" s="33"/>
      <c r="D6727" s="33"/>
      <c r="E6727" s="33"/>
      <c r="F6727" s="33"/>
      <c r="G6727" s="33"/>
      <c r="N6727"/>
      <c r="O6727"/>
      <c r="P6727"/>
      <c r="Q6727"/>
      <c r="R6727"/>
      <c r="S6727"/>
      <c r="T6727"/>
      <c r="U6727"/>
      <c r="V6727"/>
      <c r="W6727"/>
      <c r="X6727" s="410"/>
      <c r="Y6727" s="410"/>
      <c r="Z6727" s="410"/>
      <c r="AA6727" s="410"/>
      <c r="AB6727" s="410"/>
      <c r="AC6727" s="410"/>
      <c r="AD6727" s="410"/>
    </row>
    <row r="6728" spans="1:30" s="30" customFormat="1" x14ac:dyDescent="0.25">
      <c r="A6728"/>
      <c r="B6728"/>
      <c r="C6728" s="33"/>
      <c r="D6728" s="33"/>
      <c r="E6728" s="33"/>
      <c r="F6728" s="33"/>
      <c r="G6728" s="33"/>
      <c r="N6728"/>
      <c r="O6728"/>
      <c r="P6728"/>
      <c r="Q6728"/>
      <c r="R6728"/>
      <c r="S6728"/>
      <c r="T6728"/>
      <c r="U6728"/>
      <c r="V6728"/>
      <c r="W6728"/>
      <c r="X6728" s="410"/>
      <c r="Y6728" s="410"/>
      <c r="Z6728" s="410"/>
      <c r="AA6728" s="410"/>
      <c r="AB6728" s="410"/>
      <c r="AC6728" s="410"/>
      <c r="AD6728" s="410"/>
    </row>
    <row r="6729" spans="1:30" s="30" customFormat="1" x14ac:dyDescent="0.25">
      <c r="A6729"/>
      <c r="B6729"/>
      <c r="C6729" s="33"/>
      <c r="D6729" s="33"/>
      <c r="E6729" s="33"/>
      <c r="F6729" s="33"/>
      <c r="G6729" s="33"/>
      <c r="N6729"/>
      <c r="O6729"/>
      <c r="P6729"/>
      <c r="Q6729"/>
      <c r="R6729"/>
      <c r="S6729"/>
      <c r="T6729"/>
      <c r="U6729"/>
      <c r="V6729"/>
      <c r="W6729"/>
      <c r="X6729" s="410"/>
      <c r="Y6729" s="410"/>
      <c r="Z6729" s="410"/>
      <c r="AA6729" s="410"/>
      <c r="AB6729" s="410"/>
      <c r="AC6729" s="410"/>
      <c r="AD6729" s="410"/>
    </row>
    <row r="6730" spans="1:30" s="30" customFormat="1" x14ac:dyDescent="0.25">
      <c r="A6730"/>
      <c r="B6730"/>
      <c r="C6730" s="33"/>
      <c r="D6730" s="33"/>
      <c r="E6730" s="33"/>
      <c r="F6730" s="33"/>
      <c r="G6730" s="33"/>
      <c r="N6730"/>
      <c r="O6730"/>
      <c r="P6730"/>
      <c r="Q6730"/>
      <c r="R6730"/>
      <c r="S6730"/>
      <c r="T6730"/>
      <c r="U6730"/>
      <c r="V6730"/>
      <c r="W6730"/>
      <c r="X6730" s="410"/>
      <c r="Y6730" s="410"/>
      <c r="Z6730" s="410"/>
      <c r="AA6730" s="410"/>
      <c r="AB6730" s="410"/>
      <c r="AC6730" s="410"/>
      <c r="AD6730" s="410"/>
    </row>
    <row r="6731" spans="1:30" s="30" customFormat="1" x14ac:dyDescent="0.25">
      <c r="A6731"/>
      <c r="B6731"/>
      <c r="C6731" s="33"/>
      <c r="D6731" s="33"/>
      <c r="E6731" s="33"/>
      <c r="F6731" s="33"/>
      <c r="G6731" s="33"/>
      <c r="N6731"/>
      <c r="O6731"/>
      <c r="P6731"/>
      <c r="Q6731"/>
      <c r="R6731"/>
      <c r="S6731"/>
      <c r="T6731"/>
      <c r="U6731"/>
      <c r="V6731"/>
      <c r="W6731"/>
      <c r="X6731" s="410"/>
      <c r="Y6731" s="410"/>
      <c r="Z6731" s="410"/>
      <c r="AA6731" s="410"/>
      <c r="AB6731" s="410"/>
      <c r="AC6731" s="410"/>
      <c r="AD6731" s="410"/>
    </row>
    <row r="6732" spans="1:30" s="30" customFormat="1" x14ac:dyDescent="0.25">
      <c r="A6732"/>
      <c r="B6732"/>
      <c r="C6732" s="33"/>
      <c r="D6732" s="33"/>
      <c r="E6732" s="33"/>
      <c r="F6732" s="33"/>
      <c r="G6732" s="33"/>
      <c r="N6732"/>
      <c r="O6732"/>
      <c r="P6732"/>
      <c r="Q6732"/>
      <c r="R6732"/>
      <c r="S6732"/>
      <c r="T6732"/>
      <c r="U6732"/>
      <c r="V6732"/>
      <c r="W6732"/>
      <c r="X6732" s="410"/>
      <c r="Y6732" s="410"/>
      <c r="Z6732" s="410"/>
      <c r="AA6732" s="410"/>
      <c r="AB6732" s="410"/>
      <c r="AC6732" s="410"/>
      <c r="AD6732" s="410"/>
    </row>
    <row r="6733" spans="1:30" s="30" customFormat="1" x14ac:dyDescent="0.25">
      <c r="A6733"/>
      <c r="B6733"/>
      <c r="C6733" s="33"/>
      <c r="D6733" s="33"/>
      <c r="E6733" s="33"/>
      <c r="F6733" s="33"/>
      <c r="G6733" s="33"/>
      <c r="N6733"/>
      <c r="O6733"/>
      <c r="P6733"/>
      <c r="Q6733"/>
      <c r="R6733"/>
      <c r="S6733"/>
      <c r="T6733"/>
      <c r="U6733"/>
      <c r="V6733"/>
      <c r="W6733"/>
      <c r="X6733" s="410"/>
      <c r="Y6733" s="410"/>
      <c r="Z6733" s="410"/>
      <c r="AA6733" s="410"/>
      <c r="AB6733" s="410"/>
      <c r="AC6733" s="410"/>
      <c r="AD6733" s="410"/>
    </row>
    <row r="6734" spans="1:30" s="30" customFormat="1" x14ac:dyDescent="0.25">
      <c r="A6734"/>
      <c r="B6734"/>
      <c r="C6734" s="33"/>
      <c r="D6734" s="33"/>
      <c r="E6734" s="33"/>
      <c r="F6734" s="33"/>
      <c r="G6734" s="33"/>
      <c r="N6734"/>
      <c r="O6734"/>
      <c r="P6734"/>
      <c r="Q6734"/>
      <c r="R6734"/>
      <c r="S6734"/>
      <c r="T6734"/>
      <c r="U6734"/>
      <c r="V6734"/>
      <c r="W6734"/>
      <c r="X6734" s="410"/>
      <c r="Y6734" s="410"/>
      <c r="Z6734" s="410"/>
      <c r="AA6734" s="410"/>
      <c r="AB6734" s="410"/>
      <c r="AC6734" s="410"/>
      <c r="AD6734" s="410"/>
    </row>
    <row r="6735" spans="1:30" s="30" customFormat="1" x14ac:dyDescent="0.25">
      <c r="A6735"/>
      <c r="B6735"/>
      <c r="C6735" s="33"/>
      <c r="D6735" s="33"/>
      <c r="E6735" s="33"/>
      <c r="F6735" s="33"/>
      <c r="G6735" s="33"/>
      <c r="N6735"/>
      <c r="O6735"/>
      <c r="P6735"/>
      <c r="Q6735"/>
      <c r="R6735"/>
      <c r="S6735"/>
      <c r="T6735"/>
      <c r="U6735"/>
      <c r="V6735"/>
      <c r="W6735"/>
      <c r="X6735" s="410"/>
      <c r="Y6735" s="410"/>
      <c r="Z6735" s="410"/>
      <c r="AA6735" s="410"/>
      <c r="AB6735" s="410"/>
      <c r="AC6735" s="410"/>
      <c r="AD6735" s="410"/>
    </row>
    <row r="6736" spans="1:30" s="30" customFormat="1" x14ac:dyDescent="0.25">
      <c r="A6736"/>
      <c r="B6736"/>
      <c r="C6736" s="33"/>
      <c r="D6736" s="33"/>
      <c r="E6736" s="33"/>
      <c r="F6736" s="33"/>
      <c r="G6736" s="33"/>
      <c r="N6736"/>
      <c r="O6736"/>
      <c r="P6736"/>
      <c r="Q6736"/>
      <c r="R6736"/>
      <c r="S6736"/>
      <c r="T6736"/>
      <c r="U6736"/>
      <c r="V6736"/>
      <c r="W6736"/>
      <c r="X6736" s="410"/>
      <c r="Y6736" s="410"/>
      <c r="Z6736" s="410"/>
      <c r="AA6736" s="410"/>
      <c r="AB6736" s="410"/>
      <c r="AC6736" s="410"/>
      <c r="AD6736" s="410"/>
    </row>
    <row r="6737" spans="1:30" s="30" customFormat="1" x14ac:dyDescent="0.25">
      <c r="A6737"/>
      <c r="B6737"/>
      <c r="C6737" s="33"/>
      <c r="D6737" s="33"/>
      <c r="E6737" s="33"/>
      <c r="F6737" s="33"/>
      <c r="G6737" s="33"/>
      <c r="N6737"/>
      <c r="O6737"/>
      <c r="P6737"/>
      <c r="Q6737"/>
      <c r="R6737"/>
      <c r="S6737"/>
      <c r="T6737"/>
      <c r="U6737"/>
      <c r="V6737"/>
      <c r="W6737"/>
      <c r="X6737" s="410"/>
      <c r="Y6737" s="410"/>
      <c r="Z6737" s="410"/>
      <c r="AA6737" s="410"/>
      <c r="AB6737" s="410"/>
      <c r="AC6737" s="410"/>
      <c r="AD6737" s="410"/>
    </row>
    <row r="6738" spans="1:30" s="30" customFormat="1" x14ac:dyDescent="0.25">
      <c r="A6738"/>
      <c r="B6738"/>
      <c r="C6738" s="33"/>
      <c r="D6738" s="33"/>
      <c r="E6738" s="33"/>
      <c r="F6738" s="33"/>
      <c r="G6738" s="33"/>
      <c r="N6738"/>
      <c r="O6738"/>
      <c r="P6738"/>
      <c r="Q6738"/>
      <c r="R6738"/>
      <c r="S6738"/>
      <c r="T6738"/>
      <c r="U6738"/>
      <c r="V6738"/>
      <c r="W6738"/>
      <c r="X6738" s="410"/>
      <c r="Y6738" s="410"/>
      <c r="Z6738" s="410"/>
      <c r="AA6738" s="410"/>
      <c r="AB6738" s="410"/>
      <c r="AC6738" s="410"/>
      <c r="AD6738" s="410"/>
    </row>
    <row r="6739" spans="1:30" s="30" customFormat="1" x14ac:dyDescent="0.25">
      <c r="A6739"/>
      <c r="B6739"/>
      <c r="C6739" s="33"/>
      <c r="D6739" s="33"/>
      <c r="E6739" s="33"/>
      <c r="F6739" s="33"/>
      <c r="G6739" s="33"/>
      <c r="N6739"/>
      <c r="O6739"/>
      <c r="P6739"/>
      <c r="Q6739"/>
      <c r="R6739"/>
      <c r="S6739"/>
      <c r="T6739"/>
      <c r="U6739"/>
      <c r="V6739"/>
      <c r="W6739"/>
      <c r="X6739" s="410"/>
      <c r="Y6739" s="410"/>
      <c r="Z6739" s="410"/>
      <c r="AA6739" s="410"/>
      <c r="AB6739" s="410"/>
      <c r="AC6739" s="410"/>
      <c r="AD6739" s="410"/>
    </row>
    <row r="6740" spans="1:30" s="30" customFormat="1" x14ac:dyDescent="0.25">
      <c r="A6740"/>
      <c r="B6740"/>
      <c r="C6740" s="33"/>
      <c r="D6740" s="33"/>
      <c r="E6740" s="33"/>
      <c r="F6740" s="33"/>
      <c r="G6740" s="33"/>
      <c r="N6740"/>
      <c r="O6740"/>
      <c r="P6740"/>
      <c r="Q6740"/>
      <c r="R6740"/>
      <c r="S6740"/>
      <c r="T6740"/>
      <c r="U6740"/>
      <c r="V6740"/>
      <c r="W6740"/>
      <c r="X6740" s="410"/>
      <c r="Y6740" s="410"/>
      <c r="Z6740" s="410"/>
      <c r="AA6740" s="410"/>
      <c r="AB6740" s="410"/>
      <c r="AC6740" s="410"/>
      <c r="AD6740" s="410"/>
    </row>
    <row r="6741" spans="1:30" s="30" customFormat="1" x14ac:dyDescent="0.25">
      <c r="A6741"/>
      <c r="B6741"/>
      <c r="C6741" s="33"/>
      <c r="D6741" s="33"/>
      <c r="E6741" s="33"/>
      <c r="F6741" s="33"/>
      <c r="G6741" s="33"/>
      <c r="N6741"/>
      <c r="O6741"/>
      <c r="P6741"/>
      <c r="Q6741"/>
      <c r="R6741"/>
      <c r="S6741"/>
      <c r="T6741"/>
      <c r="U6741"/>
      <c r="V6741"/>
      <c r="W6741"/>
      <c r="X6741" s="410"/>
      <c r="Y6741" s="410"/>
      <c r="Z6741" s="410"/>
      <c r="AA6741" s="410"/>
      <c r="AB6741" s="410"/>
      <c r="AC6741" s="410"/>
      <c r="AD6741" s="410"/>
    </row>
    <row r="6742" spans="1:30" s="30" customFormat="1" x14ac:dyDescent="0.25">
      <c r="A6742"/>
      <c r="B6742"/>
      <c r="C6742" s="33"/>
      <c r="D6742" s="33"/>
      <c r="E6742" s="33"/>
      <c r="F6742" s="33"/>
      <c r="G6742" s="33"/>
      <c r="N6742"/>
      <c r="O6742"/>
      <c r="P6742"/>
      <c r="Q6742"/>
      <c r="R6742"/>
      <c r="S6742"/>
      <c r="T6742"/>
      <c r="U6742"/>
      <c r="V6742"/>
      <c r="W6742"/>
      <c r="X6742" s="410"/>
      <c r="Y6742" s="410"/>
      <c r="Z6742" s="410"/>
      <c r="AA6742" s="410"/>
      <c r="AB6742" s="410"/>
      <c r="AC6742" s="410"/>
      <c r="AD6742" s="410"/>
    </row>
    <row r="6743" spans="1:30" s="30" customFormat="1" x14ac:dyDescent="0.25">
      <c r="A6743"/>
      <c r="B6743"/>
      <c r="C6743" s="33"/>
      <c r="D6743" s="33"/>
      <c r="E6743" s="33"/>
      <c r="F6743" s="33"/>
      <c r="G6743" s="33"/>
      <c r="N6743"/>
      <c r="O6743"/>
      <c r="P6743"/>
      <c r="Q6743"/>
      <c r="R6743"/>
      <c r="S6743"/>
      <c r="T6743"/>
      <c r="U6743"/>
      <c r="V6743"/>
      <c r="W6743"/>
      <c r="X6743" s="410"/>
      <c r="Y6743" s="410"/>
      <c r="Z6743" s="410"/>
      <c r="AA6743" s="410"/>
      <c r="AB6743" s="410"/>
      <c r="AC6743" s="410"/>
      <c r="AD6743" s="410"/>
    </row>
    <row r="6744" spans="1:30" s="30" customFormat="1" x14ac:dyDescent="0.25">
      <c r="A6744"/>
      <c r="B6744"/>
      <c r="C6744" s="33"/>
      <c r="D6744" s="33"/>
      <c r="E6744" s="33"/>
      <c r="F6744" s="33"/>
      <c r="G6744" s="33"/>
      <c r="N6744"/>
      <c r="O6744"/>
      <c r="P6744"/>
      <c r="Q6744"/>
      <c r="R6744"/>
      <c r="S6744"/>
      <c r="T6744"/>
      <c r="U6744"/>
      <c r="V6744"/>
      <c r="W6744"/>
      <c r="X6744" s="410"/>
      <c r="Y6744" s="410"/>
      <c r="Z6744" s="410"/>
      <c r="AA6744" s="410"/>
      <c r="AB6744" s="410"/>
      <c r="AC6744" s="410"/>
      <c r="AD6744" s="410"/>
    </row>
    <row r="6745" spans="1:30" s="30" customFormat="1" x14ac:dyDescent="0.25">
      <c r="A6745"/>
      <c r="B6745"/>
      <c r="C6745" s="33"/>
      <c r="D6745" s="33"/>
      <c r="E6745" s="33"/>
      <c r="F6745" s="33"/>
      <c r="G6745" s="33"/>
      <c r="N6745"/>
      <c r="O6745"/>
      <c r="P6745"/>
      <c r="Q6745"/>
      <c r="R6745"/>
      <c r="S6745"/>
      <c r="T6745"/>
      <c r="U6745"/>
      <c r="V6745"/>
      <c r="W6745"/>
      <c r="X6745" s="410"/>
      <c r="Y6745" s="410"/>
      <c r="Z6745" s="410"/>
      <c r="AA6745" s="410"/>
      <c r="AB6745" s="410"/>
      <c r="AC6745" s="410"/>
      <c r="AD6745" s="410"/>
    </row>
    <row r="6746" spans="1:30" s="30" customFormat="1" x14ac:dyDescent="0.25">
      <c r="A6746"/>
      <c r="B6746"/>
      <c r="C6746" s="33"/>
      <c r="D6746" s="33"/>
      <c r="E6746" s="33"/>
      <c r="F6746" s="33"/>
      <c r="G6746" s="33"/>
      <c r="N6746"/>
      <c r="O6746"/>
      <c r="P6746"/>
      <c r="Q6746"/>
      <c r="R6746"/>
      <c r="S6746"/>
      <c r="T6746"/>
      <c r="U6746"/>
      <c r="V6746"/>
      <c r="W6746"/>
      <c r="X6746" s="410"/>
      <c r="Y6746" s="410"/>
      <c r="Z6746" s="410"/>
      <c r="AA6746" s="410"/>
      <c r="AB6746" s="410"/>
      <c r="AC6746" s="410"/>
      <c r="AD6746" s="410"/>
    </row>
    <row r="6747" spans="1:30" s="30" customFormat="1" x14ac:dyDescent="0.25">
      <c r="A6747"/>
      <c r="B6747"/>
      <c r="C6747" s="33"/>
      <c r="D6747" s="33"/>
      <c r="E6747" s="33"/>
      <c r="F6747" s="33"/>
      <c r="G6747" s="33"/>
      <c r="N6747"/>
      <c r="O6747"/>
      <c r="P6747"/>
      <c r="Q6747"/>
      <c r="R6747"/>
      <c r="S6747"/>
      <c r="T6747"/>
      <c r="U6747"/>
      <c r="V6747"/>
      <c r="W6747"/>
      <c r="X6747" s="410"/>
      <c r="Y6747" s="410"/>
      <c r="Z6747" s="410"/>
      <c r="AA6747" s="410"/>
      <c r="AB6747" s="410"/>
      <c r="AC6747" s="410"/>
      <c r="AD6747" s="410"/>
    </row>
    <row r="6748" spans="1:30" s="30" customFormat="1" x14ac:dyDescent="0.25">
      <c r="A6748"/>
      <c r="B6748"/>
      <c r="C6748" s="33"/>
      <c r="D6748" s="33"/>
      <c r="E6748" s="33"/>
      <c r="F6748" s="33"/>
      <c r="G6748" s="33"/>
      <c r="N6748"/>
      <c r="O6748"/>
      <c r="P6748"/>
      <c r="Q6748"/>
      <c r="R6748"/>
      <c r="S6748"/>
      <c r="T6748"/>
      <c r="U6748"/>
      <c r="V6748"/>
      <c r="W6748"/>
      <c r="X6748" s="410"/>
      <c r="Y6748" s="410"/>
      <c r="Z6748" s="410"/>
      <c r="AA6748" s="410"/>
      <c r="AB6748" s="410"/>
      <c r="AC6748" s="410"/>
      <c r="AD6748" s="410"/>
    </row>
    <row r="6749" spans="1:30" s="30" customFormat="1" x14ac:dyDescent="0.25">
      <c r="A6749"/>
      <c r="B6749"/>
      <c r="C6749" s="33"/>
      <c r="D6749" s="33"/>
      <c r="E6749" s="33"/>
      <c r="F6749" s="33"/>
      <c r="G6749" s="33"/>
      <c r="N6749"/>
      <c r="O6749"/>
      <c r="P6749"/>
      <c r="Q6749"/>
      <c r="R6749"/>
      <c r="S6749"/>
      <c r="T6749"/>
      <c r="U6749"/>
      <c r="V6749"/>
      <c r="W6749"/>
      <c r="X6749" s="410"/>
      <c r="Y6749" s="410"/>
      <c r="Z6749" s="410"/>
      <c r="AA6749" s="410"/>
      <c r="AB6749" s="410"/>
      <c r="AC6749" s="410"/>
      <c r="AD6749" s="410"/>
    </row>
    <row r="6750" spans="1:30" s="30" customFormat="1" x14ac:dyDescent="0.25">
      <c r="A6750"/>
      <c r="B6750"/>
      <c r="C6750" s="33"/>
      <c r="D6750" s="33"/>
      <c r="E6750" s="33"/>
      <c r="F6750" s="33"/>
      <c r="G6750" s="33"/>
      <c r="N6750"/>
      <c r="O6750"/>
      <c r="P6750"/>
      <c r="Q6750"/>
      <c r="R6750"/>
      <c r="S6750"/>
      <c r="T6750"/>
      <c r="U6750"/>
      <c r="V6750"/>
      <c r="W6750"/>
      <c r="X6750" s="410"/>
      <c r="Y6750" s="410"/>
      <c r="Z6750" s="410"/>
      <c r="AA6750" s="410"/>
      <c r="AB6750" s="410"/>
      <c r="AC6750" s="410"/>
      <c r="AD6750" s="410"/>
    </row>
    <row r="6751" spans="1:30" s="30" customFormat="1" x14ac:dyDescent="0.25">
      <c r="A6751"/>
      <c r="B6751"/>
      <c r="C6751" s="33"/>
      <c r="D6751" s="33"/>
      <c r="E6751" s="33"/>
      <c r="F6751" s="33"/>
      <c r="G6751" s="33"/>
      <c r="N6751"/>
      <c r="O6751"/>
      <c r="P6751"/>
      <c r="Q6751"/>
      <c r="R6751"/>
      <c r="S6751"/>
      <c r="T6751"/>
      <c r="U6751"/>
      <c r="V6751"/>
      <c r="W6751"/>
      <c r="X6751" s="410"/>
      <c r="Y6751" s="410"/>
      <c r="Z6751" s="410"/>
      <c r="AA6751" s="410"/>
      <c r="AB6751" s="410"/>
      <c r="AC6751" s="410"/>
      <c r="AD6751" s="410"/>
    </row>
    <row r="6752" spans="1:30" s="30" customFormat="1" x14ac:dyDescent="0.25">
      <c r="A6752"/>
      <c r="B6752"/>
      <c r="C6752" s="33"/>
      <c r="D6752" s="33"/>
      <c r="E6752" s="33"/>
      <c r="F6752" s="33"/>
      <c r="G6752" s="33"/>
      <c r="N6752"/>
      <c r="O6752"/>
      <c r="P6752"/>
      <c r="Q6752"/>
      <c r="R6752"/>
      <c r="S6752"/>
      <c r="T6752"/>
      <c r="U6752"/>
      <c r="V6752"/>
      <c r="W6752"/>
      <c r="X6752" s="410"/>
      <c r="Y6752" s="410"/>
      <c r="Z6752" s="410"/>
      <c r="AA6752" s="410"/>
      <c r="AB6752" s="410"/>
      <c r="AC6752" s="410"/>
      <c r="AD6752" s="410"/>
    </row>
    <row r="6753" spans="1:30" s="30" customFormat="1" x14ac:dyDescent="0.25">
      <c r="A6753"/>
      <c r="B6753"/>
      <c r="C6753" s="33"/>
      <c r="D6753" s="33"/>
      <c r="E6753" s="33"/>
      <c r="F6753" s="33"/>
      <c r="G6753" s="33"/>
      <c r="N6753"/>
      <c r="O6753"/>
      <c r="P6753"/>
      <c r="Q6753"/>
      <c r="R6753"/>
      <c r="S6753"/>
      <c r="T6753"/>
      <c r="U6753"/>
      <c r="V6753"/>
      <c r="W6753"/>
      <c r="X6753" s="410"/>
      <c r="Y6753" s="410"/>
      <c r="Z6753" s="410"/>
      <c r="AA6753" s="410"/>
      <c r="AB6753" s="410"/>
      <c r="AC6753" s="410"/>
      <c r="AD6753" s="410"/>
    </row>
    <row r="6754" spans="1:30" s="30" customFormat="1" x14ac:dyDescent="0.25">
      <c r="A6754"/>
      <c r="B6754"/>
      <c r="C6754" s="33"/>
      <c r="D6754" s="33"/>
      <c r="E6754" s="33"/>
      <c r="F6754" s="33"/>
      <c r="G6754" s="33"/>
      <c r="N6754"/>
      <c r="O6754"/>
      <c r="P6754"/>
      <c r="Q6754"/>
      <c r="R6754"/>
      <c r="S6754"/>
      <c r="T6754"/>
      <c r="U6754"/>
      <c r="V6754"/>
      <c r="W6754"/>
      <c r="X6754" s="410"/>
      <c r="Y6754" s="410"/>
      <c r="Z6754" s="410"/>
      <c r="AA6754" s="410"/>
      <c r="AB6754" s="410"/>
      <c r="AC6754" s="410"/>
      <c r="AD6754" s="410"/>
    </row>
    <row r="6755" spans="1:30" s="30" customFormat="1" x14ac:dyDescent="0.25">
      <c r="A6755"/>
      <c r="B6755"/>
      <c r="C6755" s="33"/>
      <c r="D6755" s="33"/>
      <c r="E6755" s="33"/>
      <c r="F6755" s="33"/>
      <c r="G6755" s="33"/>
      <c r="N6755"/>
      <c r="O6755"/>
      <c r="P6755"/>
      <c r="Q6755"/>
      <c r="R6755"/>
      <c r="S6755"/>
      <c r="T6755"/>
      <c r="U6755"/>
      <c r="V6755"/>
      <c r="W6755"/>
      <c r="X6755" s="410"/>
      <c r="Y6755" s="410"/>
      <c r="Z6755" s="410"/>
      <c r="AA6755" s="410"/>
      <c r="AB6755" s="410"/>
      <c r="AC6755" s="410"/>
      <c r="AD6755" s="410"/>
    </row>
    <row r="6756" spans="1:30" s="30" customFormat="1" x14ac:dyDescent="0.25">
      <c r="A6756"/>
      <c r="B6756"/>
      <c r="C6756" s="33"/>
      <c r="D6756" s="33"/>
      <c r="E6756" s="33"/>
      <c r="F6756" s="33"/>
      <c r="G6756" s="33"/>
      <c r="N6756"/>
      <c r="O6756"/>
      <c r="P6756"/>
      <c r="Q6756"/>
      <c r="R6756"/>
      <c r="S6756"/>
      <c r="T6756"/>
      <c r="U6756"/>
      <c r="V6756"/>
      <c r="W6756"/>
      <c r="X6756" s="410"/>
      <c r="Y6756" s="410"/>
      <c r="Z6756" s="410"/>
      <c r="AA6756" s="410"/>
      <c r="AB6756" s="410"/>
      <c r="AC6756" s="410"/>
      <c r="AD6756" s="410"/>
    </row>
    <row r="6757" spans="1:30" s="30" customFormat="1" x14ac:dyDescent="0.25">
      <c r="A6757"/>
      <c r="B6757"/>
      <c r="C6757" s="33"/>
      <c r="D6757" s="33"/>
      <c r="E6757" s="33"/>
      <c r="F6757" s="33"/>
      <c r="G6757" s="33"/>
      <c r="N6757"/>
      <c r="O6757"/>
      <c r="P6757"/>
      <c r="Q6757"/>
      <c r="R6757"/>
      <c r="S6757"/>
      <c r="T6757"/>
      <c r="U6757"/>
      <c r="V6757"/>
      <c r="W6757"/>
      <c r="X6757" s="410"/>
      <c r="Y6757" s="410"/>
      <c r="Z6757" s="410"/>
      <c r="AA6757" s="410"/>
      <c r="AB6757" s="410"/>
      <c r="AC6757" s="410"/>
      <c r="AD6757" s="410"/>
    </row>
    <row r="6758" spans="1:30" s="30" customFormat="1" x14ac:dyDescent="0.25">
      <c r="A6758"/>
      <c r="B6758"/>
      <c r="C6758" s="33"/>
      <c r="D6758" s="33"/>
      <c r="E6758" s="33"/>
      <c r="F6758" s="33"/>
      <c r="G6758" s="33"/>
      <c r="N6758"/>
      <c r="O6758"/>
      <c r="P6758"/>
      <c r="Q6758"/>
      <c r="R6758"/>
      <c r="S6758"/>
      <c r="T6758"/>
      <c r="U6758"/>
      <c r="V6758"/>
      <c r="W6758"/>
      <c r="X6758" s="410"/>
      <c r="Y6758" s="410"/>
      <c r="Z6758" s="410"/>
      <c r="AA6758" s="410"/>
      <c r="AB6758" s="410"/>
      <c r="AC6758" s="410"/>
      <c r="AD6758" s="410"/>
    </row>
    <row r="6759" spans="1:30" s="30" customFormat="1" x14ac:dyDescent="0.25">
      <c r="A6759"/>
      <c r="B6759"/>
      <c r="C6759" s="33"/>
      <c r="D6759" s="33"/>
      <c r="E6759" s="33"/>
      <c r="F6759" s="33"/>
      <c r="G6759" s="33"/>
      <c r="N6759"/>
      <c r="O6759"/>
      <c r="P6759"/>
      <c r="Q6759"/>
      <c r="R6759"/>
      <c r="S6759"/>
      <c r="T6759"/>
      <c r="U6759"/>
      <c r="V6759"/>
      <c r="W6759"/>
      <c r="X6759" s="410"/>
      <c r="Y6759" s="410"/>
      <c r="Z6759" s="410"/>
      <c r="AA6759" s="410"/>
      <c r="AB6759" s="410"/>
      <c r="AC6759" s="410"/>
      <c r="AD6759" s="410"/>
    </row>
    <row r="6760" spans="1:30" s="30" customFormat="1" x14ac:dyDescent="0.25">
      <c r="A6760"/>
      <c r="B6760"/>
      <c r="C6760" s="33"/>
      <c r="D6760" s="33"/>
      <c r="E6760" s="33"/>
      <c r="F6760" s="33"/>
      <c r="G6760" s="33"/>
      <c r="N6760"/>
      <c r="O6760"/>
      <c r="P6760"/>
      <c r="Q6760"/>
      <c r="R6760"/>
      <c r="S6760"/>
      <c r="T6760"/>
      <c r="U6760"/>
      <c r="V6760"/>
      <c r="W6760"/>
      <c r="X6760" s="410"/>
      <c r="Y6760" s="410"/>
      <c r="Z6760" s="410"/>
      <c r="AA6760" s="410"/>
      <c r="AB6760" s="410"/>
      <c r="AC6760" s="410"/>
      <c r="AD6760" s="410"/>
    </row>
    <row r="6761" spans="1:30" s="30" customFormat="1" x14ac:dyDescent="0.25">
      <c r="A6761"/>
      <c r="B6761"/>
      <c r="C6761" s="33"/>
      <c r="D6761" s="33"/>
      <c r="E6761" s="33"/>
      <c r="F6761" s="33"/>
      <c r="G6761" s="33"/>
      <c r="N6761"/>
      <c r="O6761"/>
      <c r="P6761"/>
      <c r="Q6761"/>
      <c r="R6761"/>
      <c r="S6761"/>
      <c r="T6761"/>
      <c r="U6761"/>
      <c r="V6761"/>
      <c r="W6761"/>
      <c r="X6761" s="410"/>
      <c r="Y6761" s="410"/>
      <c r="Z6761" s="410"/>
      <c r="AA6761" s="410"/>
      <c r="AB6761" s="410"/>
      <c r="AC6761" s="410"/>
      <c r="AD6761" s="410"/>
    </row>
    <row r="6762" spans="1:30" s="30" customFormat="1" x14ac:dyDescent="0.25">
      <c r="A6762"/>
      <c r="B6762"/>
      <c r="C6762" s="33"/>
      <c r="D6762" s="33"/>
      <c r="E6762" s="33"/>
      <c r="F6762" s="33"/>
      <c r="G6762" s="33"/>
      <c r="N6762"/>
      <c r="O6762"/>
      <c r="P6762"/>
      <c r="Q6762"/>
      <c r="R6762"/>
      <c r="S6762"/>
      <c r="T6762"/>
      <c r="U6762"/>
      <c r="V6762"/>
      <c r="W6762"/>
      <c r="X6762" s="410"/>
      <c r="Y6762" s="410"/>
      <c r="Z6762" s="410"/>
      <c r="AA6762" s="410"/>
      <c r="AB6762" s="410"/>
      <c r="AC6762" s="410"/>
      <c r="AD6762" s="410"/>
    </row>
    <row r="6763" spans="1:30" s="30" customFormat="1" x14ac:dyDescent="0.25">
      <c r="A6763"/>
      <c r="B6763"/>
      <c r="C6763" s="33"/>
      <c r="D6763" s="33"/>
      <c r="E6763" s="33"/>
      <c r="F6763" s="33"/>
      <c r="G6763" s="33"/>
      <c r="N6763"/>
      <c r="O6763"/>
      <c r="P6763"/>
      <c r="Q6763"/>
      <c r="R6763"/>
      <c r="S6763"/>
      <c r="T6763"/>
      <c r="U6763"/>
      <c r="V6763"/>
      <c r="W6763"/>
      <c r="X6763" s="410"/>
      <c r="Y6763" s="410"/>
      <c r="Z6763" s="410"/>
      <c r="AA6763" s="410"/>
      <c r="AB6763" s="410"/>
      <c r="AC6763" s="410"/>
      <c r="AD6763" s="410"/>
    </row>
    <row r="6764" spans="1:30" s="30" customFormat="1" x14ac:dyDescent="0.25">
      <c r="A6764"/>
      <c r="B6764"/>
      <c r="C6764" s="33"/>
      <c r="D6764" s="33"/>
      <c r="E6764" s="33"/>
      <c r="F6764" s="33"/>
      <c r="G6764" s="33"/>
      <c r="N6764"/>
      <c r="O6764"/>
      <c r="P6764"/>
      <c r="Q6764"/>
      <c r="R6764"/>
      <c r="S6764"/>
      <c r="T6764"/>
      <c r="U6764"/>
      <c r="V6764"/>
      <c r="W6764"/>
      <c r="X6764" s="410"/>
      <c r="Y6764" s="410"/>
      <c r="Z6764" s="410"/>
      <c r="AA6764" s="410"/>
      <c r="AB6764" s="410"/>
      <c r="AC6764" s="410"/>
      <c r="AD6764" s="410"/>
    </row>
    <row r="6765" spans="1:30" s="30" customFormat="1" x14ac:dyDescent="0.25">
      <c r="A6765"/>
      <c r="B6765"/>
      <c r="C6765" s="33"/>
      <c r="D6765" s="33"/>
      <c r="E6765" s="33"/>
      <c r="F6765" s="33"/>
      <c r="G6765" s="33"/>
      <c r="N6765"/>
      <c r="O6765"/>
      <c r="P6765"/>
      <c r="Q6765"/>
      <c r="R6765"/>
      <c r="S6765"/>
      <c r="T6765"/>
      <c r="U6765"/>
      <c r="V6765"/>
      <c r="W6765"/>
      <c r="X6765" s="410"/>
      <c r="Y6765" s="410"/>
      <c r="Z6765" s="410"/>
      <c r="AA6765" s="410"/>
      <c r="AB6765" s="410"/>
      <c r="AC6765" s="410"/>
      <c r="AD6765" s="410"/>
    </row>
    <row r="6766" spans="1:30" s="30" customFormat="1" x14ac:dyDescent="0.25">
      <c r="A6766"/>
      <c r="B6766"/>
      <c r="C6766" s="33"/>
      <c r="D6766" s="33"/>
      <c r="E6766" s="33"/>
      <c r="F6766" s="33"/>
      <c r="G6766" s="33"/>
      <c r="N6766"/>
      <c r="O6766"/>
      <c r="P6766"/>
      <c r="Q6766"/>
      <c r="R6766"/>
      <c r="S6766"/>
      <c r="T6766"/>
      <c r="U6766"/>
      <c r="V6766"/>
      <c r="W6766"/>
      <c r="X6766" s="410"/>
      <c r="Y6766" s="410"/>
      <c r="Z6766" s="410"/>
      <c r="AA6766" s="410"/>
      <c r="AB6766" s="410"/>
      <c r="AC6766" s="410"/>
      <c r="AD6766" s="410"/>
    </row>
    <row r="6767" spans="1:30" s="30" customFormat="1" x14ac:dyDescent="0.25">
      <c r="A6767"/>
      <c r="B6767"/>
      <c r="C6767" s="33"/>
      <c r="D6767" s="33"/>
      <c r="E6767" s="33"/>
      <c r="F6767" s="33"/>
      <c r="G6767" s="33"/>
      <c r="N6767"/>
      <c r="O6767"/>
      <c r="P6767"/>
      <c r="Q6767"/>
      <c r="R6767"/>
      <c r="S6767"/>
      <c r="T6767"/>
      <c r="U6767"/>
      <c r="V6767"/>
      <c r="W6767"/>
      <c r="X6767" s="410"/>
      <c r="Y6767" s="410"/>
      <c r="Z6767" s="410"/>
      <c r="AA6767" s="410"/>
      <c r="AB6767" s="410"/>
      <c r="AC6767" s="410"/>
      <c r="AD6767" s="410"/>
    </row>
    <row r="6768" spans="1:30" s="30" customFormat="1" x14ac:dyDescent="0.25">
      <c r="A6768"/>
      <c r="B6768"/>
      <c r="C6768" s="33"/>
      <c r="D6768" s="33"/>
      <c r="E6768" s="33"/>
      <c r="F6768" s="33"/>
      <c r="G6768" s="33"/>
      <c r="N6768"/>
      <c r="O6768"/>
      <c r="P6768"/>
      <c r="Q6768"/>
      <c r="R6768"/>
      <c r="S6768"/>
      <c r="T6768"/>
      <c r="U6768"/>
      <c r="V6768"/>
      <c r="W6768"/>
      <c r="X6768" s="410"/>
      <c r="Y6768" s="410"/>
      <c r="Z6768" s="410"/>
      <c r="AA6768" s="410"/>
      <c r="AB6768" s="410"/>
      <c r="AC6768" s="410"/>
      <c r="AD6768" s="410"/>
    </row>
    <row r="6769" spans="1:30" s="30" customFormat="1" x14ac:dyDescent="0.25">
      <c r="A6769"/>
      <c r="B6769"/>
      <c r="C6769" s="33"/>
      <c r="D6769" s="33"/>
      <c r="E6769" s="33"/>
      <c r="F6769" s="33"/>
      <c r="G6769" s="33"/>
      <c r="N6769"/>
      <c r="O6769"/>
      <c r="P6769"/>
      <c r="Q6769"/>
      <c r="R6769"/>
      <c r="S6769"/>
      <c r="T6769"/>
      <c r="U6769"/>
      <c r="V6769"/>
      <c r="W6769"/>
      <c r="X6769" s="410"/>
      <c r="Y6769" s="410"/>
      <c r="Z6769" s="410"/>
      <c r="AA6769" s="410"/>
      <c r="AB6769" s="410"/>
      <c r="AC6769" s="410"/>
      <c r="AD6769" s="410"/>
    </row>
    <row r="6770" spans="1:30" s="30" customFormat="1" x14ac:dyDescent="0.25">
      <c r="A6770"/>
      <c r="B6770"/>
      <c r="C6770" s="33"/>
      <c r="D6770" s="33"/>
      <c r="E6770" s="33"/>
      <c r="F6770" s="33"/>
      <c r="G6770" s="33"/>
      <c r="N6770"/>
      <c r="O6770"/>
      <c r="P6770"/>
      <c r="Q6770"/>
      <c r="R6770"/>
      <c r="S6770"/>
      <c r="T6770"/>
      <c r="U6770"/>
      <c r="V6770"/>
      <c r="W6770"/>
      <c r="X6770" s="410"/>
      <c r="Y6770" s="410"/>
      <c r="Z6770" s="410"/>
      <c r="AA6770" s="410"/>
      <c r="AB6770" s="410"/>
      <c r="AC6770" s="410"/>
      <c r="AD6770" s="410"/>
    </row>
    <row r="6771" spans="1:30" s="30" customFormat="1" x14ac:dyDescent="0.25">
      <c r="A6771"/>
      <c r="B6771"/>
      <c r="C6771" s="33"/>
      <c r="D6771" s="33"/>
      <c r="E6771" s="33"/>
      <c r="F6771" s="33"/>
      <c r="G6771" s="33"/>
      <c r="N6771"/>
      <c r="O6771"/>
      <c r="P6771"/>
      <c r="Q6771"/>
      <c r="R6771"/>
      <c r="S6771"/>
      <c r="T6771"/>
      <c r="U6771"/>
      <c r="V6771"/>
      <c r="W6771"/>
      <c r="X6771" s="410"/>
      <c r="Y6771" s="410"/>
      <c r="Z6771" s="410"/>
      <c r="AA6771" s="410"/>
      <c r="AB6771" s="410"/>
      <c r="AC6771" s="410"/>
      <c r="AD6771" s="410"/>
    </row>
    <row r="6772" spans="1:30" s="30" customFormat="1" x14ac:dyDescent="0.25">
      <c r="A6772"/>
      <c r="B6772"/>
      <c r="C6772" s="33"/>
      <c r="D6772" s="33"/>
      <c r="E6772" s="33"/>
      <c r="F6772" s="33"/>
      <c r="G6772" s="33"/>
      <c r="N6772"/>
      <c r="O6772"/>
      <c r="P6772"/>
      <c r="Q6772"/>
      <c r="R6772"/>
      <c r="S6772"/>
      <c r="T6772"/>
      <c r="U6772"/>
      <c r="V6772"/>
      <c r="W6772"/>
      <c r="X6772" s="410"/>
      <c r="Y6772" s="410"/>
      <c r="Z6772" s="410"/>
      <c r="AA6772" s="410"/>
      <c r="AB6772" s="410"/>
      <c r="AC6772" s="410"/>
      <c r="AD6772" s="410"/>
    </row>
    <row r="6773" spans="1:30" s="30" customFormat="1" x14ac:dyDescent="0.25">
      <c r="A6773"/>
      <c r="B6773"/>
      <c r="C6773" s="33"/>
      <c r="D6773" s="33"/>
      <c r="E6773" s="33"/>
      <c r="F6773" s="33"/>
      <c r="G6773" s="33"/>
      <c r="N6773"/>
      <c r="O6773"/>
      <c r="P6773"/>
      <c r="Q6773"/>
      <c r="R6773"/>
      <c r="S6773"/>
      <c r="T6773"/>
      <c r="U6773"/>
      <c r="V6773"/>
      <c r="W6773"/>
      <c r="X6773" s="410"/>
      <c r="Y6773" s="410"/>
      <c r="Z6773" s="410"/>
      <c r="AA6773" s="410"/>
      <c r="AB6773" s="410"/>
      <c r="AC6773" s="410"/>
      <c r="AD6773" s="410"/>
    </row>
    <row r="6774" spans="1:30" s="30" customFormat="1" x14ac:dyDescent="0.25">
      <c r="A6774"/>
      <c r="B6774"/>
      <c r="C6774" s="33"/>
      <c r="D6774" s="33"/>
      <c r="E6774" s="33"/>
      <c r="F6774" s="33"/>
      <c r="G6774" s="33"/>
      <c r="N6774"/>
      <c r="O6774"/>
      <c r="P6774"/>
      <c r="Q6774"/>
      <c r="R6774"/>
      <c r="S6774"/>
      <c r="T6774"/>
      <c r="U6774"/>
      <c r="V6774"/>
      <c r="W6774"/>
      <c r="X6774" s="410"/>
      <c r="Y6774" s="410"/>
      <c r="Z6774" s="410"/>
      <c r="AA6774" s="410"/>
      <c r="AB6774" s="410"/>
      <c r="AC6774" s="410"/>
      <c r="AD6774" s="410"/>
    </row>
    <row r="6775" spans="1:30" s="30" customFormat="1" x14ac:dyDescent="0.25">
      <c r="A6775"/>
      <c r="B6775"/>
      <c r="C6775" s="33"/>
      <c r="D6775" s="33"/>
      <c r="E6775" s="33"/>
      <c r="F6775" s="33"/>
      <c r="G6775" s="33"/>
      <c r="N6775"/>
      <c r="O6775"/>
      <c r="P6775"/>
      <c r="Q6775"/>
      <c r="R6775"/>
      <c r="S6775"/>
      <c r="T6775"/>
      <c r="U6775"/>
      <c r="V6775"/>
      <c r="W6775"/>
      <c r="X6775" s="410"/>
      <c r="Y6775" s="410"/>
      <c r="Z6775" s="410"/>
      <c r="AA6775" s="410"/>
      <c r="AB6775" s="410"/>
      <c r="AC6775" s="410"/>
      <c r="AD6775" s="410"/>
    </row>
    <row r="6776" spans="1:30" s="30" customFormat="1" x14ac:dyDescent="0.25">
      <c r="A6776"/>
      <c r="B6776"/>
      <c r="C6776" s="33"/>
      <c r="D6776" s="33"/>
      <c r="E6776" s="33"/>
      <c r="F6776" s="33"/>
      <c r="G6776" s="33"/>
      <c r="N6776"/>
      <c r="O6776"/>
      <c r="P6776"/>
      <c r="Q6776"/>
      <c r="R6776"/>
      <c r="S6776"/>
      <c r="T6776"/>
      <c r="U6776"/>
      <c r="V6776"/>
      <c r="W6776"/>
      <c r="X6776" s="410"/>
      <c r="Y6776" s="410"/>
      <c r="Z6776" s="410"/>
      <c r="AA6776" s="410"/>
      <c r="AB6776" s="410"/>
      <c r="AC6776" s="410"/>
      <c r="AD6776" s="410"/>
    </row>
    <row r="6777" spans="1:30" s="30" customFormat="1" x14ac:dyDescent="0.25">
      <c r="A6777"/>
      <c r="B6777"/>
      <c r="C6777" s="33"/>
      <c r="D6777" s="33"/>
      <c r="E6777" s="33"/>
      <c r="F6777" s="33"/>
      <c r="G6777" s="33"/>
      <c r="N6777"/>
      <c r="O6777"/>
      <c r="P6777"/>
      <c r="Q6777"/>
      <c r="R6777"/>
      <c r="S6777"/>
      <c r="T6777"/>
      <c r="U6777"/>
      <c r="V6777"/>
      <c r="W6777"/>
      <c r="X6777" s="410"/>
      <c r="Y6777" s="410"/>
      <c r="Z6777" s="410"/>
      <c r="AA6777" s="410"/>
      <c r="AB6777" s="410"/>
      <c r="AC6777" s="410"/>
      <c r="AD6777" s="410"/>
    </row>
    <row r="6778" spans="1:30" s="30" customFormat="1" x14ac:dyDescent="0.25">
      <c r="A6778"/>
      <c r="B6778"/>
      <c r="C6778" s="33"/>
      <c r="D6778" s="33"/>
      <c r="E6778" s="33"/>
      <c r="F6778" s="33"/>
      <c r="G6778" s="33"/>
      <c r="N6778"/>
      <c r="O6778"/>
      <c r="P6778"/>
      <c r="Q6778"/>
      <c r="R6778"/>
      <c r="S6778"/>
      <c r="T6778"/>
      <c r="U6778"/>
      <c r="V6778"/>
      <c r="W6778"/>
      <c r="X6778" s="410"/>
      <c r="Y6778" s="410"/>
      <c r="Z6778" s="410"/>
      <c r="AA6778" s="410"/>
      <c r="AB6778" s="410"/>
      <c r="AC6778" s="410"/>
      <c r="AD6778" s="410"/>
    </row>
    <row r="6779" spans="1:30" s="30" customFormat="1" x14ac:dyDescent="0.25">
      <c r="A6779"/>
      <c r="B6779"/>
      <c r="C6779" s="33"/>
      <c r="D6779" s="33"/>
      <c r="E6779" s="33"/>
      <c r="F6779" s="33"/>
      <c r="G6779" s="33"/>
      <c r="N6779"/>
      <c r="O6779"/>
      <c r="P6779"/>
      <c r="Q6779"/>
      <c r="R6779"/>
      <c r="S6779"/>
      <c r="T6779"/>
      <c r="U6779"/>
      <c r="V6779"/>
      <c r="W6779"/>
      <c r="X6779" s="410"/>
      <c r="Y6779" s="410"/>
      <c r="Z6779" s="410"/>
      <c r="AA6779" s="410"/>
      <c r="AB6779" s="410"/>
      <c r="AC6779" s="410"/>
      <c r="AD6779" s="410"/>
    </row>
    <row r="6780" spans="1:30" s="30" customFormat="1" x14ac:dyDescent="0.25">
      <c r="A6780"/>
      <c r="B6780"/>
      <c r="C6780" s="33"/>
      <c r="D6780" s="33"/>
      <c r="E6780" s="33"/>
      <c r="F6780" s="33"/>
      <c r="G6780" s="33"/>
      <c r="N6780"/>
      <c r="O6780"/>
      <c r="P6780"/>
      <c r="Q6780"/>
      <c r="R6780"/>
      <c r="S6780"/>
      <c r="T6780"/>
      <c r="U6780"/>
      <c r="V6780"/>
      <c r="W6780"/>
      <c r="X6780" s="410"/>
      <c r="Y6780" s="410"/>
      <c r="Z6780" s="410"/>
      <c r="AA6780" s="410"/>
      <c r="AB6780" s="410"/>
      <c r="AC6780" s="410"/>
      <c r="AD6780" s="410"/>
    </row>
    <row r="6781" spans="1:30" s="30" customFormat="1" x14ac:dyDescent="0.25">
      <c r="A6781"/>
      <c r="B6781"/>
      <c r="C6781" s="33"/>
      <c r="D6781" s="33"/>
      <c r="E6781" s="33"/>
      <c r="F6781" s="33"/>
      <c r="G6781" s="33"/>
      <c r="N6781"/>
      <c r="O6781"/>
      <c r="P6781"/>
      <c r="Q6781"/>
      <c r="R6781"/>
      <c r="S6781"/>
      <c r="T6781"/>
      <c r="U6781"/>
      <c r="V6781"/>
      <c r="W6781"/>
      <c r="X6781" s="410"/>
      <c r="Y6781" s="410"/>
      <c r="Z6781" s="410"/>
      <c r="AA6781" s="410"/>
      <c r="AB6781" s="410"/>
      <c r="AC6781" s="410"/>
      <c r="AD6781" s="410"/>
    </row>
    <row r="6782" spans="1:30" s="30" customFormat="1" x14ac:dyDescent="0.25">
      <c r="A6782"/>
      <c r="B6782"/>
      <c r="C6782" s="33"/>
      <c r="D6782" s="33"/>
      <c r="E6782" s="33"/>
      <c r="F6782" s="33"/>
      <c r="G6782" s="33"/>
      <c r="N6782"/>
      <c r="O6782"/>
      <c r="P6782"/>
      <c r="Q6782"/>
      <c r="R6782"/>
      <c r="S6782"/>
      <c r="T6782"/>
      <c r="U6782"/>
      <c r="V6782"/>
      <c r="W6782"/>
      <c r="X6782" s="410"/>
      <c r="Y6782" s="410"/>
      <c r="Z6782" s="410"/>
      <c r="AA6782" s="410"/>
      <c r="AB6782" s="410"/>
      <c r="AC6782" s="410"/>
      <c r="AD6782" s="410"/>
    </row>
    <row r="6783" spans="1:30" s="30" customFormat="1" x14ac:dyDescent="0.25">
      <c r="A6783"/>
      <c r="B6783"/>
      <c r="C6783" s="33"/>
      <c r="D6783" s="33"/>
      <c r="E6783" s="33"/>
      <c r="F6783" s="33"/>
      <c r="G6783" s="33"/>
      <c r="N6783"/>
      <c r="O6783"/>
      <c r="P6783"/>
      <c r="Q6783"/>
      <c r="R6783"/>
      <c r="S6783"/>
      <c r="T6783"/>
      <c r="U6783"/>
      <c r="V6783"/>
      <c r="W6783"/>
      <c r="X6783" s="410"/>
      <c r="Y6783" s="410"/>
      <c r="Z6783" s="410"/>
      <c r="AA6783" s="410"/>
      <c r="AB6783" s="410"/>
      <c r="AC6783" s="410"/>
      <c r="AD6783" s="410"/>
    </row>
    <row r="6784" spans="1:30" s="30" customFormat="1" x14ac:dyDescent="0.25">
      <c r="A6784"/>
      <c r="B6784"/>
      <c r="C6784" s="33"/>
      <c r="D6784" s="33"/>
      <c r="E6784" s="33"/>
      <c r="F6784" s="33"/>
      <c r="G6784" s="33"/>
      <c r="N6784"/>
      <c r="O6784"/>
      <c r="P6784"/>
      <c r="Q6784"/>
      <c r="R6784"/>
      <c r="S6784"/>
      <c r="T6784"/>
      <c r="U6784"/>
      <c r="V6784"/>
      <c r="W6784"/>
      <c r="X6784" s="410"/>
      <c r="Y6784" s="410"/>
      <c r="Z6784" s="410"/>
      <c r="AA6784" s="410"/>
      <c r="AB6784" s="410"/>
      <c r="AC6784" s="410"/>
      <c r="AD6784" s="410"/>
    </row>
    <row r="6785" spans="1:30" s="30" customFormat="1" x14ac:dyDescent="0.25">
      <c r="A6785"/>
      <c r="B6785"/>
      <c r="C6785" s="33"/>
      <c r="D6785" s="33"/>
      <c r="E6785" s="33"/>
      <c r="F6785" s="33"/>
      <c r="G6785" s="33"/>
      <c r="N6785"/>
      <c r="O6785"/>
      <c r="P6785"/>
      <c r="Q6785"/>
      <c r="R6785"/>
      <c r="S6785"/>
      <c r="T6785"/>
      <c r="U6785"/>
      <c r="V6785"/>
      <c r="W6785"/>
      <c r="X6785" s="410"/>
      <c r="Y6785" s="410"/>
      <c r="Z6785" s="410"/>
      <c r="AA6785" s="410"/>
      <c r="AB6785" s="410"/>
      <c r="AC6785" s="410"/>
      <c r="AD6785" s="410"/>
    </row>
    <row r="6786" spans="1:30" s="30" customFormat="1" x14ac:dyDescent="0.25">
      <c r="A6786"/>
      <c r="B6786"/>
      <c r="C6786" s="33"/>
      <c r="D6786" s="33"/>
      <c r="E6786" s="33"/>
      <c r="F6786" s="33"/>
      <c r="G6786" s="33"/>
      <c r="N6786"/>
      <c r="O6786"/>
      <c r="P6786"/>
      <c r="Q6786"/>
      <c r="R6786"/>
      <c r="S6786"/>
      <c r="T6786"/>
      <c r="U6786"/>
      <c r="V6786"/>
      <c r="W6786"/>
      <c r="X6786" s="410"/>
      <c r="Y6786" s="410"/>
      <c r="Z6786" s="410"/>
      <c r="AA6786" s="410"/>
      <c r="AB6786" s="410"/>
      <c r="AC6786" s="410"/>
      <c r="AD6786" s="410"/>
    </row>
    <row r="6787" spans="1:30" s="30" customFormat="1" x14ac:dyDescent="0.25">
      <c r="A6787"/>
      <c r="B6787"/>
      <c r="C6787" s="33"/>
      <c r="D6787" s="33"/>
      <c r="E6787" s="33"/>
      <c r="F6787" s="33"/>
      <c r="G6787" s="33"/>
      <c r="N6787"/>
      <c r="O6787"/>
      <c r="P6787"/>
      <c r="Q6787"/>
      <c r="R6787"/>
      <c r="S6787"/>
      <c r="T6787"/>
      <c r="U6787"/>
      <c r="V6787"/>
      <c r="W6787"/>
      <c r="X6787" s="410"/>
      <c r="Y6787" s="410"/>
      <c r="Z6787" s="410"/>
      <c r="AA6787" s="410"/>
      <c r="AB6787" s="410"/>
      <c r="AC6787" s="410"/>
      <c r="AD6787" s="410"/>
    </row>
    <row r="6788" spans="1:30" s="30" customFormat="1" x14ac:dyDescent="0.25">
      <c r="A6788"/>
      <c r="B6788"/>
      <c r="C6788" s="33"/>
      <c r="D6788" s="33"/>
      <c r="E6788" s="33"/>
      <c r="F6788" s="33"/>
      <c r="G6788" s="33"/>
      <c r="N6788"/>
      <c r="O6788"/>
      <c r="P6788"/>
      <c r="Q6788"/>
      <c r="R6788"/>
      <c r="S6788"/>
      <c r="T6788"/>
      <c r="U6788"/>
      <c r="V6788"/>
      <c r="W6788"/>
      <c r="X6788" s="410"/>
      <c r="Y6788" s="410"/>
      <c r="Z6788" s="410"/>
      <c r="AA6788" s="410"/>
      <c r="AB6788" s="410"/>
      <c r="AC6788" s="410"/>
      <c r="AD6788" s="410"/>
    </row>
    <row r="6789" spans="1:30" s="30" customFormat="1" x14ac:dyDescent="0.25">
      <c r="A6789"/>
      <c r="B6789"/>
      <c r="C6789" s="33"/>
      <c r="D6789" s="33"/>
      <c r="E6789" s="33"/>
      <c r="F6789" s="33"/>
      <c r="G6789" s="33"/>
      <c r="N6789"/>
      <c r="O6789"/>
      <c r="P6789"/>
      <c r="Q6789"/>
      <c r="R6789"/>
      <c r="S6789"/>
      <c r="T6789"/>
      <c r="U6789"/>
      <c r="V6789"/>
      <c r="W6789"/>
      <c r="X6789" s="410"/>
      <c r="Y6789" s="410"/>
      <c r="Z6789" s="410"/>
      <c r="AA6789" s="410"/>
      <c r="AB6789" s="410"/>
      <c r="AC6789" s="410"/>
      <c r="AD6789" s="410"/>
    </row>
    <row r="6790" spans="1:30" s="30" customFormat="1" x14ac:dyDescent="0.25">
      <c r="A6790"/>
      <c r="B6790"/>
      <c r="C6790" s="33"/>
      <c r="D6790" s="33"/>
      <c r="E6790" s="33"/>
      <c r="F6790" s="33"/>
      <c r="G6790" s="33"/>
      <c r="N6790"/>
      <c r="O6790"/>
      <c r="P6790"/>
      <c r="Q6790"/>
      <c r="R6790"/>
      <c r="S6790"/>
      <c r="T6790"/>
      <c r="U6790"/>
      <c r="V6790"/>
      <c r="W6790"/>
      <c r="X6790" s="410"/>
      <c r="Y6790" s="410"/>
      <c r="Z6790" s="410"/>
      <c r="AA6790" s="410"/>
      <c r="AB6790" s="410"/>
      <c r="AC6790" s="410"/>
      <c r="AD6790" s="410"/>
    </row>
    <row r="6791" spans="1:30" s="30" customFormat="1" x14ac:dyDescent="0.25">
      <c r="A6791"/>
      <c r="B6791"/>
      <c r="C6791" s="33"/>
      <c r="D6791" s="33"/>
      <c r="E6791" s="33"/>
      <c r="F6791" s="33"/>
      <c r="G6791" s="33"/>
      <c r="N6791"/>
      <c r="O6791"/>
      <c r="P6791"/>
      <c r="Q6791"/>
      <c r="R6791"/>
      <c r="S6791"/>
      <c r="T6791"/>
      <c r="U6791"/>
      <c r="V6791"/>
      <c r="W6791"/>
      <c r="X6791" s="410"/>
      <c r="Y6791" s="410"/>
      <c r="Z6791" s="410"/>
      <c r="AA6791" s="410"/>
      <c r="AB6791" s="410"/>
      <c r="AC6791" s="410"/>
      <c r="AD6791" s="410"/>
    </row>
    <row r="6792" spans="1:30" s="30" customFormat="1" x14ac:dyDescent="0.25">
      <c r="A6792"/>
      <c r="B6792"/>
      <c r="C6792" s="33"/>
      <c r="D6792" s="33"/>
      <c r="E6792" s="33"/>
      <c r="F6792" s="33"/>
      <c r="G6792" s="33"/>
      <c r="N6792"/>
      <c r="O6792"/>
      <c r="P6792"/>
      <c r="Q6792"/>
      <c r="R6792"/>
      <c r="S6792"/>
      <c r="T6792"/>
      <c r="U6792"/>
      <c r="V6792"/>
      <c r="W6792"/>
      <c r="X6792" s="410"/>
      <c r="Y6792" s="410"/>
      <c r="Z6792" s="410"/>
      <c r="AA6792" s="410"/>
      <c r="AB6792" s="410"/>
      <c r="AC6792" s="410"/>
      <c r="AD6792" s="410"/>
    </row>
    <row r="6793" spans="1:30" s="30" customFormat="1" x14ac:dyDescent="0.25">
      <c r="A6793"/>
      <c r="B6793"/>
      <c r="C6793" s="33"/>
      <c r="D6793" s="33"/>
      <c r="E6793" s="33"/>
      <c r="F6793" s="33"/>
      <c r="G6793" s="33"/>
      <c r="N6793"/>
      <c r="O6793"/>
      <c r="P6793"/>
      <c r="Q6793"/>
      <c r="R6793"/>
      <c r="S6793"/>
      <c r="T6793"/>
      <c r="U6793"/>
      <c r="V6793"/>
      <c r="W6793"/>
      <c r="X6793" s="410"/>
      <c r="Y6793" s="410"/>
      <c r="Z6793" s="410"/>
      <c r="AA6793" s="410"/>
      <c r="AB6793" s="410"/>
      <c r="AC6793" s="410"/>
      <c r="AD6793" s="410"/>
    </row>
    <row r="6794" spans="1:30" s="30" customFormat="1" x14ac:dyDescent="0.25">
      <c r="A6794"/>
      <c r="B6794"/>
      <c r="C6794" s="33"/>
      <c r="D6794" s="33"/>
      <c r="E6794" s="33"/>
      <c r="F6794" s="33"/>
      <c r="G6794" s="33"/>
      <c r="N6794"/>
      <c r="O6794"/>
      <c r="P6794"/>
      <c r="Q6794"/>
      <c r="R6794"/>
      <c r="S6794"/>
      <c r="T6794"/>
      <c r="U6794"/>
      <c r="V6794"/>
      <c r="W6794"/>
      <c r="X6794" s="410"/>
      <c r="Y6794" s="410"/>
      <c r="Z6794" s="410"/>
      <c r="AA6794" s="410"/>
      <c r="AB6794" s="410"/>
      <c r="AC6794" s="410"/>
      <c r="AD6794" s="410"/>
    </row>
    <row r="6795" spans="1:30" s="30" customFormat="1" x14ac:dyDescent="0.25">
      <c r="A6795"/>
      <c r="B6795"/>
      <c r="C6795" s="33"/>
      <c r="D6795" s="33"/>
      <c r="E6795" s="33"/>
      <c r="F6795" s="33"/>
      <c r="G6795" s="33"/>
      <c r="N6795"/>
      <c r="O6795"/>
      <c r="P6795"/>
      <c r="Q6795"/>
      <c r="R6795"/>
      <c r="S6795"/>
      <c r="T6795"/>
      <c r="U6795"/>
      <c r="V6795"/>
      <c r="W6795"/>
      <c r="X6795" s="410"/>
      <c r="Y6795" s="410"/>
      <c r="Z6795" s="410"/>
      <c r="AA6795" s="410"/>
      <c r="AB6795" s="410"/>
      <c r="AC6795" s="410"/>
      <c r="AD6795" s="410"/>
    </row>
    <row r="6796" spans="1:30" s="30" customFormat="1" x14ac:dyDescent="0.25">
      <c r="A6796"/>
      <c r="B6796"/>
      <c r="C6796" s="33"/>
      <c r="D6796" s="33"/>
      <c r="E6796" s="33"/>
      <c r="F6796" s="33"/>
      <c r="G6796" s="33"/>
      <c r="N6796"/>
      <c r="O6796"/>
      <c r="P6796"/>
      <c r="Q6796"/>
      <c r="R6796"/>
      <c r="S6796"/>
      <c r="T6796"/>
      <c r="U6796"/>
      <c r="V6796"/>
      <c r="W6796"/>
      <c r="X6796" s="410"/>
      <c r="Y6796" s="410"/>
      <c r="Z6796" s="410"/>
      <c r="AA6796" s="410"/>
      <c r="AB6796" s="410"/>
      <c r="AC6796" s="410"/>
      <c r="AD6796" s="410"/>
    </row>
    <row r="6797" spans="1:30" s="30" customFormat="1" x14ac:dyDescent="0.25">
      <c r="A6797"/>
      <c r="B6797"/>
      <c r="C6797" s="33"/>
      <c r="D6797" s="33"/>
      <c r="E6797" s="33"/>
      <c r="F6797" s="33"/>
      <c r="G6797" s="33"/>
      <c r="N6797"/>
      <c r="O6797"/>
      <c r="P6797"/>
      <c r="Q6797"/>
      <c r="R6797"/>
      <c r="S6797"/>
      <c r="T6797"/>
      <c r="U6797"/>
      <c r="V6797"/>
      <c r="W6797"/>
      <c r="X6797" s="410"/>
      <c r="Y6797" s="410"/>
      <c r="Z6797" s="410"/>
      <c r="AA6797" s="410"/>
      <c r="AB6797" s="410"/>
      <c r="AC6797" s="410"/>
      <c r="AD6797" s="410"/>
    </row>
    <row r="6798" spans="1:30" s="30" customFormat="1" x14ac:dyDescent="0.25">
      <c r="A6798"/>
      <c r="B6798"/>
      <c r="C6798" s="33"/>
      <c r="D6798" s="33"/>
      <c r="E6798" s="33"/>
      <c r="F6798" s="33"/>
      <c r="G6798" s="33"/>
      <c r="N6798"/>
      <c r="O6798"/>
      <c r="P6798"/>
      <c r="Q6798"/>
      <c r="R6798"/>
      <c r="S6798"/>
      <c r="T6798"/>
      <c r="U6798"/>
      <c r="V6798"/>
      <c r="W6798"/>
      <c r="X6798" s="410"/>
      <c r="Y6798" s="410"/>
      <c r="Z6798" s="410"/>
      <c r="AA6798" s="410"/>
      <c r="AB6798" s="410"/>
      <c r="AC6798" s="410"/>
      <c r="AD6798" s="410"/>
    </row>
    <row r="6799" spans="1:30" s="30" customFormat="1" x14ac:dyDescent="0.25">
      <c r="A6799"/>
      <c r="B6799"/>
      <c r="C6799" s="33"/>
      <c r="D6799" s="33"/>
      <c r="E6799" s="33"/>
      <c r="F6799" s="33"/>
      <c r="G6799" s="33"/>
      <c r="N6799"/>
      <c r="O6799"/>
      <c r="P6799"/>
      <c r="Q6799"/>
      <c r="R6799"/>
      <c r="S6799"/>
      <c r="T6799"/>
      <c r="U6799"/>
      <c r="V6799"/>
      <c r="W6799"/>
      <c r="X6799" s="410"/>
      <c r="Y6799" s="410"/>
      <c r="Z6799" s="410"/>
      <c r="AA6799" s="410"/>
      <c r="AB6799" s="410"/>
      <c r="AC6799" s="410"/>
      <c r="AD6799" s="410"/>
    </row>
    <row r="6800" spans="1:30" s="30" customFormat="1" x14ac:dyDescent="0.25">
      <c r="A6800"/>
      <c r="B6800"/>
      <c r="C6800" s="33"/>
      <c r="D6800" s="33"/>
      <c r="E6800" s="33"/>
      <c r="F6800" s="33"/>
      <c r="G6800" s="33"/>
      <c r="N6800"/>
      <c r="O6800"/>
      <c r="P6800"/>
      <c r="Q6800"/>
      <c r="R6800"/>
      <c r="S6800"/>
      <c r="T6800"/>
      <c r="U6800"/>
      <c r="V6800"/>
      <c r="W6800"/>
      <c r="X6800" s="410"/>
      <c r="Y6800" s="410"/>
      <c r="Z6800" s="410"/>
      <c r="AA6800" s="410"/>
      <c r="AB6800" s="410"/>
      <c r="AC6800" s="410"/>
      <c r="AD6800" s="410"/>
    </row>
    <row r="6801" spans="1:30" s="30" customFormat="1" x14ac:dyDescent="0.25">
      <c r="A6801"/>
      <c r="B6801"/>
      <c r="C6801" s="33"/>
      <c r="D6801" s="33"/>
      <c r="E6801" s="33"/>
      <c r="F6801" s="33"/>
      <c r="G6801" s="33"/>
      <c r="N6801"/>
      <c r="O6801"/>
      <c r="P6801"/>
      <c r="Q6801"/>
      <c r="R6801"/>
      <c r="S6801"/>
      <c r="T6801"/>
      <c r="U6801"/>
      <c r="V6801"/>
      <c r="W6801"/>
      <c r="X6801" s="410"/>
      <c r="Y6801" s="410"/>
      <c r="Z6801" s="410"/>
      <c r="AA6801" s="410"/>
      <c r="AB6801" s="410"/>
      <c r="AC6801" s="410"/>
      <c r="AD6801" s="410"/>
    </row>
    <row r="6802" spans="1:30" s="30" customFormat="1" x14ac:dyDescent="0.25">
      <c r="A6802"/>
      <c r="B6802"/>
      <c r="C6802" s="33"/>
      <c r="D6802" s="33"/>
      <c r="E6802" s="33"/>
      <c r="F6802" s="33"/>
      <c r="G6802" s="33"/>
      <c r="N6802"/>
      <c r="O6802"/>
      <c r="P6802"/>
      <c r="Q6802"/>
      <c r="R6802"/>
      <c r="S6802"/>
      <c r="T6802"/>
      <c r="U6802"/>
      <c r="V6802"/>
      <c r="W6802"/>
      <c r="X6802" s="410"/>
      <c r="Y6802" s="410"/>
      <c r="Z6802" s="410"/>
      <c r="AA6802" s="410"/>
      <c r="AB6802" s="410"/>
      <c r="AC6802" s="410"/>
      <c r="AD6802" s="410"/>
    </row>
    <row r="6803" spans="1:30" s="30" customFormat="1" x14ac:dyDescent="0.25">
      <c r="A6803"/>
      <c r="B6803"/>
      <c r="C6803" s="33"/>
      <c r="D6803" s="33"/>
      <c r="E6803" s="33"/>
      <c r="F6803" s="33"/>
      <c r="G6803" s="33"/>
      <c r="N6803"/>
      <c r="O6803"/>
      <c r="P6803"/>
      <c r="Q6803"/>
      <c r="R6803"/>
      <c r="S6803"/>
      <c r="T6803"/>
      <c r="U6803"/>
      <c r="V6803"/>
      <c r="W6803"/>
      <c r="X6803" s="410"/>
      <c r="Y6803" s="410"/>
      <c r="Z6803" s="410"/>
      <c r="AA6803" s="410"/>
      <c r="AB6803" s="410"/>
      <c r="AC6803" s="410"/>
      <c r="AD6803" s="410"/>
    </row>
    <row r="6804" spans="1:30" s="30" customFormat="1" x14ac:dyDescent="0.25">
      <c r="A6804"/>
      <c r="B6804"/>
      <c r="C6804" s="33"/>
      <c r="D6804" s="33"/>
      <c r="E6804" s="33"/>
      <c r="F6804" s="33"/>
      <c r="G6804" s="33"/>
      <c r="N6804"/>
      <c r="O6804"/>
      <c r="P6804"/>
      <c r="Q6804"/>
      <c r="R6804"/>
      <c r="S6804"/>
      <c r="T6804"/>
      <c r="U6804"/>
      <c r="V6804"/>
      <c r="W6804"/>
      <c r="X6804" s="410"/>
      <c r="Y6804" s="410"/>
      <c r="Z6804" s="410"/>
      <c r="AA6804" s="410"/>
      <c r="AB6804" s="410"/>
      <c r="AC6804" s="410"/>
      <c r="AD6804" s="410"/>
    </row>
    <row r="6805" spans="1:30" s="30" customFormat="1" x14ac:dyDescent="0.25">
      <c r="A6805"/>
      <c r="B6805"/>
      <c r="C6805" s="33"/>
      <c r="D6805" s="33"/>
      <c r="E6805" s="33"/>
      <c r="F6805" s="33"/>
      <c r="G6805" s="33"/>
      <c r="N6805"/>
      <c r="O6805"/>
      <c r="P6805"/>
      <c r="Q6805"/>
      <c r="R6805"/>
      <c r="S6805"/>
      <c r="T6805"/>
      <c r="U6805"/>
      <c r="V6805"/>
      <c r="W6805"/>
      <c r="X6805" s="410"/>
      <c r="Y6805" s="410"/>
      <c r="Z6805" s="410"/>
      <c r="AA6805" s="410"/>
      <c r="AB6805" s="410"/>
      <c r="AC6805" s="410"/>
      <c r="AD6805" s="410"/>
    </row>
    <row r="6806" spans="1:30" s="30" customFormat="1" x14ac:dyDescent="0.25">
      <c r="A6806"/>
      <c r="B6806"/>
      <c r="C6806" s="33"/>
      <c r="D6806" s="33"/>
      <c r="E6806" s="33"/>
      <c r="F6806" s="33"/>
      <c r="G6806" s="33"/>
      <c r="N6806"/>
      <c r="O6806"/>
      <c r="P6806"/>
      <c r="Q6806"/>
      <c r="R6806"/>
      <c r="S6806"/>
      <c r="T6806"/>
      <c r="U6806"/>
      <c r="V6806"/>
      <c r="W6806"/>
      <c r="X6806" s="410"/>
      <c r="Y6806" s="410"/>
      <c r="Z6806" s="410"/>
      <c r="AA6806" s="410"/>
      <c r="AB6806" s="410"/>
      <c r="AC6806" s="410"/>
      <c r="AD6806" s="410"/>
    </row>
    <row r="6807" spans="1:30" s="30" customFormat="1" x14ac:dyDescent="0.25">
      <c r="A6807"/>
      <c r="B6807"/>
      <c r="C6807" s="33"/>
      <c r="D6807" s="33"/>
      <c r="E6807" s="33"/>
      <c r="F6807" s="33"/>
      <c r="G6807" s="33"/>
      <c r="N6807"/>
      <c r="O6807"/>
      <c r="P6807"/>
      <c r="Q6807"/>
      <c r="R6807"/>
      <c r="S6807"/>
      <c r="T6807"/>
      <c r="U6807"/>
      <c r="V6807"/>
      <c r="W6807"/>
      <c r="X6807" s="410"/>
      <c r="Y6807" s="410"/>
      <c r="Z6807" s="410"/>
      <c r="AA6807" s="410"/>
      <c r="AB6807" s="410"/>
      <c r="AC6807" s="410"/>
      <c r="AD6807" s="410"/>
    </row>
    <row r="6808" spans="1:30" s="30" customFormat="1" x14ac:dyDescent="0.25">
      <c r="A6808"/>
      <c r="B6808"/>
      <c r="C6808" s="33"/>
      <c r="D6808" s="33"/>
      <c r="E6808" s="33"/>
      <c r="F6808" s="33"/>
      <c r="G6808" s="33"/>
      <c r="N6808"/>
      <c r="O6808"/>
      <c r="P6808"/>
      <c r="Q6808"/>
      <c r="R6808"/>
      <c r="S6808"/>
      <c r="T6808"/>
      <c r="U6808"/>
      <c r="V6808"/>
      <c r="W6808"/>
      <c r="X6808" s="410"/>
      <c r="Y6808" s="410"/>
      <c r="Z6808" s="410"/>
      <c r="AA6808" s="410"/>
      <c r="AB6808" s="410"/>
      <c r="AC6808" s="410"/>
      <c r="AD6808" s="410"/>
    </row>
    <row r="6809" spans="1:30" s="30" customFormat="1" x14ac:dyDescent="0.25">
      <c r="A6809"/>
      <c r="B6809"/>
      <c r="C6809" s="33"/>
      <c r="D6809" s="33"/>
      <c r="E6809" s="33"/>
      <c r="F6809" s="33"/>
      <c r="G6809" s="33"/>
      <c r="N6809"/>
      <c r="O6809"/>
      <c r="P6809"/>
      <c r="Q6809"/>
      <c r="R6809"/>
      <c r="S6809"/>
      <c r="T6809"/>
      <c r="U6809"/>
      <c r="V6809"/>
      <c r="W6809"/>
      <c r="X6809" s="410"/>
      <c r="Y6809" s="410"/>
      <c r="Z6809" s="410"/>
      <c r="AA6809" s="410"/>
      <c r="AB6809" s="410"/>
      <c r="AC6809" s="410"/>
      <c r="AD6809" s="410"/>
    </row>
    <row r="6810" spans="1:30" s="30" customFormat="1" x14ac:dyDescent="0.25">
      <c r="A6810"/>
      <c r="B6810"/>
      <c r="C6810" s="33"/>
      <c r="D6810" s="33"/>
      <c r="E6810" s="33"/>
      <c r="F6810" s="33"/>
      <c r="G6810" s="33"/>
      <c r="N6810"/>
      <c r="O6810"/>
      <c r="P6810"/>
      <c r="Q6810"/>
      <c r="R6810"/>
      <c r="S6810"/>
      <c r="T6810"/>
      <c r="U6810"/>
      <c r="V6810"/>
      <c r="W6810"/>
      <c r="X6810" s="410"/>
      <c r="Y6810" s="410"/>
      <c r="Z6810" s="410"/>
      <c r="AA6810" s="410"/>
      <c r="AB6810" s="410"/>
      <c r="AC6810" s="410"/>
      <c r="AD6810" s="410"/>
    </row>
    <row r="6811" spans="1:30" s="30" customFormat="1" x14ac:dyDescent="0.25">
      <c r="A6811"/>
      <c r="B6811"/>
      <c r="C6811" s="33"/>
      <c r="D6811" s="33"/>
      <c r="E6811" s="33"/>
      <c r="F6811" s="33"/>
      <c r="G6811" s="33"/>
      <c r="N6811"/>
      <c r="O6811"/>
      <c r="P6811"/>
      <c r="Q6811"/>
      <c r="R6811"/>
      <c r="S6811"/>
      <c r="T6811"/>
      <c r="U6811"/>
      <c r="V6811"/>
      <c r="W6811"/>
      <c r="X6811" s="410"/>
      <c r="Y6811" s="410"/>
      <c r="Z6811" s="410"/>
      <c r="AA6811" s="410"/>
      <c r="AB6811" s="410"/>
      <c r="AC6811" s="410"/>
      <c r="AD6811" s="410"/>
    </row>
    <row r="6812" spans="1:30" s="30" customFormat="1" x14ac:dyDescent="0.25">
      <c r="A6812"/>
      <c r="B6812"/>
      <c r="C6812" s="33"/>
      <c r="D6812" s="33"/>
      <c r="E6812" s="33"/>
      <c r="F6812" s="33"/>
      <c r="G6812" s="33"/>
      <c r="N6812"/>
      <c r="O6812"/>
      <c r="P6812"/>
      <c r="Q6812"/>
      <c r="R6812"/>
      <c r="S6812"/>
      <c r="T6812"/>
      <c r="U6812"/>
      <c r="V6812"/>
      <c r="W6812"/>
      <c r="X6812" s="410"/>
      <c r="Y6812" s="410"/>
      <c r="Z6812" s="410"/>
      <c r="AA6812" s="410"/>
      <c r="AB6812" s="410"/>
      <c r="AC6812" s="410"/>
      <c r="AD6812" s="410"/>
    </row>
    <row r="6813" spans="1:30" s="30" customFormat="1" x14ac:dyDescent="0.25">
      <c r="A6813"/>
      <c r="B6813"/>
      <c r="C6813" s="33"/>
      <c r="D6813" s="33"/>
      <c r="E6813" s="33"/>
      <c r="F6813" s="33"/>
      <c r="G6813" s="33"/>
      <c r="N6813"/>
      <c r="O6813"/>
      <c r="P6813"/>
      <c r="Q6813"/>
      <c r="R6813"/>
      <c r="S6813"/>
      <c r="T6813"/>
      <c r="U6813"/>
      <c r="V6813"/>
      <c r="W6813"/>
      <c r="X6813" s="410"/>
      <c r="Y6813" s="410"/>
      <c r="Z6813" s="410"/>
      <c r="AA6813" s="410"/>
      <c r="AB6813" s="410"/>
      <c r="AC6813" s="410"/>
      <c r="AD6813" s="410"/>
    </row>
    <row r="6814" spans="1:30" s="30" customFormat="1" x14ac:dyDescent="0.25">
      <c r="A6814"/>
      <c r="B6814"/>
      <c r="C6814" s="33"/>
      <c r="D6814" s="33"/>
      <c r="E6814" s="33"/>
      <c r="F6814" s="33"/>
      <c r="G6814" s="33"/>
      <c r="N6814"/>
      <c r="O6814"/>
      <c r="P6814"/>
      <c r="Q6814"/>
      <c r="R6814"/>
      <c r="S6814"/>
      <c r="T6814"/>
      <c r="U6814"/>
      <c r="V6814"/>
      <c r="W6814"/>
      <c r="X6814" s="410"/>
      <c r="Y6814" s="410"/>
      <c r="Z6814" s="410"/>
      <c r="AA6814" s="410"/>
      <c r="AB6814" s="410"/>
      <c r="AC6814" s="410"/>
      <c r="AD6814" s="410"/>
    </row>
    <row r="6815" spans="1:30" s="30" customFormat="1" x14ac:dyDescent="0.25">
      <c r="A6815"/>
      <c r="B6815"/>
      <c r="C6815" s="33"/>
      <c r="D6815" s="33"/>
      <c r="E6815" s="33"/>
      <c r="F6815" s="33"/>
      <c r="G6815" s="33"/>
      <c r="N6815"/>
      <c r="O6815"/>
      <c r="P6815"/>
      <c r="Q6815"/>
      <c r="R6815"/>
      <c r="S6815"/>
      <c r="T6815"/>
      <c r="U6815"/>
      <c r="V6815"/>
      <c r="W6815"/>
      <c r="X6815" s="410"/>
      <c r="Y6815" s="410"/>
      <c r="Z6815" s="410"/>
      <c r="AA6815" s="410"/>
      <c r="AB6815" s="410"/>
      <c r="AC6815" s="410"/>
      <c r="AD6815" s="410"/>
    </row>
    <row r="6816" spans="1:30" s="30" customFormat="1" x14ac:dyDescent="0.25">
      <c r="A6816"/>
      <c r="B6816"/>
      <c r="C6816" s="33"/>
      <c r="D6816" s="33"/>
      <c r="E6816" s="33"/>
      <c r="F6816" s="33"/>
      <c r="G6816" s="33"/>
      <c r="N6816"/>
      <c r="O6816"/>
      <c r="P6816"/>
      <c r="Q6816"/>
      <c r="R6816"/>
      <c r="S6816"/>
      <c r="T6816"/>
      <c r="U6816"/>
      <c r="V6816"/>
      <c r="W6816"/>
      <c r="X6816" s="410"/>
      <c r="Y6816" s="410"/>
      <c r="Z6816" s="410"/>
      <c r="AA6816" s="410"/>
      <c r="AB6816" s="410"/>
      <c r="AC6816" s="410"/>
      <c r="AD6816" s="410"/>
    </row>
    <row r="6817" spans="1:30" s="30" customFormat="1" x14ac:dyDescent="0.25">
      <c r="A6817"/>
      <c r="B6817"/>
      <c r="C6817" s="33"/>
      <c r="D6817" s="33"/>
      <c r="E6817" s="33"/>
      <c r="F6817" s="33"/>
      <c r="G6817" s="33"/>
      <c r="N6817"/>
      <c r="O6817"/>
      <c r="P6817"/>
      <c r="Q6817"/>
      <c r="R6817"/>
      <c r="S6817"/>
      <c r="T6817"/>
      <c r="U6817"/>
      <c r="V6817"/>
      <c r="W6817"/>
      <c r="X6817" s="410"/>
      <c r="Y6817" s="410"/>
      <c r="Z6817" s="410"/>
      <c r="AA6817" s="410"/>
      <c r="AB6817" s="410"/>
      <c r="AC6817" s="410"/>
      <c r="AD6817" s="410"/>
    </row>
    <row r="6818" spans="1:30" s="30" customFormat="1" x14ac:dyDescent="0.25">
      <c r="A6818"/>
      <c r="B6818"/>
      <c r="C6818" s="33"/>
      <c r="D6818" s="33"/>
      <c r="E6818" s="33"/>
      <c r="F6818" s="33"/>
      <c r="G6818" s="33"/>
      <c r="N6818"/>
      <c r="O6818"/>
      <c r="P6818"/>
      <c r="Q6818"/>
      <c r="R6818"/>
      <c r="S6818"/>
      <c r="T6818"/>
      <c r="U6818"/>
      <c r="V6818"/>
      <c r="W6818"/>
      <c r="X6818" s="410"/>
      <c r="Y6818" s="410"/>
      <c r="Z6818" s="410"/>
      <c r="AA6818" s="410"/>
      <c r="AB6818" s="410"/>
      <c r="AC6818" s="410"/>
      <c r="AD6818" s="410"/>
    </row>
    <row r="6819" spans="1:30" s="30" customFormat="1" x14ac:dyDescent="0.25">
      <c r="A6819"/>
      <c r="B6819"/>
      <c r="C6819" s="33"/>
      <c r="D6819" s="33"/>
      <c r="E6819" s="33"/>
      <c r="F6819" s="33"/>
      <c r="G6819" s="33"/>
      <c r="N6819"/>
      <c r="O6819"/>
      <c r="P6819"/>
      <c r="Q6819"/>
      <c r="R6819"/>
      <c r="S6819"/>
      <c r="T6819"/>
      <c r="U6819"/>
      <c r="V6819"/>
      <c r="W6819"/>
      <c r="X6819" s="410"/>
      <c r="Y6819" s="410"/>
      <c r="Z6819" s="410"/>
      <c r="AA6819" s="410"/>
      <c r="AB6819" s="410"/>
      <c r="AC6819" s="410"/>
      <c r="AD6819" s="410"/>
    </row>
    <row r="6820" spans="1:30" s="30" customFormat="1" x14ac:dyDescent="0.25">
      <c r="C6820" s="33"/>
      <c r="D6820" s="33"/>
      <c r="E6820" s="33"/>
      <c r="F6820" s="33"/>
      <c r="G6820" s="33"/>
      <c r="N6820"/>
      <c r="O6820"/>
      <c r="P6820"/>
      <c r="Q6820"/>
      <c r="R6820"/>
      <c r="S6820"/>
      <c r="T6820"/>
      <c r="U6820"/>
      <c r="V6820"/>
      <c r="W6820"/>
      <c r="X6820" s="410"/>
      <c r="Y6820" s="410"/>
      <c r="Z6820" s="410"/>
      <c r="AA6820" s="410"/>
      <c r="AB6820" s="410"/>
      <c r="AC6820" s="410"/>
      <c r="AD6820" s="410"/>
    </row>
    <row r="6821" spans="1:30" s="30" customFormat="1" x14ac:dyDescent="0.25">
      <c r="C6821" s="33"/>
      <c r="D6821" s="33"/>
      <c r="E6821" s="33"/>
      <c r="F6821" s="33"/>
      <c r="G6821" s="33"/>
      <c r="N6821"/>
      <c r="O6821"/>
      <c r="P6821"/>
      <c r="Q6821"/>
      <c r="R6821"/>
      <c r="S6821"/>
      <c r="T6821"/>
      <c r="U6821"/>
      <c r="V6821"/>
      <c r="W6821"/>
      <c r="X6821" s="410"/>
      <c r="Y6821" s="410"/>
      <c r="Z6821" s="410"/>
      <c r="AA6821" s="410"/>
      <c r="AB6821" s="410"/>
      <c r="AC6821" s="410"/>
      <c r="AD6821" s="410"/>
    </row>
    <row r="6822" spans="1:30" s="30" customFormat="1" x14ac:dyDescent="0.25">
      <c r="C6822" s="33"/>
      <c r="D6822" s="33"/>
      <c r="E6822" s="33"/>
      <c r="F6822" s="33"/>
      <c r="G6822" s="33"/>
      <c r="N6822"/>
      <c r="O6822"/>
      <c r="P6822"/>
      <c r="Q6822"/>
      <c r="R6822"/>
      <c r="S6822"/>
      <c r="T6822"/>
      <c r="U6822"/>
      <c r="V6822"/>
      <c r="W6822"/>
      <c r="X6822" s="410"/>
      <c r="Y6822" s="410"/>
      <c r="Z6822" s="410"/>
      <c r="AA6822" s="410"/>
      <c r="AB6822" s="410"/>
      <c r="AC6822" s="410"/>
      <c r="AD6822" s="410"/>
    </row>
    <row r="6823" spans="1:30" s="30" customFormat="1" x14ac:dyDescent="0.25">
      <c r="C6823" s="33"/>
      <c r="D6823" s="33"/>
      <c r="E6823" s="33"/>
      <c r="F6823" s="33"/>
      <c r="G6823" s="33"/>
      <c r="N6823"/>
      <c r="O6823"/>
      <c r="P6823"/>
      <c r="Q6823"/>
      <c r="R6823"/>
      <c r="S6823"/>
      <c r="T6823"/>
      <c r="U6823"/>
      <c r="V6823"/>
      <c r="W6823"/>
      <c r="X6823" s="410"/>
      <c r="Y6823" s="410"/>
      <c r="Z6823" s="410"/>
      <c r="AA6823" s="410"/>
      <c r="AB6823" s="410"/>
      <c r="AC6823" s="410"/>
      <c r="AD6823" s="410"/>
    </row>
    <row r="6824" spans="1:30" s="30" customFormat="1" x14ac:dyDescent="0.25">
      <c r="C6824" s="33"/>
      <c r="D6824" s="33"/>
      <c r="E6824" s="33"/>
      <c r="F6824" s="33"/>
      <c r="G6824" s="33"/>
      <c r="N6824"/>
      <c r="O6824"/>
      <c r="P6824"/>
      <c r="Q6824"/>
      <c r="R6824"/>
      <c r="S6824"/>
      <c r="T6824"/>
      <c r="U6824"/>
      <c r="V6824"/>
      <c r="W6824"/>
      <c r="X6824" s="410"/>
      <c r="Y6824" s="410"/>
      <c r="Z6824" s="410"/>
      <c r="AA6824" s="410"/>
      <c r="AB6824" s="410"/>
      <c r="AC6824" s="410"/>
      <c r="AD6824" s="410"/>
    </row>
    <row r="6825" spans="1:30" s="30" customFormat="1" x14ac:dyDescent="0.25">
      <c r="C6825" s="33"/>
      <c r="D6825" s="33"/>
      <c r="E6825" s="33"/>
      <c r="F6825" s="33"/>
      <c r="G6825" s="33"/>
      <c r="N6825"/>
      <c r="O6825"/>
      <c r="P6825"/>
      <c r="Q6825"/>
      <c r="R6825"/>
      <c r="S6825"/>
      <c r="T6825"/>
      <c r="U6825"/>
      <c r="V6825"/>
      <c r="W6825"/>
      <c r="X6825" s="410"/>
      <c r="Y6825" s="410"/>
      <c r="Z6825" s="410"/>
      <c r="AA6825" s="410"/>
      <c r="AB6825" s="410"/>
      <c r="AC6825" s="410"/>
      <c r="AD6825" s="410"/>
    </row>
    <row r="6826" spans="1:30" s="30" customFormat="1" x14ac:dyDescent="0.25">
      <c r="C6826" s="33"/>
      <c r="D6826" s="33"/>
      <c r="E6826" s="33"/>
      <c r="F6826" s="33"/>
      <c r="G6826" s="33"/>
      <c r="N6826"/>
      <c r="O6826"/>
      <c r="P6826"/>
      <c r="Q6826"/>
      <c r="R6826"/>
      <c r="S6826"/>
      <c r="T6826"/>
      <c r="U6826"/>
      <c r="V6826"/>
      <c r="W6826"/>
      <c r="X6826" s="410"/>
      <c r="Y6826" s="410"/>
      <c r="Z6826" s="410"/>
      <c r="AA6826" s="410"/>
      <c r="AB6826" s="410"/>
      <c r="AC6826" s="410"/>
      <c r="AD6826" s="410"/>
    </row>
    <row r="6827" spans="1:30" s="30" customFormat="1" x14ac:dyDescent="0.25">
      <c r="C6827" s="33"/>
      <c r="D6827" s="33"/>
      <c r="E6827" s="33"/>
      <c r="F6827" s="33"/>
      <c r="G6827" s="33"/>
      <c r="N6827"/>
      <c r="O6827"/>
      <c r="P6827"/>
      <c r="Q6827"/>
      <c r="R6827"/>
      <c r="S6827"/>
      <c r="T6827"/>
      <c r="U6827"/>
      <c r="V6827"/>
      <c r="W6827"/>
      <c r="X6827" s="410"/>
      <c r="Y6827" s="410"/>
      <c r="Z6827" s="410"/>
      <c r="AA6827" s="410"/>
      <c r="AB6827" s="410"/>
      <c r="AC6827" s="410"/>
      <c r="AD6827" s="410"/>
    </row>
    <row r="6828" spans="1:30" s="30" customFormat="1" x14ac:dyDescent="0.25">
      <c r="C6828" s="33"/>
      <c r="D6828" s="33"/>
      <c r="E6828" s="33"/>
      <c r="F6828" s="33"/>
      <c r="G6828" s="33"/>
      <c r="N6828"/>
      <c r="O6828"/>
      <c r="P6828"/>
      <c r="Q6828"/>
      <c r="R6828"/>
      <c r="S6828"/>
      <c r="T6828"/>
      <c r="U6828"/>
      <c r="V6828"/>
      <c r="W6828"/>
      <c r="X6828" s="410"/>
      <c r="Y6828" s="410"/>
      <c r="Z6828" s="410"/>
      <c r="AA6828" s="410"/>
      <c r="AB6828" s="410"/>
      <c r="AC6828" s="410"/>
      <c r="AD6828" s="410"/>
    </row>
    <row r="6829" spans="1:30" s="30" customFormat="1" x14ac:dyDescent="0.25">
      <c r="C6829" s="33"/>
      <c r="D6829" s="33"/>
      <c r="E6829" s="33"/>
      <c r="F6829" s="33"/>
      <c r="G6829" s="33"/>
      <c r="N6829"/>
      <c r="O6829"/>
      <c r="P6829"/>
      <c r="Q6829"/>
      <c r="R6829"/>
      <c r="S6829"/>
      <c r="T6829"/>
      <c r="U6829"/>
      <c r="V6829"/>
      <c r="W6829"/>
      <c r="X6829" s="410"/>
      <c r="Y6829" s="410"/>
      <c r="Z6829" s="410"/>
      <c r="AA6829" s="410"/>
      <c r="AB6829" s="410"/>
      <c r="AC6829" s="410"/>
      <c r="AD6829" s="410"/>
    </row>
    <row r="6830" spans="1:30" s="30" customFormat="1" x14ac:dyDescent="0.25">
      <c r="C6830" s="33"/>
      <c r="D6830" s="33"/>
      <c r="E6830" s="33"/>
      <c r="F6830" s="33"/>
      <c r="G6830" s="33"/>
      <c r="N6830"/>
      <c r="O6830"/>
      <c r="P6830"/>
      <c r="Q6830"/>
      <c r="R6830"/>
      <c r="S6830"/>
      <c r="T6830"/>
      <c r="U6830"/>
      <c r="V6830"/>
      <c r="W6830"/>
      <c r="X6830" s="410"/>
      <c r="Y6830" s="410"/>
      <c r="Z6830" s="410"/>
      <c r="AA6830" s="410"/>
      <c r="AB6830" s="410"/>
      <c r="AC6830" s="410"/>
      <c r="AD6830" s="410"/>
    </row>
    <row r="6831" spans="1:30" s="30" customFormat="1" x14ac:dyDescent="0.25">
      <c r="C6831" s="33"/>
      <c r="D6831" s="33"/>
      <c r="E6831" s="33"/>
      <c r="F6831" s="33"/>
      <c r="G6831" s="33"/>
      <c r="N6831"/>
      <c r="O6831"/>
      <c r="P6831"/>
      <c r="Q6831"/>
      <c r="R6831"/>
      <c r="S6831"/>
      <c r="T6831"/>
      <c r="U6831"/>
      <c r="V6831"/>
      <c r="W6831"/>
      <c r="X6831" s="410"/>
      <c r="Y6831" s="410"/>
      <c r="Z6831" s="410"/>
      <c r="AA6831" s="410"/>
      <c r="AB6831" s="410"/>
      <c r="AC6831" s="410"/>
      <c r="AD6831" s="410"/>
    </row>
    <row r="6832" spans="1:30" s="30" customFormat="1" x14ac:dyDescent="0.25">
      <c r="C6832" s="33"/>
      <c r="D6832" s="33"/>
      <c r="E6832" s="33"/>
      <c r="F6832" s="33"/>
      <c r="G6832" s="33"/>
      <c r="N6832"/>
      <c r="O6832"/>
      <c r="P6832"/>
      <c r="Q6832"/>
      <c r="R6832"/>
      <c r="S6832"/>
      <c r="T6832"/>
      <c r="U6832"/>
      <c r="V6832"/>
      <c r="W6832"/>
      <c r="X6832" s="410"/>
      <c r="Y6832" s="410"/>
      <c r="Z6832" s="410"/>
      <c r="AA6832" s="410"/>
      <c r="AB6832" s="410"/>
      <c r="AC6832" s="410"/>
      <c r="AD6832" s="410"/>
    </row>
    <row r="6833" spans="3:30" s="30" customFormat="1" x14ac:dyDescent="0.25">
      <c r="C6833" s="33"/>
      <c r="D6833" s="33"/>
      <c r="E6833" s="33"/>
      <c r="F6833" s="33"/>
      <c r="G6833" s="33"/>
      <c r="N6833"/>
      <c r="O6833"/>
      <c r="P6833"/>
      <c r="Q6833"/>
      <c r="R6833"/>
      <c r="S6833"/>
      <c r="T6833"/>
      <c r="U6833"/>
      <c r="V6833"/>
      <c r="W6833"/>
      <c r="X6833" s="410"/>
      <c r="Y6833" s="410"/>
      <c r="Z6833" s="410"/>
      <c r="AA6833" s="410"/>
      <c r="AB6833" s="410"/>
      <c r="AC6833" s="410"/>
      <c r="AD6833" s="410"/>
    </row>
    <row r="6834" spans="3:30" s="30" customFormat="1" x14ac:dyDescent="0.25">
      <c r="C6834" s="33"/>
      <c r="D6834" s="33"/>
      <c r="E6834" s="33"/>
      <c r="F6834" s="33"/>
      <c r="G6834" s="33"/>
      <c r="N6834"/>
      <c r="O6834"/>
      <c r="P6834"/>
      <c r="Q6834"/>
      <c r="R6834"/>
      <c r="S6834"/>
      <c r="T6834"/>
      <c r="U6834"/>
      <c r="V6834"/>
      <c r="W6834"/>
      <c r="X6834" s="410"/>
      <c r="Y6834" s="410"/>
      <c r="Z6834" s="410"/>
      <c r="AA6834" s="410"/>
      <c r="AB6834" s="410"/>
      <c r="AC6834" s="410"/>
      <c r="AD6834" s="410"/>
    </row>
    <row r="6835" spans="3:30" s="30" customFormat="1" x14ac:dyDescent="0.25">
      <c r="C6835" s="33"/>
      <c r="D6835" s="33"/>
      <c r="E6835" s="33"/>
      <c r="F6835" s="33"/>
      <c r="G6835" s="33"/>
      <c r="N6835"/>
      <c r="O6835"/>
      <c r="P6835"/>
      <c r="Q6835"/>
      <c r="R6835"/>
      <c r="S6835"/>
      <c r="T6835"/>
      <c r="U6835"/>
      <c r="V6835"/>
      <c r="W6835"/>
      <c r="X6835" s="410"/>
      <c r="Y6835" s="410"/>
      <c r="Z6835" s="410"/>
      <c r="AA6835" s="410"/>
      <c r="AB6835" s="410"/>
      <c r="AC6835" s="410"/>
      <c r="AD6835" s="410"/>
    </row>
    <row r="6836" spans="3:30" s="30" customFormat="1" x14ac:dyDescent="0.25">
      <c r="C6836" s="33"/>
      <c r="D6836" s="33"/>
      <c r="E6836" s="33"/>
      <c r="F6836" s="33"/>
      <c r="G6836" s="33"/>
      <c r="N6836"/>
      <c r="O6836"/>
      <c r="P6836"/>
      <c r="Q6836"/>
      <c r="R6836"/>
      <c r="S6836"/>
      <c r="T6836"/>
      <c r="U6836"/>
      <c r="V6836"/>
      <c r="W6836"/>
      <c r="X6836" s="410"/>
      <c r="Y6836" s="410"/>
      <c r="Z6836" s="410"/>
      <c r="AA6836" s="410"/>
      <c r="AB6836" s="410"/>
      <c r="AC6836" s="410"/>
      <c r="AD6836" s="410"/>
    </row>
    <row r="6837" spans="3:30" s="30" customFormat="1" x14ac:dyDescent="0.25">
      <c r="C6837" s="33"/>
      <c r="D6837" s="33"/>
      <c r="E6837" s="33"/>
      <c r="F6837" s="33"/>
      <c r="G6837" s="33"/>
      <c r="N6837"/>
      <c r="O6837"/>
      <c r="P6837"/>
      <c r="Q6837"/>
      <c r="R6837"/>
      <c r="S6837"/>
      <c r="T6837"/>
      <c r="U6837"/>
      <c r="V6837"/>
      <c r="W6837"/>
      <c r="X6837" s="410"/>
      <c r="Y6837" s="410"/>
      <c r="Z6837" s="410"/>
      <c r="AA6837" s="410"/>
      <c r="AB6837" s="410"/>
      <c r="AC6837" s="410"/>
      <c r="AD6837" s="410"/>
    </row>
    <row r="6838" spans="3:30" s="30" customFormat="1" x14ac:dyDescent="0.25">
      <c r="C6838" s="33"/>
      <c r="D6838" s="33"/>
      <c r="E6838" s="33"/>
      <c r="F6838" s="33"/>
      <c r="G6838" s="33"/>
      <c r="N6838"/>
      <c r="O6838"/>
      <c r="P6838"/>
      <c r="Q6838"/>
      <c r="R6838"/>
      <c r="S6838"/>
      <c r="T6838"/>
      <c r="U6838"/>
      <c r="V6838"/>
      <c r="W6838"/>
      <c r="X6838" s="410"/>
      <c r="Y6838" s="410"/>
      <c r="Z6838" s="410"/>
      <c r="AA6838" s="410"/>
      <c r="AB6838" s="410"/>
      <c r="AC6838" s="410"/>
      <c r="AD6838" s="410"/>
    </row>
    <row r="6839" spans="3:30" s="30" customFormat="1" x14ac:dyDescent="0.25">
      <c r="C6839" s="33"/>
      <c r="D6839" s="33"/>
      <c r="E6839" s="33"/>
      <c r="F6839" s="33"/>
      <c r="G6839" s="33"/>
      <c r="N6839"/>
      <c r="O6839"/>
      <c r="P6839"/>
      <c r="Q6839"/>
      <c r="R6839"/>
      <c r="S6839"/>
      <c r="T6839"/>
      <c r="U6839"/>
      <c r="V6839"/>
      <c r="W6839"/>
      <c r="X6839" s="410"/>
      <c r="Y6839" s="410"/>
      <c r="Z6839" s="410"/>
      <c r="AA6839" s="410"/>
      <c r="AB6839" s="410"/>
      <c r="AC6839" s="410"/>
      <c r="AD6839" s="410"/>
    </row>
    <row r="6840" spans="3:30" s="30" customFormat="1" x14ac:dyDescent="0.25">
      <c r="C6840" s="33"/>
      <c r="D6840" s="33"/>
      <c r="E6840" s="33"/>
      <c r="F6840" s="33"/>
      <c r="G6840" s="33"/>
      <c r="N6840"/>
      <c r="O6840"/>
      <c r="P6840"/>
      <c r="Q6840"/>
      <c r="R6840"/>
      <c r="S6840"/>
      <c r="T6840"/>
      <c r="U6840"/>
      <c r="V6840"/>
      <c r="W6840"/>
      <c r="X6840" s="410"/>
      <c r="Y6840" s="410"/>
      <c r="Z6840" s="410"/>
      <c r="AA6840" s="410"/>
      <c r="AB6840" s="410"/>
      <c r="AC6840" s="410"/>
      <c r="AD6840" s="410"/>
    </row>
    <row r="6841" spans="3:30" s="30" customFormat="1" x14ac:dyDescent="0.25">
      <c r="C6841" s="33"/>
      <c r="D6841" s="33"/>
      <c r="E6841" s="33"/>
      <c r="F6841" s="33"/>
      <c r="G6841" s="33"/>
      <c r="N6841"/>
      <c r="O6841"/>
      <c r="P6841"/>
      <c r="Q6841"/>
      <c r="R6841"/>
      <c r="S6841"/>
      <c r="T6841"/>
      <c r="U6841"/>
      <c r="V6841"/>
      <c r="W6841"/>
      <c r="X6841" s="410"/>
      <c r="Y6841" s="410"/>
      <c r="Z6841" s="410"/>
      <c r="AA6841" s="410"/>
      <c r="AB6841" s="410"/>
      <c r="AC6841" s="410"/>
      <c r="AD6841" s="410"/>
    </row>
    <row r="6842" spans="3:30" s="30" customFormat="1" x14ac:dyDescent="0.25">
      <c r="C6842" s="33"/>
      <c r="D6842" s="33"/>
      <c r="E6842" s="33"/>
      <c r="F6842" s="33"/>
      <c r="G6842" s="33"/>
      <c r="N6842"/>
      <c r="O6842"/>
      <c r="P6842"/>
      <c r="Q6842"/>
      <c r="R6842"/>
      <c r="S6842"/>
      <c r="T6842"/>
      <c r="U6842"/>
      <c r="V6842"/>
      <c r="W6842"/>
      <c r="X6842" s="410"/>
      <c r="Y6842" s="410"/>
      <c r="Z6842" s="410"/>
      <c r="AA6842" s="410"/>
      <c r="AB6842" s="410"/>
      <c r="AC6842" s="410"/>
      <c r="AD6842" s="410"/>
    </row>
    <row r="6843" spans="3:30" s="30" customFormat="1" x14ac:dyDescent="0.25">
      <c r="C6843" s="33"/>
      <c r="D6843" s="33"/>
      <c r="E6843" s="33"/>
      <c r="F6843" s="33"/>
      <c r="G6843" s="33"/>
      <c r="N6843"/>
      <c r="O6843"/>
      <c r="P6843"/>
      <c r="Q6843"/>
      <c r="R6843"/>
      <c r="S6843"/>
      <c r="T6843"/>
      <c r="U6843"/>
      <c r="V6843"/>
      <c r="W6843"/>
      <c r="X6843" s="410"/>
      <c r="Y6843" s="410"/>
      <c r="Z6843" s="410"/>
      <c r="AA6843" s="410"/>
      <c r="AB6843" s="410"/>
      <c r="AC6843" s="410"/>
      <c r="AD6843" s="410"/>
    </row>
    <row r="6844" spans="3:30" s="30" customFormat="1" x14ac:dyDescent="0.25">
      <c r="C6844" s="33"/>
      <c r="D6844" s="33"/>
      <c r="E6844" s="33"/>
      <c r="F6844" s="33"/>
      <c r="G6844" s="33"/>
      <c r="N6844"/>
      <c r="O6844"/>
      <c r="P6844"/>
      <c r="Q6844"/>
      <c r="R6844"/>
      <c r="S6844"/>
      <c r="T6844"/>
      <c r="U6844"/>
      <c r="V6844"/>
      <c r="W6844"/>
      <c r="X6844" s="410"/>
      <c r="Y6844" s="410"/>
      <c r="Z6844" s="410"/>
      <c r="AA6844" s="410"/>
      <c r="AB6844" s="410"/>
      <c r="AC6844" s="410"/>
      <c r="AD6844" s="410"/>
    </row>
    <row r="6845" spans="3:30" s="30" customFormat="1" x14ac:dyDescent="0.25">
      <c r="C6845" s="33"/>
      <c r="D6845" s="33"/>
      <c r="E6845" s="33"/>
      <c r="F6845" s="33"/>
      <c r="G6845" s="33"/>
      <c r="N6845"/>
      <c r="O6845"/>
      <c r="P6845"/>
      <c r="Q6845"/>
      <c r="R6845"/>
      <c r="S6845"/>
      <c r="T6845"/>
      <c r="U6845"/>
      <c r="V6845"/>
      <c r="W6845"/>
      <c r="X6845" s="410"/>
      <c r="Y6845" s="410"/>
      <c r="Z6845" s="410"/>
      <c r="AA6845" s="410"/>
      <c r="AB6845" s="410"/>
      <c r="AC6845" s="410"/>
      <c r="AD6845" s="410"/>
    </row>
    <row r="6846" spans="3:30" s="30" customFormat="1" x14ac:dyDescent="0.25">
      <c r="C6846" s="33"/>
      <c r="D6846" s="33"/>
      <c r="E6846" s="33"/>
      <c r="F6846" s="33"/>
      <c r="G6846" s="33"/>
      <c r="N6846"/>
      <c r="O6846"/>
      <c r="P6846"/>
      <c r="Q6846"/>
      <c r="R6846"/>
      <c r="S6846"/>
      <c r="T6846"/>
      <c r="U6846"/>
      <c r="V6846"/>
      <c r="W6846"/>
      <c r="X6846" s="410"/>
      <c r="Y6846" s="410"/>
      <c r="Z6846" s="410"/>
      <c r="AA6846" s="410"/>
      <c r="AB6846" s="410"/>
      <c r="AC6846" s="410"/>
      <c r="AD6846" s="410"/>
    </row>
    <row r="6847" spans="3:30" s="30" customFormat="1" x14ac:dyDescent="0.25">
      <c r="C6847" s="33"/>
      <c r="D6847" s="33"/>
      <c r="E6847" s="33"/>
      <c r="F6847" s="33"/>
      <c r="G6847" s="33"/>
      <c r="N6847"/>
      <c r="O6847"/>
      <c r="P6847"/>
      <c r="Q6847"/>
      <c r="R6847"/>
      <c r="S6847"/>
      <c r="T6847"/>
      <c r="U6847"/>
      <c r="V6847"/>
      <c r="W6847"/>
      <c r="X6847" s="410"/>
      <c r="Y6847" s="410"/>
      <c r="Z6847" s="410"/>
      <c r="AA6847" s="410"/>
      <c r="AB6847" s="410"/>
      <c r="AC6847" s="410"/>
      <c r="AD6847" s="410"/>
    </row>
    <row r="6848" spans="3:30" s="30" customFormat="1" x14ac:dyDescent="0.25">
      <c r="C6848" s="33"/>
      <c r="D6848" s="33"/>
      <c r="E6848" s="33"/>
      <c r="F6848" s="33"/>
      <c r="G6848" s="33"/>
      <c r="N6848"/>
      <c r="O6848"/>
      <c r="P6848"/>
      <c r="Q6848"/>
      <c r="R6848"/>
      <c r="S6848"/>
      <c r="T6848"/>
      <c r="U6848"/>
      <c r="V6848"/>
      <c r="W6848"/>
      <c r="X6848" s="410"/>
      <c r="Y6848" s="410"/>
      <c r="Z6848" s="410"/>
      <c r="AA6848" s="410"/>
      <c r="AB6848" s="410"/>
      <c r="AC6848" s="410"/>
      <c r="AD6848" s="410"/>
    </row>
    <row r="6849" spans="3:30" s="30" customFormat="1" x14ac:dyDescent="0.25">
      <c r="C6849" s="33"/>
      <c r="D6849" s="33"/>
      <c r="E6849" s="33"/>
      <c r="F6849" s="33"/>
      <c r="G6849" s="33"/>
      <c r="N6849"/>
      <c r="O6849"/>
      <c r="P6849"/>
      <c r="Q6849"/>
      <c r="R6849"/>
      <c r="S6849"/>
      <c r="T6849"/>
      <c r="U6849"/>
      <c r="V6849"/>
      <c r="W6849"/>
      <c r="X6849" s="410"/>
      <c r="Y6849" s="410"/>
      <c r="Z6849" s="410"/>
      <c r="AA6849" s="410"/>
      <c r="AB6849" s="410"/>
      <c r="AC6849" s="410"/>
      <c r="AD6849" s="410"/>
    </row>
    <row r="6850" spans="3:30" s="30" customFormat="1" x14ac:dyDescent="0.25">
      <c r="C6850" s="33"/>
      <c r="D6850" s="33"/>
      <c r="E6850" s="33"/>
      <c r="F6850" s="33"/>
      <c r="G6850" s="33"/>
      <c r="N6850"/>
      <c r="O6850"/>
      <c r="P6850"/>
      <c r="Q6850"/>
      <c r="R6850"/>
      <c r="S6850"/>
      <c r="T6850"/>
      <c r="U6850"/>
      <c r="V6850"/>
      <c r="W6850"/>
      <c r="X6850" s="410"/>
      <c r="Y6850" s="410"/>
      <c r="Z6850" s="410"/>
      <c r="AA6850" s="410"/>
      <c r="AB6850" s="410"/>
      <c r="AC6850" s="410"/>
      <c r="AD6850" s="410"/>
    </row>
    <row r="6851" spans="3:30" s="30" customFormat="1" x14ac:dyDescent="0.25">
      <c r="C6851" s="33"/>
      <c r="D6851" s="33"/>
      <c r="E6851" s="33"/>
      <c r="F6851" s="33"/>
      <c r="G6851" s="33"/>
      <c r="N6851"/>
      <c r="O6851"/>
      <c r="P6851"/>
      <c r="Q6851"/>
      <c r="R6851"/>
      <c r="S6851"/>
      <c r="T6851"/>
      <c r="U6851"/>
      <c r="V6851"/>
      <c r="W6851"/>
      <c r="X6851" s="410"/>
      <c r="Y6851" s="410"/>
      <c r="Z6851" s="410"/>
      <c r="AA6851" s="410"/>
      <c r="AB6851" s="410"/>
      <c r="AC6851" s="410"/>
      <c r="AD6851" s="410"/>
    </row>
    <row r="6852" spans="3:30" s="30" customFormat="1" x14ac:dyDescent="0.25">
      <c r="C6852" s="33"/>
      <c r="D6852" s="33"/>
      <c r="E6852" s="33"/>
      <c r="F6852" s="33"/>
      <c r="G6852" s="33"/>
      <c r="N6852"/>
      <c r="O6852"/>
      <c r="P6852"/>
      <c r="Q6852"/>
      <c r="R6852"/>
      <c r="S6852"/>
      <c r="T6852"/>
      <c r="U6852"/>
      <c r="V6852"/>
      <c r="W6852"/>
      <c r="X6852" s="410"/>
      <c r="Y6852" s="410"/>
      <c r="Z6852" s="410"/>
      <c r="AA6852" s="410"/>
      <c r="AB6852" s="410"/>
      <c r="AC6852" s="410"/>
      <c r="AD6852" s="410"/>
    </row>
    <row r="6853" spans="3:30" s="30" customFormat="1" x14ac:dyDescent="0.25">
      <c r="C6853" s="33"/>
      <c r="D6853" s="33"/>
      <c r="E6853" s="33"/>
      <c r="F6853" s="33"/>
      <c r="G6853" s="33"/>
      <c r="N6853"/>
      <c r="O6853"/>
      <c r="P6853"/>
      <c r="Q6853"/>
      <c r="R6853"/>
      <c r="S6853"/>
      <c r="T6853"/>
      <c r="U6853"/>
      <c r="V6853"/>
      <c r="W6853"/>
      <c r="X6853" s="410"/>
      <c r="Y6853" s="410"/>
      <c r="Z6853" s="410"/>
      <c r="AA6853" s="410"/>
      <c r="AB6853" s="410"/>
      <c r="AC6853" s="410"/>
      <c r="AD6853" s="410"/>
    </row>
    <row r="6854" spans="3:30" s="30" customFormat="1" x14ac:dyDescent="0.25">
      <c r="C6854" s="33"/>
      <c r="D6854" s="33"/>
      <c r="E6854" s="33"/>
      <c r="F6854" s="33"/>
      <c r="G6854" s="33"/>
      <c r="N6854"/>
      <c r="O6854"/>
      <c r="P6854"/>
      <c r="Q6854"/>
      <c r="R6854"/>
      <c r="S6854"/>
      <c r="T6854"/>
      <c r="U6854"/>
      <c r="V6854"/>
      <c r="W6854"/>
      <c r="X6854" s="410"/>
      <c r="Y6854" s="410"/>
      <c r="Z6854" s="410"/>
      <c r="AA6854" s="410"/>
      <c r="AB6854" s="410"/>
      <c r="AC6854" s="410"/>
      <c r="AD6854" s="410"/>
    </row>
    <row r="6855" spans="3:30" s="30" customFormat="1" x14ac:dyDescent="0.25">
      <c r="C6855" s="33"/>
      <c r="D6855" s="33"/>
      <c r="E6855" s="33"/>
      <c r="F6855" s="33"/>
      <c r="G6855" s="33"/>
      <c r="N6855"/>
      <c r="O6855"/>
      <c r="P6855"/>
      <c r="Q6855"/>
      <c r="R6855"/>
      <c r="S6855"/>
      <c r="T6855"/>
      <c r="U6855"/>
      <c r="V6855"/>
      <c r="W6855"/>
      <c r="X6855" s="410"/>
      <c r="Y6855" s="410"/>
      <c r="Z6855" s="410"/>
      <c r="AA6855" s="410"/>
      <c r="AB6855" s="410"/>
      <c r="AC6855" s="410"/>
      <c r="AD6855" s="410"/>
    </row>
    <row r="6856" spans="3:30" s="30" customFormat="1" x14ac:dyDescent="0.25">
      <c r="C6856" s="33"/>
      <c r="D6856" s="33"/>
      <c r="E6856" s="33"/>
      <c r="F6856" s="33"/>
      <c r="G6856" s="33"/>
      <c r="N6856"/>
      <c r="O6856"/>
      <c r="P6856"/>
      <c r="Q6856"/>
      <c r="R6856"/>
      <c r="S6856"/>
      <c r="T6856"/>
      <c r="U6856"/>
      <c r="V6856"/>
      <c r="W6856"/>
      <c r="X6856" s="410"/>
      <c r="Y6856" s="410"/>
      <c r="Z6856" s="410"/>
      <c r="AA6856" s="410"/>
      <c r="AB6856" s="410"/>
      <c r="AC6856" s="410"/>
      <c r="AD6856" s="410"/>
    </row>
    <row r="6857" spans="3:30" s="30" customFormat="1" x14ac:dyDescent="0.25">
      <c r="C6857" s="33"/>
      <c r="D6857" s="33"/>
      <c r="E6857" s="33"/>
      <c r="F6857" s="33"/>
      <c r="G6857" s="33"/>
      <c r="N6857"/>
      <c r="O6857"/>
      <c r="P6857"/>
      <c r="Q6857"/>
      <c r="R6857"/>
      <c r="S6857"/>
      <c r="T6857"/>
      <c r="U6857"/>
      <c r="V6857"/>
      <c r="W6857"/>
      <c r="X6857" s="410"/>
      <c r="Y6857" s="410"/>
      <c r="Z6857" s="410"/>
      <c r="AA6857" s="410"/>
      <c r="AB6857" s="410"/>
      <c r="AC6857" s="410"/>
      <c r="AD6857" s="410"/>
    </row>
    <row r="6858" spans="3:30" s="30" customFormat="1" x14ac:dyDescent="0.25">
      <c r="C6858" s="33"/>
      <c r="D6858" s="33"/>
      <c r="E6858" s="33"/>
      <c r="F6858" s="33"/>
      <c r="G6858" s="33"/>
      <c r="N6858"/>
      <c r="O6858"/>
      <c r="P6858"/>
      <c r="Q6858"/>
      <c r="R6858"/>
      <c r="S6858"/>
      <c r="T6858"/>
      <c r="U6858"/>
      <c r="V6858"/>
      <c r="W6858"/>
      <c r="X6858" s="410"/>
      <c r="Y6858" s="410"/>
      <c r="Z6858" s="410"/>
      <c r="AA6858" s="410"/>
      <c r="AB6858" s="410"/>
      <c r="AC6858" s="410"/>
      <c r="AD6858" s="410"/>
    </row>
    <row r="6859" spans="3:30" s="30" customFormat="1" x14ac:dyDescent="0.25">
      <c r="C6859" s="33"/>
      <c r="D6859" s="33"/>
      <c r="E6859" s="33"/>
      <c r="F6859" s="33"/>
      <c r="G6859" s="33"/>
      <c r="N6859"/>
      <c r="O6859"/>
      <c r="P6859"/>
      <c r="Q6859"/>
      <c r="R6859"/>
      <c r="S6859"/>
      <c r="T6859"/>
      <c r="U6859"/>
      <c r="V6859"/>
      <c r="W6859"/>
      <c r="X6859" s="410"/>
      <c r="Y6859" s="410"/>
      <c r="Z6859" s="410"/>
      <c r="AA6859" s="410"/>
      <c r="AB6859" s="410"/>
      <c r="AC6859" s="410"/>
      <c r="AD6859" s="410"/>
    </row>
    <row r="6860" spans="3:30" s="30" customFormat="1" x14ac:dyDescent="0.25">
      <c r="C6860" s="33"/>
      <c r="D6860" s="33"/>
      <c r="E6860" s="33"/>
      <c r="F6860" s="33"/>
      <c r="G6860" s="33"/>
      <c r="N6860"/>
      <c r="O6860"/>
      <c r="P6860"/>
      <c r="Q6860"/>
      <c r="R6860"/>
      <c r="S6860"/>
      <c r="T6860"/>
      <c r="U6860"/>
      <c r="V6860"/>
      <c r="W6860"/>
      <c r="X6860" s="410"/>
      <c r="Y6860" s="410"/>
      <c r="Z6860" s="410"/>
      <c r="AA6860" s="410"/>
      <c r="AB6860" s="410"/>
      <c r="AC6860" s="410"/>
      <c r="AD6860" s="410"/>
    </row>
    <row r="6861" spans="3:30" s="30" customFormat="1" x14ac:dyDescent="0.25">
      <c r="C6861" s="33"/>
      <c r="D6861" s="33"/>
      <c r="E6861" s="33"/>
      <c r="F6861" s="33"/>
      <c r="G6861" s="33"/>
      <c r="N6861"/>
      <c r="O6861"/>
      <c r="P6861"/>
      <c r="Q6861"/>
      <c r="R6861"/>
      <c r="S6861"/>
      <c r="T6861"/>
      <c r="U6861"/>
      <c r="V6861"/>
      <c r="W6861"/>
      <c r="X6861" s="410"/>
      <c r="Y6861" s="410"/>
      <c r="Z6861" s="410"/>
      <c r="AA6861" s="410"/>
      <c r="AB6861" s="410"/>
      <c r="AC6861" s="410"/>
      <c r="AD6861" s="410"/>
    </row>
    <row r="6862" spans="3:30" s="30" customFormat="1" x14ac:dyDescent="0.25">
      <c r="C6862" s="33"/>
      <c r="D6862" s="33"/>
      <c r="E6862" s="33"/>
      <c r="F6862" s="33"/>
      <c r="G6862" s="33"/>
      <c r="N6862"/>
      <c r="O6862"/>
      <c r="P6862"/>
      <c r="Q6862"/>
      <c r="R6862"/>
      <c r="S6862"/>
      <c r="T6862"/>
      <c r="U6862"/>
      <c r="V6862"/>
      <c r="W6862"/>
      <c r="X6862" s="410"/>
      <c r="Y6862" s="410"/>
      <c r="Z6862" s="410"/>
      <c r="AA6862" s="410"/>
      <c r="AB6862" s="410"/>
      <c r="AC6862" s="410"/>
      <c r="AD6862" s="410"/>
    </row>
    <row r="6863" spans="3:30" s="30" customFormat="1" x14ac:dyDescent="0.25">
      <c r="C6863" s="33"/>
      <c r="D6863" s="33"/>
      <c r="E6863" s="33"/>
      <c r="F6863" s="33"/>
      <c r="G6863" s="33"/>
      <c r="N6863"/>
      <c r="O6863"/>
      <c r="P6863"/>
      <c r="Q6863"/>
      <c r="R6863"/>
      <c r="S6863"/>
      <c r="T6863"/>
      <c r="U6863"/>
      <c r="V6863"/>
      <c r="W6863"/>
      <c r="X6863" s="410"/>
      <c r="Y6863" s="410"/>
      <c r="Z6863" s="410"/>
      <c r="AA6863" s="410"/>
      <c r="AB6863" s="410"/>
      <c r="AC6863" s="410"/>
      <c r="AD6863" s="410"/>
    </row>
    <row r="6864" spans="3:30" s="30" customFormat="1" x14ac:dyDescent="0.25">
      <c r="C6864" s="33"/>
      <c r="D6864" s="33"/>
      <c r="E6864" s="33"/>
      <c r="F6864" s="33"/>
      <c r="G6864" s="33"/>
      <c r="N6864"/>
      <c r="O6864"/>
      <c r="P6864"/>
      <c r="Q6864"/>
      <c r="R6864"/>
      <c r="S6864"/>
      <c r="T6864"/>
      <c r="U6864"/>
      <c r="V6864"/>
      <c r="W6864"/>
      <c r="X6864" s="410"/>
      <c r="Y6864" s="410"/>
      <c r="Z6864" s="410"/>
      <c r="AA6864" s="410"/>
      <c r="AB6864" s="410"/>
      <c r="AC6864" s="410"/>
      <c r="AD6864" s="410"/>
    </row>
    <row r="6865" spans="3:30" s="30" customFormat="1" x14ac:dyDescent="0.25">
      <c r="C6865" s="33"/>
      <c r="D6865" s="33"/>
      <c r="E6865" s="33"/>
      <c r="F6865" s="33"/>
      <c r="G6865" s="33"/>
      <c r="N6865"/>
      <c r="O6865"/>
      <c r="P6865"/>
      <c r="Q6865"/>
      <c r="R6865"/>
      <c r="S6865"/>
      <c r="T6865"/>
      <c r="U6865"/>
      <c r="V6865"/>
      <c r="W6865"/>
      <c r="X6865" s="410"/>
      <c r="Y6865" s="410"/>
      <c r="Z6865" s="410"/>
      <c r="AA6865" s="410"/>
      <c r="AB6865" s="410"/>
      <c r="AC6865" s="410"/>
      <c r="AD6865" s="410"/>
    </row>
    <row r="6866" spans="3:30" s="30" customFormat="1" x14ac:dyDescent="0.25">
      <c r="C6866" s="33"/>
      <c r="D6866" s="33"/>
      <c r="E6866" s="33"/>
      <c r="F6866" s="33"/>
      <c r="G6866" s="33"/>
      <c r="N6866"/>
      <c r="O6866"/>
      <c r="P6866"/>
      <c r="Q6866"/>
      <c r="R6866"/>
      <c r="S6866"/>
      <c r="T6866"/>
      <c r="U6866"/>
      <c r="V6866"/>
      <c r="W6866"/>
      <c r="X6866" s="410"/>
      <c r="Y6866" s="410"/>
      <c r="Z6866" s="410"/>
      <c r="AA6866" s="410"/>
      <c r="AB6866" s="410"/>
      <c r="AC6866" s="410"/>
      <c r="AD6866" s="410"/>
    </row>
    <row r="6867" spans="3:30" s="30" customFormat="1" x14ac:dyDescent="0.25">
      <c r="C6867" s="33"/>
      <c r="D6867" s="33"/>
      <c r="E6867" s="33"/>
      <c r="F6867" s="33"/>
      <c r="G6867" s="33"/>
      <c r="N6867"/>
      <c r="O6867"/>
      <c r="P6867"/>
      <c r="Q6867"/>
      <c r="R6867"/>
      <c r="S6867"/>
      <c r="T6867"/>
      <c r="U6867"/>
      <c r="V6867"/>
      <c r="W6867"/>
      <c r="X6867" s="410"/>
      <c r="Y6867" s="410"/>
      <c r="Z6867" s="410"/>
      <c r="AA6867" s="410"/>
      <c r="AB6867" s="410"/>
      <c r="AC6867" s="410"/>
      <c r="AD6867" s="410"/>
    </row>
    <row r="6868" spans="3:30" s="30" customFormat="1" x14ac:dyDescent="0.25">
      <c r="C6868" s="33"/>
      <c r="D6868" s="33"/>
      <c r="E6868" s="33"/>
      <c r="F6868" s="33"/>
      <c r="G6868" s="33"/>
      <c r="N6868"/>
      <c r="O6868"/>
      <c r="P6868"/>
      <c r="Q6868"/>
      <c r="R6868"/>
      <c r="S6868"/>
      <c r="T6868"/>
      <c r="U6868"/>
      <c r="V6868"/>
      <c r="W6868"/>
      <c r="X6868" s="410"/>
      <c r="Y6868" s="410"/>
      <c r="Z6868" s="410"/>
      <c r="AA6868" s="410"/>
      <c r="AB6868" s="410"/>
      <c r="AC6868" s="410"/>
      <c r="AD6868" s="410"/>
    </row>
    <row r="6869" spans="3:30" s="30" customFormat="1" x14ac:dyDescent="0.25">
      <c r="C6869" s="33"/>
      <c r="D6869" s="33"/>
      <c r="E6869" s="33"/>
      <c r="F6869" s="33"/>
      <c r="G6869" s="33"/>
      <c r="N6869"/>
      <c r="O6869"/>
      <c r="P6869"/>
      <c r="Q6869"/>
      <c r="R6869"/>
      <c r="S6869"/>
      <c r="T6869"/>
      <c r="U6869"/>
      <c r="V6869"/>
      <c r="W6869"/>
      <c r="X6869" s="410"/>
      <c r="Y6869" s="410"/>
      <c r="Z6869" s="410"/>
      <c r="AA6869" s="410"/>
      <c r="AB6869" s="410"/>
      <c r="AC6869" s="410"/>
      <c r="AD6869" s="410"/>
    </row>
    <row r="6870" spans="3:30" s="30" customFormat="1" x14ac:dyDescent="0.25">
      <c r="C6870" s="33"/>
      <c r="D6870" s="33"/>
      <c r="E6870" s="33"/>
      <c r="F6870" s="33"/>
      <c r="G6870" s="33"/>
      <c r="N6870"/>
      <c r="O6870"/>
      <c r="P6870"/>
      <c r="Q6870"/>
      <c r="R6870"/>
      <c r="S6870"/>
      <c r="T6870"/>
      <c r="U6870"/>
      <c r="V6870"/>
      <c r="W6870"/>
      <c r="X6870" s="410"/>
      <c r="Y6870" s="410"/>
      <c r="Z6870" s="410"/>
      <c r="AA6870" s="410"/>
      <c r="AB6870" s="410"/>
      <c r="AC6870" s="410"/>
      <c r="AD6870" s="410"/>
    </row>
    <row r="6871" spans="3:30" s="30" customFormat="1" x14ac:dyDescent="0.25">
      <c r="C6871" s="33"/>
      <c r="D6871" s="33"/>
      <c r="E6871" s="33"/>
      <c r="F6871" s="33"/>
      <c r="G6871" s="33"/>
      <c r="N6871"/>
      <c r="O6871"/>
      <c r="P6871"/>
      <c r="Q6871"/>
      <c r="R6871"/>
      <c r="S6871"/>
      <c r="T6871"/>
      <c r="U6871"/>
      <c r="V6871"/>
      <c r="W6871"/>
      <c r="X6871" s="410"/>
      <c r="Y6871" s="410"/>
      <c r="Z6871" s="410"/>
      <c r="AA6871" s="410"/>
      <c r="AB6871" s="410"/>
      <c r="AC6871" s="410"/>
      <c r="AD6871" s="410"/>
    </row>
    <row r="6872" spans="3:30" s="30" customFormat="1" x14ac:dyDescent="0.25">
      <c r="C6872" s="33"/>
      <c r="D6872" s="33"/>
      <c r="E6872" s="33"/>
      <c r="F6872" s="33"/>
      <c r="G6872" s="33"/>
      <c r="N6872"/>
      <c r="O6872"/>
      <c r="P6872"/>
      <c r="Q6872"/>
      <c r="R6872"/>
      <c r="S6872"/>
      <c r="T6872"/>
      <c r="U6872"/>
      <c r="V6872"/>
      <c r="W6872"/>
      <c r="X6872" s="410"/>
      <c r="Y6872" s="410"/>
      <c r="Z6872" s="410"/>
      <c r="AA6872" s="410"/>
      <c r="AB6872" s="410"/>
      <c r="AC6872" s="410"/>
      <c r="AD6872" s="410"/>
    </row>
    <row r="6873" spans="3:30" s="30" customFormat="1" x14ac:dyDescent="0.25">
      <c r="C6873" s="33"/>
      <c r="D6873" s="33"/>
      <c r="E6873" s="33"/>
      <c r="F6873" s="33"/>
      <c r="G6873" s="33"/>
      <c r="N6873"/>
      <c r="O6873"/>
      <c r="P6873"/>
      <c r="Q6873"/>
      <c r="R6873"/>
      <c r="S6873"/>
      <c r="T6873"/>
      <c r="U6873"/>
      <c r="V6873"/>
      <c r="W6873"/>
      <c r="X6873" s="410"/>
      <c r="Y6873" s="410"/>
      <c r="Z6873" s="410"/>
      <c r="AA6873" s="410"/>
      <c r="AB6873" s="410"/>
      <c r="AC6873" s="410"/>
      <c r="AD6873" s="410"/>
    </row>
    <row r="6874" spans="3:30" s="30" customFormat="1" x14ac:dyDescent="0.25">
      <c r="C6874" s="33"/>
      <c r="D6874" s="33"/>
      <c r="E6874" s="33"/>
      <c r="F6874" s="33"/>
      <c r="G6874" s="33"/>
      <c r="N6874"/>
      <c r="O6874"/>
      <c r="P6874"/>
      <c r="Q6874"/>
      <c r="R6874"/>
      <c r="S6874"/>
      <c r="T6874"/>
      <c r="U6874"/>
      <c r="V6874"/>
      <c r="W6874"/>
      <c r="X6874" s="410"/>
      <c r="Y6874" s="410"/>
      <c r="Z6874" s="410"/>
      <c r="AA6874" s="410"/>
      <c r="AB6874" s="410"/>
      <c r="AC6874" s="410"/>
      <c r="AD6874" s="410"/>
    </row>
    <row r="6875" spans="3:30" s="30" customFormat="1" x14ac:dyDescent="0.25">
      <c r="C6875" s="33"/>
      <c r="D6875" s="33"/>
      <c r="E6875" s="33"/>
      <c r="F6875" s="33"/>
      <c r="G6875" s="33"/>
      <c r="N6875"/>
      <c r="O6875"/>
      <c r="P6875"/>
      <c r="Q6875"/>
      <c r="R6875"/>
      <c r="S6875"/>
      <c r="T6875"/>
      <c r="U6875"/>
      <c r="V6875"/>
      <c r="W6875"/>
      <c r="X6875" s="410"/>
      <c r="Y6875" s="410"/>
      <c r="Z6875" s="410"/>
      <c r="AA6875" s="410"/>
      <c r="AB6875" s="410"/>
      <c r="AC6875" s="410"/>
      <c r="AD6875" s="410"/>
    </row>
    <row r="6876" spans="3:30" s="30" customFormat="1" x14ac:dyDescent="0.25">
      <c r="C6876" s="33"/>
      <c r="D6876" s="33"/>
      <c r="E6876" s="33"/>
      <c r="F6876" s="33"/>
      <c r="G6876" s="33"/>
      <c r="N6876"/>
      <c r="O6876"/>
      <c r="P6876"/>
      <c r="Q6876"/>
      <c r="R6876"/>
      <c r="S6876"/>
      <c r="T6876"/>
      <c r="U6876"/>
      <c r="V6876"/>
      <c r="W6876"/>
      <c r="X6876" s="410"/>
      <c r="Y6876" s="410"/>
      <c r="Z6876" s="410"/>
      <c r="AA6876" s="410"/>
      <c r="AB6876" s="410"/>
      <c r="AC6876" s="410"/>
      <c r="AD6876" s="410"/>
    </row>
    <row r="6877" spans="3:30" s="30" customFormat="1" x14ac:dyDescent="0.25">
      <c r="C6877" s="33"/>
      <c r="D6877" s="33"/>
      <c r="E6877" s="33"/>
      <c r="F6877" s="33"/>
      <c r="G6877" s="33"/>
      <c r="N6877"/>
      <c r="O6877"/>
      <c r="P6877"/>
      <c r="Q6877"/>
      <c r="R6877"/>
      <c r="S6877"/>
      <c r="T6877"/>
      <c r="U6877"/>
      <c r="V6877"/>
      <c r="W6877"/>
      <c r="X6877" s="410"/>
      <c r="Y6877" s="410"/>
      <c r="Z6877" s="410"/>
      <c r="AA6877" s="410"/>
      <c r="AB6877" s="410"/>
      <c r="AC6877" s="410"/>
      <c r="AD6877" s="410"/>
    </row>
    <row r="6878" spans="3:30" s="30" customFormat="1" x14ac:dyDescent="0.25">
      <c r="C6878" s="33"/>
      <c r="D6878" s="33"/>
      <c r="E6878" s="33"/>
      <c r="F6878" s="33"/>
      <c r="G6878" s="33"/>
      <c r="N6878"/>
      <c r="O6878"/>
      <c r="P6878"/>
      <c r="Q6878"/>
      <c r="R6878"/>
      <c r="S6878"/>
      <c r="T6878"/>
      <c r="U6878"/>
      <c r="V6878"/>
      <c r="W6878"/>
      <c r="X6878" s="410"/>
      <c r="Y6878" s="410"/>
      <c r="Z6878" s="410"/>
      <c r="AA6878" s="410"/>
      <c r="AB6878" s="410"/>
      <c r="AC6878" s="410"/>
      <c r="AD6878" s="410"/>
    </row>
    <row r="6879" spans="3:30" s="30" customFormat="1" x14ac:dyDescent="0.25">
      <c r="C6879" s="33"/>
      <c r="D6879" s="33"/>
      <c r="E6879" s="33"/>
      <c r="F6879" s="33"/>
      <c r="G6879" s="33"/>
      <c r="N6879"/>
      <c r="O6879"/>
      <c r="P6879"/>
      <c r="Q6879"/>
      <c r="R6879"/>
      <c r="S6879"/>
      <c r="T6879"/>
      <c r="U6879"/>
      <c r="V6879"/>
      <c r="W6879"/>
      <c r="X6879" s="410"/>
      <c r="Y6879" s="410"/>
      <c r="Z6879" s="410"/>
      <c r="AA6879" s="410"/>
      <c r="AB6879" s="410"/>
      <c r="AC6879" s="410"/>
      <c r="AD6879" s="410"/>
    </row>
    <row r="6880" spans="3:30" s="30" customFormat="1" x14ac:dyDescent="0.25">
      <c r="C6880" s="33"/>
      <c r="D6880" s="33"/>
      <c r="E6880" s="33"/>
      <c r="F6880" s="33"/>
      <c r="G6880" s="33"/>
      <c r="N6880"/>
      <c r="O6880"/>
      <c r="P6880"/>
      <c r="Q6880"/>
      <c r="R6880"/>
      <c r="S6880"/>
      <c r="T6880"/>
      <c r="U6880"/>
      <c r="V6880"/>
      <c r="W6880"/>
      <c r="X6880" s="410"/>
      <c r="Y6880" s="410"/>
      <c r="Z6880" s="410"/>
      <c r="AA6880" s="410"/>
      <c r="AB6880" s="410"/>
      <c r="AC6880" s="410"/>
      <c r="AD6880" s="410"/>
    </row>
    <row r="6881" spans="3:30" s="30" customFormat="1" x14ac:dyDescent="0.25">
      <c r="C6881" s="33"/>
      <c r="D6881" s="33"/>
      <c r="E6881" s="33"/>
      <c r="F6881" s="33"/>
      <c r="G6881" s="33"/>
      <c r="N6881"/>
      <c r="O6881"/>
      <c r="P6881"/>
      <c r="Q6881"/>
      <c r="R6881"/>
      <c r="S6881"/>
      <c r="T6881"/>
      <c r="U6881"/>
      <c r="V6881"/>
      <c r="W6881"/>
      <c r="X6881" s="410"/>
      <c r="Y6881" s="410"/>
      <c r="Z6881" s="410"/>
      <c r="AA6881" s="410"/>
      <c r="AB6881" s="410"/>
      <c r="AC6881" s="410"/>
      <c r="AD6881" s="410"/>
    </row>
    <row r="6882" spans="3:30" s="30" customFormat="1" x14ac:dyDescent="0.25">
      <c r="C6882" s="33"/>
      <c r="D6882" s="33"/>
      <c r="E6882" s="33"/>
      <c r="F6882" s="33"/>
      <c r="G6882" s="33"/>
      <c r="N6882"/>
      <c r="O6882"/>
      <c r="P6882"/>
      <c r="Q6882"/>
      <c r="R6882"/>
      <c r="S6882"/>
      <c r="T6882"/>
      <c r="U6882"/>
      <c r="V6882"/>
      <c r="W6882"/>
      <c r="X6882" s="410"/>
      <c r="Y6882" s="410"/>
      <c r="Z6882" s="410"/>
      <c r="AA6882" s="410"/>
      <c r="AB6882" s="410"/>
      <c r="AC6882" s="410"/>
      <c r="AD6882" s="410"/>
    </row>
    <row r="6883" spans="3:30" s="30" customFormat="1" x14ac:dyDescent="0.25">
      <c r="C6883" s="33"/>
      <c r="D6883" s="33"/>
      <c r="E6883" s="33"/>
      <c r="F6883" s="33"/>
      <c r="G6883" s="33"/>
      <c r="N6883"/>
      <c r="O6883"/>
      <c r="P6883"/>
      <c r="Q6883"/>
      <c r="R6883"/>
      <c r="S6883"/>
      <c r="T6883"/>
      <c r="U6883"/>
      <c r="V6883"/>
      <c r="W6883"/>
      <c r="X6883" s="410"/>
      <c r="Y6883" s="410"/>
      <c r="Z6883" s="410"/>
      <c r="AA6883" s="410"/>
      <c r="AB6883" s="410"/>
      <c r="AC6883" s="410"/>
      <c r="AD6883" s="410"/>
    </row>
    <row r="6884" spans="3:30" s="30" customFormat="1" x14ac:dyDescent="0.25">
      <c r="C6884" s="33"/>
      <c r="D6884" s="33"/>
      <c r="E6884" s="33"/>
      <c r="F6884" s="33"/>
      <c r="G6884" s="33"/>
      <c r="N6884"/>
      <c r="O6884"/>
      <c r="P6884"/>
      <c r="Q6884"/>
      <c r="R6884"/>
      <c r="S6884"/>
      <c r="T6884"/>
      <c r="U6884"/>
      <c r="V6884"/>
      <c r="W6884"/>
      <c r="X6884" s="410"/>
      <c r="Y6884" s="410"/>
      <c r="Z6884" s="410"/>
      <c r="AA6884" s="410"/>
      <c r="AB6884" s="410"/>
      <c r="AC6884" s="410"/>
      <c r="AD6884" s="410"/>
    </row>
    <row r="6885" spans="3:30" s="30" customFormat="1" x14ac:dyDescent="0.25">
      <c r="C6885" s="33"/>
      <c r="D6885" s="33"/>
      <c r="E6885" s="33"/>
      <c r="F6885" s="33"/>
      <c r="G6885" s="33"/>
      <c r="N6885"/>
      <c r="O6885"/>
      <c r="P6885"/>
      <c r="Q6885"/>
      <c r="R6885"/>
      <c r="S6885"/>
      <c r="T6885"/>
      <c r="U6885"/>
      <c r="V6885"/>
      <c r="W6885"/>
      <c r="X6885" s="410"/>
      <c r="Y6885" s="410"/>
      <c r="Z6885" s="410"/>
      <c r="AA6885" s="410"/>
      <c r="AB6885" s="410"/>
      <c r="AC6885" s="410"/>
      <c r="AD6885" s="410"/>
    </row>
    <row r="6886" spans="3:30" s="30" customFormat="1" x14ac:dyDescent="0.25">
      <c r="C6886" s="33"/>
      <c r="D6886" s="33"/>
      <c r="E6886" s="33"/>
      <c r="F6886" s="33"/>
      <c r="G6886" s="33"/>
      <c r="N6886"/>
      <c r="O6886"/>
      <c r="P6886"/>
      <c r="Q6886"/>
      <c r="R6886"/>
      <c r="S6886"/>
      <c r="T6886"/>
      <c r="U6886"/>
      <c r="V6886"/>
      <c r="W6886"/>
      <c r="X6886" s="410"/>
      <c r="Y6886" s="410"/>
      <c r="Z6886" s="410"/>
      <c r="AA6886" s="410"/>
      <c r="AB6886" s="410"/>
      <c r="AC6886" s="410"/>
      <c r="AD6886" s="410"/>
    </row>
    <row r="6887" spans="3:30" s="30" customFormat="1" x14ac:dyDescent="0.25">
      <c r="C6887" s="33"/>
      <c r="D6887" s="33"/>
      <c r="E6887" s="33"/>
      <c r="F6887" s="33"/>
      <c r="G6887" s="33"/>
      <c r="N6887"/>
      <c r="O6887"/>
      <c r="P6887"/>
      <c r="Q6887"/>
      <c r="R6887"/>
      <c r="S6887"/>
      <c r="T6887"/>
      <c r="U6887"/>
      <c r="V6887"/>
      <c r="W6887"/>
      <c r="X6887" s="410"/>
      <c r="Y6887" s="410"/>
      <c r="Z6887" s="410"/>
      <c r="AA6887" s="410"/>
      <c r="AB6887" s="410"/>
      <c r="AC6887" s="410"/>
      <c r="AD6887" s="410"/>
    </row>
    <row r="6888" spans="3:30" s="30" customFormat="1" x14ac:dyDescent="0.25">
      <c r="C6888" s="33"/>
      <c r="D6888" s="33"/>
      <c r="E6888" s="33"/>
      <c r="F6888" s="33"/>
      <c r="G6888" s="33"/>
      <c r="N6888"/>
      <c r="O6888"/>
      <c r="P6888"/>
      <c r="Q6888"/>
      <c r="R6888"/>
      <c r="S6888"/>
      <c r="T6888"/>
      <c r="U6888"/>
      <c r="V6888"/>
      <c r="W6888"/>
      <c r="X6888" s="410"/>
      <c r="Y6888" s="410"/>
      <c r="Z6888" s="410"/>
      <c r="AA6888" s="410"/>
      <c r="AB6888" s="410"/>
      <c r="AC6888" s="410"/>
      <c r="AD6888" s="410"/>
    </row>
    <row r="6889" spans="3:30" s="30" customFormat="1" x14ac:dyDescent="0.25">
      <c r="C6889" s="33"/>
      <c r="D6889" s="33"/>
      <c r="E6889" s="33"/>
      <c r="F6889" s="33"/>
      <c r="G6889" s="33"/>
      <c r="N6889"/>
      <c r="O6889"/>
      <c r="P6889"/>
      <c r="Q6889"/>
      <c r="R6889"/>
      <c r="S6889"/>
      <c r="T6889"/>
      <c r="U6889"/>
      <c r="V6889"/>
      <c r="W6889"/>
      <c r="X6889" s="410"/>
      <c r="Y6889" s="410"/>
      <c r="Z6889" s="410"/>
      <c r="AA6889" s="410"/>
      <c r="AB6889" s="410"/>
      <c r="AC6889" s="410"/>
      <c r="AD6889" s="410"/>
    </row>
    <row r="6890" spans="3:30" s="30" customFormat="1" x14ac:dyDescent="0.25">
      <c r="C6890" s="33"/>
      <c r="D6890" s="33"/>
      <c r="E6890" s="33"/>
      <c r="F6890" s="33"/>
      <c r="G6890" s="33"/>
      <c r="N6890"/>
      <c r="O6890"/>
      <c r="P6890"/>
      <c r="Q6890"/>
      <c r="R6890"/>
      <c r="S6890"/>
      <c r="T6890"/>
      <c r="U6890"/>
      <c r="V6890"/>
      <c r="W6890"/>
      <c r="X6890" s="410"/>
      <c r="Y6890" s="410"/>
      <c r="Z6890" s="410"/>
      <c r="AA6890" s="410"/>
      <c r="AB6890" s="410"/>
      <c r="AC6890" s="410"/>
      <c r="AD6890" s="410"/>
    </row>
    <row r="6891" spans="3:30" s="30" customFormat="1" x14ac:dyDescent="0.25">
      <c r="C6891" s="33"/>
      <c r="D6891" s="33"/>
      <c r="E6891" s="33"/>
      <c r="F6891" s="33"/>
      <c r="G6891" s="33"/>
      <c r="N6891"/>
      <c r="O6891"/>
      <c r="P6891"/>
      <c r="Q6891"/>
      <c r="R6891"/>
      <c r="S6891"/>
      <c r="T6891"/>
      <c r="U6891"/>
      <c r="V6891"/>
      <c r="W6891"/>
      <c r="X6891" s="410"/>
      <c r="Y6891" s="410"/>
      <c r="Z6891" s="410"/>
      <c r="AA6891" s="410"/>
      <c r="AB6891" s="410"/>
      <c r="AC6891" s="410"/>
      <c r="AD6891" s="410"/>
    </row>
    <row r="6892" spans="3:30" s="30" customFormat="1" x14ac:dyDescent="0.25">
      <c r="C6892" s="33"/>
      <c r="D6892" s="33"/>
      <c r="E6892" s="33"/>
      <c r="F6892" s="33"/>
      <c r="G6892" s="33"/>
      <c r="N6892"/>
      <c r="O6892"/>
      <c r="P6892"/>
      <c r="Q6892"/>
      <c r="R6892"/>
      <c r="S6892"/>
      <c r="T6892"/>
      <c r="U6892"/>
      <c r="V6892"/>
      <c r="W6892"/>
      <c r="X6892" s="410"/>
      <c r="Y6892" s="410"/>
      <c r="Z6892" s="410"/>
      <c r="AA6892" s="410"/>
      <c r="AB6892" s="410"/>
      <c r="AC6892" s="410"/>
      <c r="AD6892" s="410"/>
    </row>
    <row r="6893" spans="3:30" s="30" customFormat="1" x14ac:dyDescent="0.25">
      <c r="C6893" s="33"/>
      <c r="D6893" s="33"/>
      <c r="E6893" s="33"/>
      <c r="F6893" s="33"/>
      <c r="G6893" s="33"/>
      <c r="N6893"/>
      <c r="O6893"/>
      <c r="P6893"/>
      <c r="Q6893"/>
      <c r="R6893"/>
      <c r="S6893"/>
      <c r="T6893"/>
      <c r="U6893"/>
      <c r="V6893"/>
      <c r="W6893"/>
      <c r="X6893" s="410"/>
      <c r="Y6893" s="410"/>
      <c r="Z6893" s="410"/>
      <c r="AA6893" s="410"/>
      <c r="AB6893" s="410"/>
      <c r="AC6893" s="410"/>
      <c r="AD6893" s="410"/>
    </row>
    <row r="6894" spans="3:30" s="30" customFormat="1" x14ac:dyDescent="0.25">
      <c r="C6894" s="33"/>
      <c r="D6894" s="33"/>
      <c r="E6894" s="33"/>
      <c r="F6894" s="33"/>
      <c r="G6894" s="33"/>
      <c r="N6894"/>
      <c r="O6894"/>
      <c r="P6894"/>
      <c r="Q6894"/>
      <c r="R6894"/>
      <c r="S6894"/>
      <c r="T6894"/>
      <c r="U6894"/>
      <c r="V6894"/>
      <c r="W6894"/>
      <c r="X6894" s="410"/>
      <c r="Y6894" s="410"/>
      <c r="Z6894" s="410"/>
      <c r="AA6894" s="410"/>
      <c r="AB6894" s="410"/>
      <c r="AC6894" s="410"/>
      <c r="AD6894" s="410"/>
    </row>
    <row r="6895" spans="3:30" s="30" customFormat="1" x14ac:dyDescent="0.25">
      <c r="C6895" s="33"/>
      <c r="D6895" s="33"/>
      <c r="E6895" s="33"/>
      <c r="F6895" s="33"/>
      <c r="G6895" s="33"/>
      <c r="N6895"/>
      <c r="O6895"/>
      <c r="P6895"/>
      <c r="Q6895"/>
      <c r="R6895"/>
      <c r="S6895"/>
      <c r="T6895"/>
      <c r="U6895"/>
      <c r="V6895"/>
      <c r="W6895"/>
      <c r="X6895" s="410"/>
      <c r="Y6895" s="410"/>
      <c r="Z6895" s="410"/>
      <c r="AA6895" s="410"/>
      <c r="AB6895" s="410"/>
      <c r="AC6895" s="410"/>
      <c r="AD6895" s="410"/>
    </row>
    <row r="6896" spans="3:30" s="30" customFormat="1" x14ac:dyDescent="0.25">
      <c r="C6896" s="33"/>
      <c r="D6896" s="33"/>
      <c r="E6896" s="33"/>
      <c r="F6896" s="33"/>
      <c r="G6896" s="33"/>
      <c r="N6896"/>
      <c r="O6896"/>
      <c r="P6896"/>
      <c r="Q6896"/>
      <c r="R6896"/>
      <c r="S6896"/>
      <c r="T6896"/>
      <c r="U6896"/>
      <c r="V6896"/>
      <c r="W6896"/>
      <c r="X6896" s="410"/>
      <c r="Y6896" s="410"/>
      <c r="Z6896" s="410"/>
      <c r="AA6896" s="410"/>
      <c r="AB6896" s="410"/>
      <c r="AC6896" s="410"/>
      <c r="AD6896" s="410"/>
    </row>
    <row r="6897" spans="3:30" s="30" customFormat="1" x14ac:dyDescent="0.25">
      <c r="C6897" s="33"/>
      <c r="D6897" s="33"/>
      <c r="E6897" s="33"/>
      <c r="F6897" s="33"/>
      <c r="G6897" s="33"/>
      <c r="N6897"/>
      <c r="O6897"/>
      <c r="P6897"/>
      <c r="Q6897"/>
      <c r="R6897"/>
      <c r="S6897"/>
      <c r="T6897"/>
      <c r="U6897"/>
      <c r="V6897"/>
      <c r="W6897"/>
      <c r="X6897" s="410"/>
      <c r="Y6897" s="410"/>
      <c r="Z6897" s="410"/>
      <c r="AA6897" s="410"/>
      <c r="AB6897" s="410"/>
      <c r="AC6897" s="410"/>
      <c r="AD6897" s="410"/>
    </row>
    <row r="6898" spans="3:30" s="30" customFormat="1" x14ac:dyDescent="0.25">
      <c r="C6898" s="33"/>
      <c r="D6898" s="33"/>
      <c r="E6898" s="33"/>
      <c r="F6898" s="33"/>
      <c r="G6898" s="33"/>
      <c r="N6898"/>
      <c r="O6898"/>
      <c r="P6898"/>
      <c r="Q6898"/>
      <c r="R6898"/>
      <c r="S6898"/>
      <c r="T6898"/>
      <c r="U6898"/>
      <c r="V6898"/>
      <c r="W6898"/>
      <c r="X6898" s="410"/>
      <c r="Y6898" s="410"/>
      <c r="Z6898" s="410"/>
      <c r="AA6898" s="410"/>
      <c r="AB6898" s="410"/>
      <c r="AC6898" s="410"/>
      <c r="AD6898" s="410"/>
    </row>
    <row r="6899" spans="3:30" s="30" customFormat="1" x14ac:dyDescent="0.25">
      <c r="C6899" s="33"/>
      <c r="D6899" s="33"/>
      <c r="E6899" s="33"/>
      <c r="F6899" s="33"/>
      <c r="G6899" s="33"/>
      <c r="N6899"/>
      <c r="O6899"/>
      <c r="P6899"/>
      <c r="Q6899"/>
      <c r="R6899"/>
      <c r="S6899"/>
      <c r="T6899"/>
      <c r="U6899"/>
      <c r="V6899"/>
      <c r="W6899"/>
      <c r="X6899" s="410"/>
      <c r="Y6899" s="410"/>
      <c r="Z6899" s="410"/>
      <c r="AA6899" s="410"/>
      <c r="AB6899" s="410"/>
      <c r="AC6899" s="410"/>
      <c r="AD6899" s="410"/>
    </row>
    <row r="6900" spans="3:30" s="30" customFormat="1" x14ac:dyDescent="0.25">
      <c r="C6900" s="33"/>
      <c r="D6900" s="33"/>
      <c r="E6900" s="33"/>
      <c r="F6900" s="33"/>
      <c r="G6900" s="33"/>
      <c r="N6900"/>
      <c r="O6900"/>
      <c r="P6900"/>
      <c r="Q6900"/>
      <c r="R6900"/>
      <c r="S6900"/>
      <c r="T6900"/>
      <c r="U6900"/>
      <c r="V6900"/>
      <c r="W6900"/>
      <c r="X6900" s="410"/>
      <c r="Y6900" s="410"/>
      <c r="Z6900" s="410"/>
      <c r="AA6900" s="410"/>
      <c r="AB6900" s="410"/>
      <c r="AC6900" s="410"/>
      <c r="AD6900" s="410"/>
    </row>
    <row r="6901" spans="3:30" s="30" customFormat="1" x14ac:dyDescent="0.25">
      <c r="C6901" s="33"/>
      <c r="D6901" s="33"/>
      <c r="E6901" s="33"/>
      <c r="F6901" s="33"/>
      <c r="G6901" s="33"/>
      <c r="N6901"/>
      <c r="O6901"/>
      <c r="P6901"/>
      <c r="Q6901"/>
      <c r="R6901"/>
      <c r="S6901"/>
      <c r="T6901"/>
      <c r="U6901"/>
      <c r="V6901"/>
      <c r="W6901"/>
      <c r="X6901" s="410"/>
      <c r="Y6901" s="410"/>
      <c r="Z6901" s="410"/>
      <c r="AA6901" s="410"/>
      <c r="AB6901" s="410"/>
      <c r="AC6901" s="410"/>
      <c r="AD6901" s="410"/>
    </row>
    <row r="6902" spans="3:30" s="30" customFormat="1" x14ac:dyDescent="0.25">
      <c r="C6902" s="33"/>
      <c r="D6902" s="33"/>
      <c r="E6902" s="33"/>
      <c r="F6902" s="33"/>
      <c r="G6902" s="33"/>
      <c r="N6902"/>
      <c r="O6902"/>
      <c r="P6902"/>
      <c r="Q6902"/>
      <c r="R6902"/>
      <c r="S6902"/>
      <c r="T6902"/>
      <c r="U6902"/>
      <c r="V6902"/>
      <c r="W6902"/>
      <c r="X6902" s="410"/>
      <c r="Y6902" s="410"/>
      <c r="Z6902" s="410"/>
      <c r="AA6902" s="410"/>
      <c r="AB6902" s="410"/>
      <c r="AC6902" s="410"/>
      <c r="AD6902" s="410"/>
    </row>
    <row r="6903" spans="3:30" s="30" customFormat="1" x14ac:dyDescent="0.25">
      <c r="C6903" s="33"/>
      <c r="D6903" s="33"/>
      <c r="E6903" s="33"/>
      <c r="F6903" s="33"/>
      <c r="G6903" s="33"/>
      <c r="N6903"/>
      <c r="O6903"/>
      <c r="P6903"/>
      <c r="Q6903"/>
      <c r="R6903"/>
      <c r="S6903"/>
      <c r="T6903"/>
      <c r="U6903"/>
      <c r="V6903"/>
      <c r="W6903"/>
      <c r="X6903" s="410"/>
      <c r="Y6903" s="410"/>
      <c r="Z6903" s="410"/>
      <c r="AA6903" s="410"/>
      <c r="AB6903" s="410"/>
      <c r="AC6903" s="410"/>
      <c r="AD6903" s="410"/>
    </row>
    <row r="6904" spans="3:30" s="30" customFormat="1" x14ac:dyDescent="0.25">
      <c r="C6904" s="33"/>
      <c r="D6904" s="33"/>
      <c r="E6904" s="33"/>
      <c r="F6904" s="33"/>
      <c r="G6904" s="33"/>
      <c r="N6904"/>
      <c r="O6904"/>
      <c r="P6904"/>
      <c r="Q6904"/>
      <c r="R6904"/>
      <c r="S6904"/>
      <c r="T6904"/>
      <c r="U6904"/>
      <c r="V6904"/>
      <c r="W6904"/>
      <c r="X6904" s="410"/>
      <c r="Y6904" s="410"/>
      <c r="Z6904" s="410"/>
      <c r="AA6904" s="410"/>
      <c r="AB6904" s="410"/>
      <c r="AC6904" s="410"/>
      <c r="AD6904" s="410"/>
    </row>
    <row r="6905" spans="3:30" s="30" customFormat="1" x14ac:dyDescent="0.25">
      <c r="C6905" s="33"/>
      <c r="D6905" s="33"/>
      <c r="E6905" s="33"/>
      <c r="F6905" s="33"/>
      <c r="G6905" s="33"/>
      <c r="N6905"/>
      <c r="O6905"/>
      <c r="P6905"/>
      <c r="Q6905"/>
      <c r="R6905"/>
      <c r="S6905"/>
      <c r="T6905"/>
      <c r="U6905"/>
      <c r="V6905"/>
      <c r="W6905"/>
      <c r="X6905" s="410"/>
      <c r="Y6905" s="410"/>
      <c r="Z6905" s="410"/>
      <c r="AA6905" s="410"/>
      <c r="AB6905" s="410"/>
      <c r="AC6905" s="410"/>
      <c r="AD6905" s="410"/>
    </row>
    <row r="6906" spans="3:30" s="30" customFormat="1" x14ac:dyDescent="0.25">
      <c r="C6906" s="33"/>
      <c r="D6906" s="33"/>
      <c r="E6906" s="33"/>
      <c r="F6906" s="33"/>
      <c r="G6906" s="33"/>
      <c r="N6906"/>
      <c r="O6906"/>
      <c r="P6906"/>
      <c r="Q6906"/>
      <c r="R6906"/>
      <c r="S6906"/>
      <c r="T6906"/>
      <c r="U6906"/>
      <c r="V6906"/>
      <c r="W6906"/>
      <c r="X6906" s="410"/>
      <c r="Y6906" s="410"/>
      <c r="Z6906" s="410"/>
      <c r="AA6906" s="410"/>
      <c r="AB6906" s="410"/>
      <c r="AC6906" s="410"/>
      <c r="AD6906" s="410"/>
    </row>
    <row r="6907" spans="3:30" s="30" customFormat="1" x14ac:dyDescent="0.25">
      <c r="C6907" s="33"/>
      <c r="D6907" s="33"/>
      <c r="E6907" s="33"/>
      <c r="F6907" s="33"/>
      <c r="G6907" s="33"/>
      <c r="N6907"/>
      <c r="O6907"/>
      <c r="P6907"/>
      <c r="Q6907"/>
      <c r="R6907"/>
      <c r="S6907"/>
      <c r="T6907"/>
      <c r="U6907"/>
      <c r="V6907"/>
      <c r="W6907"/>
      <c r="X6907" s="410"/>
      <c r="Y6907" s="410"/>
      <c r="Z6907" s="410"/>
      <c r="AA6907" s="410"/>
      <c r="AB6907" s="410"/>
      <c r="AC6907" s="410"/>
      <c r="AD6907" s="410"/>
    </row>
    <row r="6908" spans="3:30" s="30" customFormat="1" x14ac:dyDescent="0.25">
      <c r="C6908" s="33"/>
      <c r="D6908" s="33"/>
      <c r="E6908" s="33"/>
      <c r="F6908" s="33"/>
      <c r="G6908" s="33"/>
      <c r="N6908"/>
      <c r="O6908"/>
      <c r="P6908"/>
      <c r="Q6908"/>
      <c r="R6908"/>
      <c r="S6908"/>
      <c r="T6908"/>
      <c r="U6908"/>
      <c r="V6908"/>
      <c r="W6908"/>
      <c r="X6908" s="410"/>
      <c r="Y6908" s="410"/>
      <c r="Z6908" s="410"/>
      <c r="AA6908" s="410"/>
      <c r="AB6908" s="410"/>
      <c r="AC6908" s="410"/>
      <c r="AD6908" s="410"/>
    </row>
    <row r="6909" spans="3:30" s="30" customFormat="1" x14ac:dyDescent="0.25">
      <c r="C6909" s="33"/>
      <c r="D6909" s="33"/>
      <c r="E6909" s="33"/>
      <c r="F6909" s="33"/>
      <c r="G6909" s="33"/>
      <c r="N6909"/>
      <c r="O6909"/>
      <c r="P6909"/>
      <c r="Q6909"/>
      <c r="R6909"/>
      <c r="S6909"/>
      <c r="T6909"/>
      <c r="U6909"/>
      <c r="V6909"/>
      <c r="W6909"/>
      <c r="X6909" s="410"/>
      <c r="Y6909" s="410"/>
      <c r="Z6909" s="410"/>
      <c r="AA6909" s="410"/>
      <c r="AB6909" s="410"/>
      <c r="AC6909" s="410"/>
      <c r="AD6909" s="410"/>
    </row>
    <row r="6910" spans="3:30" s="30" customFormat="1" x14ac:dyDescent="0.25">
      <c r="C6910" s="33"/>
      <c r="D6910" s="33"/>
      <c r="E6910" s="33"/>
      <c r="F6910" s="33"/>
      <c r="G6910" s="33"/>
      <c r="N6910"/>
      <c r="O6910"/>
      <c r="P6910"/>
      <c r="Q6910"/>
      <c r="R6910"/>
      <c r="S6910"/>
      <c r="T6910"/>
      <c r="U6910"/>
      <c r="V6910"/>
      <c r="W6910"/>
      <c r="X6910" s="410"/>
      <c r="Y6910" s="410"/>
      <c r="Z6910" s="410"/>
      <c r="AA6910" s="410"/>
      <c r="AB6910" s="410"/>
      <c r="AC6910" s="410"/>
      <c r="AD6910" s="410"/>
    </row>
    <row r="6911" spans="3:30" s="30" customFormat="1" x14ac:dyDescent="0.25">
      <c r="C6911" s="33"/>
      <c r="D6911" s="33"/>
      <c r="E6911" s="33"/>
      <c r="F6911" s="33"/>
      <c r="G6911" s="33"/>
      <c r="N6911"/>
      <c r="O6911"/>
      <c r="P6911"/>
      <c r="Q6911"/>
      <c r="R6911"/>
      <c r="S6911"/>
      <c r="T6911"/>
      <c r="U6911"/>
      <c r="V6911"/>
      <c r="W6911"/>
      <c r="X6911" s="410"/>
      <c r="Y6911" s="410"/>
      <c r="Z6911" s="410"/>
      <c r="AA6911" s="410"/>
      <c r="AB6911" s="410"/>
      <c r="AC6911" s="410"/>
      <c r="AD6911" s="410"/>
    </row>
    <row r="6912" spans="3:30" s="30" customFormat="1" x14ac:dyDescent="0.25">
      <c r="C6912" s="33"/>
      <c r="D6912" s="33"/>
      <c r="E6912" s="33"/>
      <c r="F6912" s="33"/>
      <c r="G6912" s="33"/>
      <c r="N6912"/>
      <c r="O6912"/>
      <c r="P6912"/>
      <c r="Q6912"/>
      <c r="R6912"/>
      <c r="S6912"/>
      <c r="T6912"/>
      <c r="U6912"/>
      <c r="V6912"/>
      <c r="W6912"/>
      <c r="X6912" s="410"/>
      <c r="Y6912" s="410"/>
      <c r="Z6912" s="410"/>
      <c r="AA6912" s="410"/>
      <c r="AB6912" s="410"/>
      <c r="AC6912" s="410"/>
      <c r="AD6912" s="410"/>
    </row>
    <row r="6913" spans="3:30" s="30" customFormat="1" x14ac:dyDescent="0.25">
      <c r="C6913" s="33"/>
      <c r="D6913" s="33"/>
      <c r="E6913" s="33"/>
      <c r="F6913" s="33"/>
      <c r="G6913" s="33"/>
      <c r="N6913"/>
      <c r="O6913"/>
      <c r="P6913"/>
      <c r="Q6913"/>
      <c r="R6913"/>
      <c r="S6913"/>
      <c r="T6913"/>
      <c r="U6913"/>
      <c r="V6913"/>
      <c r="W6913"/>
      <c r="X6913" s="410"/>
      <c r="Y6913" s="410"/>
      <c r="Z6913" s="410"/>
      <c r="AA6913" s="410"/>
      <c r="AB6913" s="410"/>
      <c r="AC6913" s="410"/>
      <c r="AD6913" s="410"/>
    </row>
    <row r="6914" spans="3:30" s="30" customFormat="1" x14ac:dyDescent="0.25">
      <c r="C6914" s="33"/>
      <c r="D6914" s="33"/>
      <c r="E6914" s="33"/>
      <c r="F6914" s="33"/>
      <c r="G6914" s="33"/>
      <c r="N6914"/>
      <c r="O6914"/>
      <c r="P6914"/>
      <c r="Q6914"/>
      <c r="R6914"/>
      <c r="S6914"/>
      <c r="T6914"/>
      <c r="U6914"/>
      <c r="V6914"/>
      <c r="W6914"/>
      <c r="X6914" s="410"/>
      <c r="Y6914" s="410"/>
      <c r="Z6914" s="410"/>
      <c r="AA6914" s="410"/>
      <c r="AB6914" s="410"/>
      <c r="AC6914" s="410"/>
      <c r="AD6914" s="410"/>
    </row>
    <row r="6915" spans="3:30" s="30" customFormat="1" x14ac:dyDescent="0.25">
      <c r="C6915" s="33"/>
      <c r="D6915" s="33"/>
      <c r="E6915" s="33"/>
      <c r="F6915" s="33"/>
      <c r="G6915" s="33"/>
      <c r="N6915"/>
      <c r="O6915"/>
      <c r="P6915"/>
      <c r="Q6915"/>
      <c r="R6915"/>
      <c r="S6915"/>
      <c r="T6915"/>
      <c r="U6915"/>
      <c r="V6915"/>
      <c r="W6915"/>
      <c r="X6915" s="410"/>
      <c r="Y6915" s="410"/>
      <c r="Z6915" s="410"/>
      <c r="AA6915" s="410"/>
      <c r="AB6915" s="410"/>
      <c r="AC6915" s="410"/>
      <c r="AD6915" s="410"/>
    </row>
    <row r="6916" spans="3:30" s="30" customFormat="1" x14ac:dyDescent="0.25">
      <c r="C6916" s="33"/>
      <c r="D6916" s="33"/>
      <c r="E6916" s="33"/>
      <c r="F6916" s="33"/>
      <c r="G6916" s="33"/>
      <c r="N6916"/>
      <c r="O6916"/>
      <c r="P6916"/>
      <c r="Q6916"/>
      <c r="R6916"/>
      <c r="S6916"/>
      <c r="T6916"/>
      <c r="U6916"/>
      <c r="V6916"/>
      <c r="W6916"/>
      <c r="X6916" s="410"/>
      <c r="Y6916" s="410"/>
      <c r="Z6916" s="410"/>
      <c r="AA6916" s="410"/>
      <c r="AB6916" s="410"/>
      <c r="AC6916" s="410"/>
      <c r="AD6916" s="410"/>
    </row>
    <row r="6917" spans="3:30" s="30" customFormat="1" x14ac:dyDescent="0.25">
      <c r="C6917" s="33"/>
      <c r="D6917" s="33"/>
      <c r="E6917" s="33"/>
      <c r="F6917" s="33"/>
      <c r="G6917" s="33"/>
      <c r="N6917"/>
      <c r="O6917"/>
      <c r="P6917"/>
      <c r="Q6917"/>
      <c r="R6917"/>
      <c r="S6917"/>
      <c r="T6917"/>
      <c r="U6917"/>
      <c r="V6917"/>
      <c r="W6917"/>
      <c r="X6917" s="410"/>
      <c r="Y6917" s="410"/>
      <c r="Z6917" s="410"/>
      <c r="AA6917" s="410"/>
      <c r="AB6917" s="410"/>
      <c r="AC6917" s="410"/>
      <c r="AD6917" s="410"/>
    </row>
    <row r="6918" spans="3:30" s="30" customFormat="1" x14ac:dyDescent="0.25">
      <c r="C6918" s="33"/>
      <c r="D6918" s="33"/>
      <c r="E6918" s="33"/>
      <c r="F6918" s="33"/>
      <c r="G6918" s="33"/>
      <c r="N6918"/>
      <c r="O6918"/>
      <c r="P6918"/>
      <c r="Q6918"/>
      <c r="R6918"/>
      <c r="S6918"/>
      <c r="T6918"/>
      <c r="U6918"/>
      <c r="V6918"/>
      <c r="W6918"/>
      <c r="X6918" s="410"/>
      <c r="Y6918" s="410"/>
      <c r="Z6918" s="410"/>
      <c r="AA6918" s="410"/>
      <c r="AB6918" s="410"/>
      <c r="AC6918" s="410"/>
      <c r="AD6918" s="410"/>
    </row>
    <row r="6919" spans="3:30" s="30" customFormat="1" x14ac:dyDescent="0.25">
      <c r="C6919" s="33"/>
      <c r="D6919" s="33"/>
      <c r="E6919" s="33"/>
      <c r="F6919" s="33"/>
      <c r="G6919" s="33"/>
      <c r="N6919"/>
      <c r="O6919"/>
      <c r="P6919"/>
      <c r="Q6919"/>
      <c r="R6919"/>
      <c r="S6919"/>
      <c r="T6919"/>
      <c r="U6919"/>
      <c r="V6919"/>
      <c r="W6919"/>
      <c r="X6919" s="410"/>
      <c r="Y6919" s="410"/>
      <c r="Z6919" s="410"/>
      <c r="AA6919" s="410"/>
      <c r="AB6919" s="410"/>
      <c r="AC6919" s="410"/>
      <c r="AD6919" s="410"/>
    </row>
    <row r="6920" spans="3:30" s="30" customFormat="1" x14ac:dyDescent="0.25">
      <c r="C6920" s="33"/>
      <c r="D6920" s="33"/>
      <c r="E6920" s="33"/>
      <c r="F6920" s="33"/>
      <c r="G6920" s="33"/>
      <c r="N6920"/>
      <c r="O6920"/>
      <c r="P6920"/>
      <c r="Q6920"/>
      <c r="R6920"/>
      <c r="S6920"/>
      <c r="T6920"/>
      <c r="U6920"/>
      <c r="V6920"/>
      <c r="W6920"/>
      <c r="X6920" s="410"/>
      <c r="Y6920" s="410"/>
      <c r="Z6920" s="410"/>
      <c r="AA6920" s="410"/>
      <c r="AB6920" s="410"/>
      <c r="AC6920" s="410"/>
      <c r="AD6920" s="410"/>
    </row>
    <row r="6921" spans="3:30" s="30" customFormat="1" x14ac:dyDescent="0.25">
      <c r="C6921" s="33"/>
      <c r="D6921" s="33"/>
      <c r="E6921" s="33"/>
      <c r="F6921" s="33"/>
      <c r="G6921" s="33"/>
      <c r="N6921"/>
      <c r="O6921"/>
      <c r="P6921"/>
      <c r="Q6921"/>
      <c r="R6921"/>
      <c r="S6921"/>
      <c r="T6921"/>
      <c r="U6921"/>
      <c r="V6921"/>
      <c r="W6921"/>
      <c r="X6921" s="410"/>
      <c r="Y6921" s="410"/>
      <c r="Z6921" s="410"/>
      <c r="AA6921" s="410"/>
      <c r="AB6921" s="410"/>
      <c r="AC6921" s="410"/>
      <c r="AD6921" s="410"/>
    </row>
    <row r="6922" spans="3:30" s="30" customFormat="1" x14ac:dyDescent="0.25">
      <c r="C6922" s="33"/>
      <c r="D6922" s="33"/>
      <c r="E6922" s="33"/>
      <c r="F6922" s="33"/>
      <c r="G6922" s="33"/>
      <c r="N6922"/>
      <c r="O6922"/>
      <c r="P6922"/>
      <c r="Q6922"/>
      <c r="R6922"/>
      <c r="S6922"/>
      <c r="T6922"/>
      <c r="U6922"/>
      <c r="V6922"/>
      <c r="W6922"/>
      <c r="X6922" s="410"/>
      <c r="Y6922" s="410"/>
      <c r="Z6922" s="410"/>
      <c r="AA6922" s="410"/>
      <c r="AB6922" s="410"/>
      <c r="AC6922" s="410"/>
      <c r="AD6922" s="410"/>
    </row>
    <row r="6923" spans="3:30" s="30" customFormat="1" x14ac:dyDescent="0.25">
      <c r="C6923" s="33"/>
      <c r="D6923" s="33"/>
      <c r="E6923" s="33"/>
      <c r="F6923" s="33"/>
      <c r="G6923" s="33"/>
      <c r="N6923"/>
      <c r="O6923"/>
      <c r="P6923"/>
      <c r="Q6923"/>
      <c r="R6923"/>
      <c r="S6923"/>
      <c r="T6923"/>
      <c r="U6923"/>
      <c r="V6923"/>
      <c r="W6923"/>
      <c r="X6923" s="410"/>
      <c r="Y6923" s="410"/>
      <c r="Z6923" s="410"/>
      <c r="AA6923" s="410"/>
      <c r="AB6923" s="410"/>
      <c r="AC6923" s="410"/>
      <c r="AD6923" s="410"/>
    </row>
    <row r="6924" spans="3:30" s="30" customFormat="1" x14ac:dyDescent="0.25">
      <c r="C6924" s="33"/>
      <c r="D6924" s="33"/>
      <c r="E6924" s="33"/>
      <c r="F6924" s="33"/>
      <c r="G6924" s="33"/>
      <c r="N6924"/>
      <c r="O6924"/>
      <c r="P6924"/>
      <c r="Q6924"/>
      <c r="R6924"/>
      <c r="S6924"/>
      <c r="T6924"/>
      <c r="U6924"/>
      <c r="V6924"/>
      <c r="W6924"/>
      <c r="X6924" s="410"/>
      <c r="Y6924" s="410"/>
      <c r="Z6924" s="410"/>
      <c r="AA6924" s="410"/>
      <c r="AB6924" s="410"/>
      <c r="AC6924" s="410"/>
      <c r="AD6924" s="410"/>
    </row>
    <row r="6925" spans="3:30" s="30" customFormat="1" x14ac:dyDescent="0.25">
      <c r="C6925" s="33"/>
      <c r="D6925" s="33"/>
      <c r="E6925" s="33"/>
      <c r="F6925" s="33"/>
      <c r="G6925" s="33"/>
      <c r="N6925"/>
      <c r="O6925"/>
      <c r="P6925"/>
      <c r="Q6925"/>
      <c r="R6925"/>
      <c r="S6925"/>
      <c r="T6925"/>
      <c r="U6925"/>
      <c r="V6925"/>
      <c r="W6925"/>
      <c r="X6925" s="410"/>
      <c r="Y6925" s="410"/>
      <c r="Z6925" s="410"/>
      <c r="AA6925" s="410"/>
      <c r="AB6925" s="410"/>
      <c r="AC6925" s="410"/>
      <c r="AD6925" s="410"/>
    </row>
    <row r="6926" spans="3:30" s="30" customFormat="1" x14ac:dyDescent="0.25">
      <c r="C6926" s="33"/>
      <c r="D6926" s="33"/>
      <c r="E6926" s="33"/>
      <c r="F6926" s="33"/>
      <c r="G6926" s="33"/>
      <c r="N6926"/>
      <c r="O6926"/>
      <c r="P6926"/>
      <c r="Q6926"/>
      <c r="R6926"/>
      <c r="S6926"/>
      <c r="T6926"/>
      <c r="U6926"/>
      <c r="V6926"/>
      <c r="W6926"/>
      <c r="X6926" s="410"/>
      <c r="Y6926" s="410"/>
      <c r="Z6926" s="410"/>
      <c r="AA6926" s="410"/>
      <c r="AB6926" s="410"/>
      <c r="AC6926" s="410"/>
      <c r="AD6926" s="410"/>
    </row>
    <row r="6927" spans="3:30" s="30" customFormat="1" x14ac:dyDescent="0.25">
      <c r="C6927" s="33"/>
      <c r="D6927" s="33"/>
      <c r="E6927" s="33"/>
      <c r="F6927" s="33"/>
      <c r="G6927" s="33"/>
      <c r="N6927"/>
      <c r="O6927"/>
      <c r="P6927"/>
      <c r="Q6927"/>
      <c r="R6927"/>
      <c r="S6927"/>
      <c r="T6927"/>
      <c r="U6927"/>
      <c r="V6927"/>
      <c r="W6927"/>
      <c r="X6927" s="410"/>
      <c r="Y6927" s="410"/>
      <c r="Z6927" s="410"/>
      <c r="AA6927" s="410"/>
      <c r="AB6927" s="410"/>
      <c r="AC6927" s="410"/>
      <c r="AD6927" s="410"/>
    </row>
    <row r="6928" spans="3:30" s="30" customFormat="1" x14ac:dyDescent="0.25">
      <c r="C6928" s="33"/>
      <c r="D6928" s="33"/>
      <c r="E6928" s="33"/>
      <c r="F6928" s="33"/>
      <c r="G6928" s="33"/>
      <c r="N6928"/>
      <c r="O6928"/>
      <c r="P6928"/>
      <c r="Q6928"/>
      <c r="R6928"/>
      <c r="S6928"/>
      <c r="T6928"/>
      <c r="U6928"/>
      <c r="V6928"/>
      <c r="W6928"/>
      <c r="X6928" s="410"/>
      <c r="Y6928" s="410"/>
      <c r="Z6928" s="410"/>
      <c r="AA6928" s="410"/>
      <c r="AB6928" s="410"/>
      <c r="AC6928" s="410"/>
      <c r="AD6928" s="410"/>
    </row>
    <row r="6929" spans="3:30" s="30" customFormat="1" x14ac:dyDescent="0.25">
      <c r="C6929" s="33"/>
      <c r="D6929" s="33"/>
      <c r="E6929" s="33"/>
      <c r="F6929" s="33"/>
      <c r="G6929" s="33"/>
      <c r="N6929"/>
      <c r="O6929"/>
      <c r="P6929"/>
      <c r="Q6929"/>
      <c r="R6929"/>
      <c r="S6929"/>
      <c r="T6929"/>
      <c r="U6929"/>
      <c r="V6929"/>
      <c r="W6929"/>
      <c r="X6929" s="410"/>
      <c r="Y6929" s="410"/>
      <c r="Z6929" s="410"/>
      <c r="AA6929" s="410"/>
      <c r="AB6929" s="410"/>
      <c r="AC6929" s="410"/>
      <c r="AD6929" s="410"/>
    </row>
    <row r="6930" spans="3:30" s="30" customFormat="1" x14ac:dyDescent="0.25">
      <c r="C6930" s="33"/>
      <c r="D6930" s="33"/>
      <c r="E6930" s="33"/>
      <c r="F6930" s="33"/>
      <c r="G6930" s="33"/>
      <c r="N6930"/>
      <c r="O6930"/>
      <c r="P6930"/>
      <c r="Q6930"/>
      <c r="R6930"/>
      <c r="S6930"/>
      <c r="T6930"/>
      <c r="U6930"/>
      <c r="V6930"/>
      <c r="W6930"/>
      <c r="X6930" s="410"/>
      <c r="Y6930" s="410"/>
      <c r="Z6930" s="410"/>
      <c r="AA6930" s="410"/>
      <c r="AB6930" s="410"/>
      <c r="AC6930" s="410"/>
      <c r="AD6930" s="410"/>
    </row>
    <row r="6931" spans="3:30" s="30" customFormat="1" x14ac:dyDescent="0.25">
      <c r="C6931" s="33"/>
      <c r="D6931" s="33"/>
      <c r="E6931" s="33"/>
      <c r="F6931" s="33"/>
      <c r="G6931" s="33"/>
      <c r="N6931"/>
      <c r="O6931"/>
      <c r="P6931"/>
      <c r="Q6931"/>
      <c r="R6931"/>
      <c r="S6931"/>
      <c r="T6931"/>
      <c r="U6931"/>
      <c r="V6931"/>
      <c r="W6931"/>
      <c r="X6931" s="410"/>
      <c r="Y6931" s="410"/>
      <c r="Z6931" s="410"/>
      <c r="AA6931" s="410"/>
      <c r="AB6931" s="410"/>
      <c r="AC6931" s="410"/>
      <c r="AD6931" s="410"/>
    </row>
    <row r="6932" spans="3:30" s="30" customFormat="1" x14ac:dyDescent="0.25">
      <c r="C6932" s="33"/>
      <c r="D6932" s="33"/>
      <c r="E6932" s="33"/>
      <c r="F6932" s="33"/>
      <c r="G6932" s="33"/>
      <c r="N6932"/>
      <c r="O6932"/>
      <c r="P6932"/>
      <c r="Q6932"/>
      <c r="R6932"/>
      <c r="S6932"/>
      <c r="T6932"/>
      <c r="U6932"/>
      <c r="V6932"/>
      <c r="W6932"/>
      <c r="X6932" s="410"/>
      <c r="Y6932" s="410"/>
      <c r="Z6932" s="410"/>
      <c r="AA6932" s="410"/>
      <c r="AB6932" s="410"/>
      <c r="AC6932" s="410"/>
      <c r="AD6932" s="410"/>
    </row>
    <row r="6933" spans="3:30" s="30" customFormat="1" x14ac:dyDescent="0.25">
      <c r="C6933" s="33"/>
      <c r="D6933" s="33"/>
      <c r="E6933" s="33"/>
      <c r="F6933" s="33"/>
      <c r="G6933" s="33"/>
      <c r="N6933"/>
      <c r="O6933"/>
      <c r="P6933"/>
      <c r="Q6933"/>
      <c r="R6933"/>
      <c r="S6933"/>
      <c r="T6933"/>
      <c r="U6933"/>
      <c r="V6933"/>
      <c r="W6933"/>
      <c r="X6933" s="410"/>
      <c r="Y6933" s="410"/>
      <c r="Z6933" s="410"/>
      <c r="AA6933" s="410"/>
      <c r="AB6933" s="410"/>
      <c r="AC6933" s="410"/>
      <c r="AD6933" s="410"/>
    </row>
    <row r="6934" spans="3:30" s="30" customFormat="1" x14ac:dyDescent="0.25">
      <c r="C6934" s="33"/>
      <c r="D6934" s="33"/>
      <c r="E6934" s="33"/>
      <c r="F6934" s="33"/>
      <c r="G6934" s="33"/>
      <c r="N6934"/>
      <c r="O6934"/>
      <c r="P6934"/>
      <c r="Q6934"/>
      <c r="R6934"/>
      <c r="S6934"/>
      <c r="T6934"/>
      <c r="U6934"/>
      <c r="V6934"/>
      <c r="W6934"/>
      <c r="X6934" s="410"/>
      <c r="Y6934" s="410"/>
      <c r="Z6934" s="410"/>
      <c r="AA6934" s="410"/>
      <c r="AB6934" s="410"/>
      <c r="AC6934" s="410"/>
      <c r="AD6934" s="410"/>
    </row>
    <row r="6935" spans="3:30" s="30" customFormat="1" x14ac:dyDescent="0.25">
      <c r="C6935" s="33"/>
      <c r="D6935" s="33"/>
      <c r="E6935" s="33"/>
      <c r="F6935" s="33"/>
      <c r="G6935" s="33"/>
      <c r="N6935"/>
      <c r="O6935"/>
      <c r="P6935"/>
      <c r="Q6935"/>
      <c r="R6935"/>
      <c r="S6935"/>
      <c r="T6935"/>
      <c r="U6935"/>
      <c r="V6935"/>
      <c r="W6935"/>
      <c r="X6935" s="410"/>
      <c r="Y6935" s="410"/>
      <c r="Z6935" s="410"/>
      <c r="AA6935" s="410"/>
      <c r="AB6935" s="410"/>
      <c r="AC6935" s="410"/>
      <c r="AD6935" s="410"/>
    </row>
    <row r="6936" spans="3:30" s="30" customFormat="1" x14ac:dyDescent="0.25">
      <c r="C6936" s="33"/>
      <c r="D6936" s="33"/>
      <c r="E6936" s="33"/>
      <c r="F6936" s="33"/>
      <c r="G6936" s="33"/>
      <c r="N6936"/>
      <c r="O6936"/>
      <c r="P6936"/>
      <c r="Q6936"/>
      <c r="R6936"/>
      <c r="S6936"/>
      <c r="T6936"/>
      <c r="U6936"/>
      <c r="V6936"/>
      <c r="W6936"/>
      <c r="X6936" s="410"/>
      <c r="Y6936" s="410"/>
      <c r="Z6936" s="410"/>
      <c r="AA6936" s="410"/>
      <c r="AB6936" s="410"/>
      <c r="AC6936" s="410"/>
      <c r="AD6936" s="410"/>
    </row>
    <row r="6937" spans="3:30" s="30" customFormat="1" x14ac:dyDescent="0.25">
      <c r="C6937" s="33"/>
      <c r="D6937" s="33"/>
      <c r="E6937" s="33"/>
      <c r="F6937" s="33"/>
      <c r="G6937" s="33"/>
      <c r="N6937"/>
      <c r="O6937"/>
      <c r="P6937"/>
      <c r="Q6937"/>
      <c r="R6937"/>
      <c r="S6937"/>
      <c r="T6937"/>
      <c r="U6937"/>
      <c r="V6937"/>
      <c r="W6937"/>
      <c r="X6937" s="410"/>
      <c r="Y6937" s="410"/>
      <c r="Z6937" s="410"/>
      <c r="AA6937" s="410"/>
      <c r="AB6937" s="410"/>
      <c r="AC6937" s="410"/>
      <c r="AD6937" s="410"/>
    </row>
    <row r="6938" spans="3:30" s="30" customFormat="1" x14ac:dyDescent="0.25">
      <c r="C6938" s="33"/>
      <c r="D6938" s="33"/>
      <c r="E6938" s="33"/>
      <c r="F6938" s="33"/>
      <c r="G6938" s="33"/>
      <c r="N6938"/>
      <c r="O6938"/>
      <c r="P6938"/>
      <c r="Q6938"/>
      <c r="R6938"/>
      <c r="S6938"/>
      <c r="T6938"/>
      <c r="U6938"/>
      <c r="V6938"/>
      <c r="W6938"/>
      <c r="X6938" s="410"/>
      <c r="Y6938" s="410"/>
      <c r="Z6938" s="410"/>
      <c r="AA6938" s="410"/>
      <c r="AB6938" s="410"/>
      <c r="AC6938" s="410"/>
      <c r="AD6938" s="410"/>
    </row>
    <row r="6939" spans="3:30" s="30" customFormat="1" x14ac:dyDescent="0.25">
      <c r="C6939" s="33"/>
      <c r="D6939" s="33"/>
      <c r="E6939" s="33"/>
      <c r="F6939" s="33"/>
      <c r="G6939" s="33"/>
      <c r="N6939"/>
      <c r="O6939"/>
      <c r="P6939"/>
      <c r="Q6939"/>
      <c r="R6939"/>
      <c r="S6939"/>
      <c r="T6939"/>
      <c r="U6939"/>
      <c r="V6939"/>
      <c r="W6939"/>
      <c r="X6939" s="410"/>
      <c r="Y6939" s="410"/>
      <c r="Z6939" s="410"/>
      <c r="AA6939" s="410"/>
      <c r="AB6939" s="410"/>
      <c r="AC6939" s="410"/>
      <c r="AD6939" s="410"/>
    </row>
    <row r="6940" spans="3:30" s="30" customFormat="1" x14ac:dyDescent="0.25">
      <c r="C6940" s="33"/>
      <c r="D6940" s="33"/>
      <c r="E6940" s="33"/>
      <c r="F6940" s="33"/>
      <c r="G6940" s="33"/>
      <c r="N6940"/>
      <c r="O6940"/>
      <c r="P6940"/>
      <c r="Q6940"/>
      <c r="R6940"/>
      <c r="S6940"/>
      <c r="T6940"/>
      <c r="U6940"/>
      <c r="V6940"/>
      <c r="W6940"/>
      <c r="X6940" s="410"/>
      <c r="Y6940" s="410"/>
      <c r="Z6940" s="410"/>
      <c r="AA6940" s="410"/>
      <c r="AB6940" s="410"/>
      <c r="AC6940" s="410"/>
      <c r="AD6940" s="410"/>
    </row>
    <row r="6941" spans="3:30" s="30" customFormat="1" x14ac:dyDescent="0.25">
      <c r="C6941" s="33"/>
      <c r="D6941" s="33"/>
      <c r="E6941" s="33"/>
      <c r="F6941" s="33"/>
      <c r="G6941" s="33"/>
      <c r="N6941"/>
      <c r="O6941"/>
      <c r="P6941"/>
      <c r="Q6941"/>
      <c r="R6941"/>
      <c r="S6941"/>
      <c r="T6941"/>
      <c r="U6941"/>
      <c r="V6941"/>
      <c r="W6941"/>
      <c r="X6941" s="410"/>
      <c r="Y6941" s="410"/>
      <c r="Z6941" s="410"/>
      <c r="AA6941" s="410"/>
      <c r="AB6941" s="410"/>
      <c r="AC6941" s="410"/>
      <c r="AD6941" s="410"/>
    </row>
    <row r="6942" spans="3:30" s="30" customFormat="1" x14ac:dyDescent="0.25">
      <c r="C6942" s="33"/>
      <c r="D6942" s="33"/>
      <c r="E6942" s="33"/>
      <c r="F6942" s="33"/>
      <c r="G6942" s="33"/>
      <c r="N6942"/>
      <c r="O6942"/>
      <c r="P6942"/>
      <c r="Q6942"/>
      <c r="R6942"/>
      <c r="S6942"/>
      <c r="T6942"/>
      <c r="U6942"/>
      <c r="V6942"/>
      <c r="W6942"/>
      <c r="X6942" s="410"/>
      <c r="Y6942" s="410"/>
      <c r="Z6942" s="410"/>
      <c r="AA6942" s="410"/>
      <c r="AB6942" s="410"/>
      <c r="AC6942" s="410"/>
      <c r="AD6942" s="410"/>
    </row>
    <row r="6943" spans="3:30" s="30" customFormat="1" x14ac:dyDescent="0.25">
      <c r="C6943" s="33"/>
      <c r="D6943" s="33"/>
      <c r="E6943" s="33"/>
      <c r="F6943" s="33"/>
      <c r="G6943" s="33"/>
      <c r="N6943"/>
      <c r="O6943"/>
      <c r="P6943"/>
      <c r="Q6943"/>
      <c r="R6943"/>
      <c r="S6943"/>
      <c r="T6943"/>
      <c r="U6943"/>
      <c r="V6943"/>
      <c r="W6943"/>
      <c r="X6943" s="410"/>
      <c r="Y6943" s="410"/>
      <c r="Z6943" s="410"/>
      <c r="AA6943" s="410"/>
      <c r="AB6943" s="410"/>
      <c r="AC6943" s="410"/>
      <c r="AD6943" s="410"/>
    </row>
    <row r="6944" spans="3:30" s="30" customFormat="1" x14ac:dyDescent="0.25">
      <c r="C6944" s="33"/>
      <c r="D6944" s="33"/>
      <c r="E6944" s="33"/>
      <c r="F6944" s="33"/>
      <c r="G6944" s="33"/>
      <c r="N6944"/>
      <c r="O6944"/>
      <c r="P6944"/>
      <c r="Q6944"/>
      <c r="R6944"/>
      <c r="S6944"/>
      <c r="T6944"/>
      <c r="U6944"/>
      <c r="V6944"/>
      <c r="W6944"/>
      <c r="X6944" s="410"/>
      <c r="Y6944" s="410"/>
      <c r="Z6944" s="410"/>
      <c r="AA6944" s="410"/>
      <c r="AB6944" s="410"/>
      <c r="AC6944" s="410"/>
      <c r="AD6944" s="410"/>
    </row>
    <row r="6945" spans="3:30" s="30" customFormat="1" x14ac:dyDescent="0.25">
      <c r="C6945" s="33"/>
      <c r="D6945" s="33"/>
      <c r="E6945" s="33"/>
      <c r="F6945" s="33"/>
      <c r="G6945" s="33"/>
      <c r="N6945"/>
      <c r="O6945"/>
      <c r="P6945"/>
      <c r="Q6945"/>
      <c r="R6945"/>
      <c r="S6945"/>
      <c r="T6945"/>
      <c r="U6945"/>
      <c r="V6945"/>
      <c r="W6945"/>
      <c r="X6945" s="410"/>
      <c r="Y6945" s="410"/>
      <c r="Z6945" s="410"/>
      <c r="AA6945" s="410"/>
      <c r="AB6945" s="410"/>
      <c r="AC6945" s="410"/>
      <c r="AD6945" s="410"/>
    </row>
    <row r="6946" spans="3:30" s="30" customFormat="1" x14ac:dyDescent="0.25">
      <c r="C6946" s="33"/>
      <c r="D6946" s="33"/>
      <c r="E6946" s="33"/>
      <c r="F6946" s="33"/>
      <c r="G6946" s="33"/>
      <c r="N6946"/>
      <c r="O6946"/>
      <c r="P6946"/>
      <c r="Q6946"/>
      <c r="R6946"/>
      <c r="S6946"/>
      <c r="T6946"/>
      <c r="U6946"/>
      <c r="V6946"/>
      <c r="W6946"/>
      <c r="X6946" s="410"/>
      <c r="Y6946" s="410"/>
      <c r="Z6946" s="410"/>
      <c r="AA6946" s="410"/>
      <c r="AB6946" s="410"/>
      <c r="AC6946" s="410"/>
      <c r="AD6946" s="410"/>
    </row>
    <row r="6947" spans="3:30" s="30" customFormat="1" x14ac:dyDescent="0.25">
      <c r="C6947" s="33"/>
      <c r="D6947" s="33"/>
      <c r="E6947" s="33"/>
      <c r="F6947" s="33"/>
      <c r="G6947" s="33"/>
      <c r="N6947"/>
      <c r="O6947"/>
      <c r="P6947"/>
      <c r="Q6947"/>
      <c r="R6947"/>
      <c r="S6947"/>
      <c r="T6947"/>
      <c r="U6947"/>
      <c r="V6947"/>
      <c r="W6947"/>
      <c r="X6947" s="410"/>
      <c r="Y6947" s="410"/>
      <c r="Z6947" s="410"/>
      <c r="AA6947" s="410"/>
      <c r="AB6947" s="410"/>
      <c r="AC6947" s="410"/>
      <c r="AD6947" s="410"/>
    </row>
    <row r="6948" spans="3:30" s="30" customFormat="1" x14ac:dyDescent="0.25">
      <c r="C6948" s="33"/>
      <c r="D6948" s="33"/>
      <c r="E6948" s="33"/>
      <c r="F6948" s="33"/>
      <c r="G6948" s="33"/>
      <c r="N6948"/>
      <c r="O6948"/>
      <c r="P6948"/>
      <c r="Q6948"/>
      <c r="R6948"/>
      <c r="S6948"/>
      <c r="T6948"/>
      <c r="U6948"/>
      <c r="V6948"/>
      <c r="W6948"/>
      <c r="X6948" s="410"/>
      <c r="Y6948" s="410"/>
      <c r="Z6948" s="410"/>
      <c r="AA6948" s="410"/>
      <c r="AB6948" s="410"/>
      <c r="AC6948" s="410"/>
      <c r="AD6948" s="410"/>
    </row>
    <row r="6949" spans="3:30" s="30" customFormat="1" x14ac:dyDescent="0.25">
      <c r="C6949" s="33"/>
      <c r="D6949" s="33"/>
      <c r="E6949" s="33"/>
      <c r="F6949" s="33"/>
      <c r="G6949" s="33"/>
      <c r="N6949"/>
      <c r="O6949"/>
      <c r="P6949"/>
      <c r="Q6949"/>
      <c r="R6949"/>
      <c r="S6949"/>
      <c r="T6949"/>
      <c r="U6949"/>
      <c r="V6949"/>
      <c r="W6949"/>
      <c r="X6949" s="410"/>
      <c r="Y6949" s="410"/>
      <c r="Z6949" s="410"/>
      <c r="AA6949" s="410"/>
      <c r="AB6949" s="410"/>
      <c r="AC6949" s="410"/>
      <c r="AD6949" s="410"/>
    </row>
    <row r="6950" spans="3:30" s="30" customFormat="1" x14ac:dyDescent="0.25">
      <c r="C6950" s="33"/>
      <c r="D6950" s="33"/>
      <c r="E6950" s="33"/>
      <c r="F6950" s="33"/>
      <c r="G6950" s="33"/>
      <c r="N6950"/>
      <c r="O6950"/>
      <c r="P6950"/>
      <c r="Q6950"/>
      <c r="R6950"/>
      <c r="S6950"/>
      <c r="T6950"/>
      <c r="U6950"/>
      <c r="V6950"/>
      <c r="W6950"/>
      <c r="X6950" s="410"/>
      <c r="Y6950" s="410"/>
      <c r="Z6950" s="410"/>
      <c r="AA6950" s="410"/>
      <c r="AB6950" s="410"/>
      <c r="AC6950" s="410"/>
      <c r="AD6950" s="410"/>
    </row>
    <row r="6951" spans="3:30" s="30" customFormat="1" x14ac:dyDescent="0.25">
      <c r="C6951" s="33"/>
      <c r="D6951" s="33"/>
      <c r="E6951" s="33"/>
      <c r="F6951" s="33"/>
      <c r="G6951" s="33"/>
      <c r="N6951"/>
      <c r="O6951"/>
      <c r="P6951"/>
      <c r="Q6951"/>
      <c r="R6951"/>
      <c r="S6951"/>
      <c r="T6951"/>
      <c r="U6951"/>
      <c r="V6951"/>
      <c r="W6951"/>
      <c r="X6951" s="410"/>
      <c r="Y6951" s="410"/>
      <c r="Z6951" s="410"/>
      <c r="AA6951" s="410"/>
      <c r="AB6951" s="410"/>
      <c r="AC6951" s="410"/>
      <c r="AD6951" s="410"/>
    </row>
    <row r="6952" spans="3:30" s="30" customFormat="1" x14ac:dyDescent="0.25">
      <c r="C6952" s="33"/>
      <c r="D6952" s="33"/>
      <c r="E6952" s="33"/>
      <c r="F6952" s="33"/>
      <c r="G6952" s="33"/>
      <c r="N6952"/>
      <c r="O6952"/>
      <c r="P6952"/>
      <c r="Q6952"/>
      <c r="R6952"/>
      <c r="S6952"/>
      <c r="T6952"/>
      <c r="U6952"/>
      <c r="V6952"/>
      <c r="W6952"/>
      <c r="X6952" s="410"/>
      <c r="Y6952" s="410"/>
      <c r="Z6952" s="410"/>
      <c r="AA6952" s="410"/>
      <c r="AB6952" s="410"/>
      <c r="AC6952" s="410"/>
      <c r="AD6952" s="410"/>
    </row>
    <row r="6953" spans="3:30" s="30" customFormat="1" x14ac:dyDescent="0.25">
      <c r="C6953" s="33"/>
      <c r="D6953" s="33"/>
      <c r="E6953" s="33"/>
      <c r="F6953" s="33"/>
      <c r="G6953" s="33"/>
      <c r="N6953"/>
      <c r="O6953"/>
      <c r="P6953"/>
      <c r="Q6953"/>
      <c r="R6953"/>
      <c r="S6953"/>
      <c r="T6953"/>
      <c r="U6953"/>
      <c r="V6953"/>
      <c r="W6953"/>
      <c r="X6953" s="410"/>
      <c r="Y6953" s="410"/>
      <c r="Z6953" s="410"/>
      <c r="AA6953" s="410"/>
      <c r="AB6953" s="410"/>
      <c r="AC6953" s="410"/>
      <c r="AD6953" s="410"/>
    </row>
    <row r="6954" spans="3:30" s="30" customFormat="1" x14ac:dyDescent="0.25">
      <c r="C6954" s="33"/>
      <c r="D6954" s="33"/>
      <c r="E6954" s="33"/>
      <c r="F6954" s="33"/>
      <c r="G6954" s="33"/>
      <c r="N6954"/>
      <c r="O6954"/>
      <c r="P6954"/>
      <c r="Q6954"/>
      <c r="R6954"/>
      <c r="S6954"/>
      <c r="T6954"/>
      <c r="U6954"/>
      <c r="V6954"/>
      <c r="W6954"/>
      <c r="X6954" s="410"/>
      <c r="Y6954" s="410"/>
      <c r="Z6954" s="410"/>
      <c r="AA6954" s="410"/>
      <c r="AB6954" s="410"/>
      <c r="AC6954" s="410"/>
      <c r="AD6954" s="410"/>
    </row>
    <row r="6955" spans="3:30" s="30" customFormat="1" x14ac:dyDescent="0.25">
      <c r="C6955" s="33"/>
      <c r="D6955" s="33"/>
      <c r="E6955" s="33"/>
      <c r="F6955" s="33"/>
      <c r="G6955" s="33"/>
      <c r="N6955"/>
      <c r="O6955"/>
      <c r="P6955"/>
      <c r="Q6955"/>
      <c r="R6955"/>
      <c r="S6955"/>
      <c r="T6955"/>
      <c r="U6955"/>
      <c r="V6955"/>
      <c r="W6955"/>
      <c r="X6955" s="410"/>
      <c r="Y6955" s="410"/>
      <c r="Z6955" s="410"/>
      <c r="AA6955" s="410"/>
      <c r="AB6955" s="410"/>
      <c r="AC6955" s="410"/>
      <c r="AD6955" s="410"/>
    </row>
    <row r="6956" spans="3:30" s="30" customFormat="1" x14ac:dyDescent="0.25">
      <c r="C6956" s="33"/>
      <c r="D6956" s="33"/>
      <c r="E6956" s="33"/>
      <c r="F6956" s="33"/>
      <c r="G6956" s="33"/>
      <c r="N6956"/>
      <c r="O6956"/>
      <c r="P6956"/>
      <c r="Q6956"/>
      <c r="R6956"/>
      <c r="S6956"/>
      <c r="T6956"/>
      <c r="U6956"/>
      <c r="V6956"/>
      <c r="W6956"/>
      <c r="X6956" s="410"/>
      <c r="Y6956" s="410"/>
      <c r="Z6956" s="410"/>
      <c r="AA6956" s="410"/>
      <c r="AB6956" s="410"/>
      <c r="AC6956" s="410"/>
      <c r="AD6956" s="410"/>
    </row>
    <row r="6957" spans="3:30" s="30" customFormat="1" x14ac:dyDescent="0.25">
      <c r="C6957" s="33"/>
      <c r="D6957" s="33"/>
      <c r="E6957" s="33"/>
      <c r="F6957" s="33"/>
      <c r="G6957" s="33"/>
      <c r="N6957"/>
      <c r="O6957"/>
      <c r="P6957"/>
      <c r="Q6957"/>
      <c r="R6957"/>
      <c r="S6957"/>
      <c r="T6957"/>
      <c r="U6957"/>
      <c r="V6957"/>
      <c r="W6957"/>
      <c r="X6957" s="410"/>
      <c r="Y6957" s="410"/>
      <c r="Z6957" s="410"/>
      <c r="AA6957" s="410"/>
      <c r="AB6957" s="410"/>
      <c r="AC6957" s="410"/>
      <c r="AD6957" s="410"/>
    </row>
    <row r="6958" spans="3:30" s="30" customFormat="1" x14ac:dyDescent="0.25">
      <c r="C6958" s="33"/>
      <c r="D6958" s="33"/>
      <c r="E6958" s="33"/>
      <c r="F6958" s="33"/>
      <c r="G6958" s="33"/>
      <c r="N6958"/>
      <c r="O6958"/>
      <c r="P6958"/>
      <c r="Q6958"/>
      <c r="R6958"/>
      <c r="S6958"/>
      <c r="T6958"/>
      <c r="U6958"/>
      <c r="V6958"/>
      <c r="W6958"/>
      <c r="X6958" s="410"/>
      <c r="Y6958" s="410"/>
      <c r="Z6958" s="410"/>
      <c r="AA6958" s="410"/>
      <c r="AB6958" s="410"/>
      <c r="AC6958" s="410"/>
      <c r="AD6958" s="410"/>
    </row>
    <row r="6959" spans="3:30" s="30" customFormat="1" x14ac:dyDescent="0.25">
      <c r="C6959" s="33"/>
      <c r="D6959" s="33"/>
      <c r="E6959" s="33"/>
      <c r="F6959" s="33"/>
      <c r="G6959" s="33"/>
      <c r="N6959"/>
      <c r="O6959"/>
      <c r="P6959"/>
      <c r="Q6959"/>
      <c r="R6959"/>
      <c r="S6959"/>
      <c r="T6959"/>
      <c r="U6959"/>
      <c r="V6959"/>
      <c r="W6959"/>
      <c r="X6959" s="410"/>
      <c r="Y6959" s="410"/>
      <c r="Z6959" s="410"/>
      <c r="AA6959" s="410"/>
      <c r="AB6959" s="410"/>
      <c r="AC6959" s="410"/>
      <c r="AD6959" s="410"/>
    </row>
    <row r="6960" spans="3:30" s="30" customFormat="1" x14ac:dyDescent="0.25">
      <c r="C6960" s="33"/>
      <c r="D6960" s="33"/>
      <c r="E6960" s="33"/>
      <c r="F6960" s="33"/>
      <c r="G6960" s="33"/>
      <c r="N6960"/>
      <c r="O6960"/>
      <c r="P6960"/>
      <c r="Q6960"/>
      <c r="R6960"/>
      <c r="S6960"/>
      <c r="T6960"/>
      <c r="U6960"/>
      <c r="V6960"/>
      <c r="W6960"/>
      <c r="X6960" s="410"/>
      <c r="Y6960" s="410"/>
      <c r="Z6960" s="410"/>
      <c r="AA6960" s="410"/>
      <c r="AB6960" s="410"/>
      <c r="AC6960" s="410"/>
      <c r="AD6960" s="410"/>
    </row>
    <row r="6961" spans="3:30" s="30" customFormat="1" x14ac:dyDescent="0.25">
      <c r="C6961" s="33"/>
      <c r="D6961" s="33"/>
      <c r="E6961" s="33"/>
      <c r="F6961" s="33"/>
      <c r="G6961" s="33"/>
      <c r="N6961"/>
      <c r="O6961"/>
      <c r="P6961"/>
      <c r="Q6961"/>
      <c r="R6961"/>
      <c r="S6961"/>
      <c r="T6961"/>
      <c r="U6961"/>
      <c r="V6961"/>
      <c r="W6961"/>
      <c r="X6961" s="410"/>
      <c r="Y6961" s="410"/>
      <c r="Z6961" s="410"/>
      <c r="AA6961" s="410"/>
      <c r="AB6961" s="410"/>
      <c r="AC6961" s="410"/>
      <c r="AD6961" s="410"/>
    </row>
    <row r="6962" spans="3:30" s="30" customFormat="1" x14ac:dyDescent="0.25">
      <c r="C6962" s="33"/>
      <c r="D6962" s="33"/>
      <c r="E6962" s="33"/>
      <c r="F6962" s="33"/>
      <c r="G6962" s="33"/>
      <c r="N6962"/>
      <c r="O6962"/>
      <c r="P6962"/>
      <c r="Q6962"/>
      <c r="R6962"/>
      <c r="S6962"/>
      <c r="T6962"/>
      <c r="U6962"/>
      <c r="V6962"/>
      <c r="W6962"/>
      <c r="X6962" s="410"/>
      <c r="Y6962" s="410"/>
      <c r="Z6962" s="410"/>
      <c r="AA6962" s="410"/>
      <c r="AB6962" s="410"/>
      <c r="AC6962" s="410"/>
      <c r="AD6962" s="410"/>
    </row>
    <row r="6963" spans="3:30" s="30" customFormat="1" x14ac:dyDescent="0.25">
      <c r="C6963" s="33"/>
      <c r="D6963" s="33"/>
      <c r="E6963" s="33"/>
      <c r="F6963" s="33"/>
      <c r="G6963" s="33"/>
      <c r="N6963"/>
      <c r="O6963"/>
      <c r="P6963"/>
      <c r="Q6963"/>
      <c r="R6963"/>
      <c r="S6963"/>
      <c r="T6963"/>
      <c r="U6963"/>
      <c r="V6963"/>
      <c r="W6963"/>
      <c r="X6963" s="410"/>
      <c r="Y6963" s="410"/>
      <c r="Z6963" s="410"/>
      <c r="AA6963" s="410"/>
      <c r="AB6963" s="410"/>
      <c r="AC6963" s="410"/>
      <c r="AD6963" s="410"/>
    </row>
    <row r="6964" spans="3:30" s="30" customFormat="1" x14ac:dyDescent="0.25">
      <c r="C6964" s="33"/>
      <c r="D6964" s="33"/>
      <c r="E6964" s="33"/>
      <c r="F6964" s="33"/>
      <c r="G6964" s="33"/>
      <c r="N6964"/>
      <c r="O6964"/>
      <c r="P6964"/>
      <c r="Q6964"/>
      <c r="R6964"/>
      <c r="S6964"/>
      <c r="T6964"/>
      <c r="U6964"/>
      <c r="V6964"/>
      <c r="W6964"/>
      <c r="X6964" s="410"/>
      <c r="Y6964" s="410"/>
      <c r="Z6964" s="410"/>
      <c r="AA6964" s="410"/>
      <c r="AB6964" s="410"/>
      <c r="AC6964" s="410"/>
      <c r="AD6964" s="410"/>
    </row>
    <row r="6965" spans="3:30" s="30" customFormat="1" x14ac:dyDescent="0.25">
      <c r="C6965" s="33"/>
      <c r="D6965" s="33"/>
      <c r="E6965" s="33"/>
      <c r="F6965" s="33"/>
      <c r="G6965" s="33"/>
      <c r="N6965"/>
      <c r="O6965"/>
      <c r="P6965"/>
      <c r="Q6965"/>
      <c r="R6965"/>
      <c r="S6965"/>
      <c r="T6965"/>
      <c r="U6965"/>
      <c r="V6965"/>
      <c r="W6965"/>
      <c r="X6965" s="410"/>
      <c r="Y6965" s="410"/>
      <c r="Z6965" s="410"/>
      <c r="AA6965" s="410"/>
      <c r="AB6965" s="410"/>
      <c r="AC6965" s="410"/>
      <c r="AD6965" s="410"/>
    </row>
    <row r="6966" spans="3:30" s="30" customFormat="1" x14ac:dyDescent="0.25">
      <c r="C6966" s="33"/>
      <c r="D6966" s="33"/>
      <c r="E6966" s="33"/>
      <c r="F6966" s="33"/>
      <c r="G6966" s="33"/>
      <c r="N6966"/>
      <c r="O6966"/>
      <c r="P6966"/>
      <c r="Q6966"/>
      <c r="R6966"/>
      <c r="S6966"/>
      <c r="T6966"/>
      <c r="U6966"/>
      <c r="V6966"/>
      <c r="W6966"/>
      <c r="X6966" s="410"/>
      <c r="Y6966" s="410"/>
      <c r="Z6966" s="410"/>
      <c r="AA6966" s="410"/>
      <c r="AB6966" s="410"/>
      <c r="AC6966" s="410"/>
      <c r="AD6966" s="410"/>
    </row>
    <row r="6967" spans="3:30" s="30" customFormat="1" x14ac:dyDescent="0.25">
      <c r="C6967" s="33"/>
      <c r="D6967" s="33"/>
      <c r="E6967" s="33"/>
      <c r="F6967" s="33"/>
      <c r="G6967" s="33"/>
      <c r="N6967"/>
      <c r="O6967"/>
      <c r="P6967"/>
      <c r="Q6967"/>
      <c r="R6967"/>
      <c r="S6967"/>
      <c r="T6967"/>
      <c r="U6967"/>
      <c r="V6967"/>
      <c r="W6967"/>
      <c r="X6967" s="410"/>
      <c r="Y6967" s="410"/>
      <c r="Z6967" s="410"/>
      <c r="AA6967" s="410"/>
      <c r="AB6967" s="410"/>
      <c r="AC6967" s="410"/>
      <c r="AD6967" s="410"/>
    </row>
    <row r="6968" spans="3:30" s="30" customFormat="1" x14ac:dyDescent="0.25">
      <c r="C6968" s="33"/>
      <c r="D6968" s="33"/>
      <c r="E6968" s="33"/>
      <c r="F6968" s="33"/>
      <c r="G6968" s="33"/>
      <c r="N6968"/>
      <c r="O6968"/>
      <c r="P6968"/>
      <c r="Q6968"/>
      <c r="R6968"/>
      <c r="S6968"/>
      <c r="T6968"/>
      <c r="U6968"/>
      <c r="V6968"/>
      <c r="W6968"/>
      <c r="X6968" s="410"/>
      <c r="Y6968" s="410"/>
      <c r="Z6968" s="410"/>
      <c r="AA6968" s="410"/>
      <c r="AB6968" s="410"/>
      <c r="AC6968" s="410"/>
      <c r="AD6968" s="410"/>
    </row>
    <row r="6969" spans="3:30" s="30" customFormat="1" x14ac:dyDescent="0.25">
      <c r="C6969" s="33"/>
      <c r="D6969" s="33"/>
      <c r="E6969" s="33"/>
      <c r="F6969" s="33"/>
      <c r="G6969" s="33"/>
      <c r="N6969"/>
      <c r="O6969"/>
      <c r="P6969"/>
      <c r="Q6969"/>
      <c r="R6969"/>
      <c r="S6969"/>
      <c r="T6969"/>
      <c r="U6969"/>
      <c r="V6969"/>
      <c r="W6969"/>
      <c r="X6969" s="410"/>
      <c r="Y6969" s="410"/>
      <c r="Z6969" s="410"/>
      <c r="AA6969" s="410"/>
      <c r="AB6969" s="410"/>
      <c r="AC6969" s="410"/>
      <c r="AD6969" s="410"/>
    </row>
    <row r="6970" spans="3:30" s="30" customFormat="1" x14ac:dyDescent="0.25">
      <c r="C6970" s="33"/>
      <c r="D6970" s="33"/>
      <c r="E6970" s="33"/>
      <c r="F6970" s="33"/>
      <c r="G6970" s="33"/>
      <c r="N6970"/>
      <c r="O6970"/>
      <c r="P6970"/>
      <c r="Q6970"/>
      <c r="R6970"/>
      <c r="S6970"/>
      <c r="T6970"/>
      <c r="U6970"/>
      <c r="V6970"/>
      <c r="W6970"/>
      <c r="X6970" s="410"/>
      <c r="Y6970" s="410"/>
      <c r="Z6970" s="410"/>
      <c r="AA6970" s="410"/>
      <c r="AB6970" s="410"/>
      <c r="AC6970" s="410"/>
      <c r="AD6970" s="410"/>
    </row>
    <row r="6971" spans="3:30" s="30" customFormat="1" x14ac:dyDescent="0.25">
      <c r="C6971" s="33"/>
      <c r="D6971" s="33"/>
      <c r="E6971" s="33"/>
      <c r="F6971" s="33"/>
      <c r="G6971" s="33"/>
      <c r="N6971"/>
      <c r="O6971"/>
      <c r="P6971"/>
      <c r="Q6971"/>
      <c r="R6971"/>
      <c r="S6971"/>
      <c r="T6971"/>
      <c r="U6971"/>
      <c r="V6971"/>
      <c r="W6971"/>
      <c r="X6971" s="410"/>
      <c r="Y6971" s="410"/>
      <c r="Z6971" s="410"/>
      <c r="AA6971" s="410"/>
      <c r="AB6971" s="410"/>
      <c r="AC6971" s="410"/>
      <c r="AD6971" s="410"/>
    </row>
    <row r="6972" spans="3:30" s="30" customFormat="1" x14ac:dyDescent="0.25">
      <c r="C6972" s="33"/>
      <c r="D6972" s="33"/>
      <c r="E6972" s="33"/>
      <c r="F6972" s="33"/>
      <c r="G6972" s="33"/>
      <c r="N6972"/>
      <c r="O6972"/>
      <c r="P6972"/>
      <c r="Q6972"/>
      <c r="R6972"/>
      <c r="S6972"/>
      <c r="T6972"/>
      <c r="U6972"/>
      <c r="V6972"/>
      <c r="W6972"/>
      <c r="X6972" s="410"/>
      <c r="Y6972" s="410"/>
      <c r="Z6972" s="410"/>
      <c r="AA6972" s="410"/>
      <c r="AB6972" s="410"/>
      <c r="AC6972" s="410"/>
      <c r="AD6972" s="410"/>
    </row>
    <row r="6973" spans="3:30" s="30" customFormat="1" x14ac:dyDescent="0.25">
      <c r="C6973" s="33"/>
      <c r="D6973" s="33"/>
      <c r="E6973" s="33"/>
      <c r="F6973" s="33"/>
      <c r="G6973" s="33"/>
      <c r="N6973"/>
      <c r="O6973"/>
      <c r="P6973"/>
      <c r="Q6973"/>
      <c r="R6973"/>
      <c r="S6973"/>
      <c r="T6973"/>
      <c r="U6973"/>
      <c r="V6973"/>
      <c r="W6973"/>
      <c r="X6973" s="410"/>
      <c r="Y6973" s="410"/>
      <c r="Z6973" s="410"/>
      <c r="AA6973" s="410"/>
      <c r="AB6973" s="410"/>
      <c r="AC6973" s="410"/>
      <c r="AD6973" s="410"/>
    </row>
    <row r="6974" spans="3:30" s="30" customFormat="1" x14ac:dyDescent="0.25">
      <c r="C6974" s="33"/>
      <c r="D6974" s="33"/>
      <c r="E6974" s="33"/>
      <c r="F6974" s="33"/>
      <c r="G6974" s="33"/>
      <c r="N6974"/>
      <c r="O6974"/>
      <c r="P6974"/>
      <c r="Q6974"/>
      <c r="R6974"/>
      <c r="S6974"/>
      <c r="T6974"/>
      <c r="U6974"/>
      <c r="V6974"/>
      <c r="W6974"/>
      <c r="X6974" s="410"/>
      <c r="Y6974" s="410"/>
      <c r="Z6974" s="410"/>
      <c r="AA6974" s="410"/>
      <c r="AB6974" s="410"/>
      <c r="AC6974" s="410"/>
      <c r="AD6974" s="410"/>
    </row>
    <row r="6975" spans="3:30" s="30" customFormat="1" x14ac:dyDescent="0.25">
      <c r="C6975" s="33"/>
      <c r="D6975" s="33"/>
      <c r="E6975" s="33"/>
      <c r="F6975" s="33"/>
      <c r="G6975" s="33"/>
      <c r="N6975"/>
      <c r="O6975"/>
      <c r="P6975"/>
      <c r="Q6975"/>
      <c r="R6975"/>
      <c r="S6975"/>
      <c r="T6975"/>
      <c r="U6975"/>
      <c r="V6975"/>
      <c r="W6975"/>
      <c r="X6975" s="410"/>
      <c r="Y6975" s="410"/>
      <c r="Z6975" s="410"/>
      <c r="AA6975" s="410"/>
      <c r="AB6975" s="410"/>
      <c r="AC6975" s="410"/>
      <c r="AD6975" s="410"/>
    </row>
    <row r="6976" spans="3:30" s="30" customFormat="1" x14ac:dyDescent="0.25">
      <c r="C6976" s="33"/>
      <c r="D6976" s="33"/>
      <c r="E6976" s="33"/>
      <c r="F6976" s="33"/>
      <c r="G6976" s="33"/>
      <c r="N6976"/>
      <c r="O6976"/>
      <c r="P6976"/>
      <c r="Q6976"/>
      <c r="R6976"/>
      <c r="S6976"/>
      <c r="T6976"/>
      <c r="U6976"/>
      <c r="V6976"/>
      <c r="W6976"/>
      <c r="X6976" s="410"/>
      <c r="Y6976" s="410"/>
      <c r="Z6976" s="410"/>
      <c r="AA6976" s="410"/>
      <c r="AB6976" s="410"/>
      <c r="AC6976" s="410"/>
      <c r="AD6976" s="410"/>
    </row>
    <row r="6977" spans="3:30" s="30" customFormat="1" x14ac:dyDescent="0.25">
      <c r="C6977" s="33"/>
      <c r="D6977" s="33"/>
      <c r="E6977" s="33"/>
      <c r="F6977" s="33"/>
      <c r="G6977" s="33"/>
      <c r="N6977"/>
      <c r="O6977"/>
      <c r="P6977"/>
      <c r="Q6977"/>
      <c r="R6977"/>
      <c r="S6977"/>
      <c r="T6977"/>
      <c r="U6977"/>
      <c r="V6977"/>
      <c r="W6977"/>
      <c r="X6977" s="410"/>
      <c r="Y6977" s="410"/>
      <c r="Z6977" s="410"/>
      <c r="AA6977" s="410"/>
      <c r="AB6977" s="410"/>
      <c r="AC6977" s="410"/>
      <c r="AD6977" s="410"/>
    </row>
    <row r="6978" spans="3:30" s="30" customFormat="1" x14ac:dyDescent="0.25">
      <c r="C6978" s="33"/>
      <c r="D6978" s="33"/>
      <c r="E6978" s="33"/>
      <c r="F6978" s="33"/>
      <c r="G6978" s="33"/>
      <c r="N6978"/>
      <c r="O6978"/>
      <c r="P6978"/>
      <c r="Q6978"/>
      <c r="R6978"/>
      <c r="S6978"/>
      <c r="T6978"/>
      <c r="U6978"/>
      <c r="V6978"/>
      <c r="W6978"/>
      <c r="X6978" s="410"/>
      <c r="Y6978" s="410"/>
      <c r="Z6978" s="410"/>
      <c r="AA6978" s="410"/>
      <c r="AB6978" s="410"/>
      <c r="AC6978" s="410"/>
      <c r="AD6978" s="410"/>
    </row>
    <row r="6979" spans="3:30" s="30" customFormat="1" x14ac:dyDescent="0.25">
      <c r="C6979" s="33"/>
      <c r="D6979" s="33"/>
      <c r="E6979" s="33"/>
      <c r="F6979" s="33"/>
      <c r="G6979" s="33"/>
      <c r="N6979"/>
      <c r="O6979"/>
      <c r="P6979"/>
      <c r="Q6979"/>
      <c r="R6979"/>
      <c r="S6979"/>
      <c r="T6979"/>
      <c r="U6979"/>
      <c r="V6979"/>
      <c r="W6979"/>
      <c r="X6979" s="410"/>
      <c r="Y6979" s="410"/>
      <c r="Z6979" s="410"/>
      <c r="AA6979" s="410"/>
      <c r="AB6979" s="410"/>
      <c r="AC6979" s="410"/>
      <c r="AD6979" s="410"/>
    </row>
    <row r="6980" spans="3:30" s="30" customFormat="1" x14ac:dyDescent="0.25">
      <c r="C6980" s="33"/>
      <c r="D6980" s="33"/>
      <c r="E6980" s="33"/>
      <c r="F6980" s="33"/>
      <c r="G6980" s="33"/>
      <c r="N6980"/>
      <c r="O6980"/>
      <c r="P6980"/>
      <c r="Q6980"/>
      <c r="R6980"/>
      <c r="S6980"/>
      <c r="T6980"/>
      <c r="U6980"/>
      <c r="V6980"/>
      <c r="W6980"/>
      <c r="X6980" s="410"/>
      <c r="Y6980" s="410"/>
      <c r="Z6980" s="410"/>
      <c r="AA6980" s="410"/>
      <c r="AB6980" s="410"/>
      <c r="AC6980" s="410"/>
      <c r="AD6980" s="410"/>
    </row>
    <row r="6981" spans="3:30" s="30" customFormat="1" x14ac:dyDescent="0.25">
      <c r="C6981" s="33"/>
      <c r="D6981" s="33"/>
      <c r="E6981" s="33"/>
      <c r="F6981" s="33"/>
      <c r="G6981" s="33"/>
      <c r="N6981"/>
      <c r="O6981"/>
      <c r="P6981"/>
      <c r="Q6981"/>
      <c r="R6981"/>
      <c r="S6981"/>
      <c r="T6981"/>
      <c r="U6981"/>
      <c r="V6981"/>
      <c r="W6981"/>
      <c r="X6981" s="410"/>
      <c r="Y6981" s="410"/>
      <c r="Z6981" s="410"/>
      <c r="AA6981" s="410"/>
      <c r="AB6981" s="410"/>
      <c r="AC6981" s="410"/>
      <c r="AD6981" s="410"/>
    </row>
    <row r="6982" spans="3:30" s="30" customFormat="1" x14ac:dyDescent="0.25">
      <c r="C6982" s="33"/>
      <c r="D6982" s="33"/>
      <c r="E6982" s="33"/>
      <c r="F6982" s="33"/>
      <c r="G6982" s="33"/>
      <c r="N6982"/>
      <c r="O6982"/>
      <c r="P6982"/>
      <c r="Q6982"/>
      <c r="R6982"/>
      <c r="S6982"/>
      <c r="T6982"/>
      <c r="U6982"/>
      <c r="V6982"/>
      <c r="W6982"/>
      <c r="X6982" s="410"/>
      <c r="Y6982" s="410"/>
      <c r="Z6982" s="410"/>
      <c r="AA6982" s="410"/>
      <c r="AB6982" s="410"/>
      <c r="AC6982" s="410"/>
      <c r="AD6982" s="410"/>
    </row>
    <row r="6983" spans="3:30" s="30" customFormat="1" x14ac:dyDescent="0.25">
      <c r="C6983" s="33"/>
      <c r="D6983" s="33"/>
      <c r="E6983" s="33"/>
      <c r="F6983" s="33"/>
      <c r="G6983" s="33"/>
      <c r="N6983"/>
      <c r="O6983"/>
      <c r="P6983"/>
      <c r="Q6983"/>
      <c r="R6983"/>
      <c r="S6983"/>
      <c r="T6983"/>
      <c r="U6983"/>
      <c r="V6983"/>
      <c r="W6983"/>
      <c r="X6983" s="410"/>
      <c r="Y6983" s="410"/>
      <c r="Z6983" s="410"/>
      <c r="AA6983" s="410"/>
      <c r="AB6983" s="410"/>
      <c r="AC6983" s="410"/>
      <c r="AD6983" s="410"/>
    </row>
    <row r="6984" spans="3:30" s="30" customFormat="1" x14ac:dyDescent="0.25">
      <c r="C6984" s="33"/>
      <c r="D6984" s="33"/>
      <c r="E6984" s="33"/>
      <c r="F6984" s="33"/>
      <c r="G6984" s="33"/>
      <c r="N6984"/>
      <c r="O6984"/>
      <c r="P6984"/>
      <c r="Q6984"/>
      <c r="R6984"/>
      <c r="S6984"/>
      <c r="T6984"/>
      <c r="U6984"/>
      <c r="V6984"/>
      <c r="W6984"/>
      <c r="X6984" s="410"/>
      <c r="Y6984" s="410"/>
      <c r="Z6984" s="410"/>
      <c r="AA6984" s="410"/>
      <c r="AB6984" s="410"/>
      <c r="AC6984" s="410"/>
      <c r="AD6984" s="410"/>
    </row>
    <row r="6985" spans="3:30" s="30" customFormat="1" x14ac:dyDescent="0.25">
      <c r="C6985" s="33"/>
      <c r="D6985" s="33"/>
      <c r="E6985" s="33"/>
      <c r="F6985" s="33"/>
      <c r="G6985" s="33"/>
      <c r="N6985"/>
      <c r="O6985"/>
      <c r="P6985"/>
      <c r="Q6985"/>
      <c r="R6985"/>
      <c r="S6985"/>
      <c r="T6985"/>
      <c r="U6985"/>
      <c r="V6985"/>
      <c r="W6985"/>
      <c r="X6985" s="410"/>
      <c r="Y6985" s="410"/>
      <c r="Z6985" s="410"/>
      <c r="AA6985" s="410"/>
      <c r="AB6985" s="410"/>
      <c r="AC6985" s="410"/>
      <c r="AD6985" s="410"/>
    </row>
    <row r="6986" spans="3:30" s="30" customFormat="1" x14ac:dyDescent="0.25">
      <c r="C6986" s="33"/>
      <c r="D6986" s="33"/>
      <c r="E6986" s="33"/>
      <c r="F6986" s="33"/>
      <c r="G6986" s="33"/>
      <c r="N6986"/>
      <c r="O6986"/>
      <c r="P6986"/>
      <c r="Q6986"/>
      <c r="R6986"/>
      <c r="S6986"/>
      <c r="T6986"/>
      <c r="U6986"/>
      <c r="V6986"/>
      <c r="W6986"/>
      <c r="X6986" s="410"/>
      <c r="Y6986" s="410"/>
      <c r="Z6986" s="410"/>
      <c r="AA6986" s="410"/>
      <c r="AB6986" s="410"/>
      <c r="AC6986" s="410"/>
      <c r="AD6986" s="410"/>
    </row>
    <row r="6987" spans="3:30" s="30" customFormat="1" x14ac:dyDescent="0.25">
      <c r="C6987" s="33"/>
      <c r="D6987" s="33"/>
      <c r="E6987" s="33"/>
      <c r="F6987" s="33"/>
      <c r="G6987" s="33"/>
      <c r="N6987"/>
      <c r="O6987"/>
      <c r="P6987"/>
      <c r="Q6987"/>
      <c r="R6987"/>
      <c r="S6987"/>
      <c r="T6987"/>
      <c r="U6987"/>
      <c r="V6987"/>
      <c r="W6987"/>
      <c r="X6987" s="410"/>
      <c r="Y6987" s="410"/>
      <c r="Z6987" s="410"/>
      <c r="AA6987" s="410"/>
      <c r="AB6987" s="410"/>
      <c r="AC6987" s="410"/>
      <c r="AD6987" s="410"/>
    </row>
    <row r="6988" spans="3:30" s="30" customFormat="1" x14ac:dyDescent="0.25">
      <c r="C6988" s="33"/>
      <c r="D6988" s="33"/>
      <c r="E6988" s="33"/>
      <c r="F6988" s="33"/>
      <c r="G6988" s="33"/>
      <c r="N6988"/>
      <c r="O6988"/>
      <c r="P6988"/>
      <c r="Q6988"/>
      <c r="R6988"/>
      <c r="S6988"/>
      <c r="T6988"/>
      <c r="U6988"/>
      <c r="V6988"/>
      <c r="W6988"/>
      <c r="X6988" s="410"/>
      <c r="Y6988" s="410"/>
      <c r="Z6988" s="410"/>
      <c r="AA6988" s="410"/>
      <c r="AB6988" s="410"/>
      <c r="AC6988" s="410"/>
      <c r="AD6988" s="410"/>
    </row>
    <row r="6989" spans="3:30" s="30" customFormat="1" x14ac:dyDescent="0.25">
      <c r="C6989" s="33"/>
      <c r="D6989" s="33"/>
      <c r="E6989" s="33"/>
      <c r="F6989" s="33"/>
      <c r="G6989" s="33"/>
      <c r="N6989"/>
      <c r="O6989"/>
      <c r="P6989"/>
      <c r="Q6989"/>
      <c r="R6989"/>
      <c r="S6989"/>
      <c r="T6989"/>
      <c r="U6989"/>
      <c r="V6989"/>
      <c r="W6989"/>
      <c r="X6989" s="410"/>
      <c r="Y6989" s="410"/>
      <c r="Z6989" s="410"/>
      <c r="AA6989" s="410"/>
      <c r="AB6989" s="410"/>
      <c r="AC6989" s="410"/>
      <c r="AD6989" s="410"/>
    </row>
    <row r="6990" spans="3:30" s="30" customFormat="1" x14ac:dyDescent="0.25">
      <c r="C6990" s="33"/>
      <c r="D6990" s="33"/>
      <c r="E6990" s="33"/>
      <c r="F6990" s="33"/>
      <c r="G6990" s="33"/>
      <c r="N6990"/>
      <c r="O6990"/>
      <c r="P6990"/>
      <c r="Q6990"/>
      <c r="R6990"/>
      <c r="S6990"/>
      <c r="T6990"/>
      <c r="U6990"/>
      <c r="V6990"/>
      <c r="W6990"/>
      <c r="X6990" s="410"/>
      <c r="Y6990" s="410"/>
      <c r="Z6990" s="410"/>
      <c r="AA6990" s="410"/>
      <c r="AB6990" s="410"/>
      <c r="AC6990" s="410"/>
      <c r="AD6990" s="410"/>
    </row>
    <row r="6991" spans="3:30" s="30" customFormat="1" x14ac:dyDescent="0.25">
      <c r="C6991" s="33"/>
      <c r="D6991" s="33"/>
      <c r="E6991" s="33"/>
      <c r="F6991" s="33"/>
      <c r="G6991" s="33"/>
      <c r="N6991"/>
      <c r="O6991"/>
      <c r="P6991"/>
      <c r="Q6991"/>
      <c r="R6991"/>
      <c r="S6991"/>
      <c r="T6991"/>
      <c r="U6991"/>
      <c r="V6991"/>
      <c r="W6991"/>
      <c r="X6991" s="410"/>
      <c r="Y6991" s="410"/>
      <c r="Z6991" s="410"/>
      <c r="AA6991" s="410"/>
      <c r="AB6991" s="410"/>
      <c r="AC6991" s="410"/>
      <c r="AD6991" s="410"/>
    </row>
    <row r="6992" spans="3:30" s="30" customFormat="1" x14ac:dyDescent="0.25">
      <c r="C6992" s="33"/>
      <c r="D6992" s="33"/>
      <c r="E6992" s="33"/>
      <c r="F6992" s="33"/>
      <c r="G6992" s="33"/>
      <c r="N6992"/>
      <c r="O6992"/>
      <c r="P6992"/>
      <c r="Q6992"/>
      <c r="R6992"/>
      <c r="S6992"/>
      <c r="T6992"/>
      <c r="U6992"/>
      <c r="V6992"/>
      <c r="W6992"/>
      <c r="X6992" s="410"/>
      <c r="Y6992" s="410"/>
      <c r="Z6992" s="410"/>
      <c r="AA6992" s="410"/>
      <c r="AB6992" s="410"/>
      <c r="AC6992" s="410"/>
      <c r="AD6992" s="410"/>
    </row>
    <row r="6993" spans="3:30" s="30" customFormat="1" x14ac:dyDescent="0.25">
      <c r="C6993" s="33"/>
      <c r="D6993" s="33"/>
      <c r="E6993" s="33"/>
      <c r="F6993" s="33"/>
      <c r="G6993" s="33"/>
      <c r="N6993"/>
      <c r="O6993"/>
      <c r="P6993"/>
      <c r="Q6993"/>
      <c r="R6993"/>
      <c r="S6993"/>
      <c r="T6993"/>
      <c r="U6993"/>
      <c r="V6993"/>
      <c r="W6993"/>
      <c r="X6993" s="410"/>
      <c r="Y6993" s="410"/>
      <c r="Z6993" s="410"/>
      <c r="AA6993" s="410"/>
      <c r="AB6993" s="410"/>
      <c r="AC6993" s="410"/>
      <c r="AD6993" s="410"/>
    </row>
    <row r="6994" spans="3:30" s="30" customFormat="1" x14ac:dyDescent="0.25">
      <c r="C6994" s="33"/>
      <c r="D6994" s="33"/>
      <c r="E6994" s="33"/>
      <c r="F6994" s="33"/>
      <c r="G6994" s="33"/>
      <c r="N6994"/>
      <c r="O6994"/>
      <c r="P6994"/>
      <c r="Q6994"/>
      <c r="R6994"/>
      <c r="S6994"/>
      <c r="T6994"/>
      <c r="U6994"/>
      <c r="V6994"/>
      <c r="W6994"/>
      <c r="X6994" s="410"/>
      <c r="Y6994" s="410"/>
      <c r="Z6994" s="410"/>
      <c r="AA6994" s="410"/>
      <c r="AB6994" s="410"/>
      <c r="AC6994" s="410"/>
      <c r="AD6994" s="410"/>
    </row>
    <row r="6995" spans="3:30" s="30" customFormat="1" x14ac:dyDescent="0.25">
      <c r="C6995" s="33"/>
      <c r="D6995" s="33"/>
      <c r="E6995" s="33"/>
      <c r="F6995" s="33"/>
      <c r="G6995" s="33"/>
      <c r="N6995"/>
      <c r="O6995"/>
      <c r="P6995"/>
      <c r="Q6995"/>
      <c r="R6995"/>
      <c r="S6995"/>
      <c r="T6995"/>
      <c r="U6995"/>
      <c r="V6995"/>
      <c r="W6995"/>
      <c r="X6995" s="410"/>
      <c r="Y6995" s="410"/>
      <c r="Z6995" s="410"/>
      <c r="AA6995" s="410"/>
      <c r="AB6995" s="410"/>
      <c r="AC6995" s="410"/>
      <c r="AD6995" s="410"/>
    </row>
    <row r="6996" spans="3:30" s="30" customFormat="1" x14ac:dyDescent="0.25">
      <c r="C6996" s="33"/>
      <c r="D6996" s="33"/>
      <c r="E6996" s="33"/>
      <c r="F6996" s="33"/>
      <c r="G6996" s="33"/>
      <c r="N6996"/>
      <c r="O6996"/>
      <c r="P6996"/>
      <c r="Q6996"/>
      <c r="R6996"/>
      <c r="S6996"/>
      <c r="T6996"/>
      <c r="U6996"/>
      <c r="V6996"/>
      <c r="W6996"/>
      <c r="X6996" s="410"/>
      <c r="Y6996" s="410"/>
      <c r="Z6996" s="410"/>
      <c r="AA6996" s="410"/>
      <c r="AB6996" s="410"/>
      <c r="AC6996" s="410"/>
      <c r="AD6996" s="410"/>
    </row>
    <row r="6997" spans="3:30" s="30" customFormat="1" x14ac:dyDescent="0.25">
      <c r="C6997" s="33"/>
      <c r="D6997" s="33"/>
      <c r="E6997" s="33"/>
      <c r="F6997" s="33"/>
      <c r="G6997" s="33"/>
      <c r="N6997"/>
      <c r="O6997"/>
      <c r="P6997"/>
      <c r="Q6997"/>
      <c r="R6997"/>
      <c r="S6997"/>
      <c r="T6997"/>
      <c r="U6997"/>
      <c r="V6997"/>
      <c r="W6997"/>
      <c r="X6997" s="410"/>
      <c r="Y6997" s="410"/>
      <c r="Z6997" s="410"/>
      <c r="AA6997" s="410"/>
      <c r="AB6997" s="410"/>
      <c r="AC6997" s="410"/>
      <c r="AD6997" s="410"/>
    </row>
    <row r="6998" spans="3:30" s="30" customFormat="1" x14ac:dyDescent="0.25">
      <c r="C6998" s="33"/>
      <c r="D6998" s="33"/>
      <c r="E6998" s="33"/>
      <c r="F6998" s="33"/>
      <c r="G6998" s="33"/>
      <c r="N6998"/>
      <c r="O6998"/>
      <c r="P6998"/>
      <c r="Q6998"/>
      <c r="R6998"/>
      <c r="S6998"/>
      <c r="T6998"/>
      <c r="U6998"/>
      <c r="V6998"/>
      <c r="W6998"/>
      <c r="X6998" s="410"/>
      <c r="Y6998" s="410"/>
      <c r="Z6998" s="410"/>
      <c r="AA6998" s="410"/>
      <c r="AB6998" s="410"/>
      <c r="AC6998" s="410"/>
      <c r="AD6998" s="410"/>
    </row>
    <row r="6999" spans="3:30" s="30" customFormat="1" x14ac:dyDescent="0.25">
      <c r="C6999" s="33"/>
      <c r="D6999" s="33"/>
      <c r="E6999" s="33"/>
      <c r="F6999" s="33"/>
      <c r="G6999" s="33"/>
      <c r="N6999"/>
      <c r="O6999"/>
      <c r="P6999"/>
      <c r="Q6999"/>
      <c r="R6999"/>
      <c r="S6999"/>
      <c r="T6999"/>
      <c r="U6999"/>
      <c r="V6999"/>
      <c r="W6999"/>
      <c r="X6999" s="410"/>
      <c r="Y6999" s="410"/>
      <c r="Z6999" s="410"/>
      <c r="AA6999" s="410"/>
      <c r="AB6999" s="410"/>
      <c r="AC6999" s="410"/>
      <c r="AD6999" s="410"/>
    </row>
    <row r="7000" spans="3:30" s="30" customFormat="1" x14ac:dyDescent="0.25">
      <c r="C7000" s="33"/>
      <c r="D7000" s="33"/>
      <c r="E7000" s="33"/>
      <c r="F7000" s="33"/>
      <c r="G7000" s="33"/>
      <c r="N7000"/>
      <c r="O7000"/>
      <c r="P7000"/>
      <c r="Q7000"/>
      <c r="R7000"/>
      <c r="S7000"/>
      <c r="T7000"/>
      <c r="U7000"/>
      <c r="V7000"/>
      <c r="W7000"/>
      <c r="X7000" s="410"/>
      <c r="Y7000" s="410"/>
      <c r="Z7000" s="410"/>
      <c r="AA7000" s="410"/>
      <c r="AB7000" s="410"/>
      <c r="AC7000" s="410"/>
      <c r="AD7000" s="410"/>
    </row>
    <row r="7001" spans="3:30" s="30" customFormat="1" x14ac:dyDescent="0.25">
      <c r="C7001" s="33"/>
      <c r="D7001" s="33"/>
      <c r="E7001" s="33"/>
      <c r="F7001" s="33"/>
      <c r="G7001" s="33"/>
      <c r="N7001"/>
      <c r="O7001"/>
      <c r="P7001"/>
      <c r="Q7001"/>
      <c r="R7001"/>
      <c r="S7001"/>
      <c r="T7001"/>
      <c r="U7001"/>
      <c r="V7001"/>
      <c r="W7001"/>
      <c r="X7001" s="410"/>
      <c r="Y7001" s="410"/>
      <c r="Z7001" s="410"/>
      <c r="AA7001" s="410"/>
      <c r="AB7001" s="410"/>
      <c r="AC7001" s="410"/>
      <c r="AD7001" s="410"/>
    </row>
    <row r="7002" spans="3:30" s="30" customFormat="1" x14ac:dyDescent="0.25">
      <c r="C7002" s="33"/>
      <c r="D7002" s="33"/>
      <c r="E7002" s="33"/>
      <c r="F7002" s="33"/>
      <c r="G7002" s="33"/>
      <c r="N7002"/>
      <c r="O7002"/>
      <c r="P7002"/>
      <c r="Q7002"/>
      <c r="R7002"/>
      <c r="S7002"/>
      <c r="T7002"/>
      <c r="U7002"/>
      <c r="V7002"/>
      <c r="W7002"/>
      <c r="X7002" s="410"/>
      <c r="Y7002" s="410"/>
      <c r="Z7002" s="410"/>
      <c r="AA7002" s="410"/>
      <c r="AB7002" s="410"/>
      <c r="AC7002" s="410"/>
      <c r="AD7002" s="410"/>
    </row>
    <row r="7003" spans="3:30" s="30" customFormat="1" x14ac:dyDescent="0.25">
      <c r="C7003" s="33"/>
      <c r="D7003" s="33"/>
      <c r="E7003" s="33"/>
      <c r="F7003" s="33"/>
      <c r="G7003" s="33"/>
      <c r="N7003"/>
      <c r="O7003"/>
      <c r="P7003"/>
      <c r="Q7003"/>
      <c r="R7003"/>
      <c r="S7003"/>
      <c r="T7003"/>
      <c r="U7003"/>
      <c r="V7003"/>
      <c r="W7003"/>
      <c r="X7003" s="410"/>
      <c r="Y7003" s="410"/>
      <c r="Z7003" s="410"/>
      <c r="AA7003" s="410"/>
      <c r="AB7003" s="410"/>
      <c r="AC7003" s="410"/>
      <c r="AD7003" s="410"/>
    </row>
    <row r="7004" spans="3:30" s="30" customFormat="1" x14ac:dyDescent="0.25">
      <c r="C7004" s="33"/>
      <c r="D7004" s="33"/>
      <c r="E7004" s="33"/>
      <c r="F7004" s="33"/>
      <c r="G7004" s="33"/>
      <c r="N7004"/>
      <c r="O7004"/>
      <c r="P7004"/>
      <c r="Q7004"/>
      <c r="R7004"/>
      <c r="S7004"/>
      <c r="T7004"/>
      <c r="U7004"/>
      <c r="V7004"/>
      <c r="W7004"/>
      <c r="X7004" s="410"/>
      <c r="Y7004" s="410"/>
      <c r="Z7004" s="410"/>
      <c r="AA7004" s="410"/>
      <c r="AB7004" s="410"/>
      <c r="AC7004" s="410"/>
      <c r="AD7004" s="410"/>
    </row>
    <row r="7005" spans="3:30" s="30" customFormat="1" x14ac:dyDescent="0.25">
      <c r="C7005" s="33"/>
      <c r="D7005" s="33"/>
      <c r="E7005" s="33"/>
      <c r="F7005" s="33"/>
      <c r="G7005" s="33"/>
      <c r="N7005"/>
      <c r="O7005"/>
      <c r="P7005"/>
      <c r="Q7005"/>
      <c r="R7005"/>
      <c r="S7005"/>
      <c r="T7005"/>
      <c r="U7005"/>
      <c r="V7005"/>
      <c r="W7005"/>
      <c r="X7005" s="410"/>
      <c r="Y7005" s="410"/>
      <c r="Z7005" s="410"/>
      <c r="AA7005" s="410"/>
      <c r="AB7005" s="410"/>
      <c r="AC7005" s="410"/>
      <c r="AD7005" s="410"/>
    </row>
    <row r="7006" spans="3:30" s="30" customFormat="1" x14ac:dyDescent="0.25">
      <c r="C7006" s="33"/>
      <c r="D7006" s="33"/>
      <c r="E7006" s="33"/>
      <c r="F7006" s="33"/>
      <c r="G7006" s="33"/>
      <c r="N7006"/>
      <c r="O7006"/>
      <c r="P7006"/>
      <c r="Q7006"/>
      <c r="R7006"/>
      <c r="S7006"/>
      <c r="T7006"/>
      <c r="U7006"/>
      <c r="V7006"/>
      <c r="W7006"/>
      <c r="X7006" s="410"/>
      <c r="Y7006" s="410"/>
      <c r="Z7006" s="410"/>
      <c r="AA7006" s="410"/>
      <c r="AB7006" s="410"/>
      <c r="AC7006" s="410"/>
      <c r="AD7006" s="410"/>
    </row>
    <row r="7007" spans="3:30" s="30" customFormat="1" x14ac:dyDescent="0.25">
      <c r="C7007" s="33"/>
      <c r="D7007" s="33"/>
      <c r="E7007" s="33"/>
      <c r="F7007" s="33"/>
      <c r="G7007" s="33"/>
      <c r="N7007"/>
      <c r="O7007"/>
      <c r="P7007"/>
      <c r="Q7007"/>
      <c r="R7007"/>
      <c r="S7007"/>
      <c r="T7007"/>
      <c r="U7007"/>
      <c r="V7007"/>
      <c r="W7007"/>
      <c r="X7007" s="410"/>
      <c r="Y7007" s="410"/>
      <c r="Z7007" s="410"/>
      <c r="AA7007" s="410"/>
      <c r="AB7007" s="410"/>
      <c r="AC7007" s="410"/>
      <c r="AD7007" s="410"/>
    </row>
    <row r="7008" spans="3:30" s="30" customFormat="1" x14ac:dyDescent="0.25">
      <c r="C7008" s="33"/>
      <c r="D7008" s="33"/>
      <c r="E7008" s="33"/>
      <c r="F7008" s="33"/>
      <c r="G7008" s="33"/>
      <c r="N7008"/>
      <c r="O7008"/>
      <c r="P7008"/>
      <c r="Q7008"/>
      <c r="R7008"/>
      <c r="S7008"/>
      <c r="T7008"/>
      <c r="U7008"/>
      <c r="V7008"/>
      <c r="W7008"/>
      <c r="X7008" s="410"/>
      <c r="Y7008" s="410"/>
      <c r="Z7008" s="410"/>
      <c r="AA7008" s="410"/>
      <c r="AB7008" s="410"/>
      <c r="AC7008" s="410"/>
      <c r="AD7008" s="410"/>
    </row>
    <row r="7009" spans="3:30" s="30" customFormat="1" x14ac:dyDescent="0.25">
      <c r="C7009" s="33"/>
      <c r="D7009" s="33"/>
      <c r="E7009" s="33"/>
      <c r="F7009" s="33"/>
      <c r="G7009" s="33"/>
      <c r="N7009"/>
      <c r="O7009"/>
      <c r="P7009"/>
      <c r="Q7009"/>
      <c r="R7009"/>
      <c r="S7009"/>
      <c r="T7009"/>
      <c r="U7009"/>
      <c r="V7009"/>
      <c r="W7009"/>
      <c r="X7009" s="410"/>
      <c r="Y7009" s="410"/>
      <c r="Z7009" s="410"/>
      <c r="AA7009" s="410"/>
      <c r="AB7009" s="410"/>
      <c r="AC7009" s="410"/>
      <c r="AD7009" s="410"/>
    </row>
    <row r="7010" spans="3:30" s="30" customFormat="1" x14ac:dyDescent="0.25">
      <c r="C7010" s="33"/>
      <c r="D7010" s="33"/>
      <c r="E7010" s="33"/>
      <c r="F7010" s="33"/>
      <c r="G7010" s="33"/>
      <c r="N7010"/>
      <c r="O7010"/>
      <c r="P7010"/>
      <c r="Q7010"/>
      <c r="R7010"/>
      <c r="S7010"/>
      <c r="T7010"/>
      <c r="U7010"/>
      <c r="V7010"/>
      <c r="W7010"/>
      <c r="X7010" s="410"/>
      <c r="Y7010" s="410"/>
      <c r="Z7010" s="410"/>
      <c r="AA7010" s="410"/>
      <c r="AB7010" s="410"/>
      <c r="AC7010" s="410"/>
      <c r="AD7010" s="410"/>
    </row>
    <row r="7011" spans="3:30" s="30" customFormat="1" x14ac:dyDescent="0.25">
      <c r="C7011" s="33"/>
      <c r="D7011" s="33"/>
      <c r="E7011" s="33"/>
      <c r="F7011" s="33"/>
      <c r="G7011" s="33"/>
      <c r="N7011"/>
      <c r="O7011"/>
      <c r="P7011"/>
      <c r="Q7011"/>
      <c r="R7011"/>
      <c r="S7011"/>
      <c r="T7011"/>
      <c r="U7011"/>
      <c r="V7011"/>
      <c r="W7011"/>
      <c r="X7011" s="410"/>
      <c r="Y7011" s="410"/>
      <c r="Z7011" s="410"/>
      <c r="AA7011" s="410"/>
      <c r="AB7011" s="410"/>
      <c r="AC7011" s="410"/>
      <c r="AD7011" s="410"/>
    </row>
    <row r="7012" spans="3:30" s="30" customFormat="1" x14ac:dyDescent="0.25">
      <c r="C7012" s="33"/>
      <c r="D7012" s="33"/>
      <c r="E7012" s="33"/>
      <c r="F7012" s="33"/>
      <c r="G7012" s="33"/>
      <c r="N7012"/>
      <c r="O7012"/>
      <c r="P7012"/>
      <c r="Q7012"/>
      <c r="R7012"/>
      <c r="S7012"/>
      <c r="T7012"/>
      <c r="U7012"/>
      <c r="V7012"/>
      <c r="W7012"/>
      <c r="X7012" s="410"/>
      <c r="Y7012" s="410"/>
      <c r="Z7012" s="410"/>
      <c r="AA7012" s="410"/>
      <c r="AB7012" s="410"/>
      <c r="AC7012" s="410"/>
      <c r="AD7012" s="410"/>
    </row>
    <row r="7013" spans="3:30" s="30" customFormat="1" x14ac:dyDescent="0.25">
      <c r="C7013" s="33"/>
      <c r="D7013" s="33"/>
      <c r="E7013" s="33"/>
      <c r="F7013" s="33"/>
      <c r="G7013" s="33"/>
      <c r="N7013"/>
      <c r="O7013"/>
      <c r="P7013"/>
      <c r="Q7013"/>
      <c r="R7013"/>
      <c r="S7013"/>
      <c r="T7013"/>
      <c r="U7013"/>
      <c r="V7013"/>
      <c r="W7013"/>
      <c r="X7013" s="410"/>
      <c r="Y7013" s="410"/>
      <c r="Z7013" s="410"/>
      <c r="AA7013" s="410"/>
      <c r="AB7013" s="410"/>
      <c r="AC7013" s="410"/>
      <c r="AD7013" s="410"/>
    </row>
    <row r="7014" spans="3:30" s="30" customFormat="1" x14ac:dyDescent="0.25">
      <c r="C7014" s="33"/>
      <c r="D7014" s="33"/>
      <c r="E7014" s="33"/>
      <c r="F7014" s="33"/>
      <c r="G7014" s="33"/>
      <c r="N7014"/>
      <c r="O7014"/>
      <c r="P7014"/>
      <c r="Q7014"/>
      <c r="R7014"/>
      <c r="S7014"/>
      <c r="T7014"/>
      <c r="U7014"/>
      <c r="V7014"/>
      <c r="W7014"/>
      <c r="X7014" s="410"/>
      <c r="Y7014" s="410"/>
      <c r="Z7014" s="410"/>
      <c r="AA7014" s="410"/>
      <c r="AB7014" s="410"/>
      <c r="AC7014" s="410"/>
      <c r="AD7014" s="410"/>
    </row>
    <row r="7015" spans="3:30" s="30" customFormat="1" x14ac:dyDescent="0.25">
      <c r="C7015" s="33"/>
      <c r="D7015" s="33"/>
      <c r="E7015" s="33"/>
      <c r="F7015" s="33"/>
      <c r="G7015" s="33"/>
      <c r="N7015"/>
      <c r="O7015"/>
      <c r="P7015"/>
      <c r="Q7015"/>
      <c r="R7015"/>
      <c r="S7015"/>
      <c r="T7015"/>
      <c r="U7015"/>
      <c r="V7015"/>
      <c r="W7015"/>
      <c r="X7015" s="410"/>
      <c r="Y7015" s="410"/>
      <c r="Z7015" s="410"/>
      <c r="AA7015" s="410"/>
      <c r="AB7015" s="410"/>
      <c r="AC7015" s="410"/>
      <c r="AD7015" s="410"/>
    </row>
    <row r="7016" spans="3:30" s="30" customFormat="1" x14ac:dyDescent="0.25">
      <c r="C7016" s="33"/>
      <c r="D7016" s="33"/>
      <c r="E7016" s="33"/>
      <c r="F7016" s="33"/>
      <c r="G7016" s="33"/>
      <c r="N7016"/>
      <c r="O7016"/>
      <c r="P7016"/>
      <c r="Q7016"/>
      <c r="R7016"/>
      <c r="S7016"/>
      <c r="T7016"/>
      <c r="U7016"/>
      <c r="V7016"/>
      <c r="W7016"/>
      <c r="X7016" s="410"/>
      <c r="Y7016" s="410"/>
      <c r="Z7016" s="410"/>
      <c r="AA7016" s="410"/>
      <c r="AB7016" s="410"/>
      <c r="AC7016" s="410"/>
      <c r="AD7016" s="410"/>
    </row>
    <row r="7017" spans="3:30" s="30" customFormat="1" x14ac:dyDescent="0.25">
      <c r="C7017" s="33"/>
      <c r="D7017" s="33"/>
      <c r="E7017" s="33"/>
      <c r="F7017" s="33"/>
      <c r="G7017" s="33"/>
      <c r="N7017"/>
      <c r="O7017"/>
      <c r="P7017"/>
      <c r="Q7017"/>
      <c r="R7017"/>
      <c r="S7017"/>
      <c r="T7017"/>
      <c r="U7017"/>
      <c r="V7017"/>
      <c r="W7017"/>
      <c r="X7017" s="410"/>
      <c r="Y7017" s="410"/>
      <c r="Z7017" s="410"/>
      <c r="AA7017" s="410"/>
      <c r="AB7017" s="410"/>
      <c r="AC7017" s="410"/>
      <c r="AD7017" s="410"/>
    </row>
    <row r="7018" spans="3:30" s="30" customFormat="1" x14ac:dyDescent="0.25">
      <c r="C7018" s="33"/>
      <c r="D7018" s="33"/>
      <c r="E7018" s="33"/>
      <c r="F7018" s="33"/>
      <c r="G7018" s="33"/>
      <c r="N7018"/>
      <c r="O7018"/>
      <c r="P7018"/>
      <c r="Q7018"/>
      <c r="R7018"/>
      <c r="S7018"/>
      <c r="T7018"/>
      <c r="U7018"/>
      <c r="V7018"/>
      <c r="W7018"/>
      <c r="X7018" s="410"/>
      <c r="Y7018" s="410"/>
      <c r="Z7018" s="410"/>
      <c r="AA7018" s="410"/>
      <c r="AB7018" s="410"/>
      <c r="AC7018" s="410"/>
      <c r="AD7018" s="410"/>
    </row>
    <row r="7019" spans="3:30" s="30" customFormat="1" x14ac:dyDescent="0.25">
      <c r="C7019" s="33"/>
      <c r="D7019" s="33"/>
      <c r="E7019" s="33"/>
      <c r="F7019" s="33"/>
      <c r="G7019" s="33"/>
      <c r="N7019"/>
      <c r="O7019"/>
      <c r="P7019"/>
      <c r="Q7019"/>
      <c r="R7019"/>
      <c r="S7019"/>
      <c r="T7019"/>
      <c r="U7019"/>
      <c r="V7019"/>
      <c r="W7019"/>
      <c r="X7019" s="410"/>
      <c r="Y7019" s="410"/>
      <c r="Z7019" s="410"/>
      <c r="AA7019" s="410"/>
      <c r="AB7019" s="410"/>
      <c r="AC7019" s="410"/>
      <c r="AD7019" s="410"/>
    </row>
    <row r="7020" spans="3:30" s="30" customFormat="1" x14ac:dyDescent="0.25">
      <c r="C7020" s="33"/>
      <c r="D7020" s="33"/>
      <c r="E7020" s="33"/>
      <c r="F7020" s="33"/>
      <c r="G7020" s="33"/>
      <c r="N7020"/>
      <c r="O7020"/>
      <c r="P7020"/>
      <c r="Q7020"/>
      <c r="R7020"/>
      <c r="S7020"/>
      <c r="T7020"/>
      <c r="U7020"/>
      <c r="V7020"/>
      <c r="W7020"/>
      <c r="X7020" s="410"/>
      <c r="Y7020" s="410"/>
      <c r="Z7020" s="410"/>
      <c r="AA7020" s="410"/>
      <c r="AB7020" s="410"/>
      <c r="AC7020" s="410"/>
      <c r="AD7020" s="410"/>
    </row>
    <row r="7021" spans="3:30" s="30" customFormat="1" x14ac:dyDescent="0.25">
      <c r="C7021" s="33"/>
      <c r="D7021" s="33"/>
      <c r="E7021" s="33"/>
      <c r="F7021" s="33"/>
      <c r="G7021" s="33"/>
      <c r="N7021"/>
      <c r="O7021"/>
      <c r="P7021"/>
      <c r="Q7021"/>
      <c r="R7021"/>
      <c r="S7021"/>
      <c r="T7021"/>
      <c r="U7021"/>
      <c r="V7021"/>
      <c r="W7021"/>
      <c r="X7021" s="410"/>
      <c r="Y7021" s="410"/>
      <c r="Z7021" s="410"/>
      <c r="AA7021" s="410"/>
      <c r="AB7021" s="410"/>
      <c r="AC7021" s="410"/>
      <c r="AD7021" s="410"/>
    </row>
    <row r="7022" spans="3:30" s="30" customFormat="1" x14ac:dyDescent="0.25">
      <c r="C7022" s="33"/>
      <c r="D7022" s="33"/>
      <c r="E7022" s="33"/>
      <c r="F7022" s="33"/>
      <c r="G7022" s="33"/>
      <c r="N7022"/>
      <c r="O7022"/>
      <c r="P7022"/>
      <c r="Q7022"/>
      <c r="R7022"/>
      <c r="S7022"/>
      <c r="T7022"/>
      <c r="U7022"/>
      <c r="V7022"/>
      <c r="W7022"/>
      <c r="X7022" s="410"/>
      <c r="Y7022" s="410"/>
      <c r="Z7022" s="410"/>
      <c r="AA7022" s="410"/>
      <c r="AB7022" s="410"/>
      <c r="AC7022" s="410"/>
      <c r="AD7022" s="410"/>
    </row>
    <row r="7023" spans="3:30" s="30" customFormat="1" x14ac:dyDescent="0.25">
      <c r="C7023" s="33"/>
      <c r="D7023" s="33"/>
      <c r="E7023" s="33"/>
      <c r="F7023" s="33"/>
      <c r="G7023" s="33"/>
      <c r="N7023"/>
      <c r="O7023"/>
      <c r="P7023"/>
      <c r="Q7023"/>
      <c r="R7023"/>
      <c r="S7023"/>
      <c r="T7023"/>
      <c r="U7023"/>
      <c r="V7023"/>
      <c r="W7023"/>
      <c r="X7023" s="410"/>
      <c r="Y7023" s="410"/>
      <c r="Z7023" s="410"/>
      <c r="AA7023" s="410"/>
      <c r="AB7023" s="410"/>
      <c r="AC7023" s="410"/>
      <c r="AD7023" s="410"/>
    </row>
    <row r="7024" spans="3:30" s="30" customFormat="1" x14ac:dyDescent="0.25">
      <c r="C7024" s="33"/>
      <c r="D7024" s="33"/>
      <c r="E7024" s="33"/>
      <c r="F7024" s="33"/>
      <c r="G7024" s="33"/>
      <c r="N7024"/>
      <c r="O7024"/>
      <c r="P7024"/>
      <c r="Q7024"/>
      <c r="R7024"/>
      <c r="S7024"/>
      <c r="T7024"/>
      <c r="U7024"/>
      <c r="V7024"/>
      <c r="W7024"/>
      <c r="X7024" s="410"/>
      <c r="Y7024" s="410"/>
      <c r="Z7024" s="410"/>
      <c r="AA7024" s="410"/>
      <c r="AB7024" s="410"/>
      <c r="AC7024" s="410"/>
      <c r="AD7024" s="410"/>
    </row>
    <row r="7025" spans="3:30" s="30" customFormat="1" x14ac:dyDescent="0.25">
      <c r="C7025" s="33"/>
      <c r="D7025" s="33"/>
      <c r="E7025" s="33"/>
      <c r="F7025" s="33"/>
      <c r="G7025" s="33"/>
      <c r="N7025"/>
      <c r="O7025"/>
      <c r="P7025"/>
      <c r="Q7025"/>
      <c r="R7025"/>
      <c r="S7025"/>
      <c r="T7025"/>
      <c r="U7025"/>
      <c r="V7025"/>
      <c r="W7025"/>
      <c r="X7025" s="410"/>
      <c r="Y7025" s="410"/>
      <c r="Z7025" s="410"/>
      <c r="AA7025" s="410"/>
      <c r="AB7025" s="410"/>
      <c r="AC7025" s="410"/>
      <c r="AD7025" s="410"/>
    </row>
    <row r="7026" spans="3:30" s="30" customFormat="1" x14ac:dyDescent="0.25">
      <c r="C7026" s="33"/>
      <c r="D7026" s="33"/>
      <c r="E7026" s="33"/>
      <c r="F7026" s="33"/>
      <c r="G7026" s="33"/>
      <c r="N7026"/>
      <c r="O7026"/>
      <c r="P7026"/>
      <c r="Q7026"/>
      <c r="R7026"/>
      <c r="S7026"/>
      <c r="T7026"/>
      <c r="U7026"/>
      <c r="V7026"/>
      <c r="W7026"/>
      <c r="X7026" s="410"/>
      <c r="Y7026" s="410"/>
      <c r="Z7026" s="410"/>
      <c r="AA7026" s="410"/>
      <c r="AB7026" s="410"/>
      <c r="AC7026" s="410"/>
      <c r="AD7026" s="410"/>
    </row>
    <row r="7027" spans="3:30" s="30" customFormat="1" x14ac:dyDescent="0.25">
      <c r="C7027" s="33"/>
      <c r="D7027" s="33"/>
      <c r="E7027" s="33"/>
      <c r="F7027" s="33"/>
      <c r="G7027" s="33"/>
      <c r="N7027"/>
      <c r="O7027"/>
      <c r="P7027"/>
      <c r="Q7027"/>
      <c r="R7027"/>
      <c r="S7027"/>
      <c r="T7027"/>
      <c r="U7027"/>
      <c r="V7027"/>
      <c r="W7027"/>
      <c r="X7027" s="410"/>
      <c r="Y7027" s="410"/>
      <c r="Z7027" s="410"/>
      <c r="AA7027" s="410"/>
      <c r="AB7027" s="410"/>
      <c r="AC7027" s="410"/>
      <c r="AD7027" s="410"/>
    </row>
    <row r="7028" spans="3:30" s="30" customFormat="1" x14ac:dyDescent="0.25">
      <c r="C7028" s="33"/>
      <c r="D7028" s="33"/>
      <c r="E7028" s="33"/>
      <c r="F7028" s="33"/>
      <c r="G7028" s="33"/>
      <c r="N7028"/>
      <c r="O7028"/>
      <c r="P7028"/>
      <c r="Q7028"/>
      <c r="R7028"/>
      <c r="S7028"/>
      <c r="T7028"/>
      <c r="U7028"/>
      <c r="V7028"/>
      <c r="W7028"/>
      <c r="X7028" s="410"/>
      <c r="Y7028" s="410"/>
      <c r="Z7028" s="410"/>
      <c r="AA7028" s="410"/>
      <c r="AB7028" s="410"/>
      <c r="AC7028" s="410"/>
      <c r="AD7028" s="410"/>
    </row>
    <row r="7029" spans="3:30" s="30" customFormat="1" x14ac:dyDescent="0.25">
      <c r="C7029" s="33"/>
      <c r="D7029" s="33"/>
      <c r="E7029" s="33"/>
      <c r="F7029" s="33"/>
      <c r="G7029" s="33"/>
      <c r="N7029"/>
      <c r="O7029"/>
      <c r="P7029"/>
      <c r="Q7029"/>
      <c r="R7029"/>
      <c r="S7029"/>
      <c r="T7029"/>
      <c r="U7029"/>
      <c r="V7029"/>
      <c r="W7029"/>
      <c r="X7029" s="410"/>
      <c r="Y7029" s="410"/>
      <c r="Z7029" s="410"/>
      <c r="AA7029" s="410"/>
      <c r="AB7029" s="410"/>
      <c r="AC7029" s="410"/>
      <c r="AD7029" s="410"/>
    </row>
    <row r="7030" spans="3:30" s="30" customFormat="1" x14ac:dyDescent="0.25">
      <c r="C7030" s="33"/>
      <c r="D7030" s="33"/>
      <c r="E7030" s="33"/>
      <c r="F7030" s="33"/>
      <c r="G7030" s="33"/>
      <c r="N7030"/>
      <c r="O7030"/>
      <c r="P7030"/>
      <c r="Q7030"/>
      <c r="R7030"/>
      <c r="S7030"/>
      <c r="T7030"/>
      <c r="U7030"/>
      <c r="V7030"/>
      <c r="W7030"/>
      <c r="X7030" s="410"/>
      <c r="Y7030" s="410"/>
      <c r="Z7030" s="410"/>
      <c r="AA7030" s="410"/>
      <c r="AB7030" s="410"/>
      <c r="AC7030" s="410"/>
      <c r="AD7030" s="410"/>
    </row>
    <row r="7031" spans="3:30" s="30" customFormat="1" x14ac:dyDescent="0.25">
      <c r="C7031" s="33"/>
      <c r="D7031" s="33"/>
      <c r="E7031" s="33"/>
      <c r="F7031" s="33"/>
      <c r="G7031" s="33"/>
      <c r="N7031"/>
      <c r="O7031"/>
      <c r="P7031"/>
      <c r="Q7031"/>
      <c r="R7031"/>
      <c r="S7031"/>
      <c r="T7031"/>
      <c r="U7031"/>
      <c r="V7031"/>
      <c r="W7031"/>
      <c r="X7031" s="410"/>
      <c r="Y7031" s="410"/>
      <c r="Z7031" s="410"/>
      <c r="AA7031" s="410"/>
      <c r="AB7031" s="410"/>
      <c r="AC7031" s="410"/>
      <c r="AD7031" s="410"/>
    </row>
    <row r="7032" spans="3:30" s="30" customFormat="1" x14ac:dyDescent="0.25">
      <c r="C7032" s="33"/>
      <c r="D7032" s="33"/>
      <c r="E7032" s="33"/>
      <c r="F7032" s="33"/>
      <c r="G7032" s="33"/>
      <c r="N7032"/>
      <c r="O7032"/>
      <c r="P7032"/>
      <c r="Q7032"/>
      <c r="R7032"/>
      <c r="S7032"/>
      <c r="T7032"/>
      <c r="U7032"/>
      <c r="V7032"/>
      <c r="W7032"/>
      <c r="X7032" s="410"/>
      <c r="Y7032" s="410"/>
      <c r="Z7032" s="410"/>
      <c r="AA7032" s="410"/>
      <c r="AB7032" s="410"/>
      <c r="AC7032" s="410"/>
      <c r="AD7032" s="410"/>
    </row>
    <row r="7033" spans="3:30" s="30" customFormat="1" x14ac:dyDescent="0.25">
      <c r="C7033" s="33"/>
      <c r="D7033" s="33"/>
      <c r="E7033" s="33"/>
      <c r="F7033" s="33"/>
      <c r="G7033" s="33"/>
      <c r="N7033"/>
      <c r="O7033"/>
      <c r="P7033"/>
      <c r="Q7033"/>
      <c r="R7033"/>
      <c r="S7033"/>
      <c r="T7033"/>
      <c r="U7033"/>
      <c r="V7033"/>
      <c r="W7033"/>
      <c r="X7033" s="410"/>
      <c r="Y7033" s="410"/>
      <c r="Z7033" s="410"/>
      <c r="AA7033" s="410"/>
      <c r="AB7033" s="410"/>
      <c r="AC7033" s="410"/>
      <c r="AD7033" s="410"/>
    </row>
    <row r="7034" spans="3:30" s="30" customFormat="1" x14ac:dyDescent="0.25">
      <c r="C7034" s="33"/>
      <c r="D7034" s="33"/>
      <c r="E7034" s="33"/>
      <c r="F7034" s="33"/>
      <c r="G7034" s="33"/>
      <c r="N7034"/>
      <c r="O7034"/>
      <c r="P7034"/>
      <c r="Q7034"/>
      <c r="R7034"/>
      <c r="S7034"/>
      <c r="T7034"/>
      <c r="U7034"/>
      <c r="V7034"/>
      <c r="W7034"/>
      <c r="X7034" s="410"/>
      <c r="Y7034" s="410"/>
      <c r="Z7034" s="410"/>
      <c r="AA7034" s="410"/>
      <c r="AB7034" s="410"/>
      <c r="AC7034" s="410"/>
      <c r="AD7034" s="410"/>
    </row>
    <row r="7035" spans="3:30" s="30" customFormat="1" x14ac:dyDescent="0.25">
      <c r="C7035" s="33"/>
      <c r="D7035" s="33"/>
      <c r="E7035" s="33"/>
      <c r="F7035" s="33"/>
      <c r="G7035" s="33"/>
      <c r="N7035"/>
      <c r="O7035"/>
      <c r="P7035"/>
      <c r="Q7035"/>
      <c r="R7035"/>
      <c r="S7035"/>
      <c r="T7035"/>
      <c r="U7035"/>
      <c r="V7035"/>
      <c r="W7035"/>
      <c r="X7035" s="410"/>
      <c r="Y7035" s="410"/>
      <c r="Z7035" s="410"/>
      <c r="AA7035" s="410"/>
      <c r="AB7035" s="410"/>
      <c r="AC7035" s="410"/>
      <c r="AD7035" s="410"/>
    </row>
    <row r="7036" spans="3:30" s="30" customFormat="1" x14ac:dyDescent="0.25">
      <c r="C7036" s="33"/>
      <c r="D7036" s="33"/>
      <c r="E7036" s="33"/>
      <c r="F7036" s="33"/>
      <c r="G7036" s="33"/>
      <c r="N7036"/>
      <c r="O7036"/>
      <c r="P7036"/>
      <c r="Q7036"/>
      <c r="R7036"/>
      <c r="S7036"/>
      <c r="T7036"/>
      <c r="U7036"/>
      <c r="V7036"/>
      <c r="W7036"/>
      <c r="X7036" s="410"/>
      <c r="Y7036" s="410"/>
      <c r="Z7036" s="410"/>
      <c r="AA7036" s="410"/>
      <c r="AB7036" s="410"/>
      <c r="AC7036" s="410"/>
      <c r="AD7036" s="410"/>
    </row>
    <row r="7037" spans="3:30" s="30" customFormat="1" x14ac:dyDescent="0.25">
      <c r="C7037" s="33"/>
      <c r="D7037" s="33"/>
      <c r="E7037" s="33"/>
      <c r="F7037" s="33"/>
      <c r="G7037" s="33"/>
      <c r="N7037"/>
      <c r="O7037"/>
      <c r="P7037"/>
      <c r="Q7037"/>
      <c r="R7037"/>
      <c r="S7037"/>
      <c r="T7037"/>
      <c r="U7037"/>
      <c r="V7037"/>
      <c r="W7037"/>
      <c r="X7037" s="410"/>
      <c r="Y7037" s="410"/>
      <c r="Z7037" s="410"/>
      <c r="AA7037" s="410"/>
      <c r="AB7037" s="410"/>
      <c r="AC7037" s="410"/>
      <c r="AD7037" s="410"/>
    </row>
    <row r="7038" spans="3:30" s="30" customFormat="1" x14ac:dyDescent="0.25">
      <c r="C7038" s="33"/>
      <c r="D7038" s="33"/>
      <c r="E7038" s="33"/>
      <c r="F7038" s="33"/>
      <c r="G7038" s="33"/>
      <c r="N7038"/>
      <c r="O7038"/>
      <c r="P7038"/>
      <c r="Q7038"/>
      <c r="R7038"/>
      <c r="S7038"/>
      <c r="T7038"/>
      <c r="U7038"/>
      <c r="V7038"/>
      <c r="W7038"/>
      <c r="X7038" s="410"/>
      <c r="Y7038" s="410"/>
      <c r="Z7038" s="410"/>
      <c r="AA7038" s="410"/>
      <c r="AB7038" s="410"/>
      <c r="AC7038" s="410"/>
      <c r="AD7038" s="410"/>
    </row>
    <row r="7039" spans="3:30" s="30" customFormat="1" x14ac:dyDescent="0.25">
      <c r="C7039" s="33"/>
      <c r="D7039" s="33"/>
      <c r="E7039" s="33"/>
      <c r="F7039" s="33"/>
      <c r="G7039" s="33"/>
      <c r="N7039"/>
      <c r="O7039"/>
      <c r="P7039"/>
      <c r="Q7039"/>
      <c r="R7039"/>
      <c r="S7039"/>
      <c r="T7039"/>
      <c r="U7039"/>
      <c r="V7039"/>
      <c r="W7039"/>
      <c r="X7039" s="410"/>
      <c r="Y7039" s="410"/>
      <c r="Z7039" s="410"/>
      <c r="AA7039" s="410"/>
      <c r="AB7039" s="410"/>
      <c r="AC7039" s="410"/>
      <c r="AD7039" s="410"/>
    </row>
    <row r="7040" spans="3:30" s="30" customFormat="1" x14ac:dyDescent="0.25">
      <c r="C7040" s="33"/>
      <c r="D7040" s="33"/>
      <c r="E7040" s="33"/>
      <c r="F7040" s="33"/>
      <c r="G7040" s="33"/>
      <c r="N7040"/>
      <c r="O7040"/>
      <c r="P7040"/>
      <c r="Q7040"/>
      <c r="R7040"/>
      <c r="S7040"/>
      <c r="T7040"/>
      <c r="U7040"/>
      <c r="V7040"/>
      <c r="W7040"/>
      <c r="X7040" s="410"/>
      <c r="Y7040" s="410"/>
      <c r="Z7040" s="410"/>
      <c r="AA7040" s="410"/>
      <c r="AB7040" s="410"/>
      <c r="AC7040" s="410"/>
      <c r="AD7040" s="410"/>
    </row>
    <row r="7041" spans="1:30" s="30" customFormat="1" x14ac:dyDescent="0.25">
      <c r="C7041" s="33"/>
      <c r="D7041" s="33"/>
      <c r="E7041" s="33"/>
      <c r="F7041" s="33"/>
      <c r="G7041" s="33"/>
      <c r="N7041"/>
      <c r="O7041"/>
      <c r="P7041"/>
      <c r="Q7041"/>
      <c r="R7041"/>
      <c r="S7041"/>
      <c r="T7041"/>
      <c r="U7041"/>
      <c r="V7041"/>
      <c r="W7041"/>
      <c r="X7041" s="410"/>
      <c r="Y7041" s="410"/>
      <c r="Z7041" s="410"/>
      <c r="AA7041" s="410"/>
      <c r="AB7041" s="410"/>
      <c r="AC7041" s="410"/>
      <c r="AD7041" s="410"/>
    </row>
    <row r="7042" spans="1:30" s="30" customFormat="1" x14ac:dyDescent="0.25">
      <c r="C7042" s="33"/>
      <c r="D7042" s="33"/>
      <c r="E7042" s="33"/>
      <c r="F7042" s="33"/>
      <c r="G7042" s="33"/>
      <c r="N7042"/>
      <c r="O7042"/>
      <c r="P7042"/>
      <c r="Q7042"/>
      <c r="R7042"/>
      <c r="S7042"/>
      <c r="T7042"/>
      <c r="U7042"/>
      <c r="V7042"/>
      <c r="W7042"/>
      <c r="X7042" s="410"/>
      <c r="Y7042" s="410"/>
      <c r="Z7042" s="410"/>
      <c r="AA7042" s="410"/>
      <c r="AB7042" s="410"/>
      <c r="AC7042" s="410"/>
      <c r="AD7042" s="410"/>
    </row>
    <row r="7043" spans="1:30" s="30" customFormat="1" x14ac:dyDescent="0.25">
      <c r="C7043" s="33"/>
      <c r="D7043" s="33"/>
      <c r="E7043" s="33"/>
      <c r="F7043" s="33"/>
      <c r="G7043" s="33"/>
      <c r="N7043"/>
      <c r="O7043"/>
      <c r="P7043"/>
      <c r="Q7043"/>
      <c r="R7043"/>
      <c r="S7043"/>
      <c r="T7043"/>
      <c r="U7043"/>
      <c r="V7043"/>
      <c r="W7043"/>
      <c r="X7043" s="410"/>
      <c r="Y7043" s="410"/>
      <c r="Z7043" s="410"/>
      <c r="AA7043" s="410"/>
      <c r="AB7043" s="410"/>
      <c r="AC7043" s="410"/>
      <c r="AD7043" s="410"/>
    </row>
    <row r="7044" spans="1:30" s="30" customFormat="1" x14ac:dyDescent="0.25">
      <c r="C7044" s="33"/>
      <c r="D7044" s="33"/>
      <c r="E7044" s="33"/>
      <c r="F7044" s="33"/>
      <c r="G7044" s="33"/>
      <c r="N7044"/>
      <c r="O7044"/>
      <c r="P7044"/>
      <c r="Q7044"/>
      <c r="R7044"/>
      <c r="S7044"/>
      <c r="T7044"/>
      <c r="U7044"/>
      <c r="V7044"/>
      <c r="W7044"/>
      <c r="X7044" s="410"/>
      <c r="Y7044" s="410"/>
      <c r="Z7044" s="410"/>
      <c r="AA7044" s="410"/>
      <c r="AB7044" s="410"/>
      <c r="AC7044" s="410"/>
      <c r="AD7044" s="410"/>
    </row>
    <row r="7045" spans="1:30" s="30" customFormat="1" x14ac:dyDescent="0.25">
      <c r="C7045" s="33"/>
      <c r="D7045" s="33"/>
      <c r="E7045" s="33"/>
      <c r="F7045" s="33"/>
      <c r="G7045" s="33"/>
      <c r="N7045"/>
      <c r="O7045"/>
      <c r="P7045"/>
      <c r="Q7045"/>
      <c r="R7045"/>
      <c r="S7045"/>
      <c r="T7045"/>
      <c r="U7045"/>
      <c r="V7045"/>
      <c r="W7045"/>
      <c r="X7045" s="410"/>
      <c r="Y7045" s="410"/>
      <c r="Z7045" s="410"/>
      <c r="AA7045" s="410"/>
      <c r="AB7045" s="410"/>
      <c r="AC7045" s="410"/>
      <c r="AD7045" s="410"/>
    </row>
    <row r="7046" spans="1:30" s="30" customFormat="1" x14ac:dyDescent="0.25">
      <c r="C7046" s="33"/>
      <c r="D7046" s="33"/>
      <c r="E7046" s="33"/>
      <c r="F7046" s="33"/>
      <c r="G7046" s="33"/>
      <c r="N7046"/>
      <c r="O7046"/>
      <c r="P7046"/>
      <c r="Q7046"/>
      <c r="R7046"/>
      <c r="S7046"/>
      <c r="T7046"/>
      <c r="U7046"/>
      <c r="V7046"/>
      <c r="W7046"/>
      <c r="X7046" s="410"/>
      <c r="Y7046" s="410"/>
      <c r="Z7046" s="410"/>
      <c r="AA7046" s="410"/>
      <c r="AB7046" s="410"/>
      <c r="AC7046" s="410"/>
      <c r="AD7046" s="410"/>
    </row>
    <row r="7047" spans="1:30" s="30" customFormat="1" x14ac:dyDescent="0.25">
      <c r="C7047" s="33"/>
      <c r="D7047" s="33"/>
      <c r="E7047" s="33"/>
      <c r="F7047" s="33"/>
      <c r="G7047" s="33"/>
      <c r="N7047"/>
      <c r="O7047"/>
      <c r="P7047"/>
      <c r="Q7047"/>
      <c r="R7047"/>
      <c r="S7047"/>
      <c r="T7047"/>
      <c r="U7047"/>
      <c r="V7047"/>
      <c r="W7047"/>
      <c r="X7047" s="410"/>
      <c r="Y7047" s="410"/>
      <c r="Z7047" s="410"/>
      <c r="AA7047" s="410"/>
      <c r="AB7047" s="410"/>
      <c r="AC7047" s="410"/>
      <c r="AD7047" s="410"/>
    </row>
    <row r="7048" spans="1:30" s="30" customFormat="1" x14ac:dyDescent="0.25">
      <c r="C7048" s="33"/>
      <c r="D7048" s="33"/>
      <c r="E7048" s="33"/>
      <c r="F7048" s="33"/>
      <c r="G7048" s="33"/>
      <c r="N7048"/>
      <c r="O7048"/>
      <c r="P7048"/>
      <c r="Q7048"/>
      <c r="R7048"/>
      <c r="S7048"/>
      <c r="T7048"/>
      <c r="U7048"/>
      <c r="V7048"/>
      <c r="W7048"/>
      <c r="X7048" s="410"/>
      <c r="Y7048" s="410"/>
      <c r="Z7048" s="410"/>
      <c r="AA7048" s="410"/>
      <c r="AB7048" s="410"/>
      <c r="AC7048" s="410"/>
      <c r="AD7048" s="410"/>
    </row>
    <row r="7049" spans="1:30" s="30" customFormat="1" x14ac:dyDescent="0.25">
      <c r="C7049" s="33"/>
      <c r="D7049" s="33"/>
      <c r="E7049" s="33"/>
      <c r="F7049" s="33"/>
      <c r="G7049" s="33"/>
      <c r="N7049"/>
      <c r="O7049"/>
      <c r="P7049"/>
      <c r="Q7049"/>
      <c r="R7049"/>
      <c r="S7049"/>
      <c r="T7049"/>
      <c r="U7049"/>
      <c r="V7049"/>
      <c r="W7049"/>
      <c r="X7049" s="410"/>
      <c r="Y7049" s="410"/>
      <c r="Z7049" s="410"/>
      <c r="AA7049" s="410"/>
      <c r="AB7049" s="410"/>
      <c r="AC7049" s="410"/>
      <c r="AD7049" s="410"/>
    </row>
    <row r="7050" spans="1:30" s="30" customFormat="1" x14ac:dyDescent="0.25">
      <c r="C7050" s="33"/>
      <c r="D7050" s="33"/>
      <c r="E7050" s="33"/>
      <c r="F7050" s="33"/>
      <c r="G7050" s="33"/>
      <c r="N7050"/>
      <c r="O7050"/>
      <c r="P7050"/>
      <c r="Q7050"/>
      <c r="R7050"/>
      <c r="S7050"/>
      <c r="T7050"/>
      <c r="U7050"/>
      <c r="V7050"/>
      <c r="W7050"/>
      <c r="X7050" s="410"/>
      <c r="Y7050" s="410"/>
      <c r="Z7050" s="410"/>
      <c r="AA7050" s="410"/>
      <c r="AB7050" s="410"/>
      <c r="AC7050" s="410"/>
      <c r="AD7050" s="410"/>
    </row>
    <row r="7051" spans="1:30" s="30" customFormat="1" x14ac:dyDescent="0.25">
      <c r="C7051" s="33"/>
      <c r="D7051" s="33"/>
      <c r="E7051" s="33"/>
      <c r="F7051" s="33"/>
      <c r="G7051" s="33"/>
      <c r="N7051"/>
      <c r="O7051"/>
      <c r="P7051"/>
      <c r="Q7051"/>
      <c r="R7051"/>
      <c r="S7051"/>
      <c r="T7051"/>
      <c r="U7051"/>
      <c r="V7051"/>
      <c r="W7051"/>
      <c r="X7051" s="410"/>
      <c r="Y7051" s="410"/>
      <c r="Z7051" s="410"/>
      <c r="AA7051" s="410"/>
      <c r="AB7051" s="410"/>
      <c r="AC7051" s="410"/>
      <c r="AD7051" s="410"/>
    </row>
    <row r="7052" spans="1:30" s="30" customFormat="1" x14ac:dyDescent="0.25">
      <c r="C7052" s="33"/>
      <c r="D7052" s="33"/>
      <c r="E7052" s="33"/>
      <c r="F7052" s="33"/>
      <c r="G7052" s="33"/>
      <c r="N7052"/>
      <c r="O7052"/>
      <c r="P7052"/>
      <c r="Q7052"/>
      <c r="R7052"/>
      <c r="S7052"/>
      <c r="T7052"/>
      <c r="U7052"/>
      <c r="V7052"/>
      <c r="W7052"/>
      <c r="X7052" s="410"/>
      <c r="Y7052" s="410"/>
      <c r="Z7052" s="410"/>
      <c r="AA7052" s="410"/>
      <c r="AB7052" s="410"/>
      <c r="AC7052" s="410"/>
      <c r="AD7052" s="410"/>
    </row>
    <row r="7053" spans="1:30" s="30" customFormat="1" x14ac:dyDescent="0.25">
      <c r="C7053" s="33"/>
      <c r="D7053" s="33"/>
      <c r="E7053" s="33"/>
      <c r="F7053" s="33"/>
      <c r="G7053" s="33"/>
      <c r="N7053"/>
      <c r="O7053"/>
      <c r="P7053"/>
      <c r="Q7053"/>
      <c r="R7053"/>
      <c r="S7053"/>
      <c r="T7053"/>
      <c r="U7053"/>
      <c r="V7053"/>
      <c r="W7053"/>
      <c r="X7053" s="410"/>
      <c r="Y7053" s="410"/>
      <c r="Z7053" s="410"/>
      <c r="AA7053" s="410"/>
      <c r="AB7053" s="410"/>
      <c r="AC7053" s="410"/>
      <c r="AD7053" s="410"/>
    </row>
    <row r="7054" spans="1:30" s="30" customFormat="1" x14ac:dyDescent="0.25">
      <c r="C7054" s="33"/>
      <c r="D7054" s="33"/>
      <c r="E7054" s="33"/>
      <c r="F7054" s="33"/>
      <c r="G7054" s="33"/>
      <c r="N7054"/>
      <c r="O7054"/>
      <c r="P7054"/>
      <c r="Q7054"/>
      <c r="R7054"/>
      <c r="S7054"/>
      <c r="T7054"/>
      <c r="U7054"/>
      <c r="V7054"/>
      <c r="W7054"/>
      <c r="X7054" s="410"/>
      <c r="Y7054" s="410"/>
      <c r="Z7054" s="410"/>
      <c r="AA7054" s="410"/>
      <c r="AB7054" s="410"/>
      <c r="AC7054" s="410"/>
      <c r="AD7054" s="410"/>
    </row>
    <row r="7055" spans="1:30" s="30" customFormat="1" x14ac:dyDescent="0.25">
      <c r="A7055"/>
      <c r="B7055"/>
      <c r="C7055" s="33"/>
      <c r="D7055" s="33"/>
      <c r="E7055" s="33"/>
      <c r="F7055" s="33"/>
      <c r="G7055" s="33"/>
      <c r="N7055"/>
      <c r="O7055"/>
      <c r="P7055"/>
      <c r="Q7055"/>
      <c r="R7055"/>
      <c r="S7055"/>
      <c r="T7055"/>
      <c r="U7055"/>
      <c r="V7055"/>
      <c r="W7055"/>
      <c r="X7055" s="410"/>
      <c r="Y7055" s="410"/>
      <c r="Z7055" s="410"/>
      <c r="AA7055" s="410"/>
      <c r="AB7055" s="410"/>
      <c r="AC7055" s="410"/>
      <c r="AD7055" s="410"/>
    </row>
    <row r="7056" spans="1:30" s="30" customFormat="1" x14ac:dyDescent="0.25">
      <c r="A7056"/>
      <c r="B7056"/>
      <c r="C7056" s="33"/>
      <c r="D7056" s="33"/>
      <c r="E7056" s="33"/>
      <c r="F7056" s="33"/>
      <c r="G7056" s="33"/>
      <c r="N7056"/>
      <c r="O7056"/>
      <c r="P7056"/>
      <c r="Q7056"/>
      <c r="R7056"/>
      <c r="S7056"/>
      <c r="T7056"/>
      <c r="U7056"/>
      <c r="V7056"/>
      <c r="W7056"/>
      <c r="X7056" s="410"/>
      <c r="Y7056" s="410"/>
      <c r="Z7056" s="410"/>
      <c r="AA7056" s="410"/>
      <c r="AB7056" s="410"/>
      <c r="AC7056" s="410"/>
      <c r="AD7056" s="410"/>
    </row>
    <row r="7057" spans="1:30" s="30" customFormat="1" x14ac:dyDescent="0.25">
      <c r="A7057"/>
      <c r="B7057"/>
      <c r="C7057" s="33"/>
      <c r="D7057" s="33"/>
      <c r="E7057" s="33"/>
      <c r="F7057" s="33"/>
      <c r="G7057" s="33"/>
      <c r="N7057"/>
      <c r="O7057"/>
      <c r="P7057"/>
      <c r="Q7057"/>
      <c r="R7057"/>
      <c r="S7057"/>
      <c r="T7057"/>
      <c r="U7057"/>
      <c r="V7057"/>
      <c r="W7057"/>
      <c r="X7057" s="410"/>
      <c r="Y7057" s="410"/>
      <c r="Z7057" s="410"/>
      <c r="AA7057" s="410"/>
      <c r="AB7057" s="410"/>
      <c r="AC7057" s="410"/>
      <c r="AD7057" s="410"/>
    </row>
    <row r="7058" spans="1:30" s="30" customFormat="1" x14ac:dyDescent="0.25">
      <c r="A7058"/>
      <c r="B7058"/>
      <c r="C7058" s="33"/>
      <c r="D7058" s="33"/>
      <c r="E7058" s="33"/>
      <c r="F7058" s="33"/>
      <c r="G7058" s="33"/>
      <c r="N7058"/>
      <c r="O7058"/>
      <c r="P7058"/>
      <c r="Q7058"/>
      <c r="R7058"/>
      <c r="S7058"/>
      <c r="T7058"/>
      <c r="U7058"/>
      <c r="V7058"/>
      <c r="W7058"/>
      <c r="X7058" s="410"/>
      <c r="Y7058" s="410"/>
      <c r="Z7058" s="410"/>
      <c r="AA7058" s="410"/>
      <c r="AB7058" s="410"/>
      <c r="AC7058" s="410"/>
      <c r="AD7058" s="410"/>
    </row>
    <row r="7059" spans="1:30" s="30" customFormat="1" x14ac:dyDescent="0.25">
      <c r="A7059"/>
      <c r="B7059"/>
      <c r="C7059" s="33"/>
      <c r="D7059" s="33"/>
      <c r="E7059" s="33"/>
      <c r="F7059" s="33"/>
      <c r="G7059" s="33"/>
      <c r="N7059"/>
      <c r="O7059"/>
      <c r="P7059"/>
      <c r="Q7059"/>
      <c r="R7059"/>
      <c r="S7059"/>
      <c r="T7059"/>
      <c r="U7059"/>
      <c r="V7059"/>
      <c r="W7059"/>
      <c r="X7059" s="410"/>
      <c r="Y7059" s="410"/>
      <c r="Z7059" s="410"/>
      <c r="AA7059" s="410"/>
      <c r="AB7059" s="410"/>
      <c r="AC7059" s="410"/>
      <c r="AD7059" s="410"/>
    </row>
    <row r="7060" spans="1:30" s="30" customFormat="1" x14ac:dyDescent="0.25">
      <c r="A7060"/>
      <c r="B7060"/>
      <c r="C7060" s="33"/>
      <c r="D7060" s="33"/>
      <c r="E7060" s="33"/>
      <c r="F7060" s="33"/>
      <c r="G7060" s="33"/>
      <c r="N7060"/>
      <c r="O7060"/>
      <c r="P7060"/>
      <c r="Q7060"/>
      <c r="R7060"/>
      <c r="S7060"/>
      <c r="T7060"/>
      <c r="U7060"/>
      <c r="V7060"/>
      <c r="W7060"/>
      <c r="X7060" s="410"/>
      <c r="Y7060" s="410"/>
      <c r="Z7060" s="410"/>
      <c r="AA7060" s="410"/>
      <c r="AB7060" s="410"/>
      <c r="AC7060" s="410"/>
      <c r="AD7060" s="410"/>
    </row>
    <row r="7061" spans="1:30" s="30" customFormat="1" x14ac:dyDescent="0.25">
      <c r="A7061"/>
      <c r="B7061"/>
      <c r="C7061" s="33"/>
      <c r="D7061" s="33"/>
      <c r="E7061" s="33"/>
      <c r="F7061" s="33"/>
      <c r="G7061" s="33"/>
      <c r="N7061"/>
      <c r="O7061"/>
      <c r="P7061"/>
      <c r="Q7061"/>
      <c r="R7061"/>
      <c r="S7061"/>
      <c r="T7061"/>
      <c r="U7061"/>
      <c r="V7061"/>
      <c r="W7061"/>
      <c r="X7061" s="410"/>
      <c r="Y7061" s="410"/>
      <c r="Z7061" s="410"/>
      <c r="AA7061" s="410"/>
      <c r="AB7061" s="410"/>
      <c r="AC7061" s="410"/>
      <c r="AD7061" s="410"/>
    </row>
    <row r="7062" spans="1:30" s="30" customFormat="1" x14ac:dyDescent="0.25">
      <c r="A7062"/>
      <c r="B7062"/>
      <c r="C7062" s="33"/>
      <c r="D7062" s="33"/>
      <c r="E7062" s="33"/>
      <c r="F7062" s="33"/>
      <c r="G7062" s="33"/>
      <c r="N7062"/>
      <c r="O7062"/>
      <c r="P7062"/>
      <c r="Q7062"/>
      <c r="R7062"/>
      <c r="S7062"/>
      <c r="T7062"/>
      <c r="U7062"/>
      <c r="V7062"/>
      <c r="W7062"/>
      <c r="X7062" s="410"/>
      <c r="Y7062" s="410"/>
      <c r="Z7062" s="410"/>
      <c r="AA7062" s="410"/>
      <c r="AB7062" s="410"/>
      <c r="AC7062" s="410"/>
      <c r="AD7062" s="410"/>
    </row>
    <row r="7063" spans="1:30" s="30" customFormat="1" x14ac:dyDescent="0.25">
      <c r="A7063"/>
      <c r="B7063"/>
      <c r="C7063" s="33"/>
      <c r="D7063" s="33"/>
      <c r="E7063" s="33"/>
      <c r="F7063" s="33"/>
      <c r="G7063" s="33"/>
      <c r="N7063"/>
      <c r="O7063"/>
      <c r="P7063"/>
      <c r="Q7063"/>
      <c r="R7063"/>
      <c r="S7063"/>
      <c r="T7063"/>
      <c r="U7063"/>
      <c r="V7063"/>
      <c r="W7063"/>
      <c r="X7063" s="410"/>
      <c r="Y7063" s="410"/>
      <c r="Z7063" s="410"/>
      <c r="AA7063" s="410"/>
      <c r="AB7063" s="410"/>
      <c r="AC7063" s="410"/>
      <c r="AD7063" s="410"/>
    </row>
    <row r="7064" spans="1:30" s="30" customFormat="1" x14ac:dyDescent="0.25">
      <c r="A7064"/>
      <c r="B7064"/>
      <c r="C7064" s="33"/>
      <c r="D7064" s="33"/>
      <c r="E7064" s="33"/>
      <c r="F7064" s="33"/>
      <c r="G7064" s="33"/>
      <c r="N7064"/>
      <c r="O7064"/>
      <c r="P7064"/>
      <c r="Q7064"/>
      <c r="R7064"/>
      <c r="S7064"/>
      <c r="T7064"/>
      <c r="U7064"/>
      <c r="V7064"/>
      <c r="W7064"/>
      <c r="X7064" s="410"/>
      <c r="Y7064" s="410"/>
      <c r="Z7064" s="410"/>
      <c r="AA7064" s="410"/>
      <c r="AB7064" s="410"/>
      <c r="AC7064" s="410"/>
      <c r="AD7064" s="410"/>
    </row>
    <row r="7065" spans="1:30" s="30" customFormat="1" x14ac:dyDescent="0.25">
      <c r="A7065"/>
      <c r="B7065"/>
      <c r="C7065" s="33"/>
      <c r="D7065" s="33"/>
      <c r="E7065" s="33"/>
      <c r="F7065" s="33"/>
      <c r="G7065" s="33"/>
      <c r="N7065"/>
      <c r="O7065"/>
      <c r="P7065"/>
      <c r="Q7065"/>
      <c r="R7065"/>
      <c r="S7065"/>
      <c r="T7065"/>
      <c r="U7065"/>
      <c r="V7065"/>
      <c r="W7065"/>
      <c r="X7065" s="410"/>
      <c r="Y7065" s="410"/>
      <c r="Z7065" s="410"/>
      <c r="AA7065" s="410"/>
      <c r="AB7065" s="410"/>
      <c r="AC7065" s="410"/>
      <c r="AD7065" s="410"/>
    </row>
    <row r="7066" spans="1:30" s="30" customFormat="1" x14ac:dyDescent="0.25">
      <c r="A7066"/>
      <c r="B7066"/>
      <c r="C7066" s="33"/>
      <c r="D7066" s="33"/>
      <c r="E7066" s="33"/>
      <c r="F7066" s="33"/>
      <c r="G7066" s="33"/>
      <c r="N7066"/>
      <c r="O7066"/>
      <c r="P7066"/>
      <c r="Q7066"/>
      <c r="R7066"/>
      <c r="S7066"/>
      <c r="T7066"/>
      <c r="U7066"/>
      <c r="V7066"/>
      <c r="W7066"/>
      <c r="X7066" s="410"/>
      <c r="Y7066" s="410"/>
      <c r="Z7066" s="410"/>
      <c r="AA7066" s="410"/>
      <c r="AB7066" s="410"/>
      <c r="AC7066" s="410"/>
      <c r="AD7066" s="410"/>
    </row>
    <row r="7067" spans="1:30" s="30" customFormat="1" x14ac:dyDescent="0.25">
      <c r="A7067"/>
      <c r="B7067"/>
      <c r="C7067" s="33"/>
      <c r="D7067" s="33"/>
      <c r="E7067" s="33"/>
      <c r="F7067" s="33"/>
      <c r="G7067" s="33"/>
      <c r="N7067"/>
      <c r="O7067"/>
      <c r="P7067"/>
      <c r="Q7067"/>
      <c r="R7067"/>
      <c r="S7067"/>
      <c r="T7067"/>
      <c r="U7067"/>
      <c r="V7067"/>
      <c r="W7067"/>
      <c r="X7067" s="410"/>
      <c r="Y7067" s="410"/>
      <c r="Z7067" s="410"/>
      <c r="AA7067" s="410"/>
      <c r="AB7067" s="410"/>
      <c r="AC7067" s="410"/>
      <c r="AD7067" s="410"/>
    </row>
    <row r="7068" spans="1:30" s="30" customFormat="1" x14ac:dyDescent="0.25">
      <c r="A7068"/>
      <c r="B7068"/>
      <c r="C7068" s="33"/>
      <c r="D7068" s="33"/>
      <c r="E7068" s="33"/>
      <c r="F7068" s="33"/>
      <c r="G7068" s="33"/>
      <c r="N7068"/>
      <c r="O7068"/>
      <c r="P7068"/>
      <c r="Q7068"/>
      <c r="R7068"/>
      <c r="S7068"/>
      <c r="T7068"/>
      <c r="U7068"/>
      <c r="V7068"/>
      <c r="W7068"/>
      <c r="X7068" s="410"/>
      <c r="Y7068" s="410"/>
      <c r="Z7068" s="410"/>
      <c r="AA7068" s="410"/>
      <c r="AB7068" s="410"/>
      <c r="AC7068" s="410"/>
      <c r="AD7068" s="410"/>
    </row>
    <row r="7069" spans="1:30" s="30" customFormat="1" x14ac:dyDescent="0.25">
      <c r="A7069"/>
      <c r="B7069"/>
      <c r="C7069" s="33"/>
      <c r="D7069" s="33"/>
      <c r="E7069" s="33"/>
      <c r="F7069" s="33"/>
      <c r="G7069" s="33"/>
      <c r="N7069"/>
      <c r="O7069"/>
      <c r="P7069"/>
      <c r="Q7069"/>
      <c r="R7069"/>
      <c r="S7069"/>
      <c r="T7069"/>
      <c r="U7069"/>
      <c r="V7069"/>
      <c r="W7069"/>
      <c r="X7069" s="410"/>
      <c r="Y7069" s="410"/>
      <c r="Z7069" s="410"/>
      <c r="AA7069" s="410"/>
      <c r="AB7069" s="410"/>
      <c r="AC7069" s="410"/>
      <c r="AD7069" s="410"/>
    </row>
    <row r="7070" spans="1:30" s="30" customFormat="1" x14ac:dyDescent="0.25">
      <c r="A7070"/>
      <c r="B7070"/>
      <c r="C7070" s="33"/>
      <c r="D7070" s="33"/>
      <c r="E7070" s="33"/>
      <c r="F7070" s="33"/>
      <c r="G7070" s="33"/>
      <c r="N7070"/>
      <c r="O7070"/>
      <c r="P7070"/>
      <c r="Q7070"/>
      <c r="R7070"/>
      <c r="S7070"/>
      <c r="T7070"/>
      <c r="U7070"/>
      <c r="V7070"/>
      <c r="W7070"/>
      <c r="X7070" s="410"/>
      <c r="Y7070" s="410"/>
      <c r="Z7070" s="410"/>
      <c r="AA7070" s="410"/>
      <c r="AB7070" s="410"/>
      <c r="AC7070" s="410"/>
      <c r="AD7070" s="410"/>
    </row>
    <row r="7071" spans="1:30" s="30" customFormat="1" x14ac:dyDescent="0.25">
      <c r="A7071"/>
      <c r="B7071"/>
      <c r="C7071" s="33"/>
      <c r="D7071" s="33"/>
      <c r="E7071" s="33"/>
      <c r="F7071" s="33"/>
      <c r="G7071" s="33"/>
      <c r="N7071"/>
      <c r="O7071"/>
      <c r="P7071"/>
      <c r="Q7071"/>
      <c r="R7071"/>
      <c r="S7071"/>
      <c r="T7071"/>
      <c r="U7071"/>
      <c r="V7071"/>
      <c r="W7071"/>
      <c r="X7071" s="410"/>
      <c r="Y7071" s="410"/>
      <c r="Z7071" s="410"/>
      <c r="AA7071" s="410"/>
      <c r="AB7071" s="410"/>
      <c r="AC7071" s="410"/>
      <c r="AD7071" s="410"/>
    </row>
    <row r="7072" spans="1:30" s="30" customFormat="1" x14ac:dyDescent="0.25">
      <c r="A7072"/>
      <c r="B7072"/>
      <c r="C7072" s="33"/>
      <c r="D7072" s="33"/>
      <c r="E7072" s="33"/>
      <c r="F7072" s="33"/>
      <c r="G7072" s="33"/>
      <c r="N7072"/>
      <c r="O7072"/>
      <c r="P7072"/>
      <c r="Q7072"/>
      <c r="R7072"/>
      <c r="S7072"/>
      <c r="T7072"/>
      <c r="U7072"/>
      <c r="V7072"/>
      <c r="W7072"/>
      <c r="X7072" s="410"/>
      <c r="Y7072" s="410"/>
      <c r="Z7072" s="410"/>
      <c r="AA7072" s="410"/>
      <c r="AB7072" s="410"/>
      <c r="AC7072" s="410"/>
      <c r="AD7072" s="410"/>
    </row>
    <row r="7073" spans="1:30" s="30" customFormat="1" x14ac:dyDescent="0.25">
      <c r="A7073"/>
      <c r="B7073"/>
      <c r="C7073" s="33"/>
      <c r="D7073" s="33"/>
      <c r="E7073" s="33"/>
      <c r="F7073" s="33"/>
      <c r="G7073" s="33"/>
      <c r="N7073"/>
      <c r="O7073"/>
      <c r="P7073"/>
      <c r="Q7073"/>
      <c r="R7073"/>
      <c r="S7073"/>
      <c r="T7073"/>
      <c r="U7073"/>
      <c r="V7073"/>
      <c r="W7073"/>
      <c r="X7073" s="410"/>
      <c r="Y7073" s="410"/>
      <c r="Z7073" s="410"/>
      <c r="AA7073" s="410"/>
      <c r="AB7073" s="410"/>
      <c r="AC7073" s="410"/>
      <c r="AD7073" s="410"/>
    </row>
    <row r="7074" spans="1:30" s="30" customFormat="1" x14ac:dyDescent="0.25">
      <c r="A7074"/>
      <c r="B7074"/>
      <c r="C7074" s="33"/>
      <c r="D7074" s="33"/>
      <c r="E7074" s="33"/>
      <c r="F7074" s="33"/>
      <c r="G7074" s="33"/>
      <c r="N7074"/>
      <c r="O7074"/>
      <c r="P7074"/>
      <c r="Q7074"/>
      <c r="R7074"/>
      <c r="S7074"/>
      <c r="T7074"/>
      <c r="U7074"/>
      <c r="V7074"/>
      <c r="W7074"/>
      <c r="X7074" s="410"/>
      <c r="Y7074" s="410"/>
      <c r="Z7074" s="410"/>
      <c r="AA7074" s="410"/>
      <c r="AB7074" s="410"/>
      <c r="AC7074" s="410"/>
      <c r="AD7074" s="410"/>
    </row>
    <row r="7075" spans="1:30" s="30" customFormat="1" x14ac:dyDescent="0.25">
      <c r="A7075"/>
      <c r="B7075"/>
      <c r="C7075" s="33"/>
      <c r="D7075" s="33"/>
      <c r="E7075" s="33"/>
      <c r="F7075" s="33"/>
      <c r="G7075" s="33"/>
      <c r="N7075"/>
      <c r="O7075"/>
      <c r="P7075"/>
      <c r="Q7075"/>
      <c r="R7075"/>
      <c r="S7075"/>
      <c r="T7075"/>
      <c r="U7075"/>
      <c r="V7075"/>
      <c r="W7075"/>
      <c r="X7075" s="410"/>
      <c r="Y7075" s="410"/>
      <c r="Z7075" s="410"/>
      <c r="AA7075" s="410"/>
      <c r="AB7075" s="410"/>
      <c r="AC7075" s="410"/>
      <c r="AD7075" s="410"/>
    </row>
    <row r="7076" spans="1:30" s="30" customFormat="1" x14ac:dyDescent="0.25">
      <c r="A7076"/>
      <c r="B7076"/>
      <c r="C7076" s="33"/>
      <c r="D7076" s="33"/>
      <c r="E7076" s="33"/>
      <c r="F7076" s="33"/>
      <c r="G7076" s="33"/>
      <c r="N7076"/>
      <c r="O7076"/>
      <c r="P7076"/>
      <c r="Q7076"/>
      <c r="R7076"/>
      <c r="S7076"/>
      <c r="T7076"/>
      <c r="U7076"/>
      <c r="V7076"/>
      <c r="W7076"/>
      <c r="X7076" s="410"/>
      <c r="Y7076" s="410"/>
      <c r="Z7076" s="410"/>
      <c r="AA7076" s="410"/>
      <c r="AB7076" s="410"/>
      <c r="AC7076" s="410"/>
      <c r="AD7076" s="410"/>
    </row>
    <row r="7077" spans="1:30" s="30" customFormat="1" x14ac:dyDescent="0.25">
      <c r="A7077"/>
      <c r="B7077"/>
      <c r="C7077" s="33"/>
      <c r="D7077" s="33"/>
      <c r="E7077" s="33"/>
      <c r="F7077" s="33"/>
      <c r="G7077" s="33"/>
      <c r="N7077"/>
      <c r="O7077"/>
      <c r="P7077"/>
      <c r="Q7077"/>
      <c r="R7077"/>
      <c r="S7077"/>
      <c r="T7077"/>
      <c r="U7077"/>
      <c r="V7077"/>
      <c r="W7077"/>
      <c r="X7077" s="410"/>
      <c r="Y7077" s="410"/>
      <c r="Z7077" s="410"/>
      <c r="AA7077" s="410"/>
      <c r="AB7077" s="410"/>
      <c r="AC7077" s="410"/>
      <c r="AD7077" s="410"/>
    </row>
    <row r="7078" spans="1:30" s="30" customFormat="1" x14ac:dyDescent="0.25">
      <c r="A7078"/>
      <c r="B7078"/>
      <c r="C7078" s="33"/>
      <c r="D7078" s="33"/>
      <c r="E7078" s="33"/>
      <c r="F7078" s="33"/>
      <c r="G7078" s="33"/>
      <c r="N7078"/>
      <c r="O7078"/>
      <c r="P7078"/>
      <c r="Q7078"/>
      <c r="R7078"/>
      <c r="S7078"/>
      <c r="T7078"/>
      <c r="U7078"/>
      <c r="V7078"/>
      <c r="W7078"/>
      <c r="X7078" s="410"/>
      <c r="Y7078" s="410"/>
      <c r="Z7078" s="410"/>
      <c r="AA7078" s="410"/>
      <c r="AB7078" s="410"/>
      <c r="AC7078" s="410"/>
      <c r="AD7078" s="410"/>
    </row>
    <row r="7079" spans="1:30" s="30" customFormat="1" x14ac:dyDescent="0.25">
      <c r="A7079"/>
      <c r="B7079"/>
      <c r="C7079" s="33"/>
      <c r="D7079" s="33"/>
      <c r="E7079" s="33"/>
      <c r="F7079" s="33"/>
      <c r="G7079" s="33"/>
      <c r="N7079"/>
      <c r="O7079"/>
      <c r="P7079"/>
      <c r="Q7079"/>
      <c r="R7079"/>
      <c r="S7079"/>
      <c r="T7079"/>
      <c r="U7079"/>
      <c r="V7079"/>
      <c r="W7079"/>
      <c r="X7079" s="410"/>
      <c r="Y7079" s="410"/>
      <c r="Z7079" s="410"/>
      <c r="AA7079" s="410"/>
      <c r="AB7079" s="410"/>
      <c r="AC7079" s="410"/>
      <c r="AD7079" s="410"/>
    </row>
    <row r="7080" spans="1:30" s="30" customFormat="1" x14ac:dyDescent="0.25">
      <c r="A7080"/>
      <c r="B7080"/>
      <c r="C7080" s="33"/>
      <c r="D7080" s="33"/>
      <c r="E7080" s="33"/>
      <c r="F7080" s="33"/>
      <c r="G7080" s="33"/>
      <c r="N7080"/>
      <c r="O7080"/>
      <c r="P7080"/>
      <c r="Q7080"/>
      <c r="R7080"/>
      <c r="S7080"/>
      <c r="T7080"/>
      <c r="U7080"/>
      <c r="V7080"/>
      <c r="W7080"/>
      <c r="X7080" s="410"/>
      <c r="Y7080" s="410"/>
      <c r="Z7080" s="410"/>
      <c r="AA7080" s="410"/>
      <c r="AB7080" s="410"/>
      <c r="AC7080" s="410"/>
      <c r="AD7080" s="410"/>
    </row>
    <row r="7081" spans="1:30" s="30" customFormat="1" x14ac:dyDescent="0.25">
      <c r="A7081"/>
      <c r="B7081"/>
      <c r="C7081" s="33"/>
      <c r="D7081" s="33"/>
      <c r="E7081" s="33"/>
      <c r="F7081" s="33"/>
      <c r="G7081" s="33"/>
      <c r="N7081"/>
      <c r="O7081"/>
      <c r="P7081"/>
      <c r="Q7081"/>
      <c r="R7081"/>
      <c r="S7081"/>
      <c r="T7081"/>
      <c r="U7081"/>
      <c r="V7081"/>
      <c r="W7081"/>
      <c r="X7081" s="410"/>
      <c r="Y7081" s="410"/>
      <c r="Z7081" s="410"/>
      <c r="AA7081" s="410"/>
      <c r="AB7081" s="410"/>
      <c r="AC7081" s="410"/>
      <c r="AD7081" s="410"/>
    </row>
    <row r="7082" spans="1:30" s="30" customFormat="1" x14ac:dyDescent="0.25">
      <c r="A7082"/>
      <c r="B7082"/>
      <c r="C7082" s="33"/>
      <c r="D7082" s="33"/>
      <c r="E7082" s="33"/>
      <c r="F7082" s="33"/>
      <c r="G7082" s="33"/>
      <c r="N7082"/>
      <c r="O7082"/>
      <c r="P7082"/>
      <c r="Q7082"/>
      <c r="R7082"/>
      <c r="S7082"/>
      <c r="T7082"/>
      <c r="U7082"/>
      <c r="V7082"/>
      <c r="W7082"/>
      <c r="X7082" s="410"/>
      <c r="Y7082" s="410"/>
      <c r="Z7082" s="410"/>
      <c r="AA7082" s="410"/>
      <c r="AB7082" s="410"/>
      <c r="AC7082" s="410"/>
      <c r="AD7082" s="410"/>
    </row>
    <row r="7083" spans="1:30" s="30" customFormat="1" x14ac:dyDescent="0.25">
      <c r="A7083"/>
      <c r="B7083"/>
      <c r="C7083" s="33"/>
      <c r="D7083" s="33"/>
      <c r="E7083" s="33"/>
      <c r="F7083" s="33"/>
      <c r="G7083" s="33"/>
      <c r="N7083"/>
      <c r="O7083"/>
      <c r="P7083"/>
      <c r="Q7083"/>
      <c r="R7083"/>
      <c r="S7083"/>
      <c r="T7083"/>
      <c r="U7083"/>
      <c r="V7083"/>
      <c r="W7083"/>
      <c r="X7083" s="410"/>
      <c r="Y7083" s="410"/>
      <c r="Z7083" s="410"/>
      <c r="AA7083" s="410"/>
      <c r="AB7083" s="410"/>
      <c r="AC7083" s="410"/>
      <c r="AD7083" s="410"/>
    </row>
    <row r="7084" spans="1:30" s="30" customFormat="1" x14ac:dyDescent="0.25">
      <c r="A7084"/>
      <c r="B7084"/>
      <c r="C7084" s="33"/>
      <c r="D7084" s="33"/>
      <c r="E7084" s="33"/>
      <c r="F7084" s="33"/>
      <c r="G7084" s="33"/>
      <c r="N7084"/>
      <c r="O7084"/>
      <c r="P7084"/>
      <c r="Q7084"/>
      <c r="R7084"/>
      <c r="S7084"/>
      <c r="T7084"/>
      <c r="U7084"/>
      <c r="V7084"/>
      <c r="W7084"/>
      <c r="X7084" s="410"/>
      <c r="Y7084" s="410"/>
      <c r="Z7084" s="410"/>
      <c r="AA7084" s="410"/>
      <c r="AB7084" s="410"/>
      <c r="AC7084" s="410"/>
      <c r="AD7084" s="410"/>
    </row>
    <row r="7085" spans="1:30" s="30" customFormat="1" x14ac:dyDescent="0.25">
      <c r="A7085"/>
      <c r="B7085"/>
      <c r="C7085" s="33"/>
      <c r="D7085" s="33"/>
      <c r="E7085" s="33"/>
      <c r="F7085" s="33"/>
      <c r="G7085" s="33"/>
      <c r="N7085"/>
      <c r="O7085"/>
      <c r="P7085"/>
      <c r="Q7085"/>
      <c r="R7085"/>
      <c r="S7085"/>
      <c r="T7085"/>
      <c r="U7085"/>
      <c r="V7085"/>
      <c r="W7085"/>
      <c r="X7085" s="410"/>
      <c r="Y7085" s="410"/>
      <c r="Z7085" s="410"/>
      <c r="AA7085" s="410"/>
      <c r="AB7085" s="410"/>
      <c r="AC7085" s="410"/>
      <c r="AD7085" s="410"/>
    </row>
    <row r="7086" spans="1:30" s="30" customFormat="1" x14ac:dyDescent="0.25">
      <c r="A7086"/>
      <c r="B7086"/>
      <c r="C7086" s="33"/>
      <c r="D7086" s="33"/>
      <c r="E7086" s="33"/>
      <c r="F7086" s="33"/>
      <c r="G7086" s="33"/>
      <c r="N7086"/>
      <c r="O7086"/>
      <c r="P7086"/>
      <c r="Q7086"/>
      <c r="R7086"/>
      <c r="S7086"/>
      <c r="T7086"/>
      <c r="U7086"/>
      <c r="V7086"/>
      <c r="W7086"/>
      <c r="X7086" s="410"/>
      <c r="Y7086" s="410"/>
      <c r="Z7086" s="410"/>
      <c r="AA7086" s="410"/>
      <c r="AB7086" s="410"/>
      <c r="AC7086" s="410"/>
      <c r="AD7086" s="410"/>
    </row>
    <row r="7087" spans="1:30" s="30" customFormat="1" x14ac:dyDescent="0.25">
      <c r="A7087"/>
      <c r="B7087"/>
      <c r="C7087" s="33"/>
      <c r="D7087" s="33"/>
      <c r="E7087" s="33"/>
      <c r="F7087" s="33"/>
      <c r="G7087" s="33"/>
      <c r="N7087"/>
      <c r="O7087"/>
      <c r="P7087"/>
      <c r="Q7087"/>
      <c r="R7087"/>
      <c r="S7087"/>
      <c r="T7087"/>
      <c r="U7087"/>
      <c r="V7087"/>
      <c r="W7087"/>
      <c r="X7087" s="410"/>
      <c r="Y7087" s="410"/>
      <c r="Z7087" s="410"/>
      <c r="AA7087" s="410"/>
      <c r="AB7087" s="410"/>
      <c r="AC7087" s="410"/>
      <c r="AD7087" s="410"/>
    </row>
    <row r="7088" spans="1:30" s="30" customFormat="1" x14ac:dyDescent="0.25">
      <c r="A7088"/>
      <c r="B7088"/>
      <c r="C7088" s="33"/>
      <c r="D7088" s="33"/>
      <c r="E7088" s="33"/>
      <c r="F7088" s="33"/>
      <c r="G7088" s="33"/>
      <c r="N7088"/>
      <c r="O7088"/>
      <c r="P7088"/>
      <c r="Q7088"/>
      <c r="R7088"/>
      <c r="S7088"/>
      <c r="T7088"/>
      <c r="U7088"/>
      <c r="V7088"/>
      <c r="W7088"/>
      <c r="X7088" s="410"/>
      <c r="Y7088" s="410"/>
      <c r="Z7088" s="410"/>
      <c r="AA7088" s="410"/>
      <c r="AB7088" s="410"/>
      <c r="AC7088" s="410"/>
      <c r="AD7088" s="410"/>
    </row>
    <row r="7089" spans="1:30" s="30" customFormat="1" x14ac:dyDescent="0.25">
      <c r="A7089"/>
      <c r="B7089"/>
      <c r="C7089" s="33"/>
      <c r="D7089" s="33"/>
      <c r="E7089" s="33"/>
      <c r="F7089" s="33"/>
      <c r="G7089" s="33"/>
      <c r="N7089"/>
      <c r="O7089"/>
      <c r="P7089"/>
      <c r="Q7089"/>
      <c r="R7089"/>
      <c r="S7089"/>
      <c r="T7089"/>
      <c r="U7089"/>
      <c r="V7089"/>
      <c r="W7089"/>
      <c r="X7089" s="410"/>
      <c r="Y7089" s="410"/>
      <c r="Z7089" s="410"/>
      <c r="AA7089" s="410"/>
      <c r="AB7089" s="410"/>
      <c r="AC7089" s="410"/>
      <c r="AD7089" s="410"/>
    </row>
    <row r="7090" spans="1:30" s="30" customFormat="1" x14ac:dyDescent="0.25">
      <c r="A7090"/>
      <c r="B7090"/>
      <c r="C7090" s="33"/>
      <c r="D7090" s="33"/>
      <c r="E7090" s="33"/>
      <c r="F7090" s="33"/>
      <c r="G7090" s="33"/>
      <c r="N7090"/>
      <c r="O7090"/>
      <c r="P7090"/>
      <c r="Q7090"/>
      <c r="R7090"/>
      <c r="S7090"/>
      <c r="T7090"/>
      <c r="U7090"/>
      <c r="V7090"/>
      <c r="W7090"/>
      <c r="X7090" s="410"/>
      <c r="Y7090" s="410"/>
      <c r="Z7090" s="410"/>
      <c r="AA7090" s="410"/>
      <c r="AB7090" s="410"/>
      <c r="AC7090" s="410"/>
      <c r="AD7090" s="410"/>
    </row>
    <row r="7091" spans="1:30" s="30" customFormat="1" x14ac:dyDescent="0.25">
      <c r="A7091"/>
      <c r="B7091"/>
      <c r="C7091" s="33"/>
      <c r="D7091" s="33"/>
      <c r="E7091" s="33"/>
      <c r="F7091" s="33"/>
      <c r="G7091" s="33"/>
      <c r="N7091"/>
      <c r="O7091"/>
      <c r="P7091"/>
      <c r="Q7091"/>
      <c r="R7091"/>
      <c r="S7091"/>
      <c r="T7091"/>
      <c r="U7091"/>
      <c r="V7091"/>
      <c r="W7091"/>
      <c r="X7091" s="410"/>
      <c r="Y7091" s="410"/>
      <c r="Z7091" s="410"/>
      <c r="AA7091" s="410"/>
      <c r="AB7091" s="410"/>
      <c r="AC7091" s="410"/>
      <c r="AD7091" s="410"/>
    </row>
    <row r="7092" spans="1:30" s="30" customFormat="1" x14ac:dyDescent="0.25">
      <c r="A7092"/>
      <c r="B7092"/>
      <c r="C7092" s="33"/>
      <c r="D7092" s="33"/>
      <c r="E7092" s="33"/>
      <c r="F7092" s="33"/>
      <c r="G7092" s="33"/>
      <c r="N7092"/>
      <c r="O7092"/>
      <c r="P7092"/>
      <c r="Q7092"/>
      <c r="R7092"/>
      <c r="S7092"/>
      <c r="T7092"/>
      <c r="U7092"/>
      <c r="V7092"/>
      <c r="W7092"/>
      <c r="X7092" s="410"/>
      <c r="Y7092" s="410"/>
      <c r="Z7092" s="410"/>
      <c r="AA7092" s="410"/>
      <c r="AB7092" s="410"/>
      <c r="AC7092" s="410"/>
      <c r="AD7092" s="410"/>
    </row>
    <row r="7093" spans="1:30" s="30" customFormat="1" x14ac:dyDescent="0.25">
      <c r="A7093"/>
      <c r="B7093"/>
      <c r="C7093" s="33"/>
      <c r="D7093" s="33"/>
      <c r="E7093" s="33"/>
      <c r="F7093" s="33"/>
      <c r="G7093" s="33"/>
      <c r="N7093"/>
      <c r="O7093"/>
      <c r="P7093"/>
      <c r="Q7093"/>
      <c r="R7093"/>
      <c r="S7093"/>
      <c r="T7093"/>
      <c r="U7093"/>
      <c r="V7093"/>
      <c r="W7093"/>
      <c r="X7093" s="410"/>
      <c r="Y7093" s="410"/>
      <c r="Z7093" s="410"/>
      <c r="AA7093" s="410"/>
      <c r="AB7093" s="410"/>
      <c r="AC7093" s="410"/>
      <c r="AD7093" s="410"/>
    </row>
    <row r="7094" spans="1:30" s="30" customFormat="1" x14ac:dyDescent="0.25">
      <c r="A7094"/>
      <c r="B7094"/>
      <c r="C7094" s="33"/>
      <c r="D7094" s="33"/>
      <c r="E7094" s="33"/>
      <c r="F7094" s="33"/>
      <c r="G7094" s="33"/>
      <c r="N7094"/>
      <c r="O7094"/>
      <c r="P7094"/>
      <c r="Q7094"/>
      <c r="R7094"/>
      <c r="S7094"/>
      <c r="T7094"/>
      <c r="U7094"/>
      <c r="V7094"/>
      <c r="W7094"/>
      <c r="X7094" s="410"/>
      <c r="Y7094" s="410"/>
      <c r="Z7094" s="410"/>
      <c r="AA7094" s="410"/>
      <c r="AB7094" s="410"/>
      <c r="AC7094" s="410"/>
      <c r="AD7094" s="410"/>
    </row>
    <row r="7095" spans="1:30" s="30" customFormat="1" x14ac:dyDescent="0.25">
      <c r="A7095"/>
      <c r="B7095"/>
      <c r="C7095" s="33"/>
      <c r="D7095" s="33"/>
      <c r="E7095" s="33"/>
      <c r="F7095" s="33"/>
      <c r="G7095" s="33"/>
      <c r="N7095"/>
      <c r="O7095"/>
      <c r="P7095"/>
      <c r="Q7095"/>
      <c r="R7095"/>
      <c r="S7095"/>
      <c r="T7095"/>
      <c r="U7095"/>
      <c r="V7095"/>
      <c r="W7095"/>
      <c r="X7095" s="410"/>
      <c r="Y7095" s="410"/>
      <c r="Z7095" s="410"/>
      <c r="AA7095" s="410"/>
      <c r="AB7095" s="410"/>
      <c r="AC7095" s="410"/>
      <c r="AD7095" s="410"/>
    </row>
    <row r="7096" spans="1:30" s="30" customFormat="1" x14ac:dyDescent="0.25">
      <c r="A7096"/>
      <c r="B7096"/>
      <c r="C7096" s="33"/>
      <c r="D7096" s="33"/>
      <c r="E7096" s="33"/>
      <c r="F7096" s="33"/>
      <c r="G7096" s="33"/>
      <c r="N7096"/>
      <c r="O7096"/>
      <c r="P7096"/>
      <c r="Q7096"/>
      <c r="R7096"/>
      <c r="S7096"/>
      <c r="T7096"/>
      <c r="U7096"/>
      <c r="V7096"/>
      <c r="W7096"/>
      <c r="X7096" s="410"/>
      <c r="Y7096" s="410"/>
      <c r="Z7096" s="410"/>
      <c r="AA7096" s="410"/>
      <c r="AB7096" s="410"/>
      <c r="AC7096" s="410"/>
      <c r="AD7096" s="410"/>
    </row>
    <row r="7097" spans="1:30" s="30" customFormat="1" x14ac:dyDescent="0.25">
      <c r="A7097"/>
      <c r="B7097"/>
      <c r="C7097" s="33"/>
      <c r="D7097" s="33"/>
      <c r="E7097" s="33"/>
      <c r="F7097" s="33"/>
      <c r="G7097" s="33"/>
      <c r="N7097"/>
      <c r="O7097"/>
      <c r="P7097"/>
      <c r="Q7097"/>
      <c r="R7097"/>
      <c r="S7097"/>
      <c r="T7097"/>
      <c r="U7097"/>
      <c r="V7097"/>
      <c r="W7097"/>
      <c r="X7097" s="410"/>
      <c r="Y7097" s="410"/>
      <c r="Z7097" s="410"/>
      <c r="AA7097" s="410"/>
      <c r="AB7097" s="410"/>
      <c r="AC7097" s="410"/>
      <c r="AD7097" s="410"/>
    </row>
    <row r="7098" spans="1:30" s="30" customFormat="1" x14ac:dyDescent="0.25">
      <c r="A7098"/>
      <c r="B7098"/>
      <c r="C7098" s="33"/>
      <c r="D7098" s="33"/>
      <c r="E7098" s="33"/>
      <c r="F7098" s="33"/>
      <c r="G7098" s="33"/>
      <c r="N7098"/>
      <c r="O7098"/>
      <c r="P7098"/>
      <c r="Q7098"/>
      <c r="R7098"/>
      <c r="S7098"/>
      <c r="T7098"/>
      <c r="U7098"/>
      <c r="V7098"/>
      <c r="W7098"/>
      <c r="X7098" s="410"/>
      <c r="Y7098" s="410"/>
      <c r="Z7098" s="410"/>
      <c r="AA7098" s="410"/>
      <c r="AB7098" s="410"/>
      <c r="AC7098" s="410"/>
      <c r="AD7098" s="410"/>
    </row>
    <row r="7099" spans="1:30" s="30" customFormat="1" x14ac:dyDescent="0.25">
      <c r="A7099"/>
      <c r="B7099"/>
      <c r="C7099" s="33"/>
      <c r="D7099" s="33"/>
      <c r="E7099" s="33"/>
      <c r="F7099" s="33"/>
      <c r="G7099" s="33"/>
      <c r="N7099"/>
      <c r="O7099"/>
      <c r="P7099"/>
      <c r="Q7099"/>
      <c r="R7099"/>
      <c r="S7099"/>
      <c r="T7099"/>
      <c r="U7099"/>
      <c r="V7099"/>
      <c r="W7099"/>
      <c r="X7099" s="410"/>
      <c r="Y7099" s="410"/>
      <c r="Z7099" s="410"/>
      <c r="AA7099" s="410"/>
      <c r="AB7099" s="410"/>
      <c r="AC7099" s="410"/>
      <c r="AD7099" s="410"/>
    </row>
    <row r="7100" spans="1:30" s="30" customFormat="1" x14ac:dyDescent="0.25">
      <c r="A7100"/>
      <c r="B7100"/>
      <c r="C7100" s="33"/>
      <c r="D7100" s="33"/>
      <c r="E7100" s="33"/>
      <c r="F7100" s="33"/>
      <c r="G7100" s="33"/>
      <c r="N7100"/>
      <c r="O7100"/>
      <c r="P7100"/>
      <c r="Q7100"/>
      <c r="R7100"/>
      <c r="S7100"/>
      <c r="T7100"/>
      <c r="U7100"/>
      <c r="V7100"/>
      <c r="W7100"/>
      <c r="X7100" s="410"/>
      <c r="Y7100" s="410"/>
      <c r="Z7100" s="410"/>
      <c r="AA7100" s="410"/>
      <c r="AB7100" s="410"/>
      <c r="AC7100" s="410"/>
      <c r="AD7100" s="410"/>
    </row>
    <row r="7101" spans="1:30" s="30" customFormat="1" x14ac:dyDescent="0.25">
      <c r="A7101"/>
      <c r="B7101"/>
      <c r="C7101" s="33"/>
      <c r="D7101" s="33"/>
      <c r="E7101" s="33"/>
      <c r="F7101" s="33"/>
      <c r="G7101" s="33"/>
      <c r="N7101"/>
      <c r="O7101"/>
      <c r="P7101"/>
      <c r="Q7101"/>
      <c r="R7101"/>
      <c r="S7101"/>
      <c r="T7101"/>
      <c r="U7101"/>
      <c r="V7101"/>
      <c r="W7101"/>
      <c r="X7101" s="410"/>
      <c r="Y7101" s="410"/>
      <c r="Z7101" s="410"/>
      <c r="AA7101" s="410"/>
      <c r="AB7101" s="410"/>
      <c r="AC7101" s="410"/>
      <c r="AD7101" s="410"/>
    </row>
    <row r="7102" spans="1:30" s="30" customFormat="1" x14ac:dyDescent="0.25">
      <c r="A7102"/>
      <c r="B7102"/>
      <c r="C7102" s="33"/>
      <c r="D7102" s="33"/>
      <c r="E7102" s="33"/>
      <c r="F7102" s="33"/>
      <c r="G7102" s="33"/>
      <c r="N7102"/>
      <c r="O7102"/>
      <c r="P7102"/>
      <c r="Q7102"/>
      <c r="R7102"/>
      <c r="S7102"/>
      <c r="T7102"/>
      <c r="U7102"/>
      <c r="V7102"/>
      <c r="W7102"/>
      <c r="X7102" s="410"/>
      <c r="Y7102" s="410"/>
      <c r="Z7102" s="410"/>
      <c r="AA7102" s="410"/>
      <c r="AB7102" s="410"/>
      <c r="AC7102" s="410"/>
      <c r="AD7102" s="410"/>
    </row>
    <row r="7103" spans="1:30" s="30" customFormat="1" x14ac:dyDescent="0.25">
      <c r="A7103"/>
      <c r="B7103"/>
      <c r="C7103" s="33"/>
      <c r="D7103" s="33"/>
      <c r="E7103" s="33"/>
      <c r="F7103" s="33"/>
      <c r="G7103" s="33"/>
      <c r="N7103"/>
      <c r="O7103"/>
      <c r="P7103"/>
      <c r="Q7103"/>
      <c r="R7103"/>
      <c r="S7103"/>
      <c r="T7103"/>
      <c r="U7103"/>
      <c r="V7103"/>
      <c r="W7103"/>
      <c r="X7103" s="410"/>
      <c r="Y7103" s="410"/>
      <c r="Z7103" s="410"/>
      <c r="AA7103" s="410"/>
      <c r="AB7103" s="410"/>
      <c r="AC7103" s="410"/>
      <c r="AD7103" s="410"/>
    </row>
    <row r="7104" spans="1:30" s="30" customFormat="1" x14ac:dyDescent="0.25">
      <c r="A7104"/>
      <c r="B7104"/>
      <c r="C7104" s="33"/>
      <c r="D7104" s="33"/>
      <c r="E7104" s="33"/>
      <c r="F7104" s="33"/>
      <c r="G7104" s="33"/>
      <c r="N7104"/>
      <c r="O7104"/>
      <c r="P7104"/>
      <c r="Q7104"/>
      <c r="R7104"/>
      <c r="S7104"/>
      <c r="T7104"/>
      <c r="U7104"/>
      <c r="V7104"/>
      <c r="W7104"/>
      <c r="X7104" s="410"/>
      <c r="Y7104" s="410"/>
      <c r="Z7104" s="410"/>
      <c r="AA7104" s="410"/>
      <c r="AB7104" s="410"/>
      <c r="AC7104" s="410"/>
      <c r="AD7104" s="410"/>
    </row>
    <row r="7105" spans="1:30" s="30" customFormat="1" x14ac:dyDescent="0.25">
      <c r="A7105"/>
      <c r="B7105"/>
      <c r="C7105" s="33"/>
      <c r="D7105" s="33"/>
      <c r="E7105" s="33"/>
      <c r="F7105" s="33"/>
      <c r="G7105" s="33"/>
      <c r="N7105"/>
      <c r="O7105"/>
      <c r="P7105"/>
      <c r="Q7105"/>
      <c r="R7105"/>
      <c r="S7105"/>
      <c r="T7105"/>
      <c r="U7105"/>
      <c r="V7105"/>
      <c r="W7105"/>
      <c r="X7105" s="410"/>
      <c r="Y7105" s="410"/>
      <c r="Z7105" s="410"/>
      <c r="AA7105" s="410"/>
      <c r="AB7105" s="410"/>
      <c r="AC7105" s="410"/>
      <c r="AD7105" s="410"/>
    </row>
    <row r="7106" spans="1:30" s="30" customFormat="1" x14ac:dyDescent="0.25">
      <c r="A7106"/>
      <c r="B7106"/>
      <c r="C7106" s="33"/>
      <c r="D7106" s="33"/>
      <c r="E7106" s="33"/>
      <c r="F7106" s="33"/>
      <c r="G7106" s="33"/>
      <c r="N7106"/>
      <c r="O7106"/>
      <c r="P7106"/>
      <c r="Q7106"/>
      <c r="R7106"/>
      <c r="S7106"/>
      <c r="T7106"/>
      <c r="U7106"/>
      <c r="V7106"/>
      <c r="W7106"/>
      <c r="X7106" s="410"/>
      <c r="Y7106" s="410"/>
      <c r="Z7106" s="410"/>
      <c r="AA7106" s="410"/>
      <c r="AB7106" s="410"/>
      <c r="AC7106" s="410"/>
      <c r="AD7106" s="410"/>
    </row>
    <row r="7107" spans="1:30" s="30" customFormat="1" x14ac:dyDescent="0.25">
      <c r="A7107"/>
      <c r="B7107"/>
      <c r="C7107" s="33"/>
      <c r="D7107" s="33"/>
      <c r="E7107" s="33"/>
      <c r="F7107" s="33"/>
      <c r="G7107" s="33"/>
      <c r="N7107"/>
      <c r="O7107"/>
      <c r="P7107"/>
      <c r="Q7107"/>
      <c r="R7107"/>
      <c r="S7107"/>
      <c r="T7107"/>
      <c r="U7107"/>
      <c r="V7107"/>
      <c r="W7107"/>
      <c r="X7107" s="410"/>
      <c r="Y7107" s="410"/>
      <c r="Z7107" s="410"/>
      <c r="AA7107" s="410"/>
      <c r="AB7107" s="410"/>
      <c r="AC7107" s="410"/>
      <c r="AD7107" s="410"/>
    </row>
    <row r="7108" spans="1:30" s="30" customFormat="1" x14ac:dyDescent="0.25">
      <c r="A7108"/>
      <c r="B7108"/>
      <c r="C7108" s="33"/>
      <c r="D7108" s="33"/>
      <c r="E7108" s="33"/>
      <c r="F7108" s="33"/>
      <c r="G7108" s="33"/>
      <c r="N7108"/>
      <c r="O7108"/>
      <c r="P7108"/>
      <c r="Q7108"/>
      <c r="R7108"/>
      <c r="S7108"/>
      <c r="T7108"/>
      <c r="U7108"/>
      <c r="V7108"/>
      <c r="W7108"/>
      <c r="X7108" s="410"/>
      <c r="Y7108" s="410"/>
      <c r="Z7108" s="410"/>
      <c r="AA7108" s="410"/>
      <c r="AB7108" s="410"/>
      <c r="AC7108" s="410"/>
      <c r="AD7108" s="410"/>
    </row>
    <row r="7109" spans="1:30" s="30" customFormat="1" x14ac:dyDescent="0.25">
      <c r="A7109"/>
      <c r="B7109"/>
      <c r="C7109" s="33"/>
      <c r="D7109" s="33"/>
      <c r="E7109" s="33"/>
      <c r="F7109" s="33"/>
      <c r="G7109" s="33"/>
      <c r="N7109"/>
      <c r="O7109"/>
      <c r="P7109"/>
      <c r="Q7109"/>
      <c r="R7109"/>
      <c r="S7109"/>
      <c r="T7109"/>
      <c r="U7109"/>
      <c r="V7109"/>
      <c r="W7109"/>
      <c r="X7109" s="410"/>
      <c r="Y7109" s="410"/>
      <c r="Z7109" s="410"/>
      <c r="AA7109" s="410"/>
      <c r="AB7109" s="410"/>
      <c r="AC7109" s="410"/>
      <c r="AD7109" s="410"/>
    </row>
    <row r="7110" spans="1:30" s="30" customFormat="1" x14ac:dyDescent="0.25">
      <c r="A7110"/>
      <c r="B7110"/>
      <c r="C7110" s="33"/>
      <c r="D7110" s="33"/>
      <c r="E7110" s="33"/>
      <c r="F7110" s="33"/>
      <c r="G7110" s="33"/>
      <c r="N7110"/>
      <c r="O7110"/>
      <c r="P7110"/>
      <c r="Q7110"/>
      <c r="R7110"/>
      <c r="S7110"/>
      <c r="T7110"/>
      <c r="U7110"/>
      <c r="V7110"/>
      <c r="W7110"/>
      <c r="X7110" s="410"/>
      <c r="Y7110" s="410"/>
      <c r="Z7110" s="410"/>
      <c r="AA7110" s="410"/>
      <c r="AB7110" s="410"/>
      <c r="AC7110" s="410"/>
      <c r="AD7110" s="410"/>
    </row>
    <row r="7111" spans="1:30" s="30" customFormat="1" x14ac:dyDescent="0.25">
      <c r="A7111"/>
      <c r="B7111"/>
      <c r="C7111" s="33"/>
      <c r="D7111" s="33"/>
      <c r="E7111" s="33"/>
      <c r="F7111" s="33"/>
      <c r="G7111" s="33"/>
      <c r="N7111"/>
      <c r="O7111"/>
      <c r="P7111"/>
      <c r="Q7111"/>
      <c r="R7111"/>
      <c r="S7111"/>
      <c r="T7111"/>
      <c r="U7111"/>
      <c r="V7111"/>
      <c r="W7111"/>
      <c r="X7111" s="410"/>
      <c r="Y7111" s="410"/>
      <c r="Z7111" s="410"/>
      <c r="AA7111" s="410"/>
      <c r="AB7111" s="410"/>
      <c r="AC7111" s="410"/>
      <c r="AD7111" s="410"/>
    </row>
    <row r="7112" spans="1:30" s="30" customFormat="1" x14ac:dyDescent="0.25">
      <c r="A7112"/>
      <c r="B7112"/>
      <c r="C7112" s="33"/>
      <c r="D7112" s="33"/>
      <c r="E7112" s="33"/>
      <c r="F7112" s="33"/>
      <c r="G7112" s="33"/>
      <c r="N7112"/>
      <c r="O7112"/>
      <c r="P7112"/>
      <c r="Q7112"/>
      <c r="R7112"/>
      <c r="S7112"/>
      <c r="T7112"/>
      <c r="U7112"/>
      <c r="V7112"/>
      <c r="W7112"/>
      <c r="X7112" s="410"/>
      <c r="Y7112" s="410"/>
      <c r="Z7112" s="410"/>
      <c r="AA7112" s="410"/>
      <c r="AB7112" s="410"/>
      <c r="AC7112" s="410"/>
      <c r="AD7112" s="410"/>
    </row>
    <row r="7113" spans="1:30" s="30" customFormat="1" x14ac:dyDescent="0.25">
      <c r="A7113"/>
      <c r="B7113"/>
      <c r="C7113" s="33"/>
      <c r="D7113" s="33"/>
      <c r="E7113" s="33"/>
      <c r="F7113" s="33"/>
      <c r="G7113" s="33"/>
      <c r="N7113"/>
      <c r="O7113"/>
      <c r="P7113"/>
      <c r="Q7113"/>
      <c r="R7113"/>
      <c r="S7113"/>
      <c r="T7113"/>
      <c r="U7113"/>
      <c r="V7113"/>
      <c r="W7113"/>
      <c r="X7113" s="410"/>
      <c r="Y7113" s="410"/>
      <c r="Z7113" s="410"/>
      <c r="AA7113" s="410"/>
      <c r="AB7113" s="410"/>
      <c r="AC7113" s="410"/>
      <c r="AD7113" s="410"/>
    </row>
    <row r="7114" spans="1:30" s="30" customFormat="1" x14ac:dyDescent="0.25">
      <c r="A7114"/>
      <c r="B7114"/>
      <c r="C7114" s="33"/>
      <c r="D7114" s="33"/>
      <c r="E7114" s="33"/>
      <c r="F7114" s="33"/>
      <c r="G7114" s="33"/>
      <c r="N7114"/>
      <c r="O7114"/>
      <c r="P7114"/>
      <c r="Q7114"/>
      <c r="R7114"/>
      <c r="S7114"/>
      <c r="T7114"/>
      <c r="U7114"/>
      <c r="V7114"/>
      <c r="W7114"/>
      <c r="X7114" s="410"/>
      <c r="Y7114" s="410"/>
      <c r="Z7114" s="410"/>
      <c r="AA7114" s="410"/>
      <c r="AB7114" s="410"/>
      <c r="AC7114" s="410"/>
      <c r="AD7114" s="410"/>
    </row>
    <row r="7115" spans="1:30" s="30" customFormat="1" x14ac:dyDescent="0.25">
      <c r="A7115"/>
      <c r="B7115"/>
      <c r="C7115" s="33"/>
      <c r="D7115" s="33"/>
      <c r="E7115" s="33"/>
      <c r="F7115" s="33"/>
      <c r="G7115" s="33"/>
      <c r="N7115"/>
      <c r="O7115"/>
      <c r="P7115"/>
      <c r="Q7115"/>
      <c r="R7115"/>
      <c r="S7115"/>
      <c r="T7115"/>
      <c r="U7115"/>
      <c r="V7115"/>
      <c r="W7115"/>
      <c r="X7115" s="410"/>
      <c r="Y7115" s="410"/>
      <c r="Z7115" s="410"/>
      <c r="AA7115" s="410"/>
      <c r="AB7115" s="410"/>
      <c r="AC7115" s="410"/>
      <c r="AD7115" s="410"/>
    </row>
    <row r="7116" spans="1:30" s="30" customFormat="1" x14ac:dyDescent="0.25">
      <c r="A7116"/>
      <c r="B7116"/>
      <c r="C7116" s="33"/>
      <c r="D7116" s="33"/>
      <c r="E7116" s="33"/>
      <c r="F7116" s="33"/>
      <c r="G7116" s="33"/>
      <c r="N7116"/>
      <c r="O7116"/>
      <c r="P7116"/>
      <c r="Q7116"/>
      <c r="R7116"/>
      <c r="S7116"/>
      <c r="T7116"/>
      <c r="U7116"/>
      <c r="V7116"/>
      <c r="W7116"/>
      <c r="X7116" s="410"/>
      <c r="Y7116" s="410"/>
      <c r="Z7116" s="410"/>
      <c r="AA7116" s="410"/>
      <c r="AB7116" s="410"/>
      <c r="AC7116" s="410"/>
      <c r="AD7116" s="410"/>
    </row>
    <row r="7117" spans="1:30" s="30" customFormat="1" x14ac:dyDescent="0.25">
      <c r="A7117"/>
      <c r="B7117"/>
      <c r="C7117" s="33"/>
      <c r="D7117" s="33"/>
      <c r="E7117" s="33"/>
      <c r="F7117" s="33"/>
      <c r="G7117" s="33"/>
      <c r="N7117"/>
      <c r="O7117"/>
      <c r="P7117"/>
      <c r="Q7117"/>
      <c r="R7117"/>
      <c r="S7117"/>
      <c r="T7117"/>
      <c r="U7117"/>
      <c r="V7117"/>
      <c r="W7117"/>
      <c r="X7117" s="410"/>
      <c r="Y7117" s="410"/>
      <c r="Z7117" s="410"/>
      <c r="AA7117" s="410"/>
      <c r="AB7117" s="410"/>
      <c r="AC7117" s="410"/>
      <c r="AD7117" s="410"/>
    </row>
    <row r="7118" spans="1:30" s="30" customFormat="1" x14ac:dyDescent="0.25">
      <c r="A7118"/>
      <c r="B7118"/>
      <c r="C7118" s="33"/>
      <c r="D7118" s="33"/>
      <c r="E7118" s="33"/>
      <c r="F7118" s="33"/>
      <c r="G7118" s="33"/>
      <c r="N7118"/>
      <c r="O7118"/>
      <c r="P7118"/>
      <c r="Q7118"/>
      <c r="R7118"/>
      <c r="S7118"/>
      <c r="T7118"/>
      <c r="U7118"/>
      <c r="V7118"/>
      <c r="W7118"/>
      <c r="X7118" s="410"/>
      <c r="Y7118" s="410"/>
      <c r="Z7118" s="410"/>
      <c r="AA7118" s="410"/>
      <c r="AB7118" s="410"/>
      <c r="AC7118" s="410"/>
      <c r="AD7118" s="410"/>
    </row>
    <row r="7119" spans="1:30" s="30" customFormat="1" x14ac:dyDescent="0.25">
      <c r="A7119"/>
      <c r="B7119"/>
      <c r="C7119" s="33"/>
      <c r="D7119" s="33"/>
      <c r="E7119" s="33"/>
      <c r="F7119" s="33"/>
      <c r="G7119" s="33"/>
      <c r="N7119"/>
      <c r="O7119"/>
      <c r="P7119"/>
      <c r="Q7119"/>
      <c r="R7119"/>
      <c r="S7119"/>
      <c r="T7119"/>
      <c r="U7119"/>
      <c r="V7119"/>
      <c r="W7119"/>
      <c r="X7119" s="410"/>
      <c r="Y7119" s="410"/>
      <c r="Z7119" s="410"/>
      <c r="AA7119" s="410"/>
      <c r="AB7119" s="410"/>
      <c r="AC7119" s="410"/>
      <c r="AD7119" s="410"/>
    </row>
    <row r="7120" spans="1:30" s="30" customFormat="1" x14ac:dyDescent="0.25">
      <c r="A7120"/>
      <c r="B7120"/>
      <c r="C7120" s="33"/>
      <c r="D7120" s="33"/>
      <c r="E7120" s="33"/>
      <c r="F7120" s="33"/>
      <c r="G7120" s="33"/>
      <c r="N7120"/>
      <c r="O7120"/>
      <c r="P7120"/>
      <c r="Q7120"/>
      <c r="R7120"/>
      <c r="S7120"/>
      <c r="T7120"/>
      <c r="U7120"/>
      <c r="V7120"/>
      <c r="W7120"/>
      <c r="X7120" s="410"/>
      <c r="Y7120" s="410"/>
      <c r="Z7120" s="410"/>
      <c r="AA7120" s="410"/>
      <c r="AB7120" s="410"/>
      <c r="AC7120" s="410"/>
      <c r="AD7120" s="410"/>
    </row>
    <row r="7121" spans="1:30" s="30" customFormat="1" x14ac:dyDescent="0.25">
      <c r="A7121"/>
      <c r="B7121"/>
      <c r="C7121" s="33"/>
      <c r="D7121" s="33"/>
      <c r="E7121" s="33"/>
      <c r="F7121" s="33"/>
      <c r="G7121" s="33"/>
      <c r="N7121"/>
      <c r="O7121"/>
      <c r="P7121"/>
      <c r="Q7121"/>
      <c r="R7121"/>
      <c r="S7121"/>
      <c r="T7121"/>
      <c r="U7121"/>
      <c r="V7121"/>
      <c r="W7121"/>
      <c r="X7121" s="410"/>
      <c r="Y7121" s="410"/>
      <c r="Z7121" s="410"/>
      <c r="AA7121" s="410"/>
      <c r="AB7121" s="410"/>
      <c r="AC7121" s="410"/>
      <c r="AD7121" s="410"/>
    </row>
    <row r="7122" spans="1:30" s="30" customFormat="1" x14ac:dyDescent="0.25">
      <c r="A7122"/>
      <c r="B7122"/>
      <c r="C7122" s="33"/>
      <c r="D7122" s="33"/>
      <c r="E7122" s="33"/>
      <c r="F7122" s="33"/>
      <c r="G7122" s="33"/>
      <c r="N7122"/>
      <c r="O7122"/>
      <c r="P7122"/>
      <c r="Q7122"/>
      <c r="R7122"/>
      <c r="S7122"/>
      <c r="T7122"/>
      <c r="U7122"/>
      <c r="V7122"/>
      <c r="W7122"/>
      <c r="X7122" s="410"/>
      <c r="Y7122" s="410"/>
      <c r="Z7122" s="410"/>
      <c r="AA7122" s="410"/>
      <c r="AB7122" s="410"/>
      <c r="AC7122" s="410"/>
      <c r="AD7122" s="410"/>
    </row>
    <row r="7123" spans="1:30" s="30" customFormat="1" x14ac:dyDescent="0.25">
      <c r="A7123"/>
      <c r="B7123"/>
      <c r="C7123" s="33"/>
      <c r="D7123" s="33"/>
      <c r="E7123" s="33"/>
      <c r="F7123" s="33"/>
      <c r="G7123" s="33"/>
      <c r="N7123"/>
      <c r="O7123"/>
      <c r="P7123"/>
      <c r="Q7123"/>
      <c r="R7123"/>
      <c r="S7123"/>
      <c r="T7123"/>
      <c r="U7123"/>
      <c r="V7123"/>
      <c r="W7123"/>
      <c r="X7123" s="410"/>
      <c r="Y7123" s="410"/>
      <c r="Z7123" s="410"/>
      <c r="AA7123" s="410"/>
      <c r="AB7123" s="410"/>
      <c r="AC7123" s="410"/>
      <c r="AD7123" s="410"/>
    </row>
    <row r="7124" spans="1:30" s="30" customFormat="1" x14ac:dyDescent="0.25">
      <c r="A7124"/>
      <c r="B7124"/>
      <c r="C7124" s="33"/>
      <c r="D7124" s="33"/>
      <c r="E7124" s="33"/>
      <c r="F7124" s="33"/>
      <c r="G7124" s="33"/>
      <c r="N7124"/>
      <c r="O7124"/>
      <c r="P7124"/>
      <c r="Q7124"/>
      <c r="R7124"/>
      <c r="S7124"/>
      <c r="T7124"/>
      <c r="U7124"/>
      <c r="V7124"/>
      <c r="W7124"/>
      <c r="X7124" s="410"/>
      <c r="Y7124" s="410"/>
      <c r="Z7124" s="410"/>
      <c r="AA7124" s="410"/>
      <c r="AB7124" s="410"/>
      <c r="AC7124" s="410"/>
      <c r="AD7124" s="410"/>
    </row>
    <row r="7125" spans="1:30" s="30" customFormat="1" x14ac:dyDescent="0.25">
      <c r="A7125"/>
      <c r="B7125"/>
      <c r="C7125" s="33"/>
      <c r="D7125" s="33"/>
      <c r="E7125" s="33"/>
      <c r="F7125" s="33"/>
      <c r="G7125" s="33"/>
      <c r="N7125"/>
      <c r="O7125"/>
      <c r="P7125"/>
      <c r="Q7125"/>
      <c r="R7125"/>
      <c r="S7125"/>
      <c r="T7125"/>
      <c r="U7125"/>
      <c r="V7125"/>
      <c r="W7125"/>
      <c r="X7125" s="410"/>
      <c r="Y7125" s="410"/>
      <c r="Z7125" s="410"/>
      <c r="AA7125" s="410"/>
      <c r="AB7125" s="410"/>
      <c r="AC7125" s="410"/>
      <c r="AD7125" s="410"/>
    </row>
    <row r="7126" spans="1:30" s="30" customFormat="1" x14ac:dyDescent="0.25">
      <c r="A7126"/>
      <c r="B7126"/>
      <c r="C7126" s="33"/>
      <c r="D7126" s="33"/>
      <c r="E7126" s="33"/>
      <c r="F7126" s="33"/>
      <c r="G7126" s="33"/>
      <c r="N7126"/>
      <c r="O7126"/>
      <c r="P7126"/>
      <c r="Q7126"/>
      <c r="R7126"/>
      <c r="S7126"/>
      <c r="T7126"/>
      <c r="U7126"/>
      <c r="V7126"/>
      <c r="W7126"/>
      <c r="X7126" s="410"/>
      <c r="Y7126" s="410"/>
      <c r="Z7126" s="410"/>
      <c r="AA7126" s="410"/>
      <c r="AB7126" s="410"/>
      <c r="AC7126" s="410"/>
      <c r="AD7126" s="410"/>
    </row>
    <row r="7127" spans="1:30" s="30" customFormat="1" x14ac:dyDescent="0.25">
      <c r="A7127"/>
      <c r="B7127"/>
      <c r="C7127" s="33"/>
      <c r="D7127" s="33"/>
      <c r="E7127" s="33"/>
      <c r="F7127" s="33"/>
      <c r="G7127" s="33"/>
      <c r="N7127"/>
      <c r="O7127"/>
      <c r="P7127"/>
      <c r="Q7127"/>
      <c r="R7127"/>
      <c r="S7127"/>
      <c r="T7127"/>
      <c r="U7127"/>
      <c r="V7127"/>
      <c r="W7127"/>
      <c r="X7127" s="410"/>
      <c r="Y7127" s="410"/>
      <c r="Z7127" s="410"/>
      <c r="AA7127" s="410"/>
      <c r="AB7127" s="410"/>
      <c r="AC7127" s="410"/>
      <c r="AD7127" s="410"/>
    </row>
    <row r="7128" spans="1:30" s="30" customFormat="1" x14ac:dyDescent="0.25">
      <c r="A7128"/>
      <c r="B7128"/>
      <c r="C7128" s="33"/>
      <c r="D7128" s="33"/>
      <c r="E7128" s="33"/>
      <c r="F7128" s="33"/>
      <c r="G7128" s="33"/>
      <c r="N7128"/>
      <c r="O7128"/>
      <c r="P7128"/>
      <c r="Q7128"/>
      <c r="R7128"/>
      <c r="S7128"/>
      <c r="T7128"/>
      <c r="U7128"/>
      <c r="V7128"/>
      <c r="W7128"/>
      <c r="X7128" s="410"/>
      <c r="Y7128" s="410"/>
      <c r="Z7128" s="410"/>
      <c r="AA7128" s="410"/>
      <c r="AB7128" s="410"/>
      <c r="AC7128" s="410"/>
      <c r="AD7128" s="410"/>
    </row>
    <row r="7129" spans="1:30" s="30" customFormat="1" x14ac:dyDescent="0.25">
      <c r="A7129"/>
      <c r="B7129"/>
      <c r="C7129" s="33"/>
      <c r="D7129" s="33"/>
      <c r="E7129" s="33"/>
      <c r="F7129" s="33"/>
      <c r="G7129" s="33"/>
      <c r="N7129"/>
      <c r="O7129"/>
      <c r="P7129"/>
      <c r="Q7129"/>
      <c r="R7129"/>
      <c r="S7129"/>
      <c r="T7129"/>
      <c r="U7129"/>
      <c r="V7129"/>
      <c r="W7129"/>
      <c r="X7129" s="410"/>
      <c r="Y7129" s="410"/>
      <c r="Z7129" s="410"/>
      <c r="AA7129" s="410"/>
      <c r="AB7129" s="410"/>
      <c r="AC7129" s="410"/>
      <c r="AD7129" s="410"/>
    </row>
    <row r="7130" spans="1:30" s="30" customFormat="1" x14ac:dyDescent="0.25">
      <c r="A7130"/>
      <c r="B7130"/>
      <c r="C7130" s="33"/>
      <c r="D7130" s="33"/>
      <c r="E7130" s="33"/>
      <c r="F7130" s="33"/>
      <c r="G7130" s="33"/>
      <c r="N7130"/>
      <c r="O7130"/>
      <c r="P7130"/>
      <c r="Q7130"/>
      <c r="R7130"/>
      <c r="S7130"/>
      <c r="T7130"/>
      <c r="U7130"/>
      <c r="V7130"/>
      <c r="W7130"/>
      <c r="X7130" s="410"/>
      <c r="Y7130" s="410"/>
      <c r="Z7130" s="410"/>
      <c r="AA7130" s="410"/>
      <c r="AB7130" s="410"/>
      <c r="AC7130" s="410"/>
      <c r="AD7130" s="410"/>
    </row>
    <row r="7131" spans="1:30" s="30" customFormat="1" x14ac:dyDescent="0.25">
      <c r="A7131"/>
      <c r="B7131"/>
      <c r="C7131" s="33"/>
      <c r="D7131" s="33"/>
      <c r="E7131" s="33"/>
      <c r="F7131" s="33"/>
      <c r="G7131" s="33"/>
      <c r="N7131"/>
      <c r="O7131"/>
      <c r="P7131"/>
      <c r="Q7131"/>
      <c r="R7131"/>
      <c r="S7131"/>
      <c r="T7131"/>
      <c r="U7131"/>
      <c r="V7131"/>
      <c r="W7131"/>
      <c r="X7131" s="410"/>
      <c r="Y7131" s="410"/>
      <c r="Z7131" s="410"/>
      <c r="AA7131" s="410"/>
      <c r="AB7131" s="410"/>
      <c r="AC7131" s="410"/>
      <c r="AD7131" s="410"/>
    </row>
    <row r="7132" spans="1:30" s="30" customFormat="1" x14ac:dyDescent="0.25">
      <c r="A7132"/>
      <c r="B7132"/>
      <c r="C7132" s="33"/>
      <c r="D7132" s="33"/>
      <c r="E7132" s="33"/>
      <c r="F7132" s="33"/>
      <c r="G7132" s="33"/>
      <c r="N7132"/>
      <c r="O7132"/>
      <c r="P7132"/>
      <c r="Q7132"/>
      <c r="R7132"/>
      <c r="S7132"/>
      <c r="T7132"/>
      <c r="U7132"/>
      <c r="V7132"/>
      <c r="W7132"/>
      <c r="X7132" s="410"/>
      <c r="Y7132" s="410"/>
      <c r="Z7132" s="410"/>
      <c r="AA7132" s="410"/>
      <c r="AB7132" s="410"/>
      <c r="AC7132" s="410"/>
      <c r="AD7132" s="410"/>
    </row>
    <row r="7133" spans="1:30" s="30" customFormat="1" x14ac:dyDescent="0.25">
      <c r="A7133"/>
      <c r="B7133"/>
      <c r="C7133" s="33"/>
      <c r="D7133" s="33"/>
      <c r="E7133" s="33"/>
      <c r="F7133" s="33"/>
      <c r="G7133" s="33"/>
      <c r="N7133"/>
      <c r="O7133"/>
      <c r="P7133"/>
      <c r="Q7133"/>
      <c r="R7133"/>
      <c r="S7133"/>
      <c r="T7133"/>
      <c r="U7133"/>
      <c r="V7133"/>
      <c r="W7133"/>
      <c r="X7133" s="410"/>
      <c r="Y7133" s="410"/>
      <c r="Z7133" s="410"/>
      <c r="AA7133" s="410"/>
      <c r="AB7133" s="410"/>
      <c r="AC7133" s="410"/>
      <c r="AD7133" s="410"/>
    </row>
    <row r="7134" spans="1:30" s="30" customFormat="1" x14ac:dyDescent="0.25">
      <c r="A7134"/>
      <c r="B7134"/>
      <c r="C7134" s="33"/>
      <c r="D7134" s="33"/>
      <c r="E7134" s="33"/>
      <c r="F7134" s="33"/>
      <c r="G7134" s="33"/>
      <c r="N7134"/>
      <c r="O7134"/>
      <c r="P7134"/>
      <c r="Q7134"/>
      <c r="R7134"/>
      <c r="S7134"/>
      <c r="T7134"/>
      <c r="U7134"/>
      <c r="V7134"/>
      <c r="W7134"/>
      <c r="X7134" s="410"/>
      <c r="Y7134" s="410"/>
      <c r="Z7134" s="410"/>
      <c r="AA7134" s="410"/>
      <c r="AB7134" s="410"/>
      <c r="AC7134" s="410"/>
      <c r="AD7134" s="410"/>
    </row>
    <row r="7135" spans="1:30" s="30" customFormat="1" x14ac:dyDescent="0.25">
      <c r="A7135"/>
      <c r="B7135"/>
      <c r="C7135" s="33"/>
      <c r="D7135" s="33"/>
      <c r="E7135" s="33"/>
      <c r="F7135" s="33"/>
      <c r="G7135" s="33"/>
      <c r="N7135"/>
      <c r="O7135"/>
      <c r="P7135"/>
      <c r="Q7135"/>
      <c r="R7135"/>
      <c r="S7135"/>
      <c r="T7135"/>
      <c r="U7135"/>
      <c r="V7135"/>
      <c r="W7135"/>
      <c r="X7135" s="410"/>
      <c r="Y7135" s="410"/>
      <c r="Z7135" s="410"/>
      <c r="AA7135" s="410"/>
      <c r="AB7135" s="410"/>
      <c r="AC7135" s="410"/>
      <c r="AD7135" s="410"/>
    </row>
    <row r="7136" spans="1:30" s="30" customFormat="1" x14ac:dyDescent="0.25">
      <c r="A7136"/>
      <c r="B7136"/>
      <c r="C7136" s="33"/>
      <c r="D7136" s="33"/>
      <c r="E7136" s="33"/>
      <c r="F7136" s="33"/>
      <c r="G7136" s="33"/>
      <c r="N7136"/>
      <c r="O7136"/>
      <c r="P7136"/>
      <c r="Q7136"/>
      <c r="R7136"/>
      <c r="S7136"/>
      <c r="T7136"/>
      <c r="U7136"/>
      <c r="V7136"/>
      <c r="W7136"/>
      <c r="X7136" s="410"/>
      <c r="Y7136" s="410"/>
      <c r="Z7136" s="410"/>
      <c r="AA7136" s="410"/>
      <c r="AB7136" s="410"/>
      <c r="AC7136" s="410"/>
      <c r="AD7136" s="410"/>
    </row>
    <row r="7137" spans="1:30" s="30" customFormat="1" x14ac:dyDescent="0.25">
      <c r="A7137"/>
      <c r="B7137"/>
      <c r="C7137" s="33"/>
      <c r="D7137" s="33"/>
      <c r="E7137" s="33"/>
      <c r="F7137" s="33"/>
      <c r="G7137" s="33"/>
      <c r="N7137"/>
      <c r="O7137"/>
      <c r="P7137"/>
      <c r="Q7137"/>
      <c r="R7137"/>
      <c r="S7137"/>
      <c r="T7137"/>
      <c r="U7137"/>
      <c r="V7137"/>
      <c r="W7137"/>
      <c r="X7137" s="410"/>
      <c r="Y7137" s="410"/>
      <c r="Z7137" s="410"/>
      <c r="AA7137" s="410"/>
      <c r="AB7137" s="410"/>
      <c r="AC7137" s="410"/>
      <c r="AD7137" s="410"/>
    </row>
    <row r="7138" spans="1:30" s="30" customFormat="1" x14ac:dyDescent="0.25">
      <c r="A7138"/>
      <c r="B7138"/>
      <c r="C7138" s="33"/>
      <c r="D7138" s="33"/>
      <c r="E7138" s="33"/>
      <c r="F7138" s="33"/>
      <c r="G7138" s="33"/>
      <c r="N7138"/>
      <c r="O7138"/>
      <c r="P7138"/>
      <c r="Q7138"/>
      <c r="R7138"/>
      <c r="S7138"/>
      <c r="T7138"/>
      <c r="U7138"/>
      <c r="V7138"/>
      <c r="W7138"/>
      <c r="X7138" s="410"/>
      <c r="Y7138" s="410"/>
      <c r="Z7138" s="410"/>
      <c r="AA7138" s="410"/>
      <c r="AB7138" s="410"/>
      <c r="AC7138" s="410"/>
      <c r="AD7138" s="410"/>
    </row>
    <row r="7139" spans="1:30" s="30" customFormat="1" x14ac:dyDescent="0.25">
      <c r="A7139"/>
      <c r="B7139"/>
      <c r="C7139" s="33"/>
      <c r="D7139" s="33"/>
      <c r="E7139" s="33"/>
      <c r="F7139" s="33"/>
      <c r="G7139" s="33"/>
      <c r="N7139"/>
      <c r="O7139"/>
      <c r="P7139"/>
      <c r="Q7139"/>
      <c r="R7139"/>
      <c r="S7139"/>
      <c r="T7139"/>
      <c r="U7139"/>
      <c r="V7139"/>
      <c r="W7139"/>
      <c r="X7139" s="410"/>
      <c r="Y7139" s="410"/>
      <c r="Z7139" s="410"/>
      <c r="AA7139" s="410"/>
      <c r="AB7139" s="410"/>
      <c r="AC7139" s="410"/>
      <c r="AD7139" s="410"/>
    </row>
    <row r="7140" spans="1:30" s="30" customFormat="1" x14ac:dyDescent="0.25">
      <c r="A7140"/>
      <c r="B7140"/>
      <c r="C7140" s="33"/>
      <c r="D7140" s="33"/>
      <c r="E7140" s="33"/>
      <c r="F7140" s="33"/>
      <c r="G7140" s="33"/>
      <c r="N7140"/>
      <c r="O7140"/>
      <c r="P7140"/>
      <c r="Q7140"/>
      <c r="R7140"/>
      <c r="S7140"/>
      <c r="T7140"/>
      <c r="U7140"/>
      <c r="V7140"/>
      <c r="W7140"/>
      <c r="X7140" s="410"/>
      <c r="Y7140" s="410"/>
      <c r="Z7140" s="410"/>
      <c r="AA7140" s="410"/>
      <c r="AB7140" s="410"/>
      <c r="AC7140" s="410"/>
      <c r="AD7140" s="410"/>
    </row>
    <row r="7141" spans="1:30" s="30" customFormat="1" x14ac:dyDescent="0.25">
      <c r="A7141"/>
      <c r="B7141"/>
      <c r="C7141" s="33"/>
      <c r="D7141" s="33"/>
      <c r="E7141" s="33"/>
      <c r="F7141" s="33"/>
      <c r="G7141" s="33"/>
      <c r="N7141"/>
      <c r="O7141"/>
      <c r="P7141"/>
      <c r="Q7141"/>
      <c r="R7141"/>
      <c r="S7141"/>
      <c r="T7141"/>
      <c r="U7141"/>
      <c r="V7141"/>
      <c r="W7141"/>
      <c r="X7141" s="410"/>
      <c r="Y7141" s="410"/>
      <c r="Z7141" s="410"/>
      <c r="AA7141" s="410"/>
      <c r="AB7141" s="410"/>
      <c r="AC7141" s="410"/>
      <c r="AD7141" s="410"/>
    </row>
    <row r="7142" spans="1:30" s="30" customFormat="1" x14ac:dyDescent="0.25">
      <c r="A7142"/>
      <c r="B7142"/>
      <c r="C7142" s="33"/>
      <c r="D7142" s="33"/>
      <c r="E7142" s="33"/>
      <c r="F7142" s="33"/>
      <c r="G7142" s="33"/>
      <c r="N7142"/>
      <c r="O7142"/>
      <c r="P7142"/>
      <c r="Q7142"/>
      <c r="R7142"/>
      <c r="S7142"/>
      <c r="T7142"/>
      <c r="U7142"/>
      <c r="V7142"/>
      <c r="W7142"/>
      <c r="X7142" s="410"/>
      <c r="Y7142" s="410"/>
      <c r="Z7142" s="410"/>
      <c r="AA7142" s="410"/>
      <c r="AB7142" s="410"/>
      <c r="AC7142" s="410"/>
      <c r="AD7142" s="410"/>
    </row>
    <row r="7143" spans="1:30" s="30" customFormat="1" x14ac:dyDescent="0.25">
      <c r="A7143"/>
      <c r="B7143"/>
      <c r="C7143" s="33"/>
      <c r="D7143" s="33"/>
      <c r="E7143" s="33"/>
      <c r="F7143" s="33"/>
      <c r="G7143" s="33"/>
      <c r="N7143"/>
      <c r="O7143"/>
      <c r="P7143"/>
      <c r="Q7143"/>
      <c r="R7143"/>
      <c r="S7143"/>
      <c r="T7143"/>
      <c r="U7143"/>
      <c r="V7143"/>
      <c r="W7143"/>
      <c r="X7143" s="410"/>
      <c r="Y7143" s="410"/>
      <c r="Z7143" s="410"/>
      <c r="AA7143" s="410"/>
      <c r="AB7143" s="410"/>
      <c r="AC7143" s="410"/>
      <c r="AD7143" s="410"/>
    </row>
    <row r="7144" spans="1:30" s="30" customFormat="1" x14ac:dyDescent="0.25">
      <c r="A7144"/>
      <c r="B7144"/>
      <c r="C7144" s="33"/>
      <c r="D7144" s="33"/>
      <c r="E7144" s="33"/>
      <c r="F7144" s="33"/>
      <c r="G7144" s="33"/>
      <c r="N7144"/>
      <c r="O7144"/>
      <c r="P7144"/>
      <c r="Q7144"/>
      <c r="R7144"/>
      <c r="S7144"/>
      <c r="T7144"/>
      <c r="U7144"/>
      <c r="V7144"/>
      <c r="W7144"/>
      <c r="X7144" s="410"/>
      <c r="Y7144" s="410"/>
      <c r="Z7144" s="410"/>
      <c r="AA7144" s="410"/>
      <c r="AB7144" s="410"/>
      <c r="AC7144" s="410"/>
      <c r="AD7144" s="410"/>
    </row>
    <row r="7145" spans="1:30" s="30" customFormat="1" x14ac:dyDescent="0.25">
      <c r="A7145"/>
      <c r="B7145"/>
      <c r="C7145" s="33"/>
      <c r="D7145" s="33"/>
      <c r="E7145" s="33"/>
      <c r="F7145" s="33"/>
      <c r="G7145" s="33"/>
      <c r="N7145"/>
      <c r="O7145"/>
      <c r="P7145"/>
      <c r="Q7145"/>
      <c r="R7145"/>
      <c r="S7145"/>
      <c r="T7145"/>
      <c r="U7145"/>
      <c r="V7145"/>
      <c r="W7145"/>
      <c r="X7145" s="410"/>
      <c r="Y7145" s="410"/>
      <c r="Z7145" s="410"/>
      <c r="AA7145" s="410"/>
      <c r="AB7145" s="410"/>
      <c r="AC7145" s="410"/>
      <c r="AD7145" s="410"/>
    </row>
    <row r="7146" spans="1:30" s="30" customFormat="1" x14ac:dyDescent="0.25">
      <c r="A7146"/>
      <c r="B7146"/>
      <c r="C7146" s="33"/>
      <c r="D7146" s="33"/>
      <c r="E7146" s="33"/>
      <c r="F7146" s="33"/>
      <c r="G7146" s="33"/>
      <c r="N7146"/>
      <c r="O7146"/>
      <c r="P7146"/>
      <c r="Q7146"/>
      <c r="R7146"/>
      <c r="S7146"/>
      <c r="T7146"/>
      <c r="U7146"/>
      <c r="V7146"/>
      <c r="W7146"/>
      <c r="X7146" s="410"/>
      <c r="Y7146" s="410"/>
      <c r="Z7146" s="410"/>
      <c r="AA7146" s="410"/>
      <c r="AB7146" s="410"/>
      <c r="AC7146" s="410"/>
      <c r="AD7146" s="410"/>
    </row>
    <row r="7147" spans="1:30" s="30" customFormat="1" x14ac:dyDescent="0.25">
      <c r="A7147"/>
      <c r="B7147"/>
      <c r="C7147" s="33"/>
      <c r="D7147" s="33"/>
      <c r="E7147" s="33"/>
      <c r="F7147" s="33"/>
      <c r="G7147" s="33"/>
      <c r="N7147"/>
      <c r="O7147"/>
      <c r="P7147"/>
      <c r="Q7147"/>
      <c r="R7147"/>
      <c r="S7147"/>
      <c r="T7147"/>
      <c r="U7147"/>
      <c r="V7147"/>
      <c r="W7147"/>
      <c r="X7147" s="410"/>
      <c r="Y7147" s="410"/>
      <c r="Z7147" s="410"/>
      <c r="AA7147" s="410"/>
      <c r="AB7147" s="410"/>
      <c r="AC7147" s="410"/>
      <c r="AD7147" s="410"/>
    </row>
    <row r="7148" spans="1:30" s="30" customFormat="1" x14ac:dyDescent="0.25">
      <c r="A7148"/>
      <c r="B7148"/>
      <c r="C7148" s="33"/>
      <c r="D7148" s="33"/>
      <c r="E7148" s="33"/>
      <c r="F7148" s="33"/>
      <c r="G7148" s="33"/>
      <c r="N7148"/>
      <c r="O7148"/>
      <c r="P7148"/>
      <c r="Q7148"/>
      <c r="R7148"/>
      <c r="S7148"/>
      <c r="T7148"/>
      <c r="U7148"/>
      <c r="V7148"/>
      <c r="W7148"/>
      <c r="X7148" s="410"/>
      <c r="Y7148" s="410"/>
      <c r="Z7148" s="410"/>
      <c r="AA7148" s="410"/>
      <c r="AB7148" s="410"/>
      <c r="AC7148" s="410"/>
      <c r="AD7148" s="410"/>
    </row>
    <row r="7149" spans="1:30" s="30" customFormat="1" x14ac:dyDescent="0.25">
      <c r="A7149"/>
      <c r="B7149"/>
      <c r="C7149" s="33"/>
      <c r="D7149" s="33"/>
      <c r="E7149" s="33"/>
      <c r="F7149" s="33"/>
      <c r="G7149" s="33"/>
      <c r="N7149"/>
      <c r="O7149"/>
      <c r="P7149"/>
      <c r="Q7149"/>
      <c r="R7149"/>
      <c r="S7149"/>
      <c r="T7149"/>
      <c r="U7149"/>
      <c r="V7149"/>
      <c r="W7149"/>
      <c r="X7149" s="410"/>
      <c r="Y7149" s="410"/>
      <c r="Z7149" s="410"/>
      <c r="AA7149" s="410"/>
      <c r="AB7149" s="410"/>
      <c r="AC7149" s="410"/>
      <c r="AD7149" s="410"/>
    </row>
    <row r="7150" spans="1:30" s="30" customFormat="1" x14ac:dyDescent="0.25">
      <c r="A7150"/>
      <c r="B7150"/>
      <c r="C7150" s="33"/>
      <c r="D7150" s="33"/>
      <c r="E7150" s="33"/>
      <c r="F7150" s="33"/>
      <c r="G7150" s="33"/>
      <c r="N7150"/>
      <c r="O7150"/>
      <c r="P7150"/>
      <c r="Q7150"/>
      <c r="R7150"/>
      <c r="S7150"/>
      <c r="T7150"/>
      <c r="U7150"/>
      <c r="V7150"/>
      <c r="W7150"/>
      <c r="X7150" s="410"/>
      <c r="Y7150" s="410"/>
      <c r="Z7150" s="410"/>
      <c r="AA7150" s="410"/>
      <c r="AB7150" s="410"/>
      <c r="AC7150" s="410"/>
      <c r="AD7150" s="410"/>
    </row>
    <row r="7151" spans="1:30" s="30" customFormat="1" x14ac:dyDescent="0.25">
      <c r="A7151"/>
      <c r="B7151"/>
      <c r="C7151" s="33"/>
      <c r="D7151" s="33"/>
      <c r="E7151" s="33"/>
      <c r="F7151" s="33"/>
      <c r="G7151" s="33"/>
      <c r="N7151"/>
      <c r="O7151"/>
      <c r="P7151"/>
      <c r="Q7151"/>
      <c r="R7151"/>
      <c r="S7151"/>
      <c r="T7151"/>
      <c r="U7151"/>
      <c r="V7151"/>
      <c r="W7151"/>
      <c r="X7151" s="410"/>
      <c r="Y7151" s="410"/>
      <c r="Z7151" s="410"/>
      <c r="AA7151" s="410"/>
      <c r="AB7151" s="410"/>
      <c r="AC7151" s="410"/>
      <c r="AD7151" s="410"/>
    </row>
    <row r="7152" spans="1:30" s="30" customFormat="1" x14ac:dyDescent="0.25">
      <c r="A7152"/>
      <c r="B7152"/>
      <c r="C7152" s="33"/>
      <c r="D7152" s="33"/>
      <c r="E7152" s="33"/>
      <c r="F7152" s="33"/>
      <c r="G7152" s="33"/>
      <c r="N7152"/>
      <c r="O7152"/>
      <c r="P7152"/>
      <c r="Q7152"/>
      <c r="R7152"/>
      <c r="S7152"/>
      <c r="T7152"/>
      <c r="U7152"/>
      <c r="V7152"/>
      <c r="W7152"/>
      <c r="X7152" s="410"/>
      <c r="Y7152" s="410"/>
      <c r="Z7152" s="410"/>
      <c r="AA7152" s="410"/>
      <c r="AB7152" s="410"/>
      <c r="AC7152" s="410"/>
      <c r="AD7152" s="410"/>
    </row>
    <row r="7153" spans="1:30" s="30" customFormat="1" x14ac:dyDescent="0.25">
      <c r="A7153"/>
      <c r="B7153"/>
      <c r="C7153" s="33"/>
      <c r="D7153" s="33"/>
      <c r="E7153" s="33"/>
      <c r="F7153" s="33"/>
      <c r="G7153" s="33"/>
      <c r="N7153"/>
      <c r="O7153"/>
      <c r="P7153"/>
      <c r="Q7153"/>
      <c r="R7153"/>
      <c r="S7153"/>
      <c r="T7153"/>
      <c r="U7153"/>
      <c r="V7153"/>
      <c r="W7153"/>
      <c r="X7153" s="410"/>
      <c r="Y7153" s="410"/>
      <c r="Z7153" s="410"/>
      <c r="AA7153" s="410"/>
      <c r="AB7153" s="410"/>
      <c r="AC7153" s="410"/>
      <c r="AD7153" s="410"/>
    </row>
    <row r="7154" spans="1:30" s="30" customFormat="1" x14ac:dyDescent="0.25">
      <c r="A7154"/>
      <c r="B7154"/>
      <c r="C7154" s="33"/>
      <c r="D7154" s="33"/>
      <c r="E7154" s="33"/>
      <c r="F7154" s="33"/>
      <c r="G7154" s="33"/>
      <c r="N7154"/>
      <c r="O7154"/>
      <c r="P7154"/>
      <c r="Q7154"/>
      <c r="R7154"/>
      <c r="S7154"/>
      <c r="T7154"/>
      <c r="U7154"/>
      <c r="V7154"/>
      <c r="W7154"/>
      <c r="X7154" s="410"/>
      <c r="Y7154" s="410"/>
      <c r="Z7154" s="410"/>
      <c r="AA7154" s="410"/>
      <c r="AB7154" s="410"/>
      <c r="AC7154" s="410"/>
      <c r="AD7154" s="410"/>
    </row>
    <row r="7155" spans="1:30" s="30" customFormat="1" x14ac:dyDescent="0.25">
      <c r="A7155"/>
      <c r="B7155"/>
      <c r="C7155" s="33"/>
      <c r="D7155" s="33"/>
      <c r="E7155" s="33"/>
      <c r="F7155" s="33"/>
      <c r="G7155" s="33"/>
      <c r="N7155"/>
      <c r="O7155"/>
      <c r="P7155"/>
      <c r="Q7155"/>
      <c r="R7155"/>
      <c r="S7155"/>
      <c r="T7155"/>
      <c r="U7155"/>
      <c r="V7155"/>
      <c r="W7155"/>
      <c r="X7155" s="410"/>
      <c r="Y7155" s="410"/>
      <c r="Z7155" s="410"/>
      <c r="AA7155" s="410"/>
      <c r="AB7155" s="410"/>
      <c r="AC7155" s="410"/>
      <c r="AD7155" s="410"/>
    </row>
    <row r="7156" spans="1:30" s="30" customFormat="1" x14ac:dyDescent="0.25">
      <c r="A7156"/>
      <c r="B7156"/>
      <c r="C7156" s="33"/>
      <c r="D7156" s="33"/>
      <c r="E7156" s="33"/>
      <c r="F7156" s="33"/>
      <c r="G7156" s="33"/>
      <c r="N7156"/>
      <c r="O7156"/>
      <c r="P7156"/>
      <c r="Q7156"/>
      <c r="R7156"/>
      <c r="S7156"/>
      <c r="T7156"/>
      <c r="U7156"/>
      <c r="V7156"/>
      <c r="W7156"/>
      <c r="X7156" s="410"/>
      <c r="Y7156" s="410"/>
      <c r="Z7156" s="410"/>
      <c r="AA7156" s="410"/>
      <c r="AB7156" s="410"/>
      <c r="AC7156" s="410"/>
      <c r="AD7156" s="410"/>
    </row>
    <row r="7157" spans="1:30" s="30" customFormat="1" x14ac:dyDescent="0.25">
      <c r="A7157"/>
      <c r="B7157"/>
      <c r="C7157" s="33"/>
      <c r="D7157" s="33"/>
      <c r="E7157" s="33"/>
      <c r="F7157" s="33"/>
      <c r="G7157" s="33"/>
      <c r="N7157"/>
      <c r="O7157"/>
      <c r="P7157"/>
      <c r="Q7157"/>
      <c r="R7157"/>
      <c r="S7157"/>
      <c r="T7157"/>
      <c r="U7157"/>
      <c r="V7157"/>
      <c r="W7157"/>
      <c r="X7157" s="410"/>
      <c r="Y7157" s="410"/>
      <c r="Z7157" s="410"/>
      <c r="AA7157" s="410"/>
      <c r="AB7157" s="410"/>
      <c r="AC7157" s="410"/>
      <c r="AD7157" s="410"/>
    </row>
    <row r="7158" spans="1:30" s="30" customFormat="1" x14ac:dyDescent="0.25">
      <c r="A7158"/>
      <c r="B7158"/>
      <c r="C7158" s="33"/>
      <c r="D7158" s="33"/>
      <c r="E7158" s="33"/>
      <c r="F7158" s="33"/>
      <c r="G7158" s="33"/>
      <c r="N7158"/>
      <c r="O7158"/>
      <c r="P7158"/>
      <c r="Q7158"/>
      <c r="R7158"/>
      <c r="S7158"/>
      <c r="T7158"/>
      <c r="U7158"/>
      <c r="V7158"/>
      <c r="W7158"/>
      <c r="X7158" s="410"/>
      <c r="Y7158" s="410"/>
      <c r="Z7158" s="410"/>
      <c r="AA7158" s="410"/>
      <c r="AB7158" s="410"/>
      <c r="AC7158" s="410"/>
      <c r="AD7158" s="410"/>
    </row>
    <row r="7159" spans="1:30" s="30" customFormat="1" x14ac:dyDescent="0.25">
      <c r="A7159"/>
      <c r="B7159"/>
      <c r="C7159" s="33"/>
      <c r="D7159" s="33"/>
      <c r="E7159" s="33"/>
      <c r="F7159" s="33"/>
      <c r="G7159" s="33"/>
      <c r="N7159"/>
      <c r="O7159"/>
      <c r="P7159"/>
      <c r="Q7159"/>
      <c r="R7159"/>
      <c r="S7159"/>
      <c r="T7159"/>
      <c r="U7159"/>
      <c r="V7159"/>
      <c r="W7159"/>
      <c r="X7159" s="410"/>
      <c r="Y7159" s="410"/>
      <c r="Z7159" s="410"/>
      <c r="AA7159" s="410"/>
      <c r="AB7159" s="410"/>
      <c r="AC7159" s="410"/>
      <c r="AD7159" s="410"/>
    </row>
    <row r="7160" spans="1:30" s="30" customFormat="1" x14ac:dyDescent="0.25">
      <c r="A7160"/>
      <c r="B7160"/>
      <c r="C7160" s="33"/>
      <c r="D7160" s="33"/>
      <c r="E7160" s="33"/>
      <c r="F7160" s="33"/>
      <c r="G7160" s="33"/>
      <c r="N7160"/>
      <c r="O7160"/>
      <c r="P7160"/>
      <c r="Q7160"/>
      <c r="R7160"/>
      <c r="S7160"/>
      <c r="T7160"/>
      <c r="U7160"/>
      <c r="V7160"/>
      <c r="W7160"/>
      <c r="X7160" s="410"/>
      <c r="Y7160" s="410"/>
      <c r="Z7160" s="410"/>
      <c r="AA7160" s="410"/>
      <c r="AB7160" s="410"/>
      <c r="AC7160" s="410"/>
      <c r="AD7160" s="410"/>
    </row>
    <row r="7161" spans="1:30" s="30" customFormat="1" x14ac:dyDescent="0.25">
      <c r="A7161"/>
      <c r="B7161"/>
      <c r="C7161" s="33"/>
      <c r="D7161" s="33"/>
      <c r="E7161" s="33"/>
      <c r="F7161" s="33"/>
      <c r="G7161" s="33"/>
      <c r="N7161"/>
      <c r="O7161"/>
      <c r="P7161"/>
      <c r="Q7161"/>
      <c r="R7161"/>
      <c r="S7161"/>
      <c r="T7161"/>
      <c r="U7161"/>
      <c r="V7161"/>
      <c r="W7161"/>
      <c r="X7161" s="410"/>
      <c r="Y7161" s="410"/>
      <c r="Z7161" s="410"/>
      <c r="AA7161" s="410"/>
      <c r="AB7161" s="410"/>
      <c r="AC7161" s="410"/>
      <c r="AD7161" s="410"/>
    </row>
    <row r="7162" spans="1:30" s="30" customFormat="1" x14ac:dyDescent="0.25">
      <c r="A7162"/>
      <c r="B7162"/>
      <c r="C7162" s="33"/>
      <c r="D7162" s="33"/>
      <c r="E7162" s="33"/>
      <c r="F7162" s="33"/>
      <c r="G7162" s="33"/>
      <c r="N7162"/>
      <c r="O7162"/>
      <c r="P7162"/>
      <c r="Q7162"/>
      <c r="R7162"/>
      <c r="S7162"/>
      <c r="T7162"/>
      <c r="U7162"/>
      <c r="V7162"/>
      <c r="W7162"/>
      <c r="X7162" s="410"/>
      <c r="Y7162" s="410"/>
      <c r="Z7162" s="410"/>
      <c r="AA7162" s="410"/>
      <c r="AB7162" s="410"/>
      <c r="AC7162" s="410"/>
      <c r="AD7162" s="410"/>
    </row>
    <row r="7163" spans="1:30" s="30" customFormat="1" x14ac:dyDescent="0.25">
      <c r="A7163"/>
      <c r="B7163"/>
      <c r="C7163" s="33"/>
      <c r="D7163" s="33"/>
      <c r="E7163" s="33"/>
      <c r="F7163" s="33"/>
      <c r="G7163" s="33"/>
      <c r="N7163"/>
      <c r="O7163"/>
      <c r="P7163"/>
      <c r="Q7163"/>
      <c r="R7163"/>
      <c r="S7163"/>
      <c r="T7163"/>
      <c r="U7163"/>
      <c r="V7163"/>
      <c r="W7163"/>
      <c r="X7163" s="410"/>
      <c r="Y7163" s="410"/>
      <c r="Z7163" s="410"/>
      <c r="AA7163" s="410"/>
      <c r="AB7163" s="410"/>
      <c r="AC7163" s="410"/>
      <c r="AD7163" s="410"/>
    </row>
    <row r="7164" spans="1:30" s="30" customFormat="1" x14ac:dyDescent="0.25">
      <c r="A7164"/>
      <c r="B7164"/>
      <c r="C7164" s="33"/>
      <c r="D7164" s="33"/>
      <c r="E7164" s="33"/>
      <c r="F7164" s="33"/>
      <c r="G7164" s="33"/>
      <c r="N7164"/>
      <c r="O7164"/>
      <c r="P7164"/>
      <c r="Q7164"/>
      <c r="R7164"/>
      <c r="S7164"/>
      <c r="T7164"/>
      <c r="U7164"/>
      <c r="V7164"/>
      <c r="W7164"/>
      <c r="X7164" s="410"/>
      <c r="Y7164" s="410"/>
      <c r="Z7164" s="410"/>
      <c r="AA7164" s="410"/>
      <c r="AB7164" s="410"/>
      <c r="AC7164" s="410"/>
      <c r="AD7164" s="410"/>
    </row>
    <row r="7165" spans="1:30" s="30" customFormat="1" x14ac:dyDescent="0.25">
      <c r="A7165"/>
      <c r="B7165"/>
      <c r="C7165" s="33"/>
      <c r="D7165" s="33"/>
      <c r="E7165" s="33"/>
      <c r="F7165" s="33"/>
      <c r="G7165" s="33"/>
      <c r="N7165"/>
      <c r="O7165"/>
      <c r="P7165"/>
      <c r="Q7165"/>
      <c r="R7165"/>
      <c r="S7165"/>
      <c r="T7165"/>
      <c r="U7165"/>
      <c r="V7165"/>
      <c r="W7165"/>
      <c r="X7165" s="410"/>
      <c r="Y7165" s="410"/>
      <c r="Z7165" s="410"/>
      <c r="AA7165" s="410"/>
      <c r="AB7165" s="410"/>
      <c r="AC7165" s="410"/>
      <c r="AD7165" s="410"/>
    </row>
    <row r="7166" spans="1:30" s="30" customFormat="1" x14ac:dyDescent="0.25">
      <c r="A7166"/>
      <c r="B7166"/>
      <c r="C7166" s="33"/>
      <c r="D7166" s="33"/>
      <c r="E7166" s="33"/>
      <c r="F7166" s="33"/>
      <c r="G7166" s="33"/>
      <c r="N7166"/>
      <c r="O7166"/>
      <c r="P7166"/>
      <c r="Q7166"/>
      <c r="R7166"/>
      <c r="S7166"/>
      <c r="T7166"/>
      <c r="U7166"/>
      <c r="V7166"/>
      <c r="W7166"/>
      <c r="X7166" s="410"/>
      <c r="Y7166" s="410"/>
      <c r="Z7166" s="410"/>
      <c r="AA7166" s="410"/>
      <c r="AB7166" s="410"/>
      <c r="AC7166" s="410"/>
      <c r="AD7166" s="410"/>
    </row>
    <row r="7167" spans="1:30" s="30" customFormat="1" x14ac:dyDescent="0.25">
      <c r="A7167"/>
      <c r="B7167"/>
      <c r="C7167" s="33"/>
      <c r="D7167" s="33"/>
      <c r="E7167" s="33"/>
      <c r="F7167" s="33"/>
      <c r="G7167" s="33"/>
      <c r="N7167"/>
      <c r="O7167"/>
      <c r="P7167"/>
      <c r="Q7167"/>
      <c r="R7167"/>
      <c r="S7167"/>
      <c r="T7167"/>
      <c r="U7167"/>
      <c r="V7167"/>
      <c r="W7167"/>
      <c r="X7167" s="410"/>
      <c r="Y7167" s="410"/>
      <c r="Z7167" s="410"/>
      <c r="AA7167" s="410"/>
      <c r="AB7167" s="410"/>
      <c r="AC7167" s="410"/>
      <c r="AD7167" s="410"/>
    </row>
    <row r="7168" spans="1:30" s="30" customFormat="1" x14ac:dyDescent="0.25">
      <c r="A7168"/>
      <c r="B7168"/>
      <c r="C7168" s="33"/>
      <c r="D7168" s="33"/>
      <c r="E7168" s="33"/>
      <c r="F7168" s="33"/>
      <c r="G7168" s="33"/>
      <c r="N7168"/>
      <c r="O7168"/>
      <c r="P7168"/>
      <c r="Q7168"/>
      <c r="R7168"/>
      <c r="S7168"/>
      <c r="T7168"/>
      <c r="U7168"/>
      <c r="V7168"/>
      <c r="W7168"/>
      <c r="X7168" s="410"/>
      <c r="Y7168" s="410"/>
      <c r="Z7168" s="410"/>
      <c r="AA7168" s="410"/>
      <c r="AB7168" s="410"/>
      <c r="AC7168" s="410"/>
      <c r="AD7168" s="410"/>
    </row>
    <row r="7169" spans="1:30" s="30" customFormat="1" x14ac:dyDescent="0.25">
      <c r="A7169"/>
      <c r="B7169"/>
      <c r="C7169" s="33"/>
      <c r="D7169" s="33"/>
      <c r="E7169" s="33"/>
      <c r="F7169" s="33"/>
      <c r="G7169" s="33"/>
      <c r="N7169"/>
      <c r="O7169"/>
      <c r="P7169"/>
      <c r="Q7169"/>
      <c r="R7169"/>
      <c r="S7169"/>
      <c r="T7169"/>
      <c r="U7169"/>
      <c r="V7169"/>
      <c r="W7169"/>
      <c r="X7169" s="410"/>
      <c r="Y7169" s="410"/>
      <c r="Z7169" s="410"/>
      <c r="AA7169" s="410"/>
      <c r="AB7169" s="410"/>
      <c r="AC7169" s="410"/>
      <c r="AD7169" s="410"/>
    </row>
    <row r="7170" spans="1:30" s="30" customFormat="1" x14ac:dyDescent="0.25">
      <c r="A7170"/>
      <c r="B7170"/>
      <c r="C7170" s="33"/>
      <c r="D7170" s="33"/>
      <c r="E7170" s="33"/>
      <c r="F7170" s="33"/>
      <c r="G7170" s="33"/>
      <c r="N7170"/>
      <c r="O7170"/>
      <c r="P7170"/>
      <c r="Q7170"/>
      <c r="R7170"/>
      <c r="S7170"/>
      <c r="T7170"/>
      <c r="U7170"/>
      <c r="V7170"/>
      <c r="W7170"/>
      <c r="X7170" s="410"/>
      <c r="Y7170" s="410"/>
      <c r="Z7170" s="410"/>
      <c r="AA7170" s="410"/>
      <c r="AB7170" s="410"/>
      <c r="AC7170" s="410"/>
      <c r="AD7170" s="410"/>
    </row>
    <row r="7171" spans="1:30" s="30" customFormat="1" x14ac:dyDescent="0.25">
      <c r="A7171"/>
      <c r="B7171"/>
      <c r="C7171" s="33"/>
      <c r="D7171" s="33"/>
      <c r="E7171" s="33"/>
      <c r="F7171" s="33"/>
      <c r="G7171" s="33"/>
      <c r="N7171"/>
      <c r="O7171"/>
      <c r="P7171"/>
      <c r="Q7171"/>
      <c r="R7171"/>
      <c r="S7171"/>
      <c r="T7171"/>
      <c r="U7171"/>
      <c r="V7171"/>
      <c r="W7171"/>
      <c r="X7171" s="410"/>
      <c r="Y7171" s="410"/>
      <c r="Z7171" s="410"/>
      <c r="AA7171" s="410"/>
      <c r="AB7171" s="410"/>
      <c r="AC7171" s="410"/>
      <c r="AD7171" s="410"/>
    </row>
    <row r="7172" spans="1:30" s="30" customFormat="1" x14ac:dyDescent="0.25">
      <c r="A7172"/>
      <c r="B7172"/>
      <c r="C7172" s="33"/>
      <c r="D7172" s="33"/>
      <c r="E7172" s="33"/>
      <c r="F7172" s="33"/>
      <c r="G7172" s="33"/>
      <c r="N7172"/>
      <c r="O7172"/>
      <c r="P7172"/>
      <c r="Q7172"/>
      <c r="R7172"/>
      <c r="S7172"/>
      <c r="T7172"/>
      <c r="U7172"/>
      <c r="V7172"/>
      <c r="W7172"/>
      <c r="X7172" s="410"/>
      <c r="Y7172" s="410"/>
      <c r="Z7172" s="410"/>
      <c r="AA7172" s="410"/>
      <c r="AB7172" s="410"/>
      <c r="AC7172" s="410"/>
      <c r="AD7172" s="410"/>
    </row>
    <row r="7173" spans="1:30" s="30" customFormat="1" x14ac:dyDescent="0.25">
      <c r="A7173"/>
      <c r="B7173"/>
      <c r="C7173" s="33"/>
      <c r="D7173" s="33"/>
      <c r="E7173" s="33"/>
      <c r="F7173" s="33"/>
      <c r="G7173" s="33"/>
      <c r="N7173"/>
      <c r="O7173"/>
      <c r="P7173"/>
      <c r="Q7173"/>
      <c r="R7173"/>
      <c r="S7173"/>
      <c r="T7173"/>
      <c r="U7173"/>
      <c r="V7173"/>
      <c r="W7173"/>
      <c r="X7173" s="410"/>
      <c r="Y7173" s="410"/>
      <c r="Z7173" s="410"/>
      <c r="AA7173" s="410"/>
      <c r="AB7173" s="410"/>
      <c r="AC7173" s="410"/>
      <c r="AD7173" s="410"/>
    </row>
    <row r="7174" spans="1:30" s="30" customFormat="1" x14ac:dyDescent="0.25">
      <c r="A7174"/>
      <c r="B7174"/>
      <c r="C7174" s="33"/>
      <c r="D7174" s="33"/>
      <c r="E7174" s="33"/>
      <c r="F7174" s="33"/>
      <c r="G7174" s="33"/>
      <c r="N7174"/>
      <c r="O7174"/>
      <c r="P7174"/>
      <c r="Q7174"/>
      <c r="R7174"/>
      <c r="S7174"/>
      <c r="T7174"/>
      <c r="U7174"/>
      <c r="V7174"/>
      <c r="W7174"/>
      <c r="X7174" s="410"/>
      <c r="Y7174" s="410"/>
      <c r="Z7174" s="410"/>
      <c r="AA7174" s="410"/>
      <c r="AB7174" s="410"/>
      <c r="AC7174" s="410"/>
      <c r="AD7174" s="410"/>
    </row>
    <row r="7175" spans="1:30" s="30" customFormat="1" x14ac:dyDescent="0.25">
      <c r="A7175"/>
      <c r="B7175"/>
      <c r="C7175" s="33"/>
      <c r="D7175" s="33"/>
      <c r="E7175" s="33"/>
      <c r="F7175" s="33"/>
      <c r="G7175" s="33"/>
      <c r="N7175"/>
      <c r="O7175"/>
      <c r="P7175"/>
      <c r="Q7175"/>
      <c r="R7175"/>
      <c r="S7175"/>
      <c r="T7175"/>
      <c r="U7175"/>
      <c r="V7175"/>
      <c r="W7175"/>
      <c r="X7175" s="410"/>
      <c r="Y7175" s="410"/>
      <c r="Z7175" s="410"/>
      <c r="AA7175" s="410"/>
      <c r="AB7175" s="410"/>
      <c r="AC7175" s="410"/>
      <c r="AD7175" s="410"/>
    </row>
    <row r="7176" spans="1:30" s="30" customFormat="1" x14ac:dyDescent="0.25">
      <c r="A7176"/>
      <c r="B7176"/>
      <c r="C7176" s="33"/>
      <c r="D7176" s="33"/>
      <c r="E7176" s="33"/>
      <c r="F7176" s="33"/>
      <c r="G7176" s="33"/>
      <c r="N7176"/>
      <c r="O7176"/>
      <c r="P7176"/>
      <c r="Q7176"/>
      <c r="R7176"/>
      <c r="S7176"/>
      <c r="T7176"/>
      <c r="U7176"/>
      <c r="V7176"/>
      <c r="W7176"/>
      <c r="X7176" s="410"/>
      <c r="Y7176" s="410"/>
      <c r="Z7176" s="410"/>
      <c r="AA7176" s="410"/>
      <c r="AB7176" s="410"/>
      <c r="AC7176" s="410"/>
      <c r="AD7176" s="410"/>
    </row>
    <row r="7177" spans="1:30" s="30" customFormat="1" x14ac:dyDescent="0.25">
      <c r="A7177"/>
      <c r="B7177"/>
      <c r="C7177" s="33"/>
      <c r="D7177" s="33"/>
      <c r="E7177" s="33"/>
      <c r="F7177" s="33"/>
      <c r="G7177" s="33"/>
      <c r="N7177"/>
      <c r="O7177"/>
      <c r="P7177"/>
      <c r="Q7177"/>
      <c r="R7177"/>
      <c r="S7177"/>
      <c r="T7177"/>
      <c r="U7177"/>
      <c r="V7177"/>
      <c r="W7177"/>
      <c r="X7177" s="410"/>
      <c r="Y7177" s="410"/>
      <c r="Z7177" s="410"/>
      <c r="AA7177" s="410"/>
      <c r="AB7177" s="410"/>
      <c r="AC7177" s="410"/>
      <c r="AD7177" s="410"/>
    </row>
    <row r="7178" spans="1:30" s="30" customFormat="1" x14ac:dyDescent="0.25">
      <c r="A7178"/>
      <c r="B7178"/>
      <c r="C7178" s="33"/>
      <c r="D7178" s="33"/>
      <c r="E7178" s="33"/>
      <c r="F7178" s="33"/>
      <c r="G7178" s="33"/>
      <c r="N7178"/>
      <c r="O7178"/>
      <c r="P7178"/>
      <c r="Q7178"/>
      <c r="R7178"/>
      <c r="S7178"/>
      <c r="T7178"/>
      <c r="U7178"/>
      <c r="V7178"/>
      <c r="W7178"/>
      <c r="X7178" s="410"/>
      <c r="Y7178" s="410"/>
      <c r="Z7178" s="410"/>
      <c r="AA7178" s="410"/>
      <c r="AB7178" s="410"/>
      <c r="AC7178" s="410"/>
      <c r="AD7178" s="410"/>
    </row>
    <row r="7179" spans="1:30" s="30" customFormat="1" x14ac:dyDescent="0.25">
      <c r="A7179"/>
      <c r="B7179"/>
      <c r="C7179" s="33"/>
      <c r="D7179" s="33"/>
      <c r="E7179" s="33"/>
      <c r="F7179" s="33"/>
      <c r="G7179" s="33"/>
      <c r="N7179"/>
      <c r="O7179"/>
      <c r="P7179"/>
      <c r="Q7179"/>
      <c r="R7179"/>
      <c r="S7179"/>
      <c r="T7179"/>
      <c r="U7179"/>
      <c r="V7179"/>
      <c r="W7179"/>
      <c r="X7179" s="410"/>
      <c r="Y7179" s="410"/>
      <c r="Z7179" s="410"/>
      <c r="AA7179" s="410"/>
      <c r="AB7179" s="410"/>
      <c r="AC7179" s="410"/>
      <c r="AD7179" s="410"/>
    </row>
    <row r="7180" spans="1:30" s="30" customFormat="1" x14ac:dyDescent="0.25">
      <c r="A7180"/>
      <c r="B7180"/>
      <c r="C7180" s="33"/>
      <c r="D7180" s="33"/>
      <c r="E7180" s="33"/>
      <c r="F7180" s="33"/>
      <c r="G7180" s="33"/>
      <c r="N7180"/>
      <c r="O7180"/>
      <c r="P7180"/>
      <c r="Q7180"/>
      <c r="R7180"/>
      <c r="S7180"/>
      <c r="T7180"/>
      <c r="U7180"/>
      <c r="V7180"/>
      <c r="W7180"/>
      <c r="X7180" s="410"/>
      <c r="Y7180" s="410"/>
      <c r="Z7180" s="410"/>
      <c r="AA7180" s="410"/>
      <c r="AB7180" s="410"/>
      <c r="AC7180" s="410"/>
      <c r="AD7180" s="410"/>
    </row>
    <row r="7181" spans="1:30" s="30" customFormat="1" x14ac:dyDescent="0.25">
      <c r="A7181"/>
      <c r="B7181"/>
      <c r="C7181" s="33"/>
      <c r="D7181" s="33"/>
      <c r="E7181" s="33"/>
      <c r="F7181" s="33"/>
      <c r="G7181" s="33"/>
      <c r="N7181"/>
      <c r="O7181"/>
      <c r="P7181"/>
      <c r="Q7181"/>
      <c r="R7181"/>
      <c r="S7181"/>
      <c r="T7181"/>
      <c r="U7181"/>
      <c r="V7181"/>
      <c r="W7181"/>
      <c r="X7181" s="410"/>
      <c r="Y7181" s="410"/>
      <c r="Z7181" s="410"/>
      <c r="AA7181" s="410"/>
      <c r="AB7181" s="410"/>
      <c r="AC7181" s="410"/>
      <c r="AD7181" s="410"/>
    </row>
    <row r="7182" spans="1:30" s="30" customFormat="1" x14ac:dyDescent="0.25">
      <c r="A7182"/>
      <c r="B7182"/>
      <c r="C7182" s="33"/>
      <c r="D7182" s="33"/>
      <c r="E7182" s="33"/>
      <c r="F7182" s="33"/>
      <c r="G7182" s="33"/>
      <c r="N7182"/>
      <c r="O7182"/>
      <c r="P7182"/>
      <c r="Q7182"/>
      <c r="R7182"/>
      <c r="S7182"/>
      <c r="T7182"/>
      <c r="U7182"/>
      <c r="V7182"/>
      <c r="W7182"/>
      <c r="X7182" s="410"/>
      <c r="Y7182" s="410"/>
      <c r="Z7182" s="410"/>
      <c r="AA7182" s="410"/>
      <c r="AB7182" s="410"/>
      <c r="AC7182" s="410"/>
      <c r="AD7182" s="410"/>
    </row>
    <row r="7183" spans="1:30" s="30" customFormat="1" x14ac:dyDescent="0.25">
      <c r="A7183"/>
      <c r="B7183"/>
      <c r="C7183" s="33"/>
      <c r="D7183" s="33"/>
      <c r="E7183" s="33"/>
      <c r="F7183" s="33"/>
      <c r="G7183" s="33"/>
      <c r="N7183"/>
      <c r="O7183"/>
      <c r="P7183"/>
      <c r="Q7183"/>
      <c r="R7183"/>
      <c r="S7183"/>
      <c r="T7183"/>
      <c r="U7183"/>
      <c r="V7183"/>
      <c r="W7183"/>
      <c r="X7183" s="410"/>
      <c r="Y7183" s="410"/>
      <c r="Z7183" s="410"/>
      <c r="AA7183" s="410"/>
      <c r="AB7183" s="410"/>
      <c r="AC7183" s="410"/>
      <c r="AD7183" s="410"/>
    </row>
    <row r="7184" spans="1:30" s="30" customFormat="1" x14ac:dyDescent="0.25">
      <c r="A7184"/>
      <c r="B7184"/>
      <c r="C7184" s="33"/>
      <c r="D7184" s="33"/>
      <c r="E7184" s="33"/>
      <c r="F7184" s="33"/>
      <c r="G7184" s="33"/>
      <c r="N7184"/>
      <c r="O7184"/>
      <c r="P7184"/>
      <c r="Q7184"/>
      <c r="R7184"/>
      <c r="S7184"/>
      <c r="T7184"/>
      <c r="U7184"/>
      <c r="V7184"/>
      <c r="W7184"/>
      <c r="X7184" s="410"/>
      <c r="Y7184" s="410"/>
      <c r="Z7184" s="410"/>
      <c r="AA7184" s="410"/>
      <c r="AB7184" s="410"/>
      <c r="AC7184" s="410"/>
      <c r="AD7184" s="410"/>
    </row>
    <row r="7185" spans="1:30" s="30" customFormat="1" x14ac:dyDescent="0.25">
      <c r="A7185"/>
      <c r="B7185"/>
      <c r="C7185" s="33"/>
      <c r="D7185" s="33"/>
      <c r="E7185" s="33"/>
      <c r="F7185" s="33"/>
      <c r="G7185" s="33"/>
      <c r="N7185"/>
      <c r="O7185"/>
      <c r="P7185"/>
      <c r="Q7185"/>
      <c r="R7185"/>
      <c r="S7185"/>
      <c r="T7185"/>
      <c r="U7185"/>
      <c r="V7185"/>
      <c r="W7185"/>
      <c r="X7185" s="410"/>
      <c r="Y7185" s="410"/>
      <c r="Z7185" s="410"/>
      <c r="AA7185" s="410"/>
      <c r="AB7185" s="410"/>
      <c r="AC7185" s="410"/>
      <c r="AD7185" s="410"/>
    </row>
    <row r="7186" spans="1:30" s="30" customFormat="1" x14ac:dyDescent="0.25">
      <c r="A7186"/>
      <c r="B7186"/>
      <c r="C7186" s="33"/>
      <c r="D7186" s="33"/>
      <c r="E7186" s="33"/>
      <c r="F7186" s="33"/>
      <c r="G7186" s="33"/>
      <c r="N7186"/>
      <c r="O7186"/>
      <c r="P7186"/>
      <c r="Q7186"/>
      <c r="R7186"/>
      <c r="S7186"/>
      <c r="T7186"/>
      <c r="U7186"/>
      <c r="V7186"/>
      <c r="W7186"/>
      <c r="X7186" s="410"/>
      <c r="Y7186" s="410"/>
      <c r="Z7186" s="410"/>
      <c r="AA7186" s="410"/>
      <c r="AB7186" s="410"/>
      <c r="AC7186" s="410"/>
      <c r="AD7186" s="410"/>
    </row>
    <row r="7187" spans="1:30" s="30" customFormat="1" x14ac:dyDescent="0.25">
      <c r="A7187"/>
      <c r="B7187"/>
      <c r="C7187" s="33"/>
      <c r="D7187" s="33"/>
      <c r="E7187" s="33"/>
      <c r="F7187" s="33"/>
      <c r="G7187" s="33"/>
      <c r="N7187"/>
      <c r="O7187"/>
      <c r="P7187"/>
      <c r="Q7187"/>
      <c r="R7187"/>
      <c r="S7187"/>
      <c r="T7187"/>
      <c r="U7187"/>
      <c r="V7187"/>
      <c r="W7187"/>
      <c r="X7187" s="410"/>
      <c r="Y7187" s="410"/>
      <c r="Z7187" s="410"/>
      <c r="AA7187" s="410"/>
      <c r="AB7187" s="410"/>
      <c r="AC7187" s="410"/>
      <c r="AD7187" s="410"/>
    </row>
    <row r="7188" spans="1:30" s="30" customFormat="1" x14ac:dyDescent="0.25">
      <c r="A7188"/>
      <c r="B7188"/>
      <c r="C7188" s="33"/>
      <c r="D7188" s="33"/>
      <c r="E7188" s="33"/>
      <c r="F7188" s="33"/>
      <c r="G7188" s="33"/>
      <c r="N7188"/>
      <c r="O7188"/>
      <c r="P7188"/>
      <c r="Q7188"/>
      <c r="R7188"/>
      <c r="S7188"/>
      <c r="T7188"/>
      <c r="U7188"/>
      <c r="V7188"/>
      <c r="W7188"/>
      <c r="X7188" s="410"/>
      <c r="Y7188" s="410"/>
      <c r="Z7188" s="410"/>
      <c r="AA7188" s="410"/>
      <c r="AB7188" s="410"/>
      <c r="AC7188" s="410"/>
      <c r="AD7188" s="410"/>
    </row>
    <row r="7189" spans="1:30" s="30" customFormat="1" x14ac:dyDescent="0.25">
      <c r="A7189"/>
      <c r="B7189"/>
      <c r="C7189" s="33"/>
      <c r="D7189" s="33"/>
      <c r="E7189" s="33"/>
      <c r="F7189" s="33"/>
      <c r="G7189" s="33"/>
      <c r="N7189"/>
      <c r="O7189"/>
      <c r="P7189"/>
      <c r="Q7189"/>
      <c r="R7189"/>
      <c r="S7189"/>
      <c r="T7189"/>
      <c r="U7189"/>
      <c r="V7189"/>
      <c r="W7189"/>
      <c r="X7189" s="410"/>
      <c r="Y7189" s="410"/>
      <c r="Z7189" s="410"/>
      <c r="AA7189" s="410"/>
      <c r="AB7189" s="410"/>
      <c r="AC7189" s="410"/>
      <c r="AD7189" s="410"/>
    </row>
    <row r="7190" spans="1:30" s="30" customFormat="1" x14ac:dyDescent="0.25">
      <c r="A7190"/>
      <c r="B7190"/>
      <c r="C7190" s="33"/>
      <c r="D7190" s="33"/>
      <c r="E7190" s="33"/>
      <c r="F7190" s="33"/>
      <c r="G7190" s="33"/>
      <c r="N7190"/>
      <c r="O7190"/>
      <c r="P7190"/>
      <c r="Q7190"/>
      <c r="R7190"/>
      <c r="S7190"/>
      <c r="T7190"/>
      <c r="U7190"/>
      <c r="V7190"/>
      <c r="W7190"/>
      <c r="X7190" s="410"/>
      <c r="Y7190" s="410"/>
      <c r="Z7190" s="410"/>
      <c r="AA7190" s="410"/>
      <c r="AB7190" s="410"/>
      <c r="AC7190" s="410"/>
      <c r="AD7190" s="410"/>
    </row>
    <row r="7191" spans="1:30" s="30" customFormat="1" x14ac:dyDescent="0.25">
      <c r="A7191"/>
      <c r="B7191"/>
      <c r="C7191" s="33"/>
      <c r="D7191" s="33"/>
      <c r="E7191" s="33"/>
      <c r="F7191" s="33"/>
      <c r="G7191" s="33"/>
      <c r="N7191"/>
      <c r="O7191"/>
      <c r="P7191"/>
      <c r="Q7191"/>
      <c r="R7191"/>
      <c r="S7191"/>
      <c r="T7191"/>
      <c r="U7191"/>
      <c r="V7191"/>
      <c r="W7191"/>
      <c r="X7191" s="410"/>
      <c r="Y7191" s="410"/>
      <c r="Z7191" s="410"/>
      <c r="AA7191" s="410"/>
      <c r="AB7191" s="410"/>
      <c r="AC7191" s="410"/>
      <c r="AD7191" s="410"/>
    </row>
    <row r="7192" spans="1:30" s="30" customFormat="1" x14ac:dyDescent="0.25">
      <c r="A7192"/>
      <c r="B7192"/>
      <c r="C7192" s="33"/>
      <c r="D7192" s="33"/>
      <c r="E7192" s="33"/>
      <c r="F7192" s="33"/>
      <c r="G7192" s="33"/>
      <c r="N7192"/>
      <c r="O7192"/>
      <c r="P7192"/>
      <c r="Q7192"/>
      <c r="R7192"/>
      <c r="S7192"/>
      <c r="T7192"/>
      <c r="U7192"/>
      <c r="V7192"/>
      <c r="W7192"/>
      <c r="X7192" s="410"/>
      <c r="Y7192" s="410"/>
      <c r="Z7192" s="410"/>
      <c r="AA7192" s="410"/>
      <c r="AB7192" s="410"/>
      <c r="AC7192" s="410"/>
      <c r="AD7192" s="410"/>
    </row>
    <row r="7193" spans="1:30" s="30" customFormat="1" x14ac:dyDescent="0.25">
      <c r="A7193"/>
      <c r="B7193"/>
      <c r="C7193" s="33"/>
      <c r="D7193" s="33"/>
      <c r="E7193" s="33"/>
      <c r="F7193" s="33"/>
      <c r="G7193" s="33"/>
      <c r="N7193"/>
      <c r="O7193"/>
      <c r="P7193"/>
      <c r="Q7193"/>
      <c r="R7193"/>
      <c r="S7193"/>
      <c r="T7193"/>
      <c r="U7193"/>
      <c r="V7193"/>
      <c r="W7193"/>
      <c r="X7193" s="410"/>
      <c r="Y7193" s="410"/>
      <c r="Z7193" s="410"/>
      <c r="AA7193" s="410"/>
      <c r="AB7193" s="410"/>
      <c r="AC7193" s="410"/>
      <c r="AD7193" s="410"/>
    </row>
    <row r="7194" spans="1:30" s="30" customFormat="1" x14ac:dyDescent="0.25">
      <c r="A7194"/>
      <c r="B7194"/>
      <c r="C7194" s="33"/>
      <c r="D7194" s="33"/>
      <c r="E7194" s="33"/>
      <c r="F7194" s="33"/>
      <c r="G7194" s="33"/>
      <c r="N7194"/>
      <c r="O7194"/>
      <c r="P7194"/>
      <c r="Q7194"/>
      <c r="R7194"/>
      <c r="S7194"/>
      <c r="T7194"/>
      <c r="U7194"/>
      <c r="V7194"/>
      <c r="W7194"/>
      <c r="X7194" s="410"/>
      <c r="Y7194" s="410"/>
      <c r="Z7194" s="410"/>
      <c r="AA7194" s="410"/>
      <c r="AB7194" s="410"/>
      <c r="AC7194" s="410"/>
      <c r="AD7194" s="410"/>
    </row>
    <row r="7195" spans="1:30" s="30" customFormat="1" x14ac:dyDescent="0.25">
      <c r="A7195"/>
      <c r="B7195"/>
      <c r="C7195" s="33"/>
      <c r="D7195" s="33"/>
      <c r="E7195" s="33"/>
      <c r="F7195" s="33"/>
      <c r="G7195" s="33"/>
      <c r="N7195"/>
      <c r="O7195"/>
      <c r="P7195"/>
      <c r="Q7195"/>
      <c r="R7195"/>
      <c r="S7195"/>
      <c r="T7195"/>
      <c r="U7195"/>
      <c r="V7195"/>
      <c r="W7195"/>
      <c r="X7195" s="410"/>
      <c r="Y7195" s="410"/>
      <c r="Z7195" s="410"/>
      <c r="AA7195" s="410"/>
      <c r="AB7195" s="410"/>
      <c r="AC7195" s="410"/>
      <c r="AD7195" s="410"/>
    </row>
    <row r="7196" spans="1:30" s="30" customFormat="1" x14ac:dyDescent="0.25">
      <c r="A7196"/>
      <c r="B7196"/>
      <c r="C7196" s="33"/>
      <c r="D7196" s="33"/>
      <c r="E7196" s="33"/>
      <c r="F7196" s="33"/>
      <c r="G7196" s="33"/>
      <c r="N7196"/>
      <c r="O7196"/>
      <c r="P7196"/>
      <c r="Q7196"/>
      <c r="R7196"/>
      <c r="S7196"/>
      <c r="T7196"/>
      <c r="U7196"/>
      <c r="V7196"/>
      <c r="W7196"/>
      <c r="X7196" s="410"/>
      <c r="Y7196" s="410"/>
      <c r="Z7196" s="410"/>
      <c r="AA7196" s="410"/>
      <c r="AB7196" s="410"/>
      <c r="AC7196" s="410"/>
      <c r="AD7196" s="410"/>
    </row>
    <row r="7197" spans="1:30" s="30" customFormat="1" x14ac:dyDescent="0.25">
      <c r="A7197"/>
      <c r="B7197"/>
      <c r="C7197" s="33"/>
      <c r="D7197" s="33"/>
      <c r="E7197" s="33"/>
      <c r="F7197" s="33"/>
      <c r="G7197" s="33"/>
      <c r="N7197"/>
      <c r="O7197"/>
      <c r="P7197"/>
      <c r="Q7197"/>
      <c r="R7197"/>
      <c r="S7197"/>
      <c r="T7197"/>
      <c r="U7197"/>
      <c r="V7197"/>
      <c r="W7197"/>
      <c r="X7197" s="410"/>
      <c r="Y7197" s="410"/>
      <c r="Z7197" s="410"/>
      <c r="AA7197" s="410"/>
      <c r="AB7197" s="410"/>
      <c r="AC7197" s="410"/>
      <c r="AD7197" s="410"/>
    </row>
    <row r="7198" spans="1:30" s="30" customFormat="1" x14ac:dyDescent="0.25">
      <c r="A7198"/>
      <c r="B7198"/>
      <c r="C7198" s="33"/>
      <c r="D7198" s="33"/>
      <c r="E7198" s="33"/>
      <c r="F7198" s="33"/>
      <c r="G7198" s="33"/>
      <c r="N7198"/>
      <c r="O7198"/>
      <c r="P7198"/>
      <c r="Q7198"/>
      <c r="R7198"/>
      <c r="S7198"/>
      <c r="T7198"/>
      <c r="U7198"/>
      <c r="V7198"/>
      <c r="W7198"/>
      <c r="X7198" s="410"/>
      <c r="Y7198" s="410"/>
      <c r="Z7198" s="410"/>
      <c r="AA7198" s="410"/>
      <c r="AB7198" s="410"/>
      <c r="AC7198" s="410"/>
      <c r="AD7198" s="410"/>
    </row>
    <row r="7199" spans="1:30" s="30" customFormat="1" x14ac:dyDescent="0.25">
      <c r="A7199"/>
      <c r="B7199"/>
      <c r="C7199" s="33"/>
      <c r="D7199" s="33"/>
      <c r="E7199" s="33"/>
      <c r="F7199" s="33"/>
      <c r="G7199" s="33"/>
      <c r="N7199"/>
      <c r="O7199"/>
      <c r="P7199"/>
      <c r="Q7199"/>
      <c r="R7199"/>
      <c r="S7199"/>
      <c r="T7199"/>
      <c r="U7199"/>
      <c r="V7199"/>
      <c r="W7199"/>
      <c r="X7199" s="410"/>
      <c r="Y7199" s="410"/>
      <c r="Z7199" s="410"/>
      <c r="AA7199" s="410"/>
      <c r="AB7199" s="410"/>
      <c r="AC7199" s="410"/>
      <c r="AD7199" s="410"/>
    </row>
    <row r="7200" spans="1:30" s="30" customFormat="1" x14ac:dyDescent="0.25">
      <c r="A7200"/>
      <c r="B7200"/>
      <c r="C7200" s="33"/>
      <c r="D7200" s="33"/>
      <c r="E7200" s="33"/>
      <c r="F7200" s="33"/>
      <c r="G7200" s="33"/>
      <c r="N7200"/>
      <c r="O7200"/>
      <c r="P7200"/>
      <c r="Q7200"/>
      <c r="R7200"/>
      <c r="S7200"/>
      <c r="T7200"/>
      <c r="U7200"/>
      <c r="V7200"/>
      <c r="W7200"/>
      <c r="X7200" s="410"/>
      <c r="Y7200" s="410"/>
      <c r="Z7200" s="410"/>
      <c r="AA7200" s="410"/>
      <c r="AB7200" s="410"/>
      <c r="AC7200" s="410"/>
      <c r="AD7200" s="410"/>
    </row>
    <row r="7201" spans="1:30" s="30" customFormat="1" x14ac:dyDescent="0.25">
      <c r="A7201"/>
      <c r="B7201"/>
      <c r="C7201" s="33"/>
      <c r="D7201" s="33"/>
      <c r="E7201" s="33"/>
      <c r="F7201" s="33"/>
      <c r="G7201" s="33"/>
      <c r="N7201"/>
      <c r="O7201"/>
      <c r="P7201"/>
      <c r="Q7201"/>
      <c r="R7201"/>
      <c r="S7201"/>
      <c r="T7201"/>
      <c r="U7201"/>
      <c r="V7201"/>
      <c r="W7201"/>
      <c r="X7201" s="410"/>
      <c r="Y7201" s="410"/>
      <c r="Z7201" s="410"/>
      <c r="AA7201" s="410"/>
      <c r="AB7201" s="410"/>
      <c r="AC7201" s="410"/>
      <c r="AD7201" s="410"/>
    </row>
    <row r="7202" spans="1:30" s="30" customFormat="1" x14ac:dyDescent="0.25">
      <c r="A7202"/>
      <c r="B7202"/>
      <c r="C7202" s="33"/>
      <c r="D7202" s="33"/>
      <c r="E7202" s="33"/>
      <c r="F7202" s="33"/>
      <c r="G7202" s="33"/>
      <c r="N7202"/>
      <c r="O7202"/>
      <c r="P7202"/>
      <c r="Q7202"/>
      <c r="R7202"/>
      <c r="S7202"/>
      <c r="T7202"/>
      <c r="U7202"/>
      <c r="V7202"/>
      <c r="W7202"/>
      <c r="X7202" s="410"/>
      <c r="Y7202" s="410"/>
      <c r="Z7202" s="410"/>
      <c r="AA7202" s="410"/>
      <c r="AB7202" s="410"/>
      <c r="AC7202" s="410"/>
      <c r="AD7202" s="410"/>
    </row>
    <row r="7203" spans="1:30" s="30" customFormat="1" x14ac:dyDescent="0.25">
      <c r="A7203"/>
      <c r="B7203"/>
      <c r="C7203" s="33"/>
      <c r="D7203" s="33"/>
      <c r="E7203" s="33"/>
      <c r="F7203" s="33"/>
      <c r="G7203" s="33"/>
      <c r="N7203"/>
      <c r="O7203"/>
      <c r="P7203"/>
      <c r="Q7203"/>
      <c r="R7203"/>
      <c r="S7203"/>
      <c r="T7203"/>
      <c r="U7203"/>
      <c r="V7203"/>
      <c r="W7203"/>
      <c r="X7203" s="410"/>
      <c r="Y7203" s="410"/>
      <c r="Z7203" s="410"/>
      <c r="AA7203" s="410"/>
      <c r="AB7203" s="410"/>
      <c r="AC7203" s="410"/>
      <c r="AD7203" s="410"/>
    </row>
    <row r="7204" spans="1:30" s="30" customFormat="1" x14ac:dyDescent="0.25">
      <c r="A7204"/>
      <c r="B7204"/>
      <c r="C7204" s="33"/>
      <c r="D7204" s="33"/>
      <c r="E7204" s="33"/>
      <c r="F7204" s="33"/>
      <c r="G7204" s="33"/>
      <c r="N7204"/>
      <c r="O7204"/>
      <c r="P7204"/>
      <c r="Q7204"/>
      <c r="R7204"/>
      <c r="S7204"/>
      <c r="T7204"/>
      <c r="U7204"/>
      <c r="V7204"/>
      <c r="W7204"/>
      <c r="X7204" s="410"/>
      <c r="Y7204" s="410"/>
      <c r="Z7204" s="410"/>
      <c r="AA7204" s="410"/>
      <c r="AB7204" s="410"/>
      <c r="AC7204" s="410"/>
      <c r="AD7204" s="410"/>
    </row>
    <row r="7205" spans="1:30" s="30" customFormat="1" x14ac:dyDescent="0.25">
      <c r="A7205"/>
      <c r="B7205"/>
      <c r="C7205" s="33"/>
      <c r="D7205" s="33"/>
      <c r="E7205" s="33"/>
      <c r="F7205" s="33"/>
      <c r="G7205" s="33"/>
      <c r="N7205"/>
      <c r="O7205"/>
      <c r="P7205"/>
      <c r="Q7205"/>
      <c r="R7205"/>
      <c r="S7205"/>
      <c r="T7205"/>
      <c r="U7205"/>
      <c r="V7205"/>
      <c r="W7205"/>
      <c r="X7205" s="410"/>
      <c r="Y7205" s="410"/>
      <c r="Z7205" s="410"/>
      <c r="AA7205" s="410"/>
      <c r="AB7205" s="410"/>
      <c r="AC7205" s="410"/>
      <c r="AD7205" s="410"/>
    </row>
    <row r="7206" spans="1:30" s="30" customFormat="1" x14ac:dyDescent="0.25">
      <c r="A7206"/>
      <c r="B7206"/>
      <c r="C7206" s="33"/>
      <c r="D7206" s="33"/>
      <c r="E7206" s="33"/>
      <c r="F7206" s="33"/>
      <c r="G7206" s="33"/>
      <c r="N7206"/>
      <c r="O7206"/>
      <c r="P7206"/>
      <c r="Q7206"/>
      <c r="R7206"/>
      <c r="S7206"/>
      <c r="T7206"/>
      <c r="U7206"/>
      <c r="V7206"/>
      <c r="W7206"/>
      <c r="X7206" s="410"/>
      <c r="Y7206" s="410"/>
      <c r="Z7206" s="410"/>
      <c r="AA7206" s="410"/>
      <c r="AB7206" s="410"/>
      <c r="AC7206" s="410"/>
      <c r="AD7206" s="410"/>
    </row>
    <row r="7207" spans="1:30" s="30" customFormat="1" x14ac:dyDescent="0.25">
      <c r="A7207"/>
      <c r="B7207"/>
      <c r="C7207" s="33"/>
      <c r="D7207" s="33"/>
      <c r="E7207" s="33"/>
      <c r="F7207" s="33"/>
      <c r="G7207" s="33"/>
      <c r="N7207"/>
      <c r="O7207"/>
      <c r="P7207"/>
      <c r="Q7207"/>
      <c r="R7207"/>
      <c r="S7207"/>
      <c r="T7207"/>
      <c r="U7207"/>
      <c r="V7207"/>
      <c r="W7207"/>
      <c r="X7207" s="410"/>
      <c r="Y7207" s="410"/>
      <c r="Z7207" s="410"/>
      <c r="AA7207" s="410"/>
      <c r="AB7207" s="410"/>
      <c r="AC7207" s="410"/>
      <c r="AD7207" s="410"/>
    </row>
    <row r="7208" spans="1:30" s="30" customFormat="1" x14ac:dyDescent="0.25">
      <c r="A7208"/>
      <c r="B7208"/>
      <c r="C7208" s="33"/>
      <c r="D7208" s="33"/>
      <c r="E7208" s="33"/>
      <c r="F7208" s="33"/>
      <c r="G7208" s="33"/>
      <c r="N7208"/>
      <c r="O7208"/>
      <c r="P7208"/>
      <c r="Q7208"/>
      <c r="R7208"/>
      <c r="S7208"/>
      <c r="T7208"/>
      <c r="U7208"/>
      <c r="V7208"/>
      <c r="W7208"/>
      <c r="X7208" s="410"/>
      <c r="Y7208" s="410"/>
      <c r="Z7208" s="410"/>
      <c r="AA7208" s="410"/>
      <c r="AB7208" s="410"/>
      <c r="AC7208" s="410"/>
      <c r="AD7208" s="410"/>
    </row>
    <row r="7209" spans="1:30" s="30" customFormat="1" x14ac:dyDescent="0.25">
      <c r="A7209"/>
      <c r="B7209"/>
      <c r="C7209" s="33"/>
      <c r="D7209" s="33"/>
      <c r="E7209" s="33"/>
      <c r="F7209" s="33"/>
      <c r="G7209" s="33"/>
      <c r="N7209"/>
      <c r="O7209"/>
      <c r="P7209"/>
      <c r="Q7209"/>
      <c r="R7209"/>
      <c r="S7209"/>
      <c r="T7209"/>
      <c r="U7209"/>
      <c r="V7209"/>
      <c r="W7209"/>
      <c r="X7209" s="410"/>
      <c r="Y7209" s="410"/>
      <c r="Z7209" s="410"/>
      <c r="AA7209" s="410"/>
      <c r="AB7209" s="410"/>
      <c r="AC7209" s="410"/>
      <c r="AD7209" s="410"/>
    </row>
    <row r="7210" spans="1:30" s="30" customFormat="1" x14ac:dyDescent="0.25">
      <c r="A7210"/>
      <c r="B7210"/>
      <c r="C7210" s="33"/>
      <c r="D7210" s="33"/>
      <c r="E7210" s="33"/>
      <c r="F7210" s="33"/>
      <c r="G7210" s="33"/>
      <c r="N7210"/>
      <c r="O7210"/>
      <c r="P7210"/>
      <c r="Q7210"/>
      <c r="R7210"/>
      <c r="S7210"/>
      <c r="T7210"/>
      <c r="U7210"/>
      <c r="V7210"/>
      <c r="W7210"/>
      <c r="X7210" s="410"/>
      <c r="Y7210" s="410"/>
      <c r="Z7210" s="410"/>
      <c r="AA7210" s="410"/>
      <c r="AB7210" s="410"/>
      <c r="AC7210" s="410"/>
      <c r="AD7210" s="410"/>
    </row>
    <row r="7211" spans="1:30" s="30" customFormat="1" x14ac:dyDescent="0.25">
      <c r="A7211"/>
      <c r="B7211"/>
      <c r="C7211" s="33"/>
      <c r="D7211" s="33"/>
      <c r="E7211" s="33"/>
      <c r="F7211" s="33"/>
      <c r="G7211" s="33"/>
      <c r="N7211"/>
      <c r="O7211"/>
      <c r="P7211"/>
      <c r="Q7211"/>
      <c r="R7211"/>
      <c r="S7211"/>
      <c r="T7211"/>
      <c r="U7211"/>
      <c r="V7211"/>
      <c r="W7211"/>
      <c r="X7211" s="410"/>
      <c r="Y7211" s="410"/>
      <c r="Z7211" s="410"/>
      <c r="AA7211" s="410"/>
      <c r="AB7211" s="410"/>
      <c r="AC7211" s="410"/>
      <c r="AD7211" s="410"/>
    </row>
    <row r="7212" spans="1:30" s="30" customFormat="1" x14ac:dyDescent="0.25">
      <c r="A7212"/>
      <c r="B7212"/>
      <c r="C7212" s="33"/>
      <c r="D7212" s="33"/>
      <c r="E7212" s="33"/>
      <c r="F7212" s="33"/>
      <c r="G7212" s="33"/>
      <c r="N7212"/>
      <c r="O7212"/>
      <c r="P7212"/>
      <c r="Q7212"/>
      <c r="R7212"/>
      <c r="S7212"/>
      <c r="T7212"/>
      <c r="U7212"/>
      <c r="V7212"/>
      <c r="W7212"/>
      <c r="X7212" s="410"/>
      <c r="Y7212" s="410"/>
      <c r="Z7212" s="410"/>
      <c r="AA7212" s="410"/>
      <c r="AB7212" s="410"/>
      <c r="AC7212" s="410"/>
      <c r="AD7212" s="410"/>
    </row>
    <row r="7213" spans="1:30" s="30" customFormat="1" x14ac:dyDescent="0.25">
      <c r="A7213"/>
      <c r="B7213"/>
      <c r="C7213" s="33"/>
      <c r="D7213" s="33"/>
      <c r="E7213" s="33"/>
      <c r="F7213" s="33"/>
      <c r="G7213" s="33"/>
      <c r="N7213"/>
      <c r="O7213"/>
      <c r="P7213"/>
      <c r="Q7213"/>
      <c r="R7213"/>
      <c r="S7213"/>
      <c r="T7213"/>
      <c r="U7213"/>
      <c r="V7213"/>
      <c r="W7213"/>
      <c r="X7213" s="410"/>
      <c r="Y7213" s="410"/>
      <c r="Z7213" s="410"/>
      <c r="AA7213" s="410"/>
      <c r="AB7213" s="410"/>
      <c r="AC7213" s="410"/>
      <c r="AD7213" s="410"/>
    </row>
    <row r="7214" spans="1:30" s="30" customFormat="1" x14ac:dyDescent="0.25">
      <c r="A7214"/>
      <c r="B7214"/>
      <c r="C7214" s="33"/>
      <c r="D7214" s="33"/>
      <c r="E7214" s="33"/>
      <c r="F7214" s="33"/>
      <c r="G7214" s="33"/>
      <c r="N7214"/>
      <c r="O7214"/>
      <c r="P7214"/>
      <c r="Q7214"/>
      <c r="R7214"/>
      <c r="S7214"/>
      <c r="T7214"/>
      <c r="U7214"/>
      <c r="V7214"/>
      <c r="W7214"/>
      <c r="X7214" s="410"/>
      <c r="Y7214" s="410"/>
      <c r="Z7214" s="410"/>
      <c r="AA7214" s="410"/>
      <c r="AB7214" s="410"/>
      <c r="AC7214" s="410"/>
      <c r="AD7214" s="410"/>
    </row>
    <row r="7215" spans="1:30" s="30" customFormat="1" x14ac:dyDescent="0.25">
      <c r="A7215"/>
      <c r="B7215"/>
      <c r="C7215" s="33"/>
      <c r="D7215" s="33"/>
      <c r="E7215" s="33"/>
      <c r="F7215" s="33"/>
      <c r="G7215" s="33"/>
      <c r="N7215"/>
      <c r="O7215"/>
      <c r="P7215"/>
      <c r="Q7215"/>
      <c r="R7215"/>
      <c r="S7215"/>
      <c r="T7215"/>
      <c r="U7215"/>
      <c r="V7215"/>
      <c r="W7215"/>
      <c r="X7215" s="410"/>
      <c r="Y7215" s="410"/>
      <c r="Z7215" s="410"/>
      <c r="AA7215" s="410"/>
      <c r="AB7215" s="410"/>
      <c r="AC7215" s="410"/>
      <c r="AD7215" s="410"/>
    </row>
    <row r="7216" spans="1:30" s="30" customFormat="1" x14ac:dyDescent="0.25">
      <c r="A7216"/>
      <c r="B7216"/>
      <c r="C7216" s="33"/>
      <c r="D7216" s="33"/>
      <c r="E7216" s="33"/>
      <c r="F7216" s="33"/>
      <c r="G7216" s="33"/>
      <c r="N7216"/>
      <c r="O7216"/>
      <c r="P7216"/>
      <c r="Q7216"/>
      <c r="R7216"/>
      <c r="S7216"/>
      <c r="T7216"/>
      <c r="U7216"/>
      <c r="V7216"/>
      <c r="W7216"/>
      <c r="X7216" s="410"/>
      <c r="Y7216" s="410"/>
      <c r="Z7216" s="410"/>
      <c r="AA7216" s="410"/>
      <c r="AB7216" s="410"/>
      <c r="AC7216" s="410"/>
      <c r="AD7216" s="410"/>
    </row>
    <row r="7217" spans="1:30" s="30" customFormat="1" x14ac:dyDescent="0.25">
      <c r="A7217"/>
      <c r="B7217"/>
      <c r="C7217" s="33"/>
      <c r="D7217" s="33"/>
      <c r="E7217" s="33"/>
      <c r="F7217" s="33"/>
      <c r="G7217" s="33"/>
      <c r="N7217"/>
      <c r="O7217"/>
      <c r="P7217"/>
      <c r="Q7217"/>
      <c r="R7217"/>
      <c r="S7217"/>
      <c r="T7217"/>
      <c r="U7217"/>
      <c r="V7217"/>
      <c r="W7217"/>
      <c r="X7217" s="410"/>
      <c r="Y7217" s="410"/>
      <c r="Z7217" s="410"/>
      <c r="AA7217" s="410"/>
      <c r="AB7217" s="410"/>
      <c r="AC7217" s="410"/>
      <c r="AD7217" s="410"/>
    </row>
    <row r="7218" spans="1:30" s="30" customFormat="1" x14ac:dyDescent="0.25">
      <c r="A7218"/>
      <c r="B7218"/>
      <c r="C7218" s="33"/>
      <c r="D7218" s="33"/>
      <c r="E7218" s="33"/>
      <c r="F7218" s="33"/>
      <c r="G7218" s="33"/>
      <c r="N7218"/>
      <c r="O7218"/>
      <c r="P7218"/>
      <c r="Q7218"/>
      <c r="R7218"/>
      <c r="S7218"/>
      <c r="T7218"/>
      <c r="U7218"/>
      <c r="V7218"/>
      <c r="W7218"/>
      <c r="X7218" s="410"/>
      <c r="Y7218" s="410"/>
      <c r="Z7218" s="410"/>
      <c r="AA7218" s="410"/>
      <c r="AB7218" s="410"/>
      <c r="AC7218" s="410"/>
      <c r="AD7218" s="410"/>
    </row>
    <row r="7219" spans="1:30" s="30" customFormat="1" x14ac:dyDescent="0.25">
      <c r="A7219"/>
      <c r="B7219"/>
      <c r="C7219" s="33"/>
      <c r="D7219" s="33"/>
      <c r="E7219" s="33"/>
      <c r="F7219" s="33"/>
      <c r="G7219" s="33"/>
      <c r="N7219"/>
      <c r="O7219"/>
      <c r="P7219"/>
      <c r="Q7219"/>
      <c r="R7219"/>
      <c r="S7219"/>
      <c r="T7219"/>
      <c r="U7219"/>
      <c r="V7219"/>
      <c r="W7219"/>
      <c r="X7219" s="410"/>
      <c r="Y7219" s="410"/>
      <c r="Z7219" s="410"/>
      <c r="AA7219" s="410"/>
      <c r="AB7219" s="410"/>
      <c r="AC7219" s="410"/>
      <c r="AD7219" s="410"/>
    </row>
    <row r="7220" spans="1:30" s="30" customFormat="1" x14ac:dyDescent="0.25">
      <c r="A7220"/>
      <c r="B7220"/>
      <c r="C7220" s="33"/>
      <c r="D7220" s="33"/>
      <c r="E7220" s="33"/>
      <c r="F7220" s="33"/>
      <c r="G7220" s="33"/>
      <c r="N7220"/>
      <c r="O7220"/>
      <c r="P7220"/>
      <c r="Q7220"/>
      <c r="R7220"/>
      <c r="S7220"/>
      <c r="T7220"/>
      <c r="U7220"/>
      <c r="V7220"/>
      <c r="W7220"/>
      <c r="X7220" s="410"/>
      <c r="Y7220" s="410"/>
      <c r="Z7220" s="410"/>
      <c r="AA7220" s="410"/>
      <c r="AB7220" s="410"/>
      <c r="AC7220" s="410"/>
      <c r="AD7220" s="410"/>
    </row>
    <row r="7221" spans="1:30" s="30" customFormat="1" x14ac:dyDescent="0.25">
      <c r="A7221"/>
      <c r="B7221"/>
      <c r="C7221" s="33"/>
      <c r="D7221" s="33"/>
      <c r="E7221" s="33"/>
      <c r="F7221" s="33"/>
      <c r="G7221" s="33"/>
      <c r="N7221"/>
      <c r="O7221"/>
      <c r="P7221"/>
      <c r="Q7221"/>
      <c r="R7221"/>
      <c r="S7221"/>
      <c r="T7221"/>
      <c r="U7221"/>
      <c r="V7221"/>
      <c r="W7221"/>
      <c r="X7221" s="410"/>
      <c r="Y7221" s="410"/>
      <c r="Z7221" s="410"/>
      <c r="AA7221" s="410"/>
      <c r="AB7221" s="410"/>
      <c r="AC7221" s="410"/>
      <c r="AD7221" s="410"/>
    </row>
    <row r="7222" spans="1:30" s="30" customFormat="1" x14ac:dyDescent="0.25">
      <c r="A7222"/>
      <c r="B7222"/>
      <c r="C7222" s="33"/>
      <c r="D7222" s="33"/>
      <c r="E7222" s="33"/>
      <c r="F7222" s="33"/>
      <c r="G7222" s="33"/>
      <c r="N7222"/>
      <c r="O7222"/>
      <c r="P7222"/>
      <c r="Q7222"/>
      <c r="R7222"/>
      <c r="S7222"/>
      <c r="T7222"/>
      <c r="U7222"/>
      <c r="V7222"/>
      <c r="W7222"/>
      <c r="X7222" s="410"/>
      <c r="Y7222" s="410"/>
      <c r="Z7222" s="410"/>
      <c r="AA7222" s="410"/>
      <c r="AB7222" s="410"/>
      <c r="AC7222" s="410"/>
      <c r="AD7222" s="410"/>
    </row>
    <row r="7223" spans="1:30" s="30" customFormat="1" x14ac:dyDescent="0.25">
      <c r="A7223"/>
      <c r="B7223"/>
      <c r="C7223" s="33"/>
      <c r="D7223" s="33"/>
      <c r="E7223" s="33"/>
      <c r="F7223" s="33"/>
      <c r="G7223" s="33"/>
      <c r="N7223"/>
      <c r="O7223"/>
      <c r="P7223"/>
      <c r="Q7223"/>
      <c r="R7223"/>
      <c r="S7223"/>
      <c r="T7223"/>
      <c r="U7223"/>
      <c r="V7223"/>
      <c r="W7223"/>
      <c r="X7223" s="410"/>
      <c r="Y7223" s="410"/>
      <c r="Z7223" s="410"/>
      <c r="AA7223" s="410"/>
      <c r="AB7223" s="410"/>
      <c r="AC7223" s="410"/>
      <c r="AD7223" s="410"/>
    </row>
    <row r="7224" spans="1:30" s="30" customFormat="1" x14ac:dyDescent="0.25">
      <c r="A7224"/>
      <c r="B7224"/>
      <c r="C7224" s="33"/>
      <c r="D7224" s="33"/>
      <c r="E7224" s="33"/>
      <c r="F7224" s="33"/>
      <c r="G7224" s="33"/>
      <c r="N7224"/>
      <c r="O7224"/>
      <c r="P7224"/>
      <c r="Q7224"/>
      <c r="R7224"/>
      <c r="S7224"/>
      <c r="T7224"/>
      <c r="U7224"/>
      <c r="V7224"/>
      <c r="W7224"/>
      <c r="X7224" s="410"/>
      <c r="Y7224" s="410"/>
      <c r="Z7224" s="410"/>
      <c r="AA7224" s="410"/>
      <c r="AB7224" s="410"/>
      <c r="AC7224" s="410"/>
      <c r="AD7224" s="410"/>
    </row>
    <row r="7225" spans="1:30" s="30" customFormat="1" x14ac:dyDescent="0.25">
      <c r="A7225"/>
      <c r="B7225"/>
      <c r="C7225" s="33"/>
      <c r="D7225" s="33"/>
      <c r="E7225" s="33"/>
      <c r="F7225" s="33"/>
      <c r="G7225" s="33"/>
      <c r="N7225"/>
      <c r="O7225"/>
      <c r="P7225"/>
      <c r="Q7225"/>
      <c r="R7225"/>
      <c r="S7225"/>
      <c r="T7225"/>
      <c r="U7225"/>
      <c r="V7225"/>
      <c r="W7225"/>
      <c r="X7225" s="410"/>
      <c r="Y7225" s="410"/>
      <c r="Z7225" s="410"/>
      <c r="AA7225" s="410"/>
      <c r="AB7225" s="410"/>
      <c r="AC7225" s="410"/>
      <c r="AD7225" s="410"/>
    </row>
    <row r="7226" spans="1:30" s="30" customFormat="1" x14ac:dyDescent="0.25">
      <c r="A7226"/>
      <c r="B7226"/>
      <c r="C7226" s="33"/>
      <c r="D7226" s="33"/>
      <c r="E7226" s="33"/>
      <c r="F7226" s="33"/>
      <c r="G7226" s="33"/>
      <c r="N7226"/>
      <c r="O7226"/>
      <c r="P7226"/>
      <c r="Q7226"/>
      <c r="R7226"/>
      <c r="S7226"/>
      <c r="T7226"/>
      <c r="U7226"/>
      <c r="V7226"/>
      <c r="W7226"/>
      <c r="X7226" s="410"/>
      <c r="Y7226" s="410"/>
      <c r="Z7226" s="410"/>
      <c r="AA7226" s="410"/>
      <c r="AB7226" s="410"/>
      <c r="AC7226" s="410"/>
      <c r="AD7226" s="410"/>
    </row>
    <row r="7227" spans="1:30" s="30" customFormat="1" x14ac:dyDescent="0.25">
      <c r="A7227"/>
      <c r="B7227"/>
      <c r="C7227" s="33"/>
      <c r="D7227" s="33"/>
      <c r="E7227" s="33"/>
      <c r="F7227" s="33"/>
      <c r="G7227" s="33"/>
      <c r="N7227"/>
      <c r="O7227"/>
      <c r="P7227"/>
      <c r="Q7227"/>
      <c r="R7227"/>
      <c r="S7227"/>
      <c r="T7227"/>
      <c r="U7227"/>
      <c r="V7227"/>
      <c r="W7227"/>
      <c r="X7227" s="410"/>
      <c r="Y7227" s="410"/>
      <c r="Z7227" s="410"/>
      <c r="AA7227" s="410"/>
      <c r="AB7227" s="410"/>
      <c r="AC7227" s="410"/>
      <c r="AD7227" s="410"/>
    </row>
    <row r="7228" spans="1:30" s="30" customFormat="1" x14ac:dyDescent="0.25">
      <c r="A7228"/>
      <c r="B7228"/>
      <c r="C7228" s="33"/>
      <c r="D7228" s="33"/>
      <c r="E7228" s="33"/>
      <c r="F7228" s="33"/>
      <c r="G7228" s="33"/>
      <c r="N7228"/>
      <c r="O7228"/>
      <c r="P7228"/>
      <c r="Q7228"/>
      <c r="R7228"/>
      <c r="S7228"/>
      <c r="T7228"/>
      <c r="U7228"/>
      <c r="V7228"/>
      <c r="W7228"/>
      <c r="X7228" s="410"/>
      <c r="Y7228" s="410"/>
      <c r="Z7228" s="410"/>
      <c r="AA7228" s="410"/>
      <c r="AB7228" s="410"/>
      <c r="AC7228" s="410"/>
      <c r="AD7228" s="410"/>
    </row>
    <row r="7229" spans="1:30" s="30" customFormat="1" x14ac:dyDescent="0.25">
      <c r="A7229"/>
      <c r="B7229"/>
      <c r="C7229" s="33"/>
      <c r="D7229" s="33"/>
      <c r="E7229" s="33"/>
      <c r="F7229" s="33"/>
      <c r="G7229" s="33"/>
      <c r="N7229"/>
      <c r="O7229"/>
      <c r="P7229"/>
      <c r="Q7229"/>
      <c r="R7229"/>
      <c r="S7229"/>
      <c r="T7229"/>
      <c r="U7229"/>
      <c r="V7229"/>
      <c r="W7229"/>
      <c r="X7229" s="410"/>
      <c r="Y7229" s="410"/>
      <c r="Z7229" s="410"/>
      <c r="AA7229" s="410"/>
      <c r="AB7229" s="410"/>
      <c r="AC7229" s="410"/>
      <c r="AD7229" s="410"/>
    </row>
    <row r="7230" spans="1:30" s="30" customFormat="1" x14ac:dyDescent="0.25">
      <c r="A7230"/>
      <c r="B7230"/>
      <c r="C7230" s="33"/>
      <c r="D7230" s="33"/>
      <c r="E7230" s="33"/>
      <c r="F7230" s="33"/>
      <c r="G7230" s="33"/>
      <c r="N7230"/>
      <c r="O7230"/>
      <c r="P7230"/>
      <c r="Q7230"/>
      <c r="R7230"/>
      <c r="S7230"/>
      <c r="T7230"/>
      <c r="U7230"/>
      <c r="V7230"/>
      <c r="W7230"/>
      <c r="X7230" s="410"/>
      <c r="Y7230" s="410"/>
      <c r="Z7230" s="410"/>
      <c r="AA7230" s="410"/>
      <c r="AB7230" s="410"/>
      <c r="AC7230" s="410"/>
      <c r="AD7230" s="410"/>
    </row>
    <row r="7231" spans="1:30" s="30" customFormat="1" x14ac:dyDescent="0.25">
      <c r="A7231"/>
      <c r="B7231"/>
      <c r="C7231" s="33"/>
      <c r="D7231" s="33"/>
      <c r="E7231" s="33"/>
      <c r="F7231" s="33"/>
      <c r="G7231" s="33"/>
      <c r="N7231"/>
      <c r="O7231"/>
      <c r="P7231"/>
      <c r="Q7231"/>
      <c r="R7231"/>
      <c r="S7231"/>
      <c r="T7231"/>
      <c r="U7231"/>
      <c r="V7231"/>
      <c r="W7231"/>
      <c r="X7231" s="410"/>
      <c r="Y7231" s="410"/>
      <c r="Z7231" s="410"/>
      <c r="AA7231" s="410"/>
      <c r="AB7231" s="410"/>
      <c r="AC7231" s="410"/>
      <c r="AD7231" s="410"/>
    </row>
    <row r="7232" spans="1:30" s="30" customFormat="1" x14ac:dyDescent="0.25">
      <c r="A7232"/>
      <c r="B7232"/>
      <c r="C7232" s="33"/>
      <c r="D7232" s="33"/>
      <c r="E7232" s="33"/>
      <c r="F7232" s="33"/>
      <c r="G7232" s="33"/>
      <c r="N7232"/>
      <c r="O7232"/>
      <c r="P7232"/>
      <c r="Q7232"/>
      <c r="R7232"/>
      <c r="S7232"/>
      <c r="T7232"/>
      <c r="U7232"/>
      <c r="V7232"/>
      <c r="W7232"/>
      <c r="X7232" s="410"/>
      <c r="Y7232" s="410"/>
      <c r="Z7232" s="410"/>
      <c r="AA7232" s="410"/>
      <c r="AB7232" s="410"/>
      <c r="AC7232" s="410"/>
      <c r="AD7232" s="410"/>
    </row>
    <row r="7233" spans="1:30" s="30" customFormat="1" x14ac:dyDescent="0.25">
      <c r="A7233"/>
      <c r="B7233"/>
      <c r="C7233" s="33"/>
      <c r="D7233" s="33"/>
      <c r="E7233" s="33"/>
      <c r="F7233" s="33"/>
      <c r="G7233" s="33"/>
      <c r="N7233"/>
      <c r="O7233"/>
      <c r="P7233"/>
      <c r="Q7233"/>
      <c r="R7233"/>
      <c r="S7233"/>
      <c r="T7233"/>
      <c r="U7233"/>
      <c r="V7233"/>
      <c r="W7233"/>
      <c r="X7233" s="410"/>
      <c r="Y7233" s="410"/>
      <c r="Z7233" s="410"/>
      <c r="AA7233" s="410"/>
      <c r="AB7233" s="410"/>
      <c r="AC7233" s="410"/>
      <c r="AD7233" s="410"/>
    </row>
    <row r="7234" spans="1:30" s="30" customFormat="1" x14ac:dyDescent="0.25">
      <c r="A7234"/>
      <c r="B7234"/>
      <c r="C7234" s="33"/>
      <c r="D7234" s="33"/>
      <c r="E7234" s="33"/>
      <c r="F7234" s="33"/>
      <c r="G7234" s="33"/>
      <c r="N7234"/>
      <c r="O7234"/>
      <c r="P7234"/>
      <c r="Q7234"/>
      <c r="R7234"/>
      <c r="S7234"/>
      <c r="T7234"/>
      <c r="U7234"/>
      <c r="V7234"/>
      <c r="W7234"/>
      <c r="X7234" s="410"/>
      <c r="Y7234" s="410"/>
      <c r="Z7234" s="410"/>
      <c r="AA7234" s="410"/>
      <c r="AB7234" s="410"/>
      <c r="AC7234" s="410"/>
      <c r="AD7234" s="410"/>
    </row>
    <row r="7235" spans="1:30" s="30" customFormat="1" x14ac:dyDescent="0.25">
      <c r="A7235"/>
      <c r="B7235"/>
      <c r="C7235" s="33"/>
      <c r="D7235" s="33"/>
      <c r="E7235" s="33"/>
      <c r="F7235" s="33"/>
      <c r="G7235" s="33"/>
      <c r="N7235"/>
      <c r="O7235"/>
      <c r="P7235"/>
      <c r="Q7235"/>
      <c r="R7235"/>
      <c r="S7235"/>
      <c r="T7235"/>
      <c r="U7235"/>
      <c r="V7235"/>
      <c r="W7235"/>
      <c r="X7235" s="410"/>
      <c r="Y7235" s="410"/>
      <c r="Z7235" s="410"/>
      <c r="AA7235" s="410"/>
      <c r="AB7235" s="410"/>
      <c r="AC7235" s="410"/>
      <c r="AD7235" s="410"/>
    </row>
    <row r="7236" spans="1:30" s="30" customFormat="1" x14ac:dyDescent="0.25">
      <c r="A7236"/>
      <c r="B7236"/>
      <c r="C7236" s="33"/>
      <c r="D7236" s="33"/>
      <c r="E7236" s="33"/>
      <c r="F7236" s="33"/>
      <c r="G7236" s="33"/>
      <c r="N7236"/>
      <c r="O7236"/>
      <c r="P7236"/>
      <c r="Q7236"/>
      <c r="R7236"/>
      <c r="S7236"/>
      <c r="T7236"/>
      <c r="U7236"/>
      <c r="V7236"/>
      <c r="W7236"/>
      <c r="X7236" s="410"/>
      <c r="Y7236" s="410"/>
      <c r="Z7236" s="410"/>
      <c r="AA7236" s="410"/>
      <c r="AB7236" s="410"/>
      <c r="AC7236" s="410"/>
      <c r="AD7236" s="410"/>
    </row>
    <row r="7237" spans="1:30" s="30" customFormat="1" x14ac:dyDescent="0.25">
      <c r="A7237"/>
      <c r="B7237"/>
      <c r="C7237" s="33"/>
      <c r="D7237" s="33"/>
      <c r="E7237" s="33"/>
      <c r="F7237" s="33"/>
      <c r="G7237" s="33"/>
      <c r="N7237"/>
      <c r="O7237"/>
      <c r="P7237"/>
      <c r="Q7237"/>
      <c r="R7237"/>
      <c r="S7237"/>
      <c r="T7237"/>
      <c r="U7237"/>
      <c r="V7237"/>
      <c r="W7237"/>
      <c r="X7237" s="410"/>
      <c r="Y7237" s="410"/>
      <c r="Z7237" s="410"/>
      <c r="AA7237" s="410"/>
      <c r="AB7237" s="410"/>
      <c r="AC7237" s="410"/>
      <c r="AD7237" s="410"/>
    </row>
    <row r="7238" spans="1:30" s="30" customFormat="1" x14ac:dyDescent="0.25">
      <c r="A7238"/>
      <c r="B7238"/>
      <c r="C7238" s="33"/>
      <c r="D7238" s="33"/>
      <c r="E7238" s="33"/>
      <c r="F7238" s="33"/>
      <c r="G7238" s="33"/>
      <c r="N7238"/>
      <c r="O7238"/>
      <c r="P7238"/>
      <c r="Q7238"/>
      <c r="R7238"/>
      <c r="S7238"/>
      <c r="T7238"/>
      <c r="U7238"/>
      <c r="V7238"/>
      <c r="W7238"/>
      <c r="X7238" s="410"/>
      <c r="Y7238" s="410"/>
      <c r="Z7238" s="410"/>
      <c r="AA7238" s="410"/>
      <c r="AB7238" s="410"/>
      <c r="AC7238" s="410"/>
      <c r="AD7238" s="410"/>
    </row>
    <row r="7239" spans="1:30" s="30" customFormat="1" x14ac:dyDescent="0.25">
      <c r="A7239"/>
      <c r="B7239"/>
      <c r="C7239" s="33"/>
      <c r="D7239" s="33"/>
      <c r="E7239" s="33"/>
      <c r="F7239" s="33"/>
      <c r="G7239" s="33"/>
      <c r="N7239"/>
      <c r="O7239"/>
      <c r="P7239"/>
      <c r="Q7239"/>
      <c r="R7239"/>
      <c r="S7239"/>
      <c r="T7239"/>
      <c r="U7239"/>
      <c r="V7239"/>
      <c r="W7239"/>
      <c r="X7239" s="410"/>
      <c r="Y7239" s="410"/>
      <c r="Z7239" s="410"/>
      <c r="AA7239" s="410"/>
      <c r="AB7239" s="410"/>
      <c r="AC7239" s="410"/>
      <c r="AD7239" s="410"/>
    </row>
    <row r="7240" spans="1:30" s="30" customFormat="1" x14ac:dyDescent="0.25">
      <c r="A7240"/>
      <c r="B7240"/>
      <c r="C7240" s="33"/>
      <c r="D7240" s="33"/>
      <c r="E7240" s="33"/>
      <c r="F7240" s="33"/>
      <c r="G7240" s="33"/>
      <c r="N7240"/>
      <c r="O7240"/>
      <c r="P7240"/>
      <c r="Q7240"/>
      <c r="R7240"/>
      <c r="S7240"/>
      <c r="T7240"/>
      <c r="U7240"/>
      <c r="V7240"/>
      <c r="W7240"/>
      <c r="X7240" s="410"/>
      <c r="Y7240" s="410"/>
      <c r="Z7240" s="410"/>
      <c r="AA7240" s="410"/>
      <c r="AB7240" s="410"/>
      <c r="AC7240" s="410"/>
      <c r="AD7240" s="410"/>
    </row>
    <row r="7241" spans="1:30" s="30" customFormat="1" x14ac:dyDescent="0.25">
      <c r="A7241"/>
      <c r="B7241"/>
      <c r="C7241" s="33"/>
      <c r="D7241" s="33"/>
      <c r="E7241" s="33"/>
      <c r="F7241" s="33"/>
      <c r="G7241" s="33"/>
      <c r="N7241"/>
      <c r="O7241"/>
      <c r="P7241"/>
      <c r="Q7241"/>
      <c r="R7241"/>
      <c r="S7241"/>
      <c r="T7241"/>
      <c r="U7241"/>
      <c r="V7241"/>
      <c r="W7241"/>
      <c r="X7241" s="410"/>
      <c r="Y7241" s="410"/>
      <c r="Z7241" s="410"/>
      <c r="AA7241" s="410"/>
      <c r="AB7241" s="410"/>
      <c r="AC7241" s="410"/>
      <c r="AD7241" s="410"/>
    </row>
    <row r="7242" spans="1:30" s="30" customFormat="1" x14ac:dyDescent="0.25">
      <c r="A7242"/>
      <c r="B7242"/>
      <c r="C7242" s="33"/>
      <c r="D7242" s="33"/>
      <c r="E7242" s="33"/>
      <c r="F7242" s="33"/>
      <c r="G7242" s="33"/>
      <c r="N7242"/>
      <c r="O7242"/>
      <c r="P7242"/>
      <c r="Q7242"/>
      <c r="R7242"/>
      <c r="S7242"/>
      <c r="T7242"/>
      <c r="U7242"/>
      <c r="V7242"/>
      <c r="W7242"/>
      <c r="X7242" s="410"/>
      <c r="Y7242" s="410"/>
      <c r="Z7242" s="410"/>
      <c r="AA7242" s="410"/>
      <c r="AB7242" s="410"/>
      <c r="AC7242" s="410"/>
      <c r="AD7242" s="410"/>
    </row>
    <row r="7243" spans="1:30" s="30" customFormat="1" x14ac:dyDescent="0.25">
      <c r="A7243"/>
      <c r="B7243"/>
      <c r="C7243" s="33"/>
      <c r="D7243" s="33"/>
      <c r="E7243" s="33"/>
      <c r="F7243" s="33"/>
      <c r="G7243" s="33"/>
      <c r="N7243"/>
      <c r="O7243"/>
      <c r="P7243"/>
      <c r="Q7243"/>
      <c r="R7243"/>
      <c r="S7243"/>
      <c r="T7243"/>
      <c r="U7243"/>
      <c r="V7243"/>
      <c r="W7243"/>
      <c r="X7243" s="410"/>
      <c r="Y7243" s="410"/>
      <c r="Z7243" s="410"/>
      <c r="AA7243" s="410"/>
      <c r="AB7243" s="410"/>
      <c r="AC7243" s="410"/>
      <c r="AD7243" s="410"/>
    </row>
    <row r="7244" spans="1:30" s="30" customFormat="1" x14ac:dyDescent="0.25">
      <c r="A7244"/>
      <c r="B7244"/>
      <c r="C7244" s="33"/>
      <c r="D7244" s="33"/>
      <c r="E7244" s="33"/>
      <c r="F7244" s="33"/>
      <c r="G7244" s="33"/>
      <c r="N7244"/>
      <c r="O7244"/>
      <c r="P7244"/>
      <c r="Q7244"/>
      <c r="R7244"/>
      <c r="S7244"/>
      <c r="T7244"/>
      <c r="U7244"/>
      <c r="V7244"/>
      <c r="W7244"/>
      <c r="X7244" s="410"/>
      <c r="Y7244" s="410"/>
      <c r="Z7244" s="410"/>
      <c r="AA7244" s="410"/>
      <c r="AB7244" s="410"/>
      <c r="AC7244" s="410"/>
      <c r="AD7244" s="410"/>
    </row>
    <row r="7245" spans="1:30" s="30" customFormat="1" x14ac:dyDescent="0.25">
      <c r="A7245"/>
      <c r="B7245"/>
      <c r="C7245" s="33"/>
      <c r="D7245" s="33"/>
      <c r="E7245" s="33"/>
      <c r="F7245" s="33"/>
      <c r="G7245" s="33"/>
      <c r="N7245"/>
      <c r="O7245"/>
      <c r="P7245"/>
      <c r="Q7245"/>
      <c r="R7245"/>
      <c r="S7245"/>
      <c r="T7245"/>
      <c r="U7245"/>
      <c r="V7245"/>
      <c r="W7245"/>
      <c r="X7245" s="410"/>
      <c r="Y7245" s="410"/>
      <c r="Z7245" s="410"/>
      <c r="AA7245" s="410"/>
      <c r="AB7245" s="410"/>
      <c r="AC7245" s="410"/>
      <c r="AD7245" s="410"/>
    </row>
    <row r="7246" spans="1:30" s="30" customFormat="1" x14ac:dyDescent="0.25">
      <c r="A7246"/>
      <c r="B7246"/>
      <c r="C7246" s="33"/>
      <c r="D7246" s="33"/>
      <c r="E7246" s="33"/>
      <c r="F7246" s="33"/>
      <c r="G7246" s="33"/>
      <c r="N7246"/>
      <c r="O7246"/>
      <c r="P7246"/>
      <c r="Q7246"/>
      <c r="R7246"/>
      <c r="S7246"/>
      <c r="T7246"/>
      <c r="U7246"/>
      <c r="V7246"/>
      <c r="W7246"/>
      <c r="X7246" s="410"/>
      <c r="Y7246" s="410"/>
      <c r="Z7246" s="410"/>
      <c r="AA7246" s="410"/>
      <c r="AB7246" s="410"/>
      <c r="AC7246" s="410"/>
      <c r="AD7246" s="410"/>
    </row>
    <row r="7247" spans="1:30" s="30" customFormat="1" x14ac:dyDescent="0.25">
      <c r="A7247"/>
      <c r="B7247"/>
      <c r="C7247" s="33"/>
      <c r="D7247" s="33"/>
      <c r="E7247" s="33"/>
      <c r="F7247" s="33"/>
      <c r="G7247" s="33"/>
      <c r="N7247"/>
      <c r="O7247"/>
      <c r="P7247"/>
      <c r="Q7247"/>
      <c r="R7247"/>
      <c r="S7247"/>
      <c r="T7247"/>
      <c r="U7247"/>
      <c r="V7247"/>
      <c r="W7247"/>
      <c r="X7247" s="410"/>
      <c r="Y7247" s="410"/>
      <c r="Z7247" s="410"/>
      <c r="AA7247" s="410"/>
      <c r="AB7247" s="410"/>
      <c r="AC7247" s="410"/>
      <c r="AD7247" s="410"/>
    </row>
    <row r="7248" spans="1:30" s="30" customFormat="1" x14ac:dyDescent="0.25">
      <c r="A7248"/>
      <c r="B7248"/>
      <c r="C7248" s="33"/>
      <c r="D7248" s="33"/>
      <c r="E7248" s="33"/>
      <c r="F7248" s="33"/>
      <c r="G7248" s="33"/>
      <c r="N7248"/>
      <c r="O7248"/>
      <c r="P7248"/>
      <c r="Q7248"/>
      <c r="R7248"/>
      <c r="S7248"/>
      <c r="T7248"/>
      <c r="U7248"/>
      <c r="V7248"/>
      <c r="W7248"/>
      <c r="X7248" s="410"/>
      <c r="Y7248" s="410"/>
      <c r="Z7248" s="410"/>
      <c r="AA7248" s="410"/>
      <c r="AB7248" s="410"/>
      <c r="AC7248" s="410"/>
      <c r="AD7248" s="410"/>
    </row>
    <row r="7249" spans="1:30" s="30" customFormat="1" x14ac:dyDescent="0.25">
      <c r="A7249"/>
      <c r="B7249"/>
      <c r="C7249" s="33"/>
      <c r="D7249" s="33"/>
      <c r="E7249" s="33"/>
      <c r="F7249" s="33"/>
      <c r="G7249" s="33"/>
      <c r="N7249"/>
      <c r="O7249"/>
      <c r="P7249"/>
      <c r="Q7249"/>
      <c r="R7249"/>
      <c r="S7249"/>
      <c r="T7249"/>
      <c r="U7249"/>
      <c r="V7249"/>
      <c r="W7249"/>
      <c r="X7249" s="410"/>
      <c r="Y7249" s="410"/>
      <c r="Z7249" s="410"/>
      <c r="AA7249" s="410"/>
      <c r="AB7249" s="410"/>
      <c r="AC7249" s="410"/>
      <c r="AD7249" s="410"/>
    </row>
    <row r="7250" spans="1:30" s="30" customFormat="1" x14ac:dyDescent="0.25">
      <c r="A7250"/>
      <c r="B7250"/>
      <c r="C7250" s="33"/>
      <c r="D7250" s="33"/>
      <c r="E7250" s="33"/>
      <c r="F7250" s="33"/>
      <c r="G7250" s="33"/>
      <c r="N7250"/>
      <c r="O7250"/>
      <c r="P7250"/>
      <c r="Q7250"/>
      <c r="R7250"/>
      <c r="S7250"/>
      <c r="T7250"/>
      <c r="U7250"/>
      <c r="V7250"/>
      <c r="W7250"/>
      <c r="X7250" s="410"/>
      <c r="Y7250" s="410"/>
      <c r="Z7250" s="410"/>
      <c r="AA7250" s="410"/>
      <c r="AB7250" s="410"/>
      <c r="AC7250" s="410"/>
      <c r="AD7250" s="410"/>
    </row>
    <row r="7251" spans="1:30" s="30" customFormat="1" x14ac:dyDescent="0.25">
      <c r="A7251"/>
      <c r="B7251"/>
      <c r="C7251" s="33"/>
      <c r="D7251" s="33"/>
      <c r="E7251" s="33"/>
      <c r="F7251" s="33"/>
      <c r="G7251" s="33"/>
      <c r="N7251"/>
      <c r="O7251"/>
      <c r="P7251"/>
      <c r="Q7251"/>
      <c r="R7251"/>
      <c r="S7251"/>
      <c r="T7251"/>
      <c r="U7251"/>
      <c r="V7251"/>
      <c r="W7251"/>
      <c r="X7251" s="410"/>
      <c r="Y7251" s="410"/>
      <c r="Z7251" s="410"/>
      <c r="AA7251" s="410"/>
      <c r="AB7251" s="410"/>
      <c r="AC7251" s="410"/>
      <c r="AD7251" s="410"/>
    </row>
    <row r="7252" spans="1:30" s="30" customFormat="1" x14ac:dyDescent="0.25">
      <c r="A7252"/>
      <c r="B7252"/>
      <c r="C7252" s="33"/>
      <c r="D7252" s="33"/>
      <c r="E7252" s="33"/>
      <c r="F7252" s="33"/>
      <c r="G7252" s="33"/>
      <c r="N7252"/>
      <c r="O7252"/>
      <c r="P7252"/>
      <c r="Q7252"/>
      <c r="R7252"/>
      <c r="S7252"/>
      <c r="T7252"/>
      <c r="U7252"/>
      <c r="V7252"/>
      <c r="W7252"/>
      <c r="X7252" s="410"/>
      <c r="Y7252" s="410"/>
      <c r="Z7252" s="410"/>
      <c r="AA7252" s="410"/>
      <c r="AB7252" s="410"/>
      <c r="AC7252" s="410"/>
      <c r="AD7252" s="410"/>
    </row>
    <row r="7253" spans="1:30" s="30" customFormat="1" x14ac:dyDescent="0.25">
      <c r="A7253"/>
      <c r="B7253"/>
      <c r="C7253" s="33"/>
      <c r="D7253" s="33"/>
      <c r="E7253" s="33"/>
      <c r="F7253" s="33"/>
      <c r="G7253" s="33"/>
      <c r="N7253"/>
      <c r="O7253"/>
      <c r="P7253"/>
      <c r="Q7253"/>
      <c r="R7253"/>
      <c r="S7253"/>
      <c r="T7253"/>
      <c r="U7253"/>
      <c r="V7253"/>
      <c r="W7253"/>
      <c r="X7253" s="410"/>
      <c r="Y7253" s="410"/>
      <c r="Z7253" s="410"/>
      <c r="AA7253" s="410"/>
      <c r="AB7253" s="410"/>
      <c r="AC7253" s="410"/>
      <c r="AD7253" s="410"/>
    </row>
    <row r="7254" spans="1:30" s="30" customFormat="1" x14ac:dyDescent="0.25">
      <c r="A7254"/>
      <c r="B7254"/>
      <c r="C7254" s="33"/>
      <c r="D7254" s="33"/>
      <c r="E7254" s="33"/>
      <c r="F7254" s="33"/>
      <c r="G7254" s="33"/>
      <c r="N7254"/>
      <c r="O7254"/>
      <c r="P7254"/>
      <c r="Q7254"/>
      <c r="R7254"/>
      <c r="S7254"/>
      <c r="T7254"/>
      <c r="U7254"/>
      <c r="V7254"/>
      <c r="W7254"/>
      <c r="X7254" s="410"/>
      <c r="Y7254" s="410"/>
      <c r="Z7254" s="410"/>
      <c r="AA7254" s="410"/>
      <c r="AB7254" s="410"/>
      <c r="AC7254" s="410"/>
      <c r="AD7254" s="410"/>
    </row>
    <row r="7255" spans="1:30" s="30" customFormat="1" x14ac:dyDescent="0.25">
      <c r="A7255"/>
      <c r="B7255"/>
      <c r="C7255" s="33"/>
      <c r="D7255" s="33"/>
      <c r="E7255" s="33"/>
      <c r="F7255" s="33"/>
      <c r="G7255" s="33"/>
      <c r="N7255"/>
      <c r="O7255"/>
      <c r="P7255"/>
      <c r="Q7255"/>
      <c r="R7255"/>
      <c r="S7255"/>
      <c r="T7255"/>
      <c r="U7255"/>
      <c r="V7255"/>
      <c r="W7255"/>
      <c r="X7255" s="410"/>
      <c r="Y7255" s="410"/>
      <c r="Z7255" s="410"/>
      <c r="AA7255" s="410"/>
      <c r="AB7255" s="410"/>
      <c r="AC7255" s="410"/>
      <c r="AD7255" s="410"/>
    </row>
    <row r="7256" spans="1:30" s="30" customFormat="1" x14ac:dyDescent="0.25">
      <c r="A7256"/>
      <c r="B7256"/>
      <c r="C7256" s="33"/>
      <c r="D7256" s="33"/>
      <c r="E7256" s="33"/>
      <c r="F7256" s="33"/>
      <c r="G7256" s="33"/>
      <c r="N7256"/>
      <c r="O7256"/>
      <c r="P7256"/>
      <c r="Q7256"/>
      <c r="R7256"/>
      <c r="S7256"/>
      <c r="T7256"/>
      <c r="U7256"/>
      <c r="V7256"/>
      <c r="W7256"/>
      <c r="X7256" s="410"/>
      <c r="Y7256" s="410"/>
      <c r="Z7256" s="410"/>
      <c r="AA7256" s="410"/>
      <c r="AB7256" s="410"/>
      <c r="AC7256" s="410"/>
      <c r="AD7256" s="410"/>
    </row>
    <row r="7257" spans="1:30" s="30" customFormat="1" x14ac:dyDescent="0.25">
      <c r="A7257"/>
      <c r="B7257"/>
      <c r="C7257" s="33"/>
      <c r="D7257" s="33"/>
      <c r="E7257" s="33"/>
      <c r="F7257" s="33"/>
      <c r="G7257" s="33"/>
      <c r="N7257"/>
      <c r="O7257"/>
      <c r="P7257"/>
      <c r="Q7257"/>
      <c r="R7257"/>
      <c r="S7257"/>
      <c r="T7257"/>
      <c r="U7257"/>
      <c r="V7257"/>
      <c r="W7257"/>
      <c r="X7257" s="410"/>
      <c r="Y7257" s="410"/>
      <c r="Z7257" s="410"/>
      <c r="AA7257" s="410"/>
      <c r="AB7257" s="410"/>
      <c r="AC7257" s="410"/>
      <c r="AD7257" s="410"/>
    </row>
    <row r="7258" spans="1:30" s="30" customFormat="1" x14ac:dyDescent="0.25">
      <c r="A7258"/>
      <c r="B7258"/>
      <c r="C7258" s="33"/>
      <c r="D7258" s="33"/>
      <c r="E7258" s="33"/>
      <c r="F7258" s="33"/>
      <c r="G7258" s="33"/>
      <c r="N7258"/>
      <c r="O7258"/>
      <c r="P7258"/>
      <c r="Q7258"/>
      <c r="R7258"/>
      <c r="S7258"/>
      <c r="T7258"/>
      <c r="U7258"/>
      <c r="V7258"/>
      <c r="W7258"/>
      <c r="X7258" s="410"/>
      <c r="Y7258" s="410"/>
      <c r="Z7258" s="410"/>
      <c r="AA7258" s="410"/>
      <c r="AB7258" s="410"/>
      <c r="AC7258" s="410"/>
      <c r="AD7258" s="410"/>
    </row>
    <row r="7259" spans="1:30" s="30" customFormat="1" x14ac:dyDescent="0.25">
      <c r="A7259"/>
      <c r="B7259"/>
      <c r="C7259" s="33"/>
      <c r="D7259" s="33"/>
      <c r="E7259" s="33"/>
      <c r="F7259" s="33"/>
      <c r="G7259" s="33"/>
      <c r="N7259"/>
      <c r="O7259"/>
      <c r="P7259"/>
      <c r="Q7259"/>
      <c r="R7259"/>
      <c r="S7259"/>
      <c r="T7259"/>
      <c r="U7259"/>
      <c r="V7259"/>
      <c r="W7259"/>
      <c r="X7259" s="410"/>
      <c r="Y7259" s="410"/>
      <c r="Z7259" s="410"/>
      <c r="AA7259" s="410"/>
      <c r="AB7259" s="410"/>
      <c r="AC7259" s="410"/>
      <c r="AD7259" s="410"/>
    </row>
    <row r="7260" spans="1:30" s="30" customFormat="1" x14ac:dyDescent="0.25">
      <c r="A7260"/>
      <c r="B7260"/>
      <c r="C7260" s="33"/>
      <c r="D7260" s="33"/>
      <c r="E7260" s="33"/>
      <c r="F7260" s="33"/>
      <c r="G7260" s="33"/>
      <c r="N7260"/>
      <c r="O7260"/>
      <c r="P7260"/>
      <c r="Q7260"/>
      <c r="R7260"/>
      <c r="S7260"/>
      <c r="T7260"/>
      <c r="U7260"/>
      <c r="V7260"/>
      <c r="W7260"/>
      <c r="X7260" s="410"/>
      <c r="Y7260" s="410"/>
      <c r="Z7260" s="410"/>
      <c r="AA7260" s="410"/>
      <c r="AB7260" s="410"/>
      <c r="AC7260" s="410"/>
      <c r="AD7260" s="410"/>
    </row>
    <row r="7261" spans="1:30" s="30" customFormat="1" x14ac:dyDescent="0.25">
      <c r="A7261"/>
      <c r="B7261"/>
      <c r="C7261" s="33"/>
      <c r="D7261" s="33"/>
      <c r="E7261" s="33"/>
      <c r="F7261" s="33"/>
      <c r="G7261" s="33"/>
      <c r="N7261"/>
      <c r="O7261"/>
      <c r="P7261"/>
      <c r="Q7261"/>
      <c r="R7261"/>
      <c r="S7261"/>
      <c r="T7261"/>
      <c r="U7261"/>
      <c r="V7261"/>
      <c r="W7261"/>
      <c r="X7261" s="410"/>
      <c r="Y7261" s="410"/>
      <c r="Z7261" s="410"/>
      <c r="AA7261" s="410"/>
      <c r="AB7261" s="410"/>
      <c r="AC7261" s="410"/>
      <c r="AD7261" s="410"/>
    </row>
    <row r="7262" spans="1:30" s="30" customFormat="1" x14ac:dyDescent="0.25">
      <c r="A7262"/>
      <c r="B7262"/>
      <c r="C7262" s="33"/>
      <c r="D7262" s="33"/>
      <c r="E7262" s="33"/>
      <c r="F7262" s="33"/>
      <c r="G7262" s="33"/>
      <c r="N7262"/>
      <c r="O7262"/>
      <c r="P7262"/>
      <c r="Q7262"/>
      <c r="R7262"/>
      <c r="S7262"/>
      <c r="T7262"/>
      <c r="U7262"/>
      <c r="V7262"/>
      <c r="W7262"/>
      <c r="X7262" s="410"/>
      <c r="Y7262" s="410"/>
      <c r="Z7262" s="410"/>
      <c r="AA7262" s="410"/>
      <c r="AB7262" s="410"/>
      <c r="AC7262" s="410"/>
      <c r="AD7262" s="410"/>
    </row>
    <row r="7263" spans="1:30" s="30" customFormat="1" x14ac:dyDescent="0.25">
      <c r="A7263"/>
      <c r="B7263"/>
      <c r="C7263" s="33"/>
      <c r="D7263" s="33"/>
      <c r="E7263" s="33"/>
      <c r="F7263" s="33"/>
      <c r="G7263" s="33"/>
      <c r="N7263"/>
      <c r="O7263"/>
      <c r="P7263"/>
      <c r="Q7263"/>
      <c r="R7263"/>
      <c r="S7263"/>
      <c r="T7263"/>
      <c r="U7263"/>
      <c r="V7263"/>
      <c r="W7263"/>
      <c r="X7263" s="410"/>
      <c r="Y7263" s="410"/>
      <c r="Z7263" s="410"/>
      <c r="AA7263" s="410"/>
      <c r="AB7263" s="410"/>
      <c r="AC7263" s="410"/>
      <c r="AD7263" s="410"/>
    </row>
    <row r="7264" spans="1:30" s="30" customFormat="1" x14ac:dyDescent="0.25">
      <c r="A7264"/>
      <c r="B7264"/>
      <c r="C7264" s="33"/>
      <c r="D7264" s="33"/>
      <c r="E7264" s="33"/>
      <c r="F7264" s="33"/>
      <c r="G7264" s="33"/>
      <c r="N7264"/>
      <c r="O7264"/>
      <c r="P7264"/>
      <c r="Q7264"/>
      <c r="R7264"/>
      <c r="S7264"/>
      <c r="T7264"/>
      <c r="U7264"/>
      <c r="V7264"/>
      <c r="W7264"/>
      <c r="X7264" s="410"/>
      <c r="Y7264" s="410"/>
      <c r="Z7264" s="410"/>
      <c r="AA7264" s="410"/>
      <c r="AB7264" s="410"/>
      <c r="AC7264" s="410"/>
      <c r="AD7264" s="410"/>
    </row>
    <row r="7265" spans="1:30" s="30" customFormat="1" x14ac:dyDescent="0.25">
      <c r="A7265"/>
      <c r="B7265"/>
      <c r="C7265" s="33"/>
      <c r="D7265" s="33"/>
      <c r="E7265" s="33"/>
      <c r="F7265" s="33"/>
      <c r="G7265" s="33"/>
      <c r="N7265"/>
      <c r="O7265"/>
      <c r="P7265"/>
      <c r="Q7265"/>
      <c r="R7265"/>
      <c r="S7265"/>
      <c r="T7265"/>
      <c r="U7265"/>
      <c r="V7265"/>
      <c r="W7265"/>
      <c r="X7265" s="410"/>
      <c r="Y7265" s="410"/>
      <c r="Z7265" s="410"/>
      <c r="AA7265" s="410"/>
      <c r="AB7265" s="410"/>
      <c r="AC7265" s="410"/>
      <c r="AD7265" s="410"/>
    </row>
    <row r="7266" spans="1:30" s="30" customFormat="1" x14ac:dyDescent="0.25">
      <c r="A7266"/>
      <c r="B7266"/>
      <c r="C7266" s="33"/>
      <c r="D7266" s="33"/>
      <c r="E7266" s="33"/>
      <c r="F7266" s="33"/>
      <c r="G7266" s="33"/>
      <c r="N7266"/>
      <c r="O7266"/>
      <c r="P7266"/>
      <c r="Q7266"/>
      <c r="R7266"/>
      <c r="S7266"/>
      <c r="T7266"/>
      <c r="U7266"/>
      <c r="V7266"/>
      <c r="W7266"/>
      <c r="X7266" s="410"/>
      <c r="Y7266" s="410"/>
      <c r="Z7266" s="410"/>
      <c r="AA7266" s="410"/>
      <c r="AB7266" s="410"/>
      <c r="AC7266" s="410"/>
      <c r="AD7266" s="410"/>
    </row>
    <row r="7267" spans="1:30" s="30" customFormat="1" x14ac:dyDescent="0.25">
      <c r="A7267"/>
      <c r="B7267"/>
      <c r="C7267" s="33"/>
      <c r="D7267" s="33"/>
      <c r="E7267" s="33"/>
      <c r="F7267" s="33"/>
      <c r="G7267" s="33"/>
      <c r="N7267"/>
      <c r="O7267"/>
      <c r="P7267"/>
      <c r="Q7267"/>
      <c r="R7267"/>
      <c r="S7267"/>
      <c r="T7267"/>
      <c r="U7267"/>
      <c r="V7267"/>
      <c r="W7267"/>
      <c r="X7267" s="410"/>
      <c r="Y7267" s="410"/>
      <c r="Z7267" s="410"/>
      <c r="AA7267" s="410"/>
      <c r="AB7267" s="410"/>
      <c r="AC7267" s="410"/>
      <c r="AD7267" s="410"/>
    </row>
    <row r="7268" spans="1:30" s="30" customFormat="1" x14ac:dyDescent="0.25">
      <c r="A7268"/>
      <c r="B7268"/>
      <c r="C7268" s="33"/>
      <c r="D7268" s="33"/>
      <c r="E7268" s="33"/>
      <c r="F7268" s="33"/>
      <c r="G7268" s="33"/>
      <c r="N7268"/>
      <c r="O7268"/>
      <c r="P7268"/>
      <c r="Q7268"/>
      <c r="R7268"/>
      <c r="S7268"/>
      <c r="T7268"/>
      <c r="U7268"/>
      <c r="V7268"/>
      <c r="W7268"/>
      <c r="X7268" s="410"/>
      <c r="Y7268" s="410"/>
      <c r="Z7268" s="410"/>
      <c r="AA7268" s="410"/>
      <c r="AB7268" s="410"/>
      <c r="AC7268" s="410"/>
      <c r="AD7268" s="410"/>
    </row>
    <row r="7269" spans="1:30" s="30" customFormat="1" x14ac:dyDescent="0.25">
      <c r="A7269"/>
      <c r="B7269"/>
      <c r="C7269" s="33"/>
      <c r="D7269" s="33"/>
      <c r="E7269" s="33"/>
      <c r="F7269" s="33"/>
      <c r="G7269" s="33"/>
      <c r="N7269"/>
      <c r="O7269"/>
      <c r="P7269"/>
      <c r="Q7269"/>
      <c r="R7269"/>
      <c r="S7269"/>
      <c r="T7269"/>
      <c r="U7269"/>
      <c r="V7269"/>
      <c r="W7269"/>
      <c r="X7269" s="410"/>
      <c r="Y7269" s="410"/>
      <c r="Z7269" s="410"/>
      <c r="AA7269" s="410"/>
      <c r="AB7269" s="410"/>
      <c r="AC7269" s="410"/>
      <c r="AD7269" s="410"/>
    </row>
    <row r="7270" spans="1:30" s="30" customFormat="1" x14ac:dyDescent="0.25">
      <c r="A7270"/>
      <c r="B7270"/>
      <c r="C7270" s="33"/>
      <c r="D7270" s="33"/>
      <c r="E7270" s="33"/>
      <c r="F7270" s="33"/>
      <c r="G7270" s="33"/>
      <c r="N7270"/>
      <c r="O7270"/>
      <c r="P7270"/>
      <c r="Q7270"/>
      <c r="R7270"/>
      <c r="S7270"/>
      <c r="T7270"/>
      <c r="U7270"/>
      <c r="V7270"/>
      <c r="W7270"/>
      <c r="X7270" s="410"/>
      <c r="Y7270" s="410"/>
      <c r="Z7270" s="410"/>
      <c r="AA7270" s="410"/>
      <c r="AB7270" s="410"/>
      <c r="AC7270" s="410"/>
      <c r="AD7270" s="410"/>
    </row>
    <row r="7271" spans="1:30" s="30" customFormat="1" x14ac:dyDescent="0.25">
      <c r="A7271"/>
      <c r="B7271"/>
      <c r="C7271" s="33"/>
      <c r="D7271" s="33"/>
      <c r="E7271" s="33"/>
      <c r="F7271" s="33"/>
      <c r="G7271" s="33"/>
      <c r="N7271"/>
      <c r="O7271"/>
      <c r="P7271"/>
      <c r="Q7271"/>
      <c r="R7271"/>
      <c r="S7271"/>
      <c r="T7271"/>
      <c r="U7271"/>
      <c r="V7271"/>
      <c r="W7271"/>
      <c r="X7271" s="410"/>
      <c r="Y7271" s="410"/>
      <c r="Z7271" s="410"/>
      <c r="AA7271" s="410"/>
      <c r="AB7271" s="410"/>
      <c r="AC7271" s="410"/>
      <c r="AD7271" s="410"/>
    </row>
    <row r="7272" spans="1:30" s="30" customFormat="1" x14ac:dyDescent="0.25">
      <c r="A7272"/>
      <c r="B7272"/>
      <c r="C7272" s="33"/>
      <c r="D7272" s="33"/>
      <c r="E7272" s="33"/>
      <c r="F7272" s="33"/>
      <c r="G7272" s="33"/>
      <c r="N7272"/>
      <c r="O7272"/>
      <c r="P7272"/>
      <c r="Q7272"/>
      <c r="R7272"/>
      <c r="S7272"/>
      <c r="T7272"/>
      <c r="U7272"/>
      <c r="V7272"/>
      <c r="W7272"/>
      <c r="X7272" s="410"/>
      <c r="Y7272" s="410"/>
      <c r="Z7272" s="410"/>
      <c r="AA7272" s="410"/>
      <c r="AB7272" s="410"/>
      <c r="AC7272" s="410"/>
      <c r="AD7272" s="410"/>
    </row>
    <row r="7273" spans="1:30" s="30" customFormat="1" x14ac:dyDescent="0.25">
      <c r="A7273"/>
      <c r="B7273"/>
      <c r="C7273" s="33"/>
      <c r="D7273" s="33"/>
      <c r="E7273" s="33"/>
      <c r="F7273" s="33"/>
      <c r="G7273" s="33"/>
      <c r="N7273"/>
      <c r="O7273"/>
      <c r="P7273"/>
      <c r="Q7273"/>
      <c r="R7273"/>
      <c r="S7273"/>
      <c r="T7273"/>
      <c r="U7273"/>
      <c r="V7273"/>
      <c r="W7273"/>
      <c r="X7273" s="410"/>
      <c r="Y7273" s="410"/>
      <c r="Z7273" s="410"/>
      <c r="AA7273" s="410"/>
      <c r="AB7273" s="410"/>
      <c r="AC7273" s="410"/>
      <c r="AD7273" s="410"/>
    </row>
    <row r="7274" spans="1:30" s="30" customFormat="1" x14ac:dyDescent="0.25">
      <c r="A7274"/>
      <c r="B7274"/>
      <c r="C7274" s="33"/>
      <c r="D7274" s="33"/>
      <c r="E7274" s="33"/>
      <c r="F7274" s="33"/>
      <c r="G7274" s="33"/>
      <c r="N7274"/>
      <c r="O7274"/>
      <c r="P7274"/>
      <c r="Q7274"/>
      <c r="R7274"/>
      <c r="S7274"/>
      <c r="T7274"/>
      <c r="U7274"/>
      <c r="V7274"/>
      <c r="W7274"/>
      <c r="X7274" s="410"/>
      <c r="Y7274" s="410"/>
      <c r="Z7274" s="410"/>
      <c r="AA7274" s="410"/>
      <c r="AB7274" s="410"/>
      <c r="AC7274" s="410"/>
      <c r="AD7274" s="410"/>
    </row>
    <row r="7275" spans="1:30" s="30" customFormat="1" x14ac:dyDescent="0.25">
      <c r="A7275"/>
      <c r="B7275"/>
      <c r="C7275" s="33"/>
      <c r="D7275" s="33"/>
      <c r="E7275" s="33"/>
      <c r="F7275" s="33"/>
      <c r="G7275" s="33"/>
      <c r="N7275"/>
      <c r="O7275"/>
      <c r="P7275"/>
      <c r="Q7275"/>
      <c r="R7275"/>
      <c r="S7275"/>
      <c r="T7275"/>
      <c r="U7275"/>
      <c r="V7275"/>
      <c r="W7275"/>
      <c r="X7275" s="410"/>
      <c r="Y7275" s="410"/>
      <c r="Z7275" s="410"/>
      <c r="AA7275" s="410"/>
      <c r="AB7275" s="410"/>
      <c r="AC7275" s="410"/>
      <c r="AD7275" s="410"/>
    </row>
    <row r="7276" spans="1:30" s="30" customFormat="1" x14ac:dyDescent="0.25">
      <c r="A7276"/>
      <c r="B7276"/>
      <c r="C7276" s="33"/>
      <c r="D7276" s="33"/>
      <c r="E7276" s="33"/>
      <c r="F7276" s="33"/>
      <c r="G7276" s="33"/>
      <c r="N7276"/>
      <c r="O7276"/>
      <c r="P7276"/>
      <c r="Q7276"/>
      <c r="R7276"/>
      <c r="S7276"/>
      <c r="T7276"/>
      <c r="U7276"/>
      <c r="V7276"/>
      <c r="W7276"/>
      <c r="X7276" s="410"/>
      <c r="Y7276" s="410"/>
      <c r="Z7276" s="410"/>
      <c r="AA7276" s="410"/>
      <c r="AB7276" s="410"/>
      <c r="AC7276" s="410"/>
      <c r="AD7276" s="410"/>
    </row>
    <row r="7277" spans="1:30" s="30" customFormat="1" x14ac:dyDescent="0.25">
      <c r="A7277"/>
      <c r="B7277"/>
      <c r="C7277" s="33"/>
      <c r="D7277" s="33"/>
      <c r="E7277" s="33"/>
      <c r="F7277" s="33"/>
      <c r="G7277" s="33"/>
      <c r="N7277"/>
      <c r="O7277"/>
      <c r="P7277"/>
      <c r="Q7277"/>
      <c r="R7277"/>
      <c r="S7277"/>
      <c r="T7277"/>
      <c r="U7277"/>
      <c r="V7277"/>
      <c r="W7277"/>
      <c r="X7277" s="410"/>
      <c r="Y7277" s="410"/>
      <c r="Z7277" s="410"/>
      <c r="AA7277" s="410"/>
      <c r="AB7277" s="410"/>
      <c r="AC7277" s="410"/>
      <c r="AD7277" s="410"/>
    </row>
    <row r="7278" spans="1:30" s="30" customFormat="1" x14ac:dyDescent="0.25">
      <c r="A7278"/>
      <c r="B7278"/>
      <c r="C7278" s="33"/>
      <c r="D7278" s="33"/>
      <c r="E7278" s="33"/>
      <c r="F7278" s="33"/>
      <c r="G7278" s="33"/>
      <c r="N7278"/>
      <c r="O7278"/>
      <c r="P7278"/>
      <c r="Q7278"/>
      <c r="R7278"/>
      <c r="S7278"/>
      <c r="T7278"/>
      <c r="U7278"/>
      <c r="V7278"/>
      <c r="W7278"/>
      <c r="X7278" s="410"/>
      <c r="Y7278" s="410"/>
      <c r="Z7278" s="410"/>
      <c r="AA7278" s="410"/>
      <c r="AB7278" s="410"/>
      <c r="AC7278" s="410"/>
      <c r="AD7278" s="410"/>
    </row>
    <row r="7279" spans="1:30" s="30" customFormat="1" x14ac:dyDescent="0.25">
      <c r="A7279"/>
      <c r="B7279"/>
      <c r="C7279" s="33"/>
      <c r="D7279" s="33"/>
      <c r="E7279" s="33"/>
      <c r="F7279" s="33"/>
      <c r="G7279" s="33"/>
      <c r="N7279"/>
      <c r="O7279"/>
      <c r="P7279"/>
      <c r="Q7279"/>
      <c r="R7279"/>
      <c r="S7279"/>
      <c r="T7279"/>
      <c r="U7279"/>
      <c r="V7279"/>
      <c r="W7279"/>
      <c r="X7279" s="410"/>
      <c r="Y7279" s="410"/>
      <c r="Z7279" s="410"/>
      <c r="AA7279" s="410"/>
      <c r="AB7279" s="410"/>
      <c r="AC7279" s="410"/>
      <c r="AD7279" s="410"/>
    </row>
    <row r="7280" spans="1:30" s="30" customFormat="1" x14ac:dyDescent="0.25">
      <c r="A7280"/>
      <c r="B7280"/>
      <c r="C7280" s="33"/>
      <c r="D7280" s="33"/>
      <c r="E7280" s="33"/>
      <c r="F7280" s="33"/>
      <c r="G7280" s="33"/>
      <c r="N7280"/>
      <c r="O7280"/>
      <c r="P7280"/>
      <c r="Q7280"/>
      <c r="R7280"/>
      <c r="S7280"/>
      <c r="T7280"/>
      <c r="U7280"/>
      <c r="V7280"/>
      <c r="W7280"/>
      <c r="X7280" s="410"/>
      <c r="Y7280" s="410"/>
      <c r="Z7280" s="410"/>
      <c r="AA7280" s="410"/>
      <c r="AB7280" s="410"/>
      <c r="AC7280" s="410"/>
      <c r="AD7280" s="410"/>
    </row>
    <row r="7281" spans="1:30" s="30" customFormat="1" x14ac:dyDescent="0.25">
      <c r="A7281"/>
      <c r="B7281"/>
      <c r="C7281" s="33"/>
      <c r="D7281" s="33"/>
      <c r="E7281" s="33"/>
      <c r="F7281" s="33"/>
      <c r="G7281" s="33"/>
      <c r="N7281"/>
      <c r="O7281"/>
      <c r="P7281"/>
      <c r="Q7281"/>
      <c r="R7281"/>
      <c r="S7281"/>
      <c r="T7281"/>
      <c r="U7281"/>
      <c r="V7281"/>
      <c r="W7281"/>
      <c r="X7281" s="410"/>
      <c r="Y7281" s="410"/>
      <c r="Z7281" s="410"/>
      <c r="AA7281" s="410"/>
      <c r="AB7281" s="410"/>
      <c r="AC7281" s="410"/>
      <c r="AD7281" s="410"/>
    </row>
    <row r="7282" spans="1:30" s="30" customFormat="1" x14ac:dyDescent="0.25">
      <c r="A7282"/>
      <c r="B7282"/>
      <c r="C7282" s="33"/>
      <c r="D7282" s="33"/>
      <c r="E7282" s="33"/>
      <c r="F7282" s="33"/>
      <c r="G7282" s="33"/>
      <c r="N7282"/>
      <c r="O7282"/>
      <c r="P7282"/>
      <c r="Q7282"/>
      <c r="R7282"/>
      <c r="S7282"/>
      <c r="T7282"/>
      <c r="U7282"/>
      <c r="V7282"/>
      <c r="W7282"/>
      <c r="X7282" s="410"/>
      <c r="Y7282" s="410"/>
      <c r="Z7282" s="410"/>
      <c r="AA7282" s="410"/>
      <c r="AB7282" s="410"/>
      <c r="AC7282" s="410"/>
      <c r="AD7282" s="410"/>
    </row>
    <row r="7283" spans="1:30" s="30" customFormat="1" x14ac:dyDescent="0.25">
      <c r="A7283"/>
      <c r="B7283"/>
      <c r="C7283" s="33"/>
      <c r="D7283" s="33"/>
      <c r="E7283" s="33"/>
      <c r="F7283" s="33"/>
      <c r="G7283" s="33"/>
      <c r="N7283"/>
      <c r="O7283"/>
      <c r="P7283"/>
      <c r="Q7283"/>
      <c r="R7283"/>
      <c r="S7283"/>
      <c r="T7283"/>
      <c r="U7283"/>
      <c r="V7283"/>
      <c r="W7283"/>
      <c r="X7283" s="410"/>
      <c r="Y7283" s="410"/>
      <c r="Z7283" s="410"/>
      <c r="AA7283" s="410"/>
      <c r="AB7283" s="410"/>
      <c r="AC7283" s="410"/>
      <c r="AD7283" s="410"/>
    </row>
    <row r="7284" spans="1:30" s="30" customFormat="1" x14ac:dyDescent="0.25">
      <c r="A7284"/>
      <c r="B7284"/>
      <c r="C7284" s="33"/>
      <c r="D7284" s="33"/>
      <c r="E7284" s="33"/>
      <c r="F7284" s="33"/>
      <c r="G7284" s="33"/>
      <c r="N7284"/>
      <c r="O7284"/>
      <c r="P7284"/>
      <c r="Q7284"/>
      <c r="R7284"/>
      <c r="S7284"/>
      <c r="T7284"/>
      <c r="U7284"/>
      <c r="V7284"/>
      <c r="W7284"/>
      <c r="X7284" s="410"/>
      <c r="Y7284" s="410"/>
      <c r="Z7284" s="410"/>
      <c r="AA7284" s="410"/>
      <c r="AB7284" s="410"/>
      <c r="AC7284" s="410"/>
      <c r="AD7284" s="410"/>
    </row>
    <row r="7285" spans="1:30" s="30" customFormat="1" x14ac:dyDescent="0.25">
      <c r="A7285"/>
      <c r="B7285"/>
      <c r="C7285" s="33"/>
      <c r="D7285" s="33"/>
      <c r="E7285" s="33"/>
      <c r="F7285" s="33"/>
      <c r="G7285" s="33"/>
      <c r="N7285"/>
      <c r="O7285"/>
      <c r="P7285"/>
      <c r="Q7285"/>
      <c r="R7285"/>
      <c r="S7285"/>
      <c r="T7285"/>
      <c r="U7285"/>
      <c r="V7285"/>
      <c r="W7285"/>
      <c r="X7285" s="410"/>
      <c r="Y7285" s="410"/>
      <c r="Z7285" s="410"/>
      <c r="AA7285" s="410"/>
      <c r="AB7285" s="410"/>
      <c r="AC7285" s="410"/>
      <c r="AD7285" s="410"/>
    </row>
    <row r="7286" spans="1:30" s="30" customFormat="1" x14ac:dyDescent="0.25">
      <c r="A7286"/>
      <c r="B7286"/>
      <c r="C7286" s="33"/>
      <c r="D7286" s="33"/>
      <c r="E7286" s="33"/>
      <c r="F7286" s="33"/>
      <c r="G7286" s="33"/>
      <c r="N7286"/>
      <c r="O7286"/>
      <c r="P7286"/>
      <c r="Q7286"/>
      <c r="R7286"/>
      <c r="S7286"/>
      <c r="T7286"/>
      <c r="U7286"/>
      <c r="V7286"/>
      <c r="W7286"/>
      <c r="X7286" s="410"/>
      <c r="Y7286" s="410"/>
      <c r="Z7286" s="410"/>
      <c r="AA7286" s="410"/>
      <c r="AB7286" s="410"/>
      <c r="AC7286" s="410"/>
      <c r="AD7286" s="410"/>
    </row>
    <row r="7287" spans="1:30" s="30" customFormat="1" x14ac:dyDescent="0.25">
      <c r="A7287"/>
      <c r="B7287"/>
      <c r="C7287" s="33"/>
      <c r="D7287" s="33"/>
      <c r="E7287" s="33"/>
      <c r="F7287" s="33"/>
      <c r="G7287" s="33"/>
      <c r="N7287"/>
      <c r="O7287"/>
      <c r="P7287"/>
      <c r="Q7287"/>
      <c r="R7287"/>
      <c r="S7287"/>
      <c r="T7287"/>
      <c r="U7287"/>
      <c r="V7287"/>
      <c r="W7287"/>
      <c r="X7287" s="410"/>
      <c r="Y7287" s="410"/>
      <c r="Z7287" s="410"/>
      <c r="AA7287" s="410"/>
      <c r="AB7287" s="410"/>
      <c r="AC7287" s="410"/>
      <c r="AD7287" s="410"/>
    </row>
    <row r="7288" spans="1:30" s="30" customFormat="1" x14ac:dyDescent="0.25">
      <c r="A7288"/>
      <c r="B7288"/>
      <c r="C7288" s="33"/>
      <c r="D7288" s="33"/>
      <c r="E7288" s="33"/>
      <c r="F7288" s="33"/>
      <c r="G7288" s="33"/>
      <c r="N7288"/>
      <c r="O7288"/>
      <c r="P7288"/>
      <c r="Q7288"/>
      <c r="R7288"/>
      <c r="S7288"/>
      <c r="T7288"/>
      <c r="U7288"/>
      <c r="V7288"/>
      <c r="W7288"/>
      <c r="X7288" s="410"/>
      <c r="Y7288" s="410"/>
      <c r="Z7288" s="410"/>
      <c r="AA7288" s="410"/>
      <c r="AB7288" s="410"/>
      <c r="AC7288" s="410"/>
      <c r="AD7288" s="410"/>
    </row>
    <row r="7289" spans="1:30" s="30" customFormat="1" x14ac:dyDescent="0.25">
      <c r="A7289"/>
      <c r="B7289"/>
      <c r="C7289" s="33"/>
      <c r="D7289" s="33"/>
      <c r="E7289" s="33"/>
      <c r="F7289" s="33"/>
      <c r="G7289" s="33"/>
      <c r="N7289"/>
      <c r="O7289"/>
      <c r="P7289"/>
      <c r="Q7289"/>
      <c r="R7289"/>
      <c r="S7289"/>
      <c r="T7289"/>
      <c r="U7289"/>
      <c r="V7289"/>
      <c r="W7289"/>
      <c r="X7289" s="410"/>
      <c r="Y7289" s="410"/>
      <c r="Z7289" s="410"/>
      <c r="AA7289" s="410"/>
      <c r="AB7289" s="410"/>
      <c r="AC7289" s="410"/>
      <c r="AD7289" s="410"/>
    </row>
    <row r="7290" spans="1:30" s="30" customFormat="1" x14ac:dyDescent="0.25">
      <c r="A7290"/>
      <c r="B7290"/>
      <c r="C7290" s="33"/>
      <c r="D7290" s="33"/>
      <c r="E7290" s="33"/>
      <c r="F7290" s="33"/>
      <c r="G7290" s="33"/>
      <c r="N7290"/>
      <c r="O7290"/>
      <c r="P7290"/>
      <c r="Q7290"/>
      <c r="R7290"/>
      <c r="S7290"/>
      <c r="T7290"/>
      <c r="U7290"/>
      <c r="V7290"/>
      <c r="W7290"/>
      <c r="X7290" s="410"/>
      <c r="Y7290" s="410"/>
      <c r="Z7290" s="410"/>
      <c r="AA7290" s="410"/>
      <c r="AB7290" s="410"/>
      <c r="AC7290" s="410"/>
      <c r="AD7290" s="410"/>
    </row>
    <row r="7291" spans="1:30" s="30" customFormat="1" x14ac:dyDescent="0.25">
      <c r="A7291"/>
      <c r="B7291"/>
      <c r="C7291" s="33"/>
      <c r="D7291" s="33"/>
      <c r="E7291" s="33"/>
      <c r="F7291" s="33"/>
      <c r="G7291" s="33"/>
      <c r="N7291"/>
      <c r="O7291"/>
      <c r="P7291"/>
      <c r="Q7291"/>
      <c r="R7291"/>
      <c r="S7291"/>
      <c r="T7291"/>
      <c r="U7291"/>
      <c r="V7291"/>
      <c r="W7291"/>
      <c r="X7291" s="410"/>
      <c r="Y7291" s="410"/>
      <c r="Z7291" s="410"/>
      <c r="AA7291" s="410"/>
      <c r="AB7291" s="410"/>
      <c r="AC7291" s="410"/>
      <c r="AD7291" s="410"/>
    </row>
    <row r="7292" spans="1:30" s="30" customFormat="1" x14ac:dyDescent="0.25">
      <c r="A7292"/>
      <c r="B7292"/>
      <c r="C7292" s="33"/>
      <c r="D7292" s="33"/>
      <c r="E7292" s="33"/>
      <c r="F7292" s="33"/>
      <c r="G7292" s="33"/>
      <c r="N7292"/>
      <c r="O7292"/>
      <c r="P7292"/>
      <c r="Q7292"/>
      <c r="R7292"/>
      <c r="S7292"/>
      <c r="T7292"/>
      <c r="U7292"/>
      <c r="V7292"/>
      <c r="W7292"/>
      <c r="X7292" s="410"/>
      <c r="Y7292" s="410"/>
      <c r="Z7292" s="410"/>
      <c r="AA7292" s="410"/>
      <c r="AB7292" s="410"/>
      <c r="AC7292" s="410"/>
      <c r="AD7292" s="410"/>
    </row>
    <row r="7293" spans="1:30" s="30" customFormat="1" x14ac:dyDescent="0.25">
      <c r="A7293"/>
      <c r="B7293"/>
      <c r="C7293" s="33"/>
      <c r="D7293" s="33"/>
      <c r="E7293" s="33"/>
      <c r="F7293" s="33"/>
      <c r="G7293" s="33"/>
      <c r="N7293"/>
      <c r="O7293"/>
      <c r="P7293"/>
      <c r="Q7293"/>
      <c r="R7293"/>
      <c r="S7293"/>
      <c r="T7293"/>
      <c r="U7293"/>
      <c r="V7293"/>
      <c r="W7293"/>
      <c r="X7293" s="410"/>
      <c r="Y7293" s="410"/>
      <c r="Z7293" s="410"/>
      <c r="AA7293" s="410"/>
      <c r="AB7293" s="410"/>
      <c r="AC7293" s="410"/>
      <c r="AD7293" s="410"/>
    </row>
    <row r="7294" spans="1:30" s="30" customFormat="1" x14ac:dyDescent="0.25">
      <c r="A7294"/>
      <c r="B7294"/>
      <c r="C7294" s="33"/>
      <c r="D7294" s="33"/>
      <c r="E7294" s="33"/>
      <c r="F7294" s="33"/>
      <c r="G7294" s="33"/>
      <c r="N7294"/>
      <c r="O7294"/>
      <c r="P7294"/>
      <c r="Q7294"/>
      <c r="R7294"/>
      <c r="S7294"/>
      <c r="T7294"/>
      <c r="U7294"/>
      <c r="V7294"/>
      <c r="W7294"/>
      <c r="X7294" s="410"/>
      <c r="Y7294" s="410"/>
      <c r="Z7294" s="410"/>
      <c r="AA7294" s="410"/>
      <c r="AB7294" s="410"/>
      <c r="AC7294" s="410"/>
      <c r="AD7294" s="410"/>
    </row>
    <row r="7295" spans="1:30" s="30" customFormat="1" x14ac:dyDescent="0.25">
      <c r="A7295"/>
      <c r="B7295"/>
      <c r="C7295" s="33"/>
      <c r="D7295" s="33"/>
      <c r="E7295" s="33"/>
      <c r="F7295" s="33"/>
      <c r="G7295" s="33"/>
      <c r="N7295"/>
      <c r="O7295"/>
      <c r="P7295"/>
      <c r="Q7295"/>
      <c r="R7295"/>
      <c r="S7295"/>
      <c r="T7295"/>
      <c r="U7295"/>
      <c r="V7295"/>
      <c r="W7295"/>
      <c r="X7295" s="410"/>
      <c r="Y7295" s="410"/>
      <c r="Z7295" s="410"/>
      <c r="AA7295" s="410"/>
      <c r="AB7295" s="410"/>
      <c r="AC7295" s="410"/>
      <c r="AD7295" s="410"/>
    </row>
    <row r="7296" spans="1:30" s="30" customFormat="1" x14ac:dyDescent="0.25">
      <c r="A7296"/>
      <c r="B7296"/>
      <c r="C7296" s="33"/>
      <c r="D7296" s="33"/>
      <c r="E7296" s="33"/>
      <c r="F7296" s="33"/>
      <c r="G7296" s="33"/>
      <c r="N7296"/>
      <c r="O7296"/>
      <c r="P7296"/>
      <c r="Q7296"/>
      <c r="R7296"/>
      <c r="S7296"/>
      <c r="T7296"/>
      <c r="U7296"/>
      <c r="V7296"/>
      <c r="W7296"/>
      <c r="X7296" s="410"/>
      <c r="Y7296" s="410"/>
      <c r="Z7296" s="410"/>
      <c r="AA7296" s="410"/>
      <c r="AB7296" s="410"/>
      <c r="AC7296" s="410"/>
      <c r="AD7296" s="410"/>
    </row>
    <row r="7297" spans="1:30" s="30" customFormat="1" x14ac:dyDescent="0.25">
      <c r="A7297"/>
      <c r="B7297"/>
      <c r="C7297" s="33"/>
      <c r="D7297" s="33"/>
      <c r="E7297" s="33"/>
      <c r="F7297" s="33"/>
      <c r="G7297" s="33"/>
      <c r="N7297"/>
      <c r="O7297"/>
      <c r="P7297"/>
      <c r="Q7297"/>
      <c r="R7297"/>
      <c r="S7297"/>
      <c r="T7297"/>
      <c r="U7297"/>
      <c r="V7297"/>
      <c r="W7297"/>
      <c r="X7297" s="410"/>
      <c r="Y7297" s="410"/>
      <c r="Z7297" s="410"/>
      <c r="AA7297" s="410"/>
      <c r="AB7297" s="410"/>
      <c r="AC7297" s="410"/>
      <c r="AD7297" s="410"/>
    </row>
    <row r="7298" spans="1:30" s="30" customFormat="1" x14ac:dyDescent="0.25">
      <c r="A7298"/>
      <c r="B7298"/>
      <c r="C7298" s="33"/>
      <c r="D7298" s="33"/>
      <c r="E7298" s="33"/>
      <c r="F7298" s="33"/>
      <c r="G7298" s="33"/>
      <c r="N7298"/>
      <c r="O7298"/>
      <c r="P7298"/>
      <c r="Q7298"/>
      <c r="R7298"/>
      <c r="S7298"/>
      <c r="T7298"/>
      <c r="U7298"/>
      <c r="V7298"/>
      <c r="W7298"/>
      <c r="X7298" s="410"/>
      <c r="Y7298" s="410"/>
      <c r="Z7298" s="410"/>
      <c r="AA7298" s="410"/>
      <c r="AB7298" s="410"/>
      <c r="AC7298" s="410"/>
      <c r="AD7298" s="410"/>
    </row>
    <row r="7299" spans="1:30" s="30" customFormat="1" x14ac:dyDescent="0.25">
      <c r="A7299"/>
      <c r="B7299"/>
      <c r="C7299" s="33"/>
      <c r="D7299" s="33"/>
      <c r="E7299" s="33"/>
      <c r="F7299" s="33"/>
      <c r="G7299" s="33"/>
      <c r="N7299"/>
      <c r="O7299"/>
      <c r="P7299"/>
      <c r="Q7299"/>
      <c r="R7299"/>
      <c r="S7299"/>
      <c r="T7299"/>
      <c r="U7299"/>
      <c r="V7299"/>
      <c r="W7299"/>
      <c r="X7299" s="410"/>
      <c r="Y7299" s="410"/>
      <c r="Z7299" s="410"/>
      <c r="AA7299" s="410"/>
      <c r="AB7299" s="410"/>
      <c r="AC7299" s="410"/>
      <c r="AD7299" s="410"/>
    </row>
    <row r="7300" spans="1:30" s="30" customFormat="1" x14ac:dyDescent="0.25">
      <c r="A7300"/>
      <c r="B7300"/>
      <c r="C7300" s="33"/>
      <c r="D7300" s="33"/>
      <c r="E7300" s="33"/>
      <c r="F7300" s="33"/>
      <c r="G7300" s="33"/>
      <c r="N7300"/>
      <c r="O7300"/>
      <c r="P7300"/>
      <c r="Q7300"/>
      <c r="R7300"/>
      <c r="S7300"/>
      <c r="T7300"/>
      <c r="U7300"/>
      <c r="V7300"/>
      <c r="W7300"/>
      <c r="X7300" s="410"/>
      <c r="Y7300" s="410"/>
      <c r="Z7300" s="410"/>
      <c r="AA7300" s="410"/>
      <c r="AB7300" s="410"/>
      <c r="AC7300" s="410"/>
      <c r="AD7300" s="410"/>
    </row>
    <row r="7301" spans="1:30" s="30" customFormat="1" x14ac:dyDescent="0.25">
      <c r="A7301"/>
      <c r="B7301"/>
      <c r="C7301" s="33"/>
      <c r="D7301" s="33"/>
      <c r="E7301" s="33"/>
      <c r="F7301" s="33"/>
      <c r="G7301" s="33"/>
      <c r="N7301"/>
      <c r="O7301"/>
      <c r="P7301"/>
      <c r="Q7301"/>
      <c r="R7301"/>
      <c r="S7301"/>
      <c r="T7301"/>
      <c r="U7301"/>
      <c r="V7301"/>
      <c r="W7301"/>
      <c r="X7301" s="410"/>
      <c r="Y7301" s="410"/>
      <c r="Z7301" s="410"/>
      <c r="AA7301" s="410"/>
      <c r="AB7301" s="410"/>
      <c r="AC7301" s="410"/>
      <c r="AD7301" s="410"/>
    </row>
    <row r="7302" spans="1:30" s="30" customFormat="1" x14ac:dyDescent="0.25">
      <c r="A7302"/>
      <c r="B7302"/>
      <c r="C7302" s="33"/>
      <c r="D7302" s="33"/>
      <c r="E7302" s="33"/>
      <c r="F7302" s="33"/>
      <c r="G7302" s="33"/>
      <c r="N7302"/>
      <c r="O7302"/>
      <c r="P7302"/>
      <c r="Q7302"/>
      <c r="R7302"/>
      <c r="S7302"/>
      <c r="T7302"/>
      <c r="U7302"/>
      <c r="V7302"/>
      <c r="W7302"/>
      <c r="X7302" s="410"/>
      <c r="Y7302" s="410"/>
      <c r="Z7302" s="410"/>
      <c r="AA7302" s="410"/>
      <c r="AB7302" s="410"/>
      <c r="AC7302" s="410"/>
      <c r="AD7302" s="410"/>
    </row>
    <row r="7303" spans="1:30" s="30" customFormat="1" x14ac:dyDescent="0.25">
      <c r="A7303"/>
      <c r="B7303"/>
      <c r="C7303" s="33"/>
      <c r="D7303" s="33"/>
      <c r="E7303" s="33"/>
      <c r="F7303" s="33"/>
      <c r="G7303" s="33"/>
      <c r="N7303"/>
      <c r="O7303"/>
      <c r="P7303"/>
      <c r="Q7303"/>
      <c r="R7303"/>
      <c r="S7303"/>
      <c r="T7303"/>
      <c r="U7303"/>
      <c r="V7303"/>
      <c r="W7303"/>
      <c r="X7303" s="410"/>
      <c r="Y7303" s="410"/>
      <c r="Z7303" s="410"/>
      <c r="AA7303" s="410"/>
      <c r="AB7303" s="410"/>
      <c r="AC7303" s="410"/>
      <c r="AD7303" s="410"/>
    </row>
    <row r="7304" spans="1:30" s="30" customFormat="1" x14ac:dyDescent="0.25">
      <c r="A7304"/>
      <c r="B7304"/>
      <c r="C7304" s="33"/>
      <c r="D7304" s="33"/>
      <c r="E7304" s="33"/>
      <c r="F7304" s="33"/>
      <c r="G7304" s="33"/>
      <c r="N7304"/>
      <c r="O7304"/>
      <c r="P7304"/>
      <c r="Q7304"/>
      <c r="R7304"/>
      <c r="S7304"/>
      <c r="T7304"/>
      <c r="U7304"/>
      <c r="V7304"/>
      <c r="W7304"/>
      <c r="X7304" s="410"/>
      <c r="Y7304" s="410"/>
      <c r="Z7304" s="410"/>
      <c r="AA7304" s="410"/>
      <c r="AB7304" s="410"/>
      <c r="AC7304" s="410"/>
      <c r="AD7304" s="410"/>
    </row>
    <row r="7305" spans="1:30" s="30" customFormat="1" x14ac:dyDescent="0.25">
      <c r="A7305"/>
      <c r="B7305"/>
      <c r="C7305" s="33"/>
      <c r="D7305" s="33"/>
      <c r="E7305" s="33"/>
      <c r="F7305" s="33"/>
      <c r="G7305" s="33"/>
      <c r="N7305"/>
      <c r="O7305"/>
      <c r="P7305"/>
      <c r="Q7305"/>
      <c r="R7305"/>
      <c r="S7305"/>
      <c r="T7305"/>
      <c r="U7305"/>
      <c r="V7305"/>
      <c r="W7305"/>
      <c r="X7305" s="410"/>
      <c r="Y7305" s="410"/>
      <c r="Z7305" s="410"/>
      <c r="AA7305" s="410"/>
      <c r="AB7305" s="410"/>
      <c r="AC7305" s="410"/>
      <c r="AD7305" s="410"/>
    </row>
    <row r="7306" spans="1:30" s="30" customFormat="1" x14ac:dyDescent="0.25">
      <c r="A7306"/>
      <c r="B7306"/>
      <c r="C7306" s="33"/>
      <c r="D7306" s="33"/>
      <c r="E7306" s="33"/>
      <c r="F7306" s="33"/>
      <c r="G7306" s="33"/>
      <c r="N7306"/>
      <c r="O7306"/>
      <c r="P7306"/>
      <c r="Q7306"/>
      <c r="R7306"/>
      <c r="S7306"/>
      <c r="T7306"/>
      <c r="U7306"/>
      <c r="V7306"/>
      <c r="W7306"/>
      <c r="X7306" s="410"/>
      <c r="Y7306" s="410"/>
      <c r="Z7306" s="410"/>
      <c r="AA7306" s="410"/>
      <c r="AB7306" s="410"/>
      <c r="AC7306" s="410"/>
      <c r="AD7306" s="410"/>
    </row>
    <row r="7307" spans="1:30" s="30" customFormat="1" x14ac:dyDescent="0.25">
      <c r="A7307"/>
      <c r="B7307"/>
      <c r="C7307" s="33"/>
      <c r="D7307" s="33"/>
      <c r="E7307" s="33"/>
      <c r="F7307" s="33"/>
      <c r="G7307" s="33"/>
      <c r="N7307"/>
      <c r="O7307"/>
      <c r="P7307"/>
      <c r="Q7307"/>
      <c r="R7307"/>
      <c r="S7307"/>
      <c r="T7307"/>
      <c r="U7307"/>
      <c r="V7307"/>
      <c r="W7307"/>
      <c r="X7307" s="410"/>
      <c r="Y7307" s="410"/>
      <c r="Z7307" s="410"/>
      <c r="AA7307" s="410"/>
      <c r="AB7307" s="410"/>
      <c r="AC7307" s="410"/>
      <c r="AD7307" s="410"/>
    </row>
    <row r="7308" spans="1:30" s="30" customFormat="1" x14ac:dyDescent="0.25">
      <c r="A7308"/>
      <c r="B7308"/>
      <c r="C7308" s="33"/>
      <c r="D7308" s="33"/>
      <c r="E7308" s="33"/>
      <c r="F7308" s="33"/>
      <c r="G7308" s="33"/>
      <c r="N7308"/>
      <c r="O7308"/>
      <c r="P7308"/>
      <c r="Q7308"/>
      <c r="R7308"/>
      <c r="S7308"/>
      <c r="T7308"/>
      <c r="U7308"/>
      <c r="V7308"/>
      <c r="W7308"/>
      <c r="X7308" s="410"/>
      <c r="Y7308" s="410"/>
      <c r="Z7308" s="410"/>
      <c r="AA7308" s="410"/>
      <c r="AB7308" s="410"/>
      <c r="AC7308" s="410"/>
      <c r="AD7308" s="410"/>
    </row>
    <row r="7309" spans="1:30" s="30" customFormat="1" x14ac:dyDescent="0.25">
      <c r="A7309"/>
      <c r="B7309"/>
      <c r="C7309" s="33"/>
      <c r="D7309" s="33"/>
      <c r="E7309" s="33"/>
      <c r="F7309" s="33"/>
      <c r="G7309" s="33"/>
      <c r="N7309"/>
      <c r="O7309"/>
      <c r="P7309"/>
      <c r="Q7309"/>
      <c r="R7309"/>
      <c r="S7309"/>
      <c r="T7309"/>
      <c r="U7309"/>
      <c r="V7309"/>
      <c r="W7309"/>
      <c r="X7309" s="410"/>
      <c r="Y7309" s="410"/>
      <c r="Z7309" s="410"/>
      <c r="AA7309" s="410"/>
      <c r="AB7309" s="410"/>
      <c r="AC7309" s="410"/>
      <c r="AD7309" s="410"/>
    </row>
    <row r="7310" spans="1:30" s="30" customFormat="1" x14ac:dyDescent="0.25">
      <c r="A7310"/>
      <c r="B7310"/>
      <c r="C7310" s="33"/>
      <c r="D7310" s="33"/>
      <c r="E7310" s="33"/>
      <c r="F7310" s="33"/>
      <c r="G7310" s="33"/>
      <c r="N7310"/>
      <c r="O7310"/>
      <c r="P7310"/>
      <c r="Q7310"/>
      <c r="R7310"/>
      <c r="S7310"/>
      <c r="T7310"/>
      <c r="U7310"/>
      <c r="V7310"/>
      <c r="W7310"/>
      <c r="X7310" s="410"/>
      <c r="Y7310" s="410"/>
      <c r="Z7310" s="410"/>
      <c r="AA7310" s="410"/>
      <c r="AB7310" s="410"/>
      <c r="AC7310" s="410"/>
      <c r="AD7310" s="410"/>
    </row>
    <row r="7311" spans="1:30" s="30" customFormat="1" x14ac:dyDescent="0.25">
      <c r="A7311"/>
      <c r="B7311"/>
      <c r="C7311" s="33"/>
      <c r="D7311" s="33"/>
      <c r="E7311" s="33"/>
      <c r="F7311" s="33"/>
      <c r="G7311" s="33"/>
      <c r="N7311"/>
      <c r="O7311"/>
      <c r="P7311"/>
      <c r="Q7311"/>
      <c r="R7311"/>
      <c r="S7311"/>
      <c r="T7311"/>
      <c r="U7311"/>
      <c r="V7311"/>
      <c r="W7311"/>
      <c r="X7311" s="410"/>
      <c r="Y7311" s="410"/>
      <c r="Z7311" s="410"/>
      <c r="AA7311" s="410"/>
      <c r="AB7311" s="410"/>
      <c r="AC7311" s="410"/>
      <c r="AD7311" s="410"/>
    </row>
    <row r="7312" spans="1:30" s="30" customFormat="1" x14ac:dyDescent="0.25">
      <c r="A7312"/>
      <c r="B7312"/>
      <c r="C7312" s="33"/>
      <c r="D7312" s="33"/>
      <c r="E7312" s="33"/>
      <c r="F7312" s="33"/>
      <c r="G7312" s="33"/>
      <c r="N7312"/>
      <c r="O7312"/>
      <c r="P7312"/>
      <c r="Q7312"/>
      <c r="R7312"/>
      <c r="S7312"/>
      <c r="T7312"/>
      <c r="U7312"/>
      <c r="V7312"/>
      <c r="W7312"/>
      <c r="X7312" s="410"/>
      <c r="Y7312" s="410"/>
      <c r="Z7312" s="410"/>
      <c r="AA7312" s="410"/>
      <c r="AB7312" s="410"/>
      <c r="AC7312" s="410"/>
      <c r="AD7312" s="410"/>
    </row>
    <row r="7313" spans="1:30" s="30" customFormat="1" x14ac:dyDescent="0.25">
      <c r="A7313"/>
      <c r="B7313"/>
      <c r="C7313" s="33"/>
      <c r="D7313" s="33"/>
      <c r="E7313" s="33"/>
      <c r="F7313" s="33"/>
      <c r="G7313" s="33"/>
      <c r="N7313"/>
      <c r="O7313"/>
      <c r="P7313"/>
      <c r="Q7313"/>
      <c r="R7313"/>
      <c r="S7313"/>
      <c r="T7313"/>
      <c r="U7313"/>
      <c r="V7313"/>
      <c r="W7313"/>
      <c r="X7313" s="410"/>
      <c r="Y7313" s="410"/>
      <c r="Z7313" s="410"/>
      <c r="AA7313" s="410"/>
      <c r="AB7313" s="410"/>
      <c r="AC7313" s="410"/>
      <c r="AD7313" s="410"/>
    </row>
    <row r="7314" spans="1:30" s="30" customFormat="1" x14ac:dyDescent="0.25">
      <c r="A7314"/>
      <c r="B7314"/>
      <c r="C7314" s="33"/>
      <c r="D7314" s="33"/>
      <c r="E7314" s="33"/>
      <c r="F7314" s="33"/>
      <c r="G7314" s="33"/>
      <c r="N7314"/>
      <c r="O7314"/>
      <c r="P7314"/>
      <c r="Q7314"/>
      <c r="R7314"/>
      <c r="S7314"/>
      <c r="T7314"/>
      <c r="U7314"/>
      <c r="V7314"/>
      <c r="W7314"/>
      <c r="X7314" s="410"/>
      <c r="Y7314" s="410"/>
      <c r="Z7314" s="410"/>
      <c r="AA7314" s="410"/>
      <c r="AB7314" s="410"/>
      <c r="AC7314" s="410"/>
      <c r="AD7314" s="410"/>
    </row>
    <row r="7315" spans="1:30" s="30" customFormat="1" x14ac:dyDescent="0.25">
      <c r="A7315"/>
      <c r="B7315"/>
      <c r="C7315" s="33"/>
      <c r="D7315" s="33"/>
      <c r="E7315" s="33"/>
      <c r="F7315" s="33"/>
      <c r="G7315" s="33"/>
      <c r="N7315"/>
      <c r="O7315"/>
      <c r="P7315"/>
      <c r="Q7315"/>
      <c r="R7315"/>
      <c r="S7315"/>
      <c r="T7315"/>
      <c r="U7315"/>
      <c r="V7315"/>
      <c r="W7315"/>
      <c r="X7315" s="410"/>
      <c r="Y7315" s="410"/>
      <c r="Z7315" s="410"/>
      <c r="AA7315" s="410"/>
      <c r="AB7315" s="410"/>
      <c r="AC7315" s="410"/>
      <c r="AD7315" s="410"/>
    </row>
    <row r="7316" spans="1:30" s="30" customFormat="1" x14ac:dyDescent="0.25">
      <c r="A7316"/>
      <c r="B7316"/>
      <c r="C7316" s="33"/>
      <c r="D7316" s="33"/>
      <c r="E7316" s="33"/>
      <c r="F7316" s="33"/>
      <c r="G7316" s="33"/>
      <c r="N7316"/>
      <c r="O7316"/>
      <c r="P7316"/>
      <c r="Q7316"/>
      <c r="R7316"/>
      <c r="S7316"/>
      <c r="T7316"/>
      <c r="U7316"/>
      <c r="V7316"/>
      <c r="W7316"/>
      <c r="X7316" s="410"/>
      <c r="Y7316" s="410"/>
      <c r="Z7316" s="410"/>
      <c r="AA7316" s="410"/>
      <c r="AB7316" s="410"/>
      <c r="AC7316" s="410"/>
      <c r="AD7316" s="410"/>
    </row>
    <row r="7317" spans="1:30" s="30" customFormat="1" x14ac:dyDescent="0.25">
      <c r="A7317"/>
      <c r="B7317"/>
      <c r="C7317" s="33"/>
      <c r="D7317" s="33"/>
      <c r="E7317" s="33"/>
      <c r="F7317" s="33"/>
      <c r="G7317" s="33"/>
      <c r="N7317"/>
      <c r="O7317"/>
      <c r="P7317"/>
      <c r="Q7317"/>
      <c r="R7317"/>
      <c r="S7317"/>
      <c r="T7317"/>
      <c r="U7317"/>
      <c r="V7317"/>
      <c r="W7317"/>
      <c r="X7317" s="410"/>
      <c r="Y7317" s="410"/>
      <c r="Z7317" s="410"/>
      <c r="AA7317" s="410"/>
      <c r="AB7317" s="410"/>
      <c r="AC7317" s="410"/>
      <c r="AD7317" s="410"/>
    </row>
    <row r="7318" spans="1:30" s="30" customFormat="1" x14ac:dyDescent="0.25">
      <c r="A7318"/>
      <c r="B7318"/>
      <c r="C7318" s="33"/>
      <c r="D7318" s="33"/>
      <c r="E7318" s="33"/>
      <c r="F7318" s="33"/>
      <c r="G7318" s="33"/>
      <c r="N7318"/>
      <c r="O7318"/>
      <c r="P7318"/>
      <c r="Q7318"/>
      <c r="R7318"/>
      <c r="S7318"/>
      <c r="T7318"/>
      <c r="U7318"/>
      <c r="V7318"/>
      <c r="W7318"/>
      <c r="X7318" s="410"/>
      <c r="Y7318" s="410"/>
      <c r="Z7318" s="410"/>
      <c r="AA7318" s="410"/>
      <c r="AB7318" s="410"/>
      <c r="AC7318" s="410"/>
      <c r="AD7318" s="410"/>
    </row>
    <row r="7319" spans="1:30" s="30" customFormat="1" x14ac:dyDescent="0.25">
      <c r="A7319"/>
      <c r="B7319"/>
      <c r="C7319" s="33"/>
      <c r="D7319" s="33"/>
      <c r="E7319" s="33"/>
      <c r="F7319" s="33"/>
      <c r="G7319" s="33"/>
      <c r="N7319"/>
      <c r="O7319"/>
      <c r="P7319"/>
      <c r="Q7319"/>
      <c r="R7319"/>
      <c r="S7319"/>
      <c r="T7319"/>
      <c r="U7319"/>
      <c r="V7319"/>
      <c r="W7319"/>
      <c r="X7319" s="410"/>
      <c r="Y7319" s="410"/>
      <c r="Z7319" s="410"/>
      <c r="AA7319" s="410"/>
      <c r="AB7319" s="410"/>
      <c r="AC7319" s="410"/>
      <c r="AD7319" s="410"/>
    </row>
    <row r="7320" spans="1:30" s="30" customFormat="1" x14ac:dyDescent="0.25">
      <c r="A7320"/>
      <c r="B7320"/>
      <c r="C7320" s="33"/>
      <c r="D7320" s="33"/>
      <c r="E7320" s="33"/>
      <c r="F7320" s="33"/>
      <c r="G7320" s="33"/>
      <c r="N7320"/>
      <c r="O7320"/>
      <c r="P7320"/>
      <c r="Q7320"/>
      <c r="R7320"/>
      <c r="S7320"/>
      <c r="T7320"/>
      <c r="U7320"/>
      <c r="V7320"/>
      <c r="W7320"/>
      <c r="X7320" s="410"/>
      <c r="Y7320" s="410"/>
      <c r="Z7320" s="410"/>
      <c r="AA7320" s="410"/>
      <c r="AB7320" s="410"/>
      <c r="AC7320" s="410"/>
      <c r="AD7320" s="410"/>
    </row>
    <row r="7321" spans="1:30" s="30" customFormat="1" x14ac:dyDescent="0.25">
      <c r="A7321"/>
      <c r="B7321"/>
      <c r="C7321" s="33"/>
      <c r="D7321" s="33"/>
      <c r="E7321" s="33"/>
      <c r="F7321" s="33"/>
      <c r="G7321" s="33"/>
      <c r="N7321"/>
      <c r="O7321"/>
      <c r="P7321"/>
      <c r="Q7321"/>
      <c r="R7321"/>
      <c r="S7321"/>
      <c r="T7321"/>
      <c r="U7321"/>
      <c r="V7321"/>
      <c r="W7321"/>
      <c r="X7321" s="410"/>
      <c r="Y7321" s="410"/>
      <c r="Z7321" s="410"/>
      <c r="AA7321" s="410"/>
      <c r="AB7321" s="410"/>
      <c r="AC7321" s="410"/>
      <c r="AD7321" s="410"/>
    </row>
    <row r="7322" spans="1:30" s="30" customFormat="1" x14ac:dyDescent="0.25">
      <c r="A7322"/>
      <c r="B7322"/>
      <c r="C7322" s="33"/>
      <c r="D7322" s="33"/>
      <c r="E7322" s="33"/>
      <c r="F7322" s="33"/>
      <c r="G7322" s="33"/>
      <c r="N7322"/>
      <c r="O7322"/>
      <c r="P7322"/>
      <c r="Q7322"/>
      <c r="R7322"/>
      <c r="S7322"/>
      <c r="T7322"/>
      <c r="U7322"/>
      <c r="V7322"/>
      <c r="W7322"/>
      <c r="X7322" s="410"/>
      <c r="Y7322" s="410"/>
      <c r="Z7322" s="410"/>
      <c r="AA7322" s="410"/>
      <c r="AB7322" s="410"/>
      <c r="AC7322" s="410"/>
      <c r="AD7322" s="410"/>
    </row>
    <row r="7323" spans="1:30" s="30" customFormat="1" x14ac:dyDescent="0.25">
      <c r="A7323"/>
      <c r="B7323"/>
      <c r="C7323" s="33"/>
      <c r="D7323" s="33"/>
      <c r="E7323" s="33"/>
      <c r="F7323" s="33"/>
      <c r="G7323" s="33"/>
      <c r="N7323"/>
      <c r="O7323"/>
      <c r="P7323"/>
      <c r="Q7323"/>
      <c r="R7323"/>
      <c r="S7323"/>
      <c r="T7323"/>
      <c r="U7323"/>
      <c r="V7323"/>
      <c r="W7323"/>
      <c r="X7323" s="410"/>
      <c r="Y7323" s="410"/>
      <c r="Z7323" s="410"/>
      <c r="AA7323" s="410"/>
      <c r="AB7323" s="410"/>
      <c r="AC7323" s="410"/>
      <c r="AD7323" s="410"/>
    </row>
    <row r="7324" spans="1:30" s="30" customFormat="1" x14ac:dyDescent="0.25">
      <c r="A7324"/>
      <c r="B7324"/>
      <c r="C7324" s="33"/>
      <c r="D7324" s="33"/>
      <c r="E7324" s="33"/>
      <c r="F7324" s="33"/>
      <c r="G7324" s="33"/>
      <c r="N7324"/>
      <c r="O7324"/>
      <c r="P7324"/>
      <c r="Q7324"/>
      <c r="R7324"/>
      <c r="S7324"/>
      <c r="T7324"/>
      <c r="U7324"/>
      <c r="V7324"/>
      <c r="W7324"/>
      <c r="X7324" s="410"/>
      <c r="Y7324" s="410"/>
      <c r="Z7324" s="410"/>
      <c r="AA7324" s="410"/>
      <c r="AB7324" s="410"/>
      <c r="AC7324" s="410"/>
      <c r="AD7324" s="410"/>
    </row>
    <row r="7325" spans="1:30" s="30" customFormat="1" x14ac:dyDescent="0.25">
      <c r="A7325"/>
      <c r="B7325"/>
      <c r="C7325" s="33"/>
      <c r="D7325" s="33"/>
      <c r="E7325" s="33"/>
      <c r="F7325" s="33"/>
      <c r="G7325" s="33"/>
      <c r="N7325"/>
      <c r="O7325"/>
      <c r="P7325"/>
      <c r="Q7325"/>
      <c r="R7325"/>
      <c r="S7325"/>
      <c r="T7325"/>
      <c r="U7325"/>
      <c r="V7325"/>
      <c r="W7325"/>
      <c r="X7325" s="410"/>
      <c r="Y7325" s="410"/>
      <c r="Z7325" s="410"/>
      <c r="AA7325" s="410"/>
      <c r="AB7325" s="410"/>
      <c r="AC7325" s="410"/>
      <c r="AD7325" s="410"/>
    </row>
    <row r="7326" spans="1:30" s="30" customFormat="1" x14ac:dyDescent="0.25">
      <c r="A7326"/>
      <c r="B7326"/>
      <c r="C7326" s="33"/>
      <c r="D7326" s="33"/>
      <c r="E7326" s="33"/>
      <c r="F7326" s="33"/>
      <c r="G7326" s="33"/>
      <c r="N7326"/>
      <c r="O7326"/>
      <c r="P7326"/>
      <c r="Q7326"/>
      <c r="R7326"/>
      <c r="S7326"/>
      <c r="T7326"/>
      <c r="U7326"/>
      <c r="V7326"/>
      <c r="W7326"/>
      <c r="X7326" s="410"/>
      <c r="Y7326" s="410"/>
      <c r="Z7326" s="410"/>
      <c r="AA7326" s="410"/>
      <c r="AB7326" s="410"/>
      <c r="AC7326" s="410"/>
      <c r="AD7326" s="410"/>
    </row>
    <row r="7327" spans="1:30" s="30" customFormat="1" x14ac:dyDescent="0.25">
      <c r="A7327"/>
      <c r="B7327"/>
      <c r="C7327" s="33"/>
      <c r="D7327" s="33"/>
      <c r="E7327" s="33"/>
      <c r="F7327" s="33"/>
      <c r="G7327" s="33"/>
      <c r="N7327"/>
      <c r="O7327"/>
      <c r="P7327"/>
      <c r="Q7327"/>
      <c r="R7327"/>
      <c r="S7327"/>
      <c r="T7327"/>
      <c r="U7327"/>
      <c r="V7327"/>
      <c r="W7327"/>
      <c r="X7327" s="410"/>
      <c r="Y7327" s="410"/>
      <c r="Z7327" s="410"/>
      <c r="AA7327" s="410"/>
      <c r="AB7327" s="410"/>
      <c r="AC7327" s="410"/>
      <c r="AD7327" s="410"/>
    </row>
    <row r="7328" spans="1:30" s="30" customFormat="1" x14ac:dyDescent="0.25">
      <c r="A7328"/>
      <c r="B7328"/>
      <c r="C7328" s="33"/>
      <c r="D7328" s="33"/>
      <c r="E7328" s="33"/>
      <c r="F7328" s="33"/>
      <c r="G7328" s="33"/>
      <c r="N7328"/>
      <c r="O7328"/>
      <c r="P7328"/>
      <c r="Q7328"/>
      <c r="R7328"/>
      <c r="S7328"/>
      <c r="T7328"/>
      <c r="U7328"/>
      <c r="V7328"/>
      <c r="W7328"/>
      <c r="X7328" s="410"/>
      <c r="Y7328" s="410"/>
      <c r="Z7328" s="410"/>
      <c r="AA7328" s="410"/>
      <c r="AB7328" s="410"/>
      <c r="AC7328" s="410"/>
      <c r="AD7328" s="410"/>
    </row>
    <row r="7329" spans="1:30" s="30" customFormat="1" x14ac:dyDescent="0.25">
      <c r="A7329"/>
      <c r="B7329"/>
      <c r="C7329" s="33"/>
      <c r="D7329" s="33"/>
      <c r="E7329" s="33"/>
      <c r="F7329" s="33"/>
      <c r="G7329" s="33"/>
      <c r="N7329"/>
      <c r="O7329"/>
      <c r="P7329"/>
      <c r="Q7329"/>
      <c r="R7329"/>
      <c r="S7329"/>
      <c r="T7329"/>
      <c r="U7329"/>
      <c r="V7329"/>
      <c r="W7329"/>
      <c r="X7329" s="410"/>
      <c r="Y7329" s="410"/>
      <c r="Z7329" s="410"/>
      <c r="AA7329" s="410"/>
      <c r="AB7329" s="410"/>
      <c r="AC7329" s="410"/>
      <c r="AD7329" s="410"/>
    </row>
    <row r="7330" spans="1:30" s="30" customFormat="1" x14ac:dyDescent="0.25">
      <c r="A7330"/>
      <c r="B7330"/>
      <c r="C7330" s="33"/>
      <c r="D7330" s="33"/>
      <c r="E7330" s="33"/>
      <c r="F7330" s="33"/>
      <c r="G7330" s="33"/>
      <c r="N7330"/>
      <c r="O7330"/>
      <c r="P7330"/>
      <c r="Q7330"/>
      <c r="R7330"/>
      <c r="S7330"/>
      <c r="T7330"/>
      <c r="U7330"/>
      <c r="V7330"/>
      <c r="W7330"/>
      <c r="X7330" s="410"/>
      <c r="Y7330" s="410"/>
      <c r="Z7330" s="410"/>
      <c r="AA7330" s="410"/>
      <c r="AB7330" s="410"/>
      <c r="AC7330" s="410"/>
      <c r="AD7330" s="410"/>
    </row>
    <row r="7331" spans="1:30" s="30" customFormat="1" x14ac:dyDescent="0.25">
      <c r="A7331"/>
      <c r="B7331"/>
      <c r="C7331" s="33"/>
      <c r="D7331" s="33"/>
      <c r="E7331" s="33"/>
      <c r="F7331" s="33"/>
      <c r="G7331" s="33"/>
      <c r="N7331"/>
      <c r="O7331"/>
      <c r="P7331"/>
      <c r="Q7331"/>
      <c r="R7331"/>
      <c r="S7331"/>
      <c r="T7331"/>
      <c r="U7331"/>
      <c r="V7331"/>
      <c r="W7331"/>
      <c r="X7331" s="410"/>
      <c r="Y7331" s="410"/>
      <c r="Z7331" s="410"/>
      <c r="AA7331" s="410"/>
      <c r="AB7331" s="410"/>
      <c r="AC7331" s="410"/>
      <c r="AD7331" s="410"/>
    </row>
    <row r="7332" spans="1:30" s="30" customFormat="1" x14ac:dyDescent="0.25">
      <c r="A7332"/>
      <c r="B7332"/>
      <c r="C7332" s="33"/>
      <c r="D7332" s="33"/>
      <c r="E7332" s="33"/>
      <c r="F7332" s="33"/>
      <c r="G7332" s="33"/>
      <c r="N7332"/>
      <c r="O7332"/>
      <c r="P7332"/>
      <c r="Q7332"/>
      <c r="R7332"/>
      <c r="S7332"/>
      <c r="T7332"/>
      <c r="U7332"/>
      <c r="V7332"/>
      <c r="W7332"/>
      <c r="X7332" s="410"/>
      <c r="Y7332" s="410"/>
      <c r="Z7332" s="410"/>
      <c r="AA7332" s="410"/>
      <c r="AB7332" s="410"/>
      <c r="AC7332" s="410"/>
      <c r="AD7332" s="410"/>
    </row>
    <row r="7333" spans="1:30" s="30" customFormat="1" x14ac:dyDescent="0.25">
      <c r="A7333"/>
      <c r="B7333"/>
      <c r="C7333" s="33"/>
      <c r="D7333" s="33"/>
      <c r="E7333" s="33"/>
      <c r="F7333" s="33"/>
      <c r="G7333" s="33"/>
      <c r="N7333"/>
      <c r="O7333"/>
      <c r="P7333"/>
      <c r="Q7333"/>
      <c r="R7333"/>
      <c r="S7333"/>
      <c r="T7333"/>
      <c r="U7333"/>
      <c r="V7333"/>
      <c r="W7333"/>
      <c r="X7333" s="410"/>
      <c r="Y7333" s="410"/>
      <c r="Z7333" s="410"/>
      <c r="AA7333" s="410"/>
      <c r="AB7333" s="410"/>
      <c r="AC7333" s="410"/>
      <c r="AD7333" s="410"/>
    </row>
    <row r="7334" spans="1:30" s="30" customFormat="1" x14ac:dyDescent="0.25">
      <c r="A7334"/>
      <c r="B7334"/>
      <c r="C7334" s="33"/>
      <c r="D7334" s="33"/>
      <c r="E7334" s="33"/>
      <c r="F7334" s="33"/>
      <c r="G7334" s="33"/>
      <c r="N7334"/>
      <c r="O7334"/>
      <c r="P7334"/>
      <c r="Q7334"/>
      <c r="R7334"/>
      <c r="S7334"/>
      <c r="T7334"/>
      <c r="U7334"/>
      <c r="V7334"/>
      <c r="W7334"/>
      <c r="X7334" s="410"/>
      <c r="Y7334" s="410"/>
      <c r="Z7334" s="410"/>
      <c r="AA7334" s="410"/>
      <c r="AB7334" s="410"/>
      <c r="AC7334" s="410"/>
      <c r="AD7334" s="410"/>
    </row>
    <row r="7335" spans="1:30" s="30" customFormat="1" x14ac:dyDescent="0.25">
      <c r="A7335"/>
      <c r="B7335"/>
      <c r="C7335" s="33"/>
      <c r="D7335" s="33"/>
      <c r="E7335" s="33"/>
      <c r="F7335" s="33"/>
      <c r="G7335" s="33"/>
      <c r="N7335"/>
      <c r="O7335"/>
      <c r="P7335"/>
      <c r="Q7335"/>
      <c r="R7335"/>
      <c r="S7335"/>
      <c r="T7335"/>
      <c r="U7335"/>
      <c r="V7335"/>
      <c r="W7335"/>
      <c r="X7335" s="410"/>
      <c r="Y7335" s="410"/>
      <c r="Z7335" s="410"/>
      <c r="AA7335" s="410"/>
      <c r="AB7335" s="410"/>
      <c r="AC7335" s="410"/>
      <c r="AD7335" s="410"/>
    </row>
    <row r="7336" spans="1:30" s="30" customFormat="1" x14ac:dyDescent="0.25">
      <c r="A7336"/>
      <c r="B7336"/>
      <c r="C7336" s="33"/>
      <c r="D7336" s="33"/>
      <c r="E7336" s="33"/>
      <c r="F7336" s="33"/>
      <c r="G7336" s="33"/>
      <c r="N7336"/>
      <c r="O7336"/>
      <c r="P7336"/>
      <c r="Q7336"/>
      <c r="R7336"/>
      <c r="S7336"/>
      <c r="T7336"/>
      <c r="U7336"/>
      <c r="V7336"/>
      <c r="W7336"/>
      <c r="X7336" s="410"/>
      <c r="Y7336" s="410"/>
      <c r="Z7336" s="410"/>
      <c r="AA7336" s="410"/>
      <c r="AB7336" s="410"/>
      <c r="AC7336" s="410"/>
      <c r="AD7336" s="410"/>
    </row>
    <row r="7337" spans="1:30" s="30" customFormat="1" x14ac:dyDescent="0.25">
      <c r="A7337"/>
      <c r="B7337"/>
      <c r="C7337" s="33"/>
      <c r="D7337" s="33"/>
      <c r="E7337" s="33"/>
      <c r="F7337" s="33"/>
      <c r="G7337" s="33"/>
      <c r="N7337"/>
      <c r="O7337"/>
      <c r="P7337"/>
      <c r="Q7337"/>
      <c r="R7337"/>
      <c r="S7337"/>
      <c r="T7337"/>
      <c r="U7337"/>
      <c r="V7337"/>
      <c r="W7337"/>
      <c r="X7337" s="410"/>
      <c r="Y7337" s="410"/>
      <c r="Z7337" s="410"/>
      <c r="AA7337" s="410"/>
      <c r="AB7337" s="410"/>
      <c r="AC7337" s="410"/>
      <c r="AD7337" s="410"/>
    </row>
    <row r="7338" spans="1:30" s="30" customFormat="1" x14ac:dyDescent="0.25">
      <c r="A7338"/>
      <c r="B7338"/>
      <c r="C7338" s="33"/>
      <c r="D7338" s="33"/>
      <c r="E7338" s="33"/>
      <c r="F7338" s="33"/>
      <c r="G7338" s="33"/>
      <c r="N7338"/>
      <c r="O7338"/>
      <c r="P7338"/>
      <c r="Q7338"/>
      <c r="R7338"/>
      <c r="S7338"/>
      <c r="T7338"/>
      <c r="U7338"/>
      <c r="V7338"/>
      <c r="W7338"/>
      <c r="X7338" s="410"/>
      <c r="Y7338" s="410"/>
      <c r="Z7338" s="410"/>
      <c r="AA7338" s="410"/>
      <c r="AB7338" s="410"/>
      <c r="AC7338" s="410"/>
      <c r="AD7338" s="410"/>
    </row>
    <row r="7339" spans="1:30" s="30" customFormat="1" x14ac:dyDescent="0.25">
      <c r="A7339"/>
      <c r="B7339"/>
      <c r="C7339" s="33"/>
      <c r="D7339" s="33"/>
      <c r="E7339" s="33"/>
      <c r="F7339" s="33"/>
      <c r="G7339" s="33"/>
      <c r="N7339"/>
      <c r="O7339"/>
      <c r="P7339"/>
      <c r="Q7339"/>
      <c r="R7339"/>
      <c r="S7339"/>
      <c r="T7339"/>
      <c r="U7339"/>
      <c r="V7339"/>
      <c r="W7339"/>
      <c r="X7339" s="410"/>
      <c r="Y7339" s="410"/>
      <c r="Z7339" s="410"/>
      <c r="AA7339" s="410"/>
      <c r="AB7339" s="410"/>
      <c r="AC7339" s="410"/>
      <c r="AD7339" s="410"/>
    </row>
    <row r="7340" spans="1:30" s="30" customFormat="1" x14ac:dyDescent="0.25">
      <c r="A7340"/>
      <c r="B7340"/>
      <c r="C7340" s="33"/>
      <c r="D7340" s="33"/>
      <c r="E7340" s="33"/>
      <c r="F7340" s="33"/>
      <c r="G7340" s="33"/>
      <c r="N7340"/>
      <c r="O7340"/>
      <c r="P7340"/>
      <c r="Q7340"/>
      <c r="R7340"/>
      <c r="S7340"/>
      <c r="T7340"/>
      <c r="U7340"/>
      <c r="V7340"/>
      <c r="W7340"/>
      <c r="X7340" s="410"/>
      <c r="Y7340" s="410"/>
      <c r="Z7340" s="410"/>
      <c r="AA7340" s="410"/>
      <c r="AB7340" s="410"/>
      <c r="AC7340" s="410"/>
      <c r="AD7340" s="410"/>
    </row>
    <row r="7341" spans="1:30" s="30" customFormat="1" x14ac:dyDescent="0.25">
      <c r="A7341"/>
      <c r="B7341"/>
      <c r="C7341" s="33"/>
      <c r="D7341" s="33"/>
      <c r="E7341" s="33"/>
      <c r="F7341" s="33"/>
      <c r="G7341" s="33"/>
      <c r="N7341"/>
      <c r="O7341"/>
      <c r="P7341"/>
      <c r="Q7341"/>
      <c r="R7341"/>
      <c r="S7341"/>
      <c r="T7341"/>
      <c r="U7341"/>
      <c r="V7341"/>
      <c r="W7341"/>
      <c r="X7341" s="410"/>
      <c r="Y7341" s="410"/>
      <c r="Z7341" s="410"/>
      <c r="AA7341" s="410"/>
      <c r="AB7341" s="410"/>
      <c r="AC7341" s="410"/>
      <c r="AD7341" s="410"/>
    </row>
    <row r="7342" spans="1:30" s="30" customFormat="1" x14ac:dyDescent="0.25">
      <c r="A7342"/>
      <c r="B7342"/>
      <c r="C7342" s="33"/>
      <c r="D7342" s="33"/>
      <c r="E7342" s="33"/>
      <c r="F7342" s="33"/>
      <c r="G7342" s="33"/>
      <c r="N7342"/>
      <c r="O7342"/>
      <c r="P7342"/>
      <c r="Q7342"/>
      <c r="R7342"/>
      <c r="S7342"/>
      <c r="T7342"/>
      <c r="U7342"/>
      <c r="V7342"/>
      <c r="W7342"/>
      <c r="X7342" s="410"/>
      <c r="Y7342" s="410"/>
      <c r="Z7342" s="410"/>
      <c r="AA7342" s="410"/>
      <c r="AB7342" s="410"/>
      <c r="AC7342" s="410"/>
      <c r="AD7342" s="410"/>
    </row>
    <row r="7343" spans="1:30" s="30" customFormat="1" x14ac:dyDescent="0.25">
      <c r="A7343"/>
      <c r="B7343"/>
      <c r="C7343" s="33"/>
      <c r="D7343" s="33"/>
      <c r="E7343" s="33"/>
      <c r="F7343" s="33"/>
      <c r="G7343" s="33"/>
      <c r="N7343"/>
      <c r="O7343"/>
      <c r="P7343"/>
      <c r="Q7343"/>
      <c r="R7343"/>
      <c r="S7343"/>
      <c r="T7343"/>
      <c r="U7343"/>
      <c r="V7343"/>
      <c r="W7343"/>
      <c r="X7343" s="410"/>
      <c r="Y7343" s="410"/>
      <c r="Z7343" s="410"/>
      <c r="AA7343" s="410"/>
      <c r="AB7343" s="410"/>
      <c r="AC7343" s="410"/>
      <c r="AD7343" s="410"/>
    </row>
    <row r="7344" spans="1:30" s="30" customFormat="1" x14ac:dyDescent="0.25">
      <c r="A7344"/>
      <c r="B7344"/>
      <c r="C7344" s="33"/>
      <c r="D7344" s="33"/>
      <c r="E7344" s="33"/>
      <c r="F7344" s="33"/>
      <c r="G7344" s="33"/>
      <c r="N7344"/>
      <c r="O7344"/>
      <c r="P7344"/>
      <c r="Q7344"/>
      <c r="R7344"/>
      <c r="S7344"/>
      <c r="T7344"/>
      <c r="U7344"/>
      <c r="V7344"/>
      <c r="W7344"/>
      <c r="X7344" s="410"/>
      <c r="Y7344" s="410"/>
      <c r="Z7344" s="410"/>
      <c r="AA7344" s="410"/>
      <c r="AB7344" s="410"/>
      <c r="AC7344" s="410"/>
      <c r="AD7344" s="410"/>
    </row>
    <row r="7345" spans="1:30" s="30" customFormat="1" x14ac:dyDescent="0.25">
      <c r="A7345"/>
      <c r="B7345"/>
      <c r="C7345" s="33"/>
      <c r="D7345" s="33"/>
      <c r="E7345" s="33"/>
      <c r="F7345" s="33"/>
      <c r="G7345" s="33"/>
      <c r="N7345"/>
      <c r="O7345"/>
      <c r="P7345"/>
      <c r="Q7345"/>
      <c r="R7345"/>
      <c r="S7345"/>
      <c r="T7345"/>
      <c r="U7345"/>
      <c r="V7345"/>
      <c r="W7345"/>
      <c r="X7345" s="410"/>
      <c r="Y7345" s="410"/>
      <c r="Z7345" s="410"/>
      <c r="AA7345" s="410"/>
      <c r="AB7345" s="410"/>
      <c r="AC7345" s="410"/>
      <c r="AD7345" s="410"/>
    </row>
    <row r="7346" spans="1:30" s="30" customFormat="1" x14ac:dyDescent="0.25">
      <c r="A7346"/>
      <c r="B7346"/>
      <c r="C7346" s="33"/>
      <c r="D7346" s="33"/>
      <c r="E7346" s="33"/>
      <c r="F7346" s="33"/>
      <c r="G7346" s="33"/>
      <c r="N7346"/>
      <c r="O7346"/>
      <c r="P7346"/>
      <c r="Q7346"/>
      <c r="R7346"/>
      <c r="S7346"/>
      <c r="T7346"/>
      <c r="U7346"/>
      <c r="V7346"/>
      <c r="W7346"/>
      <c r="X7346" s="410"/>
      <c r="Y7346" s="410"/>
      <c r="Z7346" s="410"/>
      <c r="AA7346" s="410"/>
      <c r="AB7346" s="410"/>
      <c r="AC7346" s="410"/>
      <c r="AD7346" s="410"/>
    </row>
    <row r="7347" spans="1:30" s="30" customFormat="1" x14ac:dyDescent="0.25">
      <c r="A7347"/>
      <c r="B7347"/>
      <c r="C7347" s="33"/>
      <c r="D7347" s="33"/>
      <c r="E7347" s="33"/>
      <c r="F7347" s="33"/>
      <c r="G7347" s="33"/>
      <c r="N7347"/>
      <c r="O7347"/>
      <c r="P7347"/>
      <c r="Q7347"/>
      <c r="R7347"/>
      <c r="S7347"/>
      <c r="T7347"/>
      <c r="U7347"/>
      <c r="V7347"/>
      <c r="W7347"/>
      <c r="X7347" s="410"/>
      <c r="Y7347" s="410"/>
      <c r="Z7347" s="410"/>
      <c r="AA7347" s="410"/>
      <c r="AB7347" s="410"/>
      <c r="AC7347" s="410"/>
      <c r="AD7347" s="410"/>
    </row>
    <row r="7348" spans="1:30" s="30" customFormat="1" x14ac:dyDescent="0.25">
      <c r="A7348"/>
      <c r="B7348"/>
      <c r="C7348" s="33"/>
      <c r="D7348" s="33"/>
      <c r="E7348" s="33"/>
      <c r="F7348" s="33"/>
      <c r="G7348" s="33"/>
      <c r="N7348"/>
      <c r="O7348"/>
      <c r="P7348"/>
      <c r="Q7348"/>
      <c r="R7348"/>
      <c r="S7348"/>
      <c r="T7348"/>
      <c r="U7348"/>
      <c r="V7348"/>
      <c r="W7348"/>
      <c r="X7348" s="410"/>
      <c r="Y7348" s="410"/>
      <c r="Z7348" s="410"/>
      <c r="AA7348" s="410"/>
      <c r="AB7348" s="410"/>
      <c r="AC7348" s="410"/>
      <c r="AD7348" s="410"/>
    </row>
    <row r="7349" spans="1:30" s="30" customFormat="1" x14ac:dyDescent="0.25">
      <c r="A7349"/>
      <c r="B7349"/>
      <c r="C7349" s="33"/>
      <c r="D7349" s="33"/>
      <c r="E7349" s="33"/>
      <c r="F7349" s="33"/>
      <c r="G7349" s="33"/>
      <c r="N7349"/>
      <c r="O7349"/>
      <c r="P7349"/>
      <c r="Q7349"/>
      <c r="R7349"/>
      <c r="S7349"/>
      <c r="T7349"/>
      <c r="U7349"/>
      <c r="V7349"/>
      <c r="W7349"/>
      <c r="X7349" s="410"/>
      <c r="Y7349" s="410"/>
      <c r="Z7349" s="410"/>
      <c r="AA7349" s="410"/>
      <c r="AB7349" s="410"/>
      <c r="AC7349" s="410"/>
      <c r="AD7349" s="410"/>
    </row>
    <row r="7350" spans="1:30" s="30" customFormat="1" x14ac:dyDescent="0.25">
      <c r="A7350"/>
      <c r="B7350"/>
      <c r="C7350" s="33"/>
      <c r="D7350" s="33"/>
      <c r="E7350" s="33"/>
      <c r="F7350" s="33"/>
      <c r="G7350" s="33"/>
      <c r="N7350"/>
      <c r="O7350"/>
      <c r="P7350"/>
      <c r="Q7350"/>
      <c r="R7350"/>
      <c r="S7350"/>
      <c r="T7350"/>
      <c r="U7350"/>
      <c r="V7350"/>
      <c r="W7350"/>
      <c r="X7350" s="410"/>
      <c r="Y7350" s="410"/>
      <c r="Z7350" s="410"/>
      <c r="AA7350" s="410"/>
      <c r="AB7350" s="410"/>
      <c r="AC7350" s="410"/>
      <c r="AD7350" s="410"/>
    </row>
    <row r="7351" spans="1:30" s="30" customFormat="1" x14ac:dyDescent="0.25">
      <c r="A7351"/>
      <c r="B7351"/>
      <c r="C7351" s="33"/>
      <c r="D7351" s="33"/>
      <c r="E7351" s="33"/>
      <c r="F7351" s="33"/>
      <c r="G7351" s="33"/>
      <c r="N7351"/>
      <c r="O7351"/>
      <c r="P7351"/>
      <c r="Q7351"/>
      <c r="R7351"/>
      <c r="S7351"/>
      <c r="T7351"/>
      <c r="U7351"/>
      <c r="V7351"/>
      <c r="W7351"/>
      <c r="X7351" s="410"/>
      <c r="Y7351" s="410"/>
      <c r="Z7351" s="410"/>
      <c r="AA7351" s="410"/>
      <c r="AB7351" s="410"/>
      <c r="AC7351" s="410"/>
      <c r="AD7351" s="410"/>
    </row>
    <row r="7352" spans="1:30" s="30" customFormat="1" x14ac:dyDescent="0.25">
      <c r="A7352"/>
      <c r="B7352"/>
      <c r="C7352" s="33"/>
      <c r="D7352" s="33"/>
      <c r="E7352" s="33"/>
      <c r="F7352" s="33"/>
      <c r="G7352" s="33"/>
      <c r="N7352"/>
      <c r="O7352"/>
      <c r="P7352"/>
      <c r="Q7352"/>
      <c r="R7352"/>
      <c r="S7352"/>
      <c r="T7352"/>
      <c r="U7352"/>
      <c r="V7352"/>
      <c r="W7352"/>
      <c r="X7352" s="410"/>
      <c r="Y7352" s="410"/>
      <c r="Z7352" s="410"/>
      <c r="AA7352" s="410"/>
      <c r="AB7352" s="410"/>
      <c r="AC7352" s="410"/>
      <c r="AD7352" s="410"/>
    </row>
    <row r="7353" spans="1:30" s="30" customFormat="1" x14ac:dyDescent="0.25">
      <c r="A7353"/>
      <c r="B7353"/>
      <c r="C7353" s="33"/>
      <c r="D7353" s="33"/>
      <c r="E7353" s="33"/>
      <c r="F7353" s="33"/>
      <c r="G7353" s="33"/>
      <c r="N7353"/>
      <c r="O7353"/>
      <c r="P7353"/>
      <c r="Q7353"/>
      <c r="R7353"/>
      <c r="S7353"/>
      <c r="T7353"/>
      <c r="U7353"/>
      <c r="V7353"/>
      <c r="W7353"/>
      <c r="X7353" s="410"/>
      <c r="Y7353" s="410"/>
      <c r="Z7353" s="410"/>
      <c r="AA7353" s="410"/>
      <c r="AB7353" s="410"/>
      <c r="AC7353" s="410"/>
      <c r="AD7353" s="410"/>
    </row>
    <row r="7354" spans="1:30" s="30" customFormat="1" x14ac:dyDescent="0.25">
      <c r="A7354"/>
      <c r="B7354"/>
      <c r="C7354" s="33"/>
      <c r="D7354" s="33"/>
      <c r="E7354" s="33"/>
      <c r="F7354" s="33"/>
      <c r="G7354" s="33"/>
      <c r="N7354"/>
      <c r="O7354"/>
      <c r="P7354"/>
      <c r="Q7354"/>
      <c r="R7354"/>
      <c r="S7354"/>
      <c r="T7354"/>
      <c r="U7354"/>
      <c r="V7354"/>
      <c r="W7354"/>
      <c r="X7354" s="410"/>
      <c r="Y7354" s="410"/>
      <c r="Z7354" s="410"/>
      <c r="AA7354" s="410"/>
      <c r="AB7354" s="410"/>
      <c r="AC7354" s="410"/>
      <c r="AD7354" s="410"/>
    </row>
    <row r="7355" spans="1:30" s="30" customFormat="1" x14ac:dyDescent="0.25">
      <c r="A7355"/>
      <c r="B7355"/>
      <c r="C7355" s="33"/>
      <c r="D7355" s="33"/>
      <c r="E7355" s="33"/>
      <c r="F7355" s="33"/>
      <c r="G7355" s="33"/>
      <c r="N7355"/>
      <c r="O7355"/>
      <c r="P7355"/>
      <c r="Q7355"/>
      <c r="R7355"/>
      <c r="S7355"/>
      <c r="T7355"/>
      <c r="U7355"/>
      <c r="V7355"/>
      <c r="W7355"/>
      <c r="X7355" s="410"/>
      <c r="Y7355" s="410"/>
      <c r="Z7355" s="410"/>
      <c r="AA7355" s="410"/>
      <c r="AB7355" s="410"/>
      <c r="AC7355" s="410"/>
      <c r="AD7355" s="410"/>
    </row>
    <row r="7356" spans="1:30" s="30" customFormat="1" x14ac:dyDescent="0.25">
      <c r="A7356"/>
      <c r="B7356"/>
      <c r="C7356" s="33"/>
      <c r="D7356" s="33"/>
      <c r="E7356" s="33"/>
      <c r="F7356" s="33"/>
      <c r="G7356" s="33"/>
      <c r="N7356"/>
      <c r="O7356"/>
      <c r="P7356"/>
      <c r="Q7356"/>
      <c r="R7356"/>
      <c r="S7356"/>
      <c r="T7356"/>
      <c r="U7356"/>
      <c r="V7356"/>
      <c r="W7356"/>
      <c r="X7356" s="410"/>
      <c r="Y7356" s="410"/>
      <c r="Z7356" s="410"/>
      <c r="AA7356" s="410"/>
      <c r="AB7356" s="410"/>
      <c r="AC7356" s="410"/>
      <c r="AD7356" s="410"/>
    </row>
    <row r="7357" spans="1:30" s="30" customFormat="1" x14ac:dyDescent="0.25">
      <c r="A7357"/>
      <c r="B7357"/>
      <c r="C7357" s="33"/>
      <c r="D7357" s="33"/>
      <c r="E7357" s="33"/>
      <c r="F7357" s="33"/>
      <c r="G7357" s="33"/>
      <c r="N7357"/>
      <c r="O7357"/>
      <c r="P7357"/>
      <c r="Q7357"/>
      <c r="R7357"/>
      <c r="S7357"/>
      <c r="T7357"/>
      <c r="U7357"/>
      <c r="V7357"/>
      <c r="W7357"/>
      <c r="X7357" s="410"/>
      <c r="Y7357" s="410"/>
      <c r="Z7357" s="410"/>
      <c r="AA7357" s="410"/>
      <c r="AB7357" s="410"/>
      <c r="AC7357" s="410"/>
      <c r="AD7357" s="410"/>
    </row>
    <row r="7358" spans="1:30" s="30" customFormat="1" x14ac:dyDescent="0.25">
      <c r="A7358"/>
      <c r="B7358"/>
      <c r="C7358" s="33"/>
      <c r="D7358" s="33"/>
      <c r="E7358" s="33"/>
      <c r="F7358" s="33"/>
      <c r="G7358" s="33"/>
      <c r="N7358"/>
      <c r="O7358"/>
      <c r="P7358"/>
      <c r="Q7358"/>
      <c r="R7358"/>
      <c r="S7358"/>
      <c r="T7358"/>
      <c r="U7358"/>
      <c r="V7358"/>
      <c r="W7358"/>
      <c r="X7358" s="410"/>
      <c r="Y7358" s="410"/>
      <c r="Z7358" s="410"/>
      <c r="AA7358" s="410"/>
      <c r="AB7358" s="410"/>
      <c r="AC7358" s="410"/>
      <c r="AD7358" s="410"/>
    </row>
    <row r="7359" spans="1:30" s="30" customFormat="1" x14ac:dyDescent="0.25">
      <c r="A7359"/>
      <c r="B7359"/>
      <c r="C7359" s="33"/>
      <c r="D7359" s="33"/>
      <c r="E7359" s="33"/>
      <c r="F7359" s="33"/>
      <c r="G7359" s="33"/>
      <c r="N7359"/>
      <c r="O7359"/>
      <c r="P7359"/>
      <c r="Q7359"/>
      <c r="R7359"/>
      <c r="S7359"/>
      <c r="T7359"/>
      <c r="U7359"/>
      <c r="V7359"/>
      <c r="W7359"/>
      <c r="X7359" s="410"/>
      <c r="Y7359" s="410"/>
      <c r="Z7359" s="410"/>
      <c r="AA7359" s="410"/>
      <c r="AB7359" s="410"/>
      <c r="AC7359" s="410"/>
      <c r="AD7359" s="410"/>
    </row>
    <row r="7360" spans="1:30" s="30" customFormat="1" x14ac:dyDescent="0.25">
      <c r="A7360"/>
      <c r="B7360"/>
      <c r="C7360" s="33"/>
      <c r="D7360" s="33"/>
      <c r="E7360" s="33"/>
      <c r="F7360" s="33"/>
      <c r="G7360" s="33"/>
      <c r="N7360"/>
      <c r="O7360"/>
      <c r="P7360"/>
      <c r="Q7360"/>
      <c r="R7360"/>
      <c r="S7360"/>
      <c r="T7360"/>
      <c r="U7360"/>
      <c r="V7360"/>
      <c r="W7360"/>
      <c r="X7360" s="410"/>
      <c r="Y7360" s="410"/>
      <c r="Z7360" s="410"/>
      <c r="AA7360" s="410"/>
      <c r="AB7360" s="410"/>
      <c r="AC7360" s="410"/>
      <c r="AD7360" s="410"/>
    </row>
    <row r="7361" spans="1:30" s="30" customFormat="1" x14ac:dyDescent="0.25">
      <c r="A7361"/>
      <c r="B7361"/>
      <c r="C7361" s="33"/>
      <c r="D7361" s="33"/>
      <c r="E7361" s="33"/>
      <c r="F7361" s="33"/>
      <c r="G7361" s="33"/>
      <c r="N7361"/>
      <c r="O7361"/>
      <c r="P7361"/>
      <c r="Q7361"/>
      <c r="R7361"/>
      <c r="S7361"/>
      <c r="T7361"/>
      <c r="U7361"/>
      <c r="V7361"/>
      <c r="W7361"/>
      <c r="X7361" s="410"/>
      <c r="Y7361" s="410"/>
      <c r="Z7361" s="410"/>
      <c r="AA7361" s="410"/>
      <c r="AB7361" s="410"/>
      <c r="AC7361" s="410"/>
      <c r="AD7361" s="410"/>
    </row>
    <row r="7362" spans="1:30" s="30" customFormat="1" x14ac:dyDescent="0.25">
      <c r="A7362"/>
      <c r="B7362"/>
      <c r="C7362" s="33"/>
      <c r="D7362" s="33"/>
      <c r="E7362" s="33"/>
      <c r="F7362" s="33"/>
      <c r="G7362" s="33"/>
      <c r="N7362"/>
      <c r="O7362"/>
      <c r="P7362"/>
      <c r="Q7362"/>
      <c r="R7362"/>
      <c r="S7362"/>
      <c r="T7362"/>
      <c r="U7362"/>
      <c r="V7362"/>
      <c r="W7362"/>
      <c r="X7362" s="410"/>
      <c r="Y7362" s="410"/>
      <c r="Z7362" s="410"/>
      <c r="AA7362" s="410"/>
      <c r="AB7362" s="410"/>
      <c r="AC7362" s="410"/>
      <c r="AD7362" s="410"/>
    </row>
    <row r="7363" spans="1:30" s="30" customFormat="1" x14ac:dyDescent="0.25">
      <c r="A7363"/>
      <c r="B7363"/>
      <c r="C7363" s="33"/>
      <c r="D7363" s="33"/>
      <c r="E7363" s="33"/>
      <c r="F7363" s="33"/>
      <c r="G7363" s="33"/>
      <c r="N7363"/>
      <c r="O7363"/>
      <c r="P7363"/>
      <c r="Q7363"/>
      <c r="R7363"/>
      <c r="S7363"/>
      <c r="T7363"/>
      <c r="U7363"/>
      <c r="V7363"/>
      <c r="W7363"/>
      <c r="X7363" s="410"/>
      <c r="Y7363" s="410"/>
      <c r="Z7363" s="410"/>
      <c r="AA7363" s="410"/>
      <c r="AB7363" s="410"/>
      <c r="AC7363" s="410"/>
      <c r="AD7363" s="410"/>
    </row>
    <row r="7364" spans="1:30" s="30" customFormat="1" x14ac:dyDescent="0.25">
      <c r="A7364"/>
      <c r="B7364"/>
      <c r="C7364" s="33"/>
      <c r="D7364" s="33"/>
      <c r="E7364" s="33"/>
      <c r="F7364" s="33"/>
      <c r="G7364" s="33"/>
      <c r="N7364"/>
      <c r="O7364"/>
      <c r="P7364"/>
      <c r="Q7364"/>
      <c r="R7364"/>
      <c r="S7364"/>
      <c r="T7364"/>
      <c r="U7364"/>
      <c r="V7364"/>
      <c r="W7364"/>
      <c r="X7364" s="410"/>
      <c r="Y7364" s="410"/>
      <c r="Z7364" s="410"/>
      <c r="AA7364" s="410"/>
      <c r="AB7364" s="410"/>
      <c r="AC7364" s="410"/>
      <c r="AD7364" s="410"/>
    </row>
    <row r="7365" spans="1:30" s="30" customFormat="1" x14ac:dyDescent="0.25">
      <c r="A7365"/>
      <c r="B7365"/>
      <c r="C7365" s="33"/>
      <c r="D7365" s="33"/>
      <c r="E7365" s="33"/>
      <c r="F7365" s="33"/>
      <c r="G7365" s="33"/>
      <c r="N7365"/>
      <c r="O7365"/>
      <c r="P7365"/>
      <c r="Q7365"/>
      <c r="R7365"/>
      <c r="S7365"/>
      <c r="T7365"/>
      <c r="U7365"/>
      <c r="V7365"/>
      <c r="W7365"/>
      <c r="X7365" s="410"/>
      <c r="Y7365" s="410"/>
      <c r="Z7365" s="410"/>
      <c r="AA7365" s="410"/>
      <c r="AB7365" s="410"/>
      <c r="AC7365" s="410"/>
      <c r="AD7365" s="410"/>
    </row>
    <row r="7366" spans="1:30" s="30" customFormat="1" x14ac:dyDescent="0.25">
      <c r="A7366"/>
      <c r="B7366"/>
      <c r="C7366" s="33"/>
      <c r="D7366" s="33"/>
      <c r="E7366" s="33"/>
      <c r="F7366" s="33"/>
      <c r="G7366" s="33"/>
      <c r="N7366"/>
      <c r="O7366"/>
      <c r="P7366"/>
      <c r="Q7366"/>
      <c r="R7366"/>
      <c r="S7366"/>
      <c r="T7366"/>
      <c r="U7366"/>
      <c r="V7366"/>
      <c r="W7366"/>
      <c r="X7366" s="410"/>
      <c r="Y7366" s="410"/>
      <c r="Z7366" s="410"/>
      <c r="AA7366" s="410"/>
      <c r="AB7366" s="410"/>
      <c r="AC7366" s="410"/>
      <c r="AD7366" s="410"/>
    </row>
    <row r="7367" spans="1:30" s="30" customFormat="1" x14ac:dyDescent="0.25">
      <c r="A7367"/>
      <c r="B7367"/>
      <c r="C7367" s="33"/>
      <c r="D7367" s="33"/>
      <c r="E7367" s="33"/>
      <c r="F7367" s="33"/>
      <c r="G7367" s="33"/>
      <c r="N7367"/>
      <c r="O7367"/>
      <c r="P7367"/>
      <c r="Q7367"/>
      <c r="R7367"/>
      <c r="S7367"/>
      <c r="T7367"/>
      <c r="U7367"/>
      <c r="V7367"/>
      <c r="W7367"/>
      <c r="X7367" s="410"/>
      <c r="Y7367" s="410"/>
      <c r="Z7367" s="410"/>
      <c r="AA7367" s="410"/>
      <c r="AB7367" s="410"/>
      <c r="AC7367" s="410"/>
      <c r="AD7367" s="410"/>
    </row>
    <row r="7368" spans="1:30" s="30" customFormat="1" x14ac:dyDescent="0.25">
      <c r="A7368"/>
      <c r="B7368"/>
      <c r="C7368" s="33"/>
      <c r="D7368" s="33"/>
      <c r="E7368" s="33"/>
      <c r="F7368" s="33"/>
      <c r="G7368" s="33"/>
      <c r="N7368"/>
      <c r="O7368"/>
      <c r="P7368"/>
      <c r="Q7368"/>
      <c r="R7368"/>
      <c r="S7368"/>
      <c r="T7368"/>
      <c r="U7368"/>
      <c r="V7368"/>
      <c r="W7368"/>
      <c r="X7368" s="410"/>
      <c r="Y7368" s="410"/>
      <c r="Z7368" s="410"/>
      <c r="AA7368" s="410"/>
      <c r="AB7368" s="410"/>
      <c r="AC7368" s="410"/>
      <c r="AD7368" s="410"/>
    </row>
    <row r="7369" spans="1:30" s="30" customFormat="1" x14ac:dyDescent="0.25">
      <c r="A7369"/>
      <c r="B7369"/>
      <c r="C7369" s="33"/>
      <c r="D7369" s="33"/>
      <c r="E7369" s="33"/>
      <c r="F7369" s="33"/>
      <c r="G7369" s="33"/>
      <c r="N7369"/>
      <c r="O7369"/>
      <c r="P7369"/>
      <c r="Q7369"/>
      <c r="R7369"/>
      <c r="S7369"/>
      <c r="T7369"/>
      <c r="U7369"/>
      <c r="V7369"/>
      <c r="W7369"/>
      <c r="X7369" s="410"/>
      <c r="Y7369" s="410"/>
      <c r="Z7369" s="410"/>
      <c r="AA7369" s="410"/>
      <c r="AB7369" s="410"/>
      <c r="AC7369" s="410"/>
      <c r="AD7369" s="410"/>
    </row>
    <row r="7370" spans="1:30" s="30" customFormat="1" x14ac:dyDescent="0.25">
      <c r="A7370"/>
      <c r="B7370"/>
      <c r="C7370" s="33"/>
      <c r="D7370" s="33"/>
      <c r="E7370" s="33"/>
      <c r="F7370" s="33"/>
      <c r="G7370" s="33"/>
      <c r="N7370"/>
      <c r="O7370"/>
      <c r="P7370"/>
      <c r="Q7370"/>
      <c r="R7370"/>
      <c r="S7370"/>
      <c r="T7370"/>
      <c r="U7370"/>
      <c r="V7370"/>
      <c r="W7370"/>
      <c r="X7370" s="410"/>
      <c r="Y7370" s="410"/>
      <c r="Z7370" s="410"/>
      <c r="AA7370" s="410"/>
      <c r="AB7370" s="410"/>
      <c r="AC7370" s="410"/>
      <c r="AD7370" s="410"/>
    </row>
    <row r="7371" spans="1:30" s="30" customFormat="1" x14ac:dyDescent="0.25">
      <c r="A7371"/>
      <c r="B7371"/>
      <c r="C7371" s="33"/>
      <c r="D7371" s="33"/>
      <c r="E7371" s="33"/>
      <c r="F7371" s="33"/>
      <c r="G7371" s="33"/>
      <c r="N7371"/>
      <c r="O7371"/>
      <c r="P7371"/>
      <c r="Q7371"/>
      <c r="R7371"/>
      <c r="S7371"/>
      <c r="T7371"/>
      <c r="U7371"/>
      <c r="V7371"/>
      <c r="W7371"/>
      <c r="X7371" s="410"/>
      <c r="Y7371" s="410"/>
      <c r="Z7371" s="410"/>
      <c r="AA7371" s="410"/>
      <c r="AB7371" s="410"/>
      <c r="AC7371" s="410"/>
      <c r="AD7371" s="410"/>
    </row>
    <row r="7372" spans="1:30" s="30" customFormat="1" x14ac:dyDescent="0.25">
      <c r="A7372"/>
      <c r="B7372"/>
      <c r="C7372" s="33"/>
      <c r="D7372" s="33"/>
      <c r="E7372" s="33"/>
      <c r="F7372" s="33"/>
      <c r="G7372" s="33"/>
      <c r="N7372"/>
      <c r="O7372"/>
      <c r="P7372"/>
      <c r="Q7372"/>
      <c r="R7372"/>
      <c r="S7372"/>
      <c r="T7372"/>
      <c r="U7372"/>
      <c r="V7372"/>
      <c r="W7372"/>
      <c r="X7372" s="410"/>
      <c r="Y7372" s="410"/>
      <c r="Z7372" s="410"/>
      <c r="AA7372" s="410"/>
      <c r="AB7372" s="410"/>
      <c r="AC7372" s="410"/>
      <c r="AD7372" s="410"/>
    </row>
    <row r="7373" spans="1:30" s="30" customFormat="1" x14ac:dyDescent="0.25">
      <c r="A7373"/>
      <c r="B7373"/>
      <c r="C7373" s="33"/>
      <c r="D7373" s="33"/>
      <c r="E7373" s="33"/>
      <c r="F7373" s="33"/>
      <c r="G7373" s="33"/>
      <c r="N7373"/>
      <c r="O7373"/>
      <c r="P7373"/>
      <c r="Q7373"/>
      <c r="R7373"/>
      <c r="S7373"/>
      <c r="T7373"/>
      <c r="U7373"/>
      <c r="V7373"/>
      <c r="W7373"/>
      <c r="X7373" s="410"/>
      <c r="Y7373" s="410"/>
      <c r="Z7373" s="410"/>
      <c r="AA7373" s="410"/>
      <c r="AB7373" s="410"/>
      <c r="AC7373" s="410"/>
      <c r="AD7373" s="410"/>
    </row>
    <row r="7374" spans="1:30" s="30" customFormat="1" x14ac:dyDescent="0.25">
      <c r="A7374"/>
      <c r="B7374"/>
      <c r="C7374" s="33"/>
      <c r="D7374" s="33"/>
      <c r="E7374" s="33"/>
      <c r="F7374" s="33"/>
      <c r="G7374" s="33"/>
      <c r="N7374"/>
      <c r="O7374"/>
      <c r="P7374"/>
      <c r="Q7374"/>
      <c r="R7374"/>
      <c r="S7374"/>
      <c r="T7374"/>
      <c r="U7374"/>
      <c r="V7374"/>
      <c r="W7374"/>
      <c r="X7374" s="410"/>
      <c r="Y7374" s="410"/>
      <c r="Z7374" s="410"/>
      <c r="AA7374" s="410"/>
      <c r="AB7374" s="410"/>
      <c r="AC7374" s="410"/>
      <c r="AD7374" s="410"/>
    </row>
    <row r="7375" spans="1:30" s="30" customFormat="1" x14ac:dyDescent="0.25">
      <c r="A7375"/>
      <c r="B7375"/>
      <c r="C7375" s="33"/>
      <c r="D7375" s="33"/>
      <c r="E7375" s="33"/>
      <c r="F7375" s="33"/>
      <c r="G7375" s="33"/>
      <c r="N7375"/>
      <c r="O7375"/>
      <c r="P7375"/>
      <c r="Q7375"/>
      <c r="R7375"/>
      <c r="S7375"/>
      <c r="T7375"/>
      <c r="U7375"/>
      <c r="V7375"/>
      <c r="W7375"/>
      <c r="X7375" s="410"/>
      <c r="Y7375" s="410"/>
      <c r="Z7375" s="410"/>
      <c r="AA7375" s="410"/>
      <c r="AB7375" s="410"/>
      <c r="AC7375" s="410"/>
      <c r="AD7375" s="410"/>
    </row>
    <row r="7376" spans="1:30" s="30" customFormat="1" x14ac:dyDescent="0.25">
      <c r="A7376"/>
      <c r="B7376"/>
      <c r="C7376" s="33"/>
      <c r="D7376" s="33"/>
      <c r="E7376" s="33"/>
      <c r="F7376" s="33"/>
      <c r="G7376" s="33"/>
      <c r="N7376"/>
      <c r="O7376"/>
      <c r="P7376"/>
      <c r="Q7376"/>
      <c r="R7376"/>
      <c r="S7376"/>
      <c r="T7376"/>
      <c r="U7376"/>
      <c r="V7376"/>
      <c r="W7376"/>
      <c r="X7376" s="410"/>
      <c r="Y7376" s="410"/>
      <c r="Z7376" s="410"/>
      <c r="AA7376" s="410"/>
      <c r="AB7376" s="410"/>
      <c r="AC7376" s="410"/>
      <c r="AD7376" s="410"/>
    </row>
    <row r="7377" spans="1:30" s="30" customFormat="1" x14ac:dyDescent="0.25">
      <c r="A7377"/>
      <c r="B7377"/>
      <c r="C7377" s="33"/>
      <c r="D7377" s="33"/>
      <c r="E7377" s="33"/>
      <c r="F7377" s="33"/>
      <c r="G7377" s="33"/>
      <c r="N7377"/>
      <c r="O7377"/>
      <c r="P7377"/>
      <c r="Q7377"/>
      <c r="R7377"/>
      <c r="S7377"/>
      <c r="T7377"/>
      <c r="U7377"/>
      <c r="V7377"/>
      <c r="W7377"/>
      <c r="X7377" s="410"/>
      <c r="Y7377" s="410"/>
      <c r="Z7377" s="410"/>
      <c r="AA7377" s="410"/>
      <c r="AB7377" s="410"/>
      <c r="AC7377" s="410"/>
      <c r="AD7377" s="410"/>
    </row>
    <row r="7378" spans="1:30" s="30" customFormat="1" x14ac:dyDescent="0.25">
      <c r="A7378"/>
      <c r="B7378"/>
      <c r="C7378" s="33"/>
      <c r="D7378" s="33"/>
      <c r="E7378" s="33"/>
      <c r="F7378" s="33"/>
      <c r="G7378" s="33"/>
      <c r="N7378"/>
      <c r="O7378"/>
      <c r="P7378"/>
      <c r="Q7378"/>
      <c r="R7378"/>
      <c r="S7378"/>
      <c r="T7378"/>
      <c r="U7378"/>
      <c r="V7378"/>
      <c r="W7378"/>
      <c r="X7378" s="410"/>
      <c r="Y7378" s="410"/>
      <c r="Z7378" s="410"/>
      <c r="AA7378" s="410"/>
      <c r="AB7378" s="410"/>
      <c r="AC7378" s="410"/>
      <c r="AD7378" s="410"/>
    </row>
    <row r="7379" spans="1:30" s="30" customFormat="1" x14ac:dyDescent="0.25">
      <c r="A7379"/>
      <c r="B7379"/>
      <c r="C7379" s="33"/>
      <c r="D7379" s="33"/>
      <c r="E7379" s="33"/>
      <c r="F7379" s="33"/>
      <c r="G7379" s="33"/>
      <c r="N7379"/>
      <c r="O7379"/>
      <c r="P7379"/>
      <c r="Q7379"/>
      <c r="R7379"/>
      <c r="S7379"/>
      <c r="T7379"/>
      <c r="U7379"/>
      <c r="V7379"/>
      <c r="W7379"/>
      <c r="X7379" s="410"/>
      <c r="Y7379" s="410"/>
      <c r="Z7379" s="410"/>
      <c r="AA7379" s="410"/>
      <c r="AB7379" s="410"/>
      <c r="AC7379" s="410"/>
      <c r="AD7379" s="410"/>
    </row>
    <row r="7380" spans="1:30" s="30" customFormat="1" x14ac:dyDescent="0.25">
      <c r="A7380"/>
      <c r="B7380"/>
      <c r="C7380" s="33"/>
      <c r="D7380" s="33"/>
      <c r="E7380" s="33"/>
      <c r="F7380" s="33"/>
      <c r="G7380" s="33"/>
      <c r="N7380"/>
      <c r="O7380"/>
      <c r="P7380"/>
      <c r="Q7380"/>
      <c r="R7380"/>
      <c r="S7380"/>
      <c r="T7380"/>
      <c r="U7380"/>
      <c r="V7380"/>
      <c r="W7380"/>
      <c r="X7380" s="410"/>
      <c r="Y7380" s="410"/>
      <c r="Z7380" s="410"/>
      <c r="AA7380" s="410"/>
      <c r="AB7380" s="410"/>
      <c r="AC7380" s="410"/>
      <c r="AD7380" s="410"/>
    </row>
    <row r="7381" spans="1:30" s="30" customFormat="1" x14ac:dyDescent="0.25">
      <c r="A7381"/>
      <c r="B7381"/>
      <c r="C7381" s="33"/>
      <c r="D7381" s="33"/>
      <c r="E7381" s="33"/>
      <c r="F7381" s="33"/>
      <c r="G7381" s="33"/>
      <c r="N7381"/>
      <c r="O7381"/>
      <c r="P7381"/>
      <c r="Q7381"/>
      <c r="R7381"/>
      <c r="S7381"/>
      <c r="T7381"/>
      <c r="U7381"/>
      <c r="V7381"/>
      <c r="W7381"/>
      <c r="X7381" s="410"/>
      <c r="Y7381" s="410"/>
      <c r="Z7381" s="410"/>
      <c r="AA7381" s="410"/>
      <c r="AB7381" s="410"/>
      <c r="AC7381" s="410"/>
      <c r="AD7381" s="410"/>
    </row>
    <row r="7382" spans="1:30" s="30" customFormat="1" x14ac:dyDescent="0.25">
      <c r="A7382"/>
      <c r="B7382"/>
      <c r="C7382" s="33"/>
      <c r="D7382" s="33"/>
      <c r="E7382" s="33"/>
      <c r="F7382" s="33"/>
      <c r="G7382" s="33"/>
      <c r="N7382"/>
      <c r="O7382"/>
      <c r="P7382"/>
      <c r="Q7382"/>
      <c r="R7382"/>
      <c r="S7382"/>
      <c r="T7382"/>
      <c r="U7382"/>
      <c r="V7382"/>
      <c r="W7382"/>
      <c r="X7382" s="410"/>
      <c r="Y7382" s="410"/>
      <c r="Z7382" s="410"/>
      <c r="AA7382" s="410"/>
      <c r="AB7382" s="410"/>
      <c r="AC7382" s="410"/>
      <c r="AD7382" s="410"/>
    </row>
    <row r="7383" spans="1:30" s="30" customFormat="1" x14ac:dyDescent="0.25">
      <c r="A7383"/>
      <c r="B7383"/>
      <c r="C7383" s="33"/>
      <c r="D7383" s="33"/>
      <c r="E7383" s="33"/>
      <c r="F7383" s="33"/>
      <c r="G7383" s="33"/>
      <c r="N7383"/>
      <c r="O7383"/>
      <c r="P7383"/>
      <c r="Q7383"/>
      <c r="R7383"/>
      <c r="S7383"/>
      <c r="T7383"/>
      <c r="U7383"/>
      <c r="V7383"/>
      <c r="W7383"/>
      <c r="X7383" s="410"/>
      <c r="Y7383" s="410"/>
      <c r="Z7383" s="410"/>
      <c r="AA7383" s="410"/>
      <c r="AB7383" s="410"/>
      <c r="AC7383" s="410"/>
      <c r="AD7383" s="410"/>
    </row>
    <row r="7384" spans="1:30" s="30" customFormat="1" x14ac:dyDescent="0.25">
      <c r="A7384"/>
      <c r="B7384"/>
      <c r="C7384" s="33"/>
      <c r="D7384" s="33"/>
      <c r="E7384" s="33"/>
      <c r="F7384" s="33"/>
      <c r="G7384" s="33"/>
      <c r="N7384"/>
      <c r="O7384"/>
      <c r="P7384"/>
      <c r="Q7384"/>
      <c r="R7384"/>
      <c r="S7384"/>
      <c r="T7384"/>
      <c r="U7384"/>
      <c r="V7384"/>
      <c r="W7384"/>
      <c r="X7384" s="410"/>
      <c r="Y7384" s="410"/>
      <c r="Z7384" s="410"/>
      <c r="AA7384" s="410"/>
      <c r="AB7384" s="410"/>
      <c r="AC7384" s="410"/>
      <c r="AD7384" s="410"/>
    </row>
    <row r="7385" spans="1:30" s="30" customFormat="1" x14ac:dyDescent="0.25">
      <c r="A7385"/>
      <c r="B7385"/>
      <c r="C7385" s="33"/>
      <c r="D7385" s="33"/>
      <c r="E7385" s="33"/>
      <c r="F7385" s="33"/>
      <c r="G7385" s="33"/>
      <c r="N7385"/>
      <c r="O7385"/>
      <c r="P7385"/>
      <c r="Q7385"/>
      <c r="R7385"/>
      <c r="S7385"/>
      <c r="T7385"/>
      <c r="U7385"/>
      <c r="V7385"/>
      <c r="W7385"/>
      <c r="X7385" s="410"/>
      <c r="Y7385" s="410"/>
      <c r="Z7385" s="410"/>
      <c r="AA7385" s="410"/>
      <c r="AB7385" s="410"/>
      <c r="AC7385" s="410"/>
      <c r="AD7385" s="410"/>
    </row>
    <row r="7386" spans="1:30" s="30" customFormat="1" x14ac:dyDescent="0.25">
      <c r="A7386"/>
      <c r="B7386"/>
      <c r="C7386" s="33"/>
      <c r="D7386" s="33"/>
      <c r="E7386" s="33"/>
      <c r="F7386" s="33"/>
      <c r="G7386" s="33"/>
      <c r="N7386"/>
      <c r="O7386"/>
      <c r="P7386"/>
      <c r="Q7386"/>
      <c r="R7386"/>
      <c r="S7386"/>
      <c r="T7386"/>
      <c r="U7386"/>
      <c r="V7386"/>
      <c r="W7386"/>
      <c r="X7386" s="410"/>
      <c r="Y7386" s="410"/>
      <c r="Z7386" s="410"/>
      <c r="AA7386" s="410"/>
      <c r="AB7386" s="410"/>
      <c r="AC7386" s="410"/>
      <c r="AD7386" s="410"/>
    </row>
    <row r="7387" spans="1:30" s="30" customFormat="1" x14ac:dyDescent="0.25">
      <c r="A7387"/>
      <c r="B7387"/>
      <c r="C7387" s="33"/>
      <c r="D7387" s="33"/>
      <c r="E7387" s="33"/>
      <c r="F7387" s="33"/>
      <c r="G7387" s="33"/>
      <c r="N7387"/>
      <c r="O7387"/>
      <c r="P7387"/>
      <c r="Q7387"/>
      <c r="R7387"/>
      <c r="S7387"/>
      <c r="T7387"/>
      <c r="U7387"/>
      <c r="V7387"/>
      <c r="W7387"/>
      <c r="X7387" s="410"/>
      <c r="Y7387" s="410"/>
      <c r="Z7387" s="410"/>
      <c r="AA7387" s="410"/>
      <c r="AB7387" s="410"/>
      <c r="AC7387" s="410"/>
      <c r="AD7387" s="410"/>
    </row>
    <row r="7388" spans="1:30" s="30" customFormat="1" x14ac:dyDescent="0.25">
      <c r="A7388"/>
      <c r="B7388"/>
      <c r="C7388" s="33"/>
      <c r="D7388" s="33"/>
      <c r="E7388" s="33"/>
      <c r="F7388" s="33"/>
      <c r="G7388" s="33"/>
      <c r="N7388"/>
      <c r="O7388"/>
      <c r="P7388"/>
      <c r="Q7388"/>
      <c r="R7388"/>
      <c r="S7388"/>
      <c r="T7388"/>
      <c r="U7388"/>
      <c r="V7388"/>
      <c r="W7388"/>
      <c r="X7388" s="410"/>
      <c r="Y7388" s="410"/>
      <c r="Z7388" s="410"/>
      <c r="AA7388" s="410"/>
      <c r="AB7388" s="410"/>
      <c r="AC7388" s="410"/>
      <c r="AD7388" s="410"/>
    </row>
    <row r="7389" spans="1:30" s="30" customFormat="1" x14ac:dyDescent="0.25">
      <c r="A7389"/>
      <c r="B7389"/>
      <c r="C7389" s="33"/>
      <c r="D7389" s="33"/>
      <c r="E7389" s="33"/>
      <c r="F7389" s="33"/>
      <c r="G7389" s="33"/>
      <c r="N7389"/>
      <c r="O7389"/>
      <c r="P7389"/>
      <c r="Q7389"/>
      <c r="R7389"/>
      <c r="S7389"/>
      <c r="T7389"/>
      <c r="U7389"/>
      <c r="V7389"/>
      <c r="W7389"/>
      <c r="X7389" s="410"/>
      <c r="Y7389" s="410"/>
      <c r="Z7389" s="410"/>
      <c r="AA7389" s="410"/>
      <c r="AB7389" s="410"/>
      <c r="AC7389" s="410"/>
      <c r="AD7389" s="410"/>
    </row>
    <row r="7390" spans="1:30" s="30" customFormat="1" x14ac:dyDescent="0.25">
      <c r="A7390"/>
      <c r="B7390"/>
      <c r="C7390" s="33"/>
      <c r="D7390" s="33"/>
      <c r="E7390" s="33"/>
      <c r="F7390" s="33"/>
      <c r="G7390" s="33"/>
      <c r="N7390"/>
      <c r="O7390"/>
      <c r="P7390"/>
      <c r="Q7390"/>
      <c r="R7390"/>
      <c r="S7390"/>
      <c r="T7390"/>
      <c r="U7390"/>
      <c r="V7390"/>
      <c r="W7390"/>
      <c r="X7390" s="410"/>
      <c r="Y7390" s="410"/>
      <c r="Z7390" s="410"/>
      <c r="AA7390" s="410"/>
      <c r="AB7390" s="410"/>
      <c r="AC7390" s="410"/>
      <c r="AD7390" s="410"/>
    </row>
    <row r="7391" spans="1:30" s="30" customFormat="1" x14ac:dyDescent="0.25">
      <c r="A7391"/>
      <c r="B7391"/>
      <c r="C7391" s="33"/>
      <c r="D7391" s="33"/>
      <c r="E7391" s="33"/>
      <c r="F7391" s="33"/>
      <c r="G7391" s="33"/>
      <c r="N7391"/>
      <c r="O7391"/>
      <c r="P7391"/>
      <c r="Q7391"/>
      <c r="R7391"/>
      <c r="S7391"/>
      <c r="T7391"/>
      <c r="U7391"/>
      <c r="V7391"/>
      <c r="W7391"/>
      <c r="X7391" s="410"/>
      <c r="Y7391" s="410"/>
      <c r="Z7391" s="410"/>
      <c r="AA7391" s="410"/>
      <c r="AB7391" s="410"/>
      <c r="AC7391" s="410"/>
      <c r="AD7391" s="410"/>
    </row>
    <row r="7392" spans="1:30" s="30" customFormat="1" x14ac:dyDescent="0.25">
      <c r="A7392"/>
      <c r="B7392"/>
      <c r="C7392" s="33"/>
      <c r="D7392" s="33"/>
      <c r="E7392" s="33"/>
      <c r="F7392" s="33"/>
      <c r="G7392" s="33"/>
      <c r="N7392"/>
      <c r="O7392"/>
      <c r="P7392"/>
      <c r="Q7392"/>
      <c r="R7392"/>
      <c r="S7392"/>
      <c r="T7392"/>
      <c r="U7392"/>
      <c r="V7392"/>
      <c r="W7392"/>
      <c r="X7392" s="410"/>
      <c r="Y7392" s="410"/>
      <c r="Z7392" s="410"/>
      <c r="AA7392" s="410"/>
      <c r="AB7392" s="410"/>
      <c r="AC7392" s="410"/>
      <c r="AD7392" s="410"/>
    </row>
    <row r="7393" spans="1:30" s="30" customFormat="1" x14ac:dyDescent="0.25">
      <c r="A7393"/>
      <c r="B7393"/>
      <c r="C7393" s="33"/>
      <c r="D7393" s="33"/>
      <c r="E7393" s="33"/>
      <c r="F7393" s="33"/>
      <c r="G7393" s="33"/>
      <c r="N7393"/>
      <c r="O7393"/>
      <c r="P7393"/>
      <c r="Q7393"/>
      <c r="R7393"/>
      <c r="S7393"/>
      <c r="T7393"/>
      <c r="U7393"/>
      <c r="V7393"/>
      <c r="W7393"/>
      <c r="X7393" s="410"/>
      <c r="Y7393" s="410"/>
      <c r="Z7393" s="410"/>
      <c r="AA7393" s="410"/>
      <c r="AB7393" s="410"/>
      <c r="AC7393" s="410"/>
      <c r="AD7393" s="410"/>
    </row>
    <row r="7394" spans="1:30" s="30" customFormat="1" x14ac:dyDescent="0.25">
      <c r="A7394"/>
      <c r="B7394"/>
      <c r="C7394" s="33"/>
      <c r="D7394" s="33"/>
      <c r="E7394" s="33"/>
      <c r="F7394" s="33"/>
      <c r="G7394" s="33"/>
      <c r="N7394"/>
      <c r="O7394"/>
      <c r="P7394"/>
      <c r="Q7394"/>
      <c r="R7394"/>
      <c r="S7394"/>
      <c r="T7394"/>
      <c r="U7394"/>
      <c r="V7394"/>
      <c r="W7394"/>
      <c r="X7394" s="410"/>
      <c r="Y7394" s="410"/>
      <c r="Z7394" s="410"/>
      <c r="AA7394" s="410"/>
      <c r="AB7394" s="410"/>
      <c r="AC7394" s="410"/>
      <c r="AD7394" s="410"/>
    </row>
    <row r="7395" spans="1:30" s="30" customFormat="1" x14ac:dyDescent="0.25">
      <c r="A7395"/>
      <c r="B7395"/>
      <c r="C7395" s="33"/>
      <c r="D7395" s="33"/>
      <c r="E7395" s="33"/>
      <c r="F7395" s="33"/>
      <c r="G7395" s="33"/>
      <c r="N7395"/>
      <c r="O7395"/>
      <c r="P7395"/>
      <c r="Q7395"/>
      <c r="R7395"/>
      <c r="S7395"/>
      <c r="T7395"/>
      <c r="U7395"/>
      <c r="V7395"/>
      <c r="W7395"/>
      <c r="X7395" s="410"/>
      <c r="Y7395" s="410"/>
      <c r="Z7395" s="410"/>
      <c r="AA7395" s="410"/>
      <c r="AB7395" s="410"/>
      <c r="AC7395" s="410"/>
      <c r="AD7395" s="410"/>
    </row>
    <row r="7396" spans="1:30" s="30" customFormat="1" x14ac:dyDescent="0.25">
      <c r="A7396"/>
      <c r="B7396"/>
      <c r="C7396" s="33"/>
      <c r="D7396" s="33"/>
      <c r="E7396" s="33"/>
      <c r="F7396" s="33"/>
      <c r="G7396" s="33"/>
      <c r="N7396"/>
      <c r="O7396"/>
      <c r="P7396"/>
      <c r="Q7396"/>
      <c r="R7396"/>
      <c r="S7396"/>
      <c r="T7396"/>
      <c r="U7396"/>
      <c r="V7396"/>
      <c r="W7396"/>
      <c r="X7396" s="410"/>
      <c r="Y7396" s="410"/>
      <c r="Z7396" s="410"/>
      <c r="AA7396" s="410"/>
      <c r="AB7396" s="410"/>
      <c r="AC7396" s="410"/>
      <c r="AD7396" s="410"/>
    </row>
    <row r="7397" spans="1:30" s="30" customFormat="1" x14ac:dyDescent="0.25">
      <c r="A7397"/>
      <c r="B7397"/>
      <c r="C7397" s="33"/>
      <c r="D7397" s="33"/>
      <c r="E7397" s="33"/>
      <c r="F7397" s="33"/>
      <c r="G7397" s="33"/>
      <c r="N7397"/>
      <c r="O7397"/>
      <c r="P7397"/>
      <c r="Q7397"/>
      <c r="R7397"/>
      <c r="S7397"/>
      <c r="T7397"/>
      <c r="U7397"/>
      <c r="V7397"/>
      <c r="W7397"/>
      <c r="X7397" s="410"/>
      <c r="Y7397" s="410"/>
      <c r="Z7397" s="410"/>
      <c r="AA7397" s="410"/>
      <c r="AB7397" s="410"/>
      <c r="AC7397" s="410"/>
      <c r="AD7397" s="410"/>
    </row>
    <row r="7398" spans="1:30" s="30" customFormat="1" x14ac:dyDescent="0.25">
      <c r="A7398"/>
      <c r="B7398"/>
      <c r="C7398" s="33"/>
      <c r="D7398" s="33"/>
      <c r="E7398" s="33"/>
      <c r="F7398" s="33"/>
      <c r="G7398" s="33"/>
      <c r="N7398"/>
      <c r="O7398"/>
      <c r="P7398"/>
      <c r="Q7398"/>
      <c r="R7398"/>
      <c r="S7398"/>
      <c r="T7398"/>
      <c r="U7398"/>
      <c r="V7398"/>
      <c r="W7398"/>
      <c r="X7398" s="410"/>
      <c r="Y7398" s="410"/>
      <c r="Z7398" s="410"/>
      <c r="AA7398" s="410"/>
      <c r="AB7398" s="410"/>
      <c r="AC7398" s="410"/>
      <c r="AD7398" s="410"/>
    </row>
    <row r="7399" spans="1:30" s="30" customFormat="1" x14ac:dyDescent="0.25">
      <c r="A7399"/>
      <c r="B7399"/>
      <c r="C7399" s="33"/>
      <c r="D7399" s="33"/>
      <c r="E7399" s="33"/>
      <c r="F7399" s="33"/>
      <c r="G7399" s="33"/>
      <c r="N7399"/>
      <c r="O7399"/>
      <c r="P7399"/>
      <c r="Q7399"/>
      <c r="R7399"/>
      <c r="S7399"/>
      <c r="T7399"/>
      <c r="U7399"/>
      <c r="V7399"/>
      <c r="W7399"/>
      <c r="X7399" s="410"/>
      <c r="Y7399" s="410"/>
      <c r="Z7399" s="410"/>
      <c r="AA7399" s="410"/>
      <c r="AB7399" s="410"/>
      <c r="AC7399" s="410"/>
      <c r="AD7399" s="410"/>
    </row>
    <row r="7400" spans="1:30" s="30" customFormat="1" x14ac:dyDescent="0.25">
      <c r="A7400"/>
      <c r="B7400"/>
      <c r="C7400" s="33"/>
      <c r="D7400" s="33"/>
      <c r="E7400" s="33"/>
      <c r="F7400" s="33"/>
      <c r="G7400" s="33"/>
      <c r="N7400"/>
      <c r="O7400"/>
      <c r="P7400"/>
      <c r="Q7400"/>
      <c r="R7400"/>
      <c r="S7400"/>
      <c r="T7400"/>
      <c r="U7400"/>
      <c r="V7400"/>
      <c r="W7400"/>
      <c r="X7400" s="410"/>
      <c r="Y7400" s="410"/>
      <c r="Z7400" s="410"/>
      <c r="AA7400" s="410"/>
      <c r="AB7400" s="410"/>
      <c r="AC7400" s="410"/>
      <c r="AD7400" s="410"/>
    </row>
    <row r="7401" spans="1:30" s="30" customFormat="1" x14ac:dyDescent="0.25">
      <c r="A7401"/>
      <c r="B7401"/>
      <c r="C7401" s="33"/>
      <c r="D7401" s="33"/>
      <c r="E7401" s="33"/>
      <c r="F7401" s="33"/>
      <c r="G7401" s="33"/>
      <c r="N7401"/>
      <c r="O7401"/>
      <c r="P7401"/>
      <c r="Q7401"/>
      <c r="R7401"/>
      <c r="S7401"/>
      <c r="T7401"/>
      <c r="U7401"/>
      <c r="V7401"/>
      <c r="W7401"/>
      <c r="X7401" s="410"/>
      <c r="Y7401" s="410"/>
      <c r="Z7401" s="410"/>
      <c r="AA7401" s="410"/>
      <c r="AB7401" s="410"/>
      <c r="AC7401" s="410"/>
      <c r="AD7401" s="410"/>
    </row>
    <row r="7402" spans="1:30" s="30" customFormat="1" x14ac:dyDescent="0.25">
      <c r="A7402"/>
      <c r="B7402"/>
      <c r="C7402" s="33"/>
      <c r="D7402" s="33"/>
      <c r="E7402" s="33"/>
      <c r="F7402" s="33"/>
      <c r="G7402" s="33"/>
      <c r="N7402"/>
      <c r="O7402"/>
      <c r="P7402"/>
      <c r="Q7402"/>
      <c r="R7402"/>
      <c r="S7402"/>
      <c r="T7402"/>
      <c r="U7402"/>
      <c r="V7402"/>
      <c r="W7402"/>
      <c r="X7402" s="410"/>
      <c r="Y7402" s="410"/>
      <c r="Z7402" s="410"/>
      <c r="AA7402" s="410"/>
      <c r="AB7402" s="410"/>
      <c r="AC7402" s="410"/>
      <c r="AD7402" s="410"/>
    </row>
    <row r="7403" spans="1:30" s="30" customFormat="1" x14ac:dyDescent="0.25">
      <c r="A7403"/>
      <c r="B7403"/>
      <c r="C7403" s="33"/>
      <c r="D7403" s="33"/>
      <c r="E7403" s="33"/>
      <c r="F7403" s="33"/>
      <c r="G7403" s="33"/>
      <c r="N7403"/>
      <c r="O7403"/>
      <c r="P7403"/>
      <c r="Q7403"/>
      <c r="R7403"/>
      <c r="S7403"/>
      <c r="T7403"/>
      <c r="U7403"/>
      <c r="V7403"/>
      <c r="W7403"/>
      <c r="X7403" s="410"/>
      <c r="Y7403" s="410"/>
      <c r="Z7403" s="410"/>
      <c r="AA7403" s="410"/>
      <c r="AB7403" s="410"/>
      <c r="AC7403" s="410"/>
      <c r="AD7403" s="410"/>
    </row>
    <row r="7404" spans="1:30" s="30" customFormat="1" x14ac:dyDescent="0.25">
      <c r="A7404"/>
      <c r="B7404"/>
      <c r="C7404" s="33"/>
      <c r="D7404" s="33"/>
      <c r="E7404" s="33"/>
      <c r="F7404" s="33"/>
      <c r="G7404" s="33"/>
      <c r="N7404"/>
      <c r="O7404"/>
      <c r="P7404"/>
      <c r="Q7404"/>
      <c r="R7404"/>
      <c r="S7404"/>
      <c r="T7404"/>
      <c r="U7404"/>
      <c r="V7404"/>
      <c r="W7404"/>
      <c r="X7404" s="410"/>
      <c r="Y7404" s="410"/>
      <c r="Z7404" s="410"/>
      <c r="AA7404" s="410"/>
      <c r="AB7404" s="410"/>
      <c r="AC7404" s="410"/>
      <c r="AD7404" s="410"/>
    </row>
    <row r="7405" spans="1:30" s="30" customFormat="1" x14ac:dyDescent="0.25">
      <c r="A7405"/>
      <c r="B7405"/>
      <c r="C7405" s="33"/>
      <c r="D7405" s="33"/>
      <c r="E7405" s="33"/>
      <c r="F7405" s="33"/>
      <c r="G7405" s="33"/>
      <c r="N7405"/>
      <c r="O7405"/>
      <c r="P7405"/>
      <c r="Q7405"/>
      <c r="R7405"/>
      <c r="S7405"/>
      <c r="T7405"/>
      <c r="U7405"/>
      <c r="V7405"/>
      <c r="W7405"/>
      <c r="X7405" s="410"/>
      <c r="Y7405" s="410"/>
      <c r="Z7405" s="410"/>
      <c r="AA7405" s="410"/>
      <c r="AB7405" s="410"/>
      <c r="AC7405" s="410"/>
      <c r="AD7405" s="410"/>
    </row>
    <row r="7406" spans="1:30" s="30" customFormat="1" x14ac:dyDescent="0.25">
      <c r="A7406"/>
      <c r="B7406"/>
      <c r="C7406" s="33"/>
      <c r="D7406" s="33"/>
      <c r="E7406" s="33"/>
      <c r="F7406" s="33"/>
      <c r="G7406" s="33"/>
      <c r="N7406"/>
      <c r="O7406"/>
      <c r="P7406"/>
      <c r="Q7406"/>
      <c r="R7406"/>
      <c r="S7406"/>
      <c r="T7406"/>
      <c r="U7406"/>
      <c r="V7406"/>
      <c r="W7406"/>
      <c r="X7406" s="410"/>
      <c r="Y7406" s="410"/>
      <c r="Z7406" s="410"/>
      <c r="AA7406" s="410"/>
      <c r="AB7406" s="410"/>
      <c r="AC7406" s="410"/>
      <c r="AD7406" s="410"/>
    </row>
    <row r="7407" spans="1:30" s="30" customFormat="1" x14ac:dyDescent="0.25">
      <c r="A7407"/>
      <c r="B7407"/>
      <c r="C7407" s="33"/>
      <c r="D7407" s="33"/>
      <c r="E7407" s="33"/>
      <c r="F7407" s="33"/>
      <c r="G7407" s="33"/>
      <c r="N7407"/>
      <c r="O7407"/>
      <c r="P7407"/>
      <c r="Q7407"/>
      <c r="R7407"/>
      <c r="S7407"/>
      <c r="T7407"/>
      <c r="U7407"/>
      <c r="V7407"/>
      <c r="W7407"/>
      <c r="X7407" s="410"/>
      <c r="Y7407" s="410"/>
      <c r="Z7407" s="410"/>
      <c r="AA7407" s="410"/>
      <c r="AB7407" s="410"/>
      <c r="AC7407" s="410"/>
      <c r="AD7407" s="410"/>
    </row>
    <row r="7408" spans="1:30" s="30" customFormat="1" x14ac:dyDescent="0.25">
      <c r="A7408"/>
      <c r="B7408"/>
      <c r="C7408" s="33"/>
      <c r="D7408" s="33"/>
      <c r="E7408" s="33"/>
      <c r="F7408" s="33"/>
      <c r="G7408" s="33"/>
      <c r="N7408"/>
      <c r="O7408"/>
      <c r="P7408"/>
      <c r="Q7408"/>
      <c r="R7408"/>
      <c r="S7408"/>
      <c r="T7408"/>
      <c r="U7408"/>
      <c r="V7408"/>
      <c r="W7408"/>
      <c r="X7408" s="410"/>
      <c r="Y7408" s="410"/>
      <c r="Z7408" s="410"/>
      <c r="AA7408" s="410"/>
      <c r="AB7408" s="410"/>
      <c r="AC7408" s="410"/>
      <c r="AD7408" s="410"/>
    </row>
    <row r="7409" spans="1:30" s="30" customFormat="1" x14ac:dyDescent="0.25">
      <c r="A7409"/>
      <c r="B7409"/>
      <c r="C7409" s="33"/>
      <c r="D7409" s="33"/>
      <c r="E7409" s="33"/>
      <c r="F7409" s="33"/>
      <c r="G7409" s="33"/>
      <c r="N7409"/>
      <c r="O7409"/>
      <c r="P7409"/>
      <c r="Q7409"/>
      <c r="R7409"/>
      <c r="S7409"/>
      <c r="T7409"/>
      <c r="U7409"/>
      <c r="V7409"/>
      <c r="W7409"/>
      <c r="X7409" s="410"/>
      <c r="Y7409" s="410"/>
      <c r="Z7409" s="410"/>
      <c r="AA7409" s="410"/>
      <c r="AB7409" s="410"/>
      <c r="AC7409" s="410"/>
      <c r="AD7409" s="410"/>
    </row>
    <row r="7410" spans="1:30" s="30" customFormat="1" x14ac:dyDescent="0.25">
      <c r="A7410"/>
      <c r="B7410"/>
      <c r="C7410" s="33"/>
      <c r="D7410" s="33"/>
      <c r="E7410" s="33"/>
      <c r="F7410" s="33"/>
      <c r="G7410" s="33"/>
      <c r="N7410"/>
      <c r="O7410"/>
      <c r="P7410"/>
      <c r="Q7410"/>
      <c r="R7410"/>
      <c r="S7410"/>
      <c r="T7410"/>
      <c r="U7410"/>
      <c r="V7410"/>
      <c r="W7410"/>
      <c r="X7410" s="410"/>
      <c r="Y7410" s="410"/>
      <c r="Z7410" s="410"/>
      <c r="AA7410" s="410"/>
      <c r="AB7410" s="410"/>
      <c r="AC7410" s="410"/>
      <c r="AD7410" s="410"/>
    </row>
    <row r="7411" spans="1:30" s="30" customFormat="1" x14ac:dyDescent="0.25">
      <c r="A7411"/>
      <c r="B7411"/>
      <c r="C7411" s="33"/>
      <c r="D7411" s="33"/>
      <c r="E7411" s="33"/>
      <c r="F7411" s="33"/>
      <c r="G7411" s="33"/>
      <c r="N7411"/>
      <c r="O7411"/>
      <c r="P7411"/>
      <c r="Q7411"/>
      <c r="R7411"/>
      <c r="S7411"/>
      <c r="T7411"/>
      <c r="U7411"/>
      <c r="V7411"/>
      <c r="W7411"/>
      <c r="X7411" s="410"/>
      <c r="Y7411" s="410"/>
      <c r="Z7411" s="410"/>
      <c r="AA7411" s="410"/>
      <c r="AB7411" s="410"/>
      <c r="AC7411" s="410"/>
      <c r="AD7411" s="410"/>
    </row>
    <row r="7412" spans="1:30" s="30" customFormat="1" x14ac:dyDescent="0.25">
      <c r="A7412"/>
      <c r="B7412"/>
      <c r="C7412" s="33"/>
      <c r="D7412" s="33"/>
      <c r="E7412" s="33"/>
      <c r="F7412" s="33"/>
      <c r="G7412" s="33"/>
      <c r="N7412"/>
      <c r="O7412"/>
      <c r="P7412"/>
      <c r="Q7412"/>
      <c r="R7412"/>
      <c r="S7412"/>
      <c r="T7412"/>
      <c r="U7412"/>
      <c r="V7412"/>
      <c r="W7412"/>
      <c r="X7412" s="410"/>
      <c r="Y7412" s="410"/>
      <c r="Z7412" s="410"/>
      <c r="AA7412" s="410"/>
      <c r="AB7412" s="410"/>
      <c r="AC7412" s="410"/>
      <c r="AD7412" s="410"/>
    </row>
    <row r="7413" spans="1:30" s="30" customFormat="1" x14ac:dyDescent="0.25">
      <c r="A7413"/>
      <c r="B7413"/>
      <c r="C7413" s="33"/>
      <c r="D7413" s="33"/>
      <c r="E7413" s="33"/>
      <c r="F7413" s="33"/>
      <c r="G7413" s="33"/>
      <c r="N7413"/>
      <c r="O7413"/>
      <c r="P7413"/>
      <c r="Q7413"/>
      <c r="R7413"/>
      <c r="S7413"/>
      <c r="T7413"/>
      <c r="U7413"/>
      <c r="V7413"/>
      <c r="W7413"/>
      <c r="X7413" s="410"/>
      <c r="Y7413" s="410"/>
      <c r="Z7413" s="410"/>
      <c r="AA7413" s="410"/>
      <c r="AB7413" s="410"/>
      <c r="AC7413" s="410"/>
      <c r="AD7413" s="410"/>
    </row>
    <row r="7414" spans="1:30" s="30" customFormat="1" x14ac:dyDescent="0.25">
      <c r="A7414"/>
      <c r="B7414"/>
      <c r="C7414" s="33"/>
      <c r="D7414" s="33"/>
      <c r="E7414" s="33"/>
      <c r="F7414" s="33"/>
      <c r="G7414" s="33"/>
      <c r="N7414"/>
      <c r="O7414"/>
      <c r="P7414"/>
      <c r="Q7414"/>
      <c r="R7414"/>
      <c r="S7414"/>
      <c r="T7414"/>
      <c r="U7414"/>
      <c r="V7414"/>
      <c r="W7414"/>
      <c r="X7414" s="410"/>
      <c r="Y7414" s="410"/>
      <c r="Z7414" s="410"/>
      <c r="AA7414" s="410"/>
      <c r="AB7414" s="410"/>
      <c r="AC7414" s="410"/>
      <c r="AD7414" s="410"/>
    </row>
    <row r="7415" spans="1:30" s="30" customFormat="1" x14ac:dyDescent="0.25">
      <c r="A7415"/>
      <c r="B7415"/>
      <c r="C7415" s="33"/>
      <c r="D7415" s="33"/>
      <c r="E7415" s="33"/>
      <c r="F7415" s="33"/>
      <c r="G7415" s="33"/>
      <c r="N7415"/>
      <c r="O7415"/>
      <c r="P7415"/>
      <c r="Q7415"/>
      <c r="R7415"/>
      <c r="S7415"/>
      <c r="T7415"/>
      <c r="U7415"/>
      <c r="V7415"/>
      <c r="W7415"/>
      <c r="X7415" s="410"/>
      <c r="Y7415" s="410"/>
      <c r="Z7415" s="410"/>
      <c r="AA7415" s="410"/>
      <c r="AB7415" s="410"/>
      <c r="AC7415" s="410"/>
      <c r="AD7415" s="410"/>
    </row>
    <row r="7416" spans="1:30" s="30" customFormat="1" x14ac:dyDescent="0.25">
      <c r="A7416"/>
      <c r="B7416"/>
      <c r="C7416" s="33"/>
      <c r="D7416" s="33"/>
      <c r="E7416" s="33"/>
      <c r="F7416" s="33"/>
      <c r="G7416" s="33"/>
      <c r="N7416"/>
      <c r="O7416"/>
      <c r="P7416"/>
      <c r="Q7416"/>
      <c r="R7416"/>
      <c r="S7416"/>
      <c r="T7416"/>
      <c r="U7416"/>
      <c r="V7416"/>
      <c r="W7416"/>
      <c r="X7416" s="410"/>
      <c r="Y7416" s="410"/>
      <c r="Z7416" s="410"/>
      <c r="AA7416" s="410"/>
      <c r="AB7416" s="410"/>
      <c r="AC7416" s="410"/>
      <c r="AD7416" s="410"/>
    </row>
    <row r="7417" spans="1:30" s="30" customFormat="1" x14ac:dyDescent="0.25">
      <c r="A7417"/>
      <c r="B7417"/>
      <c r="C7417" s="33"/>
      <c r="D7417" s="33"/>
      <c r="E7417" s="33"/>
      <c r="F7417" s="33"/>
      <c r="G7417" s="33"/>
      <c r="N7417"/>
      <c r="O7417"/>
      <c r="P7417"/>
      <c r="Q7417"/>
      <c r="R7417"/>
      <c r="S7417"/>
      <c r="T7417"/>
      <c r="U7417"/>
      <c r="V7417"/>
      <c r="W7417"/>
      <c r="X7417" s="410"/>
      <c r="Y7417" s="410"/>
      <c r="Z7417" s="410"/>
      <c r="AA7417" s="410"/>
      <c r="AB7417" s="410"/>
      <c r="AC7417" s="410"/>
      <c r="AD7417" s="410"/>
    </row>
    <row r="7418" spans="1:30" s="30" customFormat="1" x14ac:dyDescent="0.25">
      <c r="A7418"/>
      <c r="B7418"/>
      <c r="C7418" s="33"/>
      <c r="D7418" s="33"/>
      <c r="E7418" s="33"/>
      <c r="F7418" s="33"/>
      <c r="G7418" s="33"/>
      <c r="N7418"/>
      <c r="O7418"/>
      <c r="P7418"/>
      <c r="Q7418"/>
      <c r="R7418"/>
      <c r="S7418"/>
      <c r="T7418"/>
      <c r="U7418"/>
      <c r="V7418"/>
      <c r="W7418"/>
      <c r="X7418" s="410"/>
      <c r="Y7418" s="410"/>
      <c r="Z7418" s="410"/>
      <c r="AA7418" s="410"/>
      <c r="AB7418" s="410"/>
      <c r="AC7418" s="410"/>
      <c r="AD7418" s="410"/>
    </row>
    <row r="7419" spans="1:30" s="30" customFormat="1" x14ac:dyDescent="0.25">
      <c r="A7419"/>
      <c r="B7419"/>
      <c r="C7419" s="33"/>
      <c r="D7419" s="33"/>
      <c r="E7419" s="33"/>
      <c r="F7419" s="33"/>
      <c r="G7419" s="33"/>
      <c r="N7419"/>
      <c r="O7419"/>
      <c r="P7419"/>
      <c r="Q7419"/>
      <c r="R7419"/>
      <c r="S7419"/>
      <c r="T7419"/>
      <c r="U7419"/>
      <c r="V7419"/>
      <c r="W7419"/>
      <c r="X7419" s="410"/>
      <c r="Y7419" s="410"/>
      <c r="Z7419" s="410"/>
      <c r="AA7419" s="410"/>
      <c r="AB7419" s="410"/>
      <c r="AC7419" s="410"/>
      <c r="AD7419" s="410"/>
    </row>
    <row r="7420" spans="1:30" s="30" customFormat="1" x14ac:dyDescent="0.25">
      <c r="A7420"/>
      <c r="B7420"/>
      <c r="C7420" s="33"/>
      <c r="D7420" s="33"/>
      <c r="E7420" s="33"/>
      <c r="F7420" s="33"/>
      <c r="G7420" s="33"/>
      <c r="N7420"/>
      <c r="O7420"/>
      <c r="P7420"/>
      <c r="Q7420"/>
      <c r="R7420"/>
      <c r="S7420"/>
      <c r="T7420"/>
      <c r="U7420"/>
      <c r="V7420"/>
      <c r="W7420"/>
      <c r="X7420" s="410"/>
      <c r="Y7420" s="410"/>
      <c r="Z7420" s="410"/>
      <c r="AA7420" s="410"/>
      <c r="AB7420" s="410"/>
      <c r="AC7420" s="410"/>
      <c r="AD7420" s="410"/>
    </row>
    <row r="7421" spans="1:30" s="30" customFormat="1" x14ac:dyDescent="0.25">
      <c r="A7421"/>
      <c r="B7421"/>
      <c r="C7421" s="33"/>
      <c r="D7421" s="33"/>
      <c r="E7421" s="33"/>
      <c r="F7421" s="33"/>
      <c r="G7421" s="33"/>
      <c r="N7421"/>
      <c r="O7421"/>
      <c r="P7421"/>
      <c r="Q7421"/>
      <c r="R7421"/>
      <c r="S7421"/>
      <c r="T7421"/>
      <c r="U7421"/>
      <c r="V7421"/>
      <c r="W7421"/>
      <c r="X7421" s="410"/>
      <c r="Y7421" s="410"/>
      <c r="Z7421" s="410"/>
      <c r="AA7421" s="410"/>
      <c r="AB7421" s="410"/>
      <c r="AC7421" s="410"/>
      <c r="AD7421" s="410"/>
    </row>
    <row r="7422" spans="1:30" s="30" customFormat="1" x14ac:dyDescent="0.25">
      <c r="A7422"/>
      <c r="B7422"/>
      <c r="C7422" s="33"/>
      <c r="D7422" s="33"/>
      <c r="E7422" s="33"/>
      <c r="F7422" s="33"/>
      <c r="G7422" s="33"/>
      <c r="N7422"/>
      <c r="O7422"/>
      <c r="P7422"/>
      <c r="Q7422"/>
      <c r="R7422"/>
      <c r="S7422"/>
      <c r="T7422"/>
      <c r="U7422"/>
      <c r="V7422"/>
      <c r="W7422"/>
      <c r="X7422" s="410"/>
      <c r="Y7422" s="410"/>
      <c r="Z7422" s="410"/>
      <c r="AA7422" s="410"/>
      <c r="AB7422" s="410"/>
      <c r="AC7422" s="410"/>
      <c r="AD7422" s="410"/>
    </row>
    <row r="7423" spans="1:30" s="30" customFormat="1" x14ac:dyDescent="0.25">
      <c r="A7423"/>
      <c r="B7423"/>
      <c r="C7423" s="33"/>
      <c r="D7423" s="33"/>
      <c r="E7423" s="33"/>
      <c r="F7423" s="33"/>
      <c r="G7423" s="33"/>
      <c r="N7423"/>
      <c r="O7423"/>
      <c r="P7423"/>
      <c r="Q7423"/>
      <c r="R7423"/>
      <c r="S7423"/>
      <c r="T7423"/>
      <c r="U7423"/>
      <c r="V7423"/>
      <c r="W7423"/>
      <c r="X7423" s="410"/>
      <c r="Y7423" s="410"/>
      <c r="Z7423" s="410"/>
      <c r="AA7423" s="410"/>
      <c r="AB7423" s="410"/>
      <c r="AC7423" s="410"/>
      <c r="AD7423" s="410"/>
    </row>
    <row r="7424" spans="1:30" s="30" customFormat="1" x14ac:dyDescent="0.25">
      <c r="A7424"/>
      <c r="B7424"/>
      <c r="C7424" s="33"/>
      <c r="D7424" s="33"/>
      <c r="E7424" s="33"/>
      <c r="F7424" s="33"/>
      <c r="G7424" s="33"/>
      <c r="N7424"/>
      <c r="O7424"/>
      <c r="P7424"/>
      <c r="Q7424"/>
      <c r="R7424"/>
      <c r="S7424"/>
      <c r="T7424"/>
      <c r="U7424"/>
      <c r="V7424"/>
      <c r="W7424"/>
      <c r="X7424" s="410"/>
      <c r="Y7424" s="410"/>
      <c r="Z7424" s="410"/>
      <c r="AA7424" s="410"/>
      <c r="AB7424" s="410"/>
      <c r="AC7424" s="410"/>
      <c r="AD7424" s="410"/>
    </row>
    <row r="7425" spans="1:30" s="30" customFormat="1" x14ac:dyDescent="0.25">
      <c r="A7425"/>
      <c r="B7425"/>
      <c r="C7425" s="33"/>
      <c r="D7425" s="33"/>
      <c r="E7425" s="33"/>
      <c r="F7425" s="33"/>
      <c r="G7425" s="33"/>
      <c r="N7425"/>
      <c r="O7425"/>
      <c r="P7425"/>
      <c r="Q7425"/>
      <c r="R7425"/>
      <c r="S7425"/>
      <c r="T7425"/>
      <c r="U7425"/>
      <c r="V7425"/>
      <c r="W7425"/>
      <c r="X7425" s="410"/>
      <c r="Y7425" s="410"/>
      <c r="Z7425" s="410"/>
      <c r="AA7425" s="410"/>
      <c r="AB7425" s="410"/>
      <c r="AC7425" s="410"/>
      <c r="AD7425" s="410"/>
    </row>
    <row r="7426" spans="1:30" s="30" customFormat="1" x14ac:dyDescent="0.25">
      <c r="A7426"/>
      <c r="B7426"/>
      <c r="C7426" s="33"/>
      <c r="D7426" s="33"/>
      <c r="E7426" s="33"/>
      <c r="F7426" s="33"/>
      <c r="G7426" s="33"/>
      <c r="N7426"/>
      <c r="O7426"/>
      <c r="P7426"/>
      <c r="Q7426"/>
      <c r="R7426"/>
      <c r="S7426"/>
      <c r="T7426"/>
      <c r="U7426"/>
      <c r="V7426"/>
      <c r="W7426"/>
      <c r="X7426" s="410"/>
      <c r="Y7426" s="410"/>
      <c r="Z7426" s="410"/>
      <c r="AA7426" s="410"/>
      <c r="AB7426" s="410"/>
      <c r="AC7426" s="410"/>
      <c r="AD7426" s="410"/>
    </row>
    <row r="7427" spans="1:30" s="30" customFormat="1" x14ac:dyDescent="0.25">
      <c r="A7427"/>
      <c r="B7427"/>
      <c r="C7427" s="33"/>
      <c r="D7427" s="33"/>
      <c r="E7427" s="33"/>
      <c r="F7427" s="33"/>
      <c r="G7427" s="33"/>
      <c r="N7427"/>
      <c r="O7427"/>
      <c r="P7427"/>
      <c r="Q7427"/>
      <c r="R7427"/>
      <c r="S7427"/>
      <c r="T7427"/>
      <c r="U7427"/>
      <c r="V7427"/>
      <c r="W7427"/>
      <c r="X7427" s="410"/>
      <c r="Y7427" s="410"/>
      <c r="Z7427" s="410"/>
      <c r="AA7427" s="410"/>
      <c r="AB7427" s="410"/>
      <c r="AC7427" s="410"/>
      <c r="AD7427" s="410"/>
    </row>
    <row r="7428" spans="1:30" s="30" customFormat="1" x14ac:dyDescent="0.25">
      <c r="A7428"/>
      <c r="B7428"/>
      <c r="C7428" s="33"/>
      <c r="D7428" s="33"/>
      <c r="E7428" s="33"/>
      <c r="F7428" s="33"/>
      <c r="G7428" s="33"/>
      <c r="N7428"/>
      <c r="O7428"/>
      <c r="P7428"/>
      <c r="Q7428"/>
      <c r="R7428"/>
      <c r="S7428"/>
      <c r="T7428"/>
      <c r="U7428"/>
      <c r="V7428"/>
      <c r="W7428"/>
      <c r="X7428" s="410"/>
      <c r="Y7428" s="410"/>
      <c r="Z7428" s="410"/>
      <c r="AA7428" s="410"/>
      <c r="AB7428" s="410"/>
      <c r="AC7428" s="410"/>
      <c r="AD7428" s="410"/>
    </row>
    <row r="7429" spans="1:30" s="30" customFormat="1" x14ac:dyDescent="0.25">
      <c r="A7429"/>
      <c r="B7429"/>
      <c r="C7429" s="33"/>
      <c r="D7429" s="33"/>
      <c r="E7429" s="33"/>
      <c r="F7429" s="33"/>
      <c r="G7429" s="33"/>
      <c r="N7429"/>
      <c r="O7429"/>
      <c r="P7429"/>
      <c r="Q7429"/>
      <c r="R7429"/>
      <c r="S7429"/>
      <c r="T7429"/>
      <c r="U7429"/>
      <c r="V7429"/>
      <c r="W7429"/>
      <c r="X7429" s="410"/>
      <c r="Y7429" s="410"/>
      <c r="Z7429" s="410"/>
      <c r="AA7429" s="410"/>
      <c r="AB7429" s="410"/>
      <c r="AC7429" s="410"/>
      <c r="AD7429" s="410"/>
    </row>
    <row r="7430" spans="1:30" s="30" customFormat="1" x14ac:dyDescent="0.25">
      <c r="A7430"/>
      <c r="B7430"/>
      <c r="C7430" s="33"/>
      <c r="D7430" s="33"/>
      <c r="E7430" s="33"/>
      <c r="F7430" s="33"/>
      <c r="G7430" s="33"/>
      <c r="N7430"/>
      <c r="O7430"/>
      <c r="P7430"/>
      <c r="Q7430"/>
      <c r="R7430"/>
      <c r="S7430"/>
      <c r="T7430"/>
      <c r="U7430"/>
      <c r="V7430"/>
      <c r="W7430"/>
      <c r="X7430" s="410"/>
      <c r="Y7430" s="410"/>
      <c r="Z7430" s="410"/>
      <c r="AA7430" s="410"/>
      <c r="AB7430" s="410"/>
      <c r="AC7430" s="410"/>
      <c r="AD7430" s="410"/>
    </row>
    <row r="7431" spans="1:30" s="30" customFormat="1" x14ac:dyDescent="0.25">
      <c r="A7431"/>
      <c r="B7431"/>
      <c r="C7431" s="33"/>
      <c r="D7431" s="33"/>
      <c r="E7431" s="33"/>
      <c r="F7431" s="33"/>
      <c r="G7431" s="33"/>
      <c r="N7431"/>
      <c r="O7431"/>
      <c r="P7431"/>
      <c r="Q7431"/>
      <c r="R7431"/>
      <c r="S7431"/>
      <c r="T7431"/>
      <c r="U7431"/>
      <c r="V7431"/>
      <c r="W7431"/>
      <c r="X7431" s="410"/>
      <c r="Y7431" s="410"/>
      <c r="Z7431" s="410"/>
      <c r="AA7431" s="410"/>
      <c r="AB7431" s="410"/>
      <c r="AC7431" s="410"/>
      <c r="AD7431" s="410"/>
    </row>
    <row r="7432" spans="1:30" s="30" customFormat="1" x14ac:dyDescent="0.25">
      <c r="A7432"/>
      <c r="B7432"/>
      <c r="C7432" s="33"/>
      <c r="D7432" s="33"/>
      <c r="E7432" s="33"/>
      <c r="F7432" s="33"/>
      <c r="G7432" s="33"/>
      <c r="N7432"/>
      <c r="O7432"/>
      <c r="P7432"/>
      <c r="Q7432"/>
      <c r="R7432"/>
      <c r="S7432"/>
      <c r="T7432"/>
      <c r="U7432"/>
      <c r="V7432"/>
      <c r="W7432"/>
      <c r="X7432" s="410"/>
      <c r="Y7432" s="410"/>
      <c r="Z7432" s="410"/>
      <c r="AA7432" s="410"/>
      <c r="AB7432" s="410"/>
      <c r="AC7432" s="410"/>
      <c r="AD7432" s="410"/>
    </row>
    <row r="7433" spans="1:30" s="30" customFormat="1" x14ac:dyDescent="0.25">
      <c r="A7433"/>
      <c r="B7433"/>
      <c r="C7433" s="33"/>
      <c r="D7433" s="33"/>
      <c r="E7433" s="33"/>
      <c r="F7433" s="33"/>
      <c r="G7433" s="33"/>
      <c r="N7433"/>
      <c r="O7433"/>
      <c r="P7433"/>
      <c r="Q7433"/>
      <c r="R7433"/>
      <c r="S7433"/>
      <c r="T7433"/>
      <c r="U7433"/>
      <c r="V7433"/>
      <c r="W7433"/>
      <c r="X7433" s="410"/>
      <c r="Y7433" s="410"/>
      <c r="Z7433" s="410"/>
      <c r="AA7433" s="410"/>
      <c r="AB7433" s="410"/>
      <c r="AC7433" s="410"/>
      <c r="AD7433" s="410"/>
    </row>
    <row r="7434" spans="1:30" s="30" customFormat="1" x14ac:dyDescent="0.25">
      <c r="A7434"/>
      <c r="B7434"/>
      <c r="C7434" s="33"/>
      <c r="D7434" s="33"/>
      <c r="E7434" s="33"/>
      <c r="F7434" s="33"/>
      <c r="G7434" s="33"/>
      <c r="N7434"/>
      <c r="O7434"/>
      <c r="P7434"/>
      <c r="Q7434"/>
      <c r="R7434"/>
      <c r="S7434"/>
      <c r="T7434"/>
      <c r="U7434"/>
      <c r="V7434"/>
      <c r="W7434"/>
      <c r="X7434" s="410"/>
      <c r="Y7434" s="410"/>
      <c r="Z7434" s="410"/>
      <c r="AA7434" s="410"/>
      <c r="AB7434" s="410"/>
      <c r="AC7434" s="410"/>
      <c r="AD7434" s="410"/>
    </row>
    <row r="7435" spans="1:30" s="30" customFormat="1" x14ac:dyDescent="0.25">
      <c r="A7435"/>
      <c r="B7435"/>
      <c r="C7435" s="33"/>
      <c r="D7435" s="33"/>
      <c r="E7435" s="33"/>
      <c r="F7435" s="33"/>
      <c r="G7435" s="33"/>
      <c r="N7435"/>
      <c r="O7435"/>
      <c r="P7435"/>
      <c r="Q7435"/>
      <c r="R7435"/>
      <c r="S7435"/>
      <c r="T7435"/>
      <c r="U7435"/>
      <c r="V7435"/>
      <c r="W7435"/>
      <c r="X7435" s="410"/>
      <c r="Y7435" s="410"/>
      <c r="Z7435" s="410"/>
      <c r="AA7435" s="410"/>
      <c r="AB7435" s="410"/>
      <c r="AC7435" s="410"/>
      <c r="AD7435" s="410"/>
    </row>
    <row r="7436" spans="1:30" s="30" customFormat="1" x14ac:dyDescent="0.25">
      <c r="A7436"/>
      <c r="B7436"/>
      <c r="C7436" s="33"/>
      <c r="D7436" s="33"/>
      <c r="E7436" s="33"/>
      <c r="F7436" s="33"/>
      <c r="G7436" s="33"/>
      <c r="N7436"/>
      <c r="O7436"/>
      <c r="P7436"/>
      <c r="Q7436"/>
      <c r="R7436"/>
      <c r="S7436"/>
      <c r="T7436"/>
      <c r="U7436"/>
      <c r="V7436"/>
      <c r="W7436"/>
      <c r="X7436" s="410"/>
      <c r="Y7436" s="410"/>
      <c r="Z7436" s="410"/>
      <c r="AA7436" s="410"/>
      <c r="AB7436" s="410"/>
      <c r="AC7436" s="410"/>
      <c r="AD7436" s="410"/>
    </row>
    <row r="7437" spans="1:30" s="30" customFormat="1" x14ac:dyDescent="0.25">
      <c r="A7437"/>
      <c r="B7437"/>
      <c r="C7437" s="33"/>
      <c r="D7437" s="33"/>
      <c r="E7437" s="33"/>
      <c r="F7437" s="33"/>
      <c r="G7437" s="33"/>
      <c r="N7437"/>
      <c r="O7437"/>
      <c r="P7437"/>
      <c r="Q7437"/>
      <c r="R7437"/>
      <c r="S7437"/>
      <c r="T7437"/>
      <c r="U7437"/>
      <c r="V7437"/>
      <c r="W7437"/>
      <c r="X7437" s="410"/>
      <c r="Y7437" s="410"/>
      <c r="Z7437" s="410"/>
      <c r="AA7437" s="410"/>
      <c r="AB7437" s="410"/>
      <c r="AC7437" s="410"/>
      <c r="AD7437" s="410"/>
    </row>
    <row r="7438" spans="1:30" s="30" customFormat="1" x14ac:dyDescent="0.25">
      <c r="A7438"/>
      <c r="B7438"/>
      <c r="C7438" s="33"/>
      <c r="D7438" s="33"/>
      <c r="E7438" s="33"/>
      <c r="F7438" s="33"/>
      <c r="G7438" s="33"/>
      <c r="N7438"/>
      <c r="O7438"/>
      <c r="P7438"/>
      <c r="Q7438"/>
      <c r="R7438"/>
      <c r="S7438"/>
      <c r="T7438"/>
      <c r="U7438"/>
      <c r="V7438"/>
      <c r="W7438"/>
      <c r="X7438" s="410"/>
      <c r="Y7438" s="410"/>
      <c r="Z7438" s="410"/>
      <c r="AA7438" s="410"/>
      <c r="AB7438" s="410"/>
      <c r="AC7438" s="410"/>
      <c r="AD7438" s="410"/>
    </row>
    <row r="7439" spans="1:30" s="30" customFormat="1" x14ac:dyDescent="0.25">
      <c r="A7439"/>
      <c r="B7439"/>
      <c r="C7439" s="33"/>
      <c r="D7439" s="33"/>
      <c r="E7439" s="33"/>
      <c r="F7439" s="33"/>
      <c r="G7439" s="33"/>
      <c r="N7439"/>
      <c r="O7439"/>
      <c r="P7439"/>
      <c r="Q7439"/>
      <c r="R7439"/>
      <c r="S7439"/>
      <c r="T7439"/>
      <c r="U7439"/>
      <c r="V7439"/>
      <c r="W7439"/>
      <c r="X7439" s="410"/>
      <c r="Y7439" s="410"/>
      <c r="Z7439" s="410"/>
      <c r="AA7439" s="410"/>
      <c r="AB7439" s="410"/>
      <c r="AC7439" s="410"/>
      <c r="AD7439" s="410"/>
    </row>
    <row r="7440" spans="1:30" s="30" customFormat="1" x14ac:dyDescent="0.25">
      <c r="A7440"/>
      <c r="B7440"/>
      <c r="C7440" s="33"/>
      <c r="D7440" s="33"/>
      <c r="E7440" s="33"/>
      <c r="F7440" s="33"/>
      <c r="G7440" s="33"/>
      <c r="N7440"/>
      <c r="O7440"/>
      <c r="P7440"/>
      <c r="Q7440"/>
      <c r="R7440"/>
      <c r="S7440"/>
      <c r="T7440"/>
      <c r="U7440"/>
      <c r="V7440"/>
      <c r="W7440"/>
      <c r="X7440" s="410"/>
      <c r="Y7440" s="410"/>
      <c r="Z7440" s="410"/>
      <c r="AA7440" s="410"/>
      <c r="AB7440" s="410"/>
      <c r="AC7440" s="410"/>
      <c r="AD7440" s="410"/>
    </row>
    <row r="7441" spans="1:30" s="30" customFormat="1" x14ac:dyDescent="0.25">
      <c r="A7441"/>
      <c r="B7441"/>
      <c r="C7441" s="33"/>
      <c r="D7441" s="33"/>
      <c r="E7441" s="33"/>
      <c r="F7441" s="33"/>
      <c r="G7441" s="33"/>
      <c r="N7441"/>
      <c r="O7441"/>
      <c r="P7441"/>
      <c r="Q7441"/>
      <c r="R7441"/>
      <c r="S7441"/>
      <c r="T7441"/>
      <c r="U7441"/>
      <c r="V7441"/>
      <c r="W7441"/>
      <c r="X7441" s="410"/>
      <c r="Y7441" s="410"/>
      <c r="Z7441" s="410"/>
      <c r="AA7441" s="410"/>
      <c r="AB7441" s="410"/>
      <c r="AC7441" s="410"/>
      <c r="AD7441" s="410"/>
    </row>
    <row r="7442" spans="1:30" s="30" customFormat="1" x14ac:dyDescent="0.25">
      <c r="A7442"/>
      <c r="B7442"/>
      <c r="C7442" s="33"/>
      <c r="D7442" s="33"/>
      <c r="E7442" s="33"/>
      <c r="F7442" s="33"/>
      <c r="G7442" s="33"/>
      <c r="N7442"/>
      <c r="O7442"/>
      <c r="P7442"/>
      <c r="Q7442"/>
      <c r="R7442"/>
      <c r="S7442"/>
      <c r="T7442"/>
      <c r="U7442"/>
      <c r="V7442"/>
      <c r="W7442"/>
      <c r="X7442" s="410"/>
      <c r="Y7442" s="410"/>
      <c r="Z7442" s="410"/>
      <c r="AA7442" s="410"/>
      <c r="AB7442" s="410"/>
      <c r="AC7442" s="410"/>
      <c r="AD7442" s="410"/>
    </row>
    <row r="7443" spans="1:30" s="30" customFormat="1" x14ac:dyDescent="0.25">
      <c r="A7443"/>
      <c r="B7443"/>
      <c r="C7443" s="33"/>
      <c r="D7443" s="33"/>
      <c r="E7443" s="33"/>
      <c r="F7443" s="33"/>
      <c r="G7443" s="33"/>
      <c r="N7443"/>
      <c r="O7443"/>
      <c r="P7443"/>
      <c r="Q7443"/>
      <c r="R7443"/>
      <c r="S7443"/>
      <c r="T7443"/>
      <c r="U7443"/>
      <c r="V7443"/>
      <c r="W7443"/>
      <c r="X7443" s="410"/>
      <c r="Y7443" s="410"/>
      <c r="Z7443" s="410"/>
      <c r="AA7443" s="410"/>
      <c r="AB7443" s="410"/>
      <c r="AC7443" s="410"/>
      <c r="AD7443" s="410"/>
    </row>
    <row r="7444" spans="1:30" s="30" customFormat="1" x14ac:dyDescent="0.25">
      <c r="A7444"/>
      <c r="B7444"/>
      <c r="C7444" s="33"/>
      <c r="D7444" s="33"/>
      <c r="E7444" s="33"/>
      <c r="F7444" s="33"/>
      <c r="G7444" s="33"/>
      <c r="N7444"/>
      <c r="O7444"/>
      <c r="P7444"/>
      <c r="Q7444"/>
      <c r="R7444"/>
      <c r="S7444"/>
      <c r="T7444"/>
      <c r="U7444"/>
      <c r="V7444"/>
      <c r="W7444"/>
      <c r="X7444" s="410"/>
      <c r="Y7444" s="410"/>
      <c r="Z7444" s="410"/>
      <c r="AA7444" s="410"/>
      <c r="AB7444" s="410"/>
      <c r="AC7444" s="410"/>
      <c r="AD7444" s="410"/>
    </row>
    <row r="7445" spans="1:30" s="30" customFormat="1" x14ac:dyDescent="0.25">
      <c r="A7445"/>
      <c r="B7445"/>
      <c r="C7445" s="33"/>
      <c r="D7445" s="33"/>
      <c r="E7445" s="33"/>
      <c r="F7445" s="33"/>
      <c r="G7445" s="33"/>
      <c r="N7445"/>
      <c r="O7445"/>
      <c r="P7445"/>
      <c r="Q7445"/>
      <c r="R7445"/>
      <c r="S7445"/>
      <c r="T7445"/>
      <c r="U7445"/>
      <c r="V7445"/>
      <c r="W7445"/>
      <c r="X7445" s="410"/>
      <c r="Y7445" s="410"/>
      <c r="Z7445" s="410"/>
      <c r="AA7445" s="410"/>
      <c r="AB7445" s="410"/>
      <c r="AC7445" s="410"/>
      <c r="AD7445" s="410"/>
    </row>
    <row r="7446" spans="1:30" s="30" customFormat="1" x14ac:dyDescent="0.25">
      <c r="A7446"/>
      <c r="B7446"/>
      <c r="C7446" s="33"/>
      <c r="D7446" s="33"/>
      <c r="E7446" s="33"/>
      <c r="F7446" s="33"/>
      <c r="G7446" s="33"/>
      <c r="N7446"/>
      <c r="O7446"/>
      <c r="P7446"/>
      <c r="Q7446"/>
      <c r="R7446"/>
      <c r="S7446"/>
      <c r="T7446"/>
      <c r="U7446"/>
      <c r="V7446"/>
      <c r="W7446"/>
      <c r="X7446" s="410"/>
      <c r="Y7446" s="410"/>
      <c r="Z7446" s="410"/>
      <c r="AA7446" s="410"/>
      <c r="AB7446" s="410"/>
      <c r="AC7446" s="410"/>
      <c r="AD7446" s="410"/>
    </row>
    <row r="7447" spans="1:30" s="30" customFormat="1" x14ac:dyDescent="0.25">
      <c r="A7447"/>
      <c r="B7447"/>
      <c r="C7447" s="33"/>
      <c r="D7447" s="33"/>
      <c r="E7447" s="33"/>
      <c r="F7447" s="33"/>
      <c r="G7447" s="33"/>
      <c r="N7447"/>
      <c r="O7447"/>
      <c r="P7447"/>
      <c r="Q7447"/>
      <c r="R7447"/>
      <c r="S7447"/>
      <c r="T7447"/>
      <c r="U7447"/>
      <c r="V7447"/>
      <c r="W7447"/>
      <c r="X7447" s="410"/>
      <c r="Y7447" s="410"/>
      <c r="Z7447" s="410"/>
      <c r="AA7447" s="410"/>
      <c r="AB7447" s="410"/>
      <c r="AC7447" s="410"/>
      <c r="AD7447" s="410"/>
    </row>
    <row r="7448" spans="1:30" s="30" customFormat="1" x14ac:dyDescent="0.25">
      <c r="A7448"/>
      <c r="B7448"/>
      <c r="C7448" s="33"/>
      <c r="D7448" s="33"/>
      <c r="E7448" s="33"/>
      <c r="F7448" s="33"/>
      <c r="G7448" s="33"/>
      <c r="N7448"/>
      <c r="O7448"/>
      <c r="P7448"/>
      <c r="Q7448"/>
      <c r="R7448"/>
      <c r="S7448"/>
      <c r="T7448"/>
      <c r="U7448"/>
      <c r="V7448"/>
      <c r="W7448"/>
      <c r="X7448" s="410"/>
      <c r="Y7448" s="410"/>
      <c r="Z7448" s="410"/>
      <c r="AA7448" s="410"/>
      <c r="AB7448" s="410"/>
      <c r="AC7448" s="410"/>
      <c r="AD7448" s="410"/>
    </row>
    <row r="7449" spans="1:30" s="30" customFormat="1" x14ac:dyDescent="0.25">
      <c r="A7449"/>
      <c r="B7449"/>
      <c r="C7449" s="33"/>
      <c r="D7449" s="33"/>
      <c r="E7449" s="33"/>
      <c r="F7449" s="33"/>
      <c r="G7449" s="33"/>
      <c r="N7449"/>
      <c r="O7449"/>
      <c r="P7449"/>
      <c r="Q7449"/>
      <c r="R7449"/>
      <c r="S7449"/>
      <c r="T7449"/>
      <c r="U7449"/>
      <c r="V7449"/>
      <c r="W7449"/>
      <c r="X7449" s="410"/>
      <c r="Y7449" s="410"/>
      <c r="Z7449" s="410"/>
      <c r="AA7449" s="410"/>
      <c r="AB7449" s="410"/>
      <c r="AC7449" s="410"/>
      <c r="AD7449" s="410"/>
    </row>
    <row r="7450" spans="1:30" s="30" customFormat="1" x14ac:dyDescent="0.25">
      <c r="A7450"/>
      <c r="B7450"/>
      <c r="C7450" s="33"/>
      <c r="D7450" s="33"/>
      <c r="E7450" s="33"/>
      <c r="F7450" s="33"/>
      <c r="G7450" s="33"/>
      <c r="N7450"/>
      <c r="O7450"/>
      <c r="P7450"/>
      <c r="Q7450"/>
      <c r="R7450"/>
      <c r="S7450"/>
      <c r="T7450"/>
      <c r="U7450"/>
      <c r="V7450"/>
      <c r="W7450"/>
      <c r="X7450" s="410"/>
      <c r="Y7450" s="410"/>
      <c r="Z7450" s="410"/>
      <c r="AA7450" s="410"/>
      <c r="AB7450" s="410"/>
      <c r="AC7450" s="410"/>
      <c r="AD7450" s="410"/>
    </row>
    <row r="7451" spans="1:30" s="30" customFormat="1" x14ac:dyDescent="0.25">
      <c r="A7451"/>
      <c r="B7451"/>
      <c r="C7451" s="33"/>
      <c r="D7451" s="33"/>
      <c r="E7451" s="33"/>
      <c r="F7451" s="33"/>
      <c r="G7451" s="33"/>
      <c r="N7451"/>
      <c r="O7451"/>
      <c r="P7451"/>
      <c r="Q7451"/>
      <c r="R7451"/>
      <c r="S7451"/>
      <c r="T7451"/>
      <c r="U7451"/>
      <c r="V7451"/>
      <c r="W7451"/>
      <c r="X7451" s="410"/>
      <c r="Y7451" s="410"/>
      <c r="Z7451" s="410"/>
      <c r="AA7451" s="410"/>
      <c r="AB7451" s="410"/>
      <c r="AC7451" s="410"/>
      <c r="AD7451" s="410"/>
    </row>
    <row r="7452" spans="1:30" s="30" customFormat="1" x14ac:dyDescent="0.25">
      <c r="A7452"/>
      <c r="B7452"/>
      <c r="C7452" s="33"/>
      <c r="D7452" s="33"/>
      <c r="E7452" s="33"/>
      <c r="F7452" s="33"/>
      <c r="G7452" s="33"/>
      <c r="N7452"/>
      <c r="O7452"/>
      <c r="P7452"/>
      <c r="Q7452"/>
      <c r="R7452"/>
      <c r="S7452"/>
      <c r="T7452"/>
      <c r="U7452"/>
      <c r="V7452"/>
      <c r="W7452"/>
      <c r="X7452" s="410"/>
      <c r="Y7452" s="410"/>
      <c r="Z7452" s="410"/>
      <c r="AA7452" s="410"/>
      <c r="AB7452" s="410"/>
      <c r="AC7452" s="410"/>
      <c r="AD7452" s="410"/>
    </row>
    <row r="7453" spans="1:30" s="30" customFormat="1" x14ac:dyDescent="0.25">
      <c r="A7453"/>
      <c r="B7453"/>
      <c r="C7453" s="33"/>
      <c r="D7453" s="33"/>
      <c r="E7453" s="33"/>
      <c r="F7453" s="33"/>
      <c r="G7453" s="33"/>
      <c r="N7453"/>
      <c r="O7453"/>
      <c r="P7453"/>
      <c r="Q7453"/>
      <c r="R7453"/>
      <c r="S7453"/>
      <c r="T7453"/>
      <c r="U7453"/>
      <c r="V7453"/>
      <c r="W7453"/>
      <c r="X7453" s="410"/>
      <c r="Y7453" s="410"/>
      <c r="Z7453" s="410"/>
      <c r="AA7453" s="410"/>
      <c r="AB7453" s="410"/>
      <c r="AC7453" s="410"/>
      <c r="AD7453" s="410"/>
    </row>
    <row r="7454" spans="1:30" s="30" customFormat="1" x14ac:dyDescent="0.25">
      <c r="A7454"/>
      <c r="B7454"/>
      <c r="C7454" s="33"/>
      <c r="D7454" s="33"/>
      <c r="E7454" s="33"/>
      <c r="F7454" s="33"/>
      <c r="G7454" s="33"/>
      <c r="N7454"/>
      <c r="O7454"/>
      <c r="P7454"/>
      <c r="Q7454"/>
      <c r="R7454"/>
      <c r="S7454"/>
      <c r="T7454"/>
      <c r="U7454"/>
      <c r="V7454"/>
      <c r="W7454"/>
      <c r="X7454" s="410"/>
      <c r="Y7454" s="410"/>
      <c r="Z7454" s="410"/>
      <c r="AA7454" s="410"/>
      <c r="AB7454" s="410"/>
      <c r="AC7454" s="410"/>
      <c r="AD7454" s="410"/>
    </row>
    <row r="7455" spans="1:30" s="30" customFormat="1" x14ac:dyDescent="0.25">
      <c r="A7455"/>
      <c r="B7455"/>
      <c r="C7455" s="33"/>
      <c r="D7455" s="33"/>
      <c r="E7455" s="33"/>
      <c r="F7455" s="33"/>
      <c r="G7455" s="33"/>
      <c r="N7455"/>
      <c r="O7455"/>
      <c r="P7455"/>
      <c r="Q7455"/>
      <c r="R7455"/>
      <c r="S7455"/>
      <c r="T7455"/>
      <c r="U7455"/>
      <c r="V7455"/>
      <c r="W7455"/>
      <c r="X7455" s="410"/>
      <c r="Y7455" s="410"/>
      <c r="Z7455" s="410"/>
      <c r="AA7455" s="410"/>
      <c r="AB7455" s="410"/>
      <c r="AC7455" s="410"/>
      <c r="AD7455" s="410"/>
    </row>
    <row r="7456" spans="1:30" s="30" customFormat="1" x14ac:dyDescent="0.25">
      <c r="A7456"/>
      <c r="B7456"/>
      <c r="C7456" s="33"/>
      <c r="D7456" s="33"/>
      <c r="E7456" s="33"/>
      <c r="F7456" s="33"/>
      <c r="G7456" s="33"/>
      <c r="N7456"/>
      <c r="O7456"/>
      <c r="P7456"/>
      <c r="Q7456"/>
      <c r="R7456"/>
      <c r="S7456"/>
      <c r="T7456"/>
      <c r="U7456"/>
      <c r="V7456"/>
      <c r="W7456"/>
      <c r="X7456" s="410"/>
      <c r="Y7456" s="410"/>
      <c r="Z7456" s="410"/>
      <c r="AA7456" s="410"/>
      <c r="AB7456" s="410"/>
      <c r="AC7456" s="410"/>
      <c r="AD7456" s="410"/>
    </row>
    <row r="7457" spans="1:30" s="30" customFormat="1" x14ac:dyDescent="0.25">
      <c r="A7457"/>
      <c r="B7457"/>
      <c r="C7457" s="33"/>
      <c r="D7457" s="33"/>
      <c r="E7457" s="33"/>
      <c r="F7457" s="33"/>
      <c r="G7457" s="33"/>
      <c r="N7457"/>
      <c r="O7457"/>
      <c r="P7457"/>
      <c r="Q7457"/>
      <c r="R7457"/>
      <c r="S7457"/>
      <c r="T7457"/>
      <c r="U7457"/>
      <c r="V7457"/>
      <c r="W7457"/>
      <c r="X7457" s="410"/>
      <c r="Y7457" s="410"/>
      <c r="Z7457" s="410"/>
      <c r="AA7457" s="410"/>
      <c r="AB7457" s="410"/>
      <c r="AC7457" s="410"/>
      <c r="AD7457" s="410"/>
    </row>
    <row r="7458" spans="1:30" s="30" customFormat="1" x14ac:dyDescent="0.25">
      <c r="A7458"/>
      <c r="B7458"/>
      <c r="C7458" s="33"/>
      <c r="D7458" s="33"/>
      <c r="E7458" s="33"/>
      <c r="F7458" s="33"/>
      <c r="G7458" s="33"/>
      <c r="N7458"/>
      <c r="O7458"/>
      <c r="P7458"/>
      <c r="Q7458"/>
      <c r="R7458"/>
      <c r="S7458"/>
      <c r="T7458"/>
      <c r="U7458"/>
      <c r="V7458"/>
      <c r="W7458"/>
      <c r="X7458" s="410"/>
      <c r="Y7458" s="410"/>
      <c r="Z7458" s="410"/>
      <c r="AA7458" s="410"/>
      <c r="AB7458" s="410"/>
      <c r="AC7458" s="410"/>
      <c r="AD7458" s="410"/>
    </row>
    <row r="7459" spans="1:30" s="30" customFormat="1" x14ac:dyDescent="0.25">
      <c r="A7459"/>
      <c r="B7459"/>
      <c r="C7459" s="33"/>
      <c r="D7459" s="33"/>
      <c r="E7459" s="33"/>
      <c r="F7459" s="33"/>
      <c r="G7459" s="33"/>
      <c r="N7459"/>
      <c r="O7459"/>
      <c r="P7459"/>
      <c r="Q7459"/>
      <c r="R7459"/>
      <c r="S7459"/>
      <c r="T7459"/>
      <c r="U7459"/>
      <c r="V7459"/>
      <c r="W7459"/>
      <c r="X7459" s="410"/>
      <c r="Y7459" s="410"/>
      <c r="Z7459" s="410"/>
      <c r="AA7459" s="410"/>
      <c r="AB7459" s="410"/>
      <c r="AC7459" s="410"/>
      <c r="AD7459" s="410"/>
    </row>
    <row r="7460" spans="1:30" s="30" customFormat="1" x14ac:dyDescent="0.25">
      <c r="A7460"/>
      <c r="B7460"/>
      <c r="C7460" s="33"/>
      <c r="D7460" s="33"/>
      <c r="E7460" s="33"/>
      <c r="F7460" s="33"/>
      <c r="G7460" s="33"/>
      <c r="N7460"/>
      <c r="O7460"/>
      <c r="P7460"/>
      <c r="Q7460"/>
      <c r="R7460"/>
      <c r="S7460"/>
      <c r="T7460"/>
      <c r="U7460"/>
      <c r="V7460"/>
      <c r="W7460"/>
      <c r="X7460" s="410"/>
      <c r="Y7460" s="410"/>
      <c r="Z7460" s="410"/>
      <c r="AA7460" s="410"/>
      <c r="AB7460" s="410"/>
      <c r="AC7460" s="410"/>
      <c r="AD7460" s="410"/>
    </row>
    <row r="7461" spans="1:30" s="30" customFormat="1" x14ac:dyDescent="0.25">
      <c r="A7461"/>
      <c r="B7461"/>
      <c r="C7461" s="33"/>
      <c r="D7461" s="33"/>
      <c r="E7461" s="33"/>
      <c r="F7461" s="33"/>
      <c r="G7461" s="33"/>
      <c r="N7461"/>
      <c r="O7461"/>
      <c r="P7461"/>
      <c r="Q7461"/>
      <c r="R7461"/>
      <c r="S7461"/>
      <c r="T7461"/>
      <c r="U7461"/>
      <c r="V7461"/>
      <c r="W7461"/>
      <c r="X7461" s="410"/>
      <c r="Y7461" s="410"/>
      <c r="Z7461" s="410"/>
      <c r="AA7461" s="410"/>
      <c r="AB7461" s="410"/>
      <c r="AC7461" s="410"/>
      <c r="AD7461" s="410"/>
    </row>
    <row r="7462" spans="1:30" s="30" customFormat="1" x14ac:dyDescent="0.25">
      <c r="A7462"/>
      <c r="B7462"/>
      <c r="C7462" s="33"/>
      <c r="D7462" s="33"/>
      <c r="E7462" s="33"/>
      <c r="F7462" s="33"/>
      <c r="G7462" s="33"/>
      <c r="N7462"/>
      <c r="O7462"/>
      <c r="P7462"/>
      <c r="Q7462"/>
      <c r="R7462"/>
      <c r="S7462"/>
      <c r="T7462"/>
      <c r="U7462"/>
      <c r="V7462"/>
      <c r="W7462"/>
      <c r="X7462" s="410"/>
      <c r="Y7462" s="410"/>
      <c r="Z7462" s="410"/>
      <c r="AA7462" s="410"/>
      <c r="AB7462" s="410"/>
      <c r="AC7462" s="410"/>
      <c r="AD7462" s="410"/>
    </row>
    <row r="7463" spans="1:30" s="30" customFormat="1" x14ac:dyDescent="0.25">
      <c r="A7463"/>
      <c r="B7463"/>
      <c r="C7463" s="33"/>
      <c r="D7463" s="33"/>
      <c r="E7463" s="33"/>
      <c r="F7463" s="33"/>
      <c r="G7463" s="33"/>
      <c r="N7463"/>
      <c r="O7463"/>
      <c r="P7463"/>
      <c r="Q7463"/>
      <c r="R7463"/>
      <c r="S7463"/>
      <c r="T7463"/>
      <c r="U7463"/>
      <c r="V7463"/>
      <c r="W7463"/>
      <c r="X7463" s="410"/>
      <c r="Y7463" s="410"/>
      <c r="Z7463" s="410"/>
      <c r="AA7463" s="410"/>
      <c r="AB7463" s="410"/>
      <c r="AC7463" s="410"/>
      <c r="AD7463" s="410"/>
    </row>
    <row r="7464" spans="1:30" s="30" customFormat="1" x14ac:dyDescent="0.25">
      <c r="A7464"/>
      <c r="B7464"/>
      <c r="C7464" s="33"/>
      <c r="D7464" s="33"/>
      <c r="E7464" s="33"/>
      <c r="F7464" s="33"/>
      <c r="G7464" s="33"/>
      <c r="N7464"/>
      <c r="O7464"/>
      <c r="P7464"/>
      <c r="Q7464"/>
      <c r="R7464"/>
      <c r="S7464"/>
      <c r="T7464"/>
      <c r="U7464"/>
      <c r="V7464"/>
      <c r="W7464"/>
      <c r="X7464" s="410"/>
      <c r="Y7464" s="410"/>
      <c r="Z7464" s="410"/>
      <c r="AA7464" s="410"/>
      <c r="AB7464" s="410"/>
      <c r="AC7464" s="410"/>
      <c r="AD7464" s="410"/>
    </row>
    <row r="7465" spans="1:30" s="30" customFormat="1" x14ac:dyDescent="0.25">
      <c r="A7465"/>
      <c r="B7465"/>
      <c r="C7465" s="33"/>
      <c r="D7465" s="33"/>
      <c r="E7465" s="33"/>
      <c r="F7465" s="33"/>
      <c r="G7465" s="33"/>
      <c r="N7465"/>
      <c r="O7465"/>
      <c r="P7465"/>
      <c r="Q7465"/>
      <c r="R7465"/>
      <c r="S7465"/>
      <c r="T7465"/>
      <c r="U7465"/>
      <c r="V7465"/>
      <c r="W7465"/>
      <c r="X7465" s="410"/>
      <c r="Y7465" s="410"/>
      <c r="Z7465" s="410"/>
      <c r="AA7465" s="410"/>
      <c r="AB7465" s="410"/>
      <c r="AC7465" s="410"/>
      <c r="AD7465" s="410"/>
    </row>
    <row r="7466" spans="1:30" s="30" customFormat="1" x14ac:dyDescent="0.25">
      <c r="A7466"/>
      <c r="B7466"/>
      <c r="C7466" s="33"/>
      <c r="D7466" s="33"/>
      <c r="E7466" s="33"/>
      <c r="F7466" s="33"/>
      <c r="G7466" s="33"/>
      <c r="N7466"/>
      <c r="O7466"/>
      <c r="P7466"/>
      <c r="Q7466"/>
      <c r="R7466"/>
      <c r="S7466"/>
      <c r="T7466"/>
      <c r="U7466"/>
      <c r="V7466"/>
      <c r="W7466"/>
      <c r="X7466" s="410"/>
      <c r="Y7466" s="410"/>
      <c r="Z7466" s="410"/>
      <c r="AA7466" s="410"/>
      <c r="AB7466" s="410"/>
      <c r="AC7466" s="410"/>
      <c r="AD7466" s="410"/>
    </row>
    <row r="7467" spans="1:30" s="30" customFormat="1" x14ac:dyDescent="0.25">
      <c r="A7467"/>
      <c r="B7467"/>
      <c r="C7467" s="33"/>
      <c r="D7467" s="33"/>
      <c r="E7467" s="33"/>
      <c r="F7467" s="33"/>
      <c r="G7467" s="33"/>
      <c r="N7467"/>
      <c r="O7467"/>
      <c r="P7467"/>
      <c r="Q7467"/>
      <c r="R7467"/>
      <c r="S7467"/>
      <c r="T7467"/>
      <c r="U7467"/>
      <c r="V7467"/>
      <c r="W7467"/>
      <c r="X7467" s="410"/>
      <c r="Y7467" s="410"/>
      <c r="Z7467" s="410"/>
      <c r="AA7467" s="410"/>
      <c r="AB7467" s="410"/>
      <c r="AC7467" s="410"/>
      <c r="AD7467" s="410"/>
    </row>
    <row r="7468" spans="1:30" s="30" customFormat="1" x14ac:dyDescent="0.25">
      <c r="A7468"/>
      <c r="B7468"/>
      <c r="C7468" s="33"/>
      <c r="D7468" s="33"/>
      <c r="E7468" s="33"/>
      <c r="F7468" s="33"/>
      <c r="G7468" s="33"/>
      <c r="N7468"/>
      <c r="O7468"/>
      <c r="P7468"/>
      <c r="Q7468"/>
      <c r="R7468"/>
      <c r="S7468"/>
      <c r="T7468"/>
      <c r="U7468"/>
      <c r="V7468"/>
      <c r="W7468"/>
      <c r="X7468" s="410"/>
      <c r="Y7468" s="410"/>
      <c r="Z7468" s="410"/>
      <c r="AA7468" s="410"/>
      <c r="AB7468" s="410"/>
      <c r="AC7468" s="410"/>
      <c r="AD7468" s="410"/>
    </row>
    <row r="7469" spans="1:30" s="30" customFormat="1" x14ac:dyDescent="0.25">
      <c r="A7469"/>
      <c r="B7469"/>
      <c r="C7469" s="33"/>
      <c r="D7469" s="33"/>
      <c r="E7469" s="33"/>
      <c r="F7469" s="33"/>
      <c r="G7469" s="33"/>
      <c r="N7469"/>
      <c r="O7469"/>
      <c r="P7469"/>
      <c r="Q7469"/>
      <c r="R7469"/>
      <c r="S7469"/>
      <c r="T7469"/>
      <c r="U7469"/>
      <c r="V7469"/>
      <c r="W7469"/>
      <c r="X7469" s="410"/>
      <c r="Y7469" s="410"/>
      <c r="Z7469" s="410"/>
      <c r="AA7469" s="410"/>
      <c r="AB7469" s="410"/>
      <c r="AC7469" s="410"/>
      <c r="AD7469" s="410"/>
    </row>
    <row r="7470" spans="1:30" s="30" customFormat="1" x14ac:dyDescent="0.25">
      <c r="A7470"/>
      <c r="B7470"/>
      <c r="C7470" s="33"/>
      <c r="D7470" s="33"/>
      <c r="E7470" s="33"/>
      <c r="F7470" s="33"/>
      <c r="G7470" s="33"/>
      <c r="N7470"/>
      <c r="O7470"/>
      <c r="P7470"/>
      <c r="Q7470"/>
      <c r="R7470"/>
      <c r="S7470"/>
      <c r="T7470"/>
      <c r="U7470"/>
      <c r="V7470"/>
      <c r="W7470"/>
      <c r="X7470" s="410"/>
      <c r="Y7470" s="410"/>
      <c r="Z7470" s="410"/>
      <c r="AA7470" s="410"/>
      <c r="AB7470" s="410"/>
      <c r="AC7470" s="410"/>
      <c r="AD7470" s="410"/>
    </row>
    <row r="7471" spans="1:30" s="30" customFormat="1" x14ac:dyDescent="0.25">
      <c r="A7471"/>
      <c r="B7471"/>
      <c r="C7471" s="33"/>
      <c r="D7471" s="33"/>
      <c r="E7471" s="33"/>
      <c r="F7471" s="33"/>
      <c r="G7471" s="33"/>
      <c r="N7471"/>
      <c r="O7471"/>
      <c r="P7471"/>
      <c r="Q7471"/>
      <c r="R7471"/>
      <c r="S7471"/>
      <c r="T7471"/>
      <c r="U7471"/>
      <c r="V7471"/>
      <c r="W7471"/>
      <c r="X7471" s="410"/>
      <c r="Y7471" s="410"/>
      <c r="Z7471" s="410"/>
      <c r="AA7471" s="410"/>
      <c r="AB7471" s="410"/>
      <c r="AC7471" s="410"/>
      <c r="AD7471" s="410"/>
    </row>
    <row r="7472" spans="1:30" s="30" customFormat="1" x14ac:dyDescent="0.25">
      <c r="A7472"/>
      <c r="B7472"/>
      <c r="C7472" s="33"/>
      <c r="D7472" s="33"/>
      <c r="E7472" s="33"/>
      <c r="F7472" s="33"/>
      <c r="G7472" s="33"/>
      <c r="N7472"/>
      <c r="O7472"/>
      <c r="P7472"/>
      <c r="Q7472"/>
      <c r="R7472"/>
      <c r="S7472"/>
      <c r="T7472"/>
      <c r="U7472"/>
      <c r="V7472"/>
      <c r="W7472"/>
      <c r="X7472" s="410"/>
      <c r="Y7472" s="410"/>
      <c r="Z7472" s="410"/>
      <c r="AA7472" s="410"/>
      <c r="AB7472" s="410"/>
      <c r="AC7472" s="410"/>
      <c r="AD7472" s="410"/>
    </row>
    <row r="7473" spans="1:30" s="30" customFormat="1" x14ac:dyDescent="0.25">
      <c r="A7473"/>
      <c r="B7473"/>
      <c r="C7473" s="33"/>
      <c r="D7473" s="33"/>
      <c r="E7473" s="33"/>
      <c r="F7473" s="33"/>
      <c r="G7473" s="33"/>
      <c r="N7473"/>
      <c r="O7473"/>
      <c r="P7473"/>
      <c r="Q7473"/>
      <c r="R7473"/>
      <c r="S7473"/>
      <c r="T7473"/>
      <c r="U7473"/>
      <c r="V7473"/>
      <c r="W7473"/>
      <c r="X7473" s="410"/>
      <c r="Y7473" s="410"/>
      <c r="Z7473" s="410"/>
      <c r="AA7473" s="410"/>
      <c r="AB7473" s="410"/>
      <c r="AC7473" s="410"/>
      <c r="AD7473" s="410"/>
    </row>
    <row r="7474" spans="1:30" s="30" customFormat="1" x14ac:dyDescent="0.25">
      <c r="A7474"/>
      <c r="B7474"/>
      <c r="C7474" s="33"/>
      <c r="D7474" s="33"/>
      <c r="E7474" s="33"/>
      <c r="F7474" s="33"/>
      <c r="G7474" s="33"/>
      <c r="N7474"/>
      <c r="O7474"/>
      <c r="P7474"/>
      <c r="Q7474"/>
      <c r="R7474"/>
      <c r="S7474"/>
      <c r="T7474"/>
      <c r="U7474"/>
      <c r="V7474"/>
      <c r="W7474"/>
      <c r="X7474" s="410"/>
      <c r="Y7474" s="410"/>
      <c r="Z7474" s="410"/>
      <c r="AA7474" s="410"/>
      <c r="AB7474" s="410"/>
      <c r="AC7474" s="410"/>
      <c r="AD7474" s="410"/>
    </row>
    <row r="7475" spans="1:30" s="30" customFormat="1" x14ac:dyDescent="0.25">
      <c r="A7475"/>
      <c r="B7475"/>
      <c r="C7475" s="33"/>
      <c r="D7475" s="33"/>
      <c r="E7475" s="33"/>
      <c r="F7475" s="33"/>
      <c r="G7475" s="33"/>
      <c r="N7475"/>
      <c r="O7475"/>
      <c r="P7475"/>
      <c r="Q7475"/>
      <c r="R7475"/>
      <c r="S7475"/>
      <c r="T7475"/>
      <c r="U7475"/>
      <c r="V7475"/>
      <c r="W7475"/>
      <c r="X7475" s="410"/>
      <c r="Y7475" s="410"/>
      <c r="Z7475" s="410"/>
      <c r="AA7475" s="410"/>
      <c r="AB7475" s="410"/>
      <c r="AC7475" s="410"/>
      <c r="AD7475" s="410"/>
    </row>
    <row r="7476" spans="1:30" s="30" customFormat="1" x14ac:dyDescent="0.25">
      <c r="A7476"/>
      <c r="B7476"/>
      <c r="C7476" s="33"/>
      <c r="D7476" s="33"/>
      <c r="E7476" s="33"/>
      <c r="F7476" s="33"/>
      <c r="G7476" s="33"/>
      <c r="N7476"/>
      <c r="O7476"/>
      <c r="P7476"/>
      <c r="Q7476"/>
      <c r="R7476"/>
      <c r="S7476"/>
      <c r="T7476"/>
      <c r="U7476"/>
      <c r="V7476"/>
      <c r="W7476"/>
      <c r="X7476" s="410"/>
      <c r="Y7476" s="410"/>
      <c r="Z7476" s="410"/>
      <c r="AA7476" s="410"/>
      <c r="AB7476" s="410"/>
      <c r="AC7476" s="410"/>
      <c r="AD7476" s="410"/>
    </row>
    <row r="7477" spans="1:30" s="30" customFormat="1" x14ac:dyDescent="0.25">
      <c r="A7477"/>
      <c r="B7477"/>
      <c r="C7477" s="33"/>
      <c r="D7477" s="33"/>
      <c r="E7477" s="33"/>
      <c r="F7477" s="33"/>
      <c r="G7477" s="33"/>
      <c r="N7477"/>
      <c r="O7477"/>
      <c r="P7477"/>
      <c r="Q7477"/>
      <c r="R7477"/>
      <c r="S7477"/>
      <c r="T7477"/>
      <c r="U7477"/>
      <c r="V7477"/>
      <c r="W7477"/>
      <c r="X7477" s="410"/>
      <c r="Y7477" s="410"/>
      <c r="Z7477" s="410"/>
      <c r="AA7477" s="410"/>
      <c r="AB7477" s="410"/>
      <c r="AC7477" s="410"/>
      <c r="AD7477" s="410"/>
    </row>
    <row r="7478" spans="1:30" s="30" customFormat="1" x14ac:dyDescent="0.25">
      <c r="A7478"/>
      <c r="B7478"/>
      <c r="C7478" s="33"/>
      <c r="D7478" s="33"/>
      <c r="E7478" s="33"/>
      <c r="F7478" s="33"/>
      <c r="G7478" s="33"/>
      <c r="N7478"/>
      <c r="O7478"/>
      <c r="P7478"/>
      <c r="Q7478"/>
      <c r="R7478"/>
      <c r="S7478"/>
      <c r="T7478"/>
      <c r="U7478"/>
      <c r="V7478"/>
      <c r="W7478"/>
      <c r="X7478" s="410"/>
      <c r="Y7478" s="410"/>
      <c r="Z7478" s="410"/>
      <c r="AA7478" s="410"/>
      <c r="AB7478" s="410"/>
      <c r="AC7478" s="410"/>
      <c r="AD7478" s="410"/>
    </row>
    <row r="7479" spans="1:30" s="30" customFormat="1" x14ac:dyDescent="0.25">
      <c r="A7479"/>
      <c r="B7479"/>
      <c r="C7479" s="33"/>
      <c r="D7479" s="33"/>
      <c r="E7479" s="33"/>
      <c r="F7479" s="33"/>
      <c r="G7479" s="33"/>
      <c r="N7479"/>
      <c r="O7479"/>
      <c r="P7479"/>
      <c r="Q7479"/>
      <c r="R7479"/>
      <c r="S7479"/>
      <c r="T7479"/>
      <c r="U7479"/>
      <c r="V7479"/>
      <c r="W7479"/>
      <c r="X7479" s="410"/>
      <c r="Y7479" s="410"/>
      <c r="Z7479" s="410"/>
      <c r="AA7479" s="410"/>
      <c r="AB7479" s="410"/>
      <c r="AC7479" s="410"/>
      <c r="AD7479" s="410"/>
    </row>
    <row r="7480" spans="1:30" s="30" customFormat="1" x14ac:dyDescent="0.25">
      <c r="A7480"/>
      <c r="B7480"/>
      <c r="C7480" s="33"/>
      <c r="D7480" s="33"/>
      <c r="E7480" s="33"/>
      <c r="F7480" s="33"/>
      <c r="G7480" s="33"/>
      <c r="N7480"/>
      <c r="O7480"/>
      <c r="P7480"/>
      <c r="Q7480"/>
      <c r="R7480"/>
      <c r="S7480"/>
      <c r="T7480"/>
      <c r="U7480"/>
      <c r="V7480"/>
      <c r="W7480"/>
      <c r="X7480" s="410"/>
      <c r="Y7480" s="410"/>
      <c r="Z7480" s="410"/>
      <c r="AA7480" s="410"/>
      <c r="AB7480" s="410"/>
      <c r="AC7480" s="410"/>
      <c r="AD7480" s="410"/>
    </row>
    <row r="7481" spans="1:30" s="30" customFormat="1" x14ac:dyDescent="0.25">
      <c r="A7481"/>
      <c r="B7481"/>
      <c r="C7481" s="33"/>
      <c r="D7481" s="33"/>
      <c r="E7481" s="33"/>
      <c r="F7481" s="33"/>
      <c r="G7481" s="33"/>
      <c r="N7481"/>
      <c r="O7481"/>
      <c r="P7481"/>
      <c r="Q7481"/>
      <c r="R7481"/>
      <c r="S7481"/>
      <c r="T7481"/>
      <c r="U7481"/>
      <c r="V7481"/>
      <c r="W7481"/>
      <c r="X7481" s="410"/>
      <c r="Y7481" s="410"/>
      <c r="Z7481" s="410"/>
      <c r="AA7481" s="410"/>
      <c r="AB7481" s="410"/>
      <c r="AC7481" s="410"/>
      <c r="AD7481" s="410"/>
    </row>
    <row r="7482" spans="1:30" s="30" customFormat="1" x14ac:dyDescent="0.25">
      <c r="A7482"/>
      <c r="B7482"/>
      <c r="C7482" s="33"/>
      <c r="D7482" s="33"/>
      <c r="E7482" s="33"/>
      <c r="F7482" s="33"/>
      <c r="G7482" s="33"/>
      <c r="N7482"/>
      <c r="O7482"/>
      <c r="P7482"/>
      <c r="Q7482"/>
      <c r="R7482"/>
      <c r="S7482"/>
      <c r="T7482"/>
      <c r="U7482"/>
      <c r="V7482"/>
      <c r="W7482"/>
      <c r="X7482" s="410"/>
      <c r="Y7482" s="410"/>
      <c r="Z7482" s="410"/>
      <c r="AA7482" s="410"/>
      <c r="AB7482" s="410"/>
      <c r="AC7482" s="410"/>
      <c r="AD7482" s="410"/>
    </row>
    <row r="7483" spans="1:30" s="30" customFormat="1" x14ac:dyDescent="0.25">
      <c r="A7483"/>
      <c r="B7483"/>
      <c r="C7483" s="33"/>
      <c r="D7483" s="33"/>
      <c r="E7483" s="33"/>
      <c r="F7483" s="33"/>
      <c r="G7483" s="33"/>
      <c r="N7483"/>
      <c r="O7483"/>
      <c r="P7483"/>
      <c r="Q7483"/>
      <c r="R7483"/>
      <c r="S7483"/>
      <c r="T7483"/>
      <c r="U7483"/>
      <c r="V7483"/>
      <c r="W7483"/>
      <c r="X7483" s="410"/>
      <c r="Y7483" s="410"/>
      <c r="Z7483" s="410"/>
      <c r="AA7483" s="410"/>
      <c r="AB7483" s="410"/>
      <c r="AC7483" s="410"/>
      <c r="AD7483" s="410"/>
    </row>
    <row r="7484" spans="1:30" s="30" customFormat="1" x14ac:dyDescent="0.25">
      <c r="A7484"/>
      <c r="B7484"/>
      <c r="C7484" s="33"/>
      <c r="D7484" s="33"/>
      <c r="E7484" s="33"/>
      <c r="F7484" s="33"/>
      <c r="G7484" s="33"/>
      <c r="N7484"/>
      <c r="O7484"/>
      <c r="P7484"/>
      <c r="Q7484"/>
      <c r="R7484"/>
      <c r="S7484"/>
      <c r="T7484"/>
      <c r="U7484"/>
      <c r="V7484"/>
      <c r="W7484"/>
      <c r="X7484" s="410"/>
      <c r="Y7484" s="410"/>
      <c r="Z7484" s="410"/>
      <c r="AA7484" s="410"/>
      <c r="AB7484" s="410"/>
      <c r="AC7484" s="410"/>
      <c r="AD7484" s="410"/>
    </row>
    <row r="7485" spans="1:30" s="30" customFormat="1" x14ac:dyDescent="0.25">
      <c r="A7485"/>
      <c r="B7485"/>
      <c r="C7485" s="33"/>
      <c r="D7485" s="33"/>
      <c r="E7485" s="33"/>
      <c r="F7485" s="33"/>
      <c r="G7485" s="33"/>
      <c r="N7485"/>
      <c r="O7485"/>
      <c r="P7485"/>
      <c r="Q7485"/>
      <c r="R7485"/>
      <c r="S7485"/>
      <c r="T7485"/>
      <c r="U7485"/>
      <c r="V7485"/>
      <c r="W7485"/>
      <c r="X7485" s="410"/>
      <c r="Y7485" s="410"/>
      <c r="Z7485" s="410"/>
      <c r="AA7485" s="410"/>
      <c r="AB7485" s="410"/>
      <c r="AC7485" s="410"/>
      <c r="AD7485" s="410"/>
    </row>
    <row r="7486" spans="1:30" s="30" customFormat="1" x14ac:dyDescent="0.25">
      <c r="A7486"/>
      <c r="B7486"/>
      <c r="C7486" s="33"/>
      <c r="D7486" s="33"/>
      <c r="E7486" s="33"/>
      <c r="F7486" s="33"/>
      <c r="G7486" s="33"/>
      <c r="N7486"/>
      <c r="O7486"/>
      <c r="P7486"/>
      <c r="Q7486"/>
      <c r="R7486"/>
      <c r="S7486"/>
      <c r="T7486"/>
      <c r="U7486"/>
      <c r="V7486"/>
      <c r="W7486"/>
      <c r="X7486" s="410"/>
      <c r="Y7486" s="410"/>
      <c r="Z7486" s="410"/>
      <c r="AA7486" s="410"/>
      <c r="AB7486" s="410"/>
      <c r="AC7486" s="410"/>
      <c r="AD7486" s="410"/>
    </row>
    <row r="7487" spans="1:30" s="30" customFormat="1" x14ac:dyDescent="0.25">
      <c r="A7487"/>
      <c r="B7487"/>
      <c r="C7487" s="33"/>
      <c r="D7487" s="33"/>
      <c r="E7487" s="33"/>
      <c r="F7487" s="33"/>
      <c r="G7487" s="33"/>
      <c r="N7487"/>
      <c r="O7487"/>
      <c r="P7487"/>
      <c r="Q7487"/>
      <c r="R7487"/>
      <c r="S7487"/>
      <c r="T7487"/>
      <c r="U7487"/>
      <c r="V7487"/>
      <c r="W7487"/>
      <c r="X7487" s="410"/>
      <c r="Y7487" s="410"/>
      <c r="Z7487" s="410"/>
      <c r="AA7487" s="410"/>
      <c r="AB7487" s="410"/>
      <c r="AC7487" s="410"/>
      <c r="AD7487" s="410"/>
    </row>
    <row r="7488" spans="1:30" s="30" customFormat="1" x14ac:dyDescent="0.25">
      <c r="A7488"/>
      <c r="B7488"/>
      <c r="C7488" s="33"/>
      <c r="D7488" s="33"/>
      <c r="E7488" s="33"/>
      <c r="F7488" s="33"/>
      <c r="G7488" s="33"/>
      <c r="N7488"/>
      <c r="O7488"/>
      <c r="P7488"/>
      <c r="Q7488"/>
      <c r="R7488"/>
      <c r="S7488"/>
      <c r="T7488"/>
      <c r="U7488"/>
      <c r="V7488"/>
      <c r="W7488"/>
      <c r="X7488" s="410"/>
      <c r="Y7488" s="410"/>
      <c r="Z7488" s="410"/>
      <c r="AA7488" s="410"/>
      <c r="AB7488" s="410"/>
      <c r="AC7488" s="410"/>
      <c r="AD7488" s="410"/>
    </row>
    <row r="7489" spans="1:30" s="30" customFormat="1" x14ac:dyDescent="0.25">
      <c r="A7489"/>
      <c r="B7489"/>
      <c r="C7489" s="33"/>
      <c r="D7489" s="33"/>
      <c r="E7489" s="33"/>
      <c r="F7489" s="33"/>
      <c r="G7489" s="33"/>
      <c r="N7489"/>
      <c r="O7489"/>
      <c r="P7489"/>
      <c r="Q7489"/>
      <c r="R7489"/>
      <c r="S7489"/>
      <c r="T7489"/>
      <c r="U7489"/>
      <c r="V7489"/>
      <c r="W7489"/>
      <c r="X7489" s="410"/>
      <c r="Y7489" s="410"/>
      <c r="Z7489" s="410"/>
      <c r="AA7489" s="410"/>
      <c r="AB7489" s="410"/>
      <c r="AC7489" s="410"/>
      <c r="AD7489" s="410"/>
    </row>
    <row r="7490" spans="1:30" s="30" customFormat="1" x14ac:dyDescent="0.25">
      <c r="A7490"/>
      <c r="B7490"/>
      <c r="C7490" s="33"/>
      <c r="D7490" s="33"/>
      <c r="E7490" s="33"/>
      <c r="F7490" s="33"/>
      <c r="G7490" s="33"/>
      <c r="N7490"/>
      <c r="O7490"/>
      <c r="P7490"/>
      <c r="Q7490"/>
      <c r="R7490"/>
      <c r="S7490"/>
      <c r="T7490"/>
      <c r="U7490"/>
      <c r="V7490"/>
      <c r="W7490"/>
      <c r="X7490" s="410"/>
      <c r="Y7490" s="410"/>
      <c r="Z7490" s="410"/>
      <c r="AA7490" s="410"/>
      <c r="AB7490" s="410"/>
      <c r="AC7490" s="410"/>
      <c r="AD7490" s="410"/>
    </row>
    <row r="7491" spans="1:30" s="30" customFormat="1" x14ac:dyDescent="0.25">
      <c r="A7491"/>
      <c r="B7491"/>
      <c r="C7491" s="33"/>
      <c r="D7491" s="33"/>
      <c r="E7491" s="33"/>
      <c r="F7491" s="33"/>
      <c r="G7491" s="33"/>
      <c r="N7491"/>
      <c r="O7491"/>
      <c r="P7491"/>
      <c r="Q7491"/>
      <c r="R7491"/>
      <c r="S7491"/>
      <c r="T7491"/>
      <c r="U7491"/>
      <c r="V7491"/>
      <c r="W7491"/>
      <c r="X7491" s="410"/>
      <c r="Y7491" s="410"/>
      <c r="Z7491" s="410"/>
      <c r="AA7491" s="410"/>
      <c r="AB7491" s="410"/>
      <c r="AC7491" s="410"/>
      <c r="AD7491" s="410"/>
    </row>
    <row r="7492" spans="1:30" s="30" customFormat="1" x14ac:dyDescent="0.25">
      <c r="A7492"/>
      <c r="B7492"/>
      <c r="C7492" s="33"/>
      <c r="D7492" s="33"/>
      <c r="E7492" s="33"/>
      <c r="F7492" s="33"/>
      <c r="G7492" s="33"/>
      <c r="N7492"/>
      <c r="O7492"/>
      <c r="P7492"/>
      <c r="Q7492"/>
      <c r="R7492"/>
      <c r="S7492"/>
      <c r="T7492"/>
      <c r="U7492"/>
      <c r="V7492"/>
      <c r="W7492"/>
      <c r="X7492" s="410"/>
      <c r="Y7492" s="410"/>
      <c r="Z7492" s="410"/>
      <c r="AA7492" s="410"/>
      <c r="AB7492" s="410"/>
      <c r="AC7492" s="410"/>
      <c r="AD7492" s="410"/>
    </row>
    <row r="7493" spans="1:30" s="30" customFormat="1" x14ac:dyDescent="0.25">
      <c r="A7493"/>
      <c r="B7493"/>
      <c r="C7493" s="33"/>
      <c r="D7493" s="33"/>
      <c r="E7493" s="33"/>
      <c r="F7493" s="33"/>
      <c r="G7493" s="33"/>
      <c r="N7493"/>
      <c r="O7493"/>
      <c r="P7493"/>
      <c r="Q7493"/>
      <c r="R7493"/>
      <c r="S7493"/>
      <c r="T7493"/>
      <c r="U7493"/>
      <c r="V7493"/>
      <c r="W7493"/>
      <c r="X7493" s="410"/>
      <c r="Y7493" s="410"/>
      <c r="Z7493" s="410"/>
      <c r="AA7493" s="410"/>
      <c r="AB7493" s="410"/>
      <c r="AC7493" s="410"/>
      <c r="AD7493" s="410"/>
    </row>
    <row r="7494" spans="1:30" s="30" customFormat="1" x14ac:dyDescent="0.25">
      <c r="A7494"/>
      <c r="B7494"/>
      <c r="C7494" s="33"/>
      <c r="D7494" s="33"/>
      <c r="E7494" s="33"/>
      <c r="F7494" s="33"/>
      <c r="G7494" s="33"/>
      <c r="N7494"/>
      <c r="O7494"/>
      <c r="P7494"/>
      <c r="Q7494"/>
      <c r="R7494"/>
      <c r="S7494"/>
      <c r="T7494"/>
      <c r="U7494"/>
      <c r="V7494"/>
      <c r="W7494"/>
      <c r="X7494" s="410"/>
      <c r="Y7494" s="410"/>
      <c r="Z7494" s="410"/>
      <c r="AA7494" s="410"/>
      <c r="AB7494" s="410"/>
      <c r="AC7494" s="410"/>
      <c r="AD7494" s="410"/>
    </row>
    <row r="7495" spans="1:30" s="30" customFormat="1" x14ac:dyDescent="0.25">
      <c r="A7495"/>
      <c r="B7495"/>
      <c r="C7495" s="33"/>
      <c r="D7495" s="33"/>
      <c r="E7495" s="33"/>
      <c r="F7495" s="33"/>
      <c r="G7495" s="33"/>
      <c r="N7495"/>
      <c r="O7495"/>
      <c r="P7495"/>
      <c r="Q7495"/>
      <c r="R7495"/>
      <c r="S7495"/>
      <c r="T7495"/>
      <c r="U7495"/>
      <c r="V7495"/>
      <c r="W7495"/>
      <c r="X7495" s="410"/>
      <c r="Y7495" s="410"/>
      <c r="Z7495" s="410"/>
      <c r="AA7495" s="410"/>
      <c r="AB7495" s="410"/>
      <c r="AC7495" s="410"/>
      <c r="AD7495" s="410"/>
    </row>
    <row r="7496" spans="1:30" s="30" customFormat="1" x14ac:dyDescent="0.25">
      <c r="A7496"/>
      <c r="B7496"/>
      <c r="C7496" s="33"/>
      <c r="D7496" s="33"/>
      <c r="E7496" s="33"/>
      <c r="F7496" s="33"/>
      <c r="G7496" s="33"/>
      <c r="N7496"/>
      <c r="O7496"/>
      <c r="P7496"/>
      <c r="Q7496"/>
      <c r="R7496"/>
      <c r="S7496"/>
      <c r="T7496"/>
      <c r="U7496"/>
      <c r="V7496"/>
      <c r="W7496"/>
      <c r="X7496" s="410"/>
      <c r="Y7496" s="410"/>
      <c r="Z7496" s="410"/>
      <c r="AA7496" s="410"/>
      <c r="AB7496" s="410"/>
      <c r="AC7496" s="410"/>
      <c r="AD7496" s="410"/>
    </row>
    <row r="7497" spans="1:30" s="30" customFormat="1" x14ac:dyDescent="0.25">
      <c r="A7497"/>
      <c r="B7497"/>
      <c r="C7497" s="33"/>
      <c r="D7497" s="33"/>
      <c r="E7497" s="33"/>
      <c r="F7497" s="33"/>
      <c r="G7497" s="33"/>
      <c r="N7497"/>
      <c r="O7497"/>
      <c r="P7497"/>
      <c r="Q7497"/>
      <c r="R7497"/>
      <c r="S7497"/>
      <c r="T7497"/>
      <c r="U7497"/>
      <c r="V7497"/>
      <c r="W7497"/>
      <c r="X7497" s="410"/>
      <c r="Y7497" s="410"/>
      <c r="Z7497" s="410"/>
      <c r="AA7497" s="410"/>
      <c r="AB7497" s="410"/>
      <c r="AC7497" s="410"/>
      <c r="AD7497" s="410"/>
    </row>
    <row r="7498" spans="1:30" s="30" customFormat="1" x14ac:dyDescent="0.25">
      <c r="A7498"/>
      <c r="B7498"/>
      <c r="C7498" s="33"/>
      <c r="D7498" s="33"/>
      <c r="E7498" s="33"/>
      <c r="F7498" s="33"/>
      <c r="G7498" s="33"/>
      <c r="N7498"/>
      <c r="O7498"/>
      <c r="P7498"/>
      <c r="Q7498"/>
      <c r="R7498"/>
      <c r="S7498"/>
      <c r="T7498"/>
      <c r="U7498"/>
      <c r="V7498"/>
      <c r="W7498"/>
      <c r="X7498" s="410"/>
      <c r="Y7498" s="410"/>
      <c r="Z7498" s="410"/>
      <c r="AA7498" s="410"/>
      <c r="AB7498" s="410"/>
      <c r="AC7498" s="410"/>
      <c r="AD7498" s="410"/>
    </row>
    <row r="7499" spans="1:30" s="30" customFormat="1" x14ac:dyDescent="0.25">
      <c r="A7499"/>
      <c r="B7499"/>
      <c r="C7499" s="33"/>
      <c r="D7499" s="33"/>
      <c r="E7499" s="33"/>
      <c r="F7499" s="33"/>
      <c r="G7499" s="33"/>
      <c r="N7499"/>
      <c r="O7499"/>
      <c r="P7499"/>
      <c r="Q7499"/>
      <c r="R7499"/>
      <c r="S7499"/>
      <c r="T7499"/>
      <c r="U7499"/>
      <c r="V7499"/>
      <c r="W7499"/>
      <c r="X7499" s="410"/>
      <c r="Y7499" s="410"/>
      <c r="Z7499" s="410"/>
      <c r="AA7499" s="410"/>
      <c r="AB7499" s="410"/>
      <c r="AC7499" s="410"/>
      <c r="AD7499" s="410"/>
    </row>
    <row r="7500" spans="1:30" s="30" customFormat="1" x14ac:dyDescent="0.25">
      <c r="A7500"/>
      <c r="B7500"/>
      <c r="C7500" s="33"/>
      <c r="D7500" s="33"/>
      <c r="E7500" s="33"/>
      <c r="F7500" s="33"/>
      <c r="G7500" s="33"/>
      <c r="N7500"/>
      <c r="O7500"/>
      <c r="P7500"/>
      <c r="Q7500"/>
      <c r="R7500"/>
      <c r="S7500"/>
      <c r="T7500"/>
      <c r="U7500"/>
      <c r="V7500"/>
      <c r="W7500"/>
      <c r="X7500" s="410"/>
      <c r="Y7500" s="410"/>
      <c r="Z7500" s="410"/>
      <c r="AA7500" s="410"/>
      <c r="AB7500" s="410"/>
      <c r="AC7500" s="410"/>
      <c r="AD7500" s="410"/>
    </row>
    <row r="7501" spans="1:30" s="30" customFormat="1" x14ac:dyDescent="0.25">
      <c r="A7501"/>
      <c r="B7501"/>
      <c r="C7501" s="33"/>
      <c r="D7501" s="33"/>
      <c r="E7501" s="33"/>
      <c r="F7501" s="33"/>
      <c r="G7501" s="33"/>
      <c r="N7501"/>
      <c r="O7501"/>
      <c r="P7501"/>
      <c r="Q7501"/>
      <c r="R7501"/>
      <c r="S7501"/>
      <c r="T7501"/>
      <c r="U7501"/>
      <c r="V7501"/>
      <c r="W7501"/>
      <c r="X7501" s="410"/>
      <c r="Y7501" s="410"/>
      <c r="Z7501" s="410"/>
      <c r="AA7501" s="410"/>
      <c r="AB7501" s="410"/>
      <c r="AC7501" s="410"/>
      <c r="AD7501" s="410"/>
    </row>
    <row r="7502" spans="1:30" s="30" customFormat="1" x14ac:dyDescent="0.25">
      <c r="A7502"/>
      <c r="B7502"/>
      <c r="C7502" s="33"/>
      <c r="D7502" s="33"/>
      <c r="E7502" s="33"/>
      <c r="F7502" s="33"/>
      <c r="G7502" s="33"/>
      <c r="N7502"/>
      <c r="O7502"/>
      <c r="P7502"/>
      <c r="Q7502"/>
      <c r="R7502"/>
      <c r="S7502"/>
      <c r="T7502"/>
      <c r="U7502"/>
      <c r="V7502"/>
      <c r="W7502"/>
      <c r="X7502" s="410"/>
      <c r="Y7502" s="410"/>
      <c r="Z7502" s="410"/>
      <c r="AA7502" s="410"/>
      <c r="AB7502" s="410"/>
      <c r="AC7502" s="410"/>
      <c r="AD7502" s="410"/>
    </row>
    <row r="7503" spans="1:30" s="30" customFormat="1" x14ac:dyDescent="0.25">
      <c r="A7503"/>
      <c r="B7503"/>
      <c r="C7503" s="33"/>
      <c r="D7503" s="33"/>
      <c r="E7503" s="33"/>
      <c r="F7503" s="33"/>
      <c r="G7503" s="33"/>
      <c r="N7503"/>
      <c r="O7503"/>
      <c r="P7503"/>
      <c r="Q7503"/>
      <c r="R7503"/>
      <c r="S7503"/>
      <c r="T7503"/>
      <c r="U7503"/>
      <c r="V7503"/>
      <c r="W7503"/>
      <c r="X7503" s="410"/>
      <c r="Y7503" s="410"/>
      <c r="Z7503" s="410"/>
      <c r="AA7503" s="410"/>
      <c r="AB7503" s="410"/>
      <c r="AC7503" s="410"/>
      <c r="AD7503" s="410"/>
    </row>
    <row r="7504" spans="1:30" s="30" customFormat="1" x14ac:dyDescent="0.25">
      <c r="A7504"/>
      <c r="B7504"/>
      <c r="C7504" s="33"/>
      <c r="D7504" s="33"/>
      <c r="E7504" s="33"/>
      <c r="F7504" s="33"/>
      <c r="G7504" s="33"/>
      <c r="N7504"/>
      <c r="O7504"/>
      <c r="P7504"/>
      <c r="Q7504"/>
      <c r="R7504"/>
      <c r="S7504"/>
      <c r="T7504"/>
      <c r="U7504"/>
      <c r="V7504"/>
      <c r="W7504"/>
      <c r="X7504" s="410"/>
      <c r="Y7504" s="410"/>
      <c r="Z7504" s="410"/>
      <c r="AA7504" s="410"/>
      <c r="AB7504" s="410"/>
      <c r="AC7504" s="410"/>
      <c r="AD7504" s="410"/>
    </row>
    <row r="7505" spans="1:30" s="30" customFormat="1" x14ac:dyDescent="0.25">
      <c r="A7505"/>
      <c r="B7505"/>
      <c r="C7505" s="33"/>
      <c r="D7505" s="33"/>
      <c r="E7505" s="33"/>
      <c r="F7505" s="33"/>
      <c r="G7505" s="33"/>
      <c r="N7505"/>
      <c r="O7505"/>
      <c r="P7505"/>
      <c r="Q7505"/>
      <c r="R7505"/>
      <c r="S7505"/>
      <c r="T7505"/>
      <c r="U7505"/>
      <c r="V7505"/>
      <c r="W7505"/>
      <c r="X7505" s="410"/>
      <c r="Y7505" s="410"/>
      <c r="Z7505" s="410"/>
      <c r="AA7505" s="410"/>
      <c r="AB7505" s="410"/>
      <c r="AC7505" s="410"/>
      <c r="AD7505" s="410"/>
    </row>
    <row r="7506" spans="1:30" s="30" customFormat="1" x14ac:dyDescent="0.25">
      <c r="A7506"/>
      <c r="B7506"/>
      <c r="C7506" s="33"/>
      <c r="D7506" s="33"/>
      <c r="E7506" s="33"/>
      <c r="F7506" s="33"/>
      <c r="G7506" s="33"/>
      <c r="N7506"/>
      <c r="O7506"/>
      <c r="P7506"/>
      <c r="Q7506"/>
      <c r="R7506"/>
      <c r="S7506"/>
      <c r="T7506"/>
      <c r="U7506"/>
      <c r="V7506"/>
      <c r="W7506"/>
      <c r="X7506" s="410"/>
      <c r="Y7506" s="410"/>
      <c r="Z7506" s="410"/>
      <c r="AA7506" s="410"/>
      <c r="AB7506" s="410"/>
      <c r="AC7506" s="410"/>
      <c r="AD7506" s="410"/>
    </row>
    <row r="7507" spans="1:30" s="30" customFormat="1" x14ac:dyDescent="0.25">
      <c r="A7507"/>
      <c r="B7507"/>
      <c r="C7507" s="33"/>
      <c r="D7507" s="33"/>
      <c r="E7507" s="33"/>
      <c r="F7507" s="33"/>
      <c r="G7507" s="33"/>
      <c r="N7507"/>
      <c r="O7507"/>
      <c r="P7507"/>
      <c r="Q7507"/>
      <c r="R7507"/>
      <c r="S7507"/>
      <c r="T7507"/>
      <c r="U7507"/>
      <c r="V7507"/>
      <c r="W7507"/>
      <c r="X7507" s="410"/>
      <c r="Y7507" s="410"/>
      <c r="Z7507" s="410"/>
      <c r="AA7507" s="410"/>
      <c r="AB7507" s="410"/>
      <c r="AC7507" s="410"/>
      <c r="AD7507" s="410"/>
    </row>
    <row r="7508" spans="1:30" s="30" customFormat="1" x14ac:dyDescent="0.25">
      <c r="A7508"/>
      <c r="B7508"/>
      <c r="C7508" s="33"/>
      <c r="D7508" s="33"/>
      <c r="E7508" s="33"/>
      <c r="F7508" s="33"/>
      <c r="G7508" s="33"/>
      <c r="N7508"/>
      <c r="O7508"/>
      <c r="P7508"/>
      <c r="Q7508"/>
      <c r="R7508"/>
      <c r="S7508"/>
      <c r="T7508"/>
      <c r="U7508"/>
      <c r="V7508"/>
      <c r="W7508"/>
      <c r="X7508" s="410"/>
      <c r="Y7508" s="410"/>
      <c r="Z7508" s="410"/>
      <c r="AA7508" s="410"/>
      <c r="AB7508" s="410"/>
      <c r="AC7508" s="410"/>
      <c r="AD7508" s="410"/>
    </row>
    <row r="7509" spans="1:30" s="30" customFormat="1" x14ac:dyDescent="0.25">
      <c r="A7509"/>
      <c r="B7509"/>
      <c r="C7509" s="33"/>
      <c r="D7509" s="33"/>
      <c r="E7509" s="33"/>
      <c r="F7509" s="33"/>
      <c r="G7509" s="33"/>
      <c r="N7509"/>
      <c r="O7509"/>
      <c r="P7509"/>
      <c r="Q7509"/>
      <c r="R7509"/>
      <c r="S7509"/>
      <c r="T7509"/>
      <c r="U7509"/>
      <c r="V7509"/>
      <c r="W7509"/>
      <c r="X7509" s="410"/>
      <c r="Y7509" s="410"/>
      <c r="Z7509" s="410"/>
      <c r="AA7509" s="410"/>
      <c r="AB7509" s="410"/>
      <c r="AC7509" s="410"/>
      <c r="AD7509" s="410"/>
    </row>
    <row r="7510" spans="1:30" s="30" customFormat="1" x14ac:dyDescent="0.25">
      <c r="A7510"/>
      <c r="B7510"/>
      <c r="C7510" s="33"/>
      <c r="D7510" s="33"/>
      <c r="E7510" s="33"/>
      <c r="F7510" s="33"/>
      <c r="G7510" s="33"/>
      <c r="N7510"/>
      <c r="O7510"/>
      <c r="P7510"/>
      <c r="Q7510"/>
      <c r="R7510"/>
      <c r="S7510"/>
      <c r="T7510"/>
      <c r="U7510"/>
      <c r="V7510"/>
      <c r="W7510"/>
      <c r="X7510" s="410"/>
      <c r="Y7510" s="410"/>
      <c r="Z7510" s="410"/>
      <c r="AA7510" s="410"/>
      <c r="AB7510" s="410"/>
      <c r="AC7510" s="410"/>
      <c r="AD7510" s="410"/>
    </row>
    <row r="7511" spans="1:30" s="30" customFormat="1" x14ac:dyDescent="0.25">
      <c r="A7511"/>
      <c r="B7511"/>
      <c r="C7511" s="33"/>
      <c r="D7511" s="33"/>
      <c r="E7511" s="33"/>
      <c r="F7511" s="33"/>
      <c r="G7511" s="33"/>
      <c r="N7511"/>
      <c r="O7511"/>
      <c r="P7511"/>
      <c r="Q7511"/>
      <c r="R7511"/>
      <c r="S7511"/>
      <c r="T7511"/>
      <c r="U7511"/>
      <c r="V7511"/>
      <c r="W7511"/>
      <c r="X7511" s="410"/>
      <c r="Y7511" s="410"/>
      <c r="Z7511" s="410"/>
      <c r="AA7511" s="410"/>
      <c r="AB7511" s="410"/>
      <c r="AC7511" s="410"/>
      <c r="AD7511" s="410"/>
    </row>
    <row r="7512" spans="1:30" s="30" customFormat="1" x14ac:dyDescent="0.25">
      <c r="A7512"/>
      <c r="B7512"/>
      <c r="C7512" s="33"/>
      <c r="D7512" s="33"/>
      <c r="E7512" s="33"/>
      <c r="F7512" s="33"/>
      <c r="G7512" s="33"/>
      <c r="N7512"/>
      <c r="O7512"/>
      <c r="P7512"/>
      <c r="Q7512"/>
      <c r="R7512"/>
      <c r="S7512"/>
      <c r="T7512"/>
      <c r="U7512"/>
      <c r="V7512"/>
      <c r="W7512"/>
      <c r="X7512" s="410"/>
      <c r="Y7512" s="410"/>
      <c r="Z7512" s="410"/>
      <c r="AA7512" s="410"/>
      <c r="AB7512" s="410"/>
      <c r="AC7512" s="410"/>
      <c r="AD7512" s="410"/>
    </row>
    <row r="7513" spans="1:30" s="30" customFormat="1" x14ac:dyDescent="0.25">
      <c r="A7513"/>
      <c r="B7513"/>
      <c r="C7513" s="33"/>
      <c r="D7513" s="33"/>
      <c r="E7513" s="33"/>
      <c r="F7513" s="33"/>
      <c r="G7513" s="33"/>
      <c r="N7513"/>
      <c r="O7513"/>
      <c r="P7513"/>
      <c r="Q7513"/>
      <c r="R7513"/>
      <c r="S7513"/>
      <c r="T7513"/>
      <c r="U7513"/>
      <c r="V7513"/>
      <c r="W7513"/>
      <c r="X7513" s="410"/>
      <c r="Y7513" s="410"/>
      <c r="Z7513" s="410"/>
      <c r="AA7513" s="410"/>
      <c r="AB7513" s="410"/>
      <c r="AC7513" s="410"/>
      <c r="AD7513" s="410"/>
    </row>
    <row r="7514" spans="1:30" s="30" customFormat="1" x14ac:dyDescent="0.25">
      <c r="A7514"/>
      <c r="B7514"/>
      <c r="C7514" s="33"/>
      <c r="D7514" s="33"/>
      <c r="E7514" s="33"/>
      <c r="F7514" s="33"/>
      <c r="G7514" s="33"/>
      <c r="N7514"/>
      <c r="O7514"/>
      <c r="P7514"/>
      <c r="Q7514"/>
      <c r="R7514"/>
      <c r="S7514"/>
      <c r="T7514"/>
      <c r="U7514"/>
      <c r="V7514"/>
      <c r="W7514"/>
      <c r="X7514" s="410"/>
      <c r="Y7514" s="410"/>
      <c r="Z7514" s="410"/>
      <c r="AA7514" s="410"/>
      <c r="AB7514" s="410"/>
      <c r="AC7514" s="410"/>
      <c r="AD7514" s="410"/>
    </row>
    <row r="7515" spans="1:30" s="30" customFormat="1" x14ac:dyDescent="0.25">
      <c r="A7515"/>
      <c r="B7515"/>
      <c r="C7515" s="33"/>
      <c r="D7515" s="33"/>
      <c r="E7515" s="33"/>
      <c r="F7515" s="33"/>
      <c r="G7515" s="33"/>
      <c r="N7515"/>
      <c r="O7515"/>
      <c r="P7515"/>
      <c r="Q7515"/>
      <c r="R7515"/>
      <c r="S7515"/>
      <c r="T7515"/>
      <c r="U7515"/>
      <c r="V7515"/>
      <c r="W7515"/>
      <c r="X7515" s="410"/>
      <c r="Y7515" s="410"/>
      <c r="Z7515" s="410"/>
      <c r="AA7515" s="410"/>
      <c r="AB7515" s="410"/>
      <c r="AC7515" s="410"/>
      <c r="AD7515" s="410"/>
    </row>
    <row r="7516" spans="1:30" s="30" customFormat="1" x14ac:dyDescent="0.25">
      <c r="A7516"/>
      <c r="B7516"/>
      <c r="C7516" s="33"/>
      <c r="D7516" s="33"/>
      <c r="E7516" s="33"/>
      <c r="F7516" s="33"/>
      <c r="G7516" s="33"/>
      <c r="N7516"/>
      <c r="O7516"/>
      <c r="P7516"/>
      <c r="Q7516"/>
      <c r="R7516"/>
      <c r="S7516"/>
      <c r="T7516"/>
      <c r="U7516"/>
      <c r="V7516"/>
      <c r="W7516"/>
      <c r="X7516" s="410"/>
      <c r="Y7516" s="410"/>
      <c r="Z7516" s="410"/>
      <c r="AA7516" s="410"/>
      <c r="AB7516" s="410"/>
      <c r="AC7516" s="410"/>
      <c r="AD7516" s="410"/>
    </row>
    <row r="7517" spans="1:30" s="30" customFormat="1" x14ac:dyDescent="0.25">
      <c r="A7517"/>
      <c r="B7517"/>
      <c r="C7517" s="33"/>
      <c r="D7517" s="33"/>
      <c r="E7517" s="33"/>
      <c r="F7517" s="33"/>
      <c r="G7517" s="33"/>
      <c r="N7517"/>
      <c r="O7517"/>
      <c r="P7517"/>
      <c r="Q7517"/>
      <c r="R7517"/>
      <c r="S7517"/>
      <c r="T7517"/>
      <c r="U7517"/>
      <c r="V7517"/>
      <c r="W7517"/>
      <c r="X7517" s="410"/>
      <c r="Y7517" s="410"/>
      <c r="Z7517" s="410"/>
      <c r="AA7517" s="410"/>
      <c r="AB7517" s="410"/>
      <c r="AC7517" s="410"/>
      <c r="AD7517" s="410"/>
    </row>
    <row r="7518" spans="1:30" s="30" customFormat="1" x14ac:dyDescent="0.25">
      <c r="A7518"/>
      <c r="B7518"/>
      <c r="C7518" s="33"/>
      <c r="D7518" s="33"/>
      <c r="E7518" s="33"/>
      <c r="F7518" s="33"/>
      <c r="G7518" s="33"/>
      <c r="N7518"/>
      <c r="O7518"/>
      <c r="P7518"/>
      <c r="Q7518"/>
      <c r="R7518"/>
      <c r="S7518"/>
      <c r="T7518"/>
      <c r="U7518"/>
      <c r="V7518"/>
      <c r="W7518"/>
      <c r="X7518" s="410"/>
      <c r="Y7518" s="410"/>
      <c r="Z7518" s="410"/>
      <c r="AA7518" s="410"/>
      <c r="AB7518" s="410"/>
      <c r="AC7518" s="410"/>
      <c r="AD7518" s="410"/>
    </row>
    <row r="7519" spans="1:30" s="30" customFormat="1" x14ac:dyDescent="0.25">
      <c r="A7519"/>
      <c r="B7519"/>
      <c r="C7519" s="33"/>
      <c r="D7519" s="33"/>
      <c r="E7519" s="33"/>
      <c r="F7519" s="33"/>
      <c r="G7519" s="33"/>
      <c r="N7519"/>
      <c r="O7519"/>
      <c r="P7519"/>
      <c r="Q7519"/>
      <c r="R7519"/>
      <c r="S7519"/>
      <c r="T7519"/>
      <c r="U7519"/>
      <c r="V7519"/>
      <c r="W7519"/>
      <c r="X7519" s="410"/>
      <c r="Y7519" s="410"/>
      <c r="Z7519" s="410"/>
      <c r="AA7519" s="410"/>
      <c r="AB7519" s="410"/>
      <c r="AC7519" s="410"/>
      <c r="AD7519" s="410"/>
    </row>
    <row r="7520" spans="1:30" s="30" customFormat="1" x14ac:dyDescent="0.25">
      <c r="A7520"/>
      <c r="B7520"/>
      <c r="C7520" s="33"/>
      <c r="D7520" s="33"/>
      <c r="E7520" s="33"/>
      <c r="F7520" s="33"/>
      <c r="G7520" s="33"/>
      <c r="N7520"/>
      <c r="O7520"/>
      <c r="P7520"/>
      <c r="Q7520"/>
      <c r="R7520"/>
      <c r="S7520"/>
      <c r="T7520"/>
      <c r="U7520"/>
      <c r="V7520"/>
      <c r="W7520"/>
      <c r="X7520" s="410"/>
      <c r="Y7520" s="410"/>
      <c r="Z7520" s="410"/>
      <c r="AA7520" s="410"/>
      <c r="AB7520" s="410"/>
      <c r="AC7520" s="410"/>
      <c r="AD7520" s="410"/>
    </row>
    <row r="7521" spans="1:30" s="30" customFormat="1" x14ac:dyDescent="0.25">
      <c r="A7521"/>
      <c r="B7521"/>
      <c r="C7521" s="33"/>
      <c r="D7521" s="33"/>
      <c r="E7521" s="33"/>
      <c r="F7521" s="33"/>
      <c r="G7521" s="33"/>
      <c r="N7521"/>
      <c r="O7521"/>
      <c r="P7521"/>
      <c r="Q7521"/>
      <c r="R7521"/>
      <c r="S7521"/>
      <c r="T7521"/>
      <c r="U7521"/>
      <c r="V7521"/>
      <c r="W7521"/>
      <c r="X7521" s="410"/>
      <c r="Y7521" s="410"/>
      <c r="Z7521" s="410"/>
      <c r="AA7521" s="410"/>
      <c r="AB7521" s="410"/>
      <c r="AC7521" s="410"/>
      <c r="AD7521" s="410"/>
    </row>
    <row r="7522" spans="1:30" s="30" customFormat="1" x14ac:dyDescent="0.25">
      <c r="A7522"/>
      <c r="B7522"/>
      <c r="C7522" s="33"/>
      <c r="D7522" s="33"/>
      <c r="E7522" s="33"/>
      <c r="F7522" s="33"/>
      <c r="G7522" s="33"/>
      <c r="N7522"/>
      <c r="O7522"/>
      <c r="P7522"/>
      <c r="Q7522"/>
      <c r="R7522"/>
      <c r="S7522"/>
      <c r="T7522"/>
      <c r="U7522"/>
      <c r="V7522"/>
      <c r="W7522"/>
      <c r="X7522" s="410"/>
      <c r="Y7522" s="410"/>
      <c r="Z7522" s="410"/>
      <c r="AA7522" s="410"/>
      <c r="AB7522" s="410"/>
      <c r="AC7522" s="410"/>
      <c r="AD7522" s="410"/>
    </row>
    <row r="7523" spans="1:30" s="30" customFormat="1" x14ac:dyDescent="0.25">
      <c r="A7523"/>
      <c r="B7523"/>
      <c r="C7523" s="33"/>
      <c r="D7523" s="33"/>
      <c r="E7523" s="33"/>
      <c r="F7523" s="33"/>
      <c r="G7523" s="33"/>
      <c r="N7523"/>
      <c r="O7523"/>
      <c r="P7523"/>
      <c r="Q7523"/>
      <c r="R7523"/>
      <c r="S7523"/>
      <c r="T7523"/>
      <c r="U7523"/>
      <c r="V7523"/>
      <c r="W7523"/>
      <c r="X7523" s="410"/>
      <c r="Y7523" s="410"/>
      <c r="Z7523" s="410"/>
      <c r="AA7523" s="410"/>
      <c r="AB7523" s="410"/>
      <c r="AC7523" s="410"/>
      <c r="AD7523" s="410"/>
    </row>
    <row r="7524" spans="1:30" s="30" customFormat="1" x14ac:dyDescent="0.25">
      <c r="A7524"/>
      <c r="B7524"/>
      <c r="C7524" s="33"/>
      <c r="D7524" s="33"/>
      <c r="E7524" s="33"/>
      <c r="F7524" s="33"/>
      <c r="G7524" s="33"/>
      <c r="N7524"/>
      <c r="O7524"/>
      <c r="P7524"/>
      <c r="Q7524"/>
      <c r="R7524"/>
      <c r="S7524"/>
      <c r="T7524"/>
      <c r="U7524"/>
      <c r="V7524"/>
      <c r="W7524"/>
      <c r="X7524" s="410"/>
      <c r="Y7524" s="410"/>
      <c r="Z7524" s="410"/>
      <c r="AA7524" s="410"/>
      <c r="AB7524" s="410"/>
      <c r="AC7524" s="410"/>
      <c r="AD7524" s="410"/>
    </row>
    <row r="7525" spans="1:30" s="30" customFormat="1" x14ac:dyDescent="0.25">
      <c r="A7525"/>
      <c r="B7525"/>
      <c r="C7525" s="33"/>
      <c r="D7525" s="33"/>
      <c r="E7525" s="33"/>
      <c r="F7525" s="33"/>
      <c r="G7525" s="33"/>
      <c r="N7525"/>
      <c r="O7525"/>
      <c r="P7525"/>
      <c r="Q7525"/>
      <c r="R7525"/>
      <c r="S7525"/>
      <c r="T7525"/>
      <c r="U7525"/>
      <c r="V7525"/>
      <c r="W7525"/>
      <c r="X7525" s="410"/>
      <c r="Y7525" s="410"/>
      <c r="Z7525" s="410"/>
      <c r="AA7525" s="410"/>
      <c r="AB7525" s="410"/>
      <c r="AC7525" s="410"/>
      <c r="AD7525" s="410"/>
    </row>
    <row r="7526" spans="1:30" s="30" customFormat="1" x14ac:dyDescent="0.25">
      <c r="A7526"/>
      <c r="B7526"/>
      <c r="C7526" s="33"/>
      <c r="D7526" s="33"/>
      <c r="E7526" s="33"/>
      <c r="F7526" s="33"/>
      <c r="G7526" s="33"/>
      <c r="N7526"/>
      <c r="O7526"/>
      <c r="P7526"/>
      <c r="Q7526"/>
      <c r="R7526"/>
      <c r="S7526"/>
      <c r="T7526"/>
      <c r="U7526"/>
      <c r="V7526"/>
      <c r="W7526"/>
      <c r="X7526" s="410"/>
      <c r="Y7526" s="410"/>
      <c r="Z7526" s="410"/>
      <c r="AA7526" s="410"/>
      <c r="AB7526" s="410"/>
      <c r="AC7526" s="410"/>
      <c r="AD7526" s="410"/>
    </row>
    <row r="7527" spans="1:30" s="30" customFormat="1" x14ac:dyDescent="0.25">
      <c r="A7527"/>
      <c r="B7527"/>
      <c r="C7527" s="33"/>
      <c r="D7527" s="33"/>
      <c r="E7527" s="33"/>
      <c r="F7527" s="33"/>
      <c r="G7527" s="33"/>
      <c r="N7527"/>
      <c r="O7527"/>
      <c r="P7527"/>
      <c r="Q7527"/>
      <c r="R7527"/>
      <c r="S7527"/>
      <c r="T7527"/>
      <c r="U7527"/>
      <c r="V7527"/>
      <c r="W7527"/>
      <c r="X7527" s="410"/>
      <c r="Y7527" s="410"/>
      <c r="Z7527" s="410"/>
      <c r="AA7527" s="410"/>
      <c r="AB7527" s="410"/>
      <c r="AC7527" s="410"/>
      <c r="AD7527" s="410"/>
    </row>
    <row r="7528" spans="1:30" s="30" customFormat="1" x14ac:dyDescent="0.25">
      <c r="A7528"/>
      <c r="B7528"/>
      <c r="C7528" s="33"/>
      <c r="D7528" s="33"/>
      <c r="E7528" s="33"/>
      <c r="F7528" s="33"/>
      <c r="G7528" s="33"/>
      <c r="N7528"/>
      <c r="O7528"/>
      <c r="P7528"/>
      <c r="Q7528"/>
      <c r="R7528"/>
      <c r="S7528"/>
      <c r="T7528"/>
      <c r="U7528"/>
      <c r="V7528"/>
      <c r="W7528"/>
      <c r="X7528" s="410"/>
      <c r="Y7528" s="410"/>
      <c r="Z7528" s="410"/>
      <c r="AA7528" s="410"/>
      <c r="AB7528" s="410"/>
      <c r="AC7528" s="410"/>
      <c r="AD7528" s="410"/>
    </row>
    <row r="7529" spans="1:30" s="30" customFormat="1" x14ac:dyDescent="0.25">
      <c r="A7529"/>
      <c r="B7529"/>
      <c r="C7529" s="33"/>
      <c r="D7529" s="33"/>
      <c r="E7529" s="33"/>
      <c r="F7529" s="33"/>
      <c r="G7529" s="33"/>
      <c r="N7529"/>
      <c r="O7529"/>
      <c r="P7529"/>
      <c r="Q7529"/>
      <c r="R7529"/>
      <c r="S7529"/>
      <c r="T7529"/>
      <c r="U7529"/>
      <c r="V7529"/>
      <c r="W7529"/>
      <c r="X7529" s="410"/>
      <c r="Y7529" s="410"/>
      <c r="Z7529" s="410"/>
      <c r="AA7529" s="410"/>
      <c r="AB7529" s="410"/>
      <c r="AC7529" s="410"/>
      <c r="AD7529" s="410"/>
    </row>
    <row r="7530" spans="1:30" s="30" customFormat="1" x14ac:dyDescent="0.25">
      <c r="A7530"/>
      <c r="B7530"/>
      <c r="C7530" s="33"/>
      <c r="D7530" s="33"/>
      <c r="E7530" s="33"/>
      <c r="F7530" s="33"/>
      <c r="G7530" s="33"/>
      <c r="N7530"/>
      <c r="O7530"/>
      <c r="P7530"/>
      <c r="Q7530"/>
      <c r="R7530"/>
      <c r="S7530"/>
      <c r="T7530"/>
      <c r="U7530"/>
      <c r="V7530"/>
      <c r="W7530"/>
      <c r="X7530" s="410"/>
      <c r="Y7530" s="410"/>
      <c r="Z7530" s="410"/>
      <c r="AA7530" s="410"/>
      <c r="AB7530" s="410"/>
      <c r="AC7530" s="410"/>
      <c r="AD7530" s="410"/>
    </row>
    <row r="7531" spans="1:30" s="30" customFormat="1" x14ac:dyDescent="0.25">
      <c r="A7531"/>
      <c r="B7531"/>
      <c r="C7531" s="33"/>
      <c r="D7531" s="33"/>
      <c r="E7531" s="33"/>
      <c r="F7531" s="33"/>
      <c r="G7531" s="33"/>
      <c r="N7531"/>
      <c r="O7531"/>
      <c r="P7531"/>
      <c r="Q7531"/>
      <c r="R7531"/>
      <c r="S7531"/>
      <c r="T7531"/>
      <c r="U7531"/>
      <c r="V7531"/>
      <c r="W7531"/>
      <c r="X7531" s="410"/>
      <c r="Y7531" s="410"/>
      <c r="Z7531" s="410"/>
      <c r="AA7531" s="410"/>
      <c r="AB7531" s="410"/>
      <c r="AC7531" s="410"/>
      <c r="AD7531" s="410"/>
    </row>
    <row r="7532" spans="1:30" s="30" customFormat="1" x14ac:dyDescent="0.25">
      <c r="A7532"/>
      <c r="B7532"/>
      <c r="C7532" s="33"/>
      <c r="D7532" s="33"/>
      <c r="E7532" s="33"/>
      <c r="F7532" s="33"/>
      <c r="G7532" s="33"/>
      <c r="N7532"/>
      <c r="O7532"/>
      <c r="P7532"/>
      <c r="Q7532"/>
      <c r="R7532"/>
      <c r="S7532"/>
      <c r="T7532"/>
      <c r="U7532"/>
      <c r="V7532"/>
      <c r="W7532"/>
      <c r="X7532" s="410"/>
      <c r="Y7532" s="410"/>
      <c r="Z7532" s="410"/>
      <c r="AA7532" s="410"/>
      <c r="AB7532" s="410"/>
      <c r="AC7532" s="410"/>
      <c r="AD7532" s="410"/>
    </row>
    <row r="7533" spans="1:30" s="30" customFormat="1" x14ac:dyDescent="0.25">
      <c r="A7533"/>
      <c r="B7533"/>
      <c r="C7533" s="33"/>
      <c r="D7533" s="33"/>
      <c r="E7533" s="33"/>
      <c r="F7533" s="33"/>
      <c r="G7533" s="33"/>
      <c r="N7533"/>
      <c r="O7533"/>
      <c r="P7533"/>
      <c r="Q7533"/>
      <c r="R7533"/>
      <c r="S7533"/>
      <c r="T7533"/>
      <c r="U7533"/>
      <c r="V7533"/>
      <c r="W7533"/>
      <c r="X7533" s="410"/>
      <c r="Y7533" s="410"/>
      <c r="Z7533" s="410"/>
      <c r="AA7533" s="410"/>
      <c r="AB7533" s="410"/>
      <c r="AC7533" s="410"/>
      <c r="AD7533" s="410"/>
    </row>
    <row r="7534" spans="1:30" s="30" customFormat="1" x14ac:dyDescent="0.25">
      <c r="A7534"/>
      <c r="B7534"/>
      <c r="C7534" s="33"/>
      <c r="D7534" s="33"/>
      <c r="E7534" s="33"/>
      <c r="F7534" s="33"/>
      <c r="G7534" s="33"/>
      <c r="N7534"/>
      <c r="O7534"/>
      <c r="P7534"/>
      <c r="Q7534"/>
      <c r="R7534"/>
      <c r="S7534"/>
      <c r="T7534"/>
      <c r="U7534"/>
      <c r="V7534"/>
      <c r="W7534"/>
      <c r="X7534" s="410"/>
      <c r="Y7534" s="410"/>
      <c r="Z7534" s="410"/>
      <c r="AA7534" s="410"/>
      <c r="AB7534" s="410"/>
      <c r="AC7534" s="410"/>
      <c r="AD7534" s="410"/>
    </row>
    <row r="7535" spans="1:30" s="30" customFormat="1" x14ac:dyDescent="0.25">
      <c r="A7535"/>
      <c r="B7535"/>
      <c r="C7535" s="33"/>
      <c r="D7535" s="33"/>
      <c r="E7535" s="33"/>
      <c r="F7535" s="33"/>
      <c r="G7535" s="33"/>
      <c r="N7535"/>
      <c r="O7535"/>
      <c r="P7535"/>
      <c r="Q7535"/>
      <c r="R7535"/>
      <c r="S7535"/>
      <c r="T7535"/>
      <c r="U7535"/>
      <c r="V7535"/>
      <c r="W7535"/>
      <c r="X7535" s="410"/>
      <c r="Y7535" s="410"/>
      <c r="Z7535" s="410"/>
      <c r="AA7535" s="410"/>
      <c r="AB7535" s="410"/>
      <c r="AC7535" s="410"/>
      <c r="AD7535" s="410"/>
    </row>
    <row r="7536" spans="1:30" s="30" customFormat="1" x14ac:dyDescent="0.25">
      <c r="A7536"/>
      <c r="B7536"/>
      <c r="C7536" s="33"/>
      <c r="D7536" s="33"/>
      <c r="E7536" s="33"/>
      <c r="F7536" s="33"/>
      <c r="G7536" s="33"/>
      <c r="N7536"/>
      <c r="O7536"/>
      <c r="P7536"/>
      <c r="Q7536"/>
      <c r="R7536"/>
      <c r="S7536"/>
      <c r="T7536"/>
      <c r="U7536"/>
      <c r="V7536"/>
      <c r="W7536"/>
      <c r="X7536" s="410"/>
      <c r="Y7536" s="410"/>
      <c r="Z7536" s="410"/>
      <c r="AA7536" s="410"/>
      <c r="AB7536" s="410"/>
      <c r="AC7536" s="410"/>
      <c r="AD7536" s="410"/>
    </row>
    <row r="7537" spans="1:30" s="30" customFormat="1" x14ac:dyDescent="0.25">
      <c r="A7537"/>
      <c r="B7537"/>
      <c r="C7537" s="33"/>
      <c r="D7537" s="33"/>
      <c r="E7537" s="33"/>
      <c r="F7537" s="33"/>
      <c r="G7537" s="33"/>
      <c r="N7537"/>
      <c r="O7537"/>
      <c r="P7537"/>
      <c r="Q7537"/>
      <c r="R7537"/>
      <c r="S7537"/>
      <c r="T7537"/>
      <c r="U7537"/>
      <c r="V7537"/>
      <c r="W7537"/>
      <c r="X7537" s="410"/>
      <c r="Y7537" s="410"/>
      <c r="Z7537" s="410"/>
      <c r="AA7537" s="410"/>
      <c r="AB7537" s="410"/>
      <c r="AC7537" s="410"/>
      <c r="AD7537" s="410"/>
    </row>
    <row r="7538" spans="1:30" s="30" customFormat="1" x14ac:dyDescent="0.25">
      <c r="A7538"/>
      <c r="B7538"/>
      <c r="C7538" s="33"/>
      <c r="D7538" s="33"/>
      <c r="E7538" s="33"/>
      <c r="F7538" s="33"/>
      <c r="G7538" s="33"/>
      <c r="N7538"/>
      <c r="O7538"/>
      <c r="P7538"/>
      <c r="Q7538"/>
      <c r="R7538"/>
      <c r="S7538"/>
      <c r="T7538"/>
      <c r="U7538"/>
      <c r="V7538"/>
      <c r="W7538"/>
      <c r="X7538" s="410"/>
      <c r="Y7538" s="410"/>
      <c r="Z7538" s="410"/>
      <c r="AA7538" s="410"/>
      <c r="AB7538" s="410"/>
      <c r="AC7538" s="410"/>
      <c r="AD7538" s="410"/>
    </row>
    <row r="7539" spans="1:30" s="30" customFormat="1" x14ac:dyDescent="0.25">
      <c r="A7539"/>
      <c r="B7539"/>
      <c r="C7539" s="33"/>
      <c r="D7539" s="33"/>
      <c r="E7539" s="33"/>
      <c r="F7539" s="33"/>
      <c r="G7539" s="33"/>
      <c r="N7539"/>
      <c r="O7539"/>
      <c r="P7539"/>
      <c r="Q7539"/>
      <c r="R7539"/>
      <c r="S7539"/>
      <c r="T7539"/>
      <c r="U7539"/>
      <c r="V7539"/>
      <c r="W7539"/>
      <c r="X7539" s="410"/>
      <c r="Y7539" s="410"/>
      <c r="Z7539" s="410"/>
      <c r="AA7539" s="410"/>
      <c r="AB7539" s="410"/>
      <c r="AC7539" s="410"/>
      <c r="AD7539" s="410"/>
    </row>
    <row r="7540" spans="1:30" s="30" customFormat="1" x14ac:dyDescent="0.25">
      <c r="A7540"/>
      <c r="B7540"/>
      <c r="C7540" s="33"/>
      <c r="D7540" s="33"/>
      <c r="E7540" s="33"/>
      <c r="F7540" s="33"/>
      <c r="G7540" s="33"/>
      <c r="N7540"/>
      <c r="O7540"/>
      <c r="P7540"/>
      <c r="Q7540"/>
      <c r="R7540"/>
      <c r="S7540"/>
      <c r="T7540"/>
      <c r="U7540"/>
      <c r="V7540"/>
      <c r="W7540"/>
      <c r="X7540" s="410"/>
      <c r="Y7540" s="410"/>
      <c r="Z7540" s="410"/>
      <c r="AA7540" s="410"/>
      <c r="AB7540" s="410"/>
      <c r="AC7540" s="410"/>
      <c r="AD7540" s="410"/>
    </row>
    <row r="7541" spans="1:30" s="30" customFormat="1" x14ac:dyDescent="0.25">
      <c r="A7541"/>
      <c r="B7541"/>
      <c r="C7541" s="33"/>
      <c r="D7541" s="33"/>
      <c r="E7541" s="33"/>
      <c r="F7541" s="33"/>
      <c r="G7541" s="33"/>
      <c r="N7541"/>
      <c r="O7541"/>
      <c r="P7541"/>
      <c r="Q7541"/>
      <c r="R7541"/>
      <c r="S7541"/>
      <c r="T7541"/>
      <c r="U7541"/>
      <c r="V7541"/>
      <c r="W7541"/>
      <c r="X7541" s="410"/>
      <c r="Y7541" s="410"/>
      <c r="Z7541" s="410"/>
      <c r="AA7541" s="410"/>
      <c r="AB7541" s="410"/>
      <c r="AC7541" s="410"/>
      <c r="AD7541" s="410"/>
    </row>
    <row r="7542" spans="1:30" s="30" customFormat="1" x14ac:dyDescent="0.25">
      <c r="A7542"/>
      <c r="B7542"/>
      <c r="C7542" s="33"/>
      <c r="D7542" s="33"/>
      <c r="E7542" s="33"/>
      <c r="F7542" s="33"/>
      <c r="G7542" s="33"/>
      <c r="N7542"/>
      <c r="O7542"/>
      <c r="P7542"/>
      <c r="Q7542"/>
      <c r="R7542"/>
      <c r="S7542"/>
      <c r="T7542"/>
      <c r="U7542"/>
      <c r="V7542"/>
      <c r="W7542"/>
      <c r="X7542" s="410"/>
      <c r="Y7542" s="410"/>
      <c r="Z7542" s="410"/>
      <c r="AA7542" s="410"/>
      <c r="AB7542" s="410"/>
      <c r="AC7542" s="410"/>
      <c r="AD7542" s="410"/>
    </row>
    <row r="7543" spans="1:30" s="30" customFormat="1" x14ac:dyDescent="0.25">
      <c r="A7543"/>
      <c r="B7543"/>
      <c r="C7543" s="33"/>
      <c r="D7543" s="33"/>
      <c r="E7543" s="33"/>
      <c r="F7543" s="33"/>
      <c r="G7543" s="33"/>
      <c r="N7543"/>
      <c r="O7543"/>
      <c r="P7543"/>
      <c r="Q7543"/>
      <c r="R7543"/>
      <c r="S7543"/>
      <c r="T7543"/>
      <c r="U7543"/>
      <c r="V7543"/>
      <c r="W7543"/>
      <c r="X7543" s="410"/>
      <c r="Y7543" s="410"/>
      <c r="Z7543" s="410"/>
      <c r="AA7543" s="410"/>
      <c r="AB7543" s="410"/>
      <c r="AC7543" s="410"/>
      <c r="AD7543" s="410"/>
    </row>
    <row r="7544" spans="1:30" s="30" customFormat="1" x14ac:dyDescent="0.25">
      <c r="A7544"/>
      <c r="B7544"/>
      <c r="C7544" s="33"/>
      <c r="D7544" s="33"/>
      <c r="E7544" s="33"/>
      <c r="F7544" s="33"/>
      <c r="G7544" s="33"/>
      <c r="N7544"/>
      <c r="O7544"/>
      <c r="P7544"/>
      <c r="Q7544"/>
      <c r="R7544"/>
      <c r="S7544"/>
      <c r="T7544"/>
      <c r="U7544"/>
      <c r="V7544"/>
      <c r="W7544"/>
      <c r="X7544" s="410"/>
      <c r="Y7544" s="410"/>
      <c r="Z7544" s="410"/>
      <c r="AA7544" s="410"/>
      <c r="AB7544" s="410"/>
      <c r="AC7544" s="410"/>
      <c r="AD7544" s="410"/>
    </row>
    <row r="7545" spans="1:30" s="30" customFormat="1" x14ac:dyDescent="0.25">
      <c r="A7545"/>
      <c r="B7545"/>
      <c r="C7545" s="33"/>
      <c r="D7545" s="33"/>
      <c r="E7545" s="33"/>
      <c r="F7545" s="33"/>
      <c r="G7545" s="33"/>
      <c r="N7545"/>
      <c r="O7545"/>
      <c r="P7545"/>
      <c r="Q7545"/>
      <c r="R7545"/>
      <c r="S7545"/>
      <c r="T7545"/>
      <c r="U7545"/>
      <c r="V7545"/>
      <c r="W7545"/>
      <c r="X7545" s="410"/>
      <c r="Y7545" s="410"/>
      <c r="Z7545" s="410"/>
      <c r="AA7545" s="410"/>
      <c r="AB7545" s="410"/>
      <c r="AC7545" s="410"/>
      <c r="AD7545" s="410"/>
    </row>
    <row r="7546" spans="1:30" s="30" customFormat="1" x14ac:dyDescent="0.25">
      <c r="A7546"/>
      <c r="B7546"/>
      <c r="C7546" s="33"/>
      <c r="D7546" s="33"/>
      <c r="E7546" s="33"/>
      <c r="F7546" s="33"/>
      <c r="G7546" s="33"/>
      <c r="N7546"/>
      <c r="O7546"/>
      <c r="P7546"/>
      <c r="Q7546"/>
      <c r="R7546"/>
      <c r="S7546"/>
      <c r="T7546"/>
      <c r="U7546"/>
      <c r="V7546"/>
      <c r="W7546"/>
      <c r="X7546" s="410"/>
      <c r="Y7546" s="410"/>
      <c r="Z7546" s="410"/>
      <c r="AA7546" s="410"/>
      <c r="AB7546" s="410"/>
      <c r="AC7546" s="410"/>
      <c r="AD7546" s="410"/>
    </row>
    <row r="7547" spans="1:30" s="30" customFormat="1" x14ac:dyDescent="0.25">
      <c r="A7547"/>
      <c r="B7547"/>
      <c r="C7547" s="33"/>
      <c r="D7547" s="33"/>
      <c r="E7547" s="33"/>
      <c r="F7547" s="33"/>
      <c r="G7547" s="33"/>
      <c r="N7547"/>
      <c r="O7547"/>
      <c r="P7547"/>
      <c r="Q7547"/>
      <c r="R7547"/>
      <c r="S7547"/>
      <c r="T7547"/>
      <c r="U7547"/>
      <c r="V7547"/>
      <c r="W7547"/>
      <c r="X7547" s="410"/>
      <c r="Y7547" s="410"/>
      <c r="Z7547" s="410"/>
      <c r="AA7547" s="410"/>
      <c r="AB7547" s="410"/>
      <c r="AC7547" s="410"/>
      <c r="AD7547" s="410"/>
    </row>
    <row r="7548" spans="1:30" s="30" customFormat="1" x14ac:dyDescent="0.25">
      <c r="A7548"/>
      <c r="B7548"/>
      <c r="C7548" s="33"/>
      <c r="D7548" s="33"/>
      <c r="E7548" s="33"/>
      <c r="F7548" s="33"/>
      <c r="G7548" s="33"/>
      <c r="N7548"/>
      <c r="O7548"/>
      <c r="P7548"/>
      <c r="Q7548"/>
      <c r="R7548"/>
      <c r="S7548"/>
      <c r="T7548"/>
      <c r="U7548"/>
      <c r="V7548"/>
      <c r="W7548"/>
      <c r="X7548" s="410"/>
      <c r="Y7548" s="410"/>
      <c r="Z7548" s="410"/>
      <c r="AA7548" s="410"/>
      <c r="AB7548" s="410"/>
      <c r="AC7548" s="410"/>
      <c r="AD7548" s="410"/>
    </row>
    <row r="7549" spans="1:30" s="30" customFormat="1" x14ac:dyDescent="0.25">
      <c r="A7549"/>
      <c r="B7549"/>
      <c r="C7549" s="33"/>
      <c r="D7549" s="33"/>
      <c r="E7549" s="33"/>
      <c r="F7549" s="33"/>
      <c r="G7549" s="33"/>
      <c r="N7549"/>
      <c r="O7549"/>
      <c r="P7549"/>
      <c r="Q7549"/>
      <c r="R7549"/>
      <c r="S7549"/>
      <c r="T7549"/>
      <c r="U7549"/>
      <c r="V7549"/>
      <c r="W7549"/>
      <c r="X7549" s="410"/>
      <c r="Y7549" s="410"/>
      <c r="Z7549" s="410"/>
      <c r="AA7549" s="410"/>
      <c r="AB7549" s="410"/>
      <c r="AC7549" s="410"/>
      <c r="AD7549" s="410"/>
    </row>
    <row r="7550" spans="1:30" s="30" customFormat="1" x14ac:dyDescent="0.25">
      <c r="A7550"/>
      <c r="B7550"/>
      <c r="C7550" s="33"/>
      <c r="D7550" s="33"/>
      <c r="E7550" s="33"/>
      <c r="F7550" s="33"/>
      <c r="G7550" s="33"/>
      <c r="N7550"/>
      <c r="O7550"/>
      <c r="P7550"/>
      <c r="Q7550"/>
      <c r="R7550"/>
      <c r="S7550"/>
      <c r="T7550"/>
      <c r="U7550"/>
      <c r="V7550"/>
      <c r="W7550"/>
      <c r="X7550" s="410"/>
      <c r="Y7550" s="410"/>
      <c r="Z7550" s="410"/>
      <c r="AA7550" s="410"/>
      <c r="AB7550" s="410"/>
      <c r="AC7550" s="410"/>
      <c r="AD7550" s="410"/>
    </row>
    <row r="7551" spans="1:30" s="30" customFormat="1" x14ac:dyDescent="0.25">
      <c r="A7551"/>
      <c r="B7551"/>
      <c r="C7551" s="33"/>
      <c r="D7551" s="33"/>
      <c r="E7551" s="33"/>
      <c r="F7551" s="33"/>
      <c r="G7551" s="33"/>
      <c r="N7551"/>
      <c r="O7551"/>
      <c r="P7551"/>
      <c r="Q7551"/>
      <c r="R7551"/>
      <c r="S7551"/>
      <c r="T7551"/>
      <c r="U7551"/>
      <c r="V7551"/>
      <c r="W7551"/>
      <c r="X7551" s="410"/>
      <c r="Y7551" s="410"/>
      <c r="Z7551" s="410"/>
      <c r="AA7551" s="410"/>
      <c r="AB7551" s="410"/>
      <c r="AC7551" s="410"/>
      <c r="AD7551" s="410"/>
    </row>
    <row r="7552" spans="1:30" s="30" customFormat="1" x14ac:dyDescent="0.25">
      <c r="A7552"/>
      <c r="B7552"/>
      <c r="C7552" s="33"/>
      <c r="D7552" s="33"/>
      <c r="E7552" s="33"/>
      <c r="F7552" s="33"/>
      <c r="G7552" s="33"/>
      <c r="N7552"/>
      <c r="O7552"/>
      <c r="P7552"/>
      <c r="Q7552"/>
      <c r="R7552"/>
      <c r="S7552"/>
      <c r="T7552"/>
      <c r="U7552"/>
      <c r="V7552"/>
      <c r="W7552"/>
      <c r="X7552" s="410"/>
      <c r="Y7552" s="410"/>
      <c r="Z7552" s="410"/>
      <c r="AA7552" s="410"/>
      <c r="AB7552" s="410"/>
      <c r="AC7552" s="410"/>
      <c r="AD7552" s="410"/>
    </row>
    <row r="7553" spans="1:30" s="30" customFormat="1" x14ac:dyDescent="0.25">
      <c r="A7553"/>
      <c r="B7553"/>
      <c r="C7553" s="33"/>
      <c r="D7553" s="33"/>
      <c r="E7553" s="33"/>
      <c r="F7553" s="33"/>
      <c r="G7553" s="33"/>
      <c r="N7553"/>
      <c r="O7553"/>
      <c r="P7553"/>
      <c r="Q7553"/>
      <c r="R7553"/>
      <c r="S7553"/>
      <c r="T7553"/>
      <c r="U7553"/>
      <c r="V7553"/>
      <c r="W7553"/>
      <c r="X7553" s="410"/>
      <c r="Y7553" s="410"/>
      <c r="Z7553" s="410"/>
      <c r="AA7553" s="410"/>
      <c r="AB7553" s="410"/>
      <c r="AC7553" s="410"/>
      <c r="AD7553" s="410"/>
    </row>
    <row r="7554" spans="1:30" s="30" customFormat="1" x14ac:dyDescent="0.25">
      <c r="A7554"/>
      <c r="B7554"/>
      <c r="C7554" s="33"/>
      <c r="D7554" s="33"/>
      <c r="E7554" s="33"/>
      <c r="F7554" s="33"/>
      <c r="G7554" s="33"/>
      <c r="N7554"/>
      <c r="O7554"/>
      <c r="P7554"/>
      <c r="Q7554"/>
      <c r="R7554"/>
      <c r="S7554"/>
      <c r="T7554"/>
      <c r="U7554"/>
      <c r="V7554"/>
      <c r="W7554"/>
      <c r="X7554" s="410"/>
      <c r="Y7554" s="410"/>
      <c r="Z7554" s="410"/>
      <c r="AA7554" s="410"/>
      <c r="AB7554" s="410"/>
      <c r="AC7554" s="410"/>
      <c r="AD7554" s="410"/>
    </row>
    <row r="7555" spans="1:30" s="30" customFormat="1" x14ac:dyDescent="0.25">
      <c r="A7555"/>
      <c r="B7555"/>
      <c r="C7555" s="33"/>
      <c r="D7555" s="33"/>
      <c r="E7555" s="33"/>
      <c r="F7555" s="33"/>
      <c r="G7555" s="33"/>
      <c r="N7555"/>
      <c r="O7555"/>
      <c r="P7555"/>
      <c r="Q7555"/>
      <c r="R7555"/>
      <c r="S7555"/>
      <c r="T7555"/>
      <c r="U7555"/>
      <c r="V7555"/>
      <c r="W7555"/>
      <c r="X7555" s="410"/>
      <c r="Y7555" s="410"/>
      <c r="Z7555" s="410"/>
      <c r="AA7555" s="410"/>
      <c r="AB7555" s="410"/>
      <c r="AC7555" s="410"/>
      <c r="AD7555" s="410"/>
    </row>
    <row r="7556" spans="1:30" s="30" customFormat="1" x14ac:dyDescent="0.25">
      <c r="A7556"/>
      <c r="B7556"/>
      <c r="C7556" s="33"/>
      <c r="D7556" s="33"/>
      <c r="E7556" s="33"/>
      <c r="F7556" s="33"/>
      <c r="G7556" s="33"/>
      <c r="N7556"/>
      <c r="O7556"/>
      <c r="P7556"/>
      <c r="Q7556"/>
      <c r="R7556"/>
      <c r="S7556"/>
      <c r="T7556"/>
      <c r="U7556"/>
      <c r="V7556"/>
      <c r="W7556"/>
      <c r="X7556" s="410"/>
      <c r="Y7556" s="410"/>
      <c r="Z7556" s="410"/>
      <c r="AA7556" s="410"/>
      <c r="AB7556" s="410"/>
      <c r="AC7556" s="410"/>
      <c r="AD7556" s="410"/>
    </row>
    <row r="7557" spans="1:30" s="30" customFormat="1" x14ac:dyDescent="0.25">
      <c r="A7557"/>
      <c r="B7557"/>
      <c r="C7557" s="33"/>
      <c r="D7557" s="33"/>
      <c r="E7557" s="33"/>
      <c r="F7557" s="33"/>
      <c r="G7557" s="33"/>
      <c r="N7557"/>
      <c r="O7557"/>
      <c r="P7557"/>
      <c r="Q7557"/>
      <c r="R7557"/>
      <c r="S7557"/>
      <c r="T7557"/>
      <c r="U7557"/>
      <c r="V7557"/>
      <c r="W7557"/>
      <c r="X7557" s="410"/>
      <c r="Y7557" s="410"/>
      <c r="Z7557" s="410"/>
      <c r="AA7557" s="410"/>
      <c r="AB7557" s="410"/>
      <c r="AC7557" s="410"/>
      <c r="AD7557" s="410"/>
    </row>
    <row r="7558" spans="1:30" s="30" customFormat="1" x14ac:dyDescent="0.25">
      <c r="A7558"/>
      <c r="B7558"/>
      <c r="C7558" s="33"/>
      <c r="D7558" s="33"/>
      <c r="E7558" s="33"/>
      <c r="F7558" s="33"/>
      <c r="G7558" s="33"/>
      <c r="N7558"/>
      <c r="O7558"/>
      <c r="P7558"/>
      <c r="Q7558"/>
      <c r="R7558"/>
      <c r="S7558"/>
      <c r="T7558"/>
      <c r="U7558"/>
      <c r="V7558"/>
      <c r="W7558"/>
      <c r="X7558" s="410"/>
      <c r="Y7558" s="410"/>
      <c r="Z7558" s="410"/>
      <c r="AA7558" s="410"/>
      <c r="AB7558" s="410"/>
      <c r="AC7558" s="410"/>
      <c r="AD7558" s="410"/>
    </row>
    <row r="7559" spans="1:30" s="30" customFormat="1" x14ac:dyDescent="0.25">
      <c r="A7559"/>
      <c r="B7559"/>
      <c r="C7559" s="33"/>
      <c r="D7559" s="33"/>
      <c r="E7559" s="33"/>
      <c r="F7559" s="33"/>
      <c r="G7559" s="33"/>
      <c r="N7559"/>
      <c r="O7559"/>
      <c r="P7559"/>
      <c r="Q7559"/>
      <c r="R7559"/>
      <c r="S7559"/>
      <c r="T7559"/>
      <c r="U7559"/>
      <c r="V7559"/>
      <c r="W7559"/>
      <c r="X7559" s="410"/>
      <c r="Y7559" s="410"/>
      <c r="Z7559" s="410"/>
      <c r="AA7559" s="410"/>
      <c r="AB7559" s="410"/>
      <c r="AC7559" s="410"/>
      <c r="AD7559" s="410"/>
    </row>
    <row r="7560" spans="1:30" s="30" customFormat="1" x14ac:dyDescent="0.25">
      <c r="A7560"/>
      <c r="B7560"/>
      <c r="C7560" s="33"/>
      <c r="D7560" s="33"/>
      <c r="E7560" s="33"/>
      <c r="F7560" s="33"/>
      <c r="G7560" s="33"/>
      <c r="N7560"/>
      <c r="O7560"/>
      <c r="P7560"/>
      <c r="Q7560"/>
      <c r="R7560"/>
      <c r="S7560"/>
      <c r="T7560"/>
      <c r="U7560"/>
      <c r="V7560"/>
      <c r="W7560"/>
      <c r="X7560" s="410"/>
      <c r="Y7560" s="410"/>
      <c r="Z7560" s="410"/>
      <c r="AA7560" s="410"/>
      <c r="AB7560" s="410"/>
      <c r="AC7560" s="410"/>
      <c r="AD7560" s="410"/>
    </row>
    <row r="7561" spans="1:30" s="30" customFormat="1" x14ac:dyDescent="0.25">
      <c r="A7561"/>
      <c r="B7561"/>
      <c r="C7561" s="33"/>
      <c r="D7561" s="33"/>
      <c r="E7561" s="33"/>
      <c r="F7561" s="33"/>
      <c r="G7561" s="33"/>
      <c r="N7561"/>
      <c r="O7561"/>
      <c r="P7561"/>
      <c r="Q7561"/>
      <c r="R7561"/>
      <c r="S7561"/>
      <c r="T7561"/>
      <c r="U7561"/>
      <c r="V7561"/>
      <c r="W7561"/>
      <c r="X7561" s="410"/>
      <c r="Y7561" s="410"/>
      <c r="Z7561" s="410"/>
      <c r="AA7561" s="410"/>
      <c r="AB7561" s="410"/>
      <c r="AC7561" s="410"/>
      <c r="AD7561" s="410"/>
    </row>
    <row r="7562" spans="1:30" s="30" customFormat="1" x14ac:dyDescent="0.25">
      <c r="A7562"/>
      <c r="B7562"/>
      <c r="C7562" s="33"/>
      <c r="D7562" s="33"/>
      <c r="E7562" s="33"/>
      <c r="F7562" s="33"/>
      <c r="G7562" s="33"/>
      <c r="N7562"/>
      <c r="O7562"/>
      <c r="P7562"/>
      <c r="Q7562"/>
      <c r="R7562"/>
      <c r="S7562"/>
      <c r="T7562"/>
      <c r="U7562"/>
      <c r="V7562"/>
      <c r="W7562"/>
      <c r="X7562" s="410"/>
      <c r="Y7562" s="410"/>
      <c r="Z7562" s="410"/>
      <c r="AA7562" s="410"/>
      <c r="AB7562" s="410"/>
      <c r="AC7562" s="410"/>
      <c r="AD7562" s="410"/>
    </row>
    <row r="7563" spans="1:30" s="30" customFormat="1" x14ac:dyDescent="0.25">
      <c r="A7563"/>
      <c r="B7563"/>
      <c r="C7563" s="33"/>
      <c r="D7563" s="33"/>
      <c r="E7563" s="33"/>
      <c r="F7563" s="33"/>
      <c r="G7563" s="33"/>
      <c r="N7563"/>
      <c r="O7563"/>
      <c r="P7563"/>
      <c r="Q7563"/>
      <c r="R7563"/>
      <c r="S7563"/>
      <c r="T7563"/>
      <c r="U7563"/>
      <c r="V7563"/>
      <c r="W7563"/>
      <c r="X7563" s="410"/>
      <c r="Y7563" s="410"/>
      <c r="Z7563" s="410"/>
      <c r="AA7563" s="410"/>
      <c r="AB7563" s="410"/>
      <c r="AC7563" s="410"/>
      <c r="AD7563" s="410"/>
    </row>
    <row r="7564" spans="1:30" s="30" customFormat="1" x14ac:dyDescent="0.25">
      <c r="A7564"/>
      <c r="B7564"/>
      <c r="C7564" s="33"/>
      <c r="D7564" s="33"/>
      <c r="E7564" s="33"/>
      <c r="F7564" s="33"/>
      <c r="G7564" s="33"/>
      <c r="N7564"/>
      <c r="O7564"/>
      <c r="P7564"/>
      <c r="Q7564"/>
      <c r="R7564"/>
      <c r="S7564"/>
      <c r="T7564"/>
      <c r="U7564"/>
      <c r="V7564"/>
      <c r="W7564"/>
      <c r="X7564" s="410"/>
      <c r="Y7564" s="410"/>
      <c r="Z7564" s="410"/>
      <c r="AA7564" s="410"/>
      <c r="AB7564" s="410"/>
      <c r="AC7564" s="410"/>
      <c r="AD7564" s="410"/>
    </row>
    <row r="7565" spans="1:30" s="30" customFormat="1" x14ac:dyDescent="0.25">
      <c r="A7565"/>
      <c r="B7565"/>
      <c r="C7565" s="33"/>
      <c r="D7565" s="33"/>
      <c r="E7565" s="33"/>
      <c r="F7565" s="33"/>
      <c r="G7565" s="33"/>
      <c r="N7565"/>
      <c r="O7565"/>
      <c r="P7565"/>
      <c r="Q7565"/>
      <c r="R7565"/>
      <c r="S7565"/>
      <c r="T7565"/>
      <c r="U7565"/>
      <c r="V7565"/>
      <c r="W7565"/>
      <c r="X7565" s="410"/>
      <c r="Y7565" s="410"/>
      <c r="Z7565" s="410"/>
      <c r="AA7565" s="410"/>
      <c r="AB7565" s="410"/>
      <c r="AC7565" s="410"/>
      <c r="AD7565" s="410"/>
    </row>
    <row r="7566" spans="1:30" s="30" customFormat="1" x14ac:dyDescent="0.25">
      <c r="A7566"/>
      <c r="B7566"/>
      <c r="C7566" s="33"/>
      <c r="D7566" s="33"/>
      <c r="E7566" s="33"/>
      <c r="F7566" s="33"/>
      <c r="G7566" s="33"/>
      <c r="N7566"/>
      <c r="O7566"/>
      <c r="P7566"/>
      <c r="Q7566"/>
      <c r="R7566"/>
      <c r="S7566"/>
      <c r="T7566"/>
      <c r="U7566"/>
      <c r="V7566"/>
      <c r="W7566"/>
      <c r="X7566" s="410"/>
      <c r="Y7566" s="410"/>
      <c r="Z7566" s="410"/>
      <c r="AA7566" s="410"/>
      <c r="AB7566" s="410"/>
      <c r="AC7566" s="410"/>
      <c r="AD7566" s="410"/>
    </row>
    <row r="7567" spans="1:30" s="30" customFormat="1" x14ac:dyDescent="0.25">
      <c r="A7567"/>
      <c r="B7567"/>
      <c r="C7567" s="33"/>
      <c r="D7567" s="33"/>
      <c r="E7567" s="33"/>
      <c r="F7567" s="33"/>
      <c r="G7567" s="33"/>
      <c r="N7567"/>
      <c r="O7567"/>
      <c r="P7567"/>
      <c r="Q7567"/>
      <c r="R7567"/>
      <c r="S7567"/>
      <c r="T7567"/>
      <c r="U7567"/>
      <c r="V7567"/>
      <c r="W7567"/>
      <c r="X7567" s="410"/>
      <c r="Y7567" s="410"/>
      <c r="Z7567" s="410"/>
      <c r="AA7567" s="410"/>
      <c r="AB7567" s="410"/>
      <c r="AC7567" s="410"/>
      <c r="AD7567" s="410"/>
    </row>
    <row r="7568" spans="1:30" s="30" customFormat="1" x14ac:dyDescent="0.25">
      <c r="A7568"/>
      <c r="B7568"/>
      <c r="C7568" s="33"/>
      <c r="D7568" s="33"/>
      <c r="E7568" s="33"/>
      <c r="F7568" s="33"/>
      <c r="G7568" s="33"/>
      <c r="N7568"/>
      <c r="O7568"/>
      <c r="P7568"/>
      <c r="Q7568"/>
      <c r="R7568"/>
      <c r="S7568"/>
      <c r="T7568"/>
      <c r="U7568"/>
      <c r="V7568"/>
      <c r="W7568"/>
      <c r="X7568" s="410"/>
      <c r="Y7568" s="410"/>
      <c r="Z7568" s="410"/>
      <c r="AA7568" s="410"/>
      <c r="AB7568" s="410"/>
      <c r="AC7568" s="410"/>
      <c r="AD7568" s="410"/>
    </row>
    <row r="7569" spans="1:30" s="30" customFormat="1" x14ac:dyDescent="0.25">
      <c r="A7569"/>
      <c r="B7569"/>
      <c r="C7569" s="33"/>
      <c r="D7569" s="33"/>
      <c r="E7569" s="33"/>
      <c r="F7569" s="33"/>
      <c r="G7569" s="33"/>
      <c r="N7569"/>
      <c r="O7569"/>
      <c r="P7569"/>
      <c r="Q7569"/>
      <c r="R7569"/>
      <c r="S7569"/>
      <c r="T7569"/>
      <c r="U7569"/>
      <c r="V7569"/>
      <c r="W7569"/>
      <c r="X7569" s="410"/>
      <c r="Y7569" s="410"/>
      <c r="Z7569" s="410"/>
      <c r="AA7569" s="410"/>
      <c r="AB7569" s="410"/>
      <c r="AC7569" s="410"/>
      <c r="AD7569" s="410"/>
    </row>
    <row r="7570" spans="1:30" s="30" customFormat="1" x14ac:dyDescent="0.25">
      <c r="A7570"/>
      <c r="B7570"/>
      <c r="C7570" s="33"/>
      <c r="D7570" s="33"/>
      <c r="E7570" s="33"/>
      <c r="F7570" s="33"/>
      <c r="G7570" s="33"/>
      <c r="N7570"/>
      <c r="O7570"/>
      <c r="P7570"/>
      <c r="Q7570"/>
      <c r="R7570"/>
      <c r="S7570"/>
      <c r="T7570"/>
      <c r="U7570"/>
      <c r="V7570"/>
      <c r="W7570"/>
      <c r="X7570" s="410"/>
      <c r="Y7570" s="410"/>
      <c r="Z7570" s="410"/>
      <c r="AA7570" s="410"/>
      <c r="AB7570" s="410"/>
      <c r="AC7570" s="410"/>
      <c r="AD7570" s="410"/>
    </row>
    <row r="7571" spans="1:30" s="30" customFormat="1" x14ac:dyDescent="0.25">
      <c r="A7571"/>
      <c r="B7571"/>
      <c r="C7571" s="33"/>
      <c r="D7571" s="33"/>
      <c r="E7571" s="33"/>
      <c r="F7571" s="33"/>
      <c r="G7571" s="33"/>
      <c r="N7571"/>
      <c r="O7571"/>
      <c r="P7571"/>
      <c r="Q7571"/>
      <c r="R7571"/>
      <c r="S7571"/>
      <c r="T7571"/>
      <c r="U7571"/>
      <c r="V7571"/>
      <c r="W7571"/>
      <c r="X7571" s="410"/>
      <c r="Y7571" s="410"/>
      <c r="Z7571" s="410"/>
      <c r="AA7571" s="410"/>
      <c r="AB7571" s="410"/>
      <c r="AC7571" s="410"/>
      <c r="AD7571" s="410"/>
    </row>
    <row r="7572" spans="1:30" s="30" customFormat="1" x14ac:dyDescent="0.25">
      <c r="A7572"/>
      <c r="B7572"/>
      <c r="C7572" s="33"/>
      <c r="D7572" s="33"/>
      <c r="E7572" s="33"/>
      <c r="F7572" s="33"/>
      <c r="G7572" s="33"/>
      <c r="N7572"/>
      <c r="O7572"/>
      <c r="P7572"/>
      <c r="Q7572"/>
      <c r="R7572"/>
      <c r="S7572"/>
      <c r="T7572"/>
      <c r="U7572"/>
      <c r="V7572"/>
      <c r="W7572"/>
      <c r="X7572" s="410"/>
      <c r="Y7572" s="410"/>
      <c r="Z7572" s="410"/>
      <c r="AA7572" s="410"/>
      <c r="AB7572" s="410"/>
      <c r="AC7572" s="410"/>
      <c r="AD7572" s="410"/>
    </row>
    <row r="7573" spans="1:30" s="30" customFormat="1" x14ac:dyDescent="0.25">
      <c r="A7573"/>
      <c r="B7573"/>
      <c r="C7573" s="33"/>
      <c r="D7573" s="33"/>
      <c r="E7573" s="33"/>
      <c r="F7573" s="33"/>
      <c r="G7573" s="33"/>
      <c r="N7573"/>
      <c r="O7573"/>
      <c r="P7573"/>
      <c r="Q7573"/>
      <c r="R7573"/>
      <c r="S7573"/>
      <c r="T7573"/>
      <c r="U7573"/>
      <c r="V7573"/>
      <c r="W7573"/>
      <c r="X7573" s="410"/>
      <c r="Y7573" s="410"/>
      <c r="Z7573" s="410"/>
      <c r="AA7573" s="410"/>
      <c r="AB7573" s="410"/>
      <c r="AC7573" s="410"/>
      <c r="AD7573" s="410"/>
    </row>
    <row r="7574" spans="1:30" s="30" customFormat="1" x14ac:dyDescent="0.25">
      <c r="A7574"/>
      <c r="B7574"/>
      <c r="C7574" s="33"/>
      <c r="D7574" s="33"/>
      <c r="E7574" s="33"/>
      <c r="F7574" s="33"/>
      <c r="G7574" s="33"/>
      <c r="N7574"/>
      <c r="O7574"/>
      <c r="P7574"/>
      <c r="Q7574"/>
      <c r="R7574"/>
      <c r="S7574"/>
      <c r="T7574"/>
      <c r="U7574"/>
      <c r="V7574"/>
      <c r="W7574"/>
      <c r="X7574" s="410"/>
      <c r="Y7574" s="410"/>
      <c r="Z7574" s="410"/>
      <c r="AA7574" s="410"/>
      <c r="AB7574" s="410"/>
      <c r="AC7574" s="410"/>
      <c r="AD7574" s="410"/>
    </row>
    <row r="7575" spans="1:30" s="30" customFormat="1" x14ac:dyDescent="0.25">
      <c r="A7575"/>
      <c r="B7575"/>
      <c r="C7575" s="33"/>
      <c r="D7575" s="33"/>
      <c r="E7575" s="33"/>
      <c r="F7575" s="33"/>
      <c r="G7575" s="33"/>
      <c r="N7575"/>
      <c r="O7575"/>
      <c r="P7575"/>
      <c r="Q7575"/>
      <c r="R7575"/>
      <c r="S7575"/>
      <c r="T7575"/>
      <c r="U7575"/>
      <c r="V7575"/>
      <c r="W7575"/>
      <c r="X7575" s="410"/>
      <c r="Y7575" s="410"/>
      <c r="Z7575" s="410"/>
      <c r="AA7575" s="410"/>
      <c r="AB7575" s="410"/>
      <c r="AC7575" s="410"/>
      <c r="AD7575" s="410"/>
    </row>
    <row r="7576" spans="1:30" s="30" customFormat="1" x14ac:dyDescent="0.25">
      <c r="A7576"/>
      <c r="B7576"/>
      <c r="C7576" s="33"/>
      <c r="D7576" s="33"/>
      <c r="E7576" s="33"/>
      <c r="F7576" s="33"/>
      <c r="G7576" s="33"/>
      <c r="N7576"/>
      <c r="O7576"/>
      <c r="P7576"/>
      <c r="Q7576"/>
      <c r="R7576"/>
      <c r="S7576"/>
      <c r="T7576"/>
      <c r="U7576"/>
      <c r="V7576"/>
      <c r="W7576"/>
      <c r="X7576" s="410"/>
      <c r="Y7576" s="410"/>
      <c r="Z7576" s="410"/>
      <c r="AA7576" s="410"/>
      <c r="AB7576" s="410"/>
      <c r="AC7576" s="410"/>
      <c r="AD7576" s="410"/>
    </row>
    <row r="7577" spans="1:30" s="30" customFormat="1" x14ac:dyDescent="0.25">
      <c r="A7577"/>
      <c r="B7577"/>
      <c r="C7577" s="33"/>
      <c r="D7577" s="33"/>
      <c r="E7577" s="33"/>
      <c r="F7577" s="33"/>
      <c r="G7577" s="33"/>
      <c r="N7577"/>
      <c r="O7577"/>
      <c r="P7577"/>
      <c r="Q7577"/>
      <c r="R7577"/>
      <c r="S7577"/>
      <c r="T7577"/>
      <c r="U7577"/>
      <c r="V7577"/>
      <c r="W7577"/>
      <c r="X7577" s="410"/>
      <c r="Y7577" s="410"/>
      <c r="Z7577" s="410"/>
      <c r="AA7577" s="410"/>
      <c r="AB7577" s="410"/>
      <c r="AC7577" s="410"/>
      <c r="AD7577" s="410"/>
    </row>
    <row r="7578" spans="1:30" s="30" customFormat="1" x14ac:dyDescent="0.25">
      <c r="A7578"/>
      <c r="B7578"/>
      <c r="C7578" s="33"/>
      <c r="D7578" s="33"/>
      <c r="E7578" s="33"/>
      <c r="F7578" s="33"/>
      <c r="G7578" s="33"/>
      <c r="N7578"/>
      <c r="O7578"/>
      <c r="P7578"/>
      <c r="Q7578"/>
      <c r="R7578"/>
      <c r="S7578"/>
      <c r="T7578"/>
      <c r="U7578"/>
      <c r="V7578"/>
      <c r="W7578"/>
      <c r="X7578" s="410"/>
      <c r="Y7578" s="410"/>
      <c r="Z7578" s="410"/>
      <c r="AA7578" s="410"/>
      <c r="AB7578" s="410"/>
      <c r="AC7578" s="410"/>
      <c r="AD7578" s="410"/>
    </row>
    <row r="7579" spans="1:30" s="30" customFormat="1" x14ac:dyDescent="0.25">
      <c r="A7579"/>
      <c r="B7579"/>
      <c r="C7579" s="33"/>
      <c r="D7579" s="33"/>
      <c r="E7579" s="33"/>
      <c r="F7579" s="33"/>
      <c r="G7579" s="33"/>
      <c r="N7579"/>
      <c r="O7579"/>
      <c r="P7579"/>
      <c r="Q7579"/>
      <c r="R7579"/>
      <c r="S7579"/>
      <c r="T7579"/>
      <c r="U7579"/>
      <c r="V7579"/>
      <c r="W7579"/>
      <c r="X7579" s="410"/>
      <c r="Y7579" s="410"/>
      <c r="Z7579" s="410"/>
      <c r="AA7579" s="410"/>
      <c r="AB7579" s="410"/>
      <c r="AC7579" s="410"/>
      <c r="AD7579" s="410"/>
    </row>
    <row r="7580" spans="1:30" s="30" customFormat="1" x14ac:dyDescent="0.25">
      <c r="A7580"/>
      <c r="B7580"/>
      <c r="C7580" s="33"/>
      <c r="D7580" s="33"/>
      <c r="E7580" s="33"/>
      <c r="F7580" s="33"/>
      <c r="G7580" s="33"/>
      <c r="N7580"/>
      <c r="O7580"/>
      <c r="P7580"/>
      <c r="Q7580"/>
      <c r="R7580"/>
      <c r="S7580"/>
      <c r="T7580"/>
      <c r="U7580"/>
      <c r="V7580"/>
      <c r="W7580"/>
      <c r="X7580" s="410"/>
      <c r="Y7580" s="410"/>
      <c r="Z7580" s="410"/>
      <c r="AA7580" s="410"/>
      <c r="AB7580" s="410"/>
      <c r="AC7580" s="410"/>
      <c r="AD7580" s="410"/>
    </row>
    <row r="7581" spans="1:30" s="30" customFormat="1" x14ac:dyDescent="0.25">
      <c r="A7581"/>
      <c r="B7581"/>
      <c r="C7581" s="33"/>
      <c r="D7581" s="33"/>
      <c r="E7581" s="33"/>
      <c r="F7581" s="33"/>
      <c r="G7581" s="33"/>
      <c r="N7581"/>
      <c r="O7581"/>
      <c r="P7581"/>
      <c r="Q7581"/>
      <c r="R7581"/>
      <c r="S7581"/>
      <c r="T7581"/>
      <c r="U7581"/>
      <c r="V7581"/>
      <c r="W7581"/>
      <c r="X7581" s="410"/>
      <c r="Y7581" s="410"/>
      <c r="Z7581" s="410"/>
      <c r="AA7581" s="410"/>
      <c r="AB7581" s="410"/>
      <c r="AC7581" s="410"/>
      <c r="AD7581" s="410"/>
    </row>
    <row r="7582" spans="1:30" s="30" customFormat="1" x14ac:dyDescent="0.25">
      <c r="A7582"/>
      <c r="B7582"/>
      <c r="C7582" s="33"/>
      <c r="D7582" s="33"/>
      <c r="E7582" s="33"/>
      <c r="F7582" s="33"/>
      <c r="G7582" s="33"/>
      <c r="N7582"/>
      <c r="O7582"/>
      <c r="P7582"/>
      <c r="Q7582"/>
      <c r="R7582"/>
      <c r="S7582"/>
      <c r="T7582"/>
      <c r="U7582"/>
      <c r="V7582"/>
      <c r="W7582"/>
      <c r="X7582" s="410"/>
      <c r="Y7582" s="410"/>
      <c r="Z7582" s="410"/>
      <c r="AA7582" s="410"/>
      <c r="AB7582" s="410"/>
      <c r="AC7582" s="410"/>
      <c r="AD7582" s="410"/>
    </row>
    <row r="7583" spans="1:30" s="30" customFormat="1" x14ac:dyDescent="0.25">
      <c r="A7583"/>
      <c r="B7583"/>
      <c r="C7583" s="33"/>
      <c r="D7583" s="33"/>
      <c r="E7583" s="33"/>
      <c r="F7583" s="33"/>
      <c r="G7583" s="33"/>
      <c r="N7583"/>
      <c r="O7583"/>
      <c r="P7583"/>
      <c r="Q7583"/>
      <c r="R7583"/>
      <c r="S7583"/>
      <c r="T7583"/>
      <c r="U7583"/>
      <c r="V7583"/>
      <c r="W7583"/>
      <c r="X7583" s="410"/>
      <c r="Y7583" s="410"/>
      <c r="Z7583" s="410"/>
      <c r="AA7583" s="410"/>
      <c r="AB7583" s="410"/>
      <c r="AC7583" s="410"/>
      <c r="AD7583" s="410"/>
    </row>
    <row r="7584" spans="1:30" s="30" customFormat="1" x14ac:dyDescent="0.25">
      <c r="A7584"/>
      <c r="B7584"/>
      <c r="C7584" s="33"/>
      <c r="D7584" s="33"/>
      <c r="E7584" s="33"/>
      <c r="F7584" s="33"/>
      <c r="G7584" s="33"/>
      <c r="N7584"/>
      <c r="O7584"/>
      <c r="P7584"/>
      <c r="Q7584"/>
      <c r="R7584"/>
      <c r="S7584"/>
      <c r="T7584"/>
      <c r="U7584"/>
      <c r="V7584"/>
      <c r="W7584"/>
      <c r="X7584" s="410"/>
      <c r="Y7584" s="410"/>
      <c r="Z7584" s="410"/>
      <c r="AA7584" s="410"/>
      <c r="AB7584" s="410"/>
      <c r="AC7584" s="410"/>
      <c r="AD7584" s="410"/>
    </row>
    <row r="7585" spans="1:30" s="30" customFormat="1" x14ac:dyDescent="0.25">
      <c r="A7585"/>
      <c r="B7585"/>
      <c r="C7585" s="33"/>
      <c r="D7585" s="33"/>
      <c r="E7585" s="33"/>
      <c r="F7585" s="33"/>
      <c r="G7585" s="33"/>
      <c r="N7585"/>
      <c r="O7585"/>
      <c r="P7585"/>
      <c r="Q7585"/>
      <c r="R7585"/>
      <c r="S7585"/>
      <c r="T7585"/>
      <c r="U7585"/>
      <c r="V7585"/>
      <c r="W7585"/>
      <c r="X7585" s="410"/>
      <c r="Y7585" s="410"/>
      <c r="Z7585" s="410"/>
      <c r="AA7585" s="410"/>
      <c r="AB7585" s="410"/>
      <c r="AC7585" s="410"/>
      <c r="AD7585" s="410"/>
    </row>
    <row r="7586" spans="1:30" s="30" customFormat="1" x14ac:dyDescent="0.25">
      <c r="A7586"/>
      <c r="B7586"/>
      <c r="C7586" s="33"/>
      <c r="D7586" s="33"/>
      <c r="E7586" s="33"/>
      <c r="F7586" s="33"/>
      <c r="G7586" s="33"/>
      <c r="N7586"/>
      <c r="O7586"/>
      <c r="P7586"/>
      <c r="Q7586"/>
      <c r="R7586"/>
      <c r="S7586"/>
      <c r="T7586"/>
      <c r="U7586"/>
      <c r="V7586"/>
      <c r="W7586"/>
      <c r="X7586" s="410"/>
      <c r="Y7586" s="410"/>
      <c r="Z7586" s="410"/>
      <c r="AA7586" s="410"/>
      <c r="AB7586" s="410"/>
      <c r="AC7586" s="410"/>
      <c r="AD7586" s="410"/>
    </row>
    <row r="7587" spans="1:30" s="30" customFormat="1" x14ac:dyDescent="0.25">
      <c r="A7587"/>
      <c r="B7587"/>
      <c r="C7587" s="33"/>
      <c r="D7587" s="33"/>
      <c r="E7587" s="33"/>
      <c r="F7587" s="33"/>
      <c r="G7587" s="33"/>
      <c r="N7587"/>
      <c r="O7587"/>
      <c r="P7587"/>
      <c r="Q7587"/>
      <c r="R7587"/>
      <c r="S7587"/>
      <c r="T7587"/>
      <c r="U7587"/>
      <c r="V7587"/>
      <c r="W7587"/>
      <c r="X7587" s="410"/>
      <c r="Y7587" s="410"/>
      <c r="Z7587" s="410"/>
      <c r="AA7587" s="410"/>
      <c r="AB7587" s="410"/>
      <c r="AC7587" s="410"/>
      <c r="AD7587" s="410"/>
    </row>
    <row r="7588" spans="1:30" s="30" customFormat="1" x14ac:dyDescent="0.25">
      <c r="A7588"/>
      <c r="B7588"/>
      <c r="C7588" s="33"/>
      <c r="D7588" s="33"/>
      <c r="E7588" s="33"/>
      <c r="F7588" s="33"/>
      <c r="G7588" s="33"/>
      <c r="N7588"/>
      <c r="O7588"/>
      <c r="P7588"/>
      <c r="Q7588"/>
      <c r="R7588"/>
      <c r="S7588"/>
      <c r="T7588"/>
      <c r="U7588"/>
      <c r="V7588"/>
      <c r="W7588"/>
      <c r="X7588" s="410"/>
      <c r="Y7588" s="410"/>
      <c r="Z7588" s="410"/>
      <c r="AA7588" s="410"/>
      <c r="AB7588" s="410"/>
      <c r="AC7588" s="410"/>
      <c r="AD7588" s="410"/>
    </row>
    <row r="7589" spans="1:30" s="30" customFormat="1" x14ac:dyDescent="0.25">
      <c r="A7589"/>
      <c r="B7589"/>
      <c r="C7589" s="33"/>
      <c r="D7589" s="33"/>
      <c r="E7589" s="33"/>
      <c r="F7589" s="33"/>
      <c r="G7589" s="33"/>
      <c r="N7589"/>
      <c r="O7589"/>
      <c r="P7589"/>
      <c r="Q7589"/>
      <c r="R7589"/>
      <c r="S7589"/>
      <c r="T7589"/>
      <c r="U7589"/>
      <c r="V7589"/>
      <c r="W7589"/>
      <c r="X7589" s="410"/>
      <c r="Y7589" s="410"/>
      <c r="Z7589" s="410"/>
      <c r="AA7589" s="410"/>
      <c r="AB7589" s="410"/>
      <c r="AC7589" s="410"/>
      <c r="AD7589" s="410"/>
    </row>
    <row r="7590" spans="1:30" s="30" customFormat="1" x14ac:dyDescent="0.25">
      <c r="A7590"/>
      <c r="B7590"/>
      <c r="C7590" s="33"/>
      <c r="D7590" s="33"/>
      <c r="E7590" s="33"/>
      <c r="F7590" s="33"/>
      <c r="G7590" s="33"/>
      <c r="N7590"/>
      <c r="O7590"/>
      <c r="P7590"/>
      <c r="Q7590"/>
      <c r="R7590"/>
      <c r="S7590"/>
      <c r="T7590"/>
      <c r="U7590"/>
      <c r="V7590"/>
      <c r="W7590"/>
      <c r="X7590" s="410"/>
      <c r="Y7590" s="410"/>
      <c r="Z7590" s="410"/>
      <c r="AA7590" s="410"/>
      <c r="AB7590" s="410"/>
      <c r="AC7590" s="410"/>
      <c r="AD7590" s="410"/>
    </row>
    <row r="7591" spans="1:30" s="30" customFormat="1" x14ac:dyDescent="0.25">
      <c r="A7591"/>
      <c r="B7591"/>
      <c r="C7591" s="33"/>
      <c r="D7591" s="33"/>
      <c r="E7591" s="33"/>
      <c r="F7591" s="33"/>
      <c r="G7591" s="33"/>
      <c r="N7591"/>
      <c r="O7591"/>
      <c r="P7591"/>
      <c r="Q7591"/>
      <c r="R7591"/>
      <c r="S7591"/>
      <c r="T7591"/>
      <c r="U7591"/>
      <c r="V7591"/>
      <c r="W7591"/>
      <c r="X7591" s="410"/>
      <c r="Y7591" s="410"/>
      <c r="Z7591" s="410"/>
      <c r="AA7591" s="410"/>
      <c r="AB7591" s="410"/>
      <c r="AC7591" s="410"/>
      <c r="AD7591" s="410"/>
    </row>
    <row r="7592" spans="1:30" s="30" customFormat="1" x14ac:dyDescent="0.25">
      <c r="A7592"/>
      <c r="B7592"/>
      <c r="C7592" s="33"/>
      <c r="D7592" s="33"/>
      <c r="E7592" s="33"/>
      <c r="F7592" s="33"/>
      <c r="G7592" s="33"/>
      <c r="N7592"/>
      <c r="O7592"/>
      <c r="P7592"/>
      <c r="Q7592"/>
      <c r="R7592"/>
      <c r="S7592"/>
      <c r="T7592"/>
      <c r="U7592"/>
      <c r="V7592"/>
      <c r="W7592"/>
      <c r="X7592" s="410"/>
      <c r="Y7592" s="410"/>
      <c r="Z7592" s="410"/>
      <c r="AA7592" s="410"/>
      <c r="AB7592" s="410"/>
      <c r="AC7592" s="410"/>
      <c r="AD7592" s="410"/>
    </row>
    <row r="7593" spans="1:30" s="30" customFormat="1" x14ac:dyDescent="0.25">
      <c r="A7593"/>
      <c r="B7593"/>
      <c r="C7593" s="33"/>
      <c r="D7593" s="33"/>
      <c r="E7593" s="33"/>
      <c r="F7593" s="33"/>
      <c r="G7593" s="33"/>
      <c r="N7593"/>
      <c r="O7593"/>
      <c r="P7593"/>
      <c r="Q7593"/>
      <c r="R7593"/>
      <c r="S7593"/>
      <c r="T7593"/>
      <c r="U7593"/>
      <c r="V7593"/>
      <c r="W7593"/>
      <c r="X7593" s="410"/>
      <c r="Y7593" s="410"/>
      <c r="Z7593" s="410"/>
      <c r="AA7593" s="410"/>
      <c r="AB7593" s="410"/>
      <c r="AC7593" s="410"/>
      <c r="AD7593" s="410"/>
    </row>
    <row r="7594" spans="1:30" s="30" customFormat="1" x14ac:dyDescent="0.25">
      <c r="A7594"/>
      <c r="B7594"/>
      <c r="C7594" s="33"/>
      <c r="D7594" s="33"/>
      <c r="E7594" s="33"/>
      <c r="F7594" s="33"/>
      <c r="G7594" s="33"/>
      <c r="N7594"/>
      <c r="O7594"/>
      <c r="P7594"/>
      <c r="Q7594"/>
      <c r="R7594"/>
      <c r="S7594"/>
      <c r="T7594"/>
      <c r="U7594"/>
      <c r="V7594"/>
      <c r="W7594"/>
      <c r="X7594" s="410"/>
      <c r="Y7594" s="410"/>
      <c r="Z7594" s="410"/>
      <c r="AA7594" s="410"/>
      <c r="AB7594" s="410"/>
      <c r="AC7594" s="410"/>
      <c r="AD7594" s="410"/>
    </row>
    <row r="7595" spans="1:30" s="30" customFormat="1" x14ac:dyDescent="0.25">
      <c r="A7595"/>
      <c r="B7595"/>
      <c r="C7595" s="33"/>
      <c r="D7595" s="33"/>
      <c r="E7595" s="33"/>
      <c r="F7595" s="33"/>
      <c r="G7595" s="33"/>
      <c r="N7595"/>
      <c r="O7595"/>
      <c r="P7595"/>
      <c r="Q7595"/>
      <c r="R7595"/>
      <c r="S7595"/>
      <c r="T7595"/>
      <c r="U7595"/>
      <c r="V7595"/>
      <c r="W7595"/>
      <c r="X7595" s="410"/>
      <c r="Y7595" s="410"/>
      <c r="Z7595" s="410"/>
      <c r="AA7595" s="410"/>
      <c r="AB7595" s="410"/>
      <c r="AC7595" s="410"/>
      <c r="AD7595" s="410"/>
    </row>
    <row r="7596" spans="1:30" s="30" customFormat="1" x14ac:dyDescent="0.25">
      <c r="A7596"/>
      <c r="B7596"/>
      <c r="C7596" s="33"/>
      <c r="D7596" s="33"/>
      <c r="E7596" s="33"/>
      <c r="F7596" s="33"/>
      <c r="G7596" s="33"/>
      <c r="N7596"/>
      <c r="O7596"/>
      <c r="P7596"/>
      <c r="Q7596"/>
      <c r="R7596"/>
      <c r="S7596"/>
      <c r="T7596"/>
      <c r="U7596"/>
      <c r="V7596"/>
      <c r="W7596"/>
      <c r="X7596" s="410"/>
      <c r="Y7596" s="410"/>
      <c r="Z7596" s="410"/>
      <c r="AA7596" s="410"/>
      <c r="AB7596" s="410"/>
      <c r="AC7596" s="410"/>
      <c r="AD7596" s="410"/>
    </row>
    <row r="7597" spans="1:30" s="30" customFormat="1" x14ac:dyDescent="0.25">
      <c r="A7597"/>
      <c r="B7597"/>
      <c r="C7597" s="33"/>
      <c r="D7597" s="33"/>
      <c r="E7597" s="33"/>
      <c r="F7597" s="33"/>
      <c r="G7597" s="33"/>
      <c r="N7597"/>
      <c r="O7597"/>
      <c r="P7597"/>
      <c r="Q7597"/>
      <c r="R7597"/>
      <c r="S7597"/>
      <c r="T7597"/>
      <c r="U7597"/>
      <c r="V7597"/>
      <c r="W7597"/>
      <c r="X7597" s="410"/>
      <c r="Y7597" s="410"/>
      <c r="Z7597" s="410"/>
      <c r="AA7597" s="410"/>
      <c r="AB7597" s="410"/>
      <c r="AC7597" s="410"/>
      <c r="AD7597" s="410"/>
    </row>
    <row r="7598" spans="1:30" s="30" customFormat="1" x14ac:dyDescent="0.25">
      <c r="A7598"/>
      <c r="B7598"/>
      <c r="C7598" s="33"/>
      <c r="D7598" s="33"/>
      <c r="E7598" s="33"/>
      <c r="F7598" s="33"/>
      <c r="G7598" s="33"/>
      <c r="N7598"/>
      <c r="O7598"/>
      <c r="P7598"/>
      <c r="Q7598"/>
      <c r="R7598"/>
      <c r="S7598"/>
      <c r="T7598"/>
      <c r="U7598"/>
      <c r="V7598"/>
      <c r="W7598"/>
      <c r="X7598" s="410"/>
      <c r="Y7598" s="410"/>
      <c r="Z7598" s="410"/>
      <c r="AA7598" s="410"/>
      <c r="AB7598" s="410"/>
      <c r="AC7598" s="410"/>
      <c r="AD7598" s="410"/>
    </row>
    <row r="7599" spans="1:30" s="30" customFormat="1" x14ac:dyDescent="0.25">
      <c r="A7599"/>
      <c r="B7599"/>
      <c r="C7599" s="33"/>
      <c r="D7599" s="33"/>
      <c r="E7599" s="33"/>
      <c r="F7599" s="33"/>
      <c r="G7599" s="33"/>
      <c r="N7599"/>
      <c r="O7599"/>
      <c r="P7599"/>
      <c r="Q7599"/>
      <c r="R7599"/>
      <c r="S7599"/>
      <c r="T7599"/>
      <c r="U7599"/>
      <c r="V7599"/>
      <c r="W7599"/>
      <c r="X7599" s="410"/>
      <c r="Y7599" s="410"/>
      <c r="Z7599" s="410"/>
      <c r="AA7599" s="410"/>
      <c r="AB7599" s="410"/>
      <c r="AC7599" s="410"/>
      <c r="AD7599" s="410"/>
    </row>
    <row r="7600" spans="1:30" s="30" customFormat="1" x14ac:dyDescent="0.25">
      <c r="A7600"/>
      <c r="B7600"/>
      <c r="C7600" s="33"/>
      <c r="D7600" s="33"/>
      <c r="E7600" s="33"/>
      <c r="F7600" s="33"/>
      <c r="G7600" s="33"/>
      <c r="N7600"/>
      <c r="O7600"/>
      <c r="P7600"/>
      <c r="Q7600"/>
      <c r="R7600"/>
      <c r="S7600"/>
      <c r="T7600"/>
      <c r="U7600"/>
      <c r="V7600"/>
      <c r="W7600"/>
      <c r="X7600" s="410"/>
      <c r="Y7600" s="410"/>
      <c r="Z7600" s="410"/>
      <c r="AA7600" s="410"/>
      <c r="AB7600" s="410"/>
      <c r="AC7600" s="410"/>
      <c r="AD7600" s="410"/>
    </row>
    <row r="7601" spans="1:30" s="30" customFormat="1" x14ac:dyDescent="0.25">
      <c r="A7601"/>
      <c r="B7601"/>
      <c r="C7601" s="33"/>
      <c r="D7601" s="33"/>
      <c r="E7601" s="33"/>
      <c r="F7601" s="33"/>
      <c r="G7601" s="33"/>
      <c r="N7601"/>
      <c r="O7601"/>
      <c r="P7601"/>
      <c r="Q7601"/>
      <c r="R7601"/>
      <c r="S7601"/>
      <c r="T7601"/>
      <c r="U7601"/>
      <c r="V7601"/>
      <c r="W7601"/>
      <c r="X7601" s="410"/>
      <c r="Y7601" s="410"/>
      <c r="Z7601" s="410"/>
      <c r="AA7601" s="410"/>
      <c r="AB7601" s="410"/>
      <c r="AC7601" s="410"/>
      <c r="AD7601" s="410"/>
    </row>
    <row r="7602" spans="1:30" s="30" customFormat="1" x14ac:dyDescent="0.25">
      <c r="A7602"/>
      <c r="B7602"/>
      <c r="C7602" s="33"/>
      <c r="D7602" s="33"/>
      <c r="E7602" s="33"/>
      <c r="F7602" s="33"/>
      <c r="G7602" s="33"/>
      <c r="N7602"/>
      <c r="O7602"/>
      <c r="P7602"/>
      <c r="Q7602"/>
      <c r="R7602"/>
      <c r="S7602"/>
      <c r="T7602"/>
      <c r="U7602"/>
      <c r="V7602"/>
      <c r="W7602"/>
      <c r="X7602" s="410"/>
      <c r="Y7602" s="410"/>
      <c r="Z7602" s="410"/>
      <c r="AA7602" s="410"/>
      <c r="AB7602" s="410"/>
      <c r="AC7602" s="410"/>
      <c r="AD7602" s="410"/>
    </row>
    <row r="7603" spans="1:30" s="30" customFormat="1" x14ac:dyDescent="0.25">
      <c r="A7603"/>
      <c r="B7603"/>
      <c r="C7603" s="33"/>
      <c r="D7603" s="33"/>
      <c r="E7603" s="33"/>
      <c r="F7603" s="33"/>
      <c r="G7603" s="33"/>
      <c r="N7603"/>
      <c r="O7603"/>
      <c r="P7603"/>
      <c r="Q7603"/>
      <c r="R7603"/>
      <c r="S7603"/>
      <c r="T7603"/>
      <c r="U7603"/>
      <c r="V7603"/>
      <c r="W7603"/>
      <c r="X7603" s="410"/>
      <c r="Y7603" s="410"/>
      <c r="Z7603" s="410"/>
      <c r="AA7603" s="410"/>
      <c r="AB7603" s="410"/>
      <c r="AC7603" s="410"/>
      <c r="AD7603" s="410"/>
    </row>
    <row r="7604" spans="1:30" s="30" customFormat="1" x14ac:dyDescent="0.25">
      <c r="A7604"/>
      <c r="B7604"/>
      <c r="C7604" s="33"/>
      <c r="D7604" s="33"/>
      <c r="E7604" s="33"/>
      <c r="F7604" s="33"/>
      <c r="G7604" s="33"/>
      <c r="N7604"/>
      <c r="O7604"/>
      <c r="P7604"/>
      <c r="Q7604"/>
      <c r="R7604"/>
      <c r="S7604"/>
      <c r="T7604"/>
      <c r="U7604"/>
      <c r="V7604"/>
      <c r="W7604"/>
      <c r="X7604" s="410"/>
      <c r="Y7604" s="410"/>
      <c r="Z7604" s="410"/>
      <c r="AA7604" s="410"/>
      <c r="AB7604" s="410"/>
      <c r="AC7604" s="410"/>
      <c r="AD7604" s="410"/>
    </row>
    <row r="7605" spans="1:30" s="30" customFormat="1" x14ac:dyDescent="0.25">
      <c r="A7605"/>
      <c r="B7605"/>
      <c r="C7605" s="33"/>
      <c r="D7605" s="33"/>
      <c r="E7605" s="33"/>
      <c r="F7605" s="33"/>
      <c r="G7605" s="33"/>
      <c r="N7605"/>
      <c r="O7605"/>
      <c r="P7605"/>
      <c r="Q7605"/>
      <c r="R7605"/>
      <c r="S7605"/>
      <c r="T7605"/>
      <c r="U7605"/>
      <c r="V7605"/>
      <c r="W7605"/>
      <c r="X7605" s="410"/>
      <c r="Y7605" s="410"/>
      <c r="Z7605" s="410"/>
      <c r="AA7605" s="410"/>
      <c r="AB7605" s="410"/>
      <c r="AC7605" s="410"/>
      <c r="AD7605" s="410"/>
    </row>
    <row r="7606" spans="1:30" s="30" customFormat="1" x14ac:dyDescent="0.25">
      <c r="A7606"/>
      <c r="B7606"/>
      <c r="C7606" s="33"/>
      <c r="D7606" s="33"/>
      <c r="E7606" s="33"/>
      <c r="F7606" s="33"/>
      <c r="G7606" s="33"/>
      <c r="N7606"/>
      <c r="O7606"/>
      <c r="P7606"/>
      <c r="Q7606"/>
      <c r="R7606"/>
      <c r="S7606"/>
      <c r="T7606"/>
      <c r="U7606"/>
      <c r="V7606"/>
      <c r="W7606"/>
      <c r="X7606" s="410"/>
      <c r="Y7606" s="410"/>
      <c r="Z7606" s="410"/>
      <c r="AA7606" s="410"/>
      <c r="AB7606" s="410"/>
      <c r="AC7606" s="410"/>
      <c r="AD7606" s="410"/>
    </row>
    <row r="7607" spans="1:30" s="30" customFormat="1" x14ac:dyDescent="0.25">
      <c r="A7607"/>
      <c r="B7607"/>
      <c r="C7607" s="33"/>
      <c r="D7607" s="33"/>
      <c r="E7607" s="33"/>
      <c r="F7607" s="33"/>
      <c r="G7607" s="33"/>
      <c r="N7607"/>
      <c r="O7607"/>
      <c r="P7607"/>
      <c r="Q7607"/>
      <c r="R7607"/>
      <c r="S7607"/>
      <c r="T7607"/>
      <c r="U7607"/>
      <c r="V7607"/>
      <c r="W7607"/>
      <c r="X7607" s="410"/>
      <c r="Y7607" s="410"/>
      <c r="Z7607" s="410"/>
      <c r="AA7607" s="410"/>
      <c r="AB7607" s="410"/>
      <c r="AC7607" s="410"/>
      <c r="AD7607" s="410"/>
    </row>
    <row r="7608" spans="1:30" s="30" customFormat="1" x14ac:dyDescent="0.25">
      <c r="A7608"/>
      <c r="B7608"/>
      <c r="C7608" s="33"/>
      <c r="D7608" s="33"/>
      <c r="E7608" s="33"/>
      <c r="F7608" s="33"/>
      <c r="G7608" s="33"/>
      <c r="N7608"/>
      <c r="O7608"/>
      <c r="P7608"/>
      <c r="Q7608"/>
      <c r="R7608"/>
      <c r="S7608"/>
      <c r="T7608"/>
      <c r="U7608"/>
      <c r="V7608"/>
      <c r="W7608"/>
      <c r="X7608" s="410"/>
      <c r="Y7608" s="410"/>
      <c r="Z7608" s="410"/>
      <c r="AA7608" s="410"/>
      <c r="AB7608" s="410"/>
      <c r="AC7608" s="410"/>
      <c r="AD7608" s="410"/>
    </row>
    <row r="7609" spans="1:30" s="30" customFormat="1" x14ac:dyDescent="0.25">
      <c r="A7609"/>
      <c r="B7609"/>
      <c r="C7609" s="33"/>
      <c r="D7609" s="33"/>
      <c r="E7609" s="33"/>
      <c r="F7609" s="33"/>
      <c r="G7609" s="33"/>
      <c r="N7609"/>
      <c r="O7609"/>
      <c r="P7609"/>
      <c r="Q7609"/>
      <c r="R7609"/>
      <c r="S7609"/>
      <c r="T7609"/>
      <c r="U7609"/>
      <c r="V7609"/>
      <c r="W7609"/>
      <c r="X7609" s="410"/>
      <c r="Y7609" s="410"/>
      <c r="Z7609" s="410"/>
      <c r="AA7609" s="410"/>
      <c r="AB7609" s="410"/>
      <c r="AC7609" s="410"/>
      <c r="AD7609" s="410"/>
    </row>
    <row r="7610" spans="1:30" s="30" customFormat="1" x14ac:dyDescent="0.25">
      <c r="A7610"/>
      <c r="B7610"/>
      <c r="C7610" s="33"/>
      <c r="D7610" s="33"/>
      <c r="E7610" s="33"/>
      <c r="F7610" s="33"/>
      <c r="G7610" s="33"/>
      <c r="N7610"/>
      <c r="O7610"/>
      <c r="P7610"/>
      <c r="Q7610"/>
      <c r="R7610"/>
      <c r="S7610"/>
      <c r="T7610"/>
      <c r="U7610"/>
      <c r="V7610"/>
      <c r="W7610"/>
      <c r="X7610" s="410"/>
      <c r="Y7610" s="410"/>
      <c r="Z7610" s="410"/>
      <c r="AA7610" s="410"/>
      <c r="AB7610" s="410"/>
      <c r="AC7610" s="410"/>
      <c r="AD7610" s="410"/>
    </row>
    <row r="7611" spans="1:30" s="30" customFormat="1" x14ac:dyDescent="0.25">
      <c r="A7611"/>
      <c r="B7611"/>
      <c r="C7611" s="33"/>
      <c r="D7611" s="33"/>
      <c r="E7611" s="33"/>
      <c r="F7611" s="33"/>
      <c r="G7611" s="33"/>
      <c r="N7611"/>
      <c r="O7611"/>
      <c r="P7611"/>
      <c r="Q7611"/>
      <c r="R7611"/>
      <c r="S7611"/>
      <c r="T7611"/>
      <c r="U7611"/>
      <c r="V7611"/>
      <c r="W7611"/>
      <c r="X7611" s="410"/>
      <c r="Y7611" s="410"/>
      <c r="Z7611" s="410"/>
      <c r="AA7611" s="410"/>
      <c r="AB7611" s="410"/>
      <c r="AC7611" s="410"/>
      <c r="AD7611" s="410"/>
    </row>
    <row r="7612" spans="1:30" s="30" customFormat="1" x14ac:dyDescent="0.25">
      <c r="A7612"/>
      <c r="B7612"/>
      <c r="C7612" s="33"/>
      <c r="D7612" s="33"/>
      <c r="E7612" s="33"/>
      <c r="F7612" s="33"/>
      <c r="G7612" s="33"/>
      <c r="N7612"/>
      <c r="O7612"/>
      <c r="P7612"/>
      <c r="Q7612"/>
      <c r="R7612"/>
      <c r="S7612"/>
      <c r="T7612"/>
      <c r="U7612"/>
      <c r="V7612"/>
      <c r="W7612"/>
      <c r="X7612" s="410"/>
      <c r="Y7612" s="410"/>
      <c r="Z7612" s="410"/>
      <c r="AA7612" s="410"/>
      <c r="AB7612" s="410"/>
      <c r="AC7612" s="410"/>
      <c r="AD7612" s="410"/>
    </row>
    <row r="7613" spans="1:30" s="30" customFormat="1" x14ac:dyDescent="0.25">
      <c r="A7613"/>
      <c r="B7613"/>
      <c r="C7613" s="33"/>
      <c r="D7613" s="33"/>
      <c r="E7613" s="33"/>
      <c r="F7613" s="33"/>
      <c r="G7613" s="33"/>
      <c r="N7613"/>
      <c r="O7613"/>
      <c r="P7613"/>
      <c r="Q7613"/>
      <c r="R7613"/>
      <c r="S7613"/>
      <c r="T7613"/>
      <c r="U7613"/>
      <c r="V7613"/>
      <c r="W7613"/>
      <c r="X7613" s="410"/>
      <c r="Y7613" s="410"/>
      <c r="Z7613" s="410"/>
      <c r="AA7613" s="410"/>
      <c r="AB7613" s="410"/>
      <c r="AC7613" s="410"/>
      <c r="AD7613" s="410"/>
    </row>
    <row r="7614" spans="1:30" s="30" customFormat="1" x14ac:dyDescent="0.25">
      <c r="A7614"/>
      <c r="B7614"/>
      <c r="C7614" s="33"/>
      <c r="D7614" s="33"/>
      <c r="E7614" s="33"/>
      <c r="F7614" s="33"/>
      <c r="G7614" s="33"/>
      <c r="N7614"/>
      <c r="O7614"/>
      <c r="P7614"/>
      <c r="Q7614"/>
      <c r="R7614"/>
      <c r="S7614"/>
      <c r="T7614"/>
      <c r="U7614"/>
      <c r="V7614"/>
      <c r="W7614"/>
      <c r="X7614" s="410"/>
      <c r="Y7614" s="410"/>
      <c r="Z7614" s="410"/>
      <c r="AA7614" s="410"/>
      <c r="AB7614" s="410"/>
      <c r="AC7614" s="410"/>
      <c r="AD7614" s="410"/>
    </row>
    <row r="7615" spans="1:30" s="30" customFormat="1" x14ac:dyDescent="0.25">
      <c r="A7615"/>
      <c r="B7615"/>
      <c r="C7615" s="33"/>
      <c r="D7615" s="33"/>
      <c r="E7615" s="33"/>
      <c r="F7615" s="33"/>
      <c r="G7615" s="33"/>
      <c r="N7615"/>
      <c r="O7615"/>
      <c r="P7615"/>
      <c r="Q7615"/>
      <c r="R7615"/>
      <c r="S7615"/>
      <c r="T7615"/>
      <c r="U7615"/>
      <c r="V7615"/>
      <c r="W7615"/>
      <c r="X7615" s="410"/>
      <c r="Y7615" s="410"/>
      <c r="Z7615" s="410"/>
      <c r="AA7615" s="410"/>
      <c r="AB7615" s="410"/>
      <c r="AC7615" s="410"/>
      <c r="AD7615" s="410"/>
    </row>
    <row r="7616" spans="1:30" s="30" customFormat="1" x14ac:dyDescent="0.25">
      <c r="A7616"/>
      <c r="B7616"/>
      <c r="C7616" s="33"/>
      <c r="D7616" s="33"/>
      <c r="E7616" s="33"/>
      <c r="F7616" s="33"/>
      <c r="G7616" s="33"/>
      <c r="N7616"/>
      <c r="O7616"/>
      <c r="P7616"/>
      <c r="Q7616"/>
      <c r="R7616"/>
      <c r="S7616"/>
      <c r="T7616"/>
      <c r="U7616"/>
      <c r="V7616"/>
      <c r="W7616"/>
      <c r="X7616" s="410"/>
      <c r="Y7616" s="410"/>
      <c r="Z7616" s="410"/>
      <c r="AA7616" s="410"/>
      <c r="AB7616" s="410"/>
      <c r="AC7616" s="410"/>
      <c r="AD7616" s="410"/>
    </row>
    <row r="7617" spans="1:30" s="30" customFormat="1" x14ac:dyDescent="0.25">
      <c r="A7617"/>
      <c r="B7617"/>
      <c r="C7617" s="33"/>
      <c r="D7617" s="33"/>
      <c r="E7617" s="33"/>
      <c r="F7617" s="33"/>
      <c r="G7617" s="33"/>
      <c r="N7617"/>
      <c r="O7617"/>
      <c r="P7617"/>
      <c r="Q7617"/>
      <c r="R7617"/>
      <c r="S7617"/>
      <c r="T7617"/>
      <c r="U7617"/>
      <c r="V7617"/>
      <c r="W7617"/>
      <c r="X7617" s="410"/>
      <c r="Y7617" s="410"/>
      <c r="Z7617" s="410"/>
      <c r="AA7617" s="410"/>
      <c r="AB7617" s="410"/>
      <c r="AC7617" s="410"/>
      <c r="AD7617" s="410"/>
    </row>
    <row r="7618" spans="1:30" s="30" customFormat="1" x14ac:dyDescent="0.25">
      <c r="A7618"/>
      <c r="B7618"/>
      <c r="C7618" s="33"/>
      <c r="D7618" s="33"/>
      <c r="E7618" s="33"/>
      <c r="F7618" s="33"/>
      <c r="G7618" s="33"/>
      <c r="N7618"/>
      <c r="O7618"/>
      <c r="P7618"/>
      <c r="Q7618"/>
      <c r="R7618"/>
      <c r="S7618"/>
      <c r="T7618"/>
      <c r="U7618"/>
      <c r="V7618"/>
      <c r="W7618"/>
      <c r="X7618" s="410"/>
      <c r="Y7618" s="410"/>
      <c r="Z7618" s="410"/>
      <c r="AA7618" s="410"/>
      <c r="AB7618" s="410"/>
      <c r="AC7618" s="410"/>
      <c r="AD7618" s="410"/>
    </row>
    <row r="7619" spans="1:30" s="30" customFormat="1" x14ac:dyDescent="0.25">
      <c r="A7619"/>
      <c r="B7619"/>
      <c r="C7619" s="33"/>
      <c r="D7619" s="33"/>
      <c r="E7619" s="33"/>
      <c r="F7619" s="33"/>
      <c r="G7619" s="33"/>
      <c r="N7619"/>
      <c r="O7619"/>
      <c r="P7619"/>
      <c r="Q7619"/>
      <c r="R7619"/>
      <c r="S7619"/>
      <c r="T7619"/>
      <c r="U7619"/>
      <c r="V7619"/>
      <c r="W7619"/>
      <c r="X7619" s="410"/>
      <c r="Y7619" s="410"/>
      <c r="Z7619" s="410"/>
      <c r="AA7619" s="410"/>
      <c r="AB7619" s="410"/>
      <c r="AC7619" s="410"/>
      <c r="AD7619" s="410"/>
    </row>
    <row r="7620" spans="1:30" s="30" customFormat="1" x14ac:dyDescent="0.25">
      <c r="A7620"/>
      <c r="B7620"/>
      <c r="C7620" s="33"/>
      <c r="D7620" s="33"/>
      <c r="E7620" s="33"/>
      <c r="F7620" s="33"/>
      <c r="G7620" s="33"/>
      <c r="N7620"/>
      <c r="O7620"/>
      <c r="P7620"/>
      <c r="Q7620"/>
      <c r="R7620"/>
      <c r="S7620"/>
      <c r="T7620"/>
      <c r="U7620"/>
      <c r="V7620"/>
      <c r="W7620"/>
      <c r="X7620" s="410"/>
      <c r="Y7620" s="410"/>
      <c r="Z7620" s="410"/>
      <c r="AA7620" s="410"/>
      <c r="AB7620" s="410"/>
      <c r="AC7620" s="410"/>
      <c r="AD7620" s="410"/>
    </row>
    <row r="7621" spans="1:30" s="30" customFormat="1" x14ac:dyDescent="0.25">
      <c r="A7621"/>
      <c r="B7621"/>
      <c r="C7621" s="33"/>
      <c r="D7621" s="33"/>
      <c r="E7621" s="33"/>
      <c r="F7621" s="33"/>
      <c r="G7621" s="33"/>
      <c r="N7621"/>
      <c r="O7621"/>
      <c r="P7621"/>
      <c r="Q7621"/>
      <c r="R7621"/>
      <c r="S7621"/>
      <c r="T7621"/>
      <c r="U7621"/>
      <c r="V7621"/>
      <c r="W7621"/>
      <c r="X7621" s="410"/>
      <c r="Y7621" s="410"/>
      <c r="Z7621" s="410"/>
      <c r="AA7621" s="410"/>
      <c r="AB7621" s="410"/>
      <c r="AC7621" s="410"/>
      <c r="AD7621" s="410"/>
    </row>
    <row r="7622" spans="1:30" s="30" customFormat="1" x14ac:dyDescent="0.25">
      <c r="A7622"/>
      <c r="B7622"/>
      <c r="C7622" s="33"/>
      <c r="D7622" s="33"/>
      <c r="E7622" s="33"/>
      <c r="F7622" s="33"/>
      <c r="G7622" s="33"/>
      <c r="N7622"/>
      <c r="O7622"/>
      <c r="P7622"/>
      <c r="Q7622"/>
      <c r="R7622"/>
      <c r="S7622"/>
      <c r="T7622"/>
      <c r="U7622"/>
      <c r="V7622"/>
      <c r="W7622"/>
      <c r="X7622" s="410"/>
      <c r="Y7622" s="410"/>
      <c r="Z7622" s="410"/>
      <c r="AA7622" s="410"/>
      <c r="AB7622" s="410"/>
      <c r="AC7622" s="410"/>
      <c r="AD7622" s="410"/>
    </row>
    <row r="7623" spans="1:30" s="30" customFormat="1" x14ac:dyDescent="0.25">
      <c r="A7623"/>
      <c r="B7623"/>
      <c r="C7623" s="33"/>
      <c r="D7623" s="33"/>
      <c r="E7623" s="33"/>
      <c r="F7623" s="33"/>
      <c r="G7623" s="33"/>
      <c r="N7623"/>
      <c r="O7623"/>
      <c r="P7623"/>
      <c r="Q7623"/>
      <c r="R7623"/>
      <c r="S7623"/>
      <c r="T7623"/>
      <c r="U7623"/>
      <c r="V7623"/>
      <c r="W7623"/>
      <c r="X7623" s="410"/>
      <c r="Y7623" s="410"/>
      <c r="Z7623" s="410"/>
      <c r="AA7623" s="410"/>
      <c r="AB7623" s="410"/>
      <c r="AC7623" s="410"/>
      <c r="AD7623" s="410"/>
    </row>
    <row r="7624" spans="1:30" s="30" customFormat="1" x14ac:dyDescent="0.25">
      <c r="A7624"/>
      <c r="B7624"/>
      <c r="C7624" s="33"/>
      <c r="D7624" s="33"/>
      <c r="E7624" s="33"/>
      <c r="F7624" s="33"/>
      <c r="G7624" s="33"/>
      <c r="N7624"/>
      <c r="O7624"/>
      <c r="P7624"/>
      <c r="Q7624"/>
      <c r="R7624"/>
      <c r="S7624"/>
      <c r="T7624"/>
      <c r="U7624"/>
      <c r="V7624"/>
      <c r="W7624"/>
      <c r="X7624" s="410"/>
      <c r="Y7624" s="410"/>
      <c r="Z7624" s="410"/>
      <c r="AA7624" s="410"/>
      <c r="AB7624" s="410"/>
      <c r="AC7624" s="410"/>
      <c r="AD7624" s="410"/>
    </row>
    <row r="7625" spans="1:30" s="30" customFormat="1" x14ac:dyDescent="0.25">
      <c r="A7625"/>
      <c r="B7625"/>
      <c r="C7625" s="33"/>
      <c r="D7625" s="33"/>
      <c r="E7625" s="33"/>
      <c r="F7625" s="33"/>
      <c r="G7625" s="33"/>
      <c r="N7625"/>
      <c r="O7625"/>
      <c r="P7625"/>
      <c r="Q7625"/>
      <c r="R7625"/>
      <c r="S7625"/>
      <c r="T7625"/>
      <c r="U7625"/>
      <c r="V7625"/>
      <c r="W7625"/>
      <c r="X7625" s="410"/>
      <c r="Y7625" s="410"/>
      <c r="Z7625" s="410"/>
      <c r="AA7625" s="410"/>
      <c r="AB7625" s="410"/>
      <c r="AC7625" s="410"/>
      <c r="AD7625" s="410"/>
    </row>
    <row r="7626" spans="1:30" s="30" customFormat="1" x14ac:dyDescent="0.25">
      <c r="A7626"/>
      <c r="B7626"/>
      <c r="C7626" s="33"/>
      <c r="D7626" s="33"/>
      <c r="E7626" s="33"/>
      <c r="F7626" s="33"/>
      <c r="G7626" s="33"/>
      <c r="N7626"/>
      <c r="O7626"/>
      <c r="P7626"/>
      <c r="Q7626"/>
      <c r="R7626"/>
      <c r="S7626"/>
      <c r="T7626"/>
      <c r="U7626"/>
      <c r="V7626"/>
      <c r="W7626"/>
      <c r="X7626" s="410"/>
      <c r="Y7626" s="410"/>
      <c r="Z7626" s="410"/>
      <c r="AA7626" s="410"/>
      <c r="AB7626" s="410"/>
      <c r="AC7626" s="410"/>
      <c r="AD7626" s="410"/>
    </row>
    <row r="7627" spans="1:30" s="30" customFormat="1" x14ac:dyDescent="0.25">
      <c r="A7627"/>
      <c r="B7627"/>
      <c r="C7627" s="33"/>
      <c r="D7627" s="33"/>
      <c r="E7627" s="33"/>
      <c r="F7627" s="33"/>
      <c r="G7627" s="33"/>
      <c r="N7627"/>
      <c r="O7627"/>
      <c r="P7627"/>
      <c r="Q7627"/>
      <c r="R7627"/>
      <c r="S7627"/>
      <c r="T7627"/>
      <c r="U7627"/>
      <c r="V7627"/>
      <c r="W7627"/>
      <c r="X7627" s="410"/>
      <c r="Y7627" s="410"/>
      <c r="Z7627" s="410"/>
      <c r="AA7627" s="410"/>
      <c r="AB7627" s="410"/>
      <c r="AC7627" s="410"/>
      <c r="AD7627" s="410"/>
    </row>
    <row r="7628" spans="1:30" s="30" customFormat="1" x14ac:dyDescent="0.25">
      <c r="A7628"/>
      <c r="B7628"/>
      <c r="C7628" s="33"/>
      <c r="D7628" s="33"/>
      <c r="E7628" s="33"/>
      <c r="F7628" s="33"/>
      <c r="G7628" s="33"/>
      <c r="N7628"/>
      <c r="O7628"/>
      <c r="P7628"/>
      <c r="Q7628"/>
      <c r="R7628"/>
      <c r="S7628"/>
      <c r="T7628"/>
      <c r="U7628"/>
      <c r="V7628"/>
      <c r="W7628"/>
      <c r="X7628" s="410"/>
      <c r="Y7628" s="410"/>
      <c r="Z7628" s="410"/>
      <c r="AA7628" s="410"/>
      <c r="AB7628" s="410"/>
      <c r="AC7628" s="410"/>
      <c r="AD7628" s="410"/>
    </row>
    <row r="7629" spans="1:30" s="30" customFormat="1" x14ac:dyDescent="0.25">
      <c r="A7629"/>
      <c r="B7629"/>
      <c r="C7629" s="33"/>
      <c r="D7629" s="33"/>
      <c r="E7629" s="33"/>
      <c r="F7629" s="33"/>
      <c r="G7629" s="33"/>
      <c r="N7629"/>
      <c r="O7629"/>
      <c r="P7629"/>
      <c r="Q7629"/>
      <c r="R7629"/>
      <c r="S7629"/>
      <c r="T7629"/>
      <c r="U7629"/>
      <c r="V7629"/>
      <c r="W7629"/>
      <c r="X7629" s="410"/>
      <c r="Y7629" s="410"/>
      <c r="Z7629" s="410"/>
      <c r="AA7629" s="410"/>
      <c r="AB7629" s="410"/>
      <c r="AC7629" s="410"/>
      <c r="AD7629" s="410"/>
    </row>
    <row r="7630" spans="1:30" s="30" customFormat="1" x14ac:dyDescent="0.25">
      <c r="A7630"/>
      <c r="B7630"/>
      <c r="C7630" s="33"/>
      <c r="D7630" s="33"/>
      <c r="E7630" s="33"/>
      <c r="F7630" s="33"/>
      <c r="G7630" s="33"/>
      <c r="N7630"/>
      <c r="O7630"/>
      <c r="P7630"/>
      <c r="Q7630"/>
      <c r="R7630"/>
      <c r="S7630"/>
      <c r="T7630"/>
      <c r="U7630"/>
      <c r="V7630"/>
      <c r="W7630"/>
      <c r="X7630" s="410"/>
      <c r="Y7630" s="410"/>
      <c r="Z7630" s="410"/>
      <c r="AA7630" s="410"/>
      <c r="AB7630" s="410"/>
      <c r="AC7630" s="410"/>
      <c r="AD7630" s="410"/>
    </row>
    <row r="7631" spans="1:30" s="30" customFormat="1" x14ac:dyDescent="0.25">
      <c r="A7631"/>
      <c r="B7631"/>
      <c r="C7631" s="33"/>
      <c r="D7631" s="33"/>
      <c r="E7631" s="33"/>
      <c r="F7631" s="33"/>
      <c r="G7631" s="33"/>
      <c r="N7631"/>
      <c r="O7631"/>
      <c r="P7631"/>
      <c r="Q7631"/>
      <c r="R7631"/>
      <c r="S7631"/>
      <c r="T7631"/>
      <c r="U7631"/>
      <c r="V7631"/>
      <c r="W7631"/>
      <c r="X7631" s="410"/>
      <c r="Y7631" s="410"/>
      <c r="Z7631" s="410"/>
      <c r="AA7631" s="410"/>
      <c r="AB7631" s="410"/>
      <c r="AC7631" s="410"/>
      <c r="AD7631" s="410"/>
    </row>
    <row r="7632" spans="1:30" s="30" customFormat="1" x14ac:dyDescent="0.25">
      <c r="A7632"/>
      <c r="B7632"/>
      <c r="C7632" s="33"/>
      <c r="D7632" s="33"/>
      <c r="E7632" s="33"/>
      <c r="F7632" s="33"/>
      <c r="G7632" s="33"/>
      <c r="N7632"/>
      <c r="O7632"/>
      <c r="P7632"/>
      <c r="Q7632"/>
      <c r="R7632"/>
      <c r="S7632"/>
      <c r="T7632"/>
      <c r="U7632"/>
      <c r="V7632"/>
      <c r="W7632"/>
      <c r="X7632" s="410"/>
      <c r="Y7632" s="410"/>
      <c r="Z7632" s="410"/>
      <c r="AA7632" s="410"/>
      <c r="AB7632" s="410"/>
      <c r="AC7632" s="410"/>
      <c r="AD7632" s="410"/>
    </row>
    <row r="7633" spans="1:30" s="30" customFormat="1" x14ac:dyDescent="0.25">
      <c r="A7633"/>
      <c r="B7633"/>
      <c r="C7633" s="33"/>
      <c r="D7633" s="33"/>
      <c r="E7633" s="33"/>
      <c r="F7633" s="33"/>
      <c r="G7633" s="33"/>
      <c r="N7633"/>
      <c r="O7633"/>
      <c r="P7633"/>
      <c r="Q7633"/>
      <c r="R7633"/>
      <c r="S7633"/>
      <c r="T7633"/>
      <c r="U7633"/>
      <c r="V7633"/>
      <c r="W7633"/>
      <c r="X7633" s="410"/>
      <c r="Y7633" s="410"/>
      <c r="Z7633" s="410"/>
      <c r="AA7633" s="410"/>
      <c r="AB7633" s="410"/>
      <c r="AC7633" s="410"/>
      <c r="AD7633" s="410"/>
    </row>
    <row r="7634" spans="1:30" s="30" customFormat="1" x14ac:dyDescent="0.25">
      <c r="A7634"/>
      <c r="B7634"/>
      <c r="C7634" s="33"/>
      <c r="D7634" s="33"/>
      <c r="E7634" s="33"/>
      <c r="F7634" s="33"/>
      <c r="G7634" s="33"/>
      <c r="N7634"/>
      <c r="O7634"/>
      <c r="P7634"/>
      <c r="Q7634"/>
      <c r="R7634"/>
      <c r="S7634"/>
      <c r="T7634"/>
      <c r="U7634"/>
      <c r="V7634"/>
      <c r="W7634"/>
      <c r="X7634" s="410"/>
      <c r="Y7634" s="410"/>
      <c r="Z7634" s="410"/>
      <c r="AA7634" s="410"/>
      <c r="AB7634" s="410"/>
      <c r="AC7634" s="410"/>
      <c r="AD7634" s="410"/>
    </row>
    <row r="7635" spans="1:30" s="30" customFormat="1" x14ac:dyDescent="0.25">
      <c r="A7635"/>
      <c r="B7635"/>
      <c r="C7635" s="33"/>
      <c r="D7635" s="33"/>
      <c r="E7635" s="33"/>
      <c r="F7635" s="33"/>
      <c r="G7635" s="33"/>
      <c r="N7635"/>
      <c r="O7635"/>
      <c r="P7635"/>
      <c r="Q7635"/>
      <c r="R7635"/>
      <c r="S7635"/>
      <c r="T7635"/>
      <c r="U7635"/>
      <c r="V7635"/>
      <c r="W7635"/>
      <c r="X7635" s="410"/>
      <c r="Y7635" s="410"/>
      <c r="Z7635" s="410"/>
      <c r="AA7635" s="410"/>
      <c r="AB7635" s="410"/>
      <c r="AC7635" s="410"/>
      <c r="AD7635" s="410"/>
    </row>
    <row r="7636" spans="1:30" s="30" customFormat="1" x14ac:dyDescent="0.25">
      <c r="A7636"/>
      <c r="B7636"/>
      <c r="C7636" s="33"/>
      <c r="D7636" s="33"/>
      <c r="E7636" s="33"/>
      <c r="F7636" s="33"/>
      <c r="G7636" s="33"/>
      <c r="N7636"/>
      <c r="O7636"/>
      <c r="P7636"/>
      <c r="Q7636"/>
      <c r="R7636"/>
      <c r="S7636"/>
      <c r="T7636"/>
      <c r="U7636"/>
      <c r="V7636"/>
      <c r="W7636"/>
      <c r="X7636" s="410"/>
      <c r="Y7636" s="410"/>
      <c r="Z7636" s="410"/>
      <c r="AA7636" s="410"/>
      <c r="AB7636" s="410"/>
      <c r="AC7636" s="410"/>
      <c r="AD7636" s="410"/>
    </row>
    <row r="7637" spans="1:30" s="30" customFormat="1" x14ac:dyDescent="0.25">
      <c r="A7637"/>
      <c r="B7637"/>
      <c r="C7637" s="33"/>
      <c r="D7637" s="33"/>
      <c r="E7637" s="33"/>
      <c r="F7637" s="33"/>
      <c r="G7637" s="33"/>
      <c r="N7637"/>
      <c r="O7637"/>
      <c r="P7637"/>
      <c r="Q7637"/>
      <c r="R7637"/>
      <c r="S7637"/>
      <c r="T7637"/>
      <c r="U7637"/>
      <c r="V7637"/>
      <c r="W7637"/>
      <c r="X7637" s="410"/>
      <c r="Y7637" s="410"/>
      <c r="Z7637" s="410"/>
      <c r="AA7637" s="410"/>
      <c r="AB7637" s="410"/>
      <c r="AC7637" s="410"/>
      <c r="AD7637" s="410"/>
    </row>
    <row r="7638" spans="1:30" s="30" customFormat="1" x14ac:dyDescent="0.25">
      <c r="A7638"/>
      <c r="B7638"/>
      <c r="C7638" s="33"/>
      <c r="D7638" s="33"/>
      <c r="E7638" s="33"/>
      <c r="F7638" s="33"/>
      <c r="G7638" s="33"/>
      <c r="N7638"/>
      <c r="O7638"/>
      <c r="P7638"/>
      <c r="Q7638"/>
      <c r="R7638"/>
      <c r="S7638"/>
      <c r="T7638"/>
      <c r="U7638"/>
      <c r="V7638"/>
      <c r="W7638"/>
      <c r="X7638" s="410"/>
      <c r="Y7638" s="410"/>
      <c r="Z7638" s="410"/>
      <c r="AA7638" s="410"/>
      <c r="AB7638" s="410"/>
      <c r="AC7638" s="410"/>
      <c r="AD7638" s="410"/>
    </row>
    <row r="7639" spans="1:30" s="30" customFormat="1" x14ac:dyDescent="0.25">
      <c r="A7639"/>
      <c r="B7639"/>
      <c r="C7639" s="33"/>
      <c r="D7639" s="33"/>
      <c r="E7639" s="33"/>
      <c r="F7639" s="33"/>
      <c r="G7639" s="33"/>
      <c r="N7639"/>
      <c r="O7639"/>
      <c r="P7639"/>
      <c r="Q7639"/>
      <c r="R7639"/>
      <c r="S7639"/>
      <c r="T7639"/>
      <c r="U7639"/>
      <c r="V7639"/>
      <c r="W7639"/>
      <c r="X7639" s="410"/>
      <c r="Y7639" s="410"/>
      <c r="Z7639" s="410"/>
      <c r="AA7639" s="410"/>
      <c r="AB7639" s="410"/>
      <c r="AC7639" s="410"/>
      <c r="AD7639" s="410"/>
    </row>
    <row r="7640" spans="1:30" s="30" customFormat="1" x14ac:dyDescent="0.25">
      <c r="A7640"/>
      <c r="B7640"/>
      <c r="C7640" s="33"/>
      <c r="D7640" s="33"/>
      <c r="E7640" s="33"/>
      <c r="F7640" s="33"/>
      <c r="G7640" s="33"/>
      <c r="N7640"/>
      <c r="O7640"/>
      <c r="P7640"/>
      <c r="Q7640"/>
      <c r="R7640"/>
      <c r="S7640"/>
      <c r="T7640"/>
      <c r="U7640"/>
      <c r="V7640"/>
      <c r="W7640"/>
      <c r="X7640" s="410"/>
      <c r="Y7640" s="410"/>
      <c r="Z7640" s="410"/>
      <c r="AA7640" s="410"/>
      <c r="AB7640" s="410"/>
      <c r="AC7640" s="410"/>
      <c r="AD7640" s="410"/>
    </row>
    <row r="7641" spans="1:30" s="30" customFormat="1" x14ac:dyDescent="0.25">
      <c r="A7641"/>
      <c r="B7641"/>
      <c r="C7641" s="33"/>
      <c r="D7641" s="33"/>
      <c r="E7641" s="33"/>
      <c r="F7641" s="33"/>
      <c r="G7641" s="33"/>
      <c r="N7641"/>
      <c r="O7641"/>
      <c r="P7641"/>
      <c r="Q7641"/>
      <c r="R7641"/>
      <c r="S7641"/>
      <c r="T7641"/>
      <c r="U7641"/>
      <c r="V7641"/>
      <c r="W7641"/>
      <c r="X7641" s="410"/>
      <c r="Y7641" s="410"/>
      <c r="Z7641" s="410"/>
      <c r="AA7641" s="410"/>
      <c r="AB7641" s="410"/>
      <c r="AC7641" s="410"/>
      <c r="AD7641" s="410"/>
    </row>
    <row r="7642" spans="1:30" s="30" customFormat="1" x14ac:dyDescent="0.25">
      <c r="A7642"/>
      <c r="B7642"/>
      <c r="C7642" s="33"/>
      <c r="D7642" s="33"/>
      <c r="E7642" s="33"/>
      <c r="F7642" s="33"/>
      <c r="G7642" s="33"/>
      <c r="N7642"/>
      <c r="O7642"/>
      <c r="P7642"/>
      <c r="Q7642"/>
      <c r="R7642"/>
      <c r="S7642"/>
      <c r="T7642"/>
      <c r="U7642"/>
      <c r="V7642"/>
      <c r="W7642"/>
      <c r="X7642" s="410"/>
      <c r="Y7642" s="410"/>
      <c r="Z7642" s="410"/>
      <c r="AA7642" s="410"/>
      <c r="AB7642" s="410"/>
      <c r="AC7642" s="410"/>
      <c r="AD7642" s="410"/>
    </row>
    <row r="7643" spans="1:30" s="30" customFormat="1" x14ac:dyDescent="0.25">
      <c r="A7643"/>
      <c r="B7643"/>
      <c r="C7643" s="33"/>
      <c r="D7643" s="33"/>
      <c r="E7643" s="33"/>
      <c r="F7643" s="33"/>
      <c r="G7643" s="33"/>
      <c r="N7643"/>
      <c r="O7643"/>
      <c r="P7643"/>
      <c r="Q7643"/>
      <c r="R7643"/>
      <c r="S7643"/>
      <c r="T7643"/>
      <c r="U7643"/>
      <c r="V7643"/>
      <c r="W7643"/>
      <c r="X7643" s="410"/>
      <c r="Y7643" s="410"/>
      <c r="Z7643" s="410"/>
      <c r="AA7643" s="410"/>
      <c r="AB7643" s="410"/>
      <c r="AC7643" s="410"/>
      <c r="AD7643" s="410"/>
    </row>
    <row r="7644" spans="1:30" s="30" customFormat="1" x14ac:dyDescent="0.25">
      <c r="A7644"/>
      <c r="B7644"/>
      <c r="C7644" s="33"/>
      <c r="D7644" s="33"/>
      <c r="E7644" s="33"/>
      <c r="F7644" s="33"/>
      <c r="G7644" s="33"/>
      <c r="N7644"/>
      <c r="O7644"/>
      <c r="P7644"/>
      <c r="Q7644"/>
      <c r="R7644"/>
      <c r="S7644"/>
      <c r="T7644"/>
      <c r="U7644"/>
      <c r="V7644"/>
      <c r="W7644"/>
      <c r="X7644" s="410"/>
      <c r="Y7644" s="410"/>
      <c r="Z7644" s="410"/>
      <c r="AA7644" s="410"/>
      <c r="AB7644" s="410"/>
      <c r="AC7644" s="410"/>
      <c r="AD7644" s="410"/>
    </row>
    <row r="7645" spans="1:30" s="30" customFormat="1" x14ac:dyDescent="0.25">
      <c r="A7645"/>
      <c r="B7645"/>
      <c r="C7645" s="33"/>
      <c r="D7645" s="33"/>
      <c r="E7645" s="33"/>
      <c r="F7645" s="33"/>
      <c r="G7645" s="33"/>
      <c r="N7645"/>
      <c r="O7645"/>
      <c r="P7645"/>
      <c r="Q7645"/>
      <c r="R7645"/>
      <c r="S7645"/>
      <c r="T7645"/>
      <c r="U7645"/>
      <c r="V7645"/>
      <c r="W7645"/>
      <c r="X7645" s="410"/>
      <c r="Y7645" s="410"/>
      <c r="Z7645" s="410"/>
      <c r="AA7645" s="410"/>
      <c r="AB7645" s="410"/>
      <c r="AC7645" s="410"/>
      <c r="AD7645" s="410"/>
    </row>
    <row r="7646" spans="1:30" s="30" customFormat="1" x14ac:dyDescent="0.25">
      <c r="A7646"/>
      <c r="B7646"/>
      <c r="C7646" s="33"/>
      <c r="D7646" s="33"/>
      <c r="E7646" s="33"/>
      <c r="F7646" s="33"/>
      <c r="G7646" s="33"/>
      <c r="N7646"/>
      <c r="O7646"/>
      <c r="P7646"/>
      <c r="Q7646"/>
      <c r="R7646"/>
      <c r="S7646"/>
      <c r="T7646"/>
      <c r="U7646"/>
      <c r="V7646"/>
      <c r="W7646"/>
      <c r="X7646" s="410"/>
      <c r="Y7646" s="410"/>
      <c r="Z7646" s="410"/>
      <c r="AA7646" s="410"/>
      <c r="AB7646" s="410"/>
      <c r="AC7646" s="410"/>
      <c r="AD7646" s="410"/>
    </row>
    <row r="7647" spans="1:30" s="30" customFormat="1" x14ac:dyDescent="0.25">
      <c r="A7647"/>
      <c r="B7647"/>
      <c r="C7647" s="33"/>
      <c r="D7647" s="33"/>
      <c r="E7647" s="33"/>
      <c r="F7647" s="33"/>
      <c r="G7647" s="33"/>
      <c r="N7647"/>
      <c r="O7647"/>
      <c r="P7647"/>
      <c r="Q7647"/>
      <c r="R7647"/>
      <c r="S7647"/>
      <c r="T7647"/>
      <c r="U7647"/>
      <c r="V7647"/>
      <c r="W7647"/>
      <c r="X7647" s="410"/>
      <c r="Y7647" s="410"/>
      <c r="Z7647" s="410"/>
      <c r="AA7647" s="410"/>
      <c r="AB7647" s="410"/>
      <c r="AC7647" s="410"/>
      <c r="AD7647" s="410"/>
    </row>
    <row r="7648" spans="1:30" s="30" customFormat="1" x14ac:dyDescent="0.25">
      <c r="A7648"/>
      <c r="B7648"/>
      <c r="C7648" s="33"/>
      <c r="D7648" s="33"/>
      <c r="E7648" s="33"/>
      <c r="F7648" s="33"/>
      <c r="G7648" s="33"/>
      <c r="N7648"/>
      <c r="O7648"/>
      <c r="P7648"/>
      <c r="Q7648"/>
      <c r="R7648"/>
      <c r="S7648"/>
      <c r="T7648"/>
      <c r="U7648"/>
      <c r="V7648"/>
      <c r="W7648"/>
      <c r="X7648" s="410"/>
      <c r="Y7648" s="410"/>
      <c r="Z7648" s="410"/>
      <c r="AA7648" s="410"/>
      <c r="AB7648" s="410"/>
      <c r="AC7648" s="410"/>
      <c r="AD7648" s="410"/>
    </row>
    <row r="7649" spans="1:30" s="30" customFormat="1" x14ac:dyDescent="0.25">
      <c r="A7649"/>
      <c r="B7649"/>
      <c r="C7649" s="33"/>
      <c r="D7649" s="33"/>
      <c r="E7649" s="33"/>
      <c r="F7649" s="33"/>
      <c r="G7649" s="33"/>
      <c r="N7649"/>
      <c r="O7649"/>
      <c r="P7649"/>
      <c r="Q7649"/>
      <c r="R7649"/>
      <c r="S7649"/>
      <c r="T7649"/>
      <c r="U7649"/>
      <c r="V7649"/>
      <c r="W7649"/>
      <c r="X7649" s="410"/>
      <c r="Y7649" s="410"/>
      <c r="Z7649" s="410"/>
      <c r="AA7649" s="410"/>
      <c r="AB7649" s="410"/>
      <c r="AC7649" s="410"/>
      <c r="AD7649" s="410"/>
    </row>
    <row r="7650" spans="1:30" s="30" customFormat="1" x14ac:dyDescent="0.25">
      <c r="A7650"/>
      <c r="B7650"/>
      <c r="C7650" s="33"/>
      <c r="D7650" s="33"/>
      <c r="E7650" s="33"/>
      <c r="F7650" s="33"/>
      <c r="G7650" s="33"/>
      <c r="N7650"/>
      <c r="O7650"/>
      <c r="P7650"/>
      <c r="Q7650"/>
      <c r="R7650"/>
      <c r="S7650"/>
      <c r="T7650"/>
      <c r="U7650"/>
      <c r="V7650"/>
      <c r="W7650"/>
      <c r="X7650" s="410"/>
      <c r="Y7650" s="410"/>
      <c r="Z7650" s="410"/>
      <c r="AA7650" s="410"/>
      <c r="AB7650" s="410"/>
      <c r="AC7650" s="410"/>
      <c r="AD7650" s="410"/>
    </row>
    <row r="7651" spans="1:30" s="30" customFormat="1" x14ac:dyDescent="0.25">
      <c r="A7651"/>
      <c r="B7651"/>
      <c r="C7651" s="33"/>
      <c r="D7651" s="33"/>
      <c r="E7651" s="33"/>
      <c r="F7651" s="33"/>
      <c r="G7651" s="33"/>
      <c r="N7651"/>
      <c r="O7651"/>
      <c r="P7651"/>
      <c r="Q7651"/>
      <c r="R7651"/>
      <c r="S7651"/>
      <c r="T7651"/>
      <c r="U7651"/>
      <c r="V7651"/>
      <c r="W7651"/>
      <c r="X7651" s="410"/>
      <c r="Y7651" s="410"/>
      <c r="Z7651" s="410"/>
      <c r="AA7651" s="410"/>
      <c r="AB7651" s="410"/>
      <c r="AC7651" s="410"/>
      <c r="AD7651" s="410"/>
    </row>
    <row r="7652" spans="1:30" s="30" customFormat="1" x14ac:dyDescent="0.25">
      <c r="A7652"/>
      <c r="B7652"/>
      <c r="C7652" s="33"/>
      <c r="D7652" s="33"/>
      <c r="E7652" s="33"/>
      <c r="F7652" s="33"/>
      <c r="G7652" s="33"/>
      <c r="N7652"/>
      <c r="O7652"/>
      <c r="P7652"/>
      <c r="Q7652"/>
      <c r="R7652"/>
      <c r="S7652"/>
      <c r="T7652"/>
      <c r="U7652"/>
      <c r="V7652"/>
      <c r="W7652"/>
      <c r="X7652" s="410"/>
      <c r="Y7652" s="410"/>
      <c r="Z7652" s="410"/>
      <c r="AA7652" s="410"/>
      <c r="AB7652" s="410"/>
      <c r="AC7652" s="410"/>
      <c r="AD7652" s="410"/>
    </row>
    <row r="7653" spans="1:30" s="30" customFormat="1" x14ac:dyDescent="0.25">
      <c r="A7653"/>
      <c r="B7653"/>
      <c r="C7653" s="33"/>
      <c r="D7653" s="33"/>
      <c r="E7653" s="33"/>
      <c r="F7653" s="33"/>
      <c r="G7653" s="33"/>
      <c r="N7653"/>
      <c r="O7653"/>
      <c r="P7653"/>
      <c r="Q7653"/>
      <c r="R7653"/>
      <c r="S7653"/>
      <c r="T7653"/>
      <c r="U7653"/>
      <c r="V7653"/>
      <c r="W7653"/>
      <c r="X7653" s="410"/>
      <c r="Y7653" s="410"/>
      <c r="Z7653" s="410"/>
      <c r="AA7653" s="410"/>
      <c r="AB7653" s="410"/>
      <c r="AC7653" s="410"/>
      <c r="AD7653" s="410"/>
    </row>
    <row r="7654" spans="1:30" s="30" customFormat="1" x14ac:dyDescent="0.25">
      <c r="A7654"/>
      <c r="B7654"/>
      <c r="C7654" s="33"/>
      <c r="D7654" s="33"/>
      <c r="E7654" s="33"/>
      <c r="F7654" s="33"/>
      <c r="G7654" s="33"/>
      <c r="N7654"/>
      <c r="O7654"/>
      <c r="P7654"/>
      <c r="Q7654"/>
      <c r="R7654"/>
      <c r="S7654"/>
      <c r="T7654"/>
      <c r="U7654"/>
      <c r="V7654"/>
      <c r="W7654"/>
      <c r="X7654" s="410"/>
      <c r="Y7654" s="410"/>
      <c r="Z7654" s="410"/>
      <c r="AA7654" s="410"/>
      <c r="AB7654" s="410"/>
      <c r="AC7654" s="410"/>
      <c r="AD7654" s="410"/>
    </row>
    <row r="7655" spans="1:30" s="30" customFormat="1" x14ac:dyDescent="0.25">
      <c r="A7655"/>
      <c r="B7655"/>
      <c r="C7655" s="33"/>
      <c r="D7655" s="33"/>
      <c r="E7655" s="33"/>
      <c r="F7655" s="33"/>
      <c r="G7655" s="33"/>
      <c r="N7655"/>
      <c r="O7655"/>
      <c r="P7655"/>
      <c r="Q7655"/>
      <c r="R7655"/>
      <c r="S7655"/>
      <c r="T7655"/>
      <c r="U7655"/>
      <c r="V7655"/>
      <c r="W7655"/>
      <c r="X7655" s="410"/>
      <c r="Y7655" s="410"/>
      <c r="Z7655" s="410"/>
      <c r="AA7655" s="410"/>
      <c r="AB7655" s="410"/>
      <c r="AC7655" s="410"/>
      <c r="AD7655" s="410"/>
    </row>
    <row r="7656" spans="1:30" s="30" customFormat="1" x14ac:dyDescent="0.25">
      <c r="A7656"/>
      <c r="B7656"/>
      <c r="C7656" s="33"/>
      <c r="D7656" s="33"/>
      <c r="E7656" s="33"/>
      <c r="F7656" s="33"/>
      <c r="G7656" s="33"/>
      <c r="N7656"/>
      <c r="O7656"/>
      <c r="P7656"/>
      <c r="Q7656"/>
      <c r="R7656"/>
      <c r="S7656"/>
      <c r="T7656"/>
      <c r="U7656"/>
      <c r="V7656"/>
      <c r="W7656"/>
      <c r="X7656" s="410"/>
      <c r="Y7656" s="410"/>
      <c r="Z7656" s="410"/>
      <c r="AA7656" s="410"/>
      <c r="AB7656" s="410"/>
      <c r="AC7656" s="410"/>
      <c r="AD7656" s="410"/>
    </row>
    <row r="7657" spans="1:30" s="30" customFormat="1" x14ac:dyDescent="0.25">
      <c r="A7657"/>
      <c r="B7657"/>
      <c r="C7657" s="33"/>
      <c r="D7657" s="33"/>
      <c r="E7657" s="33"/>
      <c r="F7657" s="33"/>
      <c r="G7657" s="33"/>
      <c r="N7657"/>
      <c r="O7657"/>
      <c r="P7657"/>
      <c r="Q7657"/>
      <c r="R7657"/>
      <c r="S7657"/>
      <c r="T7657"/>
      <c r="U7657"/>
      <c r="V7657"/>
      <c r="W7657"/>
      <c r="X7657" s="410"/>
      <c r="Y7657" s="410"/>
      <c r="Z7657" s="410"/>
      <c r="AA7657" s="410"/>
      <c r="AB7657" s="410"/>
      <c r="AC7657" s="410"/>
      <c r="AD7657" s="410"/>
    </row>
    <row r="7658" spans="1:30" s="30" customFormat="1" x14ac:dyDescent="0.25">
      <c r="A7658"/>
      <c r="B7658"/>
      <c r="C7658" s="33"/>
      <c r="D7658" s="33"/>
      <c r="E7658" s="33"/>
      <c r="F7658" s="33"/>
      <c r="G7658" s="33"/>
      <c r="N7658"/>
      <c r="O7658"/>
      <c r="P7658"/>
      <c r="Q7658"/>
      <c r="R7658"/>
      <c r="S7658"/>
      <c r="T7658"/>
      <c r="U7658"/>
      <c r="V7658"/>
      <c r="W7658"/>
      <c r="X7658" s="410"/>
      <c r="Y7658" s="410"/>
      <c r="Z7658" s="410"/>
      <c r="AA7658" s="410"/>
      <c r="AB7658" s="410"/>
      <c r="AC7658" s="410"/>
      <c r="AD7658" s="410"/>
    </row>
    <row r="7659" spans="1:30" s="30" customFormat="1" x14ac:dyDescent="0.25">
      <c r="A7659"/>
      <c r="B7659"/>
      <c r="C7659" s="33"/>
      <c r="D7659" s="33"/>
      <c r="E7659" s="33"/>
      <c r="F7659" s="33"/>
      <c r="G7659" s="33"/>
      <c r="N7659"/>
      <c r="O7659"/>
      <c r="P7659"/>
      <c r="Q7659"/>
      <c r="R7659"/>
      <c r="S7659"/>
      <c r="T7659"/>
      <c r="U7659"/>
      <c r="V7659"/>
      <c r="W7659"/>
      <c r="X7659" s="410"/>
      <c r="Y7659" s="410"/>
      <c r="Z7659" s="410"/>
      <c r="AA7659" s="410"/>
      <c r="AB7659" s="410"/>
      <c r="AC7659" s="410"/>
      <c r="AD7659" s="410"/>
    </row>
    <row r="7660" spans="1:30" s="30" customFormat="1" x14ac:dyDescent="0.25">
      <c r="A7660"/>
      <c r="B7660"/>
      <c r="C7660" s="33"/>
      <c r="D7660" s="33"/>
      <c r="E7660" s="33"/>
      <c r="F7660" s="33"/>
      <c r="G7660" s="33"/>
      <c r="N7660"/>
      <c r="O7660"/>
      <c r="P7660"/>
      <c r="Q7660"/>
      <c r="R7660"/>
      <c r="S7660"/>
      <c r="T7660"/>
      <c r="U7660"/>
      <c r="V7660"/>
      <c r="W7660"/>
      <c r="X7660" s="410"/>
      <c r="Y7660" s="410"/>
      <c r="Z7660" s="410"/>
      <c r="AA7660" s="410"/>
      <c r="AB7660" s="410"/>
      <c r="AC7660" s="410"/>
      <c r="AD7660" s="410"/>
    </row>
    <row r="7661" spans="1:30" s="30" customFormat="1" x14ac:dyDescent="0.25">
      <c r="A7661"/>
      <c r="B7661"/>
      <c r="C7661" s="33"/>
      <c r="D7661" s="33"/>
      <c r="E7661" s="33"/>
      <c r="F7661" s="33"/>
      <c r="G7661" s="33"/>
      <c r="N7661"/>
      <c r="O7661"/>
      <c r="P7661"/>
      <c r="Q7661"/>
      <c r="R7661"/>
      <c r="S7661"/>
      <c r="T7661"/>
      <c r="U7661"/>
      <c r="V7661"/>
      <c r="W7661"/>
      <c r="X7661" s="410"/>
      <c r="Y7661" s="410"/>
      <c r="Z7661" s="410"/>
      <c r="AA7661" s="410"/>
      <c r="AB7661" s="410"/>
      <c r="AC7661" s="410"/>
      <c r="AD7661" s="410"/>
    </row>
    <row r="7662" spans="1:30" s="30" customFormat="1" x14ac:dyDescent="0.25">
      <c r="A7662"/>
      <c r="B7662"/>
      <c r="C7662" s="33"/>
      <c r="D7662" s="33"/>
      <c r="E7662" s="33"/>
      <c r="F7662" s="33"/>
      <c r="G7662" s="33"/>
      <c r="N7662"/>
      <c r="O7662"/>
      <c r="P7662"/>
      <c r="Q7662"/>
      <c r="R7662"/>
      <c r="S7662"/>
      <c r="T7662"/>
      <c r="U7662"/>
      <c r="V7662"/>
      <c r="W7662"/>
      <c r="X7662" s="410"/>
      <c r="Y7662" s="410"/>
      <c r="Z7662" s="410"/>
      <c r="AA7662" s="410"/>
      <c r="AB7662" s="410"/>
      <c r="AC7662" s="410"/>
      <c r="AD7662" s="410"/>
    </row>
    <row r="7663" spans="1:30" s="30" customFormat="1" x14ac:dyDescent="0.25">
      <c r="A7663"/>
      <c r="B7663"/>
      <c r="C7663" s="33"/>
      <c r="D7663" s="33"/>
      <c r="E7663" s="33"/>
      <c r="F7663" s="33"/>
      <c r="G7663" s="33"/>
      <c r="N7663"/>
      <c r="O7663"/>
      <c r="P7663"/>
      <c r="Q7663"/>
      <c r="R7663"/>
      <c r="S7663"/>
      <c r="T7663"/>
      <c r="U7663"/>
      <c r="V7663"/>
      <c r="W7663"/>
      <c r="X7663" s="410"/>
      <c r="Y7663" s="410"/>
      <c r="Z7663" s="410"/>
      <c r="AA7663" s="410"/>
      <c r="AB7663" s="410"/>
      <c r="AC7663" s="410"/>
      <c r="AD7663" s="410"/>
    </row>
    <row r="7664" spans="1:30" s="30" customFormat="1" x14ac:dyDescent="0.25">
      <c r="A7664"/>
      <c r="B7664"/>
      <c r="C7664" s="33"/>
      <c r="D7664" s="33"/>
      <c r="E7664" s="33"/>
      <c r="F7664" s="33"/>
      <c r="G7664" s="33"/>
      <c r="N7664"/>
      <c r="O7664"/>
      <c r="P7664"/>
      <c r="Q7664"/>
      <c r="R7664"/>
      <c r="S7664"/>
      <c r="T7664"/>
      <c r="U7664"/>
      <c r="V7664"/>
      <c r="W7664"/>
      <c r="X7664" s="410"/>
      <c r="Y7664" s="410"/>
      <c r="Z7664" s="410"/>
      <c r="AA7664" s="410"/>
      <c r="AB7664" s="410"/>
      <c r="AC7664" s="410"/>
      <c r="AD7664" s="410"/>
    </row>
    <row r="7665" spans="1:30" s="30" customFormat="1" x14ac:dyDescent="0.25">
      <c r="A7665"/>
      <c r="B7665"/>
      <c r="C7665" s="33"/>
      <c r="D7665" s="33"/>
      <c r="E7665" s="33"/>
      <c r="F7665" s="33"/>
      <c r="G7665" s="33"/>
      <c r="N7665"/>
      <c r="O7665"/>
      <c r="P7665"/>
      <c r="Q7665"/>
      <c r="R7665"/>
      <c r="S7665"/>
      <c r="T7665"/>
      <c r="U7665"/>
      <c r="V7665"/>
      <c r="W7665"/>
      <c r="X7665" s="410"/>
      <c r="Y7665" s="410"/>
      <c r="Z7665" s="410"/>
      <c r="AA7665" s="410"/>
      <c r="AB7665" s="410"/>
      <c r="AC7665" s="410"/>
      <c r="AD7665" s="410"/>
    </row>
    <row r="7666" spans="1:30" s="30" customFormat="1" x14ac:dyDescent="0.25">
      <c r="A7666"/>
      <c r="B7666"/>
      <c r="C7666" s="33"/>
      <c r="D7666" s="33"/>
      <c r="E7666" s="33"/>
      <c r="F7666" s="33"/>
      <c r="G7666" s="33"/>
      <c r="N7666"/>
      <c r="O7666"/>
      <c r="P7666"/>
      <c r="Q7666"/>
      <c r="R7666"/>
      <c r="S7666"/>
      <c r="T7666"/>
      <c r="U7666"/>
      <c r="V7666"/>
      <c r="W7666"/>
      <c r="X7666" s="410"/>
      <c r="Y7666" s="410"/>
      <c r="Z7666" s="410"/>
      <c r="AA7666" s="410"/>
      <c r="AB7666" s="410"/>
      <c r="AC7666" s="410"/>
      <c r="AD7666" s="410"/>
    </row>
    <row r="7667" spans="1:30" s="30" customFormat="1" x14ac:dyDescent="0.25">
      <c r="A7667"/>
      <c r="B7667"/>
      <c r="C7667" s="33"/>
      <c r="D7667" s="33"/>
      <c r="E7667" s="33"/>
      <c r="F7667" s="33"/>
      <c r="G7667" s="33"/>
      <c r="N7667"/>
      <c r="O7667"/>
      <c r="P7667"/>
      <c r="Q7667"/>
      <c r="R7667"/>
      <c r="S7667"/>
      <c r="T7667"/>
      <c r="U7667"/>
      <c r="V7667"/>
      <c r="W7667"/>
      <c r="X7667" s="410"/>
      <c r="Y7667" s="410"/>
      <c r="Z7667" s="410"/>
      <c r="AA7667" s="410"/>
      <c r="AB7667" s="410"/>
      <c r="AC7667" s="410"/>
      <c r="AD7667" s="410"/>
    </row>
    <row r="7668" spans="1:30" s="30" customFormat="1" x14ac:dyDescent="0.25">
      <c r="A7668"/>
      <c r="B7668"/>
      <c r="C7668" s="33"/>
      <c r="D7668" s="33"/>
      <c r="E7668" s="33"/>
      <c r="F7668" s="33"/>
      <c r="G7668" s="33"/>
      <c r="N7668"/>
      <c r="O7668"/>
      <c r="P7668"/>
      <c r="Q7668"/>
      <c r="R7668"/>
      <c r="S7668"/>
      <c r="T7668"/>
      <c r="U7668"/>
      <c r="V7668"/>
      <c r="W7668"/>
      <c r="X7668" s="410"/>
      <c r="Y7668" s="410"/>
      <c r="Z7668" s="410"/>
      <c r="AA7668" s="410"/>
      <c r="AB7668" s="410"/>
      <c r="AC7668" s="410"/>
      <c r="AD7668" s="410"/>
    </row>
    <row r="7669" spans="1:30" s="30" customFormat="1" x14ac:dyDescent="0.25">
      <c r="A7669"/>
      <c r="B7669"/>
      <c r="C7669" s="33"/>
      <c r="D7669" s="33"/>
      <c r="E7669" s="33"/>
      <c r="F7669" s="33"/>
      <c r="G7669" s="33"/>
      <c r="N7669"/>
      <c r="O7669"/>
      <c r="P7669"/>
      <c r="Q7669"/>
      <c r="R7669"/>
      <c r="S7669"/>
      <c r="T7669"/>
      <c r="U7669"/>
      <c r="V7669"/>
      <c r="W7669"/>
      <c r="X7669" s="410"/>
      <c r="Y7669" s="410"/>
      <c r="Z7669" s="410"/>
      <c r="AA7669" s="410"/>
      <c r="AB7669" s="410"/>
      <c r="AC7669" s="410"/>
      <c r="AD7669" s="410"/>
    </row>
    <row r="7670" spans="1:30" s="30" customFormat="1" x14ac:dyDescent="0.25">
      <c r="A7670"/>
      <c r="B7670"/>
      <c r="C7670" s="33"/>
      <c r="D7670" s="33"/>
      <c r="E7670" s="33"/>
      <c r="F7670" s="33"/>
      <c r="G7670" s="33"/>
      <c r="N7670"/>
      <c r="O7670"/>
      <c r="P7670"/>
      <c r="Q7670"/>
      <c r="R7670"/>
      <c r="S7670"/>
      <c r="T7670"/>
      <c r="U7670"/>
      <c r="V7670"/>
      <c r="W7670"/>
      <c r="X7670" s="410"/>
      <c r="Y7670" s="410"/>
      <c r="Z7670" s="410"/>
      <c r="AA7670" s="410"/>
      <c r="AB7670" s="410"/>
      <c r="AC7670" s="410"/>
      <c r="AD7670" s="410"/>
    </row>
    <row r="7671" spans="1:30" s="30" customFormat="1" x14ac:dyDescent="0.25">
      <c r="A7671"/>
      <c r="B7671"/>
      <c r="C7671" s="33"/>
      <c r="D7671" s="33"/>
      <c r="E7671" s="33"/>
      <c r="F7671" s="33"/>
      <c r="G7671" s="33"/>
      <c r="N7671"/>
      <c r="O7671"/>
      <c r="P7671"/>
      <c r="Q7671"/>
      <c r="R7671"/>
      <c r="S7671"/>
      <c r="T7671"/>
      <c r="U7671"/>
      <c r="V7671"/>
      <c r="W7671"/>
      <c r="X7671" s="410"/>
      <c r="Y7671" s="410"/>
      <c r="Z7671" s="410"/>
      <c r="AA7671" s="410"/>
      <c r="AB7671" s="410"/>
      <c r="AC7671" s="410"/>
      <c r="AD7671" s="410"/>
    </row>
    <row r="7672" spans="1:30" s="30" customFormat="1" x14ac:dyDescent="0.25">
      <c r="A7672"/>
      <c r="B7672"/>
      <c r="C7672" s="33"/>
      <c r="D7672" s="33"/>
      <c r="E7672" s="33"/>
      <c r="F7672" s="33"/>
      <c r="G7672" s="33"/>
      <c r="N7672"/>
      <c r="O7672"/>
      <c r="P7672"/>
      <c r="Q7672"/>
      <c r="R7672"/>
      <c r="S7672"/>
      <c r="T7672"/>
      <c r="U7672"/>
      <c r="V7672"/>
      <c r="W7672"/>
      <c r="X7672" s="410"/>
      <c r="Y7672" s="410"/>
      <c r="Z7672" s="410"/>
      <c r="AA7672" s="410"/>
      <c r="AB7672" s="410"/>
      <c r="AC7672" s="410"/>
      <c r="AD7672" s="410"/>
    </row>
    <row r="7673" spans="1:30" s="30" customFormat="1" x14ac:dyDescent="0.25">
      <c r="A7673"/>
      <c r="B7673"/>
      <c r="C7673" s="33"/>
      <c r="D7673" s="33"/>
      <c r="E7673" s="33"/>
      <c r="F7673" s="33"/>
      <c r="G7673" s="33"/>
      <c r="N7673"/>
      <c r="O7673"/>
      <c r="P7673"/>
      <c r="Q7673"/>
      <c r="R7673"/>
      <c r="S7673"/>
      <c r="T7673"/>
      <c r="U7673"/>
      <c r="V7673"/>
      <c r="W7673"/>
      <c r="X7673" s="410"/>
      <c r="Y7673" s="410"/>
      <c r="Z7673" s="410"/>
      <c r="AA7673" s="410"/>
      <c r="AB7673" s="410"/>
      <c r="AC7673" s="410"/>
      <c r="AD7673" s="410"/>
    </row>
    <row r="7674" spans="1:30" s="30" customFormat="1" x14ac:dyDescent="0.25">
      <c r="A7674"/>
      <c r="B7674"/>
      <c r="C7674" s="33"/>
      <c r="D7674" s="33"/>
      <c r="E7674" s="33"/>
      <c r="F7674" s="33"/>
      <c r="G7674" s="33"/>
      <c r="N7674"/>
      <c r="O7674"/>
      <c r="P7674"/>
      <c r="Q7674"/>
      <c r="R7674"/>
      <c r="S7674"/>
      <c r="T7674"/>
      <c r="U7674"/>
      <c r="V7674"/>
      <c r="W7674"/>
      <c r="X7674" s="410"/>
      <c r="Y7674" s="410"/>
      <c r="Z7674" s="410"/>
      <c r="AA7674" s="410"/>
      <c r="AB7674" s="410"/>
      <c r="AC7674" s="410"/>
      <c r="AD7674" s="410"/>
    </row>
    <row r="7675" spans="1:30" s="30" customFormat="1" x14ac:dyDescent="0.25">
      <c r="A7675"/>
      <c r="B7675"/>
      <c r="C7675" s="33"/>
      <c r="D7675" s="33"/>
      <c r="E7675" s="33"/>
      <c r="F7675" s="33"/>
      <c r="G7675" s="33"/>
      <c r="N7675"/>
      <c r="O7675"/>
      <c r="P7675"/>
      <c r="Q7675"/>
      <c r="R7675"/>
      <c r="S7675"/>
      <c r="T7675"/>
      <c r="U7675"/>
      <c r="V7675"/>
      <c r="W7675"/>
      <c r="X7675" s="410"/>
      <c r="Y7675" s="410"/>
      <c r="Z7675" s="410"/>
      <c r="AA7675" s="410"/>
      <c r="AB7675" s="410"/>
      <c r="AC7675" s="410"/>
      <c r="AD7675" s="410"/>
    </row>
    <row r="7676" spans="1:30" s="30" customFormat="1" x14ac:dyDescent="0.25">
      <c r="A7676"/>
      <c r="B7676"/>
      <c r="C7676" s="33"/>
      <c r="D7676" s="33"/>
      <c r="E7676" s="33"/>
      <c r="F7676" s="33"/>
      <c r="G7676" s="33"/>
      <c r="N7676"/>
      <c r="O7676"/>
      <c r="P7676"/>
      <c r="Q7676"/>
      <c r="R7676"/>
      <c r="S7676"/>
      <c r="T7676"/>
      <c r="U7676"/>
      <c r="V7676"/>
      <c r="W7676"/>
      <c r="X7676" s="410"/>
      <c r="Y7676" s="410"/>
      <c r="Z7676" s="410"/>
      <c r="AA7676" s="410"/>
      <c r="AB7676" s="410"/>
      <c r="AC7676" s="410"/>
      <c r="AD7676" s="410"/>
    </row>
    <row r="7677" spans="1:30" s="30" customFormat="1" x14ac:dyDescent="0.25">
      <c r="A7677"/>
      <c r="B7677"/>
      <c r="C7677" s="33"/>
      <c r="D7677" s="33"/>
      <c r="E7677" s="33"/>
      <c r="F7677" s="33"/>
      <c r="G7677" s="33"/>
      <c r="N7677"/>
      <c r="O7677"/>
      <c r="P7677"/>
      <c r="Q7677"/>
      <c r="R7677"/>
      <c r="S7677"/>
      <c r="T7677"/>
      <c r="U7677"/>
      <c r="V7677"/>
      <c r="W7677"/>
      <c r="X7677" s="410"/>
      <c r="Y7677" s="410"/>
      <c r="Z7677" s="410"/>
      <c r="AA7677" s="410"/>
      <c r="AB7677" s="410"/>
      <c r="AC7677" s="410"/>
      <c r="AD7677" s="410"/>
    </row>
    <row r="7678" spans="1:30" s="30" customFormat="1" x14ac:dyDescent="0.25">
      <c r="A7678"/>
      <c r="B7678"/>
      <c r="C7678" s="33"/>
      <c r="D7678" s="33"/>
      <c r="E7678" s="33"/>
      <c r="F7678" s="33"/>
      <c r="G7678" s="33"/>
      <c r="N7678"/>
      <c r="O7678"/>
      <c r="P7678"/>
      <c r="Q7678"/>
      <c r="R7678"/>
      <c r="S7678"/>
      <c r="T7678"/>
      <c r="U7678"/>
      <c r="V7678"/>
      <c r="W7678"/>
      <c r="X7678" s="410"/>
      <c r="Y7678" s="410"/>
      <c r="Z7678" s="410"/>
      <c r="AA7678" s="410"/>
      <c r="AB7678" s="410"/>
      <c r="AC7678" s="410"/>
      <c r="AD7678" s="410"/>
    </row>
    <row r="7679" spans="1:30" s="30" customFormat="1" x14ac:dyDescent="0.25">
      <c r="A7679"/>
      <c r="B7679"/>
      <c r="C7679" s="33"/>
      <c r="D7679" s="33"/>
      <c r="E7679" s="33"/>
      <c r="F7679" s="33"/>
      <c r="G7679" s="33"/>
      <c r="N7679"/>
      <c r="O7679"/>
      <c r="P7679"/>
      <c r="Q7679"/>
      <c r="R7679"/>
      <c r="S7679"/>
      <c r="T7679"/>
      <c r="U7679"/>
      <c r="V7679"/>
      <c r="W7679"/>
      <c r="X7679" s="410"/>
      <c r="Y7679" s="410"/>
      <c r="Z7679" s="410"/>
      <c r="AA7679" s="410"/>
      <c r="AB7679" s="410"/>
      <c r="AC7679" s="410"/>
      <c r="AD7679" s="410"/>
    </row>
    <row r="7680" spans="1:30" s="30" customFormat="1" x14ac:dyDescent="0.25">
      <c r="A7680"/>
      <c r="B7680"/>
      <c r="C7680" s="33"/>
      <c r="D7680" s="33"/>
      <c r="E7680" s="33"/>
      <c r="F7680" s="33"/>
      <c r="G7680" s="33"/>
      <c r="N7680"/>
      <c r="O7680"/>
      <c r="P7680"/>
      <c r="Q7680"/>
      <c r="R7680"/>
      <c r="S7680"/>
      <c r="T7680"/>
      <c r="U7680"/>
      <c r="V7680"/>
      <c r="W7680"/>
      <c r="X7680" s="410"/>
      <c r="Y7680" s="410"/>
      <c r="Z7680" s="410"/>
      <c r="AA7680" s="410"/>
      <c r="AB7680" s="410"/>
      <c r="AC7680" s="410"/>
      <c r="AD7680" s="410"/>
    </row>
    <row r="7681" spans="1:30" s="30" customFormat="1" x14ac:dyDescent="0.25">
      <c r="A7681"/>
      <c r="B7681"/>
      <c r="C7681" s="33"/>
      <c r="D7681" s="33"/>
      <c r="E7681" s="33"/>
      <c r="F7681" s="33"/>
      <c r="G7681" s="33"/>
      <c r="N7681"/>
      <c r="O7681"/>
      <c r="P7681"/>
      <c r="Q7681"/>
      <c r="R7681"/>
      <c r="S7681"/>
      <c r="T7681"/>
      <c r="U7681"/>
      <c r="V7681"/>
      <c r="W7681"/>
      <c r="X7681" s="410"/>
      <c r="Y7681" s="410"/>
      <c r="Z7681" s="410"/>
      <c r="AA7681" s="410"/>
      <c r="AB7681" s="410"/>
      <c r="AC7681" s="410"/>
      <c r="AD7681" s="410"/>
    </row>
    <row r="7682" spans="1:30" s="30" customFormat="1" x14ac:dyDescent="0.25">
      <c r="A7682"/>
      <c r="B7682"/>
      <c r="C7682" s="33"/>
      <c r="D7682" s="33"/>
      <c r="E7682" s="33"/>
      <c r="F7682" s="33"/>
      <c r="G7682" s="33"/>
      <c r="N7682"/>
      <c r="O7682"/>
      <c r="P7682"/>
      <c r="Q7682"/>
      <c r="R7682"/>
      <c r="S7682"/>
      <c r="T7682"/>
      <c r="U7682"/>
      <c r="V7682"/>
      <c r="W7682"/>
      <c r="X7682" s="410"/>
      <c r="Y7682" s="410"/>
      <c r="Z7682" s="410"/>
      <c r="AA7682" s="410"/>
      <c r="AB7682" s="410"/>
      <c r="AC7682" s="410"/>
      <c r="AD7682" s="410"/>
    </row>
    <row r="7683" spans="1:30" s="30" customFormat="1" x14ac:dyDescent="0.25">
      <c r="A7683"/>
      <c r="B7683"/>
      <c r="C7683" s="33"/>
      <c r="D7683" s="33"/>
      <c r="E7683" s="33"/>
      <c r="F7683" s="33"/>
      <c r="G7683" s="33"/>
      <c r="N7683"/>
      <c r="O7683"/>
      <c r="P7683"/>
      <c r="Q7683"/>
      <c r="R7683"/>
      <c r="S7683"/>
      <c r="T7683"/>
      <c r="U7683"/>
      <c r="V7683"/>
      <c r="W7683"/>
      <c r="X7683" s="410"/>
      <c r="Y7683" s="410"/>
      <c r="Z7683" s="410"/>
      <c r="AA7683" s="410"/>
      <c r="AB7683" s="410"/>
      <c r="AC7683" s="410"/>
      <c r="AD7683" s="410"/>
    </row>
    <row r="7684" spans="1:30" s="30" customFormat="1" x14ac:dyDescent="0.25">
      <c r="A7684"/>
      <c r="B7684"/>
      <c r="C7684" s="33"/>
      <c r="D7684" s="33"/>
      <c r="E7684" s="33"/>
      <c r="F7684" s="33"/>
      <c r="G7684" s="33"/>
      <c r="N7684"/>
      <c r="O7684"/>
      <c r="P7684"/>
      <c r="Q7684"/>
      <c r="R7684"/>
      <c r="S7684"/>
      <c r="T7684"/>
      <c r="U7684"/>
      <c r="V7684"/>
      <c r="W7684"/>
      <c r="X7684" s="410"/>
      <c r="Y7684" s="410"/>
      <c r="Z7684" s="410"/>
      <c r="AA7684" s="410"/>
      <c r="AB7684" s="410"/>
      <c r="AC7684" s="410"/>
      <c r="AD7684" s="410"/>
    </row>
    <row r="7685" spans="1:30" s="30" customFormat="1" x14ac:dyDescent="0.25">
      <c r="A7685"/>
      <c r="B7685"/>
      <c r="C7685" s="33"/>
      <c r="D7685" s="33"/>
      <c r="E7685" s="33"/>
      <c r="F7685" s="33"/>
      <c r="G7685" s="33"/>
      <c r="N7685"/>
      <c r="O7685"/>
      <c r="P7685"/>
      <c r="Q7685"/>
      <c r="R7685"/>
      <c r="S7685"/>
      <c r="T7685"/>
      <c r="U7685"/>
      <c r="V7685"/>
      <c r="W7685"/>
      <c r="X7685" s="410"/>
      <c r="Y7685" s="410"/>
      <c r="Z7685" s="410"/>
      <c r="AA7685" s="410"/>
      <c r="AB7685" s="410"/>
      <c r="AC7685" s="410"/>
      <c r="AD7685" s="410"/>
    </row>
    <row r="7686" spans="1:30" s="30" customFormat="1" x14ac:dyDescent="0.25">
      <c r="A7686"/>
      <c r="B7686"/>
      <c r="C7686" s="33"/>
      <c r="D7686" s="33"/>
      <c r="E7686" s="33"/>
      <c r="F7686" s="33"/>
      <c r="G7686" s="33"/>
      <c r="N7686"/>
      <c r="O7686"/>
      <c r="P7686"/>
      <c r="Q7686"/>
      <c r="R7686"/>
      <c r="S7686"/>
      <c r="T7686"/>
      <c r="U7686"/>
      <c r="V7686"/>
      <c r="W7686"/>
      <c r="X7686" s="410"/>
      <c r="Y7686" s="410"/>
      <c r="Z7686" s="410"/>
      <c r="AA7686" s="410"/>
      <c r="AB7686" s="410"/>
      <c r="AC7686" s="410"/>
      <c r="AD7686" s="410"/>
    </row>
    <row r="7687" spans="1:30" s="30" customFormat="1" x14ac:dyDescent="0.25">
      <c r="A7687"/>
      <c r="B7687"/>
      <c r="C7687" s="33"/>
      <c r="D7687" s="33"/>
      <c r="E7687" s="33"/>
      <c r="F7687" s="33"/>
      <c r="G7687" s="33"/>
      <c r="N7687"/>
      <c r="O7687"/>
      <c r="P7687"/>
      <c r="Q7687"/>
      <c r="R7687"/>
      <c r="S7687"/>
      <c r="T7687"/>
      <c r="U7687"/>
      <c r="V7687"/>
      <c r="W7687"/>
      <c r="X7687" s="410"/>
      <c r="Y7687" s="410"/>
      <c r="Z7687" s="410"/>
      <c r="AA7687" s="410"/>
      <c r="AB7687" s="410"/>
      <c r="AC7687" s="410"/>
      <c r="AD7687" s="410"/>
    </row>
    <row r="7688" spans="1:30" s="30" customFormat="1" x14ac:dyDescent="0.25">
      <c r="A7688"/>
      <c r="B7688"/>
      <c r="C7688" s="33"/>
      <c r="D7688" s="33"/>
      <c r="E7688" s="33"/>
      <c r="F7688" s="33"/>
      <c r="G7688" s="33"/>
      <c r="N7688"/>
      <c r="O7688"/>
      <c r="P7688"/>
      <c r="Q7688"/>
      <c r="R7688"/>
      <c r="S7688"/>
      <c r="T7688"/>
      <c r="U7688"/>
      <c r="V7688"/>
      <c r="W7688"/>
      <c r="X7688" s="410"/>
      <c r="Y7688" s="410"/>
      <c r="Z7688" s="410"/>
      <c r="AA7688" s="410"/>
      <c r="AB7688" s="410"/>
      <c r="AC7688" s="410"/>
      <c r="AD7688" s="410"/>
    </row>
    <row r="7689" spans="1:30" s="30" customFormat="1" x14ac:dyDescent="0.25">
      <c r="A7689"/>
      <c r="B7689"/>
      <c r="C7689" s="33"/>
      <c r="D7689" s="33"/>
      <c r="E7689" s="33"/>
      <c r="F7689" s="33"/>
      <c r="G7689" s="33"/>
      <c r="N7689"/>
      <c r="O7689"/>
      <c r="P7689"/>
      <c r="Q7689"/>
      <c r="R7689"/>
      <c r="S7689"/>
      <c r="T7689"/>
      <c r="U7689"/>
      <c r="V7689"/>
      <c r="W7689"/>
      <c r="X7689" s="410"/>
      <c r="Y7689" s="410"/>
      <c r="Z7689" s="410"/>
      <c r="AA7689" s="410"/>
      <c r="AB7689" s="410"/>
      <c r="AC7689" s="410"/>
      <c r="AD7689" s="410"/>
    </row>
    <row r="7690" spans="1:30" s="30" customFormat="1" x14ac:dyDescent="0.25">
      <c r="A7690"/>
      <c r="B7690"/>
      <c r="C7690" s="33"/>
      <c r="D7690" s="33"/>
      <c r="E7690" s="33"/>
      <c r="F7690" s="33"/>
      <c r="G7690" s="33"/>
      <c r="N7690"/>
      <c r="O7690"/>
      <c r="P7690"/>
      <c r="Q7690"/>
      <c r="R7690"/>
      <c r="S7690"/>
      <c r="T7690"/>
      <c r="U7690"/>
      <c r="V7690"/>
      <c r="W7690"/>
      <c r="X7690" s="410"/>
      <c r="Y7690" s="410"/>
      <c r="Z7690" s="410"/>
      <c r="AA7690" s="410"/>
      <c r="AB7690" s="410"/>
      <c r="AC7690" s="410"/>
      <c r="AD7690" s="410"/>
    </row>
    <row r="7691" spans="1:30" s="30" customFormat="1" x14ac:dyDescent="0.25">
      <c r="A7691"/>
      <c r="B7691"/>
      <c r="C7691" s="33"/>
      <c r="D7691" s="33"/>
      <c r="E7691" s="33"/>
      <c r="F7691" s="33"/>
      <c r="G7691" s="33"/>
      <c r="N7691"/>
      <c r="O7691"/>
      <c r="P7691"/>
      <c r="Q7691"/>
      <c r="R7691"/>
      <c r="S7691"/>
      <c r="T7691"/>
      <c r="U7691"/>
      <c r="V7691"/>
      <c r="W7691"/>
      <c r="X7691" s="410"/>
      <c r="Y7691" s="410"/>
      <c r="Z7691" s="410"/>
      <c r="AA7691" s="410"/>
      <c r="AB7691" s="410"/>
      <c r="AC7691" s="410"/>
      <c r="AD7691" s="410"/>
    </row>
    <row r="7692" spans="1:30" s="30" customFormat="1" x14ac:dyDescent="0.25">
      <c r="A7692"/>
      <c r="B7692"/>
      <c r="C7692" s="33"/>
      <c r="D7692" s="33"/>
      <c r="E7692" s="33"/>
      <c r="F7692" s="33"/>
      <c r="G7692" s="33"/>
      <c r="N7692"/>
      <c r="O7692"/>
      <c r="P7692"/>
      <c r="Q7692"/>
      <c r="R7692"/>
      <c r="S7692"/>
      <c r="T7692"/>
      <c r="U7692"/>
      <c r="V7692"/>
      <c r="W7692"/>
      <c r="X7692" s="410"/>
      <c r="Y7692" s="410"/>
      <c r="Z7692" s="410"/>
      <c r="AA7692" s="410"/>
      <c r="AB7692" s="410"/>
      <c r="AC7692" s="410"/>
      <c r="AD7692" s="410"/>
    </row>
    <row r="7693" spans="1:30" s="30" customFormat="1" x14ac:dyDescent="0.25">
      <c r="A7693"/>
      <c r="B7693"/>
      <c r="C7693" s="33"/>
      <c r="D7693" s="33"/>
      <c r="E7693" s="33"/>
      <c r="F7693" s="33"/>
      <c r="G7693" s="33"/>
      <c r="N7693"/>
      <c r="O7693"/>
      <c r="P7693"/>
      <c r="Q7693"/>
      <c r="R7693"/>
      <c r="S7693"/>
      <c r="T7693"/>
      <c r="U7693"/>
      <c r="V7693"/>
      <c r="W7693"/>
      <c r="X7693" s="410"/>
      <c r="Y7693" s="410"/>
      <c r="Z7693" s="410"/>
      <c r="AA7693" s="410"/>
      <c r="AB7693" s="410"/>
      <c r="AC7693" s="410"/>
      <c r="AD7693" s="410"/>
    </row>
    <row r="7694" spans="1:30" s="30" customFormat="1" x14ac:dyDescent="0.25">
      <c r="A7694"/>
      <c r="B7694"/>
      <c r="C7694" s="33"/>
      <c r="D7694" s="33"/>
      <c r="E7694" s="33"/>
      <c r="F7694" s="33"/>
      <c r="G7694" s="33"/>
      <c r="N7694"/>
      <c r="O7694"/>
      <c r="P7694"/>
      <c r="Q7694"/>
      <c r="R7694"/>
      <c r="S7694"/>
      <c r="T7694"/>
      <c r="U7694"/>
      <c r="V7694"/>
      <c r="W7694"/>
      <c r="X7694" s="410"/>
      <c r="Y7694" s="410"/>
      <c r="Z7694" s="410"/>
      <c r="AA7694" s="410"/>
      <c r="AB7694" s="410"/>
      <c r="AC7694" s="410"/>
      <c r="AD7694" s="410"/>
    </row>
    <row r="7695" spans="1:30" s="30" customFormat="1" x14ac:dyDescent="0.25">
      <c r="A7695"/>
      <c r="B7695"/>
      <c r="C7695" s="33"/>
      <c r="D7695" s="33"/>
      <c r="E7695" s="33"/>
      <c r="F7695" s="33"/>
      <c r="G7695" s="33"/>
      <c r="N7695"/>
      <c r="O7695"/>
      <c r="P7695"/>
      <c r="Q7695"/>
      <c r="R7695"/>
      <c r="S7695"/>
      <c r="T7695"/>
      <c r="U7695"/>
      <c r="V7695"/>
      <c r="W7695"/>
      <c r="X7695" s="410"/>
      <c r="Y7695" s="410"/>
      <c r="Z7695" s="410"/>
      <c r="AA7695" s="410"/>
      <c r="AB7695" s="410"/>
      <c r="AC7695" s="410"/>
      <c r="AD7695" s="410"/>
    </row>
    <row r="7696" spans="1:30" s="30" customFormat="1" x14ac:dyDescent="0.25">
      <c r="A7696"/>
      <c r="B7696"/>
      <c r="C7696" s="33"/>
      <c r="D7696" s="33"/>
      <c r="E7696" s="33"/>
      <c r="F7696" s="33"/>
      <c r="G7696" s="33"/>
      <c r="N7696"/>
      <c r="O7696"/>
      <c r="P7696"/>
      <c r="Q7696"/>
      <c r="R7696"/>
      <c r="S7696"/>
      <c r="T7696"/>
      <c r="U7696"/>
      <c r="V7696"/>
      <c r="W7696"/>
      <c r="X7696" s="410"/>
      <c r="Y7696" s="410"/>
      <c r="Z7696" s="410"/>
      <c r="AA7696" s="410"/>
      <c r="AB7696" s="410"/>
      <c r="AC7696" s="410"/>
      <c r="AD7696" s="410"/>
    </row>
    <row r="7697" spans="1:30" s="30" customFormat="1" x14ac:dyDescent="0.25">
      <c r="A7697"/>
      <c r="B7697"/>
      <c r="C7697" s="33"/>
      <c r="D7697" s="33"/>
      <c r="E7697" s="33"/>
      <c r="F7697" s="33"/>
      <c r="G7697" s="33"/>
      <c r="N7697"/>
      <c r="O7697"/>
      <c r="P7697"/>
      <c r="Q7697"/>
      <c r="R7697"/>
      <c r="S7697"/>
      <c r="T7697"/>
      <c r="U7697"/>
      <c r="V7697"/>
      <c r="W7697"/>
      <c r="X7697" s="410"/>
      <c r="Y7697" s="410"/>
      <c r="Z7697" s="410"/>
      <c r="AA7697" s="410"/>
      <c r="AB7697" s="410"/>
      <c r="AC7697" s="410"/>
      <c r="AD7697" s="410"/>
    </row>
    <row r="7698" spans="1:30" s="30" customFormat="1" x14ac:dyDescent="0.25">
      <c r="A7698"/>
      <c r="B7698"/>
      <c r="C7698" s="33"/>
      <c r="D7698" s="33"/>
      <c r="E7698" s="33"/>
      <c r="F7698" s="33"/>
      <c r="G7698" s="33"/>
      <c r="N7698"/>
      <c r="O7698"/>
      <c r="P7698"/>
      <c r="Q7698"/>
      <c r="R7698"/>
      <c r="S7698"/>
      <c r="T7698"/>
      <c r="U7698"/>
      <c r="V7698"/>
      <c r="W7698"/>
      <c r="X7698" s="410"/>
      <c r="Y7698" s="410"/>
      <c r="Z7698" s="410"/>
      <c r="AA7698" s="410"/>
      <c r="AB7698" s="410"/>
      <c r="AC7698" s="410"/>
      <c r="AD7698" s="410"/>
    </row>
    <row r="7699" spans="1:30" s="30" customFormat="1" x14ac:dyDescent="0.25">
      <c r="A7699"/>
      <c r="B7699"/>
      <c r="C7699" s="33"/>
      <c r="D7699" s="33"/>
      <c r="E7699" s="33"/>
      <c r="F7699" s="33"/>
      <c r="G7699" s="33"/>
      <c r="N7699"/>
      <c r="O7699"/>
      <c r="P7699"/>
      <c r="Q7699"/>
      <c r="R7699"/>
      <c r="S7699"/>
      <c r="T7699"/>
      <c r="U7699"/>
      <c r="V7699"/>
      <c r="W7699"/>
      <c r="X7699" s="410"/>
      <c r="Y7699" s="410"/>
      <c r="Z7699" s="410"/>
      <c r="AA7699" s="410"/>
      <c r="AB7699" s="410"/>
      <c r="AC7699" s="410"/>
      <c r="AD7699" s="410"/>
    </row>
    <row r="7700" spans="1:30" s="30" customFormat="1" x14ac:dyDescent="0.25">
      <c r="A7700"/>
      <c r="B7700"/>
      <c r="C7700" s="33"/>
      <c r="D7700" s="33"/>
      <c r="E7700" s="33"/>
      <c r="F7700" s="33"/>
      <c r="G7700" s="33"/>
      <c r="N7700"/>
      <c r="O7700"/>
      <c r="P7700"/>
      <c r="Q7700"/>
      <c r="R7700"/>
      <c r="S7700"/>
      <c r="T7700"/>
      <c r="U7700"/>
      <c r="V7700"/>
      <c r="W7700"/>
      <c r="X7700" s="410"/>
      <c r="Y7700" s="410"/>
      <c r="Z7700" s="410"/>
      <c r="AA7700" s="410"/>
      <c r="AB7700" s="410"/>
      <c r="AC7700" s="410"/>
      <c r="AD7700" s="410"/>
    </row>
    <row r="7701" spans="1:30" s="30" customFormat="1" x14ac:dyDescent="0.25">
      <c r="A7701"/>
      <c r="B7701"/>
      <c r="C7701" s="33"/>
      <c r="D7701" s="33"/>
      <c r="E7701" s="33"/>
      <c r="F7701" s="33"/>
      <c r="G7701" s="33"/>
      <c r="N7701"/>
      <c r="O7701"/>
      <c r="P7701"/>
      <c r="Q7701"/>
      <c r="R7701"/>
      <c r="S7701"/>
      <c r="T7701"/>
      <c r="U7701"/>
      <c r="V7701"/>
      <c r="W7701"/>
      <c r="X7701" s="410"/>
      <c r="Y7701" s="410"/>
      <c r="Z7701" s="410"/>
      <c r="AA7701" s="410"/>
      <c r="AB7701" s="410"/>
      <c r="AC7701" s="410"/>
      <c r="AD7701" s="410"/>
    </row>
    <row r="7702" spans="1:30" s="30" customFormat="1" x14ac:dyDescent="0.25">
      <c r="A7702"/>
      <c r="B7702"/>
      <c r="C7702" s="33"/>
      <c r="D7702" s="33"/>
      <c r="E7702" s="33"/>
      <c r="F7702" s="33"/>
      <c r="G7702" s="33"/>
      <c r="N7702"/>
      <c r="O7702"/>
      <c r="P7702"/>
      <c r="Q7702"/>
      <c r="R7702"/>
      <c r="S7702"/>
      <c r="T7702"/>
      <c r="U7702"/>
      <c r="V7702"/>
      <c r="W7702"/>
      <c r="X7702" s="410"/>
      <c r="Y7702" s="410"/>
      <c r="Z7702" s="410"/>
      <c r="AA7702" s="410"/>
      <c r="AB7702" s="410"/>
      <c r="AC7702" s="410"/>
      <c r="AD7702" s="410"/>
    </row>
    <row r="7703" spans="1:30" s="30" customFormat="1" x14ac:dyDescent="0.25">
      <c r="A7703"/>
      <c r="B7703"/>
      <c r="C7703" s="33"/>
      <c r="D7703" s="33"/>
      <c r="E7703" s="33"/>
      <c r="F7703" s="33"/>
      <c r="G7703" s="33"/>
      <c r="N7703"/>
      <c r="O7703"/>
      <c r="P7703"/>
      <c r="Q7703"/>
      <c r="R7703"/>
      <c r="S7703"/>
      <c r="T7703"/>
      <c r="U7703"/>
      <c r="V7703"/>
      <c r="W7703"/>
      <c r="X7703" s="410"/>
      <c r="Y7703" s="410"/>
      <c r="Z7703" s="410"/>
      <c r="AA7703" s="410"/>
      <c r="AB7703" s="410"/>
      <c r="AC7703" s="410"/>
      <c r="AD7703" s="410"/>
    </row>
    <row r="7704" spans="1:30" s="30" customFormat="1" x14ac:dyDescent="0.25">
      <c r="A7704"/>
      <c r="B7704"/>
      <c r="C7704" s="33"/>
      <c r="D7704" s="33"/>
      <c r="E7704" s="33"/>
      <c r="F7704" s="33"/>
      <c r="G7704" s="33"/>
      <c r="N7704"/>
      <c r="O7704"/>
      <c r="P7704"/>
      <c r="Q7704"/>
      <c r="R7704"/>
      <c r="S7704"/>
      <c r="T7704"/>
      <c r="U7704"/>
      <c r="V7704"/>
      <c r="W7704"/>
      <c r="X7704" s="410"/>
      <c r="Y7704" s="410"/>
      <c r="Z7704" s="410"/>
      <c r="AA7704" s="410"/>
      <c r="AB7704" s="410"/>
      <c r="AC7704" s="410"/>
      <c r="AD7704" s="410"/>
    </row>
    <row r="7705" spans="1:30" s="30" customFormat="1" x14ac:dyDescent="0.25">
      <c r="A7705"/>
      <c r="B7705"/>
      <c r="C7705" s="33"/>
      <c r="D7705" s="33"/>
      <c r="E7705" s="33"/>
      <c r="F7705" s="33"/>
      <c r="G7705" s="33"/>
      <c r="N7705"/>
      <c r="O7705"/>
      <c r="P7705"/>
      <c r="Q7705"/>
      <c r="R7705"/>
      <c r="S7705"/>
      <c r="T7705"/>
      <c r="U7705"/>
      <c r="V7705"/>
      <c r="W7705"/>
      <c r="X7705" s="410"/>
      <c r="Y7705" s="410"/>
      <c r="Z7705" s="410"/>
      <c r="AA7705" s="410"/>
      <c r="AB7705" s="410"/>
      <c r="AC7705" s="410"/>
      <c r="AD7705" s="410"/>
    </row>
    <row r="7706" spans="1:30" s="30" customFormat="1" x14ac:dyDescent="0.25">
      <c r="A7706"/>
      <c r="B7706"/>
      <c r="C7706" s="33"/>
      <c r="D7706" s="33"/>
      <c r="E7706" s="33"/>
      <c r="F7706" s="33"/>
      <c r="G7706" s="33"/>
      <c r="N7706"/>
      <c r="O7706"/>
      <c r="P7706"/>
      <c r="Q7706"/>
      <c r="R7706"/>
      <c r="S7706"/>
      <c r="T7706"/>
      <c r="U7706"/>
      <c r="V7706"/>
      <c r="W7706"/>
      <c r="X7706" s="410"/>
      <c r="Y7706" s="410"/>
      <c r="Z7706" s="410"/>
      <c r="AA7706" s="410"/>
      <c r="AB7706" s="410"/>
      <c r="AC7706" s="410"/>
      <c r="AD7706" s="410"/>
    </row>
    <row r="7707" spans="1:30" s="30" customFormat="1" x14ac:dyDescent="0.25">
      <c r="A7707"/>
      <c r="B7707"/>
      <c r="C7707" s="33"/>
      <c r="D7707" s="33"/>
      <c r="E7707" s="33"/>
      <c r="F7707" s="33"/>
      <c r="G7707" s="33"/>
      <c r="N7707"/>
      <c r="O7707"/>
      <c r="P7707"/>
      <c r="Q7707"/>
      <c r="R7707"/>
      <c r="S7707"/>
      <c r="T7707"/>
      <c r="U7707"/>
      <c r="V7707"/>
      <c r="W7707"/>
      <c r="X7707" s="410"/>
      <c r="Y7707" s="410"/>
      <c r="Z7707" s="410"/>
      <c r="AA7707" s="410"/>
      <c r="AB7707" s="410"/>
      <c r="AC7707" s="410"/>
      <c r="AD7707" s="410"/>
    </row>
    <row r="7708" spans="1:30" s="30" customFormat="1" x14ac:dyDescent="0.25">
      <c r="A7708"/>
      <c r="B7708"/>
      <c r="C7708" s="33"/>
      <c r="D7708" s="33"/>
      <c r="E7708" s="33"/>
      <c r="F7708" s="33"/>
      <c r="G7708" s="33"/>
      <c r="N7708"/>
      <c r="O7708"/>
      <c r="P7708"/>
      <c r="Q7708"/>
      <c r="R7708"/>
      <c r="S7708"/>
      <c r="T7708"/>
      <c r="U7708"/>
      <c r="V7708"/>
      <c r="W7708"/>
      <c r="X7708" s="410"/>
      <c r="Y7708" s="410"/>
      <c r="Z7708" s="410"/>
      <c r="AA7708" s="410"/>
      <c r="AB7708" s="410"/>
      <c r="AC7708" s="410"/>
      <c r="AD7708" s="410"/>
    </row>
    <row r="7709" spans="1:30" s="30" customFormat="1" x14ac:dyDescent="0.25">
      <c r="A7709"/>
      <c r="B7709"/>
      <c r="C7709" s="33"/>
      <c r="D7709" s="33"/>
      <c r="E7709" s="33"/>
      <c r="F7709" s="33"/>
      <c r="G7709" s="33"/>
      <c r="N7709"/>
      <c r="O7709"/>
      <c r="P7709"/>
      <c r="Q7709"/>
      <c r="R7709"/>
      <c r="S7709"/>
      <c r="T7709"/>
      <c r="U7709"/>
      <c r="V7709"/>
      <c r="W7709"/>
      <c r="X7709" s="410"/>
      <c r="Y7709" s="410"/>
      <c r="Z7709" s="410"/>
      <c r="AA7709" s="410"/>
      <c r="AB7709" s="410"/>
      <c r="AC7709" s="410"/>
      <c r="AD7709" s="410"/>
    </row>
    <row r="7710" spans="1:30" s="30" customFormat="1" x14ac:dyDescent="0.25">
      <c r="A7710"/>
      <c r="B7710"/>
      <c r="C7710" s="33"/>
      <c r="D7710" s="33"/>
      <c r="E7710" s="33"/>
      <c r="F7710" s="33"/>
      <c r="G7710" s="33"/>
      <c r="N7710"/>
      <c r="O7710"/>
      <c r="P7710"/>
      <c r="Q7710"/>
      <c r="R7710"/>
      <c r="S7710"/>
      <c r="T7710"/>
      <c r="U7710"/>
      <c r="V7710"/>
      <c r="W7710"/>
      <c r="X7710" s="410"/>
      <c r="Y7710" s="410"/>
      <c r="Z7710" s="410"/>
      <c r="AA7710" s="410"/>
      <c r="AB7710" s="410"/>
      <c r="AC7710" s="410"/>
      <c r="AD7710" s="410"/>
    </row>
    <row r="7711" spans="1:30" s="30" customFormat="1" x14ac:dyDescent="0.25">
      <c r="A7711"/>
      <c r="B7711"/>
      <c r="C7711" s="33"/>
      <c r="D7711" s="33"/>
      <c r="E7711" s="33"/>
      <c r="F7711" s="33"/>
      <c r="G7711" s="33"/>
      <c r="N7711"/>
      <c r="O7711"/>
      <c r="P7711"/>
      <c r="Q7711"/>
      <c r="R7711"/>
      <c r="S7711"/>
      <c r="T7711"/>
      <c r="U7711"/>
      <c r="V7711"/>
      <c r="W7711"/>
      <c r="X7711" s="410"/>
      <c r="Y7711" s="410"/>
      <c r="Z7711" s="410"/>
      <c r="AA7711" s="410"/>
      <c r="AB7711" s="410"/>
      <c r="AC7711" s="410"/>
      <c r="AD7711" s="410"/>
    </row>
    <row r="7712" spans="1:30" s="30" customFormat="1" x14ac:dyDescent="0.25">
      <c r="A7712"/>
      <c r="B7712"/>
      <c r="C7712" s="33"/>
      <c r="D7712" s="33"/>
      <c r="E7712" s="33"/>
      <c r="F7712" s="33"/>
      <c r="G7712" s="33"/>
      <c r="N7712"/>
      <c r="O7712"/>
      <c r="P7712"/>
      <c r="Q7712"/>
      <c r="R7712"/>
      <c r="S7712"/>
      <c r="T7712"/>
      <c r="U7712"/>
      <c r="V7712"/>
      <c r="W7712"/>
      <c r="X7712" s="410"/>
      <c r="Y7712" s="410"/>
      <c r="Z7712" s="410"/>
      <c r="AA7712" s="410"/>
      <c r="AB7712" s="410"/>
      <c r="AC7712" s="410"/>
      <c r="AD7712" s="410"/>
    </row>
    <row r="7713" spans="1:30" s="30" customFormat="1" x14ac:dyDescent="0.25">
      <c r="A7713"/>
      <c r="B7713"/>
      <c r="C7713" s="33"/>
      <c r="D7713" s="33"/>
      <c r="E7713" s="33"/>
      <c r="F7713" s="33"/>
      <c r="G7713" s="33"/>
      <c r="N7713"/>
      <c r="O7713"/>
      <c r="P7713"/>
      <c r="Q7713"/>
      <c r="R7713"/>
      <c r="S7713"/>
      <c r="T7713"/>
      <c r="U7713"/>
      <c r="V7713"/>
      <c r="W7713"/>
      <c r="X7713" s="410"/>
      <c r="Y7713" s="410"/>
      <c r="Z7713" s="410"/>
      <c r="AA7713" s="410"/>
      <c r="AB7713" s="410"/>
      <c r="AC7713" s="410"/>
      <c r="AD7713" s="410"/>
    </row>
    <row r="7714" spans="1:30" s="30" customFormat="1" x14ac:dyDescent="0.25">
      <c r="A7714"/>
      <c r="B7714"/>
      <c r="C7714" s="33"/>
      <c r="D7714" s="33"/>
      <c r="E7714" s="33"/>
      <c r="F7714" s="33"/>
      <c r="G7714" s="33"/>
      <c r="N7714"/>
      <c r="O7714"/>
      <c r="P7714"/>
      <c r="Q7714"/>
      <c r="R7714"/>
      <c r="S7714"/>
      <c r="T7714"/>
      <c r="U7714"/>
      <c r="V7714"/>
      <c r="W7714"/>
      <c r="X7714" s="410"/>
      <c r="Y7714" s="410"/>
      <c r="Z7714" s="410"/>
      <c r="AA7714" s="410"/>
      <c r="AB7714" s="410"/>
      <c r="AC7714" s="410"/>
      <c r="AD7714" s="410"/>
    </row>
    <row r="7715" spans="1:30" s="30" customFormat="1" x14ac:dyDescent="0.25">
      <c r="A7715"/>
      <c r="B7715"/>
      <c r="C7715" s="33"/>
      <c r="D7715" s="33"/>
      <c r="E7715" s="33"/>
      <c r="F7715" s="33"/>
      <c r="G7715" s="33"/>
      <c r="N7715"/>
      <c r="O7715"/>
      <c r="P7715"/>
      <c r="Q7715"/>
      <c r="R7715"/>
      <c r="S7715"/>
      <c r="T7715"/>
      <c r="U7715"/>
      <c r="V7715"/>
      <c r="W7715"/>
      <c r="X7715" s="410"/>
      <c r="Y7715" s="410"/>
      <c r="Z7715" s="410"/>
      <c r="AA7715" s="410"/>
      <c r="AB7715" s="410"/>
      <c r="AC7715" s="410"/>
      <c r="AD7715" s="410"/>
    </row>
    <row r="7716" spans="1:30" s="30" customFormat="1" x14ac:dyDescent="0.25">
      <c r="A7716"/>
      <c r="B7716"/>
      <c r="C7716" s="33"/>
      <c r="D7716" s="33"/>
      <c r="E7716" s="33"/>
      <c r="F7716" s="33"/>
      <c r="G7716" s="33"/>
      <c r="N7716"/>
      <c r="O7716"/>
      <c r="P7716"/>
      <c r="Q7716"/>
      <c r="R7716"/>
      <c r="S7716"/>
      <c r="T7716"/>
      <c r="U7716"/>
      <c r="V7716"/>
      <c r="W7716"/>
      <c r="X7716" s="410"/>
      <c r="Y7716" s="410"/>
      <c r="Z7716" s="410"/>
      <c r="AA7716" s="410"/>
      <c r="AB7716" s="410"/>
      <c r="AC7716" s="410"/>
      <c r="AD7716" s="410"/>
    </row>
    <row r="7717" spans="1:30" s="30" customFormat="1" x14ac:dyDescent="0.25">
      <c r="A7717"/>
      <c r="B7717"/>
      <c r="C7717" s="33"/>
      <c r="D7717" s="33"/>
      <c r="E7717" s="33"/>
      <c r="F7717" s="33"/>
      <c r="G7717" s="33"/>
      <c r="N7717"/>
      <c r="O7717"/>
      <c r="P7717"/>
      <c r="Q7717"/>
      <c r="R7717"/>
      <c r="S7717"/>
      <c r="T7717"/>
      <c r="U7717"/>
      <c r="V7717"/>
      <c r="W7717"/>
      <c r="X7717" s="410"/>
      <c r="Y7717" s="410"/>
      <c r="Z7717" s="410"/>
      <c r="AA7717" s="410"/>
      <c r="AB7717" s="410"/>
      <c r="AC7717" s="410"/>
      <c r="AD7717" s="410"/>
    </row>
    <row r="7718" spans="1:30" s="30" customFormat="1" x14ac:dyDescent="0.25">
      <c r="A7718"/>
      <c r="B7718"/>
      <c r="C7718" s="33"/>
      <c r="D7718" s="33"/>
      <c r="E7718" s="33"/>
      <c r="F7718" s="33"/>
      <c r="G7718" s="33"/>
      <c r="N7718"/>
      <c r="O7718"/>
      <c r="P7718"/>
      <c r="Q7718"/>
      <c r="R7718"/>
      <c r="S7718"/>
      <c r="T7718"/>
      <c r="U7718"/>
      <c r="V7718"/>
      <c r="W7718"/>
      <c r="X7718" s="410"/>
      <c r="Y7718" s="410"/>
      <c r="Z7718" s="410"/>
      <c r="AA7718" s="410"/>
      <c r="AB7718" s="410"/>
      <c r="AC7718" s="410"/>
      <c r="AD7718" s="410"/>
    </row>
    <row r="7719" spans="1:30" s="30" customFormat="1" x14ac:dyDescent="0.25">
      <c r="A7719"/>
      <c r="B7719"/>
      <c r="C7719" s="33"/>
      <c r="D7719" s="33"/>
      <c r="E7719" s="33"/>
      <c r="F7719" s="33"/>
      <c r="G7719" s="33"/>
      <c r="N7719"/>
      <c r="O7719"/>
      <c r="P7719"/>
      <c r="Q7719"/>
      <c r="R7719"/>
      <c r="S7719"/>
      <c r="T7719"/>
      <c r="U7719"/>
      <c r="V7719"/>
      <c r="W7719"/>
      <c r="X7719" s="410"/>
      <c r="Y7719" s="410"/>
      <c r="Z7719" s="410"/>
      <c r="AA7719" s="410"/>
      <c r="AB7719" s="410"/>
      <c r="AC7719" s="410"/>
      <c r="AD7719" s="410"/>
    </row>
    <row r="7720" spans="1:30" s="30" customFormat="1" x14ac:dyDescent="0.25">
      <c r="A7720"/>
      <c r="B7720"/>
      <c r="C7720" s="33"/>
      <c r="D7720" s="33"/>
      <c r="E7720" s="33"/>
      <c r="F7720" s="33"/>
      <c r="G7720" s="33"/>
      <c r="N7720"/>
      <c r="O7720"/>
      <c r="P7720"/>
      <c r="Q7720"/>
      <c r="R7720"/>
      <c r="S7720"/>
      <c r="T7720"/>
      <c r="U7720"/>
      <c r="V7720"/>
      <c r="W7720"/>
      <c r="X7720" s="410"/>
      <c r="Y7720" s="410"/>
      <c r="Z7720" s="410"/>
      <c r="AA7720" s="410"/>
      <c r="AB7720" s="410"/>
      <c r="AC7720" s="410"/>
      <c r="AD7720" s="410"/>
    </row>
    <row r="7721" spans="1:30" s="30" customFormat="1" x14ac:dyDescent="0.25">
      <c r="A7721"/>
      <c r="B7721"/>
      <c r="C7721" s="33"/>
      <c r="D7721" s="33"/>
      <c r="E7721" s="33"/>
      <c r="F7721" s="33"/>
      <c r="G7721" s="33"/>
      <c r="N7721"/>
      <c r="O7721"/>
      <c r="P7721"/>
      <c r="Q7721"/>
      <c r="R7721"/>
      <c r="S7721"/>
      <c r="T7721"/>
      <c r="U7721"/>
      <c r="V7721"/>
      <c r="W7721"/>
      <c r="X7721" s="410"/>
      <c r="Y7721" s="410"/>
      <c r="Z7721" s="410"/>
      <c r="AA7721" s="410"/>
      <c r="AB7721" s="410"/>
      <c r="AC7721" s="410"/>
      <c r="AD7721" s="410"/>
    </row>
    <row r="7722" spans="1:30" s="30" customFormat="1" x14ac:dyDescent="0.25">
      <c r="A7722"/>
      <c r="B7722"/>
      <c r="C7722" s="33"/>
      <c r="D7722" s="33"/>
      <c r="E7722" s="33"/>
      <c r="F7722" s="33"/>
      <c r="G7722" s="33"/>
      <c r="N7722"/>
      <c r="O7722"/>
      <c r="P7722"/>
      <c r="Q7722"/>
      <c r="R7722"/>
      <c r="S7722"/>
      <c r="T7722"/>
      <c r="U7722"/>
      <c r="V7722"/>
      <c r="W7722"/>
      <c r="X7722" s="410"/>
      <c r="Y7722" s="410"/>
      <c r="Z7722" s="410"/>
      <c r="AA7722" s="410"/>
      <c r="AB7722" s="410"/>
      <c r="AC7722" s="410"/>
      <c r="AD7722" s="410"/>
    </row>
    <row r="7723" spans="1:30" s="30" customFormat="1" x14ac:dyDescent="0.25">
      <c r="A7723"/>
      <c r="B7723"/>
      <c r="C7723" s="33"/>
      <c r="D7723" s="33"/>
      <c r="E7723" s="33"/>
      <c r="F7723" s="33"/>
      <c r="G7723" s="33"/>
      <c r="N7723"/>
      <c r="O7723"/>
      <c r="P7723"/>
      <c r="Q7723"/>
      <c r="R7723"/>
      <c r="S7723"/>
      <c r="T7723"/>
      <c r="U7723"/>
      <c r="V7723"/>
      <c r="W7723"/>
      <c r="X7723" s="410"/>
      <c r="Y7723" s="410"/>
      <c r="Z7723" s="410"/>
      <c r="AA7723" s="410"/>
      <c r="AB7723" s="410"/>
      <c r="AC7723" s="410"/>
      <c r="AD7723" s="410"/>
    </row>
    <row r="7724" spans="1:30" s="30" customFormat="1" x14ac:dyDescent="0.25">
      <c r="A7724"/>
      <c r="B7724"/>
      <c r="C7724" s="33"/>
      <c r="D7724" s="33"/>
      <c r="E7724" s="33"/>
      <c r="F7724" s="33"/>
      <c r="G7724" s="33"/>
      <c r="N7724"/>
      <c r="O7724"/>
      <c r="P7724"/>
      <c r="Q7724"/>
      <c r="R7724"/>
      <c r="S7724"/>
      <c r="T7724"/>
      <c r="U7724"/>
      <c r="V7724"/>
      <c r="W7724"/>
      <c r="X7724" s="410"/>
      <c r="Y7724" s="410"/>
      <c r="Z7724" s="410"/>
      <c r="AA7724" s="410"/>
      <c r="AB7724" s="410"/>
      <c r="AC7724" s="410"/>
      <c r="AD7724" s="410"/>
    </row>
    <row r="7725" spans="1:30" s="30" customFormat="1" x14ac:dyDescent="0.25">
      <c r="A7725"/>
      <c r="B7725"/>
      <c r="C7725" s="33"/>
      <c r="D7725" s="33"/>
      <c r="E7725" s="33"/>
      <c r="F7725" s="33"/>
      <c r="G7725" s="33"/>
      <c r="N7725"/>
      <c r="O7725"/>
      <c r="P7725"/>
      <c r="Q7725"/>
      <c r="R7725"/>
      <c r="S7725"/>
      <c r="T7725"/>
      <c r="U7725"/>
      <c r="V7725"/>
      <c r="W7725"/>
      <c r="X7725" s="410"/>
      <c r="Y7725" s="410"/>
      <c r="Z7725" s="410"/>
      <c r="AA7725" s="410"/>
      <c r="AB7725" s="410"/>
      <c r="AC7725" s="410"/>
      <c r="AD7725" s="410"/>
    </row>
    <row r="7726" spans="1:30" s="30" customFormat="1" x14ac:dyDescent="0.25">
      <c r="A7726"/>
      <c r="B7726"/>
      <c r="C7726" s="33"/>
      <c r="D7726" s="33"/>
      <c r="E7726" s="33"/>
      <c r="F7726" s="33"/>
      <c r="G7726" s="33"/>
      <c r="N7726"/>
      <c r="O7726"/>
      <c r="P7726"/>
      <c r="Q7726"/>
      <c r="R7726"/>
      <c r="S7726"/>
      <c r="T7726"/>
      <c r="U7726"/>
      <c r="V7726"/>
      <c r="W7726"/>
      <c r="X7726" s="410"/>
      <c r="Y7726" s="410"/>
      <c r="Z7726" s="410"/>
      <c r="AA7726" s="410"/>
      <c r="AB7726" s="410"/>
      <c r="AC7726" s="410"/>
      <c r="AD7726" s="410"/>
    </row>
    <row r="7727" spans="1:30" s="30" customFormat="1" x14ac:dyDescent="0.25">
      <c r="A7727"/>
      <c r="B7727"/>
      <c r="C7727" s="33"/>
      <c r="D7727" s="33"/>
      <c r="E7727" s="33"/>
      <c r="F7727" s="33"/>
      <c r="G7727" s="33"/>
      <c r="N7727"/>
      <c r="O7727"/>
      <c r="P7727"/>
      <c r="Q7727"/>
      <c r="R7727"/>
      <c r="S7727"/>
      <c r="T7727"/>
      <c r="U7727"/>
      <c r="V7727"/>
      <c r="W7727"/>
      <c r="X7727" s="410"/>
      <c r="Y7727" s="410"/>
      <c r="Z7727" s="410"/>
      <c r="AA7727" s="410"/>
      <c r="AB7727" s="410"/>
      <c r="AC7727" s="410"/>
      <c r="AD7727" s="410"/>
    </row>
    <row r="7728" spans="1:30" s="30" customFormat="1" x14ac:dyDescent="0.25">
      <c r="A7728"/>
      <c r="B7728"/>
      <c r="C7728" s="33"/>
      <c r="D7728" s="33"/>
      <c r="E7728" s="33"/>
      <c r="F7728" s="33"/>
      <c r="G7728" s="33"/>
      <c r="N7728"/>
      <c r="O7728"/>
      <c r="P7728"/>
      <c r="Q7728"/>
      <c r="R7728"/>
      <c r="S7728"/>
      <c r="T7728"/>
      <c r="U7728"/>
      <c r="V7728"/>
      <c r="W7728"/>
      <c r="X7728" s="410"/>
      <c r="Y7728" s="410"/>
      <c r="Z7728" s="410"/>
      <c r="AA7728" s="410"/>
      <c r="AB7728" s="410"/>
      <c r="AC7728" s="410"/>
      <c r="AD7728" s="410"/>
    </row>
    <row r="7729" spans="1:30" s="30" customFormat="1" x14ac:dyDescent="0.25">
      <c r="A7729"/>
      <c r="B7729"/>
      <c r="C7729" s="33"/>
      <c r="D7729" s="33"/>
      <c r="E7729" s="33"/>
      <c r="F7729" s="33"/>
      <c r="G7729" s="33"/>
      <c r="N7729"/>
      <c r="O7729"/>
      <c r="P7729"/>
      <c r="Q7729"/>
      <c r="R7729"/>
      <c r="S7729"/>
      <c r="T7729"/>
      <c r="U7729"/>
      <c r="V7729"/>
      <c r="W7729"/>
      <c r="X7729" s="410"/>
      <c r="Y7729" s="410"/>
      <c r="Z7729" s="410"/>
      <c r="AA7729" s="410"/>
      <c r="AB7729" s="410"/>
      <c r="AC7729" s="410"/>
      <c r="AD7729" s="410"/>
    </row>
    <row r="7730" spans="1:30" s="30" customFormat="1" x14ac:dyDescent="0.25">
      <c r="A7730"/>
      <c r="B7730"/>
      <c r="C7730" s="33"/>
      <c r="D7730" s="33"/>
      <c r="E7730" s="33"/>
      <c r="F7730" s="33"/>
      <c r="G7730" s="33"/>
      <c r="N7730"/>
      <c r="O7730"/>
      <c r="P7730"/>
      <c r="Q7730"/>
      <c r="R7730"/>
      <c r="S7730"/>
      <c r="T7730"/>
      <c r="U7730"/>
      <c r="V7730"/>
      <c r="W7730"/>
      <c r="X7730" s="410"/>
      <c r="Y7730" s="410"/>
      <c r="Z7730" s="410"/>
      <c r="AA7730" s="410"/>
      <c r="AB7730" s="410"/>
      <c r="AC7730" s="410"/>
      <c r="AD7730" s="410"/>
    </row>
    <row r="7731" spans="1:30" s="30" customFormat="1" x14ac:dyDescent="0.25">
      <c r="A7731"/>
      <c r="B7731"/>
      <c r="C7731" s="33"/>
      <c r="D7731" s="33"/>
      <c r="E7731" s="33"/>
      <c r="F7731" s="33"/>
      <c r="G7731" s="33"/>
      <c r="N7731"/>
      <c r="O7731"/>
      <c r="P7731"/>
      <c r="Q7731"/>
      <c r="R7731"/>
      <c r="S7731"/>
      <c r="T7731"/>
      <c r="U7731"/>
      <c r="V7731"/>
      <c r="W7731"/>
      <c r="X7731" s="410"/>
      <c r="Y7731" s="410"/>
      <c r="Z7731" s="410"/>
      <c r="AA7731" s="410"/>
      <c r="AB7731" s="410"/>
      <c r="AC7731" s="410"/>
      <c r="AD7731" s="410"/>
    </row>
    <row r="7732" spans="1:30" s="30" customFormat="1" x14ac:dyDescent="0.25">
      <c r="A7732"/>
      <c r="B7732"/>
      <c r="C7732" s="33"/>
      <c r="D7732" s="33"/>
      <c r="E7732" s="33"/>
      <c r="F7732" s="33"/>
      <c r="G7732" s="33"/>
      <c r="N7732"/>
      <c r="O7732"/>
      <c r="P7732"/>
      <c r="Q7732"/>
      <c r="R7732"/>
      <c r="S7732"/>
      <c r="T7732"/>
      <c r="U7732"/>
      <c r="V7732"/>
      <c r="W7732"/>
      <c r="X7732" s="410"/>
      <c r="Y7732" s="410"/>
      <c r="Z7732" s="410"/>
      <c r="AA7732" s="410"/>
      <c r="AB7732" s="410"/>
      <c r="AC7732" s="410"/>
      <c r="AD7732" s="410"/>
    </row>
    <row r="7733" spans="1:30" s="30" customFormat="1" x14ac:dyDescent="0.25">
      <c r="A7733"/>
      <c r="B7733"/>
      <c r="C7733" s="33"/>
      <c r="D7733" s="33"/>
      <c r="E7733" s="33"/>
      <c r="F7733" s="33"/>
      <c r="G7733" s="33"/>
      <c r="N7733"/>
      <c r="O7733"/>
      <c r="P7733"/>
      <c r="Q7733"/>
      <c r="R7733"/>
      <c r="S7733"/>
      <c r="T7733"/>
      <c r="U7733"/>
      <c r="V7733"/>
      <c r="W7733"/>
      <c r="X7733" s="410"/>
      <c r="Y7733" s="410"/>
      <c r="Z7733" s="410"/>
      <c r="AA7733" s="410"/>
      <c r="AB7733" s="410"/>
      <c r="AC7733" s="410"/>
      <c r="AD7733" s="410"/>
    </row>
    <row r="7734" spans="1:30" s="30" customFormat="1" x14ac:dyDescent="0.25">
      <c r="A7734"/>
      <c r="B7734"/>
      <c r="C7734" s="33"/>
      <c r="D7734" s="33"/>
      <c r="E7734" s="33"/>
      <c r="F7734" s="33"/>
      <c r="G7734" s="33"/>
      <c r="N7734"/>
      <c r="O7734"/>
      <c r="P7734"/>
      <c r="Q7734"/>
      <c r="R7734"/>
      <c r="S7734"/>
      <c r="T7734"/>
      <c r="U7734"/>
      <c r="V7734"/>
      <c r="W7734"/>
      <c r="X7734" s="410"/>
      <c r="Y7734" s="410"/>
      <c r="Z7734" s="410"/>
      <c r="AA7734" s="410"/>
      <c r="AB7734" s="410"/>
      <c r="AC7734" s="410"/>
      <c r="AD7734" s="410"/>
    </row>
    <row r="7735" spans="1:30" s="30" customFormat="1" x14ac:dyDescent="0.25">
      <c r="A7735"/>
      <c r="B7735"/>
      <c r="C7735" s="33"/>
      <c r="D7735" s="33"/>
      <c r="E7735" s="33"/>
      <c r="F7735" s="33"/>
      <c r="G7735" s="33"/>
      <c r="N7735"/>
      <c r="O7735"/>
      <c r="P7735"/>
      <c r="Q7735"/>
      <c r="R7735"/>
      <c r="S7735"/>
      <c r="T7735"/>
      <c r="U7735"/>
      <c r="V7735"/>
      <c r="W7735"/>
      <c r="X7735" s="410"/>
      <c r="Y7735" s="410"/>
      <c r="Z7735" s="410"/>
      <c r="AA7735" s="410"/>
      <c r="AB7735" s="410"/>
      <c r="AC7735" s="410"/>
      <c r="AD7735" s="410"/>
    </row>
    <row r="7736" spans="1:30" s="30" customFormat="1" x14ac:dyDescent="0.25">
      <c r="A7736"/>
      <c r="B7736"/>
      <c r="C7736" s="33"/>
      <c r="D7736" s="33"/>
      <c r="E7736" s="33"/>
      <c r="F7736" s="33"/>
      <c r="G7736" s="33"/>
      <c r="N7736"/>
      <c r="O7736"/>
      <c r="P7736"/>
      <c r="Q7736"/>
      <c r="R7736"/>
      <c r="S7736"/>
      <c r="T7736"/>
      <c r="U7736"/>
      <c r="V7736"/>
      <c r="W7736"/>
      <c r="X7736" s="410"/>
      <c r="Y7736" s="410"/>
      <c r="Z7736" s="410"/>
      <c r="AA7736" s="410"/>
      <c r="AB7736" s="410"/>
      <c r="AC7736" s="410"/>
      <c r="AD7736" s="410"/>
    </row>
    <row r="7737" spans="1:30" s="30" customFormat="1" x14ac:dyDescent="0.25">
      <c r="A7737"/>
      <c r="B7737"/>
      <c r="C7737" s="33"/>
      <c r="D7737" s="33"/>
      <c r="E7737" s="33"/>
      <c r="F7737" s="33"/>
      <c r="G7737" s="33"/>
      <c r="N7737"/>
      <c r="O7737"/>
      <c r="P7737"/>
      <c r="Q7737"/>
      <c r="R7737"/>
      <c r="S7737"/>
      <c r="T7737"/>
      <c r="U7737"/>
      <c r="V7737"/>
      <c r="W7737"/>
      <c r="X7737" s="410"/>
      <c r="Y7737" s="410"/>
      <c r="Z7737" s="410"/>
      <c r="AA7737" s="410"/>
      <c r="AB7737" s="410"/>
      <c r="AC7737" s="410"/>
      <c r="AD7737" s="410"/>
    </row>
    <row r="7738" spans="1:30" s="30" customFormat="1" x14ac:dyDescent="0.25">
      <c r="A7738"/>
      <c r="B7738"/>
      <c r="C7738" s="33"/>
      <c r="D7738" s="33"/>
      <c r="E7738" s="33"/>
      <c r="F7738" s="33"/>
      <c r="G7738" s="33"/>
      <c r="N7738"/>
      <c r="O7738"/>
      <c r="P7738"/>
      <c r="Q7738"/>
      <c r="R7738"/>
      <c r="S7738"/>
      <c r="T7738"/>
      <c r="U7738"/>
      <c r="V7738"/>
      <c r="W7738"/>
      <c r="X7738" s="410"/>
      <c r="Y7738" s="410"/>
      <c r="Z7738" s="410"/>
      <c r="AA7738" s="410"/>
      <c r="AB7738" s="410"/>
      <c r="AC7738" s="410"/>
      <c r="AD7738" s="410"/>
    </row>
    <row r="7739" spans="1:30" s="30" customFormat="1" x14ac:dyDescent="0.25">
      <c r="A7739"/>
      <c r="B7739"/>
      <c r="C7739" s="33"/>
      <c r="D7739" s="33"/>
      <c r="E7739" s="33"/>
      <c r="F7739" s="33"/>
      <c r="G7739" s="33"/>
      <c r="N7739"/>
      <c r="O7739"/>
      <c r="P7739"/>
      <c r="Q7739"/>
      <c r="R7739"/>
      <c r="S7739"/>
      <c r="T7739"/>
      <c r="U7739"/>
      <c r="V7739"/>
      <c r="W7739"/>
      <c r="X7739" s="410"/>
      <c r="Y7739" s="410"/>
      <c r="Z7739" s="410"/>
      <c r="AA7739" s="410"/>
      <c r="AB7739" s="410"/>
      <c r="AC7739" s="410"/>
      <c r="AD7739" s="410"/>
    </row>
    <row r="7740" spans="1:30" s="30" customFormat="1" x14ac:dyDescent="0.25">
      <c r="A7740"/>
      <c r="B7740"/>
      <c r="C7740" s="33"/>
      <c r="D7740" s="33"/>
      <c r="E7740" s="33"/>
      <c r="F7740" s="33"/>
      <c r="G7740" s="33"/>
      <c r="N7740"/>
      <c r="O7740"/>
      <c r="P7740"/>
      <c r="Q7740"/>
      <c r="R7740"/>
      <c r="S7740"/>
      <c r="T7740"/>
      <c r="U7740"/>
      <c r="V7740"/>
      <c r="W7740"/>
      <c r="X7740" s="410"/>
      <c r="Y7740" s="410"/>
      <c r="Z7740" s="410"/>
      <c r="AA7740" s="410"/>
      <c r="AB7740" s="410"/>
      <c r="AC7740" s="410"/>
      <c r="AD7740" s="410"/>
    </row>
    <row r="7741" spans="1:30" s="30" customFormat="1" x14ac:dyDescent="0.25">
      <c r="A7741"/>
      <c r="B7741"/>
      <c r="C7741" s="33"/>
      <c r="D7741" s="33"/>
      <c r="E7741" s="33"/>
      <c r="F7741" s="33"/>
      <c r="G7741" s="33"/>
      <c r="N7741"/>
      <c r="O7741"/>
      <c r="P7741"/>
      <c r="Q7741"/>
      <c r="R7741"/>
      <c r="S7741"/>
      <c r="T7741"/>
      <c r="U7741"/>
      <c r="V7741"/>
      <c r="W7741"/>
      <c r="X7741" s="410"/>
      <c r="Y7741" s="410"/>
      <c r="Z7741" s="410"/>
      <c r="AA7741" s="410"/>
      <c r="AB7741" s="410"/>
      <c r="AC7741" s="410"/>
      <c r="AD7741" s="410"/>
    </row>
    <row r="7742" spans="1:30" s="30" customFormat="1" x14ac:dyDescent="0.25">
      <c r="A7742"/>
      <c r="B7742"/>
      <c r="C7742" s="33"/>
      <c r="D7742" s="33"/>
      <c r="E7742" s="33"/>
      <c r="F7742" s="33"/>
      <c r="G7742" s="33"/>
      <c r="N7742"/>
      <c r="O7742"/>
      <c r="P7742"/>
      <c r="Q7742"/>
      <c r="R7742"/>
      <c r="S7742"/>
      <c r="T7742"/>
      <c r="U7742"/>
      <c r="V7742"/>
      <c r="W7742"/>
      <c r="X7742" s="410"/>
      <c r="Y7742" s="410"/>
      <c r="Z7742" s="410"/>
      <c r="AA7742" s="410"/>
      <c r="AB7742" s="410"/>
      <c r="AC7742" s="410"/>
      <c r="AD7742" s="410"/>
    </row>
    <row r="7743" spans="1:30" s="30" customFormat="1" x14ac:dyDescent="0.25">
      <c r="A7743"/>
      <c r="B7743"/>
      <c r="C7743" s="33"/>
      <c r="D7743" s="33"/>
      <c r="E7743" s="33"/>
      <c r="F7743" s="33"/>
      <c r="G7743" s="33"/>
      <c r="N7743"/>
      <c r="O7743"/>
      <c r="P7743"/>
      <c r="Q7743"/>
      <c r="R7743"/>
      <c r="S7743"/>
      <c r="T7743"/>
      <c r="U7743"/>
      <c r="V7743"/>
      <c r="W7743"/>
      <c r="X7743" s="410"/>
      <c r="Y7743" s="410"/>
      <c r="Z7743" s="410"/>
      <c r="AA7743" s="410"/>
      <c r="AB7743" s="410"/>
      <c r="AC7743" s="410"/>
      <c r="AD7743" s="410"/>
    </row>
    <row r="7744" spans="1:30" s="30" customFormat="1" x14ac:dyDescent="0.25">
      <c r="A7744"/>
      <c r="B7744"/>
      <c r="C7744" s="33"/>
      <c r="D7744" s="33"/>
      <c r="E7744" s="33"/>
      <c r="F7744" s="33"/>
      <c r="G7744" s="33"/>
      <c r="N7744"/>
      <c r="O7744"/>
      <c r="P7744"/>
      <c r="Q7744"/>
      <c r="R7744"/>
      <c r="S7744"/>
      <c r="T7744"/>
      <c r="U7744"/>
      <c r="V7744"/>
      <c r="W7744"/>
      <c r="X7744" s="410"/>
      <c r="Y7744" s="410"/>
      <c r="Z7744" s="410"/>
      <c r="AA7744" s="410"/>
      <c r="AB7744" s="410"/>
      <c r="AC7744" s="410"/>
      <c r="AD7744" s="410"/>
    </row>
    <row r="7745" spans="1:30" s="30" customFormat="1" x14ac:dyDescent="0.25">
      <c r="A7745"/>
      <c r="B7745"/>
      <c r="C7745" s="33"/>
      <c r="D7745" s="33"/>
      <c r="E7745" s="33"/>
      <c r="F7745" s="33"/>
      <c r="G7745" s="33"/>
      <c r="N7745"/>
      <c r="O7745"/>
      <c r="P7745"/>
      <c r="Q7745"/>
      <c r="R7745"/>
      <c r="S7745"/>
      <c r="T7745"/>
      <c r="U7745"/>
      <c r="V7745"/>
      <c r="W7745"/>
      <c r="X7745" s="410"/>
      <c r="Y7745" s="410"/>
      <c r="Z7745" s="410"/>
      <c r="AA7745" s="410"/>
      <c r="AB7745" s="410"/>
      <c r="AC7745" s="410"/>
      <c r="AD7745" s="410"/>
    </row>
    <row r="7746" spans="1:30" s="30" customFormat="1" x14ac:dyDescent="0.25">
      <c r="A7746"/>
      <c r="B7746"/>
      <c r="C7746" s="33"/>
      <c r="D7746" s="33"/>
      <c r="E7746" s="33"/>
      <c r="F7746" s="33"/>
      <c r="G7746" s="33"/>
      <c r="N7746"/>
      <c r="O7746"/>
      <c r="P7746"/>
      <c r="Q7746"/>
      <c r="R7746"/>
      <c r="S7746"/>
      <c r="T7746"/>
      <c r="U7746"/>
      <c r="V7746"/>
      <c r="W7746"/>
      <c r="X7746" s="410"/>
      <c r="Y7746" s="410"/>
      <c r="Z7746" s="410"/>
      <c r="AA7746" s="410"/>
      <c r="AB7746" s="410"/>
      <c r="AC7746" s="410"/>
      <c r="AD7746" s="410"/>
    </row>
    <row r="7747" spans="1:30" s="30" customFormat="1" x14ac:dyDescent="0.25">
      <c r="A7747"/>
      <c r="B7747"/>
      <c r="C7747" s="33"/>
      <c r="D7747" s="33"/>
      <c r="E7747" s="33"/>
      <c r="F7747" s="33"/>
      <c r="G7747" s="33"/>
      <c r="N7747"/>
      <c r="O7747"/>
      <c r="P7747"/>
      <c r="Q7747"/>
      <c r="R7747"/>
      <c r="S7747"/>
      <c r="T7747"/>
      <c r="U7747"/>
      <c r="V7747"/>
      <c r="W7747"/>
      <c r="X7747" s="410"/>
      <c r="Y7747" s="410"/>
      <c r="Z7747" s="410"/>
      <c r="AA7747" s="410"/>
      <c r="AB7747" s="410"/>
      <c r="AC7747" s="410"/>
      <c r="AD7747" s="410"/>
    </row>
    <row r="7748" spans="1:30" s="30" customFormat="1" x14ac:dyDescent="0.25">
      <c r="A7748"/>
      <c r="B7748"/>
      <c r="C7748" s="33"/>
      <c r="D7748" s="33"/>
      <c r="E7748" s="33"/>
      <c r="F7748" s="33"/>
      <c r="G7748" s="33"/>
      <c r="N7748"/>
      <c r="O7748"/>
      <c r="P7748"/>
      <c r="Q7748"/>
      <c r="R7748"/>
      <c r="S7748"/>
      <c r="T7748"/>
      <c r="U7748"/>
      <c r="V7748"/>
      <c r="W7748"/>
      <c r="X7748" s="410"/>
      <c r="Y7748" s="410"/>
      <c r="Z7748" s="410"/>
      <c r="AA7748" s="410"/>
      <c r="AB7748" s="410"/>
      <c r="AC7748" s="410"/>
      <c r="AD7748" s="410"/>
    </row>
    <row r="7749" spans="1:30" s="30" customFormat="1" x14ac:dyDescent="0.25">
      <c r="A7749"/>
      <c r="B7749"/>
      <c r="C7749" s="33"/>
      <c r="D7749" s="33"/>
      <c r="E7749" s="33"/>
      <c r="F7749" s="33"/>
      <c r="G7749" s="33"/>
      <c r="N7749"/>
      <c r="O7749"/>
      <c r="P7749"/>
      <c r="Q7749"/>
      <c r="R7749"/>
      <c r="S7749"/>
      <c r="T7749"/>
      <c r="U7749"/>
      <c r="V7749"/>
      <c r="W7749"/>
      <c r="X7749" s="410"/>
      <c r="Y7749" s="410"/>
      <c r="Z7749" s="410"/>
      <c r="AA7749" s="410"/>
      <c r="AB7749" s="410"/>
      <c r="AC7749" s="410"/>
      <c r="AD7749" s="410"/>
    </row>
    <row r="7750" spans="1:30" s="30" customFormat="1" x14ac:dyDescent="0.25">
      <c r="A7750"/>
      <c r="B7750"/>
      <c r="C7750" s="33"/>
      <c r="D7750" s="33"/>
      <c r="E7750" s="33"/>
      <c r="F7750" s="33"/>
      <c r="G7750" s="33"/>
      <c r="N7750"/>
      <c r="O7750"/>
      <c r="P7750"/>
      <c r="Q7750"/>
      <c r="R7750"/>
      <c r="S7750"/>
      <c r="T7750"/>
      <c r="U7750"/>
      <c r="V7750"/>
      <c r="W7750"/>
      <c r="X7750" s="410"/>
      <c r="Y7750" s="410"/>
      <c r="Z7750" s="410"/>
      <c r="AA7750" s="410"/>
      <c r="AB7750" s="410"/>
      <c r="AC7750" s="410"/>
      <c r="AD7750" s="410"/>
    </row>
    <row r="7751" spans="1:30" s="30" customFormat="1" x14ac:dyDescent="0.25">
      <c r="A7751"/>
      <c r="B7751"/>
      <c r="C7751" s="33"/>
      <c r="D7751" s="33"/>
      <c r="E7751" s="33"/>
      <c r="F7751" s="33"/>
      <c r="G7751" s="33"/>
      <c r="N7751"/>
      <c r="O7751"/>
      <c r="P7751"/>
      <c r="Q7751"/>
      <c r="R7751"/>
      <c r="S7751"/>
      <c r="T7751"/>
      <c r="U7751"/>
      <c r="V7751"/>
      <c r="W7751"/>
      <c r="X7751" s="410"/>
      <c r="Y7751" s="410"/>
      <c r="Z7751" s="410"/>
      <c r="AA7751" s="410"/>
      <c r="AB7751" s="410"/>
      <c r="AC7751" s="410"/>
      <c r="AD7751" s="410"/>
    </row>
    <row r="7752" spans="1:30" s="30" customFormat="1" x14ac:dyDescent="0.25">
      <c r="A7752"/>
      <c r="B7752"/>
      <c r="C7752" s="33"/>
      <c r="D7752" s="33"/>
      <c r="E7752" s="33"/>
      <c r="F7752" s="33"/>
      <c r="G7752" s="33"/>
      <c r="N7752"/>
      <c r="O7752"/>
      <c r="P7752"/>
      <c r="Q7752"/>
      <c r="R7752"/>
      <c r="S7752"/>
      <c r="T7752"/>
      <c r="U7752"/>
      <c r="V7752"/>
      <c r="W7752"/>
      <c r="X7752" s="410"/>
      <c r="Y7752" s="410"/>
      <c r="Z7752" s="410"/>
      <c r="AA7752" s="410"/>
      <c r="AB7752" s="410"/>
      <c r="AC7752" s="410"/>
      <c r="AD7752" s="410"/>
    </row>
    <row r="7753" spans="1:30" s="30" customFormat="1" x14ac:dyDescent="0.25">
      <c r="A7753"/>
      <c r="B7753"/>
      <c r="C7753" s="33"/>
      <c r="D7753" s="33"/>
      <c r="E7753" s="33"/>
      <c r="F7753" s="33"/>
      <c r="G7753" s="33"/>
      <c r="N7753"/>
      <c r="O7753"/>
      <c r="P7753"/>
      <c r="Q7753"/>
      <c r="R7753"/>
      <c r="S7753"/>
      <c r="T7753"/>
      <c r="U7753"/>
      <c r="V7753"/>
      <c r="W7753"/>
      <c r="X7753" s="410"/>
      <c r="Y7753" s="410"/>
      <c r="Z7753" s="410"/>
      <c r="AA7753" s="410"/>
      <c r="AB7753" s="410"/>
      <c r="AC7753" s="410"/>
      <c r="AD7753" s="410"/>
    </row>
    <row r="7754" spans="1:30" s="30" customFormat="1" x14ac:dyDescent="0.25">
      <c r="A7754"/>
      <c r="B7754"/>
      <c r="C7754" s="33"/>
      <c r="D7754" s="33"/>
      <c r="E7754" s="33"/>
      <c r="F7754" s="33"/>
      <c r="G7754" s="33"/>
      <c r="N7754"/>
      <c r="O7754"/>
      <c r="P7754"/>
      <c r="Q7754"/>
      <c r="R7754"/>
      <c r="S7754"/>
      <c r="T7754"/>
      <c r="U7754"/>
      <c r="V7754"/>
      <c r="W7754"/>
      <c r="X7754" s="410"/>
      <c r="Y7754" s="410"/>
      <c r="Z7754" s="410"/>
      <c r="AA7754" s="410"/>
      <c r="AB7754" s="410"/>
      <c r="AC7754" s="410"/>
      <c r="AD7754" s="410"/>
    </row>
    <row r="7755" spans="1:30" s="30" customFormat="1" x14ac:dyDescent="0.25">
      <c r="A7755"/>
      <c r="B7755"/>
      <c r="C7755" s="33"/>
      <c r="D7755" s="33"/>
      <c r="E7755" s="33"/>
      <c r="F7755" s="33"/>
      <c r="G7755" s="33"/>
      <c r="N7755"/>
      <c r="O7755"/>
      <c r="P7755"/>
      <c r="Q7755"/>
      <c r="R7755"/>
      <c r="S7755"/>
      <c r="T7755"/>
      <c r="U7755"/>
      <c r="V7755"/>
      <c r="W7755"/>
      <c r="X7755" s="410"/>
      <c r="Y7755" s="410"/>
      <c r="Z7755" s="410"/>
      <c r="AA7755" s="410"/>
      <c r="AB7755" s="410"/>
      <c r="AC7755" s="410"/>
      <c r="AD7755" s="410"/>
    </row>
    <row r="7756" spans="1:30" s="30" customFormat="1" x14ac:dyDescent="0.25">
      <c r="A7756"/>
      <c r="B7756"/>
      <c r="C7756" s="33"/>
      <c r="D7756" s="33"/>
      <c r="E7756" s="33"/>
      <c r="F7756" s="33"/>
      <c r="G7756" s="33"/>
      <c r="N7756"/>
      <c r="O7756"/>
      <c r="P7756"/>
      <c r="Q7756"/>
      <c r="R7756"/>
      <c r="S7756"/>
      <c r="T7756"/>
      <c r="U7756"/>
      <c r="V7756"/>
      <c r="W7756"/>
      <c r="X7756" s="410"/>
      <c r="Y7756" s="410"/>
      <c r="Z7756" s="410"/>
      <c r="AA7756" s="410"/>
      <c r="AB7756" s="410"/>
      <c r="AC7756" s="410"/>
      <c r="AD7756" s="410"/>
    </row>
    <row r="7757" spans="1:30" s="30" customFormat="1" x14ac:dyDescent="0.25">
      <c r="A7757"/>
      <c r="B7757"/>
      <c r="C7757" s="33"/>
      <c r="D7757" s="33"/>
      <c r="E7757" s="33"/>
      <c r="F7757" s="33"/>
      <c r="G7757" s="33"/>
      <c r="N7757"/>
      <c r="O7757"/>
      <c r="P7757"/>
      <c r="Q7757"/>
      <c r="R7757"/>
      <c r="S7757"/>
      <c r="T7757"/>
      <c r="U7757"/>
      <c r="V7757"/>
      <c r="W7757"/>
      <c r="X7757" s="410"/>
      <c r="Y7757" s="410"/>
      <c r="Z7757" s="410"/>
      <c r="AA7757" s="410"/>
      <c r="AB7757" s="410"/>
      <c r="AC7757" s="410"/>
      <c r="AD7757" s="410"/>
    </row>
    <row r="7758" spans="1:30" s="30" customFormat="1" x14ac:dyDescent="0.25">
      <c r="A7758"/>
      <c r="B7758"/>
      <c r="C7758" s="33"/>
      <c r="D7758" s="33"/>
      <c r="E7758" s="33"/>
      <c r="F7758" s="33"/>
      <c r="G7758" s="33"/>
      <c r="N7758"/>
      <c r="O7758"/>
      <c r="P7758"/>
      <c r="Q7758"/>
      <c r="R7758"/>
      <c r="S7758"/>
      <c r="T7758"/>
      <c r="U7758"/>
      <c r="V7758"/>
      <c r="W7758"/>
      <c r="X7758" s="410"/>
      <c r="Y7758" s="410"/>
      <c r="Z7758" s="410"/>
      <c r="AA7758" s="410"/>
      <c r="AB7758" s="410"/>
      <c r="AC7758" s="410"/>
      <c r="AD7758" s="410"/>
    </row>
    <row r="7759" spans="1:30" s="30" customFormat="1" x14ac:dyDescent="0.25">
      <c r="A7759"/>
      <c r="B7759"/>
      <c r="C7759" s="33"/>
      <c r="D7759" s="33"/>
      <c r="E7759" s="33"/>
      <c r="F7759" s="33"/>
      <c r="G7759" s="33"/>
      <c r="N7759"/>
      <c r="O7759"/>
      <c r="P7759"/>
      <c r="Q7759"/>
      <c r="R7759"/>
      <c r="S7759"/>
      <c r="T7759"/>
      <c r="U7759"/>
      <c r="V7759"/>
      <c r="W7759"/>
      <c r="X7759" s="410"/>
      <c r="Y7759" s="410"/>
      <c r="Z7759" s="410"/>
      <c r="AA7759" s="410"/>
      <c r="AB7759" s="410"/>
      <c r="AC7759" s="410"/>
      <c r="AD7759" s="410"/>
    </row>
    <row r="7760" spans="1:30" s="30" customFormat="1" x14ac:dyDescent="0.25">
      <c r="A7760"/>
      <c r="B7760"/>
      <c r="C7760" s="33"/>
      <c r="D7760" s="33"/>
      <c r="E7760" s="33"/>
      <c r="F7760" s="33"/>
      <c r="G7760" s="33"/>
      <c r="N7760"/>
      <c r="O7760"/>
      <c r="P7760"/>
      <c r="Q7760"/>
      <c r="R7760"/>
      <c r="S7760"/>
      <c r="T7760"/>
      <c r="U7760"/>
      <c r="V7760"/>
      <c r="W7760"/>
      <c r="X7760" s="410"/>
      <c r="Y7760" s="410"/>
      <c r="Z7760" s="410"/>
      <c r="AA7760" s="410"/>
      <c r="AB7760" s="410"/>
      <c r="AC7760" s="410"/>
      <c r="AD7760" s="410"/>
    </row>
    <row r="7761" spans="1:30" s="30" customFormat="1" x14ac:dyDescent="0.25">
      <c r="A7761"/>
      <c r="B7761"/>
      <c r="C7761" s="33"/>
      <c r="D7761" s="33"/>
      <c r="E7761" s="33"/>
      <c r="F7761" s="33"/>
      <c r="G7761" s="33"/>
      <c r="N7761"/>
      <c r="O7761"/>
      <c r="P7761"/>
      <c r="Q7761"/>
      <c r="R7761"/>
      <c r="S7761"/>
      <c r="T7761"/>
      <c r="U7761"/>
      <c r="V7761"/>
      <c r="W7761"/>
      <c r="X7761" s="410"/>
      <c r="Y7761" s="410"/>
      <c r="Z7761" s="410"/>
      <c r="AA7761" s="410"/>
      <c r="AB7761" s="410"/>
      <c r="AC7761" s="410"/>
      <c r="AD7761" s="410"/>
    </row>
    <row r="7762" spans="1:30" s="30" customFormat="1" x14ac:dyDescent="0.25">
      <c r="A7762"/>
      <c r="B7762"/>
      <c r="C7762" s="33"/>
      <c r="D7762" s="33"/>
      <c r="E7762" s="33"/>
      <c r="F7762" s="33"/>
      <c r="G7762" s="33"/>
      <c r="N7762"/>
      <c r="O7762"/>
      <c r="P7762"/>
      <c r="Q7762"/>
      <c r="R7762"/>
      <c r="S7762"/>
      <c r="T7762"/>
      <c r="U7762"/>
      <c r="V7762"/>
      <c r="W7762"/>
      <c r="X7762" s="410"/>
      <c r="Y7762" s="410"/>
      <c r="Z7762" s="410"/>
      <c r="AA7762" s="410"/>
      <c r="AB7762" s="410"/>
      <c r="AC7762" s="410"/>
      <c r="AD7762" s="410"/>
    </row>
    <row r="7763" spans="1:30" s="30" customFormat="1" x14ac:dyDescent="0.25">
      <c r="A7763"/>
      <c r="B7763"/>
      <c r="C7763" s="33"/>
      <c r="D7763" s="33"/>
      <c r="E7763" s="33"/>
      <c r="F7763" s="33"/>
      <c r="G7763" s="33"/>
      <c r="N7763"/>
      <c r="O7763"/>
      <c r="P7763"/>
      <c r="Q7763"/>
      <c r="R7763"/>
      <c r="S7763"/>
      <c r="T7763"/>
      <c r="U7763"/>
      <c r="V7763"/>
      <c r="W7763"/>
      <c r="X7763" s="410"/>
      <c r="Y7763" s="410"/>
      <c r="Z7763" s="410"/>
      <c r="AA7763" s="410"/>
      <c r="AB7763" s="410"/>
      <c r="AC7763" s="410"/>
      <c r="AD7763" s="410"/>
    </row>
    <row r="7764" spans="1:30" s="30" customFormat="1" x14ac:dyDescent="0.25">
      <c r="A7764"/>
      <c r="B7764"/>
      <c r="C7764" s="33"/>
      <c r="D7764" s="33"/>
      <c r="E7764" s="33"/>
      <c r="F7764" s="33"/>
      <c r="G7764" s="33"/>
      <c r="N7764"/>
      <c r="O7764"/>
      <c r="P7764"/>
      <c r="Q7764"/>
      <c r="R7764"/>
      <c r="S7764"/>
      <c r="T7764"/>
      <c r="U7764"/>
      <c r="V7764"/>
      <c r="W7764"/>
      <c r="X7764" s="410"/>
      <c r="Y7764" s="410"/>
      <c r="Z7764" s="410"/>
      <c r="AA7764" s="410"/>
      <c r="AB7764" s="410"/>
      <c r="AC7764" s="410"/>
      <c r="AD7764" s="410"/>
    </row>
    <row r="7765" spans="1:30" s="30" customFormat="1" x14ac:dyDescent="0.25">
      <c r="A7765"/>
      <c r="B7765"/>
      <c r="C7765" s="33"/>
      <c r="D7765" s="33"/>
      <c r="E7765" s="33"/>
      <c r="F7765" s="33"/>
      <c r="G7765" s="33"/>
      <c r="N7765"/>
      <c r="O7765"/>
      <c r="P7765"/>
      <c r="Q7765"/>
      <c r="R7765"/>
      <c r="S7765"/>
      <c r="T7765"/>
      <c r="U7765"/>
      <c r="V7765"/>
      <c r="W7765"/>
      <c r="X7765" s="410"/>
      <c r="Y7765" s="410"/>
      <c r="Z7765" s="410"/>
      <c r="AA7765" s="410"/>
      <c r="AB7765" s="410"/>
      <c r="AC7765" s="410"/>
      <c r="AD7765" s="410"/>
    </row>
    <row r="7766" spans="1:30" s="30" customFormat="1" x14ac:dyDescent="0.25">
      <c r="A7766"/>
      <c r="B7766"/>
      <c r="C7766" s="33"/>
      <c r="D7766" s="33"/>
      <c r="E7766" s="33"/>
      <c r="F7766" s="33"/>
      <c r="G7766" s="33"/>
      <c r="N7766"/>
      <c r="O7766"/>
      <c r="P7766"/>
      <c r="Q7766"/>
      <c r="R7766"/>
      <c r="S7766"/>
      <c r="T7766"/>
      <c r="U7766"/>
      <c r="V7766"/>
      <c r="W7766"/>
      <c r="X7766" s="410"/>
      <c r="Y7766" s="410"/>
      <c r="Z7766" s="410"/>
      <c r="AA7766" s="410"/>
      <c r="AB7766" s="410"/>
      <c r="AC7766" s="410"/>
      <c r="AD7766" s="410"/>
    </row>
    <row r="7767" spans="1:30" s="30" customFormat="1" x14ac:dyDescent="0.25">
      <c r="A7767"/>
      <c r="B7767"/>
      <c r="C7767" s="33"/>
      <c r="D7767" s="33"/>
      <c r="E7767" s="33"/>
      <c r="F7767" s="33"/>
      <c r="G7767" s="33"/>
      <c r="N7767"/>
      <c r="O7767"/>
      <c r="P7767"/>
      <c r="Q7767"/>
      <c r="R7767"/>
      <c r="S7767"/>
      <c r="T7767"/>
      <c r="U7767"/>
      <c r="V7767"/>
      <c r="W7767"/>
      <c r="X7767" s="410"/>
      <c r="Y7767" s="410"/>
      <c r="Z7767" s="410"/>
      <c r="AA7767" s="410"/>
      <c r="AB7767" s="410"/>
      <c r="AC7767" s="410"/>
      <c r="AD7767" s="410"/>
    </row>
    <row r="7768" spans="1:30" s="30" customFormat="1" x14ac:dyDescent="0.25">
      <c r="A7768"/>
      <c r="B7768"/>
      <c r="C7768" s="33"/>
      <c r="D7768" s="33"/>
      <c r="E7768" s="33"/>
      <c r="F7768" s="33"/>
      <c r="G7768" s="33"/>
      <c r="N7768"/>
      <c r="O7768"/>
      <c r="P7768"/>
      <c r="Q7768"/>
      <c r="R7768"/>
      <c r="S7768"/>
      <c r="T7768"/>
      <c r="U7768"/>
      <c r="V7768"/>
      <c r="W7768"/>
      <c r="X7768" s="410"/>
      <c r="Y7768" s="410"/>
      <c r="Z7768" s="410"/>
      <c r="AA7768" s="410"/>
      <c r="AB7768" s="410"/>
      <c r="AC7768" s="410"/>
      <c r="AD7768" s="410"/>
    </row>
    <row r="7769" spans="1:30" s="30" customFormat="1" x14ac:dyDescent="0.25">
      <c r="A7769"/>
      <c r="B7769"/>
      <c r="C7769" s="33"/>
      <c r="D7769" s="33"/>
      <c r="E7769" s="33"/>
      <c r="F7769" s="33"/>
      <c r="G7769" s="33"/>
      <c r="N7769"/>
      <c r="O7769"/>
      <c r="P7769"/>
      <c r="Q7769"/>
      <c r="R7769"/>
      <c r="S7769"/>
      <c r="T7769"/>
      <c r="U7769"/>
      <c r="V7769"/>
      <c r="W7769"/>
      <c r="X7769" s="410"/>
      <c r="Y7769" s="410"/>
      <c r="Z7769" s="410"/>
      <c r="AA7769" s="410"/>
      <c r="AB7769" s="410"/>
      <c r="AC7769" s="410"/>
      <c r="AD7769" s="410"/>
    </row>
    <row r="7770" spans="1:30" s="30" customFormat="1" x14ac:dyDescent="0.25">
      <c r="A7770"/>
      <c r="B7770"/>
      <c r="C7770" s="33"/>
      <c r="D7770" s="33"/>
      <c r="E7770" s="33"/>
      <c r="F7770" s="33"/>
      <c r="G7770" s="33"/>
      <c r="N7770"/>
      <c r="O7770"/>
      <c r="P7770"/>
      <c r="Q7770"/>
      <c r="R7770"/>
      <c r="S7770"/>
      <c r="T7770"/>
      <c r="U7770"/>
      <c r="V7770"/>
      <c r="W7770"/>
      <c r="X7770" s="410"/>
      <c r="Y7770" s="410"/>
      <c r="Z7770" s="410"/>
      <c r="AA7770" s="410"/>
      <c r="AB7770" s="410"/>
      <c r="AC7770" s="410"/>
      <c r="AD7770" s="410"/>
    </row>
    <row r="7771" spans="1:30" s="30" customFormat="1" x14ac:dyDescent="0.25">
      <c r="A7771"/>
      <c r="B7771"/>
      <c r="C7771" s="33"/>
      <c r="D7771" s="33"/>
      <c r="E7771" s="33"/>
      <c r="F7771" s="33"/>
      <c r="G7771" s="33"/>
      <c r="N7771"/>
      <c r="O7771"/>
      <c r="P7771"/>
      <c r="Q7771"/>
      <c r="R7771"/>
      <c r="S7771"/>
      <c r="T7771"/>
      <c r="U7771"/>
      <c r="V7771"/>
      <c r="W7771"/>
      <c r="X7771" s="410"/>
      <c r="Y7771" s="410"/>
      <c r="Z7771" s="410"/>
      <c r="AA7771" s="410"/>
      <c r="AB7771" s="410"/>
      <c r="AC7771" s="410"/>
      <c r="AD7771" s="410"/>
    </row>
    <row r="7772" spans="1:30" s="30" customFormat="1" x14ac:dyDescent="0.25">
      <c r="A7772"/>
      <c r="B7772"/>
      <c r="C7772" s="33"/>
      <c r="D7772" s="33"/>
      <c r="E7772" s="33"/>
      <c r="F7772" s="33"/>
      <c r="G7772" s="33"/>
      <c r="N7772"/>
      <c r="O7772"/>
      <c r="P7772"/>
      <c r="Q7772"/>
      <c r="R7772"/>
      <c r="S7772"/>
      <c r="T7772"/>
      <c r="U7772"/>
      <c r="V7772"/>
      <c r="W7772"/>
      <c r="X7772" s="410"/>
      <c r="Y7772" s="410"/>
      <c r="Z7772" s="410"/>
      <c r="AA7772" s="410"/>
      <c r="AB7772" s="410"/>
      <c r="AC7772" s="410"/>
      <c r="AD7772" s="410"/>
    </row>
    <row r="7773" spans="1:30" s="30" customFormat="1" x14ac:dyDescent="0.25">
      <c r="A7773"/>
      <c r="B7773"/>
      <c r="C7773" s="33"/>
      <c r="D7773" s="33"/>
      <c r="E7773" s="33"/>
      <c r="F7773" s="33"/>
      <c r="G7773" s="33"/>
      <c r="N7773"/>
      <c r="O7773"/>
      <c r="P7773"/>
      <c r="Q7773"/>
      <c r="R7773"/>
      <c r="S7773"/>
      <c r="T7773"/>
      <c r="U7773"/>
      <c r="V7773"/>
      <c r="W7773"/>
      <c r="X7773" s="410"/>
      <c r="Y7773" s="410"/>
      <c r="Z7773" s="410"/>
      <c r="AA7773" s="410"/>
      <c r="AB7773" s="410"/>
      <c r="AC7773" s="410"/>
      <c r="AD7773" s="410"/>
    </row>
    <row r="7774" spans="1:30" s="30" customFormat="1" x14ac:dyDescent="0.25">
      <c r="A7774"/>
      <c r="B7774"/>
      <c r="C7774" s="33"/>
      <c r="D7774" s="33"/>
      <c r="E7774" s="33"/>
      <c r="F7774" s="33"/>
      <c r="G7774" s="33"/>
      <c r="N7774"/>
      <c r="O7774"/>
      <c r="P7774"/>
      <c r="Q7774"/>
      <c r="R7774"/>
      <c r="S7774"/>
      <c r="T7774"/>
      <c r="U7774"/>
      <c r="V7774"/>
      <c r="W7774"/>
      <c r="X7774" s="410"/>
      <c r="Y7774" s="410"/>
      <c r="Z7774" s="410"/>
      <c r="AA7774" s="410"/>
      <c r="AB7774" s="410"/>
      <c r="AC7774" s="410"/>
      <c r="AD7774" s="410"/>
    </row>
    <row r="7775" spans="1:30" s="30" customFormat="1" x14ac:dyDescent="0.25">
      <c r="A7775"/>
      <c r="B7775"/>
      <c r="C7775" s="33"/>
      <c r="D7775" s="33"/>
      <c r="E7775" s="33"/>
      <c r="F7775" s="33"/>
      <c r="G7775" s="33"/>
      <c r="N7775"/>
      <c r="O7775"/>
      <c r="P7775"/>
      <c r="Q7775"/>
      <c r="R7775"/>
      <c r="S7775"/>
      <c r="T7775"/>
      <c r="U7775"/>
      <c r="V7775"/>
      <c r="W7775"/>
      <c r="X7775" s="410"/>
      <c r="Y7775" s="410"/>
      <c r="Z7775" s="410"/>
      <c r="AA7775" s="410"/>
      <c r="AB7775" s="410"/>
      <c r="AC7775" s="410"/>
      <c r="AD7775" s="410"/>
    </row>
    <row r="7776" spans="1:30" s="30" customFormat="1" x14ac:dyDescent="0.25">
      <c r="A7776"/>
      <c r="B7776"/>
      <c r="C7776" s="33"/>
      <c r="D7776" s="33"/>
      <c r="E7776" s="33"/>
      <c r="F7776" s="33"/>
      <c r="G7776" s="33"/>
      <c r="N7776"/>
      <c r="O7776"/>
      <c r="P7776"/>
      <c r="Q7776"/>
      <c r="R7776"/>
      <c r="S7776"/>
      <c r="T7776"/>
      <c r="U7776"/>
      <c r="V7776"/>
      <c r="W7776"/>
      <c r="X7776" s="410"/>
      <c r="Y7776" s="410"/>
      <c r="Z7776" s="410"/>
      <c r="AA7776" s="410"/>
      <c r="AB7776" s="410"/>
      <c r="AC7776" s="410"/>
      <c r="AD7776" s="410"/>
    </row>
    <row r="7777" spans="1:30" s="30" customFormat="1" x14ac:dyDescent="0.25">
      <c r="A7777"/>
      <c r="B7777"/>
      <c r="C7777" s="33"/>
      <c r="D7777" s="33"/>
      <c r="E7777" s="33"/>
      <c r="F7777" s="33"/>
      <c r="G7777" s="33"/>
      <c r="N7777"/>
      <c r="O7777"/>
      <c r="P7777"/>
      <c r="Q7777"/>
      <c r="R7777"/>
      <c r="S7777"/>
      <c r="T7777"/>
      <c r="U7777"/>
      <c r="V7777"/>
      <c r="W7777"/>
      <c r="X7777" s="410"/>
      <c r="Y7777" s="410"/>
      <c r="Z7777" s="410"/>
      <c r="AA7777" s="410"/>
      <c r="AB7777" s="410"/>
      <c r="AC7777" s="410"/>
      <c r="AD7777" s="410"/>
    </row>
    <row r="7778" spans="1:30" s="30" customFormat="1" x14ac:dyDescent="0.25">
      <c r="A7778"/>
      <c r="B7778"/>
      <c r="C7778" s="33"/>
      <c r="D7778" s="33"/>
      <c r="E7778" s="33"/>
      <c r="F7778" s="33"/>
      <c r="G7778" s="33"/>
      <c r="N7778"/>
      <c r="O7778"/>
      <c r="P7778"/>
      <c r="Q7778"/>
      <c r="R7778"/>
      <c r="S7778"/>
      <c r="T7778"/>
      <c r="U7778"/>
      <c r="V7778"/>
      <c r="W7778"/>
      <c r="X7778" s="410"/>
      <c r="Y7778" s="410"/>
      <c r="Z7778" s="410"/>
      <c r="AA7778" s="410"/>
      <c r="AB7778" s="410"/>
      <c r="AC7778" s="410"/>
      <c r="AD7778" s="410"/>
    </row>
    <row r="7779" spans="1:30" s="30" customFormat="1" x14ac:dyDescent="0.25">
      <c r="A7779"/>
      <c r="B7779"/>
      <c r="C7779" s="33"/>
      <c r="D7779" s="33"/>
      <c r="E7779" s="33"/>
      <c r="F7779" s="33"/>
      <c r="G7779" s="33"/>
      <c r="N7779"/>
      <c r="O7779"/>
      <c r="P7779"/>
      <c r="Q7779"/>
      <c r="R7779"/>
      <c r="S7779"/>
      <c r="T7779"/>
      <c r="U7779"/>
      <c r="V7779"/>
      <c r="W7779"/>
      <c r="X7779" s="410"/>
      <c r="Y7779" s="410"/>
      <c r="Z7779" s="410"/>
      <c r="AA7779" s="410"/>
      <c r="AB7779" s="410"/>
      <c r="AC7779" s="410"/>
      <c r="AD7779" s="410"/>
    </row>
    <row r="7780" spans="1:30" s="30" customFormat="1" x14ac:dyDescent="0.25">
      <c r="A7780"/>
      <c r="B7780"/>
      <c r="C7780" s="33"/>
      <c r="D7780" s="33"/>
      <c r="E7780" s="33"/>
      <c r="F7780" s="33"/>
      <c r="G7780" s="33"/>
      <c r="N7780"/>
      <c r="O7780"/>
      <c r="P7780"/>
      <c r="Q7780"/>
      <c r="R7780"/>
      <c r="S7780"/>
      <c r="T7780"/>
      <c r="U7780"/>
      <c r="V7780"/>
      <c r="W7780"/>
      <c r="X7780" s="410"/>
      <c r="Y7780" s="410"/>
      <c r="Z7780" s="410"/>
      <c r="AA7780" s="410"/>
      <c r="AB7780" s="410"/>
      <c r="AC7780" s="410"/>
      <c r="AD7780" s="410"/>
    </row>
    <row r="7781" spans="1:30" s="30" customFormat="1" x14ac:dyDescent="0.25">
      <c r="A7781"/>
      <c r="B7781"/>
      <c r="C7781" s="33"/>
      <c r="D7781" s="33"/>
      <c r="E7781" s="33"/>
      <c r="F7781" s="33"/>
      <c r="G7781" s="33"/>
      <c r="N7781"/>
      <c r="O7781"/>
      <c r="P7781"/>
      <c r="Q7781"/>
      <c r="R7781"/>
      <c r="S7781"/>
      <c r="T7781"/>
      <c r="U7781"/>
      <c r="V7781"/>
      <c r="W7781"/>
      <c r="X7781" s="410"/>
      <c r="Y7781" s="410"/>
      <c r="Z7781" s="410"/>
      <c r="AA7781" s="410"/>
      <c r="AB7781" s="410"/>
      <c r="AC7781" s="410"/>
      <c r="AD7781" s="410"/>
    </row>
    <row r="7782" spans="1:30" s="30" customFormat="1" x14ac:dyDescent="0.25">
      <c r="A7782"/>
      <c r="B7782"/>
      <c r="C7782" s="33"/>
      <c r="D7782" s="33"/>
      <c r="E7782" s="33"/>
      <c r="F7782" s="33"/>
      <c r="G7782" s="33"/>
      <c r="N7782"/>
      <c r="O7782"/>
      <c r="P7782"/>
      <c r="Q7782"/>
      <c r="R7782"/>
      <c r="S7782"/>
      <c r="T7782"/>
      <c r="U7782"/>
      <c r="V7782"/>
      <c r="W7782"/>
      <c r="X7782" s="410"/>
      <c r="Y7782" s="410"/>
      <c r="Z7782" s="410"/>
      <c r="AA7782" s="410"/>
      <c r="AB7782" s="410"/>
      <c r="AC7782" s="410"/>
      <c r="AD7782" s="410"/>
    </row>
    <row r="7783" spans="1:30" s="30" customFormat="1" x14ac:dyDescent="0.25">
      <c r="A7783"/>
      <c r="B7783"/>
      <c r="C7783" s="33"/>
      <c r="D7783" s="33"/>
      <c r="E7783" s="33"/>
      <c r="F7783" s="33"/>
      <c r="G7783" s="33"/>
      <c r="N7783"/>
      <c r="O7783"/>
      <c r="P7783"/>
      <c r="Q7783"/>
      <c r="R7783"/>
      <c r="S7783"/>
      <c r="T7783"/>
      <c r="U7783"/>
      <c r="V7783"/>
      <c r="W7783"/>
      <c r="X7783" s="410"/>
      <c r="Y7783" s="410"/>
      <c r="Z7783" s="410"/>
      <c r="AA7783" s="410"/>
      <c r="AB7783" s="410"/>
      <c r="AC7783" s="410"/>
      <c r="AD7783" s="410"/>
    </row>
    <row r="7784" spans="1:30" s="30" customFormat="1" x14ac:dyDescent="0.25">
      <c r="A7784"/>
      <c r="B7784"/>
      <c r="C7784" s="33"/>
      <c r="D7784" s="33"/>
      <c r="E7784" s="33"/>
      <c r="F7784" s="33"/>
      <c r="G7784" s="33"/>
      <c r="N7784"/>
      <c r="O7784"/>
      <c r="P7784"/>
      <c r="Q7784"/>
      <c r="R7784"/>
      <c r="S7784"/>
      <c r="T7784"/>
      <c r="U7784"/>
      <c r="V7784"/>
      <c r="W7784"/>
      <c r="X7784" s="410"/>
      <c r="Y7784" s="410"/>
      <c r="Z7784" s="410"/>
      <c r="AA7784" s="410"/>
      <c r="AB7784" s="410"/>
      <c r="AC7784" s="410"/>
      <c r="AD7784" s="410"/>
    </row>
    <row r="7785" spans="1:30" s="30" customFormat="1" x14ac:dyDescent="0.25">
      <c r="A7785"/>
      <c r="B7785"/>
      <c r="C7785" s="33"/>
      <c r="D7785" s="33"/>
      <c r="E7785" s="33"/>
      <c r="F7785" s="33"/>
      <c r="G7785" s="33"/>
      <c r="N7785"/>
      <c r="O7785"/>
      <c r="P7785"/>
      <c r="Q7785"/>
      <c r="R7785"/>
      <c r="S7785"/>
      <c r="T7785"/>
      <c r="U7785"/>
      <c r="V7785"/>
      <c r="W7785"/>
      <c r="X7785" s="410"/>
      <c r="Y7785" s="410"/>
      <c r="Z7785" s="410"/>
      <c r="AA7785" s="410"/>
      <c r="AB7785" s="410"/>
      <c r="AC7785" s="410"/>
      <c r="AD7785" s="410"/>
    </row>
    <row r="7786" spans="1:30" s="30" customFormat="1" x14ac:dyDescent="0.25">
      <c r="A7786"/>
      <c r="B7786"/>
      <c r="C7786" s="33"/>
      <c r="D7786" s="33"/>
      <c r="E7786" s="33"/>
      <c r="F7786" s="33"/>
      <c r="G7786" s="33"/>
      <c r="N7786"/>
      <c r="O7786"/>
      <c r="P7786"/>
      <c r="Q7786"/>
      <c r="R7786"/>
      <c r="S7786"/>
      <c r="T7786"/>
      <c r="U7786"/>
      <c r="V7786"/>
      <c r="W7786"/>
      <c r="X7786" s="410"/>
      <c r="Y7786" s="410"/>
      <c r="Z7786" s="410"/>
      <c r="AA7786" s="410"/>
      <c r="AB7786" s="410"/>
      <c r="AC7786" s="410"/>
      <c r="AD7786" s="410"/>
    </row>
    <row r="7787" spans="1:30" s="30" customFormat="1" x14ac:dyDescent="0.25">
      <c r="A7787"/>
      <c r="B7787"/>
      <c r="C7787" s="33"/>
      <c r="D7787" s="33"/>
      <c r="E7787" s="33"/>
      <c r="F7787" s="33"/>
      <c r="G7787" s="33"/>
      <c r="N7787"/>
      <c r="O7787"/>
      <c r="P7787"/>
      <c r="Q7787"/>
      <c r="R7787"/>
      <c r="S7787"/>
      <c r="T7787"/>
      <c r="U7787"/>
      <c r="V7787"/>
      <c r="W7787"/>
      <c r="X7787" s="410"/>
      <c r="Y7787" s="410"/>
      <c r="Z7787" s="410"/>
      <c r="AA7787" s="410"/>
      <c r="AB7787" s="410"/>
      <c r="AC7787" s="410"/>
      <c r="AD7787" s="410"/>
    </row>
    <row r="7788" spans="1:30" s="30" customFormat="1" x14ac:dyDescent="0.25">
      <c r="A7788"/>
      <c r="B7788"/>
      <c r="C7788" s="33"/>
      <c r="D7788" s="33"/>
      <c r="E7788" s="33"/>
      <c r="F7788" s="33"/>
      <c r="G7788" s="33"/>
      <c r="N7788"/>
      <c r="O7788"/>
      <c r="P7788"/>
      <c r="Q7788"/>
      <c r="R7788"/>
      <c r="S7788"/>
      <c r="T7788"/>
      <c r="U7788"/>
      <c r="V7788"/>
      <c r="W7788"/>
      <c r="X7788" s="410"/>
      <c r="Y7788" s="410"/>
      <c r="Z7788" s="410"/>
      <c r="AA7788" s="410"/>
      <c r="AB7788" s="410"/>
      <c r="AC7788" s="410"/>
      <c r="AD7788" s="410"/>
    </row>
    <row r="7789" spans="1:30" s="30" customFormat="1" x14ac:dyDescent="0.25">
      <c r="A7789"/>
      <c r="B7789"/>
      <c r="C7789" s="33"/>
      <c r="D7789" s="33"/>
      <c r="E7789" s="33"/>
      <c r="F7789" s="33"/>
      <c r="G7789" s="33"/>
      <c r="N7789"/>
      <c r="O7789"/>
      <c r="P7789"/>
      <c r="Q7789"/>
      <c r="R7789"/>
      <c r="S7789"/>
      <c r="T7789"/>
      <c r="U7789"/>
      <c r="V7789"/>
      <c r="W7789"/>
      <c r="X7789" s="410"/>
      <c r="Y7789" s="410"/>
      <c r="Z7789" s="410"/>
      <c r="AA7789" s="410"/>
      <c r="AB7789" s="410"/>
      <c r="AC7789" s="410"/>
      <c r="AD7789" s="410"/>
    </row>
    <row r="7790" spans="1:30" s="30" customFormat="1" x14ac:dyDescent="0.25">
      <c r="A7790"/>
      <c r="B7790"/>
      <c r="C7790" s="33"/>
      <c r="D7790" s="33"/>
      <c r="E7790" s="33"/>
      <c r="F7790" s="33"/>
      <c r="G7790" s="33"/>
      <c r="N7790"/>
      <c r="O7790"/>
      <c r="P7790"/>
      <c r="Q7790"/>
      <c r="R7790"/>
      <c r="S7790"/>
      <c r="T7790"/>
      <c r="U7790"/>
      <c r="V7790"/>
      <c r="W7790"/>
      <c r="X7790" s="410"/>
      <c r="Y7790" s="410"/>
      <c r="Z7790" s="410"/>
      <c r="AA7790" s="410"/>
      <c r="AB7790" s="410"/>
      <c r="AC7790" s="410"/>
      <c r="AD7790" s="410"/>
    </row>
    <row r="7791" spans="1:30" s="30" customFormat="1" x14ac:dyDescent="0.25">
      <c r="A7791"/>
      <c r="B7791"/>
      <c r="C7791" s="33"/>
      <c r="D7791" s="33"/>
      <c r="E7791" s="33"/>
      <c r="F7791" s="33"/>
      <c r="G7791" s="33"/>
      <c r="N7791"/>
      <c r="O7791"/>
      <c r="P7791"/>
      <c r="Q7791"/>
      <c r="R7791"/>
      <c r="S7791"/>
      <c r="T7791"/>
      <c r="U7791"/>
      <c r="V7791"/>
      <c r="W7791"/>
      <c r="X7791" s="410"/>
      <c r="Y7791" s="410"/>
      <c r="Z7791" s="410"/>
      <c r="AA7791" s="410"/>
      <c r="AB7791" s="410"/>
      <c r="AC7791" s="410"/>
      <c r="AD7791" s="410"/>
    </row>
    <row r="7792" spans="1:30" s="30" customFormat="1" x14ac:dyDescent="0.25">
      <c r="A7792"/>
      <c r="B7792"/>
      <c r="C7792" s="33"/>
      <c r="D7792" s="33"/>
      <c r="E7792" s="33"/>
      <c r="F7792" s="33"/>
      <c r="G7792" s="33"/>
      <c r="N7792"/>
      <c r="O7792"/>
      <c r="P7792"/>
      <c r="Q7792"/>
      <c r="R7792"/>
      <c r="S7792"/>
      <c r="T7792"/>
      <c r="U7792"/>
      <c r="V7792"/>
      <c r="W7792"/>
      <c r="X7792" s="410"/>
      <c r="Y7792" s="410"/>
      <c r="Z7792" s="410"/>
      <c r="AA7792" s="410"/>
      <c r="AB7792" s="410"/>
      <c r="AC7792" s="410"/>
      <c r="AD7792" s="410"/>
    </row>
    <row r="7793" spans="1:30" s="30" customFormat="1" x14ac:dyDescent="0.25">
      <c r="A7793"/>
      <c r="B7793"/>
      <c r="C7793" s="33"/>
      <c r="D7793" s="33"/>
      <c r="E7793" s="33"/>
      <c r="F7793" s="33"/>
      <c r="G7793" s="33"/>
      <c r="N7793"/>
      <c r="O7793"/>
      <c r="P7793"/>
      <c r="Q7793"/>
      <c r="R7793"/>
      <c r="S7793"/>
      <c r="T7793"/>
      <c r="U7793"/>
      <c r="V7793"/>
      <c r="W7793"/>
      <c r="X7793" s="410"/>
      <c r="Y7793" s="410"/>
      <c r="Z7793" s="410"/>
      <c r="AA7793" s="410"/>
      <c r="AB7793" s="410"/>
      <c r="AC7793" s="410"/>
      <c r="AD7793" s="410"/>
    </row>
    <row r="7794" spans="1:30" s="30" customFormat="1" x14ac:dyDescent="0.25">
      <c r="A7794"/>
      <c r="B7794"/>
      <c r="C7794" s="33"/>
      <c r="D7794" s="33"/>
      <c r="E7794" s="33"/>
      <c r="F7794" s="33"/>
      <c r="G7794" s="33"/>
      <c r="N7794"/>
      <c r="O7794"/>
      <c r="P7794"/>
      <c r="Q7794"/>
      <c r="R7794"/>
      <c r="S7794"/>
      <c r="T7794"/>
      <c r="U7794"/>
      <c r="V7794"/>
      <c r="W7794"/>
      <c r="X7794" s="410"/>
      <c r="Y7794" s="410"/>
      <c r="Z7794" s="410"/>
      <c r="AA7794" s="410"/>
      <c r="AB7794" s="410"/>
      <c r="AC7794" s="410"/>
      <c r="AD7794" s="410"/>
    </row>
    <row r="7795" spans="1:30" s="30" customFormat="1" x14ac:dyDescent="0.25">
      <c r="A7795"/>
      <c r="B7795"/>
      <c r="C7795" s="33"/>
      <c r="D7795" s="33"/>
      <c r="E7795" s="33"/>
      <c r="F7795" s="33"/>
      <c r="G7795" s="33"/>
      <c r="N7795"/>
      <c r="O7795"/>
      <c r="P7795"/>
      <c r="Q7795"/>
      <c r="R7795"/>
      <c r="S7795"/>
      <c r="T7795"/>
      <c r="U7795"/>
      <c r="V7795"/>
      <c r="W7795"/>
      <c r="X7795" s="410"/>
      <c r="Y7795" s="410"/>
      <c r="Z7795" s="410"/>
      <c r="AA7795" s="410"/>
      <c r="AB7795" s="410"/>
      <c r="AC7795" s="410"/>
      <c r="AD7795" s="410"/>
    </row>
    <row r="7796" spans="1:30" s="30" customFormat="1" x14ac:dyDescent="0.25">
      <c r="A7796"/>
      <c r="B7796"/>
      <c r="C7796" s="33"/>
      <c r="D7796" s="33"/>
      <c r="E7796" s="33"/>
      <c r="F7796" s="33"/>
      <c r="G7796" s="33"/>
      <c r="N7796"/>
      <c r="O7796"/>
      <c r="P7796"/>
      <c r="Q7796"/>
      <c r="R7796"/>
      <c r="S7796"/>
      <c r="T7796"/>
      <c r="U7796"/>
      <c r="V7796"/>
      <c r="W7796"/>
      <c r="X7796" s="410"/>
      <c r="Y7796" s="410"/>
      <c r="Z7796" s="410"/>
      <c r="AA7796" s="410"/>
      <c r="AB7796" s="410"/>
      <c r="AC7796" s="410"/>
      <c r="AD7796" s="410"/>
    </row>
    <row r="7797" spans="1:30" s="30" customFormat="1" x14ac:dyDescent="0.25">
      <c r="A7797"/>
      <c r="B7797"/>
      <c r="C7797" s="33"/>
      <c r="D7797" s="33"/>
      <c r="E7797" s="33"/>
      <c r="F7797" s="33"/>
      <c r="G7797" s="33"/>
      <c r="N7797"/>
      <c r="O7797"/>
      <c r="P7797"/>
      <c r="Q7797"/>
      <c r="R7797"/>
      <c r="S7797"/>
      <c r="T7797"/>
      <c r="U7797"/>
      <c r="V7797"/>
      <c r="W7797"/>
      <c r="X7797" s="410"/>
      <c r="Y7797" s="410"/>
      <c r="Z7797" s="410"/>
      <c r="AA7797" s="410"/>
      <c r="AB7797" s="410"/>
      <c r="AC7797" s="410"/>
      <c r="AD7797" s="410"/>
    </row>
    <row r="7798" spans="1:30" s="30" customFormat="1" x14ac:dyDescent="0.25">
      <c r="A7798"/>
      <c r="B7798"/>
      <c r="C7798" s="33"/>
      <c r="D7798" s="33"/>
      <c r="E7798" s="33"/>
      <c r="F7798" s="33"/>
      <c r="G7798" s="33"/>
      <c r="N7798"/>
      <c r="O7798"/>
      <c r="P7798"/>
      <c r="Q7798"/>
      <c r="R7798"/>
      <c r="S7798"/>
      <c r="T7798"/>
      <c r="U7798"/>
      <c r="V7798"/>
      <c r="W7798"/>
      <c r="X7798" s="410"/>
      <c r="Y7798" s="410"/>
      <c r="Z7798" s="410"/>
      <c r="AA7798" s="410"/>
      <c r="AB7798" s="410"/>
      <c r="AC7798" s="410"/>
      <c r="AD7798" s="410"/>
    </row>
    <row r="7799" spans="1:30" s="30" customFormat="1" x14ac:dyDescent="0.25">
      <c r="A7799"/>
      <c r="B7799"/>
      <c r="C7799" s="33"/>
      <c r="D7799" s="33"/>
      <c r="E7799" s="33"/>
      <c r="F7799" s="33"/>
      <c r="G7799" s="33"/>
      <c r="N7799"/>
      <c r="O7799"/>
      <c r="P7799"/>
      <c r="Q7799"/>
      <c r="R7799"/>
      <c r="S7799"/>
      <c r="T7799"/>
      <c r="U7799"/>
      <c r="V7799"/>
      <c r="W7799"/>
      <c r="X7799" s="410"/>
      <c r="Y7799" s="410"/>
      <c r="Z7799" s="410"/>
      <c r="AA7799" s="410"/>
      <c r="AB7799" s="410"/>
      <c r="AC7799" s="410"/>
      <c r="AD7799" s="410"/>
    </row>
    <row r="7800" spans="1:30" s="30" customFormat="1" x14ac:dyDescent="0.25">
      <c r="A7800"/>
      <c r="B7800"/>
      <c r="C7800" s="33"/>
      <c r="D7800" s="33"/>
      <c r="E7800" s="33"/>
      <c r="F7800" s="33"/>
      <c r="G7800" s="33"/>
      <c r="N7800"/>
      <c r="O7800"/>
      <c r="P7800"/>
      <c r="Q7800"/>
      <c r="R7800"/>
      <c r="S7800"/>
      <c r="T7800"/>
      <c r="U7800"/>
      <c r="V7800"/>
      <c r="W7800"/>
      <c r="X7800" s="410"/>
      <c r="Y7800" s="410"/>
      <c r="Z7800" s="410"/>
      <c r="AA7800" s="410"/>
      <c r="AB7800" s="410"/>
      <c r="AC7800" s="410"/>
      <c r="AD7800" s="410"/>
    </row>
    <row r="7801" spans="1:30" s="30" customFormat="1" x14ac:dyDescent="0.25">
      <c r="A7801"/>
      <c r="B7801"/>
      <c r="C7801" s="33"/>
      <c r="D7801" s="33"/>
      <c r="E7801" s="33"/>
      <c r="F7801" s="33"/>
      <c r="G7801" s="33"/>
      <c r="N7801"/>
      <c r="O7801"/>
      <c r="P7801"/>
      <c r="Q7801"/>
      <c r="R7801"/>
      <c r="S7801"/>
      <c r="T7801"/>
      <c r="U7801"/>
      <c r="V7801"/>
      <c r="W7801"/>
      <c r="X7801" s="410"/>
      <c r="Y7801" s="410"/>
      <c r="Z7801" s="410"/>
      <c r="AA7801" s="410"/>
      <c r="AB7801" s="410"/>
      <c r="AC7801" s="410"/>
      <c r="AD7801" s="410"/>
    </row>
    <row r="7802" spans="1:30" s="30" customFormat="1" x14ac:dyDescent="0.25">
      <c r="A7802"/>
      <c r="B7802"/>
      <c r="C7802" s="33"/>
      <c r="D7802" s="33"/>
      <c r="E7802" s="33"/>
      <c r="F7802" s="33"/>
      <c r="G7802" s="33"/>
      <c r="N7802"/>
      <c r="O7802"/>
      <c r="P7802"/>
      <c r="Q7802"/>
      <c r="R7802"/>
      <c r="S7802"/>
      <c r="T7802"/>
      <c r="U7802"/>
      <c r="V7802"/>
      <c r="W7802"/>
      <c r="X7802" s="410"/>
      <c r="Y7802" s="410"/>
      <c r="Z7802" s="410"/>
      <c r="AA7802" s="410"/>
      <c r="AB7802" s="410"/>
      <c r="AC7802" s="410"/>
      <c r="AD7802" s="410"/>
    </row>
    <row r="7803" spans="1:30" s="30" customFormat="1" x14ac:dyDescent="0.25">
      <c r="A7803"/>
      <c r="B7803"/>
      <c r="C7803" s="33"/>
      <c r="D7803" s="33"/>
      <c r="E7803" s="33"/>
      <c r="F7803" s="33"/>
      <c r="G7803" s="33"/>
      <c r="N7803"/>
      <c r="O7803"/>
      <c r="P7803"/>
      <c r="Q7803"/>
      <c r="R7803"/>
      <c r="S7803"/>
      <c r="T7803"/>
      <c r="U7803"/>
      <c r="V7803"/>
      <c r="W7803"/>
      <c r="X7803" s="410"/>
      <c r="Y7803" s="410"/>
      <c r="Z7803" s="410"/>
      <c r="AA7803" s="410"/>
      <c r="AB7803" s="410"/>
      <c r="AC7803" s="410"/>
      <c r="AD7803" s="410"/>
    </row>
    <row r="7804" spans="1:30" s="30" customFormat="1" x14ac:dyDescent="0.25">
      <c r="A7804"/>
      <c r="B7804"/>
      <c r="C7804" s="33"/>
      <c r="D7804" s="33"/>
      <c r="E7804" s="33"/>
      <c r="F7804" s="33"/>
      <c r="G7804" s="33"/>
      <c r="N7804"/>
      <c r="O7804"/>
      <c r="P7804"/>
      <c r="Q7804"/>
      <c r="R7804"/>
      <c r="S7804"/>
      <c r="T7804"/>
      <c r="U7804"/>
      <c r="V7804"/>
      <c r="W7804"/>
      <c r="X7804" s="410"/>
      <c r="Y7804" s="410"/>
      <c r="Z7804" s="410"/>
      <c r="AA7804" s="410"/>
      <c r="AB7804" s="410"/>
      <c r="AC7804" s="410"/>
      <c r="AD7804" s="410"/>
    </row>
    <row r="7805" spans="1:30" s="30" customFormat="1" x14ac:dyDescent="0.25">
      <c r="A7805"/>
      <c r="B7805"/>
      <c r="C7805" s="33"/>
      <c r="D7805" s="33"/>
      <c r="E7805" s="33"/>
      <c r="F7805" s="33"/>
      <c r="G7805" s="33"/>
      <c r="N7805"/>
      <c r="O7805"/>
      <c r="P7805"/>
      <c r="Q7805"/>
      <c r="R7805"/>
      <c r="S7805"/>
      <c r="T7805"/>
      <c r="U7805"/>
      <c r="V7805"/>
      <c r="W7805"/>
      <c r="X7805" s="410"/>
      <c r="Y7805" s="410"/>
      <c r="Z7805" s="410"/>
      <c r="AA7805" s="410"/>
      <c r="AB7805" s="410"/>
      <c r="AC7805" s="410"/>
      <c r="AD7805" s="410"/>
    </row>
    <row r="7806" spans="1:30" s="30" customFormat="1" x14ac:dyDescent="0.25">
      <c r="A7806"/>
      <c r="B7806"/>
      <c r="C7806" s="33"/>
      <c r="D7806" s="33"/>
      <c r="E7806" s="33"/>
      <c r="F7806" s="33"/>
      <c r="G7806" s="33"/>
      <c r="N7806"/>
      <c r="O7806"/>
      <c r="P7806"/>
      <c r="Q7806"/>
      <c r="R7806"/>
      <c r="S7806"/>
      <c r="T7806"/>
      <c r="U7806"/>
      <c r="V7806"/>
      <c r="W7806"/>
      <c r="X7806" s="410"/>
      <c r="Y7806" s="410"/>
      <c r="Z7806" s="410"/>
      <c r="AA7806" s="410"/>
      <c r="AB7806" s="410"/>
      <c r="AC7806" s="410"/>
      <c r="AD7806" s="410"/>
    </row>
    <row r="7807" spans="1:30" s="30" customFormat="1" x14ac:dyDescent="0.25">
      <c r="A7807"/>
      <c r="B7807"/>
      <c r="C7807" s="33"/>
      <c r="D7807" s="33"/>
      <c r="E7807" s="33"/>
      <c r="F7807" s="33"/>
      <c r="G7807" s="33"/>
      <c r="N7807"/>
      <c r="O7807"/>
      <c r="P7807"/>
      <c r="Q7807"/>
      <c r="R7807"/>
      <c r="S7807"/>
      <c r="T7807"/>
      <c r="U7807"/>
      <c r="V7807"/>
      <c r="W7807"/>
      <c r="X7807" s="410"/>
      <c r="Y7807" s="410"/>
      <c r="Z7807" s="410"/>
      <c r="AA7807" s="410"/>
      <c r="AB7807" s="410"/>
      <c r="AC7807" s="410"/>
      <c r="AD7807" s="410"/>
    </row>
    <row r="7808" spans="1:30" s="30" customFormat="1" x14ac:dyDescent="0.25">
      <c r="A7808"/>
      <c r="B7808"/>
      <c r="C7808" s="33"/>
      <c r="D7808" s="33"/>
      <c r="E7808" s="33"/>
      <c r="F7808" s="33"/>
      <c r="G7808" s="33"/>
      <c r="N7808"/>
      <c r="O7808"/>
      <c r="P7808"/>
      <c r="Q7808"/>
      <c r="R7808"/>
      <c r="S7808"/>
      <c r="T7808"/>
      <c r="U7808"/>
      <c r="V7808"/>
      <c r="W7808"/>
      <c r="X7808" s="410"/>
      <c r="Y7808" s="410"/>
      <c r="Z7808" s="410"/>
      <c r="AA7808" s="410"/>
      <c r="AB7808" s="410"/>
      <c r="AC7808" s="410"/>
      <c r="AD7808" s="410"/>
    </row>
    <row r="7809" spans="1:30" s="30" customFormat="1" x14ac:dyDescent="0.25">
      <c r="A7809"/>
      <c r="B7809"/>
      <c r="C7809" s="33"/>
      <c r="D7809" s="33"/>
      <c r="E7809" s="33"/>
      <c r="F7809" s="33"/>
      <c r="G7809" s="33"/>
      <c r="N7809"/>
      <c r="O7809"/>
      <c r="P7809"/>
      <c r="Q7809"/>
      <c r="R7809"/>
      <c r="S7809"/>
      <c r="T7809"/>
      <c r="U7809"/>
      <c r="V7809"/>
      <c r="W7809"/>
      <c r="X7809" s="410"/>
      <c r="Y7809" s="410"/>
      <c r="Z7809" s="410"/>
      <c r="AA7809" s="410"/>
      <c r="AB7809" s="410"/>
      <c r="AC7809" s="410"/>
      <c r="AD7809" s="410"/>
    </row>
    <row r="7810" spans="1:30" s="30" customFormat="1" x14ac:dyDescent="0.25">
      <c r="A7810"/>
      <c r="B7810"/>
      <c r="C7810" s="33"/>
      <c r="D7810" s="33"/>
      <c r="E7810" s="33"/>
      <c r="F7810" s="33"/>
      <c r="G7810" s="33"/>
      <c r="N7810"/>
      <c r="O7810"/>
      <c r="P7810"/>
      <c r="Q7810"/>
      <c r="R7810"/>
      <c r="S7810"/>
      <c r="T7810"/>
      <c r="U7810"/>
      <c r="V7810"/>
      <c r="W7810"/>
      <c r="X7810" s="410"/>
      <c r="Y7810" s="410"/>
      <c r="Z7810" s="410"/>
      <c r="AA7810" s="410"/>
      <c r="AB7810" s="410"/>
      <c r="AC7810" s="410"/>
      <c r="AD7810" s="410"/>
    </row>
    <row r="7811" spans="1:30" s="30" customFormat="1" x14ac:dyDescent="0.25">
      <c r="A7811"/>
      <c r="B7811"/>
      <c r="C7811" s="33"/>
      <c r="D7811" s="33"/>
      <c r="E7811" s="33"/>
      <c r="F7811" s="33"/>
      <c r="G7811" s="33"/>
      <c r="N7811"/>
      <c r="O7811"/>
      <c r="P7811"/>
      <c r="Q7811"/>
      <c r="R7811"/>
      <c r="S7811"/>
      <c r="T7811"/>
      <c r="U7811"/>
      <c r="V7811"/>
      <c r="W7811"/>
      <c r="X7811" s="410"/>
      <c r="Y7811" s="410"/>
      <c r="Z7811" s="410"/>
      <c r="AA7811" s="410"/>
      <c r="AB7811" s="410"/>
      <c r="AC7811" s="410"/>
      <c r="AD7811" s="410"/>
    </row>
    <row r="7812" spans="1:30" s="30" customFormat="1" x14ac:dyDescent="0.25">
      <c r="A7812"/>
      <c r="B7812"/>
      <c r="C7812" s="33"/>
      <c r="D7812" s="33"/>
      <c r="E7812" s="33"/>
      <c r="F7812" s="33"/>
      <c r="G7812" s="33"/>
      <c r="N7812"/>
      <c r="O7812"/>
      <c r="P7812"/>
      <c r="Q7812"/>
      <c r="R7812"/>
      <c r="S7812"/>
      <c r="T7812"/>
      <c r="U7812"/>
      <c r="V7812"/>
      <c r="W7812"/>
      <c r="X7812" s="410"/>
      <c r="Y7812" s="410"/>
      <c r="Z7812" s="410"/>
      <c r="AA7812" s="410"/>
      <c r="AB7812" s="410"/>
      <c r="AC7812" s="410"/>
      <c r="AD7812" s="410"/>
    </row>
    <row r="7813" spans="1:30" s="30" customFormat="1" x14ac:dyDescent="0.25">
      <c r="A7813"/>
      <c r="B7813"/>
      <c r="C7813" s="33"/>
      <c r="D7813" s="33"/>
      <c r="E7813" s="33"/>
      <c r="F7813" s="33"/>
      <c r="G7813" s="33"/>
      <c r="N7813"/>
      <c r="O7813"/>
      <c r="P7813"/>
      <c r="Q7813"/>
      <c r="R7813"/>
      <c r="S7813"/>
      <c r="T7813"/>
      <c r="U7813"/>
      <c r="V7813"/>
      <c r="W7813"/>
      <c r="X7813" s="410"/>
      <c r="Y7813" s="410"/>
      <c r="Z7813" s="410"/>
      <c r="AA7813" s="410"/>
      <c r="AB7813" s="410"/>
      <c r="AC7813" s="410"/>
      <c r="AD7813" s="410"/>
    </row>
    <row r="7814" spans="1:30" s="30" customFormat="1" x14ac:dyDescent="0.25">
      <c r="A7814"/>
      <c r="B7814"/>
      <c r="C7814" s="33"/>
      <c r="D7814" s="33"/>
      <c r="E7814" s="33"/>
      <c r="F7814" s="33"/>
      <c r="G7814" s="33"/>
      <c r="N7814"/>
      <c r="O7814"/>
      <c r="P7814"/>
      <c r="Q7814"/>
      <c r="R7814"/>
      <c r="S7814"/>
      <c r="T7814"/>
      <c r="U7814"/>
      <c r="V7814"/>
      <c r="W7814"/>
      <c r="X7814" s="410"/>
      <c r="Y7814" s="410"/>
      <c r="Z7814" s="410"/>
      <c r="AA7814" s="410"/>
      <c r="AB7814" s="410"/>
      <c r="AC7814" s="410"/>
      <c r="AD7814" s="410"/>
    </row>
    <row r="7815" spans="1:30" s="30" customFormat="1" x14ac:dyDescent="0.25">
      <c r="A7815"/>
      <c r="B7815"/>
      <c r="C7815" s="33"/>
      <c r="D7815" s="33"/>
      <c r="E7815" s="33"/>
      <c r="F7815" s="33"/>
      <c r="G7815" s="33"/>
      <c r="N7815"/>
      <c r="O7815"/>
      <c r="P7815"/>
      <c r="Q7815"/>
      <c r="R7815"/>
      <c r="S7815"/>
      <c r="T7815"/>
      <c r="U7815"/>
      <c r="V7815"/>
      <c r="W7815"/>
      <c r="X7815" s="410"/>
      <c r="Y7815" s="410"/>
      <c r="Z7815" s="410"/>
      <c r="AA7815" s="410"/>
      <c r="AB7815" s="410"/>
      <c r="AC7815" s="410"/>
      <c r="AD7815" s="410"/>
    </row>
    <row r="7816" spans="1:30" s="30" customFormat="1" x14ac:dyDescent="0.25">
      <c r="A7816"/>
      <c r="B7816"/>
      <c r="C7816" s="33"/>
      <c r="D7816" s="33"/>
      <c r="E7816" s="33"/>
      <c r="F7816" s="33"/>
      <c r="G7816" s="33"/>
      <c r="N7816"/>
      <c r="O7816"/>
      <c r="P7816"/>
      <c r="Q7816"/>
      <c r="R7816"/>
      <c r="S7816"/>
      <c r="T7816"/>
      <c r="U7816"/>
      <c r="V7816"/>
      <c r="W7816"/>
      <c r="X7816" s="410"/>
      <c r="Y7816" s="410"/>
      <c r="Z7816" s="410"/>
      <c r="AA7816" s="410"/>
      <c r="AB7816" s="410"/>
      <c r="AC7816" s="410"/>
      <c r="AD7816" s="410"/>
    </row>
    <row r="7817" spans="1:30" s="30" customFormat="1" x14ac:dyDescent="0.25">
      <c r="A7817"/>
      <c r="B7817"/>
      <c r="C7817" s="33"/>
      <c r="D7817" s="33"/>
      <c r="E7817" s="33"/>
      <c r="F7817" s="33"/>
      <c r="G7817" s="33"/>
      <c r="N7817"/>
      <c r="O7817"/>
      <c r="P7817"/>
      <c r="Q7817"/>
      <c r="R7817"/>
      <c r="S7817"/>
      <c r="T7817"/>
      <c r="U7817"/>
      <c r="V7817"/>
      <c r="W7817"/>
      <c r="X7817" s="410"/>
      <c r="Y7817" s="410"/>
      <c r="Z7817" s="410"/>
      <c r="AA7817" s="410"/>
      <c r="AB7817" s="410"/>
      <c r="AC7817" s="410"/>
      <c r="AD7817" s="410"/>
    </row>
    <row r="7818" spans="1:30" s="30" customFormat="1" x14ac:dyDescent="0.25">
      <c r="A7818"/>
      <c r="B7818"/>
      <c r="C7818" s="33"/>
      <c r="D7818" s="33"/>
      <c r="E7818" s="33"/>
      <c r="F7818" s="33"/>
      <c r="G7818" s="33"/>
      <c r="N7818"/>
      <c r="O7818"/>
      <c r="P7818"/>
      <c r="Q7818"/>
      <c r="R7818"/>
      <c r="S7818"/>
      <c r="T7818"/>
      <c r="U7818"/>
      <c r="V7818"/>
      <c r="W7818"/>
      <c r="X7818" s="410"/>
      <c r="Y7818" s="410"/>
      <c r="Z7818" s="410"/>
      <c r="AA7818" s="410"/>
      <c r="AB7818" s="410"/>
      <c r="AC7818" s="410"/>
      <c r="AD7818" s="410"/>
    </row>
    <row r="7819" spans="1:30" s="30" customFormat="1" x14ac:dyDescent="0.25">
      <c r="A7819"/>
      <c r="B7819"/>
      <c r="C7819" s="33"/>
      <c r="D7819" s="33"/>
      <c r="E7819" s="33"/>
      <c r="F7819" s="33"/>
      <c r="G7819" s="33"/>
      <c r="N7819"/>
      <c r="O7819"/>
      <c r="P7819"/>
      <c r="Q7819"/>
      <c r="R7819"/>
      <c r="S7819"/>
      <c r="T7819"/>
      <c r="U7819"/>
      <c r="V7819"/>
      <c r="W7819"/>
      <c r="X7819" s="410"/>
      <c r="Y7819" s="410"/>
      <c r="Z7819" s="410"/>
      <c r="AA7819" s="410"/>
      <c r="AB7819" s="410"/>
      <c r="AC7819" s="410"/>
      <c r="AD7819" s="410"/>
    </row>
    <row r="7820" spans="1:30" s="30" customFormat="1" x14ac:dyDescent="0.25">
      <c r="A7820"/>
      <c r="B7820"/>
      <c r="C7820" s="33"/>
      <c r="D7820" s="33"/>
      <c r="E7820" s="33"/>
      <c r="F7820" s="33"/>
      <c r="G7820" s="33"/>
      <c r="N7820"/>
      <c r="O7820"/>
      <c r="P7820"/>
      <c r="Q7820"/>
      <c r="R7820"/>
      <c r="S7820"/>
      <c r="T7820"/>
      <c r="U7820"/>
      <c r="V7820"/>
      <c r="W7820"/>
      <c r="X7820" s="410"/>
      <c r="Y7820" s="410"/>
      <c r="Z7820" s="410"/>
      <c r="AA7820" s="410"/>
      <c r="AB7820" s="410"/>
      <c r="AC7820" s="410"/>
      <c r="AD7820" s="410"/>
    </row>
    <row r="7821" spans="1:30" s="30" customFormat="1" x14ac:dyDescent="0.25">
      <c r="A7821"/>
      <c r="B7821"/>
      <c r="C7821" s="33"/>
      <c r="D7821" s="33"/>
      <c r="E7821" s="33"/>
      <c r="F7821" s="33"/>
      <c r="G7821" s="33"/>
      <c r="N7821"/>
      <c r="O7821"/>
      <c r="P7821"/>
      <c r="Q7821"/>
      <c r="R7821"/>
      <c r="S7821"/>
      <c r="T7821"/>
      <c r="U7821"/>
      <c r="V7821"/>
      <c r="W7821"/>
      <c r="X7821" s="410"/>
      <c r="Y7821" s="410"/>
      <c r="Z7821" s="410"/>
      <c r="AA7821" s="410"/>
      <c r="AB7821" s="410"/>
      <c r="AC7821" s="410"/>
      <c r="AD7821" s="410"/>
    </row>
    <row r="7822" spans="1:30" s="30" customFormat="1" x14ac:dyDescent="0.25">
      <c r="A7822"/>
      <c r="B7822"/>
      <c r="C7822" s="33"/>
      <c r="D7822" s="33"/>
      <c r="E7822" s="33"/>
      <c r="F7822" s="33"/>
      <c r="G7822" s="33"/>
      <c r="N7822"/>
      <c r="O7822"/>
      <c r="P7822"/>
      <c r="Q7822"/>
      <c r="R7822"/>
      <c r="S7822"/>
      <c r="T7822"/>
      <c r="U7822"/>
      <c r="V7822"/>
      <c r="W7822"/>
      <c r="X7822" s="410"/>
      <c r="Y7822" s="410"/>
      <c r="Z7822" s="410"/>
      <c r="AA7822" s="410"/>
      <c r="AB7822" s="410"/>
      <c r="AC7822" s="410"/>
      <c r="AD7822" s="410"/>
    </row>
    <row r="7823" spans="1:30" s="30" customFormat="1" x14ac:dyDescent="0.25">
      <c r="A7823"/>
      <c r="B7823"/>
      <c r="C7823" s="33"/>
      <c r="D7823" s="33"/>
      <c r="E7823" s="33"/>
      <c r="F7823" s="33"/>
      <c r="G7823" s="33"/>
      <c r="N7823"/>
      <c r="O7823"/>
      <c r="P7823"/>
      <c r="Q7823"/>
      <c r="R7823"/>
      <c r="S7823"/>
      <c r="T7823"/>
      <c r="U7823"/>
      <c r="V7823"/>
      <c r="W7823"/>
      <c r="X7823" s="410"/>
      <c r="Y7823" s="410"/>
      <c r="Z7823" s="410"/>
      <c r="AA7823" s="410"/>
      <c r="AB7823" s="410"/>
      <c r="AC7823" s="410"/>
      <c r="AD7823" s="410"/>
    </row>
    <row r="7824" spans="1:30" s="30" customFormat="1" x14ac:dyDescent="0.25">
      <c r="A7824"/>
      <c r="B7824"/>
      <c r="C7824" s="33"/>
      <c r="D7824" s="33"/>
      <c r="E7824" s="33"/>
      <c r="F7824" s="33"/>
      <c r="G7824" s="33"/>
      <c r="N7824"/>
      <c r="O7824"/>
      <c r="P7824"/>
      <c r="Q7824"/>
      <c r="R7824"/>
      <c r="S7824"/>
      <c r="T7824"/>
      <c r="U7824"/>
      <c r="V7824"/>
      <c r="W7824"/>
      <c r="X7824" s="410"/>
      <c r="Y7824" s="410"/>
      <c r="Z7824" s="410"/>
      <c r="AA7824" s="410"/>
      <c r="AB7824" s="410"/>
      <c r="AC7824" s="410"/>
      <c r="AD7824" s="410"/>
    </row>
    <row r="7825" spans="1:30" s="30" customFormat="1" x14ac:dyDescent="0.25">
      <c r="A7825"/>
      <c r="B7825"/>
      <c r="C7825" s="33"/>
      <c r="D7825" s="33"/>
      <c r="E7825" s="33"/>
      <c r="F7825" s="33"/>
      <c r="G7825" s="33"/>
      <c r="N7825"/>
      <c r="O7825"/>
      <c r="P7825"/>
      <c r="Q7825"/>
      <c r="R7825"/>
      <c r="S7825"/>
      <c r="T7825"/>
      <c r="U7825"/>
      <c r="V7825"/>
      <c r="W7825"/>
      <c r="X7825" s="410"/>
      <c r="Y7825" s="410"/>
      <c r="Z7825" s="410"/>
      <c r="AA7825" s="410"/>
      <c r="AB7825" s="410"/>
      <c r="AC7825" s="410"/>
      <c r="AD7825" s="410"/>
    </row>
    <row r="7826" spans="1:30" s="30" customFormat="1" x14ac:dyDescent="0.25">
      <c r="A7826"/>
      <c r="B7826"/>
      <c r="C7826" s="33"/>
      <c r="D7826" s="33"/>
      <c r="E7826" s="33"/>
      <c r="F7826" s="33"/>
      <c r="G7826" s="33"/>
      <c r="N7826"/>
      <c r="O7826"/>
      <c r="P7826"/>
      <c r="Q7826"/>
      <c r="R7826"/>
      <c r="S7826"/>
      <c r="T7826"/>
      <c r="U7826"/>
      <c r="V7826"/>
      <c r="W7826"/>
      <c r="X7826" s="410"/>
      <c r="Y7826" s="410"/>
      <c r="Z7826" s="410"/>
      <c r="AA7826" s="410"/>
      <c r="AB7826" s="410"/>
      <c r="AC7826" s="410"/>
      <c r="AD7826" s="410"/>
    </row>
    <row r="7827" spans="1:30" s="30" customFormat="1" x14ac:dyDescent="0.25">
      <c r="A7827"/>
      <c r="B7827"/>
      <c r="C7827" s="33"/>
      <c r="D7827" s="33"/>
      <c r="E7827" s="33"/>
      <c r="F7827" s="33"/>
      <c r="G7827" s="33"/>
      <c r="N7827"/>
      <c r="O7827"/>
      <c r="P7827"/>
      <c r="Q7827"/>
      <c r="R7827"/>
      <c r="S7827"/>
      <c r="T7827"/>
      <c r="U7827"/>
      <c r="V7827"/>
      <c r="W7827"/>
      <c r="X7827" s="410"/>
      <c r="Y7827" s="410"/>
      <c r="Z7827" s="410"/>
      <c r="AA7827" s="410"/>
      <c r="AB7827" s="410"/>
      <c r="AC7827" s="410"/>
      <c r="AD7827" s="410"/>
    </row>
    <row r="7828" spans="1:30" s="30" customFormat="1" x14ac:dyDescent="0.25">
      <c r="A7828"/>
      <c r="B7828"/>
      <c r="C7828" s="33"/>
      <c r="D7828" s="33"/>
      <c r="E7828" s="33"/>
      <c r="F7828" s="33"/>
      <c r="G7828" s="33"/>
      <c r="N7828"/>
      <c r="O7828"/>
      <c r="P7828"/>
      <c r="Q7828"/>
      <c r="R7828"/>
      <c r="S7828"/>
      <c r="T7828"/>
      <c r="U7828"/>
      <c r="V7828"/>
      <c r="W7828"/>
      <c r="X7828" s="410"/>
      <c r="Y7828" s="410"/>
      <c r="Z7828" s="410"/>
      <c r="AA7828" s="410"/>
      <c r="AB7828" s="410"/>
      <c r="AC7828" s="410"/>
      <c r="AD7828" s="410"/>
    </row>
    <row r="7829" spans="1:30" s="30" customFormat="1" x14ac:dyDescent="0.25">
      <c r="A7829"/>
      <c r="B7829"/>
      <c r="C7829" s="33"/>
      <c r="D7829" s="33"/>
      <c r="E7829" s="33"/>
      <c r="F7829" s="33"/>
      <c r="G7829" s="33"/>
      <c r="N7829"/>
      <c r="O7829"/>
      <c r="P7829"/>
      <c r="Q7829"/>
      <c r="R7829"/>
      <c r="S7829"/>
      <c r="T7829"/>
      <c r="U7829"/>
      <c r="V7829"/>
      <c r="W7829"/>
      <c r="X7829" s="410"/>
      <c r="Y7829" s="410"/>
      <c r="Z7829" s="410"/>
      <c r="AA7829" s="410"/>
      <c r="AB7829" s="410"/>
      <c r="AC7829" s="410"/>
      <c r="AD7829" s="410"/>
    </row>
    <row r="7830" spans="1:30" s="30" customFormat="1" x14ac:dyDescent="0.25">
      <c r="A7830"/>
      <c r="B7830"/>
      <c r="C7830" s="33"/>
      <c r="D7830" s="33"/>
      <c r="E7830" s="33"/>
      <c r="F7830" s="33"/>
      <c r="G7830" s="33"/>
      <c r="N7830"/>
      <c r="O7830"/>
      <c r="P7830"/>
      <c r="Q7830"/>
      <c r="R7830"/>
      <c r="S7830"/>
      <c r="T7830"/>
      <c r="U7830"/>
      <c r="V7830"/>
      <c r="W7830"/>
      <c r="X7830" s="410"/>
      <c r="Y7830" s="410"/>
      <c r="Z7830" s="410"/>
      <c r="AA7830" s="410"/>
      <c r="AB7830" s="410"/>
      <c r="AC7830" s="410"/>
      <c r="AD7830" s="410"/>
    </row>
    <row r="7831" spans="1:30" s="30" customFormat="1" x14ac:dyDescent="0.25">
      <c r="A7831"/>
      <c r="B7831"/>
      <c r="C7831" s="33"/>
      <c r="D7831" s="33"/>
      <c r="E7831" s="33"/>
      <c r="F7831" s="33"/>
      <c r="G7831" s="33"/>
      <c r="N7831"/>
      <c r="O7831"/>
      <c r="P7831"/>
      <c r="Q7831"/>
      <c r="R7831"/>
      <c r="S7831"/>
      <c r="T7831"/>
      <c r="U7831"/>
      <c r="V7831"/>
      <c r="W7831"/>
      <c r="X7831" s="410"/>
      <c r="Y7831" s="410"/>
      <c r="Z7831" s="410"/>
      <c r="AA7831" s="410"/>
      <c r="AB7831" s="410"/>
      <c r="AC7831" s="410"/>
      <c r="AD7831" s="410"/>
    </row>
    <row r="7832" spans="1:30" s="30" customFormat="1" x14ac:dyDescent="0.25">
      <c r="A7832"/>
      <c r="B7832"/>
      <c r="C7832" s="33"/>
      <c r="D7832" s="33"/>
      <c r="E7832" s="33"/>
      <c r="F7832" s="33"/>
      <c r="G7832" s="33"/>
      <c r="N7832"/>
      <c r="O7832"/>
      <c r="P7832"/>
      <c r="Q7832"/>
      <c r="R7832"/>
      <c r="S7832"/>
      <c r="T7832"/>
      <c r="U7832"/>
      <c r="V7832"/>
      <c r="W7832"/>
      <c r="X7832" s="410"/>
      <c r="Y7832" s="410"/>
      <c r="Z7832" s="410"/>
      <c r="AA7832" s="410"/>
      <c r="AB7832" s="410"/>
      <c r="AC7832" s="410"/>
      <c r="AD7832" s="410"/>
    </row>
    <row r="7833" spans="1:30" s="30" customFormat="1" x14ac:dyDescent="0.25">
      <c r="A7833"/>
      <c r="B7833"/>
      <c r="C7833" s="33"/>
      <c r="D7833" s="33"/>
      <c r="E7833" s="33"/>
      <c r="F7833" s="33"/>
      <c r="G7833" s="33"/>
      <c r="N7833"/>
      <c r="O7833"/>
      <c r="P7833"/>
      <c r="Q7833"/>
      <c r="R7833"/>
      <c r="S7833"/>
      <c r="T7833"/>
      <c r="U7833"/>
      <c r="V7833"/>
      <c r="W7833"/>
      <c r="X7833" s="410"/>
      <c r="Y7833" s="410"/>
      <c r="Z7833" s="410"/>
      <c r="AA7833" s="410"/>
      <c r="AB7833" s="410"/>
      <c r="AC7833" s="410"/>
      <c r="AD7833" s="410"/>
    </row>
    <row r="7834" spans="1:30" s="30" customFormat="1" x14ac:dyDescent="0.25">
      <c r="A7834"/>
      <c r="B7834"/>
      <c r="C7834" s="33"/>
      <c r="D7834" s="33"/>
      <c r="E7834" s="33"/>
      <c r="F7834" s="33"/>
      <c r="G7834" s="33"/>
      <c r="N7834"/>
      <c r="O7834"/>
      <c r="P7834"/>
      <c r="Q7834"/>
      <c r="R7834"/>
      <c r="S7834"/>
      <c r="T7834"/>
      <c r="U7834"/>
      <c r="V7834"/>
      <c r="W7834"/>
      <c r="X7834" s="410"/>
      <c r="Y7834" s="410"/>
      <c r="Z7834" s="410"/>
      <c r="AA7834" s="410"/>
      <c r="AB7834" s="410"/>
      <c r="AC7834" s="410"/>
      <c r="AD7834" s="410"/>
    </row>
    <row r="7835" spans="1:30" s="30" customFormat="1" x14ac:dyDescent="0.25">
      <c r="A7835"/>
      <c r="B7835"/>
      <c r="C7835" s="33"/>
      <c r="D7835" s="33"/>
      <c r="E7835" s="33"/>
      <c r="F7835" s="33"/>
      <c r="G7835" s="33"/>
      <c r="N7835"/>
      <c r="O7835"/>
      <c r="P7835"/>
      <c r="Q7835"/>
      <c r="R7835"/>
      <c r="S7835"/>
      <c r="T7835"/>
      <c r="U7835"/>
      <c r="V7835"/>
      <c r="W7835"/>
      <c r="X7835" s="410"/>
      <c r="Y7835" s="410"/>
      <c r="Z7835" s="410"/>
      <c r="AA7835" s="410"/>
      <c r="AB7835" s="410"/>
      <c r="AC7835" s="410"/>
      <c r="AD7835" s="410"/>
    </row>
    <row r="7836" spans="1:30" s="30" customFormat="1" x14ac:dyDescent="0.25">
      <c r="A7836"/>
      <c r="B7836"/>
      <c r="C7836" s="33"/>
      <c r="D7836" s="33"/>
      <c r="E7836" s="33"/>
      <c r="F7836" s="33"/>
      <c r="G7836" s="33"/>
      <c r="N7836"/>
      <c r="O7836"/>
      <c r="P7836"/>
      <c r="Q7836"/>
      <c r="R7836"/>
      <c r="S7836"/>
      <c r="T7836"/>
      <c r="U7836"/>
      <c r="V7836"/>
      <c r="W7836"/>
      <c r="X7836" s="410"/>
      <c r="Y7836" s="410"/>
      <c r="Z7836" s="410"/>
      <c r="AA7836" s="410"/>
      <c r="AB7836" s="410"/>
      <c r="AC7836" s="410"/>
      <c r="AD7836" s="410"/>
    </row>
    <row r="7837" spans="1:30" s="30" customFormat="1" x14ac:dyDescent="0.25">
      <c r="A7837"/>
      <c r="B7837"/>
      <c r="C7837" s="33"/>
      <c r="D7837" s="33"/>
      <c r="E7837" s="33"/>
      <c r="F7837" s="33"/>
      <c r="G7837" s="33"/>
      <c r="N7837"/>
      <c r="O7837"/>
      <c r="P7837"/>
      <c r="Q7837"/>
      <c r="R7837"/>
      <c r="S7837"/>
      <c r="T7837"/>
      <c r="U7837"/>
      <c r="V7837"/>
      <c r="W7837"/>
      <c r="X7837" s="410"/>
      <c r="Y7837" s="410"/>
      <c r="Z7837" s="410"/>
      <c r="AA7837" s="410"/>
      <c r="AB7837" s="410"/>
      <c r="AC7837" s="410"/>
      <c r="AD7837" s="410"/>
    </row>
    <row r="7838" spans="1:30" s="30" customFormat="1" x14ac:dyDescent="0.25">
      <c r="A7838"/>
      <c r="B7838"/>
      <c r="C7838" s="33"/>
      <c r="D7838" s="33"/>
      <c r="E7838" s="33"/>
      <c r="F7838" s="33"/>
      <c r="G7838" s="33"/>
      <c r="N7838"/>
      <c r="O7838"/>
      <c r="P7838"/>
      <c r="Q7838"/>
      <c r="R7838"/>
      <c r="S7838"/>
      <c r="T7838"/>
      <c r="U7838"/>
      <c r="V7838"/>
      <c r="W7838"/>
      <c r="X7838" s="410"/>
      <c r="Y7838" s="410"/>
      <c r="Z7838" s="410"/>
      <c r="AA7838" s="410"/>
      <c r="AB7838" s="410"/>
      <c r="AC7838" s="410"/>
      <c r="AD7838" s="410"/>
    </row>
    <row r="7839" spans="1:30" s="30" customFormat="1" x14ac:dyDescent="0.25">
      <c r="A7839"/>
      <c r="B7839"/>
      <c r="C7839" s="33"/>
      <c r="D7839" s="33"/>
      <c r="E7839" s="33"/>
      <c r="F7839" s="33"/>
      <c r="G7839" s="33"/>
      <c r="N7839"/>
      <c r="O7839"/>
      <c r="P7839"/>
      <c r="Q7839"/>
      <c r="R7839"/>
      <c r="S7839"/>
      <c r="T7839"/>
      <c r="U7839"/>
      <c r="V7839"/>
      <c r="W7839"/>
      <c r="X7839" s="410"/>
      <c r="Y7839" s="410"/>
      <c r="Z7839" s="410"/>
      <c r="AA7839" s="410"/>
      <c r="AB7839" s="410"/>
      <c r="AC7839" s="410"/>
      <c r="AD7839" s="410"/>
    </row>
    <row r="7840" spans="1:30" s="30" customFormat="1" x14ac:dyDescent="0.25">
      <c r="A7840"/>
      <c r="B7840"/>
      <c r="C7840" s="33"/>
      <c r="D7840" s="33"/>
      <c r="E7840" s="33"/>
      <c r="F7840" s="33"/>
      <c r="G7840" s="33"/>
      <c r="N7840"/>
      <c r="O7840"/>
      <c r="P7840"/>
      <c r="Q7840"/>
      <c r="R7840"/>
      <c r="S7840"/>
      <c r="T7840"/>
      <c r="U7840"/>
      <c r="V7840"/>
      <c r="W7840"/>
      <c r="X7840" s="410"/>
      <c r="Y7840" s="410"/>
      <c r="Z7840" s="410"/>
      <c r="AA7840" s="410"/>
      <c r="AB7840" s="410"/>
      <c r="AC7840" s="410"/>
      <c r="AD7840" s="410"/>
    </row>
    <row r="7841" spans="1:30" s="30" customFormat="1" x14ac:dyDescent="0.25">
      <c r="A7841"/>
      <c r="B7841"/>
      <c r="C7841" s="33"/>
      <c r="D7841" s="33"/>
      <c r="E7841" s="33"/>
      <c r="F7841" s="33"/>
      <c r="G7841" s="33"/>
      <c r="N7841"/>
      <c r="O7841"/>
      <c r="P7841"/>
      <c r="Q7841"/>
      <c r="R7841"/>
      <c r="S7841"/>
      <c r="T7841"/>
      <c r="U7841"/>
      <c r="V7841"/>
      <c r="W7841"/>
      <c r="X7841" s="410"/>
      <c r="Y7841" s="410"/>
      <c r="Z7841" s="410"/>
      <c r="AA7841" s="410"/>
      <c r="AB7841" s="410"/>
      <c r="AC7841" s="410"/>
      <c r="AD7841" s="410"/>
    </row>
    <row r="7842" spans="1:30" s="30" customFormat="1" x14ac:dyDescent="0.25">
      <c r="A7842"/>
      <c r="B7842"/>
      <c r="C7842" s="33"/>
      <c r="D7842" s="33"/>
      <c r="E7842" s="33"/>
      <c r="F7842" s="33"/>
      <c r="G7842" s="33"/>
      <c r="N7842"/>
      <c r="O7842"/>
      <c r="P7842"/>
      <c r="Q7842"/>
      <c r="R7842"/>
      <c r="S7842"/>
      <c r="T7842"/>
      <c r="U7842"/>
      <c r="V7842"/>
      <c r="W7842"/>
      <c r="X7842" s="410"/>
      <c r="Y7842" s="410"/>
      <c r="Z7842" s="410"/>
      <c r="AA7842" s="410"/>
      <c r="AB7842" s="410"/>
      <c r="AC7842" s="410"/>
      <c r="AD7842" s="410"/>
    </row>
    <row r="7843" spans="1:30" s="30" customFormat="1" x14ac:dyDescent="0.25">
      <c r="A7843"/>
      <c r="B7843"/>
      <c r="C7843" s="33"/>
      <c r="D7843" s="33"/>
      <c r="E7843" s="33"/>
      <c r="F7843" s="33"/>
      <c r="G7843" s="33"/>
      <c r="N7843"/>
      <c r="O7843"/>
      <c r="P7843"/>
      <c r="Q7843"/>
      <c r="R7843"/>
      <c r="S7843"/>
      <c r="T7843"/>
      <c r="U7843"/>
      <c r="V7843"/>
      <c r="W7843"/>
      <c r="X7843" s="410"/>
      <c r="Y7843" s="410"/>
      <c r="Z7843" s="410"/>
      <c r="AA7843" s="410"/>
      <c r="AB7843" s="410"/>
      <c r="AC7843" s="410"/>
      <c r="AD7843" s="410"/>
    </row>
    <row r="7844" spans="1:30" s="30" customFormat="1" x14ac:dyDescent="0.25">
      <c r="A7844"/>
      <c r="B7844"/>
      <c r="C7844" s="33"/>
      <c r="D7844" s="33"/>
      <c r="E7844" s="33"/>
      <c r="F7844" s="33"/>
      <c r="G7844" s="33"/>
      <c r="N7844"/>
      <c r="O7844"/>
      <c r="P7844"/>
      <c r="Q7844"/>
      <c r="R7844"/>
      <c r="S7844"/>
      <c r="T7844"/>
      <c r="U7844"/>
      <c r="V7844"/>
      <c r="W7844"/>
      <c r="X7844" s="410"/>
      <c r="Y7844" s="410"/>
      <c r="Z7844" s="410"/>
      <c r="AA7844" s="410"/>
      <c r="AB7844" s="410"/>
      <c r="AC7844" s="410"/>
      <c r="AD7844" s="410"/>
    </row>
    <row r="7845" spans="1:30" s="30" customFormat="1" x14ac:dyDescent="0.25">
      <c r="A7845"/>
      <c r="B7845"/>
      <c r="C7845" s="33"/>
      <c r="D7845" s="33"/>
      <c r="E7845" s="33"/>
      <c r="F7845" s="33"/>
      <c r="G7845" s="33"/>
      <c r="N7845"/>
      <c r="O7845"/>
      <c r="P7845"/>
      <c r="Q7845"/>
      <c r="R7845"/>
      <c r="S7845"/>
      <c r="T7845"/>
      <c r="U7845"/>
      <c r="V7845"/>
      <c r="W7845"/>
      <c r="X7845" s="410"/>
      <c r="Y7845" s="410"/>
      <c r="Z7845" s="410"/>
      <c r="AA7845" s="410"/>
      <c r="AB7845" s="410"/>
      <c r="AC7845" s="410"/>
      <c r="AD7845" s="410"/>
    </row>
    <row r="7846" spans="1:30" s="30" customFormat="1" x14ac:dyDescent="0.25">
      <c r="A7846"/>
      <c r="B7846"/>
      <c r="C7846" s="33"/>
      <c r="D7846" s="33"/>
      <c r="E7846" s="33"/>
      <c r="F7846" s="33"/>
      <c r="G7846" s="33"/>
      <c r="N7846"/>
      <c r="O7846"/>
      <c r="P7846"/>
      <c r="Q7846"/>
      <c r="R7846"/>
      <c r="S7846"/>
      <c r="T7846"/>
      <c r="U7846"/>
      <c r="V7846"/>
      <c r="W7846"/>
      <c r="X7846" s="410"/>
      <c r="Y7846" s="410"/>
      <c r="Z7846" s="410"/>
      <c r="AA7846" s="410"/>
      <c r="AB7846" s="410"/>
      <c r="AC7846" s="410"/>
      <c r="AD7846" s="410"/>
    </row>
    <row r="7847" spans="1:30" s="30" customFormat="1" x14ac:dyDescent="0.25">
      <c r="A7847"/>
      <c r="B7847"/>
      <c r="C7847" s="33"/>
      <c r="D7847" s="33"/>
      <c r="E7847" s="33"/>
      <c r="F7847" s="33"/>
      <c r="G7847" s="33"/>
      <c r="N7847"/>
      <c r="O7847"/>
      <c r="P7847"/>
      <c r="Q7847"/>
      <c r="R7847"/>
      <c r="S7847"/>
      <c r="T7847"/>
      <c r="U7847"/>
      <c r="V7847"/>
      <c r="W7847"/>
      <c r="X7847" s="410"/>
      <c r="Y7847" s="410"/>
      <c r="Z7847" s="410"/>
      <c r="AA7847" s="410"/>
      <c r="AB7847" s="410"/>
      <c r="AC7847" s="410"/>
      <c r="AD7847" s="410"/>
    </row>
    <row r="7848" spans="1:30" s="30" customFormat="1" x14ac:dyDescent="0.25">
      <c r="A7848"/>
      <c r="B7848"/>
      <c r="C7848" s="33"/>
      <c r="D7848" s="33"/>
      <c r="E7848" s="33"/>
      <c r="F7848" s="33"/>
      <c r="G7848" s="33"/>
      <c r="N7848"/>
      <c r="O7848"/>
      <c r="P7848"/>
      <c r="Q7848"/>
      <c r="R7848"/>
      <c r="S7848"/>
      <c r="T7848"/>
      <c r="U7848"/>
      <c r="V7848"/>
      <c r="W7848"/>
      <c r="X7848" s="410"/>
      <c r="Y7848" s="410"/>
      <c r="Z7848" s="410"/>
      <c r="AA7848" s="410"/>
      <c r="AB7848" s="410"/>
      <c r="AC7848" s="410"/>
      <c r="AD7848" s="410"/>
    </row>
    <row r="7849" spans="1:30" s="30" customFormat="1" x14ac:dyDescent="0.25">
      <c r="A7849"/>
      <c r="B7849"/>
      <c r="C7849" s="33"/>
      <c r="D7849" s="33"/>
      <c r="E7849" s="33"/>
      <c r="F7849" s="33"/>
      <c r="G7849" s="33"/>
      <c r="N7849"/>
      <c r="O7849"/>
      <c r="P7849"/>
      <c r="Q7849"/>
      <c r="R7849"/>
      <c r="S7849"/>
      <c r="T7849"/>
      <c r="U7849"/>
      <c r="V7849"/>
      <c r="W7849"/>
      <c r="X7849" s="410"/>
      <c r="Y7849" s="410"/>
      <c r="Z7849" s="410"/>
      <c r="AA7849" s="410"/>
      <c r="AB7849" s="410"/>
      <c r="AC7849" s="410"/>
      <c r="AD7849" s="410"/>
    </row>
    <row r="7850" spans="1:30" s="30" customFormat="1" x14ac:dyDescent="0.25">
      <c r="A7850"/>
      <c r="B7850"/>
      <c r="C7850" s="33"/>
      <c r="D7850" s="33"/>
      <c r="E7850" s="33"/>
      <c r="F7850" s="33"/>
      <c r="G7850" s="33"/>
      <c r="N7850"/>
      <c r="O7850"/>
      <c r="P7850"/>
      <c r="Q7850"/>
      <c r="R7850"/>
      <c r="S7850"/>
      <c r="T7850"/>
      <c r="U7850"/>
      <c r="V7850"/>
      <c r="W7850"/>
      <c r="X7850" s="410"/>
      <c r="Y7850" s="410"/>
      <c r="Z7850" s="410"/>
      <c r="AA7850" s="410"/>
      <c r="AB7850" s="410"/>
      <c r="AC7850" s="410"/>
      <c r="AD7850" s="410"/>
    </row>
    <row r="7851" spans="1:30" s="30" customFormat="1" x14ac:dyDescent="0.25">
      <c r="A7851"/>
      <c r="B7851"/>
      <c r="C7851" s="33"/>
      <c r="D7851" s="33"/>
      <c r="E7851" s="33"/>
      <c r="F7851" s="33"/>
      <c r="G7851" s="33"/>
      <c r="N7851"/>
      <c r="O7851"/>
      <c r="P7851"/>
      <c r="Q7851"/>
      <c r="R7851"/>
      <c r="S7851"/>
      <c r="T7851"/>
      <c r="U7851"/>
      <c r="V7851"/>
      <c r="W7851"/>
      <c r="X7851" s="410"/>
      <c r="Y7851" s="410"/>
      <c r="Z7851" s="410"/>
      <c r="AA7851" s="410"/>
      <c r="AB7851" s="410"/>
      <c r="AC7851" s="410"/>
      <c r="AD7851" s="410"/>
    </row>
    <row r="7852" spans="1:30" s="30" customFormat="1" x14ac:dyDescent="0.25">
      <c r="A7852"/>
      <c r="B7852"/>
      <c r="C7852" s="33"/>
      <c r="D7852" s="33"/>
      <c r="E7852" s="33"/>
      <c r="F7852" s="33"/>
      <c r="G7852" s="33"/>
      <c r="N7852"/>
      <c r="O7852"/>
      <c r="P7852"/>
      <c r="Q7852"/>
      <c r="R7852"/>
      <c r="S7852"/>
      <c r="T7852"/>
      <c r="U7852"/>
      <c r="V7852"/>
      <c r="W7852"/>
      <c r="X7852" s="410"/>
      <c r="Y7852" s="410"/>
      <c r="Z7852" s="410"/>
      <c r="AA7852" s="410"/>
      <c r="AB7852" s="410"/>
      <c r="AC7852" s="410"/>
      <c r="AD7852" s="410"/>
    </row>
    <row r="7853" spans="1:30" s="30" customFormat="1" x14ac:dyDescent="0.25">
      <c r="A7853"/>
      <c r="B7853"/>
      <c r="C7853" s="33"/>
      <c r="D7853" s="33"/>
      <c r="E7853" s="33"/>
      <c r="F7853" s="33"/>
      <c r="G7853" s="33"/>
      <c r="N7853"/>
      <c r="O7853"/>
      <c r="P7853"/>
      <c r="Q7853"/>
      <c r="R7853"/>
      <c r="S7853"/>
      <c r="T7853"/>
      <c r="U7853"/>
      <c r="V7853"/>
      <c r="W7853"/>
      <c r="X7853" s="410"/>
      <c r="Y7853" s="410"/>
      <c r="Z7853" s="410"/>
      <c r="AA7853" s="410"/>
      <c r="AB7853" s="410"/>
      <c r="AC7853" s="410"/>
      <c r="AD7853" s="410"/>
    </row>
    <row r="7854" spans="1:30" s="30" customFormat="1" x14ac:dyDescent="0.25">
      <c r="A7854"/>
      <c r="B7854"/>
      <c r="C7854" s="33"/>
      <c r="D7854" s="33"/>
      <c r="E7854" s="33"/>
      <c r="F7854" s="33"/>
      <c r="G7854" s="33"/>
      <c r="N7854"/>
      <c r="O7854"/>
      <c r="P7854"/>
      <c r="Q7854"/>
      <c r="R7854"/>
      <c r="S7854"/>
      <c r="T7854"/>
      <c r="U7854"/>
      <c r="V7854"/>
      <c r="W7854"/>
      <c r="X7854" s="410"/>
      <c r="Y7854" s="410"/>
      <c r="Z7854" s="410"/>
      <c r="AA7854" s="410"/>
      <c r="AB7854" s="410"/>
      <c r="AC7854" s="410"/>
      <c r="AD7854" s="410"/>
    </row>
    <row r="7855" spans="1:30" s="30" customFormat="1" x14ac:dyDescent="0.25">
      <c r="A7855"/>
      <c r="B7855"/>
      <c r="C7855" s="33"/>
      <c r="D7855" s="33"/>
      <c r="E7855" s="33"/>
      <c r="F7855" s="33"/>
      <c r="G7855" s="33"/>
      <c r="N7855"/>
      <c r="O7855"/>
      <c r="P7855"/>
      <c r="Q7855"/>
      <c r="R7855"/>
      <c r="S7855"/>
      <c r="T7855"/>
      <c r="U7855"/>
      <c r="V7855"/>
      <c r="W7855"/>
      <c r="X7855" s="410"/>
      <c r="Y7855" s="410"/>
      <c r="Z7855" s="410"/>
      <c r="AA7855" s="410"/>
      <c r="AB7855" s="410"/>
      <c r="AC7855" s="410"/>
      <c r="AD7855" s="410"/>
    </row>
    <row r="7856" spans="1:30" s="30" customFormat="1" x14ac:dyDescent="0.25">
      <c r="A7856"/>
      <c r="B7856"/>
      <c r="C7856" s="33"/>
      <c r="D7856" s="33"/>
      <c r="E7856" s="33"/>
      <c r="F7856" s="33"/>
      <c r="G7856" s="33"/>
      <c r="N7856"/>
      <c r="O7856"/>
      <c r="P7856"/>
      <c r="Q7856"/>
      <c r="R7856"/>
      <c r="S7856"/>
      <c r="T7856"/>
      <c r="U7856"/>
      <c r="V7856"/>
      <c r="W7856"/>
      <c r="X7856" s="410"/>
      <c r="Y7856" s="410"/>
      <c r="Z7856" s="410"/>
      <c r="AA7856" s="410"/>
      <c r="AB7856" s="410"/>
      <c r="AC7856" s="410"/>
      <c r="AD7856" s="410"/>
    </row>
    <row r="7857" spans="1:30" s="30" customFormat="1" x14ac:dyDescent="0.25">
      <c r="A7857"/>
      <c r="B7857"/>
      <c r="C7857" s="33"/>
      <c r="D7857" s="33"/>
      <c r="E7857" s="33"/>
      <c r="F7857" s="33"/>
      <c r="G7857" s="33"/>
      <c r="N7857"/>
      <c r="O7857"/>
      <c r="P7857"/>
      <c r="Q7857"/>
      <c r="R7857"/>
      <c r="S7857"/>
      <c r="T7857"/>
      <c r="U7857"/>
      <c r="V7857"/>
      <c r="W7857"/>
      <c r="X7857" s="410"/>
      <c r="Y7857" s="410"/>
      <c r="Z7857" s="410"/>
      <c r="AA7857" s="410"/>
      <c r="AB7857" s="410"/>
      <c r="AC7857" s="410"/>
      <c r="AD7857" s="410"/>
    </row>
    <row r="7858" spans="1:30" s="30" customFormat="1" x14ac:dyDescent="0.25">
      <c r="A7858"/>
      <c r="B7858"/>
      <c r="C7858" s="33"/>
      <c r="D7858" s="33"/>
      <c r="E7858" s="33"/>
      <c r="F7858" s="33"/>
      <c r="G7858" s="33"/>
      <c r="N7858"/>
      <c r="O7858"/>
      <c r="P7858"/>
      <c r="Q7858"/>
      <c r="R7858"/>
      <c r="S7858"/>
      <c r="T7858"/>
      <c r="U7858"/>
      <c r="V7858"/>
      <c r="W7858"/>
      <c r="X7858" s="410"/>
      <c r="Y7858" s="410"/>
      <c r="Z7858" s="410"/>
      <c r="AA7858" s="410"/>
      <c r="AB7858" s="410"/>
      <c r="AC7858" s="410"/>
      <c r="AD7858" s="410"/>
    </row>
    <row r="7859" spans="1:30" s="30" customFormat="1" x14ac:dyDescent="0.25">
      <c r="A7859"/>
      <c r="B7859"/>
      <c r="C7859" s="33"/>
      <c r="D7859" s="33"/>
      <c r="E7859" s="33"/>
      <c r="F7859" s="33"/>
      <c r="G7859" s="33"/>
      <c r="N7859"/>
      <c r="O7859"/>
      <c r="P7859"/>
      <c r="Q7859"/>
      <c r="R7859"/>
      <c r="S7859"/>
      <c r="T7859"/>
      <c r="U7859"/>
      <c r="V7859"/>
      <c r="W7859"/>
      <c r="X7859" s="410"/>
      <c r="Y7859" s="410"/>
      <c r="Z7859" s="410"/>
      <c r="AA7859" s="410"/>
      <c r="AB7859" s="410"/>
      <c r="AC7859" s="410"/>
      <c r="AD7859" s="410"/>
    </row>
    <row r="7860" spans="1:30" s="30" customFormat="1" x14ac:dyDescent="0.25">
      <c r="A7860"/>
      <c r="B7860"/>
      <c r="C7860" s="33"/>
      <c r="D7860" s="33"/>
      <c r="E7860" s="33"/>
      <c r="F7860" s="33"/>
      <c r="G7860" s="33"/>
      <c r="N7860"/>
      <c r="O7860"/>
      <c r="P7860"/>
      <c r="Q7860"/>
      <c r="R7860"/>
      <c r="S7860"/>
      <c r="T7860"/>
      <c r="U7860"/>
      <c r="V7860"/>
      <c r="W7860"/>
      <c r="X7860" s="410"/>
      <c r="Y7860" s="410"/>
      <c r="Z7860" s="410"/>
      <c r="AA7860" s="410"/>
      <c r="AB7860" s="410"/>
      <c r="AC7860" s="410"/>
      <c r="AD7860" s="410"/>
    </row>
    <row r="7861" spans="1:30" s="30" customFormat="1" x14ac:dyDescent="0.25">
      <c r="A7861"/>
      <c r="B7861"/>
      <c r="C7861" s="33"/>
      <c r="D7861" s="33"/>
      <c r="E7861" s="33"/>
      <c r="F7861" s="33"/>
      <c r="G7861" s="33"/>
      <c r="N7861"/>
      <c r="O7861"/>
      <c r="P7861"/>
      <c r="Q7861"/>
      <c r="R7861"/>
      <c r="S7861"/>
      <c r="T7861"/>
      <c r="U7861"/>
      <c r="V7861"/>
      <c r="W7861"/>
      <c r="X7861" s="410"/>
      <c r="Y7861" s="410"/>
      <c r="Z7861" s="410"/>
      <c r="AA7861" s="410"/>
      <c r="AB7861" s="410"/>
      <c r="AC7861" s="410"/>
      <c r="AD7861" s="410"/>
    </row>
    <row r="7862" spans="1:30" s="30" customFormat="1" x14ac:dyDescent="0.25">
      <c r="A7862"/>
      <c r="B7862"/>
      <c r="C7862" s="33"/>
      <c r="D7862" s="33"/>
      <c r="E7862" s="33"/>
      <c r="F7862" s="33"/>
      <c r="G7862" s="33"/>
      <c r="N7862"/>
      <c r="O7862"/>
      <c r="P7862"/>
      <c r="Q7862"/>
      <c r="R7862"/>
      <c r="S7862"/>
      <c r="T7862"/>
      <c r="U7862"/>
      <c r="V7862"/>
      <c r="W7862"/>
      <c r="X7862" s="410"/>
      <c r="Y7862" s="410"/>
      <c r="Z7862" s="410"/>
      <c r="AA7862" s="410"/>
      <c r="AB7862" s="410"/>
      <c r="AC7862" s="410"/>
      <c r="AD7862" s="410"/>
    </row>
    <row r="7863" spans="1:30" s="30" customFormat="1" x14ac:dyDescent="0.25">
      <c r="A7863"/>
      <c r="B7863"/>
      <c r="C7863" s="33"/>
      <c r="D7863" s="33"/>
      <c r="E7863" s="33"/>
      <c r="F7863" s="33"/>
      <c r="G7863" s="33"/>
      <c r="N7863"/>
      <c r="O7863"/>
      <c r="P7863"/>
      <c r="Q7863"/>
      <c r="R7863"/>
      <c r="S7863"/>
      <c r="T7863"/>
      <c r="U7863"/>
      <c r="V7863"/>
      <c r="W7863"/>
      <c r="X7863" s="410"/>
      <c r="Y7863" s="410"/>
      <c r="Z7863" s="410"/>
      <c r="AA7863" s="410"/>
      <c r="AB7863" s="410"/>
      <c r="AC7863" s="410"/>
      <c r="AD7863" s="410"/>
    </row>
    <row r="7864" spans="1:30" s="30" customFormat="1" x14ac:dyDescent="0.25">
      <c r="A7864"/>
      <c r="B7864"/>
      <c r="C7864" s="33"/>
      <c r="D7864" s="33"/>
      <c r="E7864" s="33"/>
      <c r="F7864" s="33"/>
      <c r="G7864" s="33"/>
      <c r="N7864"/>
      <c r="O7864"/>
      <c r="P7864"/>
      <c r="Q7864"/>
      <c r="R7864"/>
      <c r="S7864"/>
      <c r="T7864"/>
      <c r="U7864"/>
      <c r="V7864"/>
      <c r="W7864"/>
      <c r="X7864" s="410"/>
      <c r="Y7864" s="410"/>
      <c r="Z7864" s="410"/>
      <c r="AA7864" s="410"/>
      <c r="AB7864" s="410"/>
      <c r="AC7864" s="410"/>
      <c r="AD7864" s="410"/>
    </row>
    <row r="7865" spans="1:30" s="30" customFormat="1" x14ac:dyDescent="0.25">
      <c r="A7865"/>
      <c r="B7865"/>
      <c r="C7865" s="33"/>
      <c r="D7865" s="33"/>
      <c r="E7865" s="33"/>
      <c r="F7865" s="33"/>
      <c r="G7865" s="33"/>
      <c r="N7865"/>
      <c r="O7865"/>
      <c r="P7865"/>
      <c r="Q7865"/>
      <c r="R7865"/>
      <c r="S7865"/>
      <c r="T7865"/>
      <c r="U7865"/>
      <c r="V7865"/>
      <c r="W7865"/>
      <c r="X7865" s="410"/>
      <c r="Y7865" s="410"/>
      <c r="Z7865" s="410"/>
      <c r="AA7865" s="410"/>
      <c r="AB7865" s="410"/>
      <c r="AC7865" s="410"/>
      <c r="AD7865" s="410"/>
    </row>
    <row r="7866" spans="1:30" s="30" customFormat="1" x14ac:dyDescent="0.25">
      <c r="A7866"/>
      <c r="B7866"/>
      <c r="C7866" s="33"/>
      <c r="D7866" s="33"/>
      <c r="E7866" s="33"/>
      <c r="F7866" s="33"/>
      <c r="G7866" s="33"/>
      <c r="N7866"/>
      <c r="O7866"/>
      <c r="P7866"/>
      <c r="Q7866"/>
      <c r="R7866"/>
      <c r="S7866"/>
      <c r="T7866"/>
      <c r="U7866"/>
      <c r="V7866"/>
      <c r="W7866"/>
      <c r="X7866" s="410"/>
      <c r="Y7866" s="410"/>
      <c r="Z7866" s="410"/>
      <c r="AA7866" s="410"/>
      <c r="AB7866" s="410"/>
      <c r="AC7866" s="410"/>
      <c r="AD7866" s="410"/>
    </row>
    <row r="7867" spans="1:30" s="30" customFormat="1" x14ac:dyDescent="0.25">
      <c r="A7867"/>
      <c r="B7867"/>
      <c r="C7867" s="33"/>
      <c r="D7867" s="33"/>
      <c r="E7867" s="33"/>
      <c r="F7867" s="33"/>
      <c r="G7867" s="33"/>
      <c r="N7867"/>
      <c r="O7867"/>
      <c r="P7867"/>
      <c r="Q7867"/>
      <c r="R7867"/>
      <c r="S7867"/>
      <c r="T7867"/>
      <c r="U7867"/>
      <c r="V7867"/>
      <c r="W7867"/>
      <c r="X7867" s="410"/>
      <c r="Y7867" s="410"/>
      <c r="Z7867" s="410"/>
      <c r="AA7867" s="410"/>
      <c r="AB7867" s="410"/>
      <c r="AC7867" s="410"/>
      <c r="AD7867" s="410"/>
    </row>
    <row r="7868" spans="1:30" s="30" customFormat="1" x14ac:dyDescent="0.25">
      <c r="A7868"/>
      <c r="B7868"/>
      <c r="C7868" s="33"/>
      <c r="D7868" s="33"/>
      <c r="E7868" s="33"/>
      <c r="F7868" s="33"/>
      <c r="G7868" s="33"/>
      <c r="N7868"/>
      <c r="O7868"/>
      <c r="P7868"/>
      <c r="Q7868"/>
      <c r="R7868"/>
      <c r="S7868"/>
      <c r="T7868"/>
      <c r="U7868"/>
      <c r="V7868"/>
      <c r="W7868"/>
      <c r="X7868" s="410"/>
      <c r="Y7868" s="410"/>
      <c r="Z7868" s="410"/>
      <c r="AA7868" s="410"/>
      <c r="AB7868" s="410"/>
      <c r="AC7868" s="410"/>
      <c r="AD7868" s="410"/>
    </row>
    <row r="7869" spans="1:30" s="30" customFormat="1" x14ac:dyDescent="0.25">
      <c r="A7869"/>
      <c r="B7869"/>
      <c r="C7869" s="33"/>
      <c r="D7869" s="33"/>
      <c r="E7869" s="33"/>
      <c r="F7869" s="33"/>
      <c r="G7869" s="33"/>
      <c r="N7869"/>
      <c r="O7869"/>
      <c r="P7869"/>
      <c r="Q7869"/>
      <c r="R7869"/>
      <c r="S7869"/>
      <c r="T7869"/>
      <c r="U7869"/>
      <c r="V7869"/>
      <c r="W7869"/>
      <c r="X7869" s="410"/>
      <c r="Y7869" s="410"/>
      <c r="Z7869" s="410"/>
      <c r="AA7869" s="410"/>
      <c r="AB7869" s="410"/>
      <c r="AC7869" s="410"/>
      <c r="AD7869" s="410"/>
    </row>
    <row r="7870" spans="1:30" s="30" customFormat="1" x14ac:dyDescent="0.25">
      <c r="A7870"/>
      <c r="B7870"/>
      <c r="C7870" s="33"/>
      <c r="D7870" s="33"/>
      <c r="E7870" s="33"/>
      <c r="F7870" s="33"/>
      <c r="G7870" s="33"/>
      <c r="N7870"/>
      <c r="O7870"/>
      <c r="P7870"/>
      <c r="Q7870"/>
      <c r="R7870"/>
      <c r="S7870"/>
      <c r="T7870"/>
      <c r="U7870"/>
      <c r="V7870"/>
      <c r="W7870"/>
      <c r="X7870" s="410"/>
      <c r="Y7870" s="410"/>
      <c r="Z7870" s="410"/>
      <c r="AA7870" s="410"/>
      <c r="AB7870" s="410"/>
      <c r="AC7870" s="410"/>
      <c r="AD7870" s="410"/>
    </row>
    <row r="7871" spans="1:30" s="30" customFormat="1" x14ac:dyDescent="0.25">
      <c r="A7871"/>
      <c r="B7871"/>
      <c r="C7871" s="33"/>
      <c r="D7871" s="33"/>
      <c r="E7871" s="33"/>
      <c r="F7871" s="33"/>
      <c r="G7871" s="33"/>
      <c r="N7871"/>
      <c r="O7871"/>
      <c r="P7871"/>
      <c r="Q7871"/>
      <c r="R7871"/>
      <c r="S7871"/>
      <c r="T7871"/>
      <c r="U7871"/>
      <c r="V7871"/>
      <c r="W7871"/>
      <c r="X7871" s="410"/>
      <c r="Y7871" s="410"/>
      <c r="Z7871" s="410"/>
      <c r="AA7871" s="410"/>
      <c r="AB7871" s="410"/>
      <c r="AC7871" s="410"/>
      <c r="AD7871" s="410"/>
    </row>
    <row r="7872" spans="1:30" s="30" customFormat="1" x14ac:dyDescent="0.25">
      <c r="A7872"/>
      <c r="B7872"/>
      <c r="C7872" s="33"/>
      <c r="D7872" s="33"/>
      <c r="E7872" s="33"/>
      <c r="F7872" s="33"/>
      <c r="G7872" s="33"/>
      <c r="N7872"/>
      <c r="O7872"/>
      <c r="P7872"/>
      <c r="Q7872"/>
      <c r="R7872"/>
      <c r="S7872"/>
      <c r="T7872"/>
      <c r="U7872"/>
      <c r="V7872"/>
      <c r="W7872"/>
      <c r="X7872" s="410"/>
      <c r="Y7872" s="410"/>
      <c r="Z7872" s="410"/>
      <c r="AA7872" s="410"/>
      <c r="AB7872" s="410"/>
      <c r="AC7872" s="410"/>
      <c r="AD7872" s="410"/>
    </row>
    <row r="7873" spans="1:30" s="30" customFormat="1" x14ac:dyDescent="0.25">
      <c r="A7873"/>
      <c r="B7873"/>
      <c r="C7873" s="33"/>
      <c r="D7873" s="33"/>
      <c r="E7873" s="33"/>
      <c r="F7873" s="33"/>
      <c r="G7873" s="33"/>
      <c r="N7873"/>
      <c r="O7873"/>
      <c r="P7873"/>
      <c r="Q7873"/>
      <c r="R7873"/>
      <c r="S7873"/>
      <c r="T7873"/>
      <c r="U7873"/>
      <c r="V7873"/>
      <c r="W7873"/>
      <c r="X7873" s="410"/>
      <c r="Y7873" s="410"/>
      <c r="Z7873" s="410"/>
      <c r="AA7873" s="410"/>
      <c r="AB7873" s="410"/>
      <c r="AC7873" s="410"/>
      <c r="AD7873" s="410"/>
    </row>
    <row r="7874" spans="1:30" s="30" customFormat="1" x14ac:dyDescent="0.25">
      <c r="A7874"/>
      <c r="B7874"/>
      <c r="C7874" s="33"/>
      <c r="D7874" s="33"/>
      <c r="E7874" s="33"/>
      <c r="F7874" s="33"/>
      <c r="G7874" s="33"/>
      <c r="N7874"/>
      <c r="O7874"/>
      <c r="P7874"/>
      <c r="Q7874"/>
      <c r="R7874"/>
      <c r="S7874"/>
      <c r="T7874"/>
      <c r="U7874"/>
      <c r="V7874"/>
      <c r="W7874"/>
      <c r="X7874" s="410"/>
      <c r="Y7874" s="410"/>
      <c r="Z7874" s="410"/>
      <c r="AA7874" s="410"/>
      <c r="AB7874" s="410"/>
      <c r="AC7874" s="410"/>
      <c r="AD7874" s="410"/>
    </row>
    <row r="7875" spans="1:30" s="30" customFormat="1" x14ac:dyDescent="0.25">
      <c r="A7875"/>
      <c r="B7875"/>
      <c r="C7875" s="33"/>
      <c r="D7875" s="33"/>
      <c r="E7875" s="33"/>
      <c r="F7875" s="33"/>
      <c r="G7875" s="33"/>
      <c r="N7875"/>
      <c r="O7875"/>
      <c r="P7875"/>
      <c r="Q7875"/>
      <c r="R7875"/>
      <c r="S7875"/>
      <c r="T7875"/>
      <c r="U7875"/>
      <c r="V7875"/>
      <c r="W7875"/>
      <c r="X7875" s="410"/>
      <c r="Y7875" s="410"/>
      <c r="Z7875" s="410"/>
      <c r="AA7875" s="410"/>
      <c r="AB7875" s="410"/>
      <c r="AC7875" s="410"/>
      <c r="AD7875" s="410"/>
    </row>
    <row r="7876" spans="1:30" s="30" customFormat="1" x14ac:dyDescent="0.25">
      <c r="A7876"/>
      <c r="B7876"/>
      <c r="C7876" s="33"/>
      <c r="D7876" s="33"/>
      <c r="E7876" s="33"/>
      <c r="F7876" s="33"/>
      <c r="G7876" s="33"/>
      <c r="N7876"/>
      <c r="O7876"/>
      <c r="P7876"/>
      <c r="Q7876"/>
      <c r="R7876"/>
      <c r="S7876"/>
      <c r="T7876"/>
      <c r="U7876"/>
      <c r="V7876"/>
      <c r="W7876"/>
      <c r="X7876" s="410"/>
      <c r="Y7876" s="410"/>
      <c r="Z7876" s="410"/>
      <c r="AA7876" s="410"/>
      <c r="AB7876" s="410"/>
      <c r="AC7876" s="410"/>
      <c r="AD7876" s="410"/>
    </row>
    <row r="7877" spans="1:30" s="30" customFormat="1" x14ac:dyDescent="0.25">
      <c r="A7877"/>
      <c r="B7877"/>
      <c r="C7877" s="33"/>
      <c r="D7877" s="33"/>
      <c r="E7877" s="33"/>
      <c r="F7877" s="33"/>
      <c r="G7877" s="33"/>
      <c r="N7877"/>
      <c r="O7877"/>
      <c r="P7877"/>
      <c r="Q7877"/>
      <c r="R7877"/>
      <c r="S7877"/>
      <c r="T7877"/>
      <c r="U7877"/>
      <c r="V7877"/>
      <c r="W7877"/>
      <c r="X7877" s="410"/>
      <c r="Y7877" s="410"/>
      <c r="Z7877" s="410"/>
      <c r="AA7877" s="410"/>
      <c r="AB7877" s="410"/>
      <c r="AC7877" s="410"/>
      <c r="AD7877" s="410"/>
    </row>
    <row r="7878" spans="1:30" s="30" customFormat="1" x14ac:dyDescent="0.25">
      <c r="A7878"/>
      <c r="B7878"/>
      <c r="C7878" s="33"/>
      <c r="D7878" s="33"/>
      <c r="E7878" s="33"/>
      <c r="F7878" s="33"/>
      <c r="G7878" s="33"/>
      <c r="N7878"/>
      <c r="O7878"/>
      <c r="P7878"/>
      <c r="Q7878"/>
      <c r="R7878"/>
      <c r="S7878"/>
      <c r="T7878"/>
      <c r="U7878"/>
      <c r="V7878"/>
      <c r="W7878"/>
      <c r="X7878" s="410"/>
      <c r="Y7878" s="410"/>
      <c r="Z7878" s="410"/>
      <c r="AA7878" s="410"/>
      <c r="AB7878" s="410"/>
      <c r="AC7878" s="410"/>
      <c r="AD7878" s="410"/>
    </row>
    <row r="7879" spans="1:30" s="30" customFormat="1" x14ac:dyDescent="0.25">
      <c r="A7879"/>
      <c r="B7879"/>
      <c r="C7879" s="33"/>
      <c r="D7879" s="33"/>
      <c r="E7879" s="33"/>
      <c r="F7879" s="33"/>
      <c r="G7879" s="33"/>
      <c r="N7879"/>
      <c r="O7879"/>
      <c r="P7879"/>
      <c r="Q7879"/>
      <c r="R7879"/>
      <c r="S7879"/>
      <c r="T7879"/>
      <c r="U7879"/>
      <c r="V7879"/>
      <c r="W7879"/>
      <c r="X7879" s="410"/>
      <c r="Y7879" s="410"/>
      <c r="Z7879" s="410"/>
      <c r="AA7879" s="410"/>
      <c r="AB7879" s="410"/>
      <c r="AC7879" s="410"/>
      <c r="AD7879" s="410"/>
    </row>
    <row r="7880" spans="1:30" s="30" customFormat="1" x14ac:dyDescent="0.25">
      <c r="A7880"/>
      <c r="B7880"/>
      <c r="C7880" s="33"/>
      <c r="D7880" s="33"/>
      <c r="E7880" s="33"/>
      <c r="F7880" s="33"/>
      <c r="G7880" s="33"/>
      <c r="N7880"/>
      <c r="O7880"/>
      <c r="P7880"/>
      <c r="Q7880"/>
      <c r="R7880"/>
      <c r="S7880"/>
      <c r="T7880"/>
      <c r="U7880"/>
      <c r="V7880"/>
      <c r="W7880"/>
      <c r="X7880" s="410"/>
      <c r="Y7880" s="410"/>
      <c r="Z7880" s="410"/>
      <c r="AA7880" s="410"/>
      <c r="AB7880" s="410"/>
      <c r="AC7880" s="410"/>
      <c r="AD7880" s="410"/>
    </row>
    <row r="7881" spans="1:30" s="30" customFormat="1" x14ac:dyDescent="0.25">
      <c r="A7881"/>
      <c r="B7881"/>
      <c r="C7881" s="33"/>
      <c r="D7881" s="33"/>
      <c r="E7881" s="33"/>
      <c r="F7881" s="33"/>
      <c r="G7881" s="33"/>
      <c r="N7881"/>
      <c r="O7881"/>
      <c r="P7881"/>
      <c r="Q7881"/>
      <c r="R7881"/>
      <c r="S7881"/>
      <c r="T7881"/>
      <c r="U7881"/>
      <c r="V7881"/>
      <c r="W7881"/>
      <c r="X7881" s="410"/>
      <c r="Y7881" s="410"/>
      <c r="Z7881" s="410"/>
      <c r="AA7881" s="410"/>
      <c r="AB7881" s="410"/>
      <c r="AC7881" s="410"/>
      <c r="AD7881" s="410"/>
    </row>
    <row r="7882" spans="1:30" s="30" customFormat="1" x14ac:dyDescent="0.25">
      <c r="A7882"/>
      <c r="B7882"/>
      <c r="C7882" s="33"/>
      <c r="D7882" s="33"/>
      <c r="E7882" s="33"/>
      <c r="F7882" s="33"/>
      <c r="G7882" s="33"/>
      <c r="N7882"/>
      <c r="O7882"/>
      <c r="P7882"/>
      <c r="Q7882"/>
      <c r="R7882"/>
      <c r="S7882"/>
      <c r="T7882"/>
      <c r="U7882"/>
      <c r="V7882"/>
      <c r="W7882"/>
      <c r="X7882" s="410"/>
      <c r="Y7882" s="410"/>
      <c r="Z7882" s="410"/>
      <c r="AA7882" s="410"/>
      <c r="AB7882" s="410"/>
      <c r="AC7882" s="410"/>
      <c r="AD7882" s="410"/>
    </row>
    <row r="7883" spans="1:30" s="30" customFormat="1" x14ac:dyDescent="0.25">
      <c r="A7883"/>
      <c r="B7883"/>
      <c r="C7883" s="33"/>
      <c r="D7883" s="33"/>
      <c r="E7883" s="33"/>
      <c r="F7883" s="33"/>
      <c r="G7883" s="33"/>
      <c r="N7883"/>
      <c r="O7883"/>
      <c r="P7883"/>
      <c r="Q7883"/>
      <c r="R7883"/>
      <c r="S7883"/>
      <c r="T7883"/>
      <c r="U7883"/>
      <c r="V7883"/>
      <c r="W7883"/>
      <c r="X7883" s="410"/>
      <c r="Y7883" s="410"/>
      <c r="Z7883" s="410"/>
      <c r="AA7883" s="410"/>
      <c r="AB7883" s="410"/>
      <c r="AC7883" s="410"/>
      <c r="AD7883" s="410"/>
    </row>
    <row r="7884" spans="1:30" s="30" customFormat="1" x14ac:dyDescent="0.25">
      <c r="A7884"/>
      <c r="B7884"/>
      <c r="C7884" s="33"/>
      <c r="D7884" s="33"/>
      <c r="E7884" s="33"/>
      <c r="F7884" s="33"/>
      <c r="G7884" s="33"/>
      <c r="N7884"/>
      <c r="O7884"/>
      <c r="P7884"/>
      <c r="Q7884"/>
      <c r="R7884"/>
      <c r="S7884"/>
      <c r="T7884"/>
      <c r="U7884"/>
      <c r="V7884"/>
      <c r="W7884"/>
      <c r="X7884" s="410"/>
      <c r="Y7884" s="410"/>
      <c r="Z7884" s="410"/>
      <c r="AA7884" s="410"/>
      <c r="AB7884" s="410"/>
      <c r="AC7884" s="410"/>
      <c r="AD7884" s="410"/>
    </row>
    <row r="7885" spans="1:30" s="30" customFormat="1" x14ac:dyDescent="0.25">
      <c r="A7885"/>
      <c r="B7885"/>
      <c r="C7885" s="33"/>
      <c r="D7885" s="33"/>
      <c r="E7885" s="33"/>
      <c r="F7885" s="33"/>
      <c r="G7885" s="33"/>
      <c r="N7885"/>
      <c r="O7885"/>
      <c r="P7885"/>
      <c r="Q7885"/>
      <c r="R7885"/>
      <c r="S7885"/>
      <c r="T7885"/>
      <c r="U7885"/>
      <c r="V7885"/>
      <c r="W7885"/>
      <c r="X7885" s="410"/>
      <c r="Y7885" s="410"/>
      <c r="Z7885" s="410"/>
      <c r="AA7885" s="410"/>
      <c r="AB7885" s="410"/>
      <c r="AC7885" s="410"/>
      <c r="AD7885" s="410"/>
    </row>
    <row r="7886" spans="1:30" s="30" customFormat="1" x14ac:dyDescent="0.25">
      <c r="A7886"/>
      <c r="B7886"/>
      <c r="C7886" s="33"/>
      <c r="D7886" s="33"/>
      <c r="E7886" s="33"/>
      <c r="F7886" s="33"/>
      <c r="G7886" s="33"/>
      <c r="N7886"/>
      <c r="O7886"/>
      <c r="P7886"/>
      <c r="Q7886"/>
      <c r="R7886"/>
      <c r="S7886"/>
      <c r="T7886"/>
      <c r="U7886"/>
      <c r="V7886"/>
      <c r="W7886"/>
      <c r="X7886" s="410"/>
      <c r="Y7886" s="410"/>
      <c r="Z7886" s="410"/>
      <c r="AA7886" s="410"/>
      <c r="AB7886" s="410"/>
      <c r="AC7886" s="410"/>
      <c r="AD7886" s="410"/>
    </row>
    <row r="7887" spans="1:30" s="30" customFormat="1" x14ac:dyDescent="0.25">
      <c r="A7887"/>
      <c r="B7887"/>
      <c r="C7887" s="33"/>
      <c r="D7887" s="33"/>
      <c r="E7887" s="33"/>
      <c r="F7887" s="33"/>
      <c r="G7887" s="33"/>
      <c r="N7887"/>
      <c r="O7887"/>
      <c r="P7887"/>
      <c r="Q7887"/>
      <c r="R7887"/>
      <c r="S7887"/>
      <c r="T7887"/>
      <c r="U7887"/>
      <c r="V7887"/>
      <c r="W7887"/>
      <c r="X7887" s="410"/>
      <c r="Y7887" s="410"/>
      <c r="Z7887" s="410"/>
      <c r="AA7887" s="410"/>
      <c r="AB7887" s="410"/>
      <c r="AC7887" s="410"/>
      <c r="AD7887" s="410"/>
    </row>
    <row r="7888" spans="1:30" s="30" customFormat="1" x14ac:dyDescent="0.25">
      <c r="A7888"/>
      <c r="B7888"/>
      <c r="C7888" s="33"/>
      <c r="D7888" s="33"/>
      <c r="E7888" s="33"/>
      <c r="F7888" s="33"/>
      <c r="G7888" s="33"/>
      <c r="N7888"/>
      <c r="O7888"/>
      <c r="P7888"/>
      <c r="Q7888"/>
      <c r="R7888"/>
      <c r="S7888"/>
      <c r="T7888"/>
      <c r="U7888"/>
      <c r="V7888"/>
      <c r="W7888"/>
      <c r="X7888" s="410"/>
      <c r="Y7888" s="410"/>
      <c r="Z7888" s="410"/>
      <c r="AA7888" s="410"/>
      <c r="AB7888" s="410"/>
      <c r="AC7888" s="410"/>
      <c r="AD7888" s="410"/>
    </row>
    <row r="7889" spans="1:30" s="30" customFormat="1" x14ac:dyDescent="0.25">
      <c r="A7889"/>
      <c r="B7889"/>
      <c r="C7889" s="33"/>
      <c r="D7889" s="33"/>
      <c r="E7889" s="33"/>
      <c r="F7889" s="33"/>
      <c r="G7889" s="33"/>
      <c r="N7889"/>
      <c r="O7889"/>
      <c r="P7889"/>
      <c r="Q7889"/>
      <c r="R7889"/>
      <c r="S7889"/>
      <c r="T7889"/>
      <c r="U7889"/>
      <c r="V7889"/>
      <c r="W7889"/>
      <c r="X7889" s="410"/>
      <c r="Y7889" s="410"/>
      <c r="Z7889" s="410"/>
      <c r="AA7889" s="410"/>
      <c r="AB7889" s="410"/>
      <c r="AC7889" s="410"/>
      <c r="AD7889" s="410"/>
    </row>
    <row r="7890" spans="1:30" s="30" customFormat="1" x14ac:dyDescent="0.25">
      <c r="A7890"/>
      <c r="B7890"/>
      <c r="C7890" s="33"/>
      <c r="D7890" s="33"/>
      <c r="E7890" s="33"/>
      <c r="F7890" s="33"/>
      <c r="G7890" s="33"/>
      <c r="N7890"/>
      <c r="O7890"/>
      <c r="P7890"/>
      <c r="Q7890"/>
      <c r="R7890"/>
      <c r="S7890"/>
      <c r="T7890"/>
      <c r="U7890"/>
      <c r="V7890"/>
      <c r="W7890"/>
      <c r="X7890" s="410"/>
      <c r="Y7890" s="410"/>
      <c r="Z7890" s="410"/>
      <c r="AA7890" s="410"/>
      <c r="AB7890" s="410"/>
      <c r="AC7890" s="410"/>
      <c r="AD7890" s="410"/>
    </row>
    <row r="7891" spans="1:30" s="30" customFormat="1" x14ac:dyDescent="0.25">
      <c r="A7891"/>
      <c r="B7891"/>
      <c r="C7891" s="33"/>
      <c r="D7891" s="33"/>
      <c r="E7891" s="33"/>
      <c r="F7891" s="33"/>
      <c r="G7891" s="33"/>
      <c r="N7891"/>
      <c r="O7891"/>
      <c r="P7891"/>
      <c r="Q7891"/>
      <c r="R7891"/>
      <c r="S7891"/>
      <c r="T7891"/>
      <c r="U7891"/>
      <c r="V7891"/>
      <c r="W7891"/>
      <c r="X7891" s="410"/>
      <c r="Y7891" s="410"/>
      <c r="Z7891" s="410"/>
      <c r="AA7891" s="410"/>
      <c r="AB7891" s="410"/>
      <c r="AC7891" s="410"/>
      <c r="AD7891" s="410"/>
    </row>
    <row r="7892" spans="1:30" s="30" customFormat="1" x14ac:dyDescent="0.25">
      <c r="A7892"/>
      <c r="B7892"/>
      <c r="C7892" s="33"/>
      <c r="D7892" s="33"/>
      <c r="E7892" s="33"/>
      <c r="F7892" s="33"/>
      <c r="G7892" s="33"/>
      <c r="N7892"/>
      <c r="O7892"/>
      <c r="P7892"/>
      <c r="Q7892"/>
      <c r="R7892"/>
      <c r="S7892"/>
      <c r="T7892"/>
      <c r="U7892"/>
      <c r="V7892"/>
      <c r="W7892"/>
      <c r="X7892" s="410"/>
      <c r="Y7892" s="410"/>
      <c r="Z7892" s="410"/>
      <c r="AA7892" s="410"/>
      <c r="AB7892" s="410"/>
      <c r="AC7892" s="410"/>
      <c r="AD7892" s="410"/>
    </row>
    <row r="7893" spans="1:30" s="30" customFormat="1" x14ac:dyDescent="0.25">
      <c r="A7893"/>
      <c r="B7893"/>
      <c r="C7893" s="33"/>
      <c r="D7893" s="33"/>
      <c r="E7893" s="33"/>
      <c r="F7893" s="33"/>
      <c r="G7893" s="33"/>
      <c r="N7893"/>
      <c r="O7893"/>
      <c r="P7893"/>
      <c r="Q7893"/>
      <c r="R7893"/>
      <c r="S7893"/>
      <c r="T7893"/>
      <c r="U7893"/>
      <c r="V7893"/>
      <c r="W7893"/>
      <c r="X7893" s="410"/>
      <c r="Y7893" s="410"/>
      <c r="Z7893" s="410"/>
      <c r="AA7893" s="410"/>
      <c r="AB7893" s="410"/>
      <c r="AC7893" s="410"/>
      <c r="AD7893" s="410"/>
    </row>
    <row r="7894" spans="1:30" s="30" customFormat="1" x14ac:dyDescent="0.25">
      <c r="A7894"/>
      <c r="B7894"/>
      <c r="C7894" s="33"/>
      <c r="D7894" s="33"/>
      <c r="E7894" s="33"/>
      <c r="F7894" s="33"/>
      <c r="G7894" s="33"/>
      <c r="N7894"/>
      <c r="O7894"/>
      <c r="P7894"/>
      <c r="Q7894"/>
      <c r="R7894"/>
      <c r="S7894"/>
      <c r="T7894"/>
      <c r="U7894"/>
      <c r="V7894"/>
      <c r="W7894"/>
      <c r="X7894" s="410"/>
      <c r="Y7894" s="410"/>
      <c r="Z7894" s="410"/>
      <c r="AA7894" s="410"/>
      <c r="AB7894" s="410"/>
      <c r="AC7894" s="410"/>
      <c r="AD7894" s="410"/>
    </row>
    <row r="7895" spans="1:30" s="30" customFormat="1" x14ac:dyDescent="0.25">
      <c r="A7895"/>
      <c r="B7895"/>
      <c r="C7895" s="33"/>
      <c r="D7895" s="33"/>
      <c r="E7895" s="33"/>
      <c r="F7895" s="33"/>
      <c r="G7895" s="33"/>
      <c r="N7895"/>
      <c r="O7895"/>
      <c r="P7895"/>
      <c r="Q7895"/>
      <c r="R7895"/>
      <c r="S7895"/>
      <c r="T7895"/>
      <c r="U7895"/>
      <c r="V7895"/>
      <c r="W7895"/>
      <c r="X7895" s="410"/>
      <c r="Y7895" s="410"/>
      <c r="Z7895" s="410"/>
      <c r="AA7895" s="410"/>
      <c r="AB7895" s="410"/>
      <c r="AC7895" s="410"/>
      <c r="AD7895" s="410"/>
    </row>
    <row r="7896" spans="1:30" s="30" customFormat="1" x14ac:dyDescent="0.25">
      <c r="A7896"/>
      <c r="B7896"/>
      <c r="C7896" s="33"/>
      <c r="D7896" s="33"/>
      <c r="E7896" s="33"/>
      <c r="F7896" s="33"/>
      <c r="G7896" s="33"/>
      <c r="N7896"/>
      <c r="O7896"/>
      <c r="P7896"/>
      <c r="Q7896"/>
      <c r="R7896"/>
      <c r="S7896"/>
      <c r="T7896"/>
      <c r="U7896"/>
      <c r="V7896"/>
      <c r="W7896"/>
      <c r="X7896" s="410"/>
      <c r="Y7896" s="410"/>
      <c r="Z7896" s="410"/>
      <c r="AA7896" s="410"/>
      <c r="AB7896" s="410"/>
      <c r="AC7896" s="410"/>
      <c r="AD7896" s="410"/>
    </row>
    <row r="7897" spans="1:30" s="30" customFormat="1" x14ac:dyDescent="0.25">
      <c r="A7897"/>
      <c r="B7897"/>
      <c r="C7897" s="33"/>
      <c r="D7897" s="33"/>
      <c r="E7897" s="33"/>
      <c r="F7897" s="33"/>
      <c r="G7897" s="33"/>
      <c r="N7897"/>
      <c r="O7897"/>
      <c r="P7897"/>
      <c r="Q7897"/>
      <c r="R7897"/>
      <c r="S7897"/>
      <c r="T7897"/>
      <c r="U7897"/>
      <c r="V7897"/>
      <c r="W7897"/>
      <c r="X7897" s="410"/>
      <c r="Y7897" s="410"/>
      <c r="Z7897" s="410"/>
      <c r="AA7897" s="410"/>
      <c r="AB7897" s="410"/>
      <c r="AC7897" s="410"/>
      <c r="AD7897" s="410"/>
    </row>
    <row r="7898" spans="1:30" s="30" customFormat="1" x14ac:dyDescent="0.25">
      <c r="A7898"/>
      <c r="B7898"/>
      <c r="C7898" s="33"/>
      <c r="D7898" s="33"/>
      <c r="E7898" s="33"/>
      <c r="F7898" s="33"/>
      <c r="G7898" s="33"/>
      <c r="N7898"/>
      <c r="O7898"/>
      <c r="P7898"/>
      <c r="Q7898"/>
      <c r="R7898"/>
      <c r="S7898"/>
      <c r="T7898"/>
      <c r="U7898"/>
      <c r="V7898"/>
      <c r="W7898"/>
      <c r="X7898" s="410"/>
      <c r="Y7898" s="410"/>
      <c r="Z7898" s="410"/>
      <c r="AA7898" s="410"/>
      <c r="AB7898" s="410"/>
      <c r="AC7898" s="410"/>
      <c r="AD7898" s="410"/>
    </row>
    <row r="7899" spans="1:30" s="30" customFormat="1" x14ac:dyDescent="0.25">
      <c r="A7899"/>
      <c r="B7899"/>
      <c r="C7899" s="33"/>
      <c r="D7899" s="33"/>
      <c r="E7899" s="33"/>
      <c r="F7899" s="33"/>
      <c r="G7899" s="33"/>
      <c r="N7899"/>
      <c r="O7899"/>
      <c r="P7899"/>
      <c r="Q7899"/>
      <c r="R7899"/>
      <c r="S7899"/>
      <c r="T7899"/>
      <c r="U7899"/>
      <c r="V7899"/>
      <c r="W7899"/>
      <c r="X7899" s="410"/>
      <c r="Y7899" s="410"/>
      <c r="Z7899" s="410"/>
      <c r="AA7899" s="410"/>
      <c r="AB7899" s="410"/>
      <c r="AC7899" s="410"/>
      <c r="AD7899" s="410"/>
    </row>
    <row r="7900" spans="1:30" s="30" customFormat="1" x14ac:dyDescent="0.25">
      <c r="A7900"/>
      <c r="B7900"/>
      <c r="C7900" s="33"/>
      <c r="D7900" s="33"/>
      <c r="E7900" s="33"/>
      <c r="F7900" s="33"/>
      <c r="G7900" s="33"/>
      <c r="N7900"/>
      <c r="O7900"/>
      <c r="P7900"/>
      <c r="Q7900"/>
      <c r="R7900"/>
      <c r="S7900"/>
      <c r="T7900"/>
      <c r="U7900"/>
      <c r="V7900"/>
      <c r="W7900"/>
      <c r="X7900" s="410"/>
      <c r="Y7900" s="410"/>
      <c r="Z7900" s="410"/>
      <c r="AA7900" s="410"/>
      <c r="AB7900" s="410"/>
      <c r="AC7900" s="410"/>
      <c r="AD7900" s="410"/>
    </row>
    <row r="7901" spans="1:30" s="30" customFormat="1" x14ac:dyDescent="0.25">
      <c r="A7901"/>
      <c r="B7901"/>
      <c r="C7901" s="33"/>
      <c r="D7901" s="33"/>
      <c r="E7901" s="33"/>
      <c r="F7901" s="33"/>
      <c r="G7901" s="33"/>
      <c r="N7901"/>
      <c r="O7901"/>
      <c r="P7901"/>
      <c r="Q7901"/>
      <c r="R7901"/>
      <c r="S7901"/>
      <c r="T7901"/>
      <c r="U7901"/>
      <c r="V7901"/>
      <c r="W7901"/>
      <c r="X7901" s="410"/>
      <c r="Y7901" s="410"/>
      <c r="Z7901" s="410"/>
      <c r="AA7901" s="410"/>
      <c r="AB7901" s="410"/>
      <c r="AC7901" s="410"/>
      <c r="AD7901" s="410"/>
    </row>
    <row r="7902" spans="1:30" s="30" customFormat="1" x14ac:dyDescent="0.25">
      <c r="A7902"/>
      <c r="B7902"/>
      <c r="C7902" s="33"/>
      <c r="D7902" s="33"/>
      <c r="E7902" s="33"/>
      <c r="F7902" s="33"/>
      <c r="G7902" s="33"/>
      <c r="N7902"/>
      <c r="O7902"/>
      <c r="P7902"/>
      <c r="Q7902"/>
      <c r="R7902"/>
      <c r="S7902"/>
      <c r="T7902"/>
      <c r="U7902"/>
      <c r="V7902"/>
      <c r="W7902"/>
      <c r="X7902" s="410"/>
      <c r="Y7902" s="410"/>
      <c r="Z7902" s="410"/>
      <c r="AA7902" s="410"/>
      <c r="AB7902" s="410"/>
      <c r="AC7902" s="410"/>
      <c r="AD7902" s="410"/>
    </row>
    <row r="7903" spans="1:30" s="30" customFormat="1" x14ac:dyDescent="0.25">
      <c r="A7903"/>
      <c r="B7903"/>
      <c r="C7903" s="33"/>
      <c r="D7903" s="33"/>
      <c r="E7903" s="33"/>
      <c r="F7903" s="33"/>
      <c r="G7903" s="33"/>
      <c r="N7903"/>
      <c r="O7903"/>
      <c r="P7903"/>
      <c r="Q7903"/>
      <c r="R7903"/>
      <c r="S7903"/>
      <c r="T7903"/>
      <c r="U7903"/>
      <c r="V7903"/>
      <c r="W7903"/>
      <c r="X7903" s="410"/>
      <c r="Y7903" s="410"/>
      <c r="Z7903" s="410"/>
      <c r="AA7903" s="410"/>
      <c r="AB7903" s="410"/>
      <c r="AC7903" s="410"/>
      <c r="AD7903" s="410"/>
    </row>
    <row r="7904" spans="1:30" s="30" customFormat="1" x14ac:dyDescent="0.25">
      <c r="A7904"/>
      <c r="B7904"/>
      <c r="C7904" s="33"/>
      <c r="D7904" s="33"/>
      <c r="E7904" s="33"/>
      <c r="F7904" s="33"/>
      <c r="G7904" s="33"/>
      <c r="N7904"/>
      <c r="O7904"/>
      <c r="P7904"/>
      <c r="Q7904"/>
      <c r="R7904"/>
      <c r="S7904"/>
      <c r="T7904"/>
      <c r="U7904"/>
      <c r="V7904"/>
      <c r="W7904"/>
      <c r="X7904" s="410"/>
      <c r="Y7904" s="410"/>
      <c r="Z7904" s="410"/>
      <c r="AA7904" s="410"/>
      <c r="AB7904" s="410"/>
      <c r="AC7904" s="410"/>
      <c r="AD7904" s="410"/>
    </row>
    <row r="7905" spans="1:30" s="30" customFormat="1" x14ac:dyDescent="0.25">
      <c r="A7905"/>
      <c r="B7905"/>
      <c r="C7905" s="33"/>
      <c r="D7905" s="33"/>
      <c r="E7905" s="33"/>
      <c r="F7905" s="33"/>
      <c r="G7905" s="33"/>
      <c r="N7905"/>
      <c r="O7905"/>
      <c r="P7905"/>
      <c r="Q7905"/>
      <c r="R7905"/>
      <c r="S7905"/>
      <c r="T7905"/>
      <c r="U7905"/>
      <c r="V7905"/>
      <c r="W7905"/>
      <c r="X7905" s="410"/>
      <c r="Y7905" s="410"/>
      <c r="Z7905" s="410"/>
      <c r="AA7905" s="410"/>
      <c r="AB7905" s="410"/>
      <c r="AC7905" s="410"/>
      <c r="AD7905" s="410"/>
    </row>
    <row r="7906" spans="1:30" s="30" customFormat="1" x14ac:dyDescent="0.25">
      <c r="A7906"/>
      <c r="B7906"/>
      <c r="C7906" s="33"/>
      <c r="D7906" s="33"/>
      <c r="E7906" s="33"/>
      <c r="F7906" s="33"/>
      <c r="G7906" s="33"/>
      <c r="N7906"/>
      <c r="O7906"/>
      <c r="P7906"/>
      <c r="Q7906"/>
      <c r="R7906"/>
      <c r="S7906"/>
      <c r="T7906"/>
      <c r="U7906"/>
      <c r="V7906"/>
      <c r="W7906"/>
      <c r="X7906" s="410"/>
      <c r="Y7906" s="410"/>
      <c r="Z7906" s="410"/>
      <c r="AA7906" s="410"/>
      <c r="AB7906" s="410"/>
      <c r="AC7906" s="410"/>
      <c r="AD7906" s="410"/>
    </row>
    <row r="7907" spans="1:30" s="30" customFormat="1" x14ac:dyDescent="0.25">
      <c r="A7907"/>
      <c r="B7907"/>
      <c r="C7907" s="33"/>
      <c r="D7907" s="33"/>
      <c r="E7907" s="33"/>
      <c r="F7907" s="33"/>
      <c r="G7907" s="33"/>
      <c r="N7907"/>
      <c r="O7907"/>
      <c r="P7907"/>
      <c r="Q7907"/>
      <c r="R7907"/>
      <c r="S7907"/>
      <c r="T7907"/>
      <c r="U7907"/>
      <c r="V7907"/>
      <c r="W7907"/>
      <c r="X7907" s="410"/>
      <c r="Y7907" s="410"/>
      <c r="Z7907" s="410"/>
      <c r="AA7907" s="410"/>
      <c r="AB7907" s="410"/>
      <c r="AC7907" s="410"/>
      <c r="AD7907" s="410"/>
    </row>
    <row r="7908" spans="1:30" s="30" customFormat="1" x14ac:dyDescent="0.25">
      <c r="A7908"/>
      <c r="B7908"/>
      <c r="C7908" s="33"/>
      <c r="D7908" s="33"/>
      <c r="E7908" s="33"/>
      <c r="F7908" s="33"/>
      <c r="G7908" s="33"/>
      <c r="N7908"/>
      <c r="O7908"/>
      <c r="P7908"/>
      <c r="Q7908"/>
      <c r="R7908"/>
      <c r="S7908"/>
      <c r="T7908"/>
      <c r="U7908"/>
      <c r="V7908"/>
      <c r="W7908"/>
      <c r="X7908" s="410"/>
      <c r="Y7908" s="410"/>
      <c r="Z7908" s="410"/>
      <c r="AA7908" s="410"/>
      <c r="AB7908" s="410"/>
      <c r="AC7908" s="410"/>
      <c r="AD7908" s="410"/>
    </row>
    <row r="7909" spans="1:30" s="30" customFormat="1" x14ac:dyDescent="0.25">
      <c r="A7909"/>
      <c r="B7909"/>
      <c r="C7909" s="33"/>
      <c r="D7909" s="33"/>
      <c r="E7909" s="33"/>
      <c r="F7909" s="33"/>
      <c r="G7909" s="33"/>
      <c r="N7909"/>
      <c r="O7909"/>
      <c r="P7909"/>
      <c r="Q7909"/>
      <c r="R7909"/>
      <c r="S7909"/>
      <c r="T7909"/>
      <c r="U7909"/>
      <c r="V7909"/>
      <c r="W7909"/>
      <c r="X7909" s="410"/>
      <c r="Y7909" s="410"/>
      <c r="Z7909" s="410"/>
      <c r="AA7909" s="410"/>
      <c r="AB7909" s="410"/>
      <c r="AC7909" s="410"/>
      <c r="AD7909" s="410"/>
    </row>
    <row r="7910" spans="1:30" s="30" customFormat="1" x14ac:dyDescent="0.25">
      <c r="A7910"/>
      <c r="B7910"/>
      <c r="C7910" s="33"/>
      <c r="D7910" s="33"/>
      <c r="E7910" s="33"/>
      <c r="F7910" s="33"/>
      <c r="G7910" s="33"/>
      <c r="N7910"/>
      <c r="O7910"/>
      <c r="P7910"/>
      <c r="Q7910"/>
      <c r="R7910"/>
      <c r="S7910"/>
      <c r="T7910"/>
      <c r="U7910"/>
      <c r="V7910"/>
      <c r="W7910"/>
      <c r="X7910" s="410"/>
      <c r="Y7910" s="410"/>
      <c r="Z7910" s="410"/>
      <c r="AA7910" s="410"/>
      <c r="AB7910" s="410"/>
      <c r="AC7910" s="410"/>
      <c r="AD7910" s="410"/>
    </row>
    <row r="7911" spans="1:30" s="30" customFormat="1" x14ac:dyDescent="0.25">
      <c r="A7911"/>
      <c r="B7911"/>
      <c r="C7911" s="33"/>
      <c r="D7911" s="33"/>
      <c r="E7911" s="33"/>
      <c r="F7911" s="33"/>
      <c r="G7911" s="33"/>
      <c r="N7911"/>
      <c r="O7911"/>
      <c r="P7911"/>
      <c r="Q7911"/>
      <c r="R7911"/>
      <c r="S7911"/>
      <c r="T7911"/>
      <c r="U7911"/>
      <c r="V7911"/>
      <c r="W7911"/>
      <c r="X7911" s="410"/>
      <c r="Y7911" s="410"/>
      <c r="Z7911" s="410"/>
      <c r="AA7911" s="410"/>
      <c r="AB7911" s="410"/>
      <c r="AC7911" s="410"/>
      <c r="AD7911" s="410"/>
    </row>
    <row r="7912" spans="1:30" s="30" customFormat="1" x14ac:dyDescent="0.25">
      <c r="A7912"/>
      <c r="B7912"/>
      <c r="C7912" s="33"/>
      <c r="D7912" s="33"/>
      <c r="E7912" s="33"/>
      <c r="F7912" s="33"/>
      <c r="G7912" s="33"/>
      <c r="N7912"/>
      <c r="O7912"/>
      <c r="P7912"/>
      <c r="Q7912"/>
      <c r="R7912"/>
      <c r="S7912"/>
      <c r="T7912"/>
      <c r="U7912"/>
      <c r="V7912"/>
      <c r="W7912"/>
      <c r="X7912" s="410"/>
      <c r="Y7912" s="410"/>
      <c r="Z7912" s="410"/>
      <c r="AA7912" s="410"/>
      <c r="AB7912" s="410"/>
      <c r="AC7912" s="410"/>
      <c r="AD7912" s="410"/>
    </row>
    <row r="7913" spans="1:30" s="30" customFormat="1" x14ac:dyDescent="0.25">
      <c r="A7913"/>
      <c r="B7913"/>
      <c r="C7913" s="33"/>
      <c r="D7913" s="33"/>
      <c r="E7913" s="33"/>
      <c r="F7913" s="33"/>
      <c r="G7913" s="33"/>
      <c r="N7913"/>
      <c r="O7913"/>
      <c r="P7913"/>
      <c r="Q7913"/>
      <c r="R7913"/>
      <c r="S7913"/>
      <c r="T7913"/>
      <c r="U7913"/>
      <c r="V7913"/>
      <c r="W7913"/>
      <c r="X7913" s="410"/>
      <c r="Y7913" s="410"/>
      <c r="Z7913" s="410"/>
      <c r="AA7913" s="410"/>
      <c r="AB7913" s="410"/>
      <c r="AC7913" s="410"/>
      <c r="AD7913" s="410"/>
    </row>
    <row r="7914" spans="1:30" s="30" customFormat="1" x14ac:dyDescent="0.25">
      <c r="A7914"/>
      <c r="B7914"/>
      <c r="C7914" s="33"/>
      <c r="D7914" s="33"/>
      <c r="E7914" s="33"/>
      <c r="F7914" s="33"/>
      <c r="G7914" s="33"/>
      <c r="N7914"/>
      <c r="O7914"/>
      <c r="P7914"/>
      <c r="Q7914"/>
      <c r="R7914"/>
      <c r="S7914"/>
      <c r="T7914"/>
      <c r="U7914"/>
      <c r="V7914"/>
      <c r="W7914"/>
      <c r="X7914" s="410"/>
      <c r="Y7914" s="410"/>
      <c r="Z7914" s="410"/>
      <c r="AA7914" s="410"/>
      <c r="AB7914" s="410"/>
      <c r="AC7914" s="410"/>
      <c r="AD7914" s="410"/>
    </row>
    <row r="7915" spans="1:30" s="30" customFormat="1" x14ac:dyDescent="0.25">
      <c r="A7915"/>
      <c r="B7915"/>
      <c r="C7915" s="33"/>
      <c r="D7915" s="33"/>
      <c r="E7915" s="33"/>
      <c r="F7915" s="33"/>
      <c r="G7915" s="33"/>
      <c r="N7915"/>
      <c r="O7915"/>
      <c r="P7915"/>
      <c r="Q7915"/>
      <c r="R7915"/>
      <c r="S7915"/>
      <c r="T7915"/>
      <c r="U7915"/>
      <c r="V7915"/>
      <c r="W7915"/>
      <c r="X7915" s="410"/>
      <c r="Y7915" s="410"/>
      <c r="Z7915" s="410"/>
      <c r="AA7915" s="410"/>
      <c r="AB7915" s="410"/>
      <c r="AC7915" s="410"/>
      <c r="AD7915" s="410"/>
    </row>
    <row r="7916" spans="1:30" s="30" customFormat="1" x14ac:dyDescent="0.25">
      <c r="A7916"/>
      <c r="B7916"/>
      <c r="C7916" s="33"/>
      <c r="D7916" s="33"/>
      <c r="E7916" s="33"/>
      <c r="F7916" s="33"/>
      <c r="G7916" s="33"/>
      <c r="N7916"/>
      <c r="O7916"/>
      <c r="P7916"/>
      <c r="Q7916"/>
      <c r="R7916"/>
      <c r="S7916"/>
      <c r="T7916"/>
      <c r="U7916"/>
      <c r="V7916"/>
      <c r="W7916"/>
      <c r="X7916" s="410"/>
      <c r="Y7916" s="410"/>
      <c r="Z7916" s="410"/>
      <c r="AA7916" s="410"/>
      <c r="AB7916" s="410"/>
      <c r="AC7916" s="410"/>
      <c r="AD7916" s="410"/>
    </row>
    <row r="7917" spans="1:30" s="30" customFormat="1" x14ac:dyDescent="0.25">
      <c r="A7917"/>
      <c r="B7917"/>
      <c r="C7917" s="33"/>
      <c r="D7917" s="33"/>
      <c r="E7917" s="33"/>
      <c r="F7917" s="33"/>
      <c r="G7917" s="33"/>
      <c r="N7917"/>
      <c r="O7917"/>
      <c r="P7917"/>
      <c r="Q7917"/>
      <c r="R7917"/>
      <c r="S7917"/>
      <c r="T7917"/>
      <c r="U7917"/>
      <c r="V7917"/>
      <c r="W7917"/>
      <c r="X7917" s="410"/>
      <c r="Y7917" s="410"/>
      <c r="Z7917" s="410"/>
      <c r="AA7917" s="410"/>
      <c r="AB7917" s="410"/>
      <c r="AC7917" s="410"/>
      <c r="AD7917" s="410"/>
    </row>
    <row r="7918" spans="1:30" s="30" customFormat="1" x14ac:dyDescent="0.25">
      <c r="A7918"/>
      <c r="B7918"/>
      <c r="C7918" s="33"/>
      <c r="D7918" s="33"/>
      <c r="E7918" s="33"/>
      <c r="F7918" s="33"/>
      <c r="G7918" s="33"/>
      <c r="N7918"/>
      <c r="O7918"/>
      <c r="P7918"/>
      <c r="Q7918"/>
      <c r="R7918"/>
      <c r="S7918"/>
      <c r="T7918"/>
      <c r="U7918"/>
      <c r="V7918"/>
      <c r="W7918"/>
      <c r="X7918" s="410"/>
      <c r="Y7918" s="410"/>
      <c r="Z7918" s="410"/>
      <c r="AA7918" s="410"/>
      <c r="AB7918" s="410"/>
      <c r="AC7918" s="410"/>
      <c r="AD7918" s="410"/>
    </row>
    <row r="7919" spans="1:30" s="30" customFormat="1" x14ac:dyDescent="0.25">
      <c r="A7919"/>
      <c r="B7919"/>
      <c r="C7919" s="33"/>
      <c r="D7919" s="33"/>
      <c r="E7919" s="33"/>
      <c r="F7919" s="33"/>
      <c r="G7919" s="33"/>
      <c r="N7919"/>
      <c r="O7919"/>
      <c r="P7919"/>
      <c r="Q7919"/>
      <c r="R7919"/>
      <c r="S7919"/>
      <c r="T7919"/>
      <c r="U7919"/>
      <c r="V7919"/>
      <c r="W7919"/>
      <c r="X7919" s="410"/>
      <c r="Y7919" s="410"/>
      <c r="Z7919" s="410"/>
      <c r="AA7919" s="410"/>
      <c r="AB7919" s="410"/>
      <c r="AC7919" s="410"/>
      <c r="AD7919" s="410"/>
    </row>
    <row r="7920" spans="1:30" s="30" customFormat="1" x14ac:dyDescent="0.25">
      <c r="A7920"/>
      <c r="B7920"/>
      <c r="C7920" s="33"/>
      <c r="D7920" s="33"/>
      <c r="E7920" s="33"/>
      <c r="F7920" s="33"/>
      <c r="G7920" s="33"/>
      <c r="N7920"/>
      <c r="O7920"/>
      <c r="P7920"/>
      <c r="Q7920"/>
      <c r="R7920"/>
      <c r="S7920"/>
      <c r="T7920"/>
      <c r="U7920"/>
      <c r="V7920"/>
      <c r="W7920"/>
      <c r="X7920" s="410"/>
      <c r="Y7920" s="410"/>
      <c r="Z7920" s="410"/>
      <c r="AA7920" s="410"/>
      <c r="AB7920" s="410"/>
      <c r="AC7920" s="410"/>
      <c r="AD7920" s="410"/>
    </row>
    <row r="7921" spans="1:30" s="30" customFormat="1" x14ac:dyDescent="0.25">
      <c r="A7921"/>
      <c r="B7921"/>
      <c r="C7921" s="33"/>
      <c r="D7921" s="33"/>
      <c r="E7921" s="33"/>
      <c r="F7921" s="33"/>
      <c r="G7921" s="33"/>
      <c r="N7921"/>
      <c r="O7921"/>
      <c r="P7921"/>
      <c r="Q7921"/>
      <c r="R7921"/>
      <c r="S7921"/>
      <c r="T7921"/>
      <c r="U7921"/>
      <c r="V7921"/>
      <c r="W7921"/>
      <c r="X7921" s="410"/>
      <c r="Y7921" s="410"/>
      <c r="Z7921" s="410"/>
      <c r="AA7921" s="410"/>
      <c r="AB7921" s="410"/>
      <c r="AC7921" s="410"/>
      <c r="AD7921" s="410"/>
    </row>
    <row r="7922" spans="1:30" s="30" customFormat="1" x14ac:dyDescent="0.25">
      <c r="A7922"/>
      <c r="B7922"/>
      <c r="C7922" s="33"/>
      <c r="D7922" s="33"/>
      <c r="E7922" s="33"/>
      <c r="F7922" s="33"/>
      <c r="G7922" s="33"/>
      <c r="N7922"/>
      <c r="O7922"/>
      <c r="P7922"/>
      <c r="Q7922"/>
      <c r="R7922"/>
      <c r="S7922"/>
      <c r="T7922"/>
      <c r="U7922"/>
      <c r="V7922"/>
      <c r="W7922"/>
      <c r="X7922" s="410"/>
      <c r="Y7922" s="410"/>
      <c r="Z7922" s="410"/>
      <c r="AA7922" s="410"/>
      <c r="AB7922" s="410"/>
      <c r="AC7922" s="410"/>
      <c r="AD7922" s="410"/>
    </row>
    <row r="7923" spans="1:30" s="30" customFormat="1" x14ac:dyDescent="0.25">
      <c r="A7923"/>
      <c r="B7923"/>
      <c r="C7923" s="33"/>
      <c r="D7923" s="33"/>
      <c r="E7923" s="33"/>
      <c r="F7923" s="33"/>
      <c r="G7923" s="33"/>
      <c r="N7923"/>
      <c r="O7923"/>
      <c r="P7923"/>
      <c r="Q7923"/>
      <c r="R7923"/>
      <c r="S7923"/>
      <c r="T7923"/>
      <c r="U7923"/>
      <c r="V7923"/>
      <c r="W7923"/>
      <c r="X7923" s="410"/>
      <c r="Y7923" s="410"/>
      <c r="Z7923" s="410"/>
      <c r="AA7923" s="410"/>
      <c r="AB7923" s="410"/>
      <c r="AC7923" s="410"/>
      <c r="AD7923" s="410"/>
    </row>
    <row r="7924" spans="1:30" s="30" customFormat="1" x14ac:dyDescent="0.25">
      <c r="A7924"/>
      <c r="B7924"/>
      <c r="C7924" s="33"/>
      <c r="D7924" s="33"/>
      <c r="E7924" s="33"/>
      <c r="F7924" s="33"/>
      <c r="G7924" s="33"/>
      <c r="N7924"/>
      <c r="O7924"/>
      <c r="P7924"/>
      <c r="Q7924"/>
      <c r="R7924"/>
      <c r="S7924"/>
      <c r="T7924"/>
      <c r="U7924"/>
      <c r="V7924"/>
      <c r="W7924"/>
      <c r="X7924" s="410"/>
      <c r="Y7924" s="410"/>
      <c r="Z7924" s="410"/>
      <c r="AA7924" s="410"/>
      <c r="AB7924" s="410"/>
      <c r="AC7924" s="410"/>
      <c r="AD7924" s="410"/>
    </row>
    <row r="7925" spans="1:30" s="30" customFormat="1" x14ac:dyDescent="0.25">
      <c r="A7925"/>
      <c r="B7925"/>
      <c r="C7925" s="33"/>
      <c r="D7925" s="33"/>
      <c r="E7925" s="33"/>
      <c r="F7925" s="33"/>
      <c r="G7925" s="33"/>
      <c r="N7925"/>
      <c r="O7925"/>
      <c r="P7925"/>
      <c r="Q7925"/>
      <c r="R7925"/>
      <c r="S7925"/>
      <c r="T7925"/>
      <c r="U7925"/>
      <c r="V7925"/>
      <c r="W7925"/>
      <c r="X7925" s="410"/>
      <c r="Y7925" s="410"/>
      <c r="Z7925" s="410"/>
      <c r="AA7925" s="410"/>
      <c r="AB7925" s="410"/>
      <c r="AC7925" s="410"/>
      <c r="AD7925" s="410"/>
    </row>
    <row r="7926" spans="1:30" s="30" customFormat="1" x14ac:dyDescent="0.25">
      <c r="A7926"/>
      <c r="B7926"/>
      <c r="C7926" s="33"/>
      <c r="D7926" s="33"/>
      <c r="E7926" s="33"/>
      <c r="F7926" s="33"/>
      <c r="G7926" s="33"/>
      <c r="N7926"/>
      <c r="O7926"/>
      <c r="P7926"/>
      <c r="Q7926"/>
      <c r="R7926"/>
      <c r="S7926"/>
      <c r="T7926"/>
      <c r="U7926"/>
      <c r="V7926"/>
      <c r="W7926"/>
      <c r="X7926" s="410"/>
      <c r="Y7926" s="410"/>
      <c r="Z7926" s="410"/>
      <c r="AA7926" s="410"/>
      <c r="AB7926" s="410"/>
      <c r="AC7926" s="410"/>
      <c r="AD7926" s="410"/>
    </row>
    <row r="7927" spans="1:30" s="30" customFormat="1" x14ac:dyDescent="0.25">
      <c r="A7927"/>
      <c r="B7927"/>
      <c r="C7927" s="33"/>
      <c r="D7927" s="33"/>
      <c r="E7927" s="33"/>
      <c r="F7927" s="33"/>
      <c r="G7927" s="33"/>
      <c r="N7927"/>
      <c r="O7927"/>
      <c r="P7927"/>
      <c r="Q7927"/>
      <c r="R7927"/>
      <c r="S7927"/>
      <c r="T7927"/>
      <c r="U7927"/>
      <c r="V7927"/>
      <c r="W7927"/>
      <c r="X7927" s="410"/>
      <c r="Y7927" s="410"/>
      <c r="Z7927" s="410"/>
      <c r="AA7927" s="410"/>
      <c r="AB7927" s="410"/>
      <c r="AC7927" s="410"/>
      <c r="AD7927" s="410"/>
    </row>
    <row r="7928" spans="1:30" s="30" customFormat="1" x14ac:dyDescent="0.25">
      <c r="A7928"/>
      <c r="B7928"/>
      <c r="C7928" s="33"/>
      <c r="D7928" s="33"/>
      <c r="E7928" s="33"/>
      <c r="F7928" s="33"/>
      <c r="G7928" s="33"/>
      <c r="N7928"/>
      <c r="O7928"/>
      <c r="P7928"/>
      <c r="Q7928"/>
      <c r="R7928"/>
      <c r="S7928"/>
      <c r="T7928"/>
      <c r="U7928"/>
      <c r="V7928"/>
      <c r="W7928"/>
      <c r="X7928" s="410"/>
      <c r="Y7928" s="410"/>
      <c r="Z7928" s="410"/>
      <c r="AA7928" s="410"/>
      <c r="AB7928" s="410"/>
      <c r="AC7928" s="410"/>
      <c r="AD7928" s="410"/>
    </row>
    <row r="7929" spans="1:30" s="30" customFormat="1" x14ac:dyDescent="0.25">
      <c r="A7929"/>
      <c r="B7929"/>
      <c r="C7929" s="33"/>
      <c r="D7929" s="33"/>
      <c r="E7929" s="33"/>
      <c r="F7929" s="33"/>
      <c r="G7929" s="33"/>
      <c r="N7929"/>
      <c r="O7929"/>
      <c r="P7929"/>
      <c r="Q7929"/>
      <c r="R7929"/>
      <c r="S7929"/>
      <c r="T7929"/>
      <c r="U7929"/>
      <c r="V7929"/>
      <c r="W7929"/>
      <c r="X7929" s="410"/>
      <c r="Y7929" s="410"/>
      <c r="Z7929" s="410"/>
      <c r="AA7929" s="410"/>
      <c r="AB7929" s="410"/>
      <c r="AC7929" s="410"/>
      <c r="AD7929" s="410"/>
    </row>
    <row r="7930" spans="1:30" s="30" customFormat="1" x14ac:dyDescent="0.25">
      <c r="A7930"/>
      <c r="B7930"/>
      <c r="C7930" s="33"/>
      <c r="D7930" s="33"/>
      <c r="E7930" s="33"/>
      <c r="F7930" s="33"/>
      <c r="G7930" s="33"/>
      <c r="N7930"/>
      <c r="O7930"/>
      <c r="P7930"/>
      <c r="Q7930"/>
      <c r="R7930"/>
      <c r="S7930"/>
      <c r="T7930"/>
      <c r="U7930"/>
      <c r="V7930"/>
      <c r="W7930"/>
      <c r="X7930" s="410"/>
      <c r="Y7930" s="410"/>
      <c r="Z7930" s="410"/>
      <c r="AA7930" s="410"/>
      <c r="AB7930" s="410"/>
      <c r="AC7930" s="410"/>
      <c r="AD7930" s="410"/>
    </row>
    <row r="7931" spans="1:30" s="30" customFormat="1" x14ac:dyDescent="0.25">
      <c r="A7931"/>
      <c r="B7931"/>
      <c r="C7931" s="33"/>
      <c r="D7931" s="33"/>
      <c r="E7931" s="33"/>
      <c r="F7931" s="33"/>
      <c r="G7931" s="33"/>
      <c r="N7931"/>
      <c r="O7931"/>
      <c r="P7931"/>
      <c r="Q7931"/>
      <c r="R7931"/>
      <c r="S7931"/>
      <c r="T7931"/>
      <c r="U7931"/>
      <c r="V7931"/>
      <c r="W7931"/>
      <c r="X7931" s="410"/>
      <c r="Y7931" s="410"/>
      <c r="Z7931" s="410"/>
      <c r="AA7931" s="410"/>
      <c r="AB7931" s="410"/>
      <c r="AC7931" s="410"/>
      <c r="AD7931" s="410"/>
    </row>
    <row r="7932" spans="1:30" s="30" customFormat="1" x14ac:dyDescent="0.25">
      <c r="A7932"/>
      <c r="B7932"/>
      <c r="C7932" s="33"/>
      <c r="D7932" s="33"/>
      <c r="E7932" s="33"/>
      <c r="F7932" s="33"/>
      <c r="G7932" s="33"/>
      <c r="N7932"/>
      <c r="O7932"/>
      <c r="P7932"/>
      <c r="Q7932"/>
      <c r="R7932"/>
      <c r="S7932"/>
      <c r="T7932"/>
      <c r="U7932"/>
      <c r="V7932"/>
      <c r="W7932"/>
      <c r="X7932" s="410"/>
      <c r="Y7932" s="410"/>
      <c r="Z7932" s="410"/>
      <c r="AA7932" s="410"/>
      <c r="AB7932" s="410"/>
      <c r="AC7932" s="410"/>
      <c r="AD7932" s="410"/>
    </row>
    <row r="7933" spans="1:30" s="30" customFormat="1" x14ac:dyDescent="0.25">
      <c r="A7933"/>
      <c r="B7933"/>
      <c r="C7933" s="33"/>
      <c r="D7933" s="33"/>
      <c r="E7933" s="33"/>
      <c r="F7933" s="33"/>
      <c r="G7933" s="33"/>
      <c r="N7933"/>
      <c r="O7933"/>
      <c r="P7933"/>
      <c r="Q7933"/>
      <c r="R7933"/>
      <c r="S7933"/>
      <c r="T7933"/>
      <c r="U7933"/>
      <c r="V7933"/>
      <c r="W7933"/>
      <c r="X7933" s="410"/>
      <c r="Y7933" s="410"/>
      <c r="Z7933" s="410"/>
      <c r="AA7933" s="410"/>
      <c r="AB7933" s="410"/>
      <c r="AC7933" s="410"/>
      <c r="AD7933" s="410"/>
    </row>
    <row r="7934" spans="1:30" s="30" customFormat="1" x14ac:dyDescent="0.25">
      <c r="A7934"/>
      <c r="B7934"/>
      <c r="C7934" s="33"/>
      <c r="D7934" s="33"/>
      <c r="E7934" s="33"/>
      <c r="F7934" s="33"/>
      <c r="G7934" s="33"/>
      <c r="N7934"/>
      <c r="O7934"/>
      <c r="P7934"/>
      <c r="Q7934"/>
      <c r="R7934"/>
      <c r="S7934"/>
      <c r="T7934"/>
      <c r="U7934"/>
      <c r="V7934"/>
      <c r="W7934"/>
      <c r="X7934" s="410"/>
      <c r="Y7934" s="410"/>
      <c r="Z7934" s="410"/>
      <c r="AA7934" s="410"/>
      <c r="AB7934" s="410"/>
      <c r="AC7934" s="410"/>
      <c r="AD7934" s="410"/>
    </row>
    <row r="7935" spans="1:30" s="30" customFormat="1" x14ac:dyDescent="0.25">
      <c r="A7935"/>
      <c r="B7935"/>
      <c r="C7935" s="33"/>
      <c r="D7935" s="33"/>
      <c r="E7935" s="33"/>
      <c r="F7935" s="33"/>
      <c r="G7935" s="33"/>
      <c r="N7935"/>
      <c r="O7935"/>
      <c r="P7935"/>
      <c r="Q7935"/>
      <c r="R7935"/>
      <c r="S7935"/>
      <c r="T7935"/>
      <c r="U7935"/>
      <c r="V7935"/>
      <c r="W7935"/>
      <c r="X7935" s="410"/>
      <c r="Y7935" s="410"/>
      <c r="Z7935" s="410"/>
      <c r="AA7935" s="410"/>
      <c r="AB7935" s="410"/>
      <c r="AC7935" s="410"/>
      <c r="AD7935" s="410"/>
    </row>
    <row r="7936" spans="1:30" s="30" customFormat="1" x14ac:dyDescent="0.25">
      <c r="A7936"/>
      <c r="B7936"/>
      <c r="C7936" s="33"/>
      <c r="D7936" s="33"/>
      <c r="E7936" s="33"/>
      <c r="F7936" s="33"/>
      <c r="G7936" s="33"/>
      <c r="N7936"/>
      <c r="O7936"/>
      <c r="P7936"/>
      <c r="Q7936"/>
      <c r="R7936"/>
      <c r="S7936"/>
      <c r="T7936"/>
      <c r="U7936"/>
      <c r="V7936"/>
      <c r="W7936"/>
      <c r="X7936" s="410"/>
      <c r="Y7936" s="410"/>
      <c r="Z7936" s="410"/>
      <c r="AA7936" s="410"/>
      <c r="AB7936" s="410"/>
      <c r="AC7936" s="410"/>
      <c r="AD7936" s="410"/>
    </row>
    <row r="7937" spans="1:30" s="30" customFormat="1" x14ac:dyDescent="0.25">
      <c r="A7937"/>
      <c r="B7937"/>
      <c r="C7937" s="33"/>
      <c r="D7937" s="33"/>
      <c r="E7937" s="33"/>
      <c r="F7937" s="33"/>
      <c r="G7937" s="33"/>
      <c r="N7937"/>
      <c r="O7937"/>
      <c r="P7937"/>
      <c r="Q7937"/>
      <c r="R7937"/>
      <c r="S7937"/>
      <c r="T7937"/>
      <c r="U7937"/>
      <c r="V7937"/>
      <c r="W7937"/>
      <c r="X7937" s="410"/>
      <c r="Y7937" s="410"/>
      <c r="Z7937" s="410"/>
      <c r="AA7937" s="410"/>
      <c r="AB7937" s="410"/>
      <c r="AC7937" s="410"/>
      <c r="AD7937" s="410"/>
    </row>
    <row r="7938" spans="1:30" s="30" customFormat="1" x14ac:dyDescent="0.25">
      <c r="A7938"/>
      <c r="B7938"/>
      <c r="C7938" s="33"/>
      <c r="D7938" s="33"/>
      <c r="E7938" s="33"/>
      <c r="F7938" s="33"/>
      <c r="G7938" s="33"/>
      <c r="N7938"/>
      <c r="O7938"/>
      <c r="P7938"/>
      <c r="Q7938"/>
      <c r="R7938"/>
      <c r="S7938"/>
      <c r="T7938"/>
      <c r="U7938"/>
      <c r="V7938"/>
      <c r="W7938"/>
      <c r="X7938" s="410"/>
      <c r="Y7938" s="410"/>
      <c r="Z7938" s="410"/>
      <c r="AA7938" s="410"/>
      <c r="AB7938" s="410"/>
      <c r="AC7938" s="410"/>
      <c r="AD7938" s="410"/>
    </row>
    <row r="7939" spans="1:30" s="30" customFormat="1" x14ac:dyDescent="0.25">
      <c r="A7939"/>
      <c r="B7939"/>
      <c r="C7939" s="33"/>
      <c r="D7939" s="33"/>
      <c r="E7939" s="33"/>
      <c r="F7939" s="33"/>
      <c r="G7939" s="33"/>
      <c r="N7939"/>
      <c r="O7939"/>
      <c r="P7939"/>
      <c r="Q7939"/>
      <c r="R7939"/>
      <c r="S7939"/>
      <c r="T7939"/>
      <c r="U7939"/>
      <c r="V7939"/>
      <c r="W7939"/>
      <c r="X7939" s="410"/>
      <c r="Y7939" s="410"/>
      <c r="Z7939" s="410"/>
      <c r="AA7939" s="410"/>
      <c r="AB7939" s="410"/>
      <c r="AC7939" s="410"/>
      <c r="AD7939" s="410"/>
    </row>
    <row r="7940" spans="1:30" s="30" customFormat="1" x14ac:dyDescent="0.25">
      <c r="A7940"/>
      <c r="B7940"/>
      <c r="C7940" s="33"/>
      <c r="D7940" s="33"/>
      <c r="E7940" s="33"/>
      <c r="F7940" s="33"/>
      <c r="G7940" s="33"/>
      <c r="N7940"/>
      <c r="O7940"/>
      <c r="P7940"/>
      <c r="Q7940"/>
      <c r="R7940"/>
      <c r="S7940"/>
      <c r="T7940"/>
      <c r="U7940"/>
      <c r="V7940"/>
      <c r="W7940"/>
      <c r="X7940" s="410"/>
      <c r="Y7940" s="410"/>
      <c r="Z7940" s="410"/>
      <c r="AA7940" s="410"/>
      <c r="AB7940" s="410"/>
      <c r="AC7940" s="410"/>
      <c r="AD7940" s="410"/>
    </row>
    <row r="7941" spans="1:30" s="30" customFormat="1" x14ac:dyDescent="0.25">
      <c r="A7941"/>
      <c r="B7941"/>
      <c r="C7941" s="33"/>
      <c r="D7941" s="33"/>
      <c r="E7941" s="33"/>
      <c r="F7941" s="33"/>
      <c r="G7941" s="33"/>
      <c r="N7941"/>
      <c r="O7941"/>
      <c r="P7941"/>
      <c r="Q7941"/>
      <c r="R7941"/>
      <c r="S7941"/>
      <c r="T7941"/>
      <c r="U7941"/>
      <c r="V7941"/>
      <c r="W7941"/>
      <c r="X7941" s="410"/>
      <c r="Y7941" s="410"/>
      <c r="Z7941" s="410"/>
      <c r="AA7941" s="410"/>
      <c r="AB7941" s="410"/>
      <c r="AC7941" s="410"/>
      <c r="AD7941" s="410"/>
    </row>
    <row r="7942" spans="1:30" s="30" customFormat="1" x14ac:dyDescent="0.25">
      <c r="A7942"/>
      <c r="B7942"/>
      <c r="C7942" s="33"/>
      <c r="D7942" s="33"/>
      <c r="E7942" s="33"/>
      <c r="F7942" s="33"/>
      <c r="G7942" s="33"/>
      <c r="N7942"/>
      <c r="O7942"/>
      <c r="P7942"/>
      <c r="Q7942"/>
      <c r="R7942"/>
      <c r="S7942"/>
      <c r="T7942"/>
      <c r="U7942"/>
      <c r="V7942"/>
      <c r="W7942"/>
      <c r="X7942" s="410"/>
      <c r="Y7942" s="410"/>
      <c r="Z7942" s="410"/>
      <c r="AA7942" s="410"/>
      <c r="AB7942" s="410"/>
      <c r="AC7942" s="410"/>
      <c r="AD7942" s="410"/>
    </row>
    <row r="7943" spans="1:30" s="30" customFormat="1" x14ac:dyDescent="0.25">
      <c r="A7943"/>
      <c r="B7943"/>
      <c r="C7943" s="33"/>
      <c r="D7943" s="33"/>
      <c r="E7943" s="33"/>
      <c r="F7943" s="33"/>
      <c r="G7943" s="33"/>
      <c r="N7943"/>
      <c r="O7943"/>
      <c r="P7943"/>
      <c r="Q7943"/>
      <c r="R7943"/>
      <c r="S7943"/>
      <c r="T7943"/>
      <c r="U7943"/>
      <c r="V7943"/>
      <c r="W7943"/>
      <c r="X7943" s="410"/>
      <c r="Y7943" s="410"/>
      <c r="Z7943" s="410"/>
      <c r="AA7943" s="410"/>
      <c r="AB7943" s="410"/>
      <c r="AC7943" s="410"/>
      <c r="AD7943" s="410"/>
    </row>
    <row r="7944" spans="1:30" s="30" customFormat="1" x14ac:dyDescent="0.25">
      <c r="A7944"/>
      <c r="B7944"/>
      <c r="C7944" s="33"/>
      <c r="D7944" s="33"/>
      <c r="E7944" s="33"/>
      <c r="F7944" s="33"/>
      <c r="G7944" s="33"/>
      <c r="N7944"/>
      <c r="O7944"/>
      <c r="P7944"/>
      <c r="Q7944"/>
      <c r="R7944"/>
      <c r="S7944"/>
      <c r="T7944"/>
      <c r="U7944"/>
      <c r="V7944"/>
      <c r="W7944"/>
      <c r="X7944" s="410"/>
      <c r="Y7944" s="410"/>
      <c r="Z7944" s="410"/>
      <c r="AA7944" s="410"/>
      <c r="AB7944" s="410"/>
      <c r="AC7944" s="410"/>
      <c r="AD7944" s="410"/>
    </row>
    <row r="7945" spans="1:30" s="30" customFormat="1" x14ac:dyDescent="0.25">
      <c r="A7945"/>
      <c r="B7945"/>
      <c r="C7945" s="33"/>
      <c r="D7945" s="33"/>
      <c r="E7945" s="33"/>
      <c r="F7945" s="33"/>
      <c r="G7945" s="33"/>
      <c r="N7945"/>
      <c r="O7945"/>
      <c r="P7945"/>
      <c r="Q7945"/>
      <c r="R7945"/>
      <c r="S7945"/>
      <c r="T7945"/>
      <c r="U7945"/>
      <c r="V7945"/>
      <c r="W7945"/>
      <c r="X7945" s="410"/>
      <c r="Y7945" s="410"/>
      <c r="Z7945" s="410"/>
      <c r="AA7945" s="410"/>
      <c r="AB7945" s="410"/>
      <c r="AC7945" s="410"/>
      <c r="AD7945" s="410"/>
    </row>
    <row r="7946" spans="1:30" s="30" customFormat="1" x14ac:dyDescent="0.25">
      <c r="A7946"/>
      <c r="B7946"/>
      <c r="C7946" s="33"/>
      <c r="D7946" s="33"/>
      <c r="E7946" s="33"/>
      <c r="F7946" s="33"/>
      <c r="G7946" s="33"/>
      <c r="N7946"/>
      <c r="O7946"/>
      <c r="P7946"/>
      <c r="Q7946"/>
      <c r="R7946"/>
      <c r="S7946"/>
      <c r="T7946"/>
      <c r="U7946"/>
      <c r="V7946"/>
      <c r="W7946"/>
      <c r="X7946" s="410"/>
      <c r="Y7946" s="410"/>
      <c r="Z7946" s="410"/>
      <c r="AA7946" s="410"/>
      <c r="AB7946" s="410"/>
      <c r="AC7946" s="410"/>
      <c r="AD7946" s="410"/>
    </row>
    <row r="7947" spans="1:30" s="30" customFormat="1" x14ac:dyDescent="0.25">
      <c r="A7947"/>
      <c r="B7947"/>
      <c r="C7947" s="33"/>
      <c r="D7947" s="33"/>
      <c r="E7947" s="33"/>
      <c r="F7947" s="33"/>
      <c r="G7947" s="33"/>
      <c r="N7947"/>
      <c r="O7947"/>
      <c r="P7947"/>
      <c r="Q7947"/>
      <c r="R7947"/>
      <c r="S7947"/>
      <c r="T7947"/>
      <c r="U7947"/>
      <c r="V7947"/>
      <c r="W7947"/>
      <c r="X7947" s="410"/>
      <c r="Y7947" s="410"/>
      <c r="Z7947" s="410"/>
      <c r="AA7947" s="410"/>
      <c r="AB7947" s="410"/>
      <c r="AC7947" s="410"/>
      <c r="AD7947" s="410"/>
    </row>
    <row r="7948" spans="1:30" s="30" customFormat="1" x14ac:dyDescent="0.25">
      <c r="A7948"/>
      <c r="B7948"/>
      <c r="C7948" s="33"/>
      <c r="D7948" s="33"/>
      <c r="E7948" s="33"/>
      <c r="F7948" s="33"/>
      <c r="G7948" s="33"/>
      <c r="N7948"/>
      <c r="O7948"/>
      <c r="P7948"/>
      <c r="Q7948"/>
      <c r="R7948"/>
      <c r="S7948"/>
      <c r="T7948"/>
      <c r="U7948"/>
      <c r="V7948"/>
      <c r="W7948"/>
      <c r="X7948" s="410"/>
      <c r="Y7948" s="410"/>
      <c r="Z7948" s="410"/>
      <c r="AA7948" s="410"/>
      <c r="AB7948" s="410"/>
      <c r="AC7948" s="410"/>
      <c r="AD7948" s="410"/>
    </row>
    <row r="7949" spans="1:30" s="30" customFormat="1" x14ac:dyDescent="0.25">
      <c r="A7949"/>
      <c r="B7949"/>
      <c r="C7949" s="33"/>
      <c r="D7949" s="33"/>
      <c r="E7949" s="33"/>
      <c r="F7949" s="33"/>
      <c r="G7949" s="33"/>
      <c r="N7949"/>
      <c r="O7949"/>
      <c r="P7949"/>
      <c r="Q7949"/>
      <c r="R7949"/>
      <c r="S7949"/>
      <c r="T7949"/>
      <c r="U7949"/>
      <c r="V7949"/>
      <c r="W7949"/>
      <c r="X7949" s="410"/>
      <c r="Y7949" s="410"/>
      <c r="Z7949" s="410"/>
      <c r="AA7949" s="410"/>
      <c r="AB7949" s="410"/>
      <c r="AC7949" s="410"/>
      <c r="AD7949" s="410"/>
    </row>
    <row r="7950" spans="1:30" s="30" customFormat="1" x14ac:dyDescent="0.25">
      <c r="A7950"/>
      <c r="B7950"/>
      <c r="C7950" s="33"/>
      <c r="D7950" s="33"/>
      <c r="E7950" s="33"/>
      <c r="F7950" s="33"/>
      <c r="G7950" s="33"/>
      <c r="N7950"/>
      <c r="O7950"/>
      <c r="P7950"/>
      <c r="Q7950"/>
      <c r="R7950"/>
      <c r="S7950"/>
      <c r="T7950"/>
      <c r="U7950"/>
      <c r="V7950"/>
      <c r="W7950"/>
      <c r="X7950" s="410"/>
      <c r="Y7950" s="410"/>
      <c r="Z7950" s="410"/>
      <c r="AA7950" s="410"/>
      <c r="AB7950" s="410"/>
      <c r="AC7950" s="410"/>
      <c r="AD7950" s="410"/>
    </row>
    <row r="7951" spans="1:30" s="30" customFormat="1" x14ac:dyDescent="0.25">
      <c r="A7951"/>
      <c r="B7951"/>
      <c r="C7951" s="33"/>
      <c r="D7951" s="33"/>
      <c r="E7951" s="33"/>
      <c r="F7951" s="33"/>
      <c r="G7951" s="33"/>
      <c r="N7951"/>
      <c r="O7951"/>
      <c r="P7951"/>
      <c r="Q7951"/>
      <c r="R7951"/>
      <c r="S7951"/>
      <c r="T7951"/>
      <c r="U7951"/>
      <c r="V7951"/>
      <c r="W7951"/>
      <c r="X7951" s="410"/>
      <c r="Y7951" s="410"/>
      <c r="Z7951" s="410"/>
      <c r="AA7951" s="410"/>
      <c r="AB7951" s="410"/>
      <c r="AC7951" s="410"/>
      <c r="AD7951" s="410"/>
    </row>
    <row r="7952" spans="1:30" s="30" customFormat="1" x14ac:dyDescent="0.25">
      <c r="A7952"/>
      <c r="B7952"/>
      <c r="C7952" s="33"/>
      <c r="D7952" s="33"/>
      <c r="E7952" s="33"/>
      <c r="F7952" s="33"/>
      <c r="G7952" s="33"/>
      <c r="N7952"/>
      <c r="O7952"/>
      <c r="P7952"/>
      <c r="Q7952"/>
      <c r="R7952"/>
      <c r="S7952"/>
      <c r="T7952"/>
      <c r="U7952"/>
      <c r="V7952"/>
      <c r="W7952"/>
      <c r="X7952" s="410"/>
      <c r="Y7952" s="410"/>
      <c r="Z7952" s="410"/>
      <c r="AA7952" s="410"/>
      <c r="AB7952" s="410"/>
      <c r="AC7952" s="410"/>
      <c r="AD7952" s="410"/>
    </row>
    <row r="7953" spans="1:30" s="30" customFormat="1" x14ac:dyDescent="0.25">
      <c r="A7953"/>
      <c r="B7953"/>
      <c r="C7953" s="33"/>
      <c r="D7953" s="33"/>
      <c r="E7953" s="33"/>
      <c r="F7953" s="33"/>
      <c r="G7953" s="33"/>
      <c r="N7953"/>
      <c r="O7953"/>
      <c r="P7953"/>
      <c r="Q7953"/>
      <c r="R7953"/>
      <c r="S7953"/>
      <c r="T7953"/>
      <c r="U7953"/>
      <c r="V7953"/>
      <c r="W7953"/>
      <c r="X7953" s="410"/>
      <c r="Y7953" s="410"/>
      <c r="Z7953" s="410"/>
      <c r="AA7953" s="410"/>
      <c r="AB7953" s="410"/>
      <c r="AC7953" s="410"/>
      <c r="AD7953" s="410"/>
    </row>
    <row r="7954" spans="1:30" s="30" customFormat="1" x14ac:dyDescent="0.25">
      <c r="A7954"/>
      <c r="B7954"/>
      <c r="C7954" s="33"/>
      <c r="D7954" s="33"/>
      <c r="E7954" s="33"/>
      <c r="F7954" s="33"/>
      <c r="G7954" s="33"/>
      <c r="N7954"/>
      <c r="O7954"/>
      <c r="P7954"/>
      <c r="Q7954"/>
      <c r="R7954"/>
      <c r="S7954"/>
      <c r="T7954"/>
      <c r="U7954"/>
      <c r="V7954"/>
      <c r="W7954"/>
      <c r="X7954" s="410"/>
      <c r="Y7954" s="410"/>
      <c r="Z7954" s="410"/>
      <c r="AA7954" s="410"/>
      <c r="AB7954" s="410"/>
      <c r="AC7954" s="410"/>
      <c r="AD7954" s="410"/>
    </row>
    <row r="7955" spans="1:30" s="30" customFormat="1" x14ac:dyDescent="0.25">
      <c r="A7955"/>
      <c r="B7955"/>
      <c r="C7955" s="33"/>
      <c r="D7955" s="33"/>
      <c r="E7955" s="33"/>
      <c r="F7955" s="33"/>
      <c r="G7955" s="33"/>
      <c r="N7955"/>
      <c r="O7955"/>
      <c r="P7955"/>
      <c r="Q7955"/>
      <c r="R7955"/>
      <c r="S7955"/>
      <c r="T7955"/>
      <c r="U7955"/>
      <c r="V7955"/>
      <c r="W7955"/>
      <c r="X7955" s="410"/>
      <c r="Y7955" s="410"/>
      <c r="Z7955" s="410"/>
      <c r="AA7955" s="410"/>
      <c r="AB7955" s="410"/>
      <c r="AC7955" s="410"/>
      <c r="AD7955" s="410"/>
    </row>
    <row r="7956" spans="1:30" s="30" customFormat="1" x14ac:dyDescent="0.25">
      <c r="A7956"/>
      <c r="B7956"/>
      <c r="C7956" s="33"/>
      <c r="D7956" s="33"/>
      <c r="E7956" s="33"/>
      <c r="F7956" s="33"/>
      <c r="G7956" s="33"/>
      <c r="N7956"/>
      <c r="O7956"/>
      <c r="P7956"/>
      <c r="Q7956"/>
      <c r="R7956"/>
      <c r="S7956"/>
      <c r="T7956"/>
      <c r="U7956"/>
      <c r="V7956"/>
      <c r="W7956"/>
      <c r="X7956" s="410"/>
      <c r="Y7956" s="410"/>
      <c r="Z7956" s="410"/>
      <c r="AA7956" s="410"/>
      <c r="AB7956" s="410"/>
      <c r="AC7956" s="410"/>
      <c r="AD7956" s="410"/>
    </row>
    <row r="7957" spans="1:30" s="30" customFormat="1" x14ac:dyDescent="0.25">
      <c r="A7957"/>
      <c r="B7957"/>
      <c r="C7957" s="33"/>
      <c r="D7957" s="33"/>
      <c r="E7957" s="33"/>
      <c r="F7957" s="33"/>
      <c r="G7957" s="33"/>
      <c r="N7957"/>
      <c r="O7957"/>
      <c r="P7957"/>
      <c r="Q7957"/>
      <c r="R7957"/>
      <c r="S7957"/>
      <c r="T7957"/>
      <c r="U7957"/>
      <c r="V7957"/>
      <c r="W7957"/>
      <c r="X7957" s="410"/>
      <c r="Y7957" s="410"/>
      <c r="Z7957" s="410"/>
      <c r="AA7957" s="410"/>
      <c r="AB7957" s="410"/>
      <c r="AC7957" s="410"/>
      <c r="AD7957" s="410"/>
    </row>
    <row r="7958" spans="1:30" s="30" customFormat="1" x14ac:dyDescent="0.25">
      <c r="A7958"/>
      <c r="B7958"/>
      <c r="C7958" s="33"/>
      <c r="D7958" s="33"/>
      <c r="E7958" s="33"/>
      <c r="F7958" s="33"/>
      <c r="G7958" s="33"/>
      <c r="N7958"/>
      <c r="O7958"/>
      <c r="P7958"/>
      <c r="Q7958"/>
      <c r="R7958"/>
      <c r="S7958"/>
      <c r="T7958"/>
      <c r="U7958"/>
      <c r="V7958"/>
      <c r="W7958"/>
      <c r="X7958" s="410"/>
      <c r="Y7958" s="410"/>
      <c r="Z7958" s="410"/>
      <c r="AA7958" s="410"/>
      <c r="AB7958" s="410"/>
      <c r="AC7958" s="410"/>
      <c r="AD7958" s="410"/>
    </row>
    <row r="7959" spans="1:30" s="30" customFormat="1" x14ac:dyDescent="0.25">
      <c r="A7959"/>
      <c r="B7959"/>
      <c r="C7959" s="33"/>
      <c r="D7959" s="33"/>
      <c r="E7959" s="33"/>
      <c r="F7959" s="33"/>
      <c r="G7959" s="33"/>
      <c r="N7959"/>
      <c r="O7959"/>
      <c r="P7959"/>
      <c r="Q7959"/>
      <c r="R7959"/>
      <c r="S7959"/>
      <c r="T7959"/>
      <c r="U7959"/>
      <c r="V7959"/>
      <c r="W7959"/>
      <c r="X7959" s="410"/>
      <c r="Y7959" s="410"/>
      <c r="Z7959" s="410"/>
      <c r="AA7959" s="410"/>
      <c r="AB7959" s="410"/>
      <c r="AC7959" s="410"/>
      <c r="AD7959" s="410"/>
    </row>
    <row r="7960" spans="1:30" s="30" customFormat="1" x14ac:dyDescent="0.25">
      <c r="A7960"/>
      <c r="B7960"/>
      <c r="C7960" s="33"/>
      <c r="D7960" s="33"/>
      <c r="E7960" s="33"/>
      <c r="F7960" s="33"/>
      <c r="G7960" s="33"/>
      <c r="N7960"/>
      <c r="O7960"/>
      <c r="P7960"/>
      <c r="Q7960"/>
      <c r="R7960"/>
      <c r="S7960"/>
      <c r="T7960"/>
      <c r="U7960"/>
      <c r="V7960"/>
      <c r="W7960"/>
      <c r="X7960" s="410"/>
      <c r="Y7960" s="410"/>
      <c r="Z7960" s="410"/>
      <c r="AA7960" s="410"/>
      <c r="AB7960" s="410"/>
      <c r="AC7960" s="410"/>
      <c r="AD7960" s="410"/>
    </row>
    <row r="7961" spans="1:30" s="30" customFormat="1" x14ac:dyDescent="0.25">
      <c r="A7961"/>
      <c r="B7961"/>
      <c r="C7961" s="33"/>
      <c r="D7961" s="33"/>
      <c r="E7961" s="33"/>
      <c r="F7961" s="33"/>
      <c r="G7961" s="33"/>
      <c r="N7961"/>
      <c r="O7961"/>
      <c r="P7961"/>
      <c r="Q7961"/>
      <c r="R7961"/>
      <c r="S7961"/>
      <c r="T7961"/>
      <c r="U7961"/>
      <c r="V7961"/>
      <c r="W7961"/>
      <c r="X7961" s="410"/>
      <c r="Y7961" s="410"/>
      <c r="Z7961" s="410"/>
      <c r="AA7961" s="410"/>
      <c r="AB7961" s="410"/>
      <c r="AC7961" s="410"/>
      <c r="AD7961" s="410"/>
    </row>
    <row r="7962" spans="1:30" s="30" customFormat="1" x14ac:dyDescent="0.25">
      <c r="A7962"/>
      <c r="B7962"/>
      <c r="C7962" s="33"/>
      <c r="D7962" s="33"/>
      <c r="E7962" s="33"/>
      <c r="F7962" s="33"/>
      <c r="G7962" s="33"/>
      <c r="N7962"/>
      <c r="O7962"/>
      <c r="P7962"/>
      <c r="Q7962"/>
      <c r="R7962"/>
      <c r="S7962"/>
      <c r="T7962"/>
      <c r="U7962"/>
      <c r="V7962"/>
      <c r="W7962"/>
      <c r="X7962" s="410"/>
      <c r="Y7962" s="410"/>
      <c r="Z7962" s="410"/>
      <c r="AA7962" s="410"/>
      <c r="AB7962" s="410"/>
      <c r="AC7962" s="410"/>
      <c r="AD7962" s="410"/>
    </row>
    <row r="7963" spans="1:30" s="30" customFormat="1" x14ac:dyDescent="0.25">
      <c r="A7963"/>
      <c r="B7963"/>
      <c r="C7963" s="33"/>
      <c r="D7963" s="33"/>
      <c r="E7963" s="33"/>
      <c r="F7963" s="33"/>
      <c r="G7963" s="33"/>
      <c r="N7963"/>
      <c r="O7963"/>
      <c r="P7963"/>
      <c r="Q7963"/>
      <c r="R7963"/>
      <c r="S7963"/>
      <c r="T7963"/>
      <c r="U7963"/>
      <c r="V7963"/>
      <c r="W7963"/>
      <c r="X7963" s="410"/>
      <c r="Y7963" s="410"/>
      <c r="Z7963" s="410"/>
      <c r="AA7963" s="410"/>
      <c r="AB7963" s="410"/>
      <c r="AC7963" s="410"/>
      <c r="AD7963" s="410"/>
    </row>
    <row r="7964" spans="1:30" s="30" customFormat="1" x14ac:dyDescent="0.25">
      <c r="A7964"/>
      <c r="B7964"/>
      <c r="C7964" s="33"/>
      <c r="D7964" s="33"/>
      <c r="E7964" s="33"/>
      <c r="F7964" s="33"/>
      <c r="G7964" s="33"/>
      <c r="N7964"/>
      <c r="O7964"/>
      <c r="P7964"/>
      <c r="Q7964"/>
      <c r="R7964"/>
      <c r="S7964"/>
      <c r="T7964"/>
      <c r="U7964"/>
      <c r="V7964"/>
      <c r="W7964"/>
      <c r="X7964" s="410"/>
      <c r="Y7964" s="410"/>
      <c r="Z7964" s="410"/>
      <c r="AA7964" s="410"/>
      <c r="AB7964" s="410"/>
      <c r="AC7964" s="410"/>
      <c r="AD7964" s="410"/>
    </row>
    <row r="7965" spans="1:30" s="30" customFormat="1" x14ac:dyDescent="0.25">
      <c r="A7965"/>
      <c r="B7965"/>
      <c r="C7965" s="33"/>
      <c r="D7965" s="33"/>
      <c r="E7965" s="33"/>
      <c r="F7965" s="33"/>
      <c r="G7965" s="33"/>
      <c r="N7965"/>
      <c r="O7965"/>
      <c r="P7965"/>
      <c r="Q7965"/>
      <c r="R7965"/>
      <c r="S7965"/>
      <c r="T7965"/>
      <c r="U7965"/>
      <c r="V7965"/>
      <c r="W7965"/>
      <c r="X7965" s="410"/>
      <c r="Y7965" s="410"/>
      <c r="Z7965" s="410"/>
      <c r="AA7965" s="410"/>
      <c r="AB7965" s="410"/>
      <c r="AC7965" s="410"/>
      <c r="AD7965" s="410"/>
    </row>
    <row r="7966" spans="1:30" s="30" customFormat="1" x14ac:dyDescent="0.25">
      <c r="A7966"/>
      <c r="B7966"/>
      <c r="C7966" s="33"/>
      <c r="D7966" s="33"/>
      <c r="E7966" s="33"/>
      <c r="F7966" s="33"/>
      <c r="G7966" s="33"/>
      <c r="N7966"/>
      <c r="O7966"/>
      <c r="P7966"/>
      <c r="Q7966"/>
      <c r="R7966"/>
      <c r="S7966"/>
      <c r="T7966"/>
      <c r="U7966"/>
      <c r="V7966"/>
      <c r="W7966"/>
      <c r="X7966" s="410"/>
      <c r="Y7966" s="410"/>
      <c r="Z7966" s="410"/>
      <c r="AA7966" s="410"/>
      <c r="AB7966" s="410"/>
      <c r="AC7966" s="410"/>
      <c r="AD7966" s="410"/>
    </row>
    <row r="7967" spans="1:30" s="30" customFormat="1" x14ac:dyDescent="0.25">
      <c r="A7967"/>
      <c r="B7967"/>
      <c r="C7967" s="33"/>
      <c r="D7967" s="33"/>
      <c r="E7967" s="33"/>
      <c r="F7967" s="33"/>
      <c r="G7967" s="33"/>
      <c r="N7967"/>
      <c r="O7967"/>
      <c r="P7967"/>
      <c r="Q7967"/>
      <c r="R7967"/>
      <c r="S7967"/>
      <c r="T7967"/>
      <c r="U7967"/>
      <c r="V7967"/>
      <c r="W7967"/>
      <c r="X7967" s="410"/>
      <c r="Y7967" s="410"/>
      <c r="Z7967" s="410"/>
      <c r="AA7967" s="410"/>
      <c r="AB7967" s="410"/>
      <c r="AC7967" s="410"/>
      <c r="AD7967" s="410"/>
    </row>
    <row r="7968" spans="1:30" s="30" customFormat="1" x14ac:dyDescent="0.25">
      <c r="A7968"/>
      <c r="B7968"/>
      <c r="C7968" s="33"/>
      <c r="D7968" s="33"/>
      <c r="E7968" s="33"/>
      <c r="F7968" s="33"/>
      <c r="G7968" s="33"/>
      <c r="N7968"/>
      <c r="O7968"/>
      <c r="P7968"/>
      <c r="Q7968"/>
      <c r="R7968"/>
      <c r="S7968"/>
      <c r="T7968"/>
      <c r="U7968"/>
      <c r="V7968"/>
      <c r="W7968"/>
      <c r="X7968" s="410"/>
      <c r="Y7968" s="410"/>
      <c r="Z7968" s="410"/>
      <c r="AA7968" s="410"/>
      <c r="AB7968" s="410"/>
      <c r="AC7968" s="410"/>
      <c r="AD7968" s="410"/>
    </row>
    <row r="7969" spans="1:30" s="30" customFormat="1" x14ac:dyDescent="0.25">
      <c r="A7969"/>
      <c r="B7969"/>
      <c r="C7969" s="33"/>
      <c r="D7969" s="33"/>
      <c r="E7969" s="33"/>
      <c r="F7969" s="33"/>
      <c r="G7969" s="33"/>
      <c r="N7969"/>
      <c r="O7969"/>
      <c r="P7969"/>
      <c r="Q7969"/>
      <c r="R7969"/>
      <c r="S7969"/>
      <c r="T7969"/>
      <c r="U7969"/>
      <c r="V7969"/>
      <c r="W7969"/>
      <c r="X7969" s="410"/>
      <c r="Y7969" s="410"/>
      <c r="Z7969" s="410"/>
      <c r="AA7969" s="410"/>
      <c r="AB7969" s="410"/>
      <c r="AC7969" s="410"/>
      <c r="AD7969" s="410"/>
    </row>
    <row r="7970" spans="1:30" s="30" customFormat="1" x14ac:dyDescent="0.25">
      <c r="A7970"/>
      <c r="B7970"/>
      <c r="C7970" s="33"/>
      <c r="D7970" s="33"/>
      <c r="E7970" s="33"/>
      <c r="F7970" s="33"/>
      <c r="G7970" s="33"/>
      <c r="N7970"/>
      <c r="O7970"/>
      <c r="P7970"/>
      <c r="Q7970"/>
      <c r="R7970"/>
      <c r="S7970"/>
      <c r="T7970"/>
      <c r="U7970"/>
      <c r="V7970"/>
      <c r="W7970"/>
      <c r="X7970" s="410"/>
      <c r="Y7970" s="410"/>
      <c r="Z7970" s="410"/>
      <c r="AA7970" s="410"/>
      <c r="AB7970" s="410"/>
      <c r="AC7970" s="410"/>
      <c r="AD7970" s="410"/>
    </row>
    <row r="7971" spans="1:30" s="30" customFormat="1" x14ac:dyDescent="0.25">
      <c r="A7971"/>
      <c r="B7971"/>
      <c r="C7971" s="33"/>
      <c r="D7971" s="33"/>
      <c r="E7971" s="33"/>
      <c r="F7971" s="33"/>
      <c r="G7971" s="33"/>
      <c r="N7971"/>
      <c r="O7971"/>
      <c r="P7971"/>
      <c r="Q7971"/>
      <c r="R7971"/>
      <c r="S7971"/>
      <c r="T7971"/>
      <c r="U7971"/>
      <c r="V7971"/>
      <c r="W7971"/>
      <c r="X7971" s="410"/>
      <c r="Y7971" s="410"/>
      <c r="Z7971" s="410"/>
      <c r="AA7971" s="410"/>
      <c r="AB7971" s="410"/>
      <c r="AC7971" s="410"/>
      <c r="AD7971" s="410"/>
    </row>
    <row r="7972" spans="1:30" s="30" customFormat="1" x14ac:dyDescent="0.25">
      <c r="A7972"/>
      <c r="B7972"/>
      <c r="C7972" s="33"/>
      <c r="D7972" s="33"/>
      <c r="E7972" s="33"/>
      <c r="F7972" s="33"/>
      <c r="G7972" s="33"/>
      <c r="N7972"/>
      <c r="O7972"/>
      <c r="P7972"/>
      <c r="Q7972"/>
      <c r="R7972"/>
      <c r="S7972"/>
      <c r="T7972"/>
      <c r="U7972"/>
      <c r="V7972"/>
      <c r="W7972"/>
      <c r="X7972" s="410"/>
      <c r="Y7972" s="410"/>
      <c r="Z7972" s="410"/>
      <c r="AA7972" s="410"/>
      <c r="AB7972" s="410"/>
      <c r="AC7972" s="410"/>
      <c r="AD7972" s="410"/>
    </row>
    <row r="7973" spans="1:30" s="30" customFormat="1" x14ac:dyDescent="0.25">
      <c r="A7973"/>
      <c r="B7973"/>
      <c r="C7973" s="33"/>
      <c r="D7973" s="33"/>
      <c r="E7973" s="33"/>
      <c r="F7973" s="33"/>
      <c r="G7973" s="33"/>
      <c r="N7973"/>
      <c r="O7973"/>
      <c r="P7973"/>
      <c r="Q7973"/>
      <c r="R7973"/>
      <c r="S7973"/>
      <c r="T7973"/>
      <c r="U7973"/>
      <c r="V7973"/>
      <c r="W7973"/>
      <c r="X7973" s="410"/>
      <c r="Y7973" s="410"/>
      <c r="Z7973" s="410"/>
      <c r="AA7973" s="410"/>
      <c r="AB7973" s="410"/>
      <c r="AC7973" s="410"/>
      <c r="AD7973" s="410"/>
    </row>
    <row r="7974" spans="1:30" s="30" customFormat="1" x14ac:dyDescent="0.25">
      <c r="A7974"/>
      <c r="B7974"/>
      <c r="C7974" s="33"/>
      <c r="D7974" s="33"/>
      <c r="E7974" s="33"/>
      <c r="F7974" s="33"/>
      <c r="G7974" s="33"/>
      <c r="N7974"/>
      <c r="O7974"/>
      <c r="P7974"/>
      <c r="Q7974"/>
      <c r="R7974"/>
      <c r="S7974"/>
      <c r="T7974"/>
      <c r="U7974"/>
      <c r="V7974"/>
      <c r="W7974"/>
      <c r="X7974" s="410"/>
      <c r="Y7974" s="410"/>
      <c r="Z7974" s="410"/>
      <c r="AA7974" s="410"/>
      <c r="AB7974" s="410"/>
      <c r="AC7974" s="410"/>
      <c r="AD7974" s="410"/>
    </row>
    <row r="7975" spans="1:30" s="30" customFormat="1" x14ac:dyDescent="0.25">
      <c r="A7975"/>
      <c r="B7975"/>
      <c r="C7975" s="33"/>
      <c r="D7975" s="33"/>
      <c r="E7975" s="33"/>
      <c r="F7975" s="33"/>
      <c r="G7975" s="33"/>
      <c r="N7975"/>
      <c r="O7975"/>
      <c r="P7975"/>
      <c r="Q7975"/>
      <c r="R7975"/>
      <c r="S7975"/>
      <c r="T7975"/>
      <c r="U7975"/>
      <c r="V7975"/>
      <c r="W7975"/>
      <c r="X7975" s="410"/>
      <c r="Y7975" s="410"/>
      <c r="Z7975" s="410"/>
      <c r="AA7975" s="410"/>
      <c r="AB7975" s="410"/>
      <c r="AC7975" s="410"/>
      <c r="AD7975" s="410"/>
    </row>
    <row r="7976" spans="1:30" s="30" customFormat="1" x14ac:dyDescent="0.25">
      <c r="A7976"/>
      <c r="B7976"/>
      <c r="C7976" s="33"/>
      <c r="D7976" s="33"/>
      <c r="E7976" s="33"/>
      <c r="F7976" s="33"/>
      <c r="G7976" s="33"/>
      <c r="N7976"/>
      <c r="O7976"/>
      <c r="P7976"/>
      <c r="Q7976"/>
      <c r="R7976"/>
      <c r="S7976"/>
      <c r="T7976"/>
      <c r="U7976"/>
      <c r="V7976"/>
      <c r="W7976"/>
      <c r="X7976" s="410"/>
      <c r="Y7976" s="410"/>
      <c r="Z7976" s="410"/>
      <c r="AA7976" s="410"/>
      <c r="AB7976" s="410"/>
      <c r="AC7976" s="410"/>
      <c r="AD7976" s="410"/>
    </row>
    <row r="7977" spans="1:30" s="30" customFormat="1" x14ac:dyDescent="0.25">
      <c r="A7977"/>
      <c r="B7977"/>
      <c r="C7977" s="33"/>
      <c r="D7977" s="33"/>
      <c r="E7977" s="33"/>
      <c r="F7977" s="33"/>
      <c r="G7977" s="33"/>
      <c r="N7977"/>
      <c r="O7977"/>
      <c r="P7977"/>
      <c r="Q7977"/>
      <c r="R7977"/>
      <c r="S7977"/>
      <c r="T7977"/>
      <c r="U7977"/>
      <c r="V7977"/>
      <c r="W7977"/>
      <c r="X7977" s="410"/>
      <c r="Y7977" s="410"/>
      <c r="Z7977" s="410"/>
      <c r="AA7977" s="410"/>
      <c r="AB7977" s="410"/>
      <c r="AC7977" s="410"/>
      <c r="AD7977" s="410"/>
    </row>
    <row r="7978" spans="1:30" s="30" customFormat="1" x14ac:dyDescent="0.25">
      <c r="A7978"/>
      <c r="B7978"/>
      <c r="C7978" s="33"/>
      <c r="D7978" s="33"/>
      <c r="E7978" s="33"/>
      <c r="F7978" s="33"/>
      <c r="G7978" s="33"/>
      <c r="N7978"/>
      <c r="O7978"/>
      <c r="P7978"/>
      <c r="Q7978"/>
      <c r="R7978"/>
      <c r="S7978"/>
      <c r="T7978"/>
      <c r="U7978"/>
      <c r="V7978"/>
      <c r="W7978"/>
      <c r="X7978" s="410"/>
      <c r="Y7978" s="410"/>
      <c r="Z7978" s="410"/>
      <c r="AA7978" s="410"/>
      <c r="AB7978" s="410"/>
      <c r="AC7978" s="410"/>
      <c r="AD7978" s="410"/>
    </row>
    <row r="7979" spans="1:30" s="30" customFormat="1" x14ac:dyDescent="0.25">
      <c r="A7979"/>
      <c r="B7979"/>
      <c r="C7979" s="33"/>
      <c r="D7979" s="33"/>
      <c r="E7979" s="33"/>
      <c r="F7979" s="33"/>
      <c r="G7979" s="33"/>
      <c r="N7979"/>
      <c r="O7979"/>
      <c r="P7979"/>
      <c r="Q7979"/>
      <c r="R7979"/>
      <c r="S7979"/>
      <c r="T7979"/>
      <c r="U7979"/>
      <c r="V7979"/>
      <c r="W7979"/>
      <c r="X7979" s="410"/>
      <c r="Y7979" s="410"/>
      <c r="Z7979" s="410"/>
      <c r="AA7979" s="410"/>
      <c r="AB7979" s="410"/>
      <c r="AC7979" s="410"/>
      <c r="AD7979" s="410"/>
    </row>
    <row r="7980" spans="1:30" s="30" customFormat="1" x14ac:dyDescent="0.25">
      <c r="A7980"/>
      <c r="B7980"/>
      <c r="C7980" s="33"/>
      <c r="D7980" s="33"/>
      <c r="E7980" s="33"/>
      <c r="F7980" s="33"/>
      <c r="G7980" s="33"/>
      <c r="N7980"/>
      <c r="O7980"/>
      <c r="P7980"/>
      <c r="Q7980"/>
      <c r="R7980"/>
      <c r="S7980"/>
      <c r="T7980"/>
      <c r="U7980"/>
      <c r="V7980"/>
      <c r="W7980"/>
      <c r="X7980" s="410"/>
      <c r="Y7980" s="410"/>
      <c r="Z7980" s="410"/>
      <c r="AA7980" s="410"/>
      <c r="AB7980" s="410"/>
      <c r="AC7980" s="410"/>
      <c r="AD7980" s="410"/>
    </row>
    <row r="7981" spans="1:30" s="30" customFormat="1" x14ac:dyDescent="0.25">
      <c r="A7981"/>
      <c r="B7981"/>
      <c r="C7981" s="33"/>
      <c r="D7981" s="33"/>
      <c r="E7981" s="33"/>
      <c r="F7981" s="33"/>
      <c r="G7981" s="33"/>
      <c r="N7981"/>
      <c r="O7981"/>
      <c r="P7981"/>
      <c r="Q7981"/>
      <c r="R7981"/>
      <c r="S7981"/>
      <c r="T7981"/>
      <c r="U7981"/>
      <c r="V7981"/>
      <c r="W7981"/>
      <c r="X7981" s="410"/>
      <c r="Y7981" s="410"/>
      <c r="Z7981" s="410"/>
      <c r="AA7981" s="410"/>
      <c r="AB7981" s="410"/>
      <c r="AC7981" s="410"/>
      <c r="AD7981" s="410"/>
    </row>
    <row r="7982" spans="1:30" s="30" customFormat="1" x14ac:dyDescent="0.25">
      <c r="A7982"/>
      <c r="B7982"/>
      <c r="C7982" s="33"/>
      <c r="D7982" s="33"/>
      <c r="E7982" s="33"/>
      <c r="F7982" s="33"/>
      <c r="G7982" s="33"/>
      <c r="N7982"/>
      <c r="O7982"/>
      <c r="P7982"/>
      <c r="Q7982"/>
      <c r="R7982"/>
      <c r="S7982"/>
      <c r="T7982"/>
      <c r="U7982"/>
      <c r="V7982"/>
      <c r="W7982"/>
      <c r="X7982" s="410"/>
      <c r="Y7982" s="410"/>
      <c r="Z7982" s="410"/>
      <c r="AA7982" s="410"/>
      <c r="AB7982" s="410"/>
      <c r="AC7982" s="410"/>
      <c r="AD7982" s="410"/>
    </row>
    <row r="7983" spans="1:30" s="30" customFormat="1" x14ac:dyDescent="0.25">
      <c r="A7983"/>
      <c r="B7983"/>
      <c r="C7983" s="33"/>
      <c r="D7983" s="33"/>
      <c r="E7983" s="33"/>
      <c r="F7983" s="33"/>
      <c r="G7983" s="33"/>
      <c r="N7983"/>
      <c r="O7983"/>
      <c r="P7983"/>
      <c r="Q7983"/>
      <c r="R7983"/>
      <c r="S7983"/>
      <c r="T7983"/>
      <c r="U7983"/>
      <c r="V7983"/>
      <c r="W7983"/>
      <c r="X7983" s="410"/>
      <c r="Y7983" s="410"/>
      <c r="Z7983" s="410"/>
      <c r="AA7983" s="410"/>
      <c r="AB7983" s="410"/>
      <c r="AC7983" s="410"/>
      <c r="AD7983" s="410"/>
    </row>
    <row r="7984" spans="1:30" s="30" customFormat="1" x14ac:dyDescent="0.25">
      <c r="A7984"/>
      <c r="B7984"/>
      <c r="C7984" s="33"/>
      <c r="D7984" s="33"/>
      <c r="E7984" s="33"/>
      <c r="F7984" s="33"/>
      <c r="G7984" s="33"/>
      <c r="N7984"/>
      <c r="O7984"/>
      <c r="P7984"/>
      <c r="Q7984"/>
      <c r="R7984"/>
      <c r="S7984"/>
      <c r="T7984"/>
      <c r="U7984"/>
      <c r="V7984"/>
      <c r="W7984"/>
      <c r="X7984" s="410"/>
      <c r="Y7984" s="410"/>
      <c r="Z7984" s="410"/>
      <c r="AA7984" s="410"/>
      <c r="AB7984" s="410"/>
      <c r="AC7984" s="410"/>
      <c r="AD7984" s="410"/>
    </row>
    <row r="7985" spans="1:30" s="30" customFormat="1" x14ac:dyDescent="0.25">
      <c r="A7985"/>
      <c r="B7985"/>
      <c r="C7985" s="33"/>
      <c r="D7985" s="33"/>
      <c r="E7985" s="33"/>
      <c r="F7985" s="33"/>
      <c r="G7985" s="33"/>
      <c r="N7985"/>
      <c r="O7985"/>
      <c r="P7985"/>
      <c r="Q7985"/>
      <c r="R7985"/>
      <c r="S7985"/>
      <c r="T7985"/>
      <c r="U7985"/>
      <c r="V7985"/>
      <c r="W7985"/>
      <c r="X7985" s="410"/>
      <c r="Y7985" s="410"/>
      <c r="Z7985" s="410"/>
      <c r="AA7985" s="410"/>
      <c r="AB7985" s="410"/>
      <c r="AC7985" s="410"/>
      <c r="AD7985" s="410"/>
    </row>
    <row r="7986" spans="1:30" s="30" customFormat="1" x14ac:dyDescent="0.25">
      <c r="A7986"/>
      <c r="B7986"/>
      <c r="C7986" s="33"/>
      <c r="D7986" s="33"/>
      <c r="E7986" s="33"/>
      <c r="F7986" s="33"/>
      <c r="G7986" s="33"/>
      <c r="N7986"/>
      <c r="O7986"/>
      <c r="P7986"/>
      <c r="Q7986"/>
      <c r="R7986"/>
      <c r="S7986"/>
      <c r="T7986"/>
      <c r="U7986"/>
      <c r="V7986"/>
      <c r="W7986"/>
      <c r="X7986" s="410"/>
      <c r="Y7986" s="410"/>
      <c r="Z7986" s="410"/>
      <c r="AA7986" s="410"/>
      <c r="AB7986" s="410"/>
      <c r="AC7986" s="410"/>
      <c r="AD7986" s="410"/>
    </row>
    <row r="7987" spans="1:30" s="30" customFormat="1" x14ac:dyDescent="0.25">
      <c r="A7987"/>
      <c r="B7987"/>
      <c r="C7987" s="33"/>
      <c r="D7987" s="33"/>
      <c r="E7987" s="33"/>
      <c r="F7987" s="33"/>
      <c r="G7987" s="33"/>
      <c r="N7987"/>
      <c r="O7987"/>
      <c r="P7987"/>
      <c r="Q7987"/>
      <c r="R7987"/>
      <c r="S7987"/>
      <c r="T7987"/>
      <c r="U7987"/>
      <c r="V7987"/>
      <c r="W7987"/>
      <c r="X7987" s="410"/>
      <c r="Y7987" s="410"/>
      <c r="Z7987" s="410"/>
      <c r="AA7987" s="410"/>
      <c r="AB7987" s="410"/>
      <c r="AC7987" s="410"/>
      <c r="AD7987" s="410"/>
    </row>
    <row r="7988" spans="1:30" s="30" customFormat="1" x14ac:dyDescent="0.25">
      <c r="A7988"/>
      <c r="B7988"/>
      <c r="C7988" s="33"/>
      <c r="D7988" s="33"/>
      <c r="E7988" s="33"/>
      <c r="F7988" s="33"/>
      <c r="G7988" s="33"/>
      <c r="N7988"/>
      <c r="O7988"/>
      <c r="P7988"/>
      <c r="Q7988"/>
      <c r="R7988"/>
      <c r="S7988"/>
      <c r="T7988"/>
      <c r="U7988"/>
      <c r="V7988"/>
      <c r="W7988"/>
      <c r="X7988" s="410"/>
      <c r="Y7988" s="410"/>
      <c r="Z7988" s="410"/>
      <c r="AA7988" s="410"/>
      <c r="AB7988" s="410"/>
      <c r="AC7988" s="410"/>
      <c r="AD7988" s="410"/>
    </row>
    <row r="7989" spans="1:30" s="30" customFormat="1" x14ac:dyDescent="0.25">
      <c r="A7989"/>
      <c r="B7989"/>
      <c r="C7989" s="33"/>
      <c r="D7989" s="33"/>
      <c r="E7989" s="33"/>
      <c r="F7989" s="33"/>
      <c r="G7989" s="33"/>
      <c r="N7989"/>
      <c r="O7989"/>
      <c r="P7989"/>
      <c r="Q7989"/>
      <c r="R7989"/>
      <c r="S7989"/>
      <c r="T7989"/>
      <c r="U7989"/>
      <c r="V7989"/>
      <c r="W7989"/>
      <c r="X7989" s="410"/>
      <c r="Y7989" s="410"/>
      <c r="Z7989" s="410"/>
      <c r="AA7989" s="410"/>
      <c r="AB7989" s="410"/>
      <c r="AC7989" s="410"/>
      <c r="AD7989" s="410"/>
    </row>
    <row r="7990" spans="1:30" s="30" customFormat="1" x14ac:dyDescent="0.25">
      <c r="A7990"/>
      <c r="B7990"/>
      <c r="C7990" s="33"/>
      <c r="D7990" s="33"/>
      <c r="E7990" s="33"/>
      <c r="F7990" s="33"/>
      <c r="G7990" s="33"/>
      <c r="N7990"/>
      <c r="O7990"/>
      <c r="P7990"/>
      <c r="Q7990"/>
      <c r="R7990"/>
      <c r="S7990"/>
      <c r="T7990"/>
      <c r="U7990"/>
      <c r="V7990"/>
      <c r="W7990"/>
      <c r="X7990" s="410"/>
      <c r="Y7990" s="410"/>
      <c r="Z7990" s="410"/>
      <c r="AA7990" s="410"/>
      <c r="AB7990" s="410"/>
      <c r="AC7990" s="410"/>
      <c r="AD7990" s="410"/>
    </row>
    <row r="7991" spans="1:30" s="30" customFormat="1" x14ac:dyDescent="0.25">
      <c r="A7991"/>
      <c r="B7991"/>
      <c r="C7991" s="33"/>
      <c r="D7991" s="33"/>
      <c r="E7991" s="33"/>
      <c r="F7991" s="33"/>
      <c r="G7991" s="33"/>
      <c r="N7991"/>
      <c r="O7991"/>
      <c r="P7991"/>
      <c r="Q7991"/>
      <c r="R7991"/>
      <c r="S7991"/>
      <c r="T7991"/>
      <c r="U7991"/>
      <c r="V7991"/>
      <c r="W7991"/>
      <c r="X7991" s="410"/>
      <c r="Y7991" s="410"/>
      <c r="Z7991" s="410"/>
      <c r="AA7991" s="410"/>
      <c r="AB7991" s="410"/>
      <c r="AC7991" s="410"/>
      <c r="AD7991" s="410"/>
    </row>
    <row r="7992" spans="1:30" s="30" customFormat="1" x14ac:dyDescent="0.25">
      <c r="A7992"/>
      <c r="B7992"/>
      <c r="C7992" s="33"/>
      <c r="D7992" s="33"/>
      <c r="E7992" s="33"/>
      <c r="F7992" s="33"/>
      <c r="G7992" s="33"/>
      <c r="N7992"/>
      <c r="O7992"/>
      <c r="P7992"/>
      <c r="Q7992"/>
      <c r="R7992"/>
      <c r="S7992"/>
      <c r="T7992"/>
      <c r="U7992"/>
      <c r="V7992"/>
      <c r="W7992"/>
      <c r="X7992" s="410"/>
      <c r="Y7992" s="410"/>
      <c r="Z7992" s="410"/>
      <c r="AA7992" s="410"/>
      <c r="AB7992" s="410"/>
      <c r="AC7992" s="410"/>
      <c r="AD7992" s="410"/>
    </row>
    <row r="7993" spans="1:30" s="30" customFormat="1" x14ac:dyDescent="0.25">
      <c r="A7993"/>
      <c r="B7993"/>
      <c r="C7993" s="33"/>
      <c r="D7993" s="33"/>
      <c r="E7993" s="33"/>
      <c r="F7993" s="33"/>
      <c r="G7993" s="33"/>
      <c r="N7993"/>
      <c r="O7993"/>
      <c r="P7993"/>
      <c r="Q7993"/>
      <c r="R7993"/>
      <c r="S7993"/>
      <c r="T7993"/>
      <c r="U7993"/>
      <c r="V7993"/>
      <c r="W7993"/>
      <c r="X7993" s="410"/>
      <c r="Y7993" s="410"/>
      <c r="Z7993" s="410"/>
      <c r="AA7993" s="410"/>
      <c r="AB7993" s="410"/>
      <c r="AC7993" s="410"/>
      <c r="AD7993" s="410"/>
    </row>
    <row r="7994" spans="1:30" s="30" customFormat="1" x14ac:dyDescent="0.25">
      <c r="A7994"/>
      <c r="B7994"/>
      <c r="C7994" s="33"/>
      <c r="D7994" s="33"/>
      <c r="E7994" s="33"/>
      <c r="F7994" s="33"/>
      <c r="G7994" s="33"/>
      <c r="N7994"/>
      <c r="O7994"/>
      <c r="P7994"/>
      <c r="Q7994"/>
      <c r="R7994"/>
      <c r="S7994"/>
      <c r="T7994"/>
      <c r="U7994"/>
      <c r="V7994"/>
      <c r="W7994"/>
      <c r="X7994" s="410"/>
      <c r="Y7994" s="410"/>
      <c r="Z7994" s="410"/>
      <c r="AA7994" s="410"/>
      <c r="AB7994" s="410"/>
      <c r="AC7994" s="410"/>
      <c r="AD7994" s="410"/>
    </row>
    <row r="7995" spans="1:30" s="30" customFormat="1" x14ac:dyDescent="0.25">
      <c r="A7995"/>
      <c r="B7995"/>
      <c r="C7995" s="33"/>
      <c r="D7995" s="33"/>
      <c r="E7995" s="33"/>
      <c r="F7995" s="33"/>
      <c r="G7995" s="33"/>
      <c r="N7995"/>
      <c r="O7995"/>
      <c r="P7995"/>
      <c r="Q7995"/>
      <c r="R7995"/>
      <c r="S7995"/>
      <c r="T7995"/>
      <c r="U7995"/>
      <c r="V7995"/>
      <c r="W7995"/>
      <c r="X7995" s="410"/>
      <c r="Y7995" s="410"/>
      <c r="Z7995" s="410"/>
      <c r="AA7995" s="410"/>
      <c r="AB7995" s="410"/>
      <c r="AC7995" s="410"/>
      <c r="AD7995" s="410"/>
    </row>
    <row r="7996" spans="1:30" s="30" customFormat="1" x14ac:dyDescent="0.25">
      <c r="A7996"/>
      <c r="B7996"/>
      <c r="C7996" s="33"/>
      <c r="D7996" s="33"/>
      <c r="E7996" s="33"/>
      <c r="F7996" s="33"/>
      <c r="G7996" s="33"/>
      <c r="N7996"/>
      <c r="O7996"/>
      <c r="P7996"/>
      <c r="Q7996"/>
      <c r="R7996"/>
      <c r="S7996"/>
      <c r="T7996"/>
      <c r="U7996"/>
      <c r="V7996"/>
      <c r="W7996"/>
      <c r="X7996" s="410"/>
      <c r="Y7996" s="410"/>
      <c r="Z7996" s="410"/>
      <c r="AA7996" s="410"/>
      <c r="AB7996" s="410"/>
      <c r="AC7996" s="410"/>
      <c r="AD7996" s="410"/>
    </row>
    <row r="7997" spans="1:30" s="30" customFormat="1" x14ac:dyDescent="0.25">
      <c r="A7997"/>
      <c r="B7997"/>
      <c r="C7997" s="33"/>
      <c r="D7997" s="33"/>
      <c r="E7997" s="33"/>
      <c r="F7997" s="33"/>
      <c r="G7997" s="33"/>
      <c r="N7997"/>
      <c r="O7997"/>
      <c r="P7997"/>
      <c r="Q7997"/>
      <c r="R7997"/>
      <c r="S7997"/>
      <c r="T7997"/>
      <c r="U7997"/>
      <c r="V7997"/>
      <c r="W7997"/>
      <c r="X7997" s="410"/>
      <c r="Y7997" s="410"/>
      <c r="Z7997" s="410"/>
      <c r="AA7997" s="410"/>
      <c r="AB7997" s="410"/>
      <c r="AC7997" s="410"/>
      <c r="AD7997" s="410"/>
    </row>
    <row r="7998" spans="1:30" s="30" customFormat="1" x14ac:dyDescent="0.25">
      <c r="A7998"/>
      <c r="B7998"/>
      <c r="C7998" s="33"/>
      <c r="D7998" s="33"/>
      <c r="E7998" s="33"/>
      <c r="F7998" s="33"/>
      <c r="G7998" s="33"/>
      <c r="N7998"/>
      <c r="O7998"/>
      <c r="P7998"/>
      <c r="Q7998"/>
      <c r="R7998"/>
      <c r="S7998"/>
      <c r="T7998"/>
      <c r="U7998"/>
      <c r="V7998"/>
      <c r="W7998"/>
      <c r="X7998" s="410"/>
      <c r="Y7998" s="410"/>
      <c r="Z7998" s="410"/>
      <c r="AA7998" s="410"/>
      <c r="AB7998" s="410"/>
      <c r="AC7998" s="410"/>
      <c r="AD7998" s="410"/>
    </row>
    <row r="7999" spans="1:30" s="30" customFormat="1" x14ac:dyDescent="0.25">
      <c r="A7999"/>
      <c r="B7999"/>
      <c r="C7999" s="33"/>
      <c r="D7999" s="33"/>
      <c r="E7999" s="33"/>
      <c r="F7999" s="33"/>
      <c r="G7999" s="33"/>
      <c r="N7999"/>
      <c r="O7999"/>
      <c r="P7999"/>
      <c r="Q7999"/>
      <c r="R7999"/>
      <c r="S7999"/>
      <c r="T7999"/>
      <c r="U7999"/>
      <c r="V7999"/>
      <c r="W7999"/>
      <c r="X7999" s="410"/>
      <c r="Y7999" s="410"/>
      <c r="Z7999" s="410"/>
      <c r="AA7999" s="410"/>
      <c r="AB7999" s="410"/>
      <c r="AC7999" s="410"/>
      <c r="AD7999" s="410"/>
    </row>
    <row r="8000" spans="1:30" s="30" customFormat="1" x14ac:dyDescent="0.25">
      <c r="A8000"/>
      <c r="B8000"/>
      <c r="C8000" s="33"/>
      <c r="D8000" s="33"/>
      <c r="E8000" s="33"/>
      <c r="F8000" s="33"/>
      <c r="G8000" s="33"/>
      <c r="N8000"/>
      <c r="O8000"/>
      <c r="P8000"/>
      <c r="Q8000"/>
      <c r="R8000"/>
      <c r="S8000"/>
      <c r="T8000"/>
      <c r="U8000"/>
      <c r="V8000"/>
      <c r="W8000"/>
      <c r="X8000" s="410"/>
      <c r="Y8000" s="410"/>
      <c r="Z8000" s="410"/>
      <c r="AA8000" s="410"/>
      <c r="AB8000" s="410"/>
      <c r="AC8000" s="410"/>
      <c r="AD8000" s="410"/>
    </row>
    <row r="8001" spans="1:30" s="30" customFormat="1" x14ac:dyDescent="0.25">
      <c r="A8001"/>
      <c r="B8001"/>
      <c r="C8001" s="33"/>
      <c r="D8001" s="33"/>
      <c r="E8001" s="33"/>
      <c r="F8001" s="33"/>
      <c r="G8001" s="33"/>
      <c r="N8001"/>
      <c r="O8001"/>
      <c r="P8001"/>
      <c r="Q8001"/>
      <c r="R8001"/>
      <c r="S8001"/>
      <c r="T8001"/>
      <c r="U8001"/>
      <c r="V8001"/>
      <c r="W8001"/>
      <c r="X8001" s="410"/>
      <c r="Y8001" s="410"/>
      <c r="Z8001" s="410"/>
      <c r="AA8001" s="410"/>
      <c r="AB8001" s="410"/>
      <c r="AC8001" s="410"/>
      <c r="AD8001" s="410"/>
    </row>
    <row r="8002" spans="1:30" s="30" customFormat="1" x14ac:dyDescent="0.25">
      <c r="A8002"/>
      <c r="B8002"/>
      <c r="C8002" s="33"/>
      <c r="D8002" s="33"/>
      <c r="E8002" s="33"/>
      <c r="F8002" s="33"/>
      <c r="G8002" s="33"/>
      <c r="N8002"/>
      <c r="O8002"/>
      <c r="P8002"/>
      <c r="Q8002"/>
      <c r="R8002"/>
      <c r="S8002"/>
      <c r="T8002"/>
      <c r="U8002"/>
      <c r="V8002"/>
      <c r="W8002"/>
      <c r="X8002" s="410"/>
      <c r="Y8002" s="410"/>
      <c r="Z8002" s="410"/>
      <c r="AA8002" s="410"/>
      <c r="AB8002" s="410"/>
      <c r="AC8002" s="410"/>
      <c r="AD8002" s="410"/>
    </row>
    <row r="8003" spans="1:30" s="30" customFormat="1" x14ac:dyDescent="0.25">
      <c r="A8003"/>
      <c r="B8003"/>
      <c r="C8003" s="33"/>
      <c r="D8003" s="33"/>
      <c r="E8003" s="33"/>
      <c r="F8003" s="33"/>
      <c r="G8003" s="33"/>
      <c r="N8003"/>
      <c r="O8003"/>
      <c r="P8003"/>
      <c r="Q8003"/>
      <c r="R8003"/>
      <c r="S8003"/>
      <c r="T8003"/>
      <c r="U8003"/>
      <c r="V8003"/>
      <c r="W8003"/>
      <c r="X8003" s="410"/>
      <c r="Y8003" s="410"/>
      <c r="Z8003" s="410"/>
      <c r="AA8003" s="410"/>
      <c r="AB8003" s="410"/>
      <c r="AC8003" s="410"/>
      <c r="AD8003" s="410"/>
    </row>
    <row r="8004" spans="1:30" s="30" customFormat="1" x14ac:dyDescent="0.25">
      <c r="A8004"/>
      <c r="B8004"/>
      <c r="C8004" s="33"/>
      <c r="D8004" s="33"/>
      <c r="E8004" s="33"/>
      <c r="F8004" s="33"/>
      <c r="G8004" s="33"/>
      <c r="N8004"/>
      <c r="O8004"/>
      <c r="P8004"/>
      <c r="Q8004"/>
      <c r="R8004"/>
      <c r="S8004"/>
      <c r="T8004"/>
      <c r="U8004"/>
      <c r="V8004"/>
      <c r="W8004"/>
      <c r="X8004" s="410"/>
      <c r="Y8004" s="410"/>
      <c r="Z8004" s="410"/>
      <c r="AA8004" s="410"/>
      <c r="AB8004" s="410"/>
      <c r="AC8004" s="410"/>
      <c r="AD8004" s="410"/>
    </row>
    <row r="8005" spans="1:30" s="30" customFormat="1" x14ac:dyDescent="0.25">
      <c r="A8005"/>
      <c r="B8005"/>
      <c r="C8005" s="33"/>
      <c r="D8005" s="33"/>
      <c r="E8005" s="33"/>
      <c r="F8005" s="33"/>
      <c r="G8005" s="33"/>
      <c r="N8005"/>
      <c r="O8005"/>
      <c r="P8005"/>
      <c r="Q8005"/>
      <c r="R8005"/>
      <c r="S8005"/>
      <c r="T8005"/>
      <c r="U8005"/>
      <c r="V8005"/>
      <c r="W8005"/>
      <c r="X8005" s="410"/>
      <c r="Y8005" s="410"/>
      <c r="Z8005" s="410"/>
      <c r="AA8005" s="410"/>
      <c r="AB8005" s="410"/>
      <c r="AC8005" s="410"/>
      <c r="AD8005" s="410"/>
    </row>
    <row r="8006" spans="1:30" s="30" customFormat="1" x14ac:dyDescent="0.25">
      <c r="A8006"/>
      <c r="B8006"/>
      <c r="C8006" s="33"/>
      <c r="D8006" s="33"/>
      <c r="E8006" s="33"/>
      <c r="F8006" s="33"/>
      <c r="G8006" s="33"/>
      <c r="N8006"/>
      <c r="O8006"/>
      <c r="P8006"/>
      <c r="Q8006"/>
      <c r="R8006"/>
      <c r="S8006"/>
      <c r="T8006"/>
      <c r="U8006"/>
      <c r="V8006"/>
      <c r="W8006"/>
      <c r="X8006" s="410"/>
      <c r="Y8006" s="410"/>
      <c r="Z8006" s="410"/>
      <c r="AA8006" s="410"/>
      <c r="AB8006" s="410"/>
      <c r="AC8006" s="410"/>
      <c r="AD8006" s="410"/>
    </row>
    <row r="8007" spans="1:30" s="30" customFormat="1" x14ac:dyDescent="0.25">
      <c r="A8007"/>
      <c r="B8007"/>
      <c r="C8007" s="33"/>
      <c r="D8007" s="33"/>
      <c r="E8007" s="33"/>
      <c r="F8007" s="33"/>
      <c r="G8007" s="33"/>
      <c r="N8007"/>
      <c r="O8007"/>
      <c r="P8007"/>
      <c r="Q8007"/>
      <c r="R8007"/>
      <c r="S8007"/>
      <c r="T8007"/>
      <c r="U8007"/>
      <c r="V8007"/>
      <c r="W8007"/>
      <c r="X8007" s="410"/>
      <c r="Y8007" s="410"/>
      <c r="Z8007" s="410"/>
      <c r="AA8007" s="410"/>
      <c r="AB8007" s="410"/>
      <c r="AC8007" s="410"/>
      <c r="AD8007" s="410"/>
    </row>
    <row r="8008" spans="1:30" s="30" customFormat="1" x14ac:dyDescent="0.25">
      <c r="A8008"/>
      <c r="B8008"/>
      <c r="C8008" s="33"/>
      <c r="D8008" s="33"/>
      <c r="E8008" s="33"/>
      <c r="F8008" s="33"/>
      <c r="G8008" s="33"/>
      <c r="N8008"/>
      <c r="O8008"/>
      <c r="P8008"/>
      <c r="Q8008"/>
      <c r="R8008"/>
      <c r="S8008"/>
      <c r="T8008"/>
      <c r="U8008"/>
      <c r="V8008"/>
      <c r="W8008"/>
      <c r="X8008" s="410"/>
      <c r="Y8008" s="410"/>
      <c r="Z8008" s="410"/>
      <c r="AA8008" s="410"/>
      <c r="AB8008" s="410"/>
      <c r="AC8008" s="410"/>
      <c r="AD8008" s="410"/>
    </row>
    <row r="8009" spans="1:30" s="30" customFormat="1" x14ac:dyDescent="0.25">
      <c r="A8009"/>
      <c r="B8009"/>
      <c r="C8009" s="33"/>
      <c r="D8009" s="33"/>
      <c r="E8009" s="33"/>
      <c r="F8009" s="33"/>
      <c r="G8009" s="33"/>
      <c r="N8009"/>
      <c r="O8009"/>
      <c r="P8009"/>
      <c r="Q8009"/>
      <c r="R8009"/>
      <c r="S8009"/>
      <c r="T8009"/>
      <c r="U8009"/>
      <c r="V8009"/>
      <c r="W8009"/>
      <c r="X8009" s="410"/>
      <c r="Y8009" s="410"/>
      <c r="Z8009" s="410"/>
      <c r="AA8009" s="410"/>
      <c r="AB8009" s="410"/>
      <c r="AC8009" s="410"/>
      <c r="AD8009" s="410"/>
    </row>
    <row r="8010" spans="1:30" s="30" customFormat="1" x14ac:dyDescent="0.25">
      <c r="A8010"/>
      <c r="B8010"/>
      <c r="C8010" s="33"/>
      <c r="D8010" s="33"/>
      <c r="E8010" s="33"/>
      <c r="F8010" s="33"/>
      <c r="G8010" s="33"/>
      <c r="N8010"/>
      <c r="O8010"/>
      <c r="P8010"/>
      <c r="Q8010"/>
      <c r="R8010"/>
      <c r="S8010"/>
      <c r="T8010"/>
      <c r="U8010"/>
      <c r="V8010"/>
      <c r="W8010"/>
      <c r="X8010" s="410"/>
      <c r="Y8010" s="410"/>
      <c r="Z8010" s="410"/>
      <c r="AA8010" s="410"/>
      <c r="AB8010" s="410"/>
      <c r="AC8010" s="410"/>
      <c r="AD8010" s="410"/>
    </row>
    <row r="8011" spans="1:30" s="30" customFormat="1" x14ac:dyDescent="0.25">
      <c r="A8011"/>
      <c r="B8011"/>
      <c r="C8011" s="33"/>
      <c r="D8011" s="33"/>
      <c r="E8011" s="33"/>
      <c r="F8011" s="33"/>
      <c r="G8011" s="33"/>
      <c r="N8011"/>
      <c r="O8011"/>
      <c r="P8011"/>
      <c r="Q8011"/>
      <c r="R8011"/>
      <c r="S8011"/>
      <c r="T8011"/>
      <c r="U8011"/>
      <c r="V8011"/>
      <c r="W8011"/>
      <c r="X8011" s="410"/>
      <c r="Y8011" s="410"/>
      <c r="Z8011" s="410"/>
      <c r="AA8011" s="410"/>
      <c r="AB8011" s="410"/>
      <c r="AC8011" s="410"/>
      <c r="AD8011" s="410"/>
    </row>
    <row r="8012" spans="1:30" s="30" customFormat="1" x14ac:dyDescent="0.25">
      <c r="A8012"/>
      <c r="B8012"/>
      <c r="C8012" s="33"/>
      <c r="D8012" s="33"/>
      <c r="E8012" s="33"/>
      <c r="F8012" s="33"/>
      <c r="G8012" s="33"/>
      <c r="N8012"/>
      <c r="O8012"/>
      <c r="P8012"/>
      <c r="Q8012"/>
      <c r="R8012"/>
      <c r="S8012"/>
      <c r="T8012"/>
      <c r="U8012"/>
      <c r="V8012"/>
      <c r="W8012"/>
      <c r="X8012" s="410"/>
      <c r="Y8012" s="410"/>
      <c r="Z8012" s="410"/>
      <c r="AA8012" s="410"/>
      <c r="AB8012" s="410"/>
      <c r="AC8012" s="410"/>
      <c r="AD8012" s="410"/>
    </row>
    <row r="8013" spans="1:30" s="30" customFormat="1" x14ac:dyDescent="0.25">
      <c r="A8013"/>
      <c r="B8013"/>
      <c r="C8013" s="33"/>
      <c r="D8013" s="33"/>
      <c r="E8013" s="33"/>
      <c r="F8013" s="33"/>
      <c r="G8013" s="33"/>
      <c r="N8013"/>
      <c r="O8013"/>
      <c r="P8013"/>
      <c r="Q8013"/>
      <c r="R8013"/>
      <c r="S8013"/>
      <c r="T8013"/>
      <c r="U8013"/>
      <c r="V8013"/>
      <c r="W8013"/>
      <c r="X8013" s="410"/>
      <c r="Y8013" s="410"/>
      <c r="Z8013" s="410"/>
      <c r="AA8013" s="410"/>
      <c r="AB8013" s="410"/>
      <c r="AC8013" s="410"/>
      <c r="AD8013" s="410"/>
    </row>
    <row r="8014" spans="1:30" s="30" customFormat="1" x14ac:dyDescent="0.25">
      <c r="A8014"/>
      <c r="B8014"/>
      <c r="C8014" s="33"/>
      <c r="D8014" s="33"/>
      <c r="E8014" s="33"/>
      <c r="F8014" s="33"/>
      <c r="G8014" s="33"/>
      <c r="N8014"/>
      <c r="O8014"/>
      <c r="P8014"/>
      <c r="Q8014"/>
      <c r="R8014"/>
      <c r="S8014"/>
      <c r="T8014"/>
      <c r="U8014"/>
      <c r="V8014"/>
      <c r="W8014"/>
      <c r="X8014" s="410"/>
      <c r="Y8014" s="410"/>
      <c r="Z8014" s="410"/>
      <c r="AA8014" s="410"/>
      <c r="AB8014" s="410"/>
      <c r="AC8014" s="410"/>
      <c r="AD8014" s="410"/>
    </row>
    <row r="8015" spans="1:30" s="30" customFormat="1" x14ac:dyDescent="0.25">
      <c r="A8015"/>
      <c r="B8015"/>
      <c r="C8015" s="33"/>
      <c r="D8015" s="33"/>
      <c r="E8015" s="33"/>
      <c r="F8015" s="33"/>
      <c r="G8015" s="33"/>
      <c r="N8015"/>
      <c r="O8015"/>
      <c r="P8015"/>
      <c r="Q8015"/>
      <c r="R8015"/>
      <c r="S8015"/>
      <c r="T8015"/>
      <c r="U8015"/>
      <c r="V8015"/>
      <c r="W8015"/>
      <c r="X8015" s="410"/>
      <c r="Y8015" s="410"/>
      <c r="Z8015" s="410"/>
      <c r="AA8015" s="410"/>
      <c r="AB8015" s="410"/>
      <c r="AC8015" s="410"/>
      <c r="AD8015" s="410"/>
    </row>
    <row r="8016" spans="1:30" s="30" customFormat="1" x14ac:dyDescent="0.25">
      <c r="A8016"/>
      <c r="B8016"/>
      <c r="C8016" s="33"/>
      <c r="D8016" s="33"/>
      <c r="E8016" s="33"/>
      <c r="F8016" s="33"/>
      <c r="G8016" s="33"/>
      <c r="N8016"/>
      <c r="O8016"/>
      <c r="P8016"/>
      <c r="Q8016"/>
      <c r="R8016"/>
      <c r="S8016"/>
      <c r="T8016"/>
      <c r="U8016"/>
      <c r="V8016"/>
      <c r="W8016"/>
      <c r="X8016" s="410"/>
      <c r="Y8016" s="410"/>
      <c r="Z8016" s="410"/>
      <c r="AA8016" s="410"/>
      <c r="AB8016" s="410"/>
      <c r="AC8016" s="410"/>
      <c r="AD8016" s="410"/>
    </row>
    <row r="8017" spans="1:30" s="30" customFormat="1" x14ac:dyDescent="0.25">
      <c r="A8017"/>
      <c r="B8017"/>
      <c r="C8017" s="33"/>
      <c r="D8017" s="33"/>
      <c r="E8017" s="33"/>
      <c r="F8017" s="33"/>
      <c r="G8017" s="33"/>
      <c r="N8017"/>
      <c r="O8017"/>
      <c r="P8017"/>
      <c r="Q8017"/>
      <c r="R8017"/>
      <c r="S8017"/>
      <c r="T8017"/>
      <c r="U8017"/>
      <c r="V8017"/>
      <c r="W8017"/>
      <c r="X8017" s="410"/>
      <c r="Y8017" s="410"/>
      <c r="Z8017" s="410"/>
      <c r="AA8017" s="410"/>
      <c r="AB8017" s="410"/>
      <c r="AC8017" s="410"/>
      <c r="AD8017" s="410"/>
    </row>
    <row r="8018" spans="1:30" s="30" customFormat="1" x14ac:dyDescent="0.25">
      <c r="A8018"/>
      <c r="B8018"/>
      <c r="C8018" s="33"/>
      <c r="D8018" s="33"/>
      <c r="E8018" s="33"/>
      <c r="F8018" s="33"/>
      <c r="G8018" s="33"/>
      <c r="N8018"/>
      <c r="O8018"/>
      <c r="P8018"/>
      <c r="Q8018"/>
      <c r="R8018"/>
      <c r="S8018"/>
      <c r="T8018"/>
      <c r="U8018"/>
      <c r="V8018"/>
      <c r="W8018"/>
      <c r="X8018" s="410"/>
      <c r="Y8018" s="410"/>
      <c r="Z8018" s="410"/>
      <c r="AA8018" s="410"/>
      <c r="AB8018" s="410"/>
      <c r="AC8018" s="410"/>
      <c r="AD8018" s="410"/>
    </row>
    <row r="8019" spans="1:30" s="30" customFormat="1" x14ac:dyDescent="0.25">
      <c r="A8019"/>
      <c r="B8019"/>
      <c r="C8019" s="33"/>
      <c r="D8019" s="33"/>
      <c r="E8019" s="33"/>
      <c r="F8019" s="33"/>
      <c r="G8019" s="33"/>
      <c r="N8019"/>
      <c r="O8019"/>
      <c r="P8019"/>
      <c r="Q8019"/>
      <c r="R8019"/>
      <c r="S8019"/>
      <c r="T8019"/>
      <c r="U8019"/>
      <c r="V8019"/>
      <c r="W8019"/>
      <c r="X8019" s="410"/>
      <c r="Y8019" s="410"/>
      <c r="Z8019" s="410"/>
      <c r="AA8019" s="410"/>
      <c r="AB8019" s="410"/>
      <c r="AC8019" s="410"/>
      <c r="AD8019" s="410"/>
    </row>
    <row r="8020" spans="1:30" s="30" customFormat="1" x14ac:dyDescent="0.25">
      <c r="A8020"/>
      <c r="B8020"/>
      <c r="C8020" s="33"/>
      <c r="D8020" s="33"/>
      <c r="E8020" s="33"/>
      <c r="F8020" s="33"/>
      <c r="G8020" s="33"/>
      <c r="N8020"/>
      <c r="O8020"/>
      <c r="P8020"/>
      <c r="Q8020"/>
      <c r="R8020"/>
      <c r="S8020"/>
      <c r="T8020"/>
      <c r="U8020"/>
      <c r="V8020"/>
      <c r="W8020"/>
      <c r="X8020" s="410"/>
      <c r="Y8020" s="410"/>
      <c r="Z8020" s="410"/>
      <c r="AA8020" s="410"/>
      <c r="AB8020" s="410"/>
      <c r="AC8020" s="410"/>
      <c r="AD8020" s="410"/>
    </row>
    <row r="8021" spans="1:30" s="30" customFormat="1" x14ac:dyDescent="0.25">
      <c r="A8021"/>
      <c r="B8021"/>
      <c r="C8021" s="33"/>
      <c r="D8021" s="33"/>
      <c r="E8021" s="33"/>
      <c r="F8021" s="33"/>
      <c r="G8021" s="33"/>
      <c r="N8021"/>
      <c r="O8021"/>
      <c r="P8021"/>
      <c r="Q8021"/>
      <c r="R8021"/>
      <c r="S8021"/>
      <c r="T8021"/>
      <c r="U8021"/>
      <c r="V8021"/>
      <c r="W8021"/>
      <c r="X8021" s="410"/>
      <c r="Y8021" s="410"/>
      <c r="Z8021" s="410"/>
      <c r="AA8021" s="410"/>
      <c r="AB8021" s="410"/>
      <c r="AC8021" s="410"/>
      <c r="AD8021" s="410"/>
    </row>
    <row r="8022" spans="1:30" s="30" customFormat="1" x14ac:dyDescent="0.25">
      <c r="A8022"/>
      <c r="B8022"/>
      <c r="C8022" s="33"/>
      <c r="D8022" s="33"/>
      <c r="E8022" s="33"/>
      <c r="F8022" s="33"/>
      <c r="G8022" s="33"/>
      <c r="N8022"/>
      <c r="O8022"/>
      <c r="P8022"/>
      <c r="Q8022"/>
      <c r="R8022"/>
      <c r="S8022"/>
      <c r="T8022"/>
      <c r="U8022"/>
      <c r="V8022"/>
      <c r="W8022"/>
      <c r="X8022" s="410"/>
      <c r="Y8022" s="410"/>
      <c r="Z8022" s="410"/>
      <c r="AA8022" s="410"/>
      <c r="AB8022" s="410"/>
      <c r="AC8022" s="410"/>
      <c r="AD8022" s="410"/>
    </row>
    <row r="8023" spans="1:30" s="30" customFormat="1" x14ac:dyDescent="0.25">
      <c r="A8023"/>
      <c r="B8023"/>
      <c r="C8023" s="33"/>
      <c r="D8023" s="33"/>
      <c r="E8023" s="33"/>
      <c r="F8023" s="33"/>
      <c r="G8023" s="33"/>
      <c r="N8023"/>
      <c r="O8023"/>
      <c r="P8023"/>
      <c r="Q8023"/>
      <c r="R8023"/>
      <c r="S8023"/>
      <c r="T8023"/>
      <c r="U8023"/>
      <c r="V8023"/>
      <c r="W8023"/>
      <c r="X8023" s="410"/>
      <c r="Y8023" s="410"/>
      <c r="Z8023" s="410"/>
      <c r="AA8023" s="410"/>
      <c r="AB8023" s="410"/>
      <c r="AC8023" s="410"/>
      <c r="AD8023" s="410"/>
    </row>
    <row r="8024" spans="1:30" s="30" customFormat="1" x14ac:dyDescent="0.25">
      <c r="A8024"/>
      <c r="B8024"/>
      <c r="C8024" s="33"/>
      <c r="D8024" s="33"/>
      <c r="E8024" s="33"/>
      <c r="F8024" s="33"/>
      <c r="G8024" s="33"/>
      <c r="N8024"/>
      <c r="O8024"/>
      <c r="P8024"/>
      <c r="Q8024"/>
      <c r="R8024"/>
      <c r="S8024"/>
      <c r="T8024"/>
      <c r="U8024"/>
      <c r="V8024"/>
      <c r="W8024"/>
      <c r="X8024" s="410"/>
      <c r="Y8024" s="410"/>
      <c r="Z8024" s="410"/>
      <c r="AA8024" s="410"/>
      <c r="AB8024" s="410"/>
      <c r="AC8024" s="410"/>
      <c r="AD8024" s="410"/>
    </row>
    <row r="8025" spans="1:30" s="30" customFormat="1" x14ac:dyDescent="0.25">
      <c r="A8025"/>
      <c r="B8025"/>
      <c r="C8025" s="33"/>
      <c r="D8025" s="33"/>
      <c r="E8025" s="33"/>
      <c r="F8025" s="33"/>
      <c r="G8025" s="33"/>
      <c r="N8025"/>
      <c r="O8025"/>
      <c r="P8025"/>
      <c r="Q8025"/>
      <c r="R8025"/>
      <c r="S8025"/>
      <c r="T8025"/>
      <c r="U8025"/>
      <c r="V8025"/>
      <c r="W8025"/>
      <c r="X8025" s="410"/>
      <c r="Y8025" s="410"/>
      <c r="Z8025" s="410"/>
      <c r="AA8025" s="410"/>
      <c r="AB8025" s="410"/>
      <c r="AC8025" s="410"/>
      <c r="AD8025" s="410"/>
    </row>
    <row r="8026" spans="1:30" s="30" customFormat="1" x14ac:dyDescent="0.25">
      <c r="A8026"/>
      <c r="B8026"/>
      <c r="C8026" s="33"/>
      <c r="D8026" s="33"/>
      <c r="E8026" s="33"/>
      <c r="F8026" s="33"/>
      <c r="G8026" s="33"/>
      <c r="N8026"/>
      <c r="O8026"/>
      <c r="P8026"/>
      <c r="Q8026"/>
      <c r="R8026"/>
      <c r="S8026"/>
      <c r="T8026"/>
      <c r="U8026"/>
      <c r="V8026"/>
      <c r="W8026"/>
      <c r="X8026" s="410"/>
      <c r="Y8026" s="410"/>
      <c r="Z8026" s="410"/>
      <c r="AA8026" s="410"/>
      <c r="AB8026" s="410"/>
      <c r="AC8026" s="410"/>
      <c r="AD8026" s="410"/>
    </row>
    <row r="8027" spans="1:30" s="30" customFormat="1" x14ac:dyDescent="0.25">
      <c r="A8027"/>
      <c r="B8027"/>
      <c r="C8027" s="33"/>
      <c r="D8027" s="33"/>
      <c r="E8027" s="33"/>
      <c r="F8027" s="33"/>
      <c r="G8027" s="33"/>
      <c r="N8027"/>
      <c r="O8027"/>
      <c r="P8027"/>
      <c r="Q8027"/>
      <c r="R8027"/>
      <c r="S8027"/>
      <c r="T8027"/>
      <c r="U8027"/>
      <c r="V8027"/>
      <c r="W8027"/>
      <c r="X8027" s="410"/>
      <c r="Y8027" s="410"/>
      <c r="Z8027" s="410"/>
      <c r="AA8027" s="410"/>
      <c r="AB8027" s="410"/>
      <c r="AC8027" s="410"/>
      <c r="AD8027" s="410"/>
    </row>
    <row r="8028" spans="1:30" s="30" customFormat="1" x14ac:dyDescent="0.25">
      <c r="A8028"/>
      <c r="B8028"/>
      <c r="C8028" s="33"/>
      <c r="D8028" s="33"/>
      <c r="E8028" s="33"/>
      <c r="F8028" s="33"/>
      <c r="G8028" s="33"/>
      <c r="N8028"/>
      <c r="O8028"/>
      <c r="P8028"/>
      <c r="Q8028"/>
      <c r="R8028"/>
      <c r="S8028"/>
      <c r="T8028"/>
      <c r="U8028"/>
      <c r="V8028"/>
      <c r="W8028"/>
      <c r="X8028" s="410"/>
      <c r="Y8028" s="410"/>
      <c r="Z8028" s="410"/>
      <c r="AA8028" s="410"/>
      <c r="AB8028" s="410"/>
      <c r="AC8028" s="410"/>
      <c r="AD8028" s="410"/>
    </row>
    <row r="8029" spans="1:30" s="30" customFormat="1" x14ac:dyDescent="0.25">
      <c r="A8029"/>
      <c r="B8029"/>
      <c r="C8029" s="33"/>
      <c r="D8029" s="33"/>
      <c r="E8029" s="33"/>
      <c r="F8029" s="33"/>
      <c r="G8029" s="33"/>
      <c r="N8029"/>
      <c r="O8029"/>
      <c r="P8029"/>
      <c r="Q8029"/>
      <c r="R8029"/>
      <c r="S8029"/>
      <c r="T8029"/>
      <c r="U8029"/>
      <c r="V8029"/>
      <c r="W8029"/>
      <c r="X8029" s="410"/>
      <c r="Y8029" s="410"/>
      <c r="Z8029" s="410"/>
      <c r="AA8029" s="410"/>
      <c r="AB8029" s="410"/>
      <c r="AC8029" s="410"/>
      <c r="AD8029" s="410"/>
    </row>
    <row r="8030" spans="1:30" s="30" customFormat="1" x14ac:dyDescent="0.25">
      <c r="A8030"/>
      <c r="B8030"/>
      <c r="C8030" s="33"/>
      <c r="D8030" s="33"/>
      <c r="E8030" s="33"/>
      <c r="F8030" s="33"/>
      <c r="G8030" s="33"/>
      <c r="N8030"/>
      <c r="O8030"/>
      <c r="P8030"/>
      <c r="Q8030"/>
      <c r="R8030"/>
      <c r="S8030"/>
      <c r="T8030"/>
      <c r="U8030"/>
      <c r="V8030"/>
      <c r="W8030"/>
      <c r="X8030" s="410"/>
      <c r="Y8030" s="410"/>
      <c r="Z8030" s="410"/>
      <c r="AA8030" s="410"/>
      <c r="AB8030" s="410"/>
      <c r="AC8030" s="410"/>
      <c r="AD8030" s="410"/>
    </row>
    <row r="8031" spans="1:30" s="30" customFormat="1" x14ac:dyDescent="0.25">
      <c r="A8031"/>
      <c r="B8031"/>
      <c r="C8031" s="33"/>
      <c r="D8031" s="33"/>
      <c r="E8031" s="33"/>
      <c r="F8031" s="33"/>
      <c r="G8031" s="33"/>
      <c r="N8031"/>
      <c r="O8031"/>
      <c r="P8031"/>
      <c r="Q8031"/>
      <c r="R8031"/>
      <c r="S8031"/>
      <c r="T8031"/>
      <c r="U8031"/>
      <c r="V8031"/>
      <c r="W8031"/>
      <c r="X8031" s="410"/>
      <c r="Y8031" s="410"/>
      <c r="Z8031" s="410"/>
      <c r="AA8031" s="410"/>
      <c r="AB8031" s="410"/>
      <c r="AC8031" s="410"/>
      <c r="AD8031" s="410"/>
    </row>
    <row r="8032" spans="1:30" s="30" customFormat="1" x14ac:dyDescent="0.25">
      <c r="A8032"/>
      <c r="B8032"/>
      <c r="C8032" s="33"/>
      <c r="D8032" s="33"/>
      <c r="E8032" s="33"/>
      <c r="F8032" s="33"/>
      <c r="G8032" s="33"/>
      <c r="N8032"/>
      <c r="O8032"/>
      <c r="P8032"/>
      <c r="Q8032"/>
      <c r="R8032"/>
      <c r="S8032"/>
      <c r="T8032"/>
      <c r="U8032"/>
      <c r="V8032"/>
      <c r="W8032"/>
      <c r="X8032" s="410"/>
      <c r="Y8032" s="410"/>
      <c r="Z8032" s="410"/>
      <c r="AA8032" s="410"/>
      <c r="AB8032" s="410"/>
      <c r="AC8032" s="410"/>
      <c r="AD8032" s="410"/>
    </row>
    <row r="8033" spans="1:30" s="30" customFormat="1" x14ac:dyDescent="0.25">
      <c r="A8033"/>
      <c r="B8033"/>
      <c r="C8033" s="33"/>
      <c r="D8033" s="33"/>
      <c r="E8033" s="33"/>
      <c r="F8033" s="33"/>
      <c r="G8033" s="33"/>
      <c r="N8033"/>
      <c r="O8033"/>
      <c r="P8033"/>
      <c r="Q8033"/>
      <c r="R8033"/>
      <c r="S8033"/>
      <c r="T8033"/>
      <c r="U8033"/>
      <c r="V8033"/>
      <c r="W8033"/>
      <c r="X8033" s="410"/>
      <c r="Y8033" s="410"/>
      <c r="Z8033" s="410"/>
      <c r="AA8033" s="410"/>
      <c r="AB8033" s="410"/>
      <c r="AC8033" s="410"/>
      <c r="AD8033" s="410"/>
    </row>
    <row r="8034" spans="1:30" s="30" customFormat="1" x14ac:dyDescent="0.25">
      <c r="A8034"/>
      <c r="B8034"/>
      <c r="C8034" s="33"/>
      <c r="D8034" s="33"/>
      <c r="E8034" s="33"/>
      <c r="F8034" s="33"/>
      <c r="G8034" s="33"/>
      <c r="N8034"/>
      <c r="O8034"/>
      <c r="P8034"/>
      <c r="Q8034"/>
      <c r="R8034"/>
      <c r="S8034"/>
      <c r="T8034"/>
      <c r="U8034"/>
      <c r="V8034"/>
      <c r="W8034"/>
      <c r="X8034" s="410"/>
      <c r="Y8034" s="410"/>
      <c r="Z8034" s="410"/>
      <c r="AA8034" s="410"/>
      <c r="AB8034" s="410"/>
      <c r="AC8034" s="410"/>
      <c r="AD8034" s="410"/>
    </row>
    <row r="8035" spans="1:30" s="30" customFormat="1" x14ac:dyDescent="0.25">
      <c r="A8035"/>
      <c r="B8035"/>
      <c r="C8035" s="33"/>
      <c r="D8035" s="33"/>
      <c r="E8035" s="33"/>
      <c r="F8035" s="33"/>
      <c r="G8035" s="33"/>
      <c r="N8035"/>
      <c r="O8035"/>
      <c r="P8035"/>
      <c r="Q8035"/>
      <c r="R8035"/>
      <c r="S8035"/>
      <c r="T8035"/>
      <c r="U8035"/>
      <c r="V8035"/>
      <c r="W8035"/>
      <c r="X8035" s="410"/>
      <c r="Y8035" s="410"/>
      <c r="Z8035" s="410"/>
      <c r="AA8035" s="410"/>
      <c r="AB8035" s="410"/>
      <c r="AC8035" s="410"/>
      <c r="AD8035" s="410"/>
    </row>
    <row r="8036" spans="1:30" s="30" customFormat="1" x14ac:dyDescent="0.25">
      <c r="A8036"/>
      <c r="B8036"/>
      <c r="C8036" s="33"/>
      <c r="D8036" s="33"/>
      <c r="E8036" s="33"/>
      <c r="F8036" s="33"/>
      <c r="G8036" s="33"/>
      <c r="N8036"/>
      <c r="O8036"/>
      <c r="P8036"/>
      <c r="Q8036"/>
      <c r="R8036"/>
      <c r="S8036"/>
      <c r="T8036"/>
      <c r="U8036"/>
      <c r="V8036"/>
      <c r="W8036"/>
      <c r="X8036" s="410"/>
      <c r="Y8036" s="410"/>
      <c r="Z8036" s="410"/>
      <c r="AA8036" s="410"/>
      <c r="AB8036" s="410"/>
      <c r="AC8036" s="410"/>
      <c r="AD8036" s="410"/>
    </row>
    <row r="8037" spans="1:30" s="30" customFormat="1" x14ac:dyDescent="0.25">
      <c r="A8037"/>
      <c r="B8037"/>
      <c r="C8037" s="33"/>
      <c r="D8037" s="33"/>
      <c r="E8037" s="33"/>
      <c r="F8037" s="33"/>
      <c r="G8037" s="33"/>
      <c r="N8037"/>
      <c r="O8037"/>
      <c r="P8037"/>
      <c r="Q8037"/>
      <c r="R8037"/>
      <c r="S8037"/>
      <c r="T8037"/>
      <c r="U8037"/>
      <c r="V8037"/>
      <c r="W8037"/>
      <c r="X8037" s="410"/>
      <c r="Y8037" s="410"/>
      <c r="Z8037" s="410"/>
      <c r="AA8037" s="410"/>
      <c r="AB8037" s="410"/>
      <c r="AC8037" s="410"/>
      <c r="AD8037" s="410"/>
    </row>
    <row r="8038" spans="1:30" s="30" customFormat="1" x14ac:dyDescent="0.25">
      <c r="A8038"/>
      <c r="B8038"/>
      <c r="C8038" s="33"/>
      <c r="D8038" s="33"/>
      <c r="E8038" s="33"/>
      <c r="F8038" s="33"/>
      <c r="G8038" s="33"/>
      <c r="N8038"/>
      <c r="O8038"/>
      <c r="P8038"/>
      <c r="Q8038"/>
      <c r="R8038"/>
      <c r="S8038"/>
      <c r="T8038"/>
      <c r="U8038"/>
      <c r="V8038"/>
      <c r="W8038"/>
      <c r="X8038" s="410"/>
      <c r="Y8038" s="410"/>
      <c r="Z8038" s="410"/>
      <c r="AA8038" s="410"/>
      <c r="AB8038" s="410"/>
      <c r="AC8038" s="410"/>
      <c r="AD8038" s="410"/>
    </row>
    <row r="8039" spans="1:30" s="30" customFormat="1" x14ac:dyDescent="0.25">
      <c r="A8039"/>
      <c r="B8039"/>
      <c r="C8039" s="33"/>
      <c r="D8039" s="33"/>
      <c r="E8039" s="33"/>
      <c r="F8039" s="33"/>
      <c r="G8039" s="33"/>
      <c r="N8039"/>
      <c r="O8039"/>
      <c r="P8039"/>
      <c r="Q8039"/>
      <c r="R8039"/>
      <c r="S8039"/>
      <c r="T8039"/>
      <c r="U8039"/>
      <c r="V8039"/>
      <c r="W8039"/>
      <c r="X8039" s="410"/>
      <c r="Y8039" s="410"/>
      <c r="Z8039" s="410"/>
      <c r="AA8039" s="410"/>
      <c r="AB8039" s="410"/>
      <c r="AC8039" s="410"/>
      <c r="AD8039" s="410"/>
    </row>
    <row r="8040" spans="1:30" s="30" customFormat="1" x14ac:dyDescent="0.25">
      <c r="A8040"/>
      <c r="B8040"/>
      <c r="C8040" s="33"/>
      <c r="D8040" s="33"/>
      <c r="E8040" s="33"/>
      <c r="F8040" s="33"/>
      <c r="G8040" s="33"/>
      <c r="N8040"/>
      <c r="O8040"/>
      <c r="P8040"/>
      <c r="Q8040"/>
      <c r="R8040"/>
      <c r="S8040"/>
      <c r="T8040"/>
      <c r="U8040"/>
      <c r="V8040"/>
      <c r="W8040"/>
      <c r="X8040" s="410"/>
      <c r="Y8040" s="410"/>
      <c r="Z8040" s="410"/>
      <c r="AA8040" s="410"/>
      <c r="AB8040" s="410"/>
      <c r="AC8040" s="410"/>
      <c r="AD8040" s="410"/>
    </row>
    <row r="8041" spans="1:30" s="30" customFormat="1" x14ac:dyDescent="0.25">
      <c r="A8041"/>
      <c r="B8041"/>
      <c r="C8041" s="33"/>
      <c r="D8041" s="33"/>
      <c r="E8041" s="33"/>
      <c r="F8041" s="33"/>
      <c r="G8041" s="33"/>
      <c r="N8041"/>
      <c r="O8041"/>
      <c r="P8041"/>
      <c r="Q8041"/>
      <c r="R8041"/>
      <c r="S8041"/>
      <c r="T8041"/>
      <c r="U8041"/>
      <c r="V8041"/>
      <c r="W8041"/>
      <c r="X8041" s="410"/>
      <c r="Y8041" s="410"/>
      <c r="Z8041" s="410"/>
      <c r="AA8041" s="410"/>
      <c r="AB8041" s="410"/>
      <c r="AC8041" s="410"/>
      <c r="AD8041" s="410"/>
    </row>
    <row r="8042" spans="1:30" s="30" customFormat="1" x14ac:dyDescent="0.25">
      <c r="A8042"/>
      <c r="B8042"/>
      <c r="C8042" s="33"/>
      <c r="D8042" s="33"/>
      <c r="E8042" s="33"/>
      <c r="F8042" s="33"/>
      <c r="G8042" s="33"/>
      <c r="N8042"/>
      <c r="O8042"/>
      <c r="P8042"/>
      <c r="Q8042"/>
      <c r="R8042"/>
      <c r="S8042"/>
      <c r="T8042"/>
      <c r="U8042"/>
      <c r="V8042"/>
      <c r="W8042"/>
      <c r="X8042" s="410"/>
      <c r="Y8042" s="410"/>
      <c r="Z8042" s="410"/>
      <c r="AA8042" s="410"/>
      <c r="AB8042" s="410"/>
      <c r="AC8042" s="410"/>
      <c r="AD8042" s="410"/>
    </row>
    <row r="8043" spans="1:30" s="30" customFormat="1" x14ac:dyDescent="0.25">
      <c r="A8043"/>
      <c r="B8043"/>
      <c r="C8043" s="33"/>
      <c r="D8043" s="33"/>
      <c r="E8043" s="33"/>
      <c r="F8043" s="33"/>
      <c r="G8043" s="33"/>
      <c r="N8043"/>
      <c r="O8043"/>
      <c r="P8043"/>
      <c r="Q8043"/>
      <c r="R8043"/>
      <c r="S8043"/>
      <c r="T8043"/>
      <c r="U8043"/>
      <c r="V8043"/>
      <c r="W8043"/>
      <c r="X8043" s="410"/>
      <c r="Y8043" s="410"/>
      <c r="Z8043" s="410"/>
      <c r="AA8043" s="410"/>
      <c r="AB8043" s="410"/>
      <c r="AC8043" s="410"/>
      <c r="AD8043" s="410"/>
    </row>
    <row r="8044" spans="1:30" s="30" customFormat="1" x14ac:dyDescent="0.25">
      <c r="A8044"/>
      <c r="B8044"/>
      <c r="C8044" s="33"/>
      <c r="D8044" s="33"/>
      <c r="E8044" s="33"/>
      <c r="F8044" s="33"/>
      <c r="G8044" s="33"/>
      <c r="N8044"/>
      <c r="O8044"/>
      <c r="P8044"/>
      <c r="Q8044"/>
      <c r="R8044"/>
      <c r="S8044"/>
      <c r="T8044"/>
      <c r="U8044"/>
      <c r="V8044"/>
      <c r="W8044"/>
      <c r="X8044" s="410"/>
      <c r="Y8044" s="410"/>
      <c r="Z8044" s="410"/>
      <c r="AA8044" s="410"/>
      <c r="AB8044" s="410"/>
      <c r="AC8044" s="410"/>
      <c r="AD8044" s="410"/>
    </row>
    <row r="8045" spans="1:30" s="30" customFormat="1" x14ac:dyDescent="0.25">
      <c r="A8045"/>
      <c r="B8045"/>
      <c r="C8045" s="33"/>
      <c r="D8045" s="33"/>
      <c r="E8045" s="33"/>
      <c r="F8045" s="33"/>
      <c r="G8045" s="33"/>
      <c r="N8045"/>
      <c r="O8045"/>
      <c r="P8045"/>
      <c r="Q8045"/>
      <c r="R8045"/>
      <c r="S8045"/>
      <c r="T8045"/>
      <c r="U8045"/>
      <c r="V8045"/>
      <c r="W8045"/>
      <c r="X8045" s="410"/>
      <c r="Y8045" s="410"/>
      <c r="Z8045" s="410"/>
      <c r="AA8045" s="410"/>
      <c r="AB8045" s="410"/>
      <c r="AC8045" s="410"/>
      <c r="AD8045" s="410"/>
    </row>
    <row r="8046" spans="1:30" s="30" customFormat="1" x14ac:dyDescent="0.25">
      <c r="A8046"/>
      <c r="B8046"/>
      <c r="C8046" s="33"/>
      <c r="D8046" s="33"/>
      <c r="E8046" s="33"/>
      <c r="F8046" s="33"/>
      <c r="G8046" s="33"/>
      <c r="N8046"/>
      <c r="O8046"/>
      <c r="P8046"/>
      <c r="Q8046"/>
      <c r="R8046"/>
      <c r="S8046"/>
      <c r="T8046"/>
      <c r="U8046"/>
      <c r="V8046"/>
      <c r="W8046"/>
      <c r="X8046" s="410"/>
      <c r="Y8046" s="410"/>
      <c r="Z8046" s="410"/>
      <c r="AA8046" s="410"/>
      <c r="AB8046" s="410"/>
      <c r="AC8046" s="410"/>
      <c r="AD8046" s="410"/>
    </row>
    <row r="8047" spans="1:30" s="30" customFormat="1" x14ac:dyDescent="0.25">
      <c r="A8047"/>
      <c r="B8047"/>
      <c r="C8047" s="33"/>
      <c r="D8047" s="33"/>
      <c r="E8047" s="33"/>
      <c r="F8047" s="33"/>
      <c r="G8047" s="33"/>
      <c r="N8047"/>
      <c r="O8047"/>
      <c r="P8047"/>
      <c r="Q8047"/>
      <c r="R8047"/>
      <c r="S8047"/>
      <c r="T8047"/>
      <c r="U8047"/>
      <c r="V8047"/>
      <c r="W8047"/>
      <c r="X8047" s="410"/>
      <c r="Y8047" s="410"/>
      <c r="Z8047" s="410"/>
      <c r="AA8047" s="410"/>
      <c r="AB8047" s="410"/>
      <c r="AC8047" s="410"/>
      <c r="AD8047" s="410"/>
    </row>
    <row r="8048" spans="1:30" s="30" customFormat="1" x14ac:dyDescent="0.25">
      <c r="A8048"/>
      <c r="B8048"/>
      <c r="C8048" s="33"/>
      <c r="D8048" s="33"/>
      <c r="E8048" s="33"/>
      <c r="F8048" s="33"/>
      <c r="G8048" s="33"/>
      <c r="N8048"/>
      <c r="O8048"/>
      <c r="P8048"/>
      <c r="Q8048"/>
      <c r="R8048"/>
      <c r="S8048"/>
      <c r="T8048"/>
      <c r="U8048"/>
      <c r="V8048"/>
      <c r="W8048"/>
      <c r="X8048" s="410"/>
      <c r="Y8048" s="410"/>
      <c r="Z8048" s="410"/>
      <c r="AA8048" s="410"/>
      <c r="AB8048" s="410"/>
      <c r="AC8048" s="410"/>
      <c r="AD8048" s="410"/>
    </row>
    <row r="8049" spans="1:30" s="30" customFormat="1" x14ac:dyDescent="0.25">
      <c r="A8049"/>
      <c r="B8049"/>
      <c r="C8049" s="33"/>
      <c r="D8049" s="33"/>
      <c r="E8049" s="33"/>
      <c r="F8049" s="33"/>
      <c r="G8049" s="33"/>
      <c r="N8049"/>
      <c r="O8049"/>
      <c r="P8049"/>
      <c r="Q8049"/>
      <c r="R8049"/>
      <c r="S8049"/>
      <c r="T8049"/>
      <c r="U8049"/>
      <c r="V8049"/>
      <c r="W8049"/>
      <c r="X8049" s="410"/>
      <c r="Y8049" s="410"/>
      <c r="Z8049" s="410"/>
      <c r="AA8049" s="410"/>
      <c r="AB8049" s="410"/>
      <c r="AC8049" s="410"/>
      <c r="AD8049" s="410"/>
    </row>
    <row r="8050" spans="1:30" s="30" customFormat="1" x14ac:dyDescent="0.25">
      <c r="A8050"/>
      <c r="B8050"/>
      <c r="C8050" s="33"/>
      <c r="D8050" s="33"/>
      <c r="E8050" s="33"/>
      <c r="F8050" s="33"/>
      <c r="G8050" s="33"/>
      <c r="N8050"/>
      <c r="O8050"/>
      <c r="P8050"/>
      <c r="Q8050"/>
      <c r="R8050"/>
      <c r="S8050"/>
      <c r="T8050"/>
      <c r="U8050"/>
      <c r="V8050"/>
      <c r="W8050"/>
      <c r="X8050" s="410"/>
      <c r="Y8050" s="410"/>
      <c r="Z8050" s="410"/>
      <c r="AA8050" s="410"/>
      <c r="AB8050" s="410"/>
      <c r="AC8050" s="410"/>
      <c r="AD8050" s="410"/>
    </row>
    <row r="8051" spans="1:30" s="30" customFormat="1" x14ac:dyDescent="0.25">
      <c r="A8051"/>
      <c r="B8051"/>
      <c r="C8051" s="33"/>
      <c r="D8051" s="33"/>
      <c r="E8051" s="33"/>
      <c r="F8051" s="33"/>
      <c r="G8051" s="33"/>
      <c r="N8051"/>
      <c r="O8051"/>
      <c r="P8051"/>
      <c r="Q8051"/>
      <c r="R8051"/>
      <c r="S8051"/>
      <c r="T8051"/>
      <c r="U8051"/>
      <c r="V8051"/>
      <c r="W8051"/>
      <c r="X8051" s="410"/>
      <c r="Y8051" s="410"/>
      <c r="Z8051" s="410"/>
      <c r="AA8051" s="410"/>
      <c r="AB8051" s="410"/>
      <c r="AC8051" s="410"/>
      <c r="AD8051" s="410"/>
    </row>
    <row r="8052" spans="1:30" s="30" customFormat="1" x14ac:dyDescent="0.25">
      <c r="A8052"/>
      <c r="B8052"/>
      <c r="C8052" s="33"/>
      <c r="D8052" s="33"/>
      <c r="E8052" s="33"/>
      <c r="F8052" s="33"/>
      <c r="G8052" s="33"/>
      <c r="N8052"/>
      <c r="O8052"/>
      <c r="P8052"/>
      <c r="Q8052"/>
      <c r="R8052"/>
      <c r="S8052"/>
      <c r="T8052"/>
      <c r="U8052"/>
      <c r="V8052"/>
      <c r="W8052"/>
      <c r="X8052" s="410"/>
      <c r="Y8052" s="410"/>
      <c r="Z8052" s="410"/>
      <c r="AA8052" s="410"/>
      <c r="AB8052" s="410"/>
      <c r="AC8052" s="410"/>
      <c r="AD8052" s="410"/>
    </row>
    <row r="8053" spans="1:30" s="30" customFormat="1" x14ac:dyDescent="0.25">
      <c r="A8053"/>
      <c r="B8053"/>
      <c r="C8053" s="33"/>
      <c r="D8053" s="33"/>
      <c r="E8053" s="33"/>
      <c r="F8053" s="33"/>
      <c r="G8053" s="33"/>
      <c r="N8053"/>
      <c r="O8053"/>
      <c r="P8053"/>
      <c r="Q8053"/>
      <c r="R8053"/>
      <c r="S8053"/>
      <c r="T8053"/>
      <c r="U8053"/>
      <c r="V8053"/>
      <c r="W8053"/>
      <c r="X8053" s="410"/>
      <c r="Y8053" s="410"/>
      <c r="Z8053" s="410"/>
      <c r="AA8053" s="410"/>
      <c r="AB8053" s="410"/>
      <c r="AC8053" s="410"/>
      <c r="AD8053" s="410"/>
    </row>
    <row r="8054" spans="1:30" s="30" customFormat="1" x14ac:dyDescent="0.25">
      <c r="A8054"/>
      <c r="B8054"/>
      <c r="C8054" s="33"/>
      <c r="D8054" s="33"/>
      <c r="E8054" s="33"/>
      <c r="F8054" s="33"/>
      <c r="G8054" s="33"/>
      <c r="N8054"/>
      <c r="O8054"/>
      <c r="P8054"/>
      <c r="Q8054"/>
      <c r="R8054"/>
      <c r="S8054"/>
      <c r="T8054"/>
      <c r="U8054"/>
      <c r="V8054"/>
      <c r="W8054"/>
      <c r="X8054" s="410"/>
      <c r="Y8054" s="410"/>
      <c r="Z8054" s="410"/>
      <c r="AA8054" s="410"/>
      <c r="AB8054" s="410"/>
      <c r="AC8054" s="410"/>
      <c r="AD8054" s="410"/>
    </row>
    <row r="8055" spans="1:30" s="30" customFormat="1" x14ac:dyDescent="0.25">
      <c r="A8055"/>
      <c r="B8055"/>
      <c r="C8055" s="33"/>
      <c r="D8055" s="33"/>
      <c r="E8055" s="33"/>
      <c r="F8055" s="33"/>
      <c r="G8055" s="33"/>
      <c r="N8055"/>
      <c r="O8055"/>
      <c r="P8055"/>
      <c r="Q8055"/>
      <c r="R8055"/>
      <c r="S8055"/>
      <c r="T8055"/>
      <c r="U8055"/>
      <c r="V8055"/>
      <c r="W8055"/>
      <c r="X8055" s="410"/>
      <c r="Y8055" s="410"/>
      <c r="Z8055" s="410"/>
      <c r="AA8055" s="410"/>
      <c r="AB8055" s="410"/>
      <c r="AC8055" s="410"/>
      <c r="AD8055" s="410"/>
    </row>
    <row r="8056" spans="1:30" s="30" customFormat="1" x14ac:dyDescent="0.25">
      <c r="A8056"/>
      <c r="B8056"/>
      <c r="C8056" s="33"/>
      <c r="D8056" s="33"/>
      <c r="E8056" s="33"/>
      <c r="F8056" s="33"/>
      <c r="G8056" s="33"/>
      <c r="N8056"/>
      <c r="O8056"/>
      <c r="P8056"/>
      <c r="Q8056"/>
      <c r="R8056"/>
      <c r="S8056"/>
      <c r="T8056"/>
      <c r="U8056"/>
      <c r="V8056"/>
      <c r="W8056"/>
      <c r="X8056" s="410"/>
      <c r="Y8056" s="410"/>
      <c r="Z8056" s="410"/>
      <c r="AA8056" s="410"/>
      <c r="AB8056" s="410"/>
      <c r="AC8056" s="410"/>
      <c r="AD8056" s="410"/>
    </row>
    <row r="8057" spans="1:30" s="30" customFormat="1" x14ac:dyDescent="0.25">
      <c r="A8057"/>
      <c r="B8057"/>
      <c r="C8057" s="33"/>
      <c r="D8057" s="33"/>
      <c r="E8057" s="33"/>
      <c r="F8057" s="33"/>
      <c r="G8057" s="33"/>
      <c r="N8057"/>
      <c r="O8057"/>
      <c r="P8057"/>
      <c r="Q8057"/>
      <c r="R8057"/>
      <c r="S8057"/>
      <c r="T8057"/>
      <c r="U8057"/>
      <c r="V8057"/>
      <c r="W8057"/>
      <c r="X8057" s="410"/>
      <c r="Y8057" s="410"/>
      <c r="Z8057" s="410"/>
      <c r="AA8057" s="410"/>
      <c r="AB8057" s="410"/>
      <c r="AC8057" s="410"/>
      <c r="AD8057" s="410"/>
    </row>
    <row r="8058" spans="1:30" s="30" customFormat="1" x14ac:dyDescent="0.25">
      <c r="A8058"/>
      <c r="B8058"/>
      <c r="C8058" s="33"/>
      <c r="D8058" s="33"/>
      <c r="E8058" s="33"/>
      <c r="F8058" s="33"/>
      <c r="G8058" s="33"/>
      <c r="N8058"/>
      <c r="O8058"/>
      <c r="P8058"/>
      <c r="Q8058"/>
      <c r="R8058"/>
      <c r="S8058"/>
      <c r="T8058"/>
      <c r="U8058"/>
      <c r="V8058"/>
      <c r="W8058"/>
      <c r="X8058" s="410"/>
      <c r="Y8058" s="410"/>
      <c r="Z8058" s="410"/>
      <c r="AA8058" s="410"/>
      <c r="AB8058" s="410"/>
      <c r="AC8058" s="410"/>
      <c r="AD8058" s="410"/>
    </row>
    <row r="8059" spans="1:30" s="30" customFormat="1" x14ac:dyDescent="0.25">
      <c r="A8059"/>
      <c r="B8059"/>
      <c r="C8059" s="33"/>
      <c r="D8059" s="33"/>
      <c r="E8059" s="33"/>
      <c r="F8059" s="33"/>
      <c r="G8059" s="33"/>
      <c r="N8059"/>
      <c r="O8059"/>
      <c r="P8059"/>
      <c r="Q8059"/>
      <c r="R8059"/>
      <c r="S8059"/>
      <c r="T8059"/>
      <c r="U8059"/>
      <c r="V8059"/>
      <c r="W8059"/>
      <c r="X8059" s="410"/>
      <c r="Y8059" s="410"/>
      <c r="Z8059" s="410"/>
      <c r="AA8059" s="410"/>
      <c r="AB8059" s="410"/>
      <c r="AC8059" s="410"/>
      <c r="AD8059" s="410"/>
    </row>
    <row r="8060" spans="1:30" s="30" customFormat="1" x14ac:dyDescent="0.25">
      <c r="A8060"/>
      <c r="B8060"/>
      <c r="C8060" s="33"/>
      <c r="D8060" s="33"/>
      <c r="E8060" s="33"/>
      <c r="F8060" s="33"/>
      <c r="G8060" s="33"/>
      <c r="N8060"/>
      <c r="O8060"/>
      <c r="P8060"/>
      <c r="Q8060"/>
      <c r="R8060"/>
      <c r="S8060"/>
      <c r="T8060"/>
      <c r="U8060"/>
      <c r="V8060"/>
      <c r="W8060"/>
      <c r="X8060" s="410"/>
      <c r="Y8060" s="410"/>
      <c r="Z8060" s="410"/>
      <c r="AA8060" s="410"/>
      <c r="AB8060" s="410"/>
      <c r="AC8060" s="410"/>
      <c r="AD8060" s="410"/>
    </row>
    <row r="8061" spans="1:30" s="30" customFormat="1" x14ac:dyDescent="0.25">
      <c r="A8061"/>
      <c r="B8061"/>
      <c r="C8061" s="33"/>
      <c r="D8061" s="33"/>
      <c r="E8061" s="33"/>
      <c r="F8061" s="33"/>
      <c r="G8061" s="33"/>
      <c r="N8061"/>
      <c r="O8061"/>
      <c r="P8061"/>
      <c r="Q8061"/>
      <c r="R8061"/>
      <c r="S8061"/>
      <c r="T8061"/>
      <c r="U8061"/>
      <c r="V8061"/>
      <c r="W8061"/>
      <c r="X8061" s="410"/>
      <c r="Y8061" s="410"/>
      <c r="Z8061" s="410"/>
      <c r="AA8061" s="410"/>
      <c r="AB8061" s="410"/>
      <c r="AC8061" s="410"/>
      <c r="AD8061" s="410"/>
    </row>
    <row r="8062" spans="1:30" s="30" customFormat="1" x14ac:dyDescent="0.25">
      <c r="A8062"/>
      <c r="B8062"/>
      <c r="C8062" s="33"/>
      <c r="D8062" s="33"/>
      <c r="E8062" s="33"/>
      <c r="F8062" s="33"/>
      <c r="G8062" s="33"/>
      <c r="N8062"/>
      <c r="O8062"/>
      <c r="P8062"/>
      <c r="Q8062"/>
      <c r="R8062"/>
      <c r="S8062"/>
      <c r="T8062"/>
      <c r="U8062"/>
      <c r="V8062"/>
      <c r="W8062"/>
      <c r="X8062" s="410"/>
      <c r="Y8062" s="410"/>
      <c r="Z8062" s="410"/>
      <c r="AA8062" s="410"/>
      <c r="AB8062" s="410"/>
      <c r="AC8062" s="410"/>
      <c r="AD8062" s="410"/>
    </row>
    <row r="8063" spans="1:30" s="30" customFormat="1" x14ac:dyDescent="0.25">
      <c r="A8063"/>
      <c r="B8063"/>
      <c r="C8063" s="33"/>
      <c r="D8063" s="33"/>
      <c r="E8063" s="33"/>
      <c r="F8063" s="33"/>
      <c r="G8063" s="33"/>
      <c r="N8063"/>
      <c r="O8063"/>
      <c r="P8063"/>
      <c r="Q8063"/>
      <c r="R8063"/>
      <c r="S8063"/>
      <c r="T8063"/>
      <c r="U8063"/>
      <c r="V8063"/>
      <c r="W8063"/>
      <c r="X8063" s="410"/>
      <c r="Y8063" s="410"/>
      <c r="Z8063" s="410"/>
      <c r="AA8063" s="410"/>
      <c r="AB8063" s="410"/>
      <c r="AC8063" s="410"/>
      <c r="AD8063" s="410"/>
    </row>
    <row r="8064" spans="1:30" s="30" customFormat="1" x14ac:dyDescent="0.25">
      <c r="A8064"/>
      <c r="B8064"/>
      <c r="C8064" s="33"/>
      <c r="D8064" s="33"/>
      <c r="E8064" s="33"/>
      <c r="F8064" s="33"/>
      <c r="G8064" s="33"/>
      <c r="N8064"/>
      <c r="O8064"/>
      <c r="P8064"/>
      <c r="Q8064"/>
      <c r="R8064"/>
      <c r="S8064"/>
      <c r="T8064"/>
      <c r="U8064"/>
      <c r="V8064"/>
      <c r="W8064"/>
      <c r="X8064" s="410"/>
      <c r="Y8064" s="410"/>
      <c r="Z8064" s="410"/>
      <c r="AA8064" s="410"/>
      <c r="AB8064" s="410"/>
      <c r="AC8064" s="410"/>
      <c r="AD8064" s="410"/>
    </row>
    <row r="8065" spans="1:30" s="30" customFormat="1" x14ac:dyDescent="0.25">
      <c r="A8065"/>
      <c r="B8065"/>
      <c r="C8065" s="33"/>
      <c r="D8065" s="33"/>
      <c r="E8065" s="33"/>
      <c r="F8065" s="33"/>
      <c r="G8065" s="33"/>
      <c r="N8065"/>
      <c r="O8065"/>
      <c r="P8065"/>
      <c r="Q8065"/>
      <c r="R8065"/>
      <c r="S8065"/>
      <c r="T8065"/>
      <c r="U8065"/>
      <c r="V8065"/>
      <c r="W8065"/>
      <c r="X8065" s="410"/>
      <c r="Y8065" s="410"/>
      <c r="Z8065" s="410"/>
      <c r="AA8065" s="410"/>
      <c r="AB8065" s="410"/>
      <c r="AC8065" s="410"/>
      <c r="AD8065" s="410"/>
    </row>
    <row r="8066" spans="1:30" s="30" customFormat="1" x14ac:dyDescent="0.25">
      <c r="A8066"/>
      <c r="B8066"/>
      <c r="C8066" s="33"/>
      <c r="D8066" s="33"/>
      <c r="E8066" s="33"/>
      <c r="F8066" s="33"/>
      <c r="G8066" s="33"/>
      <c r="N8066"/>
      <c r="O8066"/>
      <c r="P8066"/>
      <c r="Q8066"/>
      <c r="R8066"/>
      <c r="S8066"/>
      <c r="T8066"/>
      <c r="U8066"/>
      <c r="V8066"/>
      <c r="W8066"/>
      <c r="X8066" s="410"/>
      <c r="Y8066" s="410"/>
      <c r="Z8066" s="410"/>
      <c r="AA8066" s="410"/>
      <c r="AB8066" s="410"/>
      <c r="AC8066" s="410"/>
      <c r="AD8066" s="410"/>
    </row>
    <row r="8067" spans="1:30" s="30" customFormat="1" x14ac:dyDescent="0.25">
      <c r="A8067"/>
      <c r="B8067"/>
      <c r="C8067" s="33"/>
      <c r="D8067" s="33"/>
      <c r="E8067" s="33"/>
      <c r="F8067" s="33"/>
      <c r="G8067" s="33"/>
      <c r="N8067"/>
      <c r="O8067"/>
      <c r="P8067"/>
      <c r="Q8067"/>
      <c r="R8067"/>
      <c r="S8067"/>
      <c r="T8067"/>
      <c r="U8067"/>
      <c r="V8067"/>
      <c r="W8067"/>
      <c r="X8067" s="410"/>
      <c r="Y8067" s="410"/>
      <c r="Z8067" s="410"/>
      <c r="AA8067" s="410"/>
      <c r="AB8067" s="410"/>
      <c r="AC8067" s="410"/>
      <c r="AD8067" s="410"/>
    </row>
    <row r="8068" spans="1:30" s="30" customFormat="1" x14ac:dyDescent="0.25">
      <c r="A8068"/>
      <c r="B8068"/>
      <c r="C8068" s="33"/>
      <c r="D8068" s="33"/>
      <c r="E8068" s="33"/>
      <c r="F8068" s="33"/>
      <c r="G8068" s="33"/>
      <c r="N8068"/>
      <c r="O8068"/>
      <c r="P8068"/>
      <c r="Q8068"/>
      <c r="R8068"/>
      <c r="S8068"/>
      <c r="T8068"/>
      <c r="U8068"/>
      <c r="V8068"/>
      <c r="W8068"/>
      <c r="X8068" s="410"/>
      <c r="Y8068" s="410"/>
      <c r="Z8068" s="410"/>
      <c r="AA8068" s="410"/>
      <c r="AB8068" s="410"/>
      <c r="AC8068" s="410"/>
      <c r="AD8068" s="410"/>
    </row>
    <row r="8069" spans="1:30" s="30" customFormat="1" x14ac:dyDescent="0.25">
      <c r="A8069"/>
      <c r="B8069"/>
      <c r="C8069" s="33"/>
      <c r="D8069" s="33"/>
      <c r="E8069" s="33"/>
      <c r="F8069" s="33"/>
      <c r="G8069" s="33"/>
      <c r="N8069"/>
      <c r="O8069"/>
      <c r="P8069"/>
      <c r="Q8069"/>
      <c r="R8069"/>
      <c r="S8069"/>
      <c r="T8069"/>
      <c r="U8069"/>
      <c r="V8069"/>
      <c r="W8069"/>
      <c r="X8069" s="410"/>
      <c r="Y8069" s="410"/>
      <c r="Z8069" s="410"/>
      <c r="AA8069" s="410"/>
      <c r="AB8069" s="410"/>
      <c r="AC8069" s="410"/>
      <c r="AD8069" s="410"/>
    </row>
    <row r="8070" spans="1:30" s="30" customFormat="1" x14ac:dyDescent="0.25">
      <c r="A8070"/>
      <c r="B8070"/>
      <c r="C8070" s="33"/>
      <c r="D8070" s="33"/>
      <c r="E8070" s="33"/>
      <c r="F8070" s="33"/>
      <c r="G8070" s="33"/>
      <c r="N8070"/>
      <c r="O8070"/>
      <c r="P8070"/>
      <c r="Q8070"/>
      <c r="R8070"/>
      <c r="S8070"/>
      <c r="T8070"/>
      <c r="U8070"/>
      <c r="V8070"/>
      <c r="W8070"/>
      <c r="X8070" s="410"/>
      <c r="Y8070" s="410"/>
      <c r="Z8070" s="410"/>
      <c r="AA8070" s="410"/>
      <c r="AB8070" s="410"/>
      <c r="AC8070" s="410"/>
      <c r="AD8070" s="410"/>
    </row>
    <row r="8071" spans="1:30" s="30" customFormat="1" x14ac:dyDescent="0.25">
      <c r="A8071"/>
      <c r="B8071"/>
      <c r="C8071" s="33"/>
      <c r="D8071" s="33"/>
      <c r="E8071" s="33"/>
      <c r="F8071" s="33"/>
      <c r="G8071" s="33"/>
      <c r="N8071"/>
      <c r="O8071"/>
      <c r="P8071"/>
      <c r="Q8071"/>
      <c r="R8071"/>
      <c r="S8071"/>
      <c r="T8071"/>
      <c r="U8071"/>
      <c r="V8071"/>
      <c r="W8071"/>
      <c r="X8071" s="410"/>
      <c r="Y8071" s="410"/>
      <c r="Z8071" s="410"/>
      <c r="AA8071" s="410"/>
      <c r="AB8071" s="410"/>
      <c r="AC8071" s="410"/>
      <c r="AD8071" s="410"/>
    </row>
    <row r="8072" spans="1:30" s="30" customFormat="1" x14ac:dyDescent="0.25">
      <c r="A8072"/>
      <c r="B8072"/>
      <c r="C8072" s="33"/>
      <c r="D8072" s="33"/>
      <c r="E8072" s="33"/>
      <c r="F8072" s="33"/>
      <c r="G8072" s="33"/>
      <c r="N8072"/>
      <c r="O8072"/>
      <c r="P8072"/>
      <c r="Q8072"/>
      <c r="R8072"/>
      <c r="S8072"/>
      <c r="T8072"/>
      <c r="U8072"/>
      <c r="V8072"/>
      <c r="W8072"/>
      <c r="X8072" s="410"/>
      <c r="Y8072" s="410"/>
      <c r="Z8072" s="410"/>
      <c r="AA8072" s="410"/>
      <c r="AB8072" s="410"/>
      <c r="AC8072" s="410"/>
      <c r="AD8072" s="410"/>
    </row>
    <row r="8073" spans="1:30" s="30" customFormat="1" x14ac:dyDescent="0.25">
      <c r="A8073"/>
      <c r="B8073"/>
      <c r="C8073" s="33"/>
      <c r="D8073" s="33"/>
      <c r="E8073" s="33"/>
      <c r="F8073" s="33"/>
      <c r="G8073" s="33"/>
      <c r="N8073"/>
      <c r="O8073"/>
      <c r="P8073"/>
      <c r="Q8073"/>
      <c r="R8073"/>
      <c r="S8073"/>
      <c r="T8073"/>
      <c r="U8073"/>
      <c r="V8073"/>
      <c r="W8073"/>
      <c r="X8073" s="410"/>
      <c r="Y8073" s="410"/>
      <c r="Z8073" s="410"/>
      <c r="AA8073" s="410"/>
      <c r="AB8073" s="410"/>
      <c r="AC8073" s="410"/>
      <c r="AD8073" s="410"/>
    </row>
    <row r="8074" spans="1:30" s="30" customFormat="1" x14ac:dyDescent="0.25">
      <c r="A8074"/>
      <c r="B8074"/>
      <c r="C8074" s="33"/>
      <c r="D8074" s="33"/>
      <c r="E8074" s="33"/>
      <c r="F8074" s="33"/>
      <c r="G8074" s="33"/>
      <c r="N8074"/>
      <c r="O8074"/>
      <c r="P8074"/>
      <c r="Q8074"/>
      <c r="R8074"/>
      <c r="S8074"/>
      <c r="T8074"/>
      <c r="U8074"/>
      <c r="V8074"/>
      <c r="W8074"/>
      <c r="X8074" s="410"/>
      <c r="Y8074" s="410"/>
      <c r="Z8074" s="410"/>
      <c r="AA8074" s="410"/>
      <c r="AB8074" s="410"/>
      <c r="AC8074" s="410"/>
      <c r="AD8074" s="410"/>
    </row>
    <row r="8075" spans="1:30" s="30" customFormat="1" x14ac:dyDescent="0.25">
      <c r="A8075"/>
      <c r="B8075"/>
      <c r="C8075" s="33"/>
      <c r="D8075" s="33"/>
      <c r="E8075" s="33"/>
      <c r="F8075" s="33"/>
      <c r="G8075" s="33"/>
      <c r="N8075"/>
      <c r="O8075"/>
      <c r="P8075"/>
      <c r="Q8075"/>
      <c r="R8075"/>
      <c r="S8075"/>
      <c r="T8075"/>
      <c r="U8075"/>
      <c r="V8075"/>
      <c r="W8075"/>
      <c r="X8075" s="410"/>
      <c r="Y8075" s="410"/>
      <c r="Z8075" s="410"/>
      <c r="AA8075" s="410"/>
      <c r="AB8075" s="410"/>
      <c r="AC8075" s="410"/>
      <c r="AD8075" s="410"/>
    </row>
    <row r="8076" spans="1:30" s="30" customFormat="1" x14ac:dyDescent="0.25">
      <c r="A8076"/>
      <c r="B8076"/>
      <c r="C8076" s="33"/>
      <c r="D8076" s="33"/>
      <c r="E8076" s="33"/>
      <c r="F8076" s="33"/>
      <c r="G8076" s="33"/>
      <c r="N8076"/>
      <c r="O8076"/>
      <c r="P8076"/>
      <c r="Q8076"/>
      <c r="R8076"/>
      <c r="S8076"/>
      <c r="T8076"/>
      <c r="U8076"/>
      <c r="V8076"/>
      <c r="W8076"/>
      <c r="X8076" s="410"/>
      <c r="Y8076" s="410"/>
      <c r="Z8076" s="410"/>
      <c r="AA8076" s="410"/>
      <c r="AB8076" s="410"/>
      <c r="AC8076" s="410"/>
      <c r="AD8076" s="410"/>
    </row>
    <row r="8077" spans="1:30" s="30" customFormat="1" x14ac:dyDescent="0.25">
      <c r="A8077"/>
      <c r="B8077"/>
      <c r="C8077" s="33"/>
      <c r="D8077" s="33"/>
      <c r="E8077" s="33"/>
      <c r="F8077" s="33"/>
      <c r="G8077" s="33"/>
      <c r="N8077"/>
      <c r="O8077"/>
      <c r="P8077"/>
      <c r="Q8077"/>
      <c r="R8077"/>
      <c r="S8077"/>
      <c r="T8077"/>
      <c r="U8077"/>
      <c r="V8077"/>
      <c r="W8077"/>
      <c r="X8077" s="410"/>
      <c r="Y8077" s="410"/>
      <c r="Z8077" s="410"/>
      <c r="AA8077" s="410"/>
      <c r="AB8077" s="410"/>
      <c r="AC8077" s="410"/>
      <c r="AD8077" s="410"/>
    </row>
    <row r="8078" spans="1:30" s="30" customFormat="1" x14ac:dyDescent="0.25">
      <c r="A8078"/>
      <c r="B8078"/>
      <c r="C8078" s="33"/>
      <c r="D8078" s="33"/>
      <c r="E8078" s="33"/>
      <c r="F8078" s="33"/>
      <c r="G8078" s="33"/>
      <c r="N8078"/>
      <c r="O8078"/>
      <c r="P8078"/>
      <c r="Q8078"/>
      <c r="R8078"/>
      <c r="S8078"/>
      <c r="T8078"/>
      <c r="U8078"/>
      <c r="V8078"/>
      <c r="W8078"/>
      <c r="X8078" s="410"/>
      <c r="Y8078" s="410"/>
      <c r="Z8078" s="410"/>
      <c r="AA8078" s="410"/>
      <c r="AB8078" s="410"/>
      <c r="AC8078" s="410"/>
      <c r="AD8078" s="410"/>
    </row>
    <row r="8079" spans="1:30" s="30" customFormat="1" x14ac:dyDescent="0.25">
      <c r="A8079"/>
      <c r="B8079"/>
      <c r="C8079" s="33"/>
      <c r="D8079" s="33"/>
      <c r="E8079" s="33"/>
      <c r="F8079" s="33"/>
      <c r="G8079" s="33"/>
      <c r="N8079"/>
      <c r="O8079"/>
      <c r="P8079"/>
      <c r="Q8079"/>
      <c r="R8079"/>
      <c r="S8079"/>
      <c r="T8079"/>
      <c r="U8079"/>
      <c r="V8079"/>
      <c r="W8079"/>
      <c r="X8079" s="410"/>
      <c r="Y8079" s="410"/>
      <c r="Z8079" s="410"/>
      <c r="AA8079" s="410"/>
      <c r="AB8079" s="410"/>
      <c r="AC8079" s="410"/>
      <c r="AD8079" s="410"/>
    </row>
    <row r="8080" spans="1:30" s="30" customFormat="1" x14ac:dyDescent="0.25">
      <c r="A8080"/>
      <c r="B8080"/>
      <c r="C8080" s="33"/>
      <c r="D8080" s="33"/>
      <c r="E8080" s="33"/>
      <c r="F8080" s="33"/>
      <c r="G8080" s="33"/>
      <c r="N8080"/>
      <c r="O8080"/>
      <c r="P8080"/>
      <c r="Q8080"/>
      <c r="R8080"/>
      <c r="S8080"/>
      <c r="T8080"/>
      <c r="U8080"/>
      <c r="V8080"/>
      <c r="W8080"/>
      <c r="X8080" s="410"/>
      <c r="Y8080" s="410"/>
      <c r="Z8080" s="410"/>
      <c r="AA8080" s="410"/>
      <c r="AB8080" s="410"/>
      <c r="AC8080" s="410"/>
      <c r="AD8080" s="410"/>
    </row>
    <row r="8081" spans="1:30" s="30" customFormat="1" x14ac:dyDescent="0.25">
      <c r="A8081"/>
      <c r="B8081"/>
      <c r="C8081" s="33"/>
      <c r="D8081" s="33"/>
      <c r="E8081" s="33"/>
      <c r="F8081" s="33"/>
      <c r="G8081" s="33"/>
      <c r="N8081"/>
      <c r="O8081"/>
      <c r="P8081"/>
      <c r="Q8081"/>
      <c r="R8081"/>
      <c r="S8081"/>
      <c r="T8081"/>
      <c r="U8081"/>
      <c r="V8081"/>
      <c r="W8081"/>
      <c r="X8081" s="410"/>
      <c r="Y8081" s="410"/>
      <c r="Z8081" s="410"/>
      <c r="AA8081" s="410"/>
      <c r="AB8081" s="410"/>
      <c r="AC8081" s="410"/>
      <c r="AD8081" s="410"/>
    </row>
    <row r="8082" spans="1:30" s="30" customFormat="1" x14ac:dyDescent="0.25">
      <c r="A8082"/>
      <c r="B8082"/>
      <c r="C8082" s="33"/>
      <c r="D8082" s="33"/>
      <c r="E8082" s="33"/>
      <c r="F8082" s="33"/>
      <c r="G8082" s="33"/>
      <c r="N8082"/>
      <c r="O8082"/>
      <c r="P8082"/>
      <c r="Q8082"/>
      <c r="R8082"/>
      <c r="S8082"/>
      <c r="T8082"/>
      <c r="U8082"/>
      <c r="V8082"/>
      <c r="W8082"/>
      <c r="X8082" s="410"/>
      <c r="Y8082" s="410"/>
      <c r="Z8082" s="410"/>
      <c r="AA8082" s="410"/>
      <c r="AB8082" s="410"/>
      <c r="AC8082" s="410"/>
      <c r="AD8082" s="410"/>
    </row>
    <row r="8083" spans="1:30" s="30" customFormat="1" x14ac:dyDescent="0.25">
      <c r="A8083"/>
      <c r="B8083"/>
      <c r="C8083" s="33"/>
      <c r="D8083" s="33"/>
      <c r="E8083" s="33"/>
      <c r="F8083" s="33"/>
      <c r="G8083" s="33"/>
      <c r="N8083"/>
      <c r="O8083"/>
      <c r="P8083"/>
      <c r="Q8083"/>
      <c r="R8083"/>
      <c r="S8083"/>
      <c r="T8083"/>
      <c r="U8083"/>
      <c r="V8083"/>
      <c r="W8083"/>
      <c r="X8083" s="410"/>
      <c r="Y8083" s="410"/>
      <c r="Z8083" s="410"/>
      <c r="AA8083" s="410"/>
      <c r="AB8083" s="410"/>
      <c r="AC8083" s="410"/>
      <c r="AD8083" s="410"/>
    </row>
    <row r="8084" spans="1:30" s="30" customFormat="1" x14ac:dyDescent="0.25">
      <c r="A8084"/>
      <c r="B8084"/>
      <c r="C8084" s="33"/>
      <c r="D8084" s="33"/>
      <c r="E8084" s="33"/>
      <c r="F8084" s="33"/>
      <c r="G8084" s="33"/>
      <c r="N8084"/>
      <c r="O8084"/>
      <c r="P8084"/>
      <c r="Q8084"/>
      <c r="R8084"/>
      <c r="S8084"/>
      <c r="T8084"/>
      <c r="U8084"/>
      <c r="V8084"/>
      <c r="W8084"/>
      <c r="X8084" s="410"/>
      <c r="Y8084" s="410"/>
      <c r="Z8084" s="410"/>
      <c r="AA8084" s="410"/>
      <c r="AB8084" s="410"/>
      <c r="AC8084" s="410"/>
      <c r="AD8084" s="410"/>
    </row>
    <row r="8085" spans="1:30" s="30" customFormat="1" x14ac:dyDescent="0.25">
      <c r="A8085"/>
      <c r="B8085"/>
      <c r="C8085" s="33"/>
      <c r="D8085" s="33"/>
      <c r="E8085" s="33"/>
      <c r="F8085" s="33"/>
      <c r="G8085" s="33"/>
      <c r="N8085"/>
      <c r="O8085"/>
      <c r="P8085"/>
      <c r="Q8085"/>
      <c r="R8085"/>
      <c r="S8085"/>
      <c r="T8085"/>
      <c r="U8085"/>
      <c r="V8085"/>
      <c r="W8085"/>
      <c r="X8085" s="410"/>
      <c r="Y8085" s="410"/>
      <c r="Z8085" s="410"/>
      <c r="AA8085" s="410"/>
      <c r="AB8085" s="410"/>
      <c r="AC8085" s="410"/>
      <c r="AD8085" s="410"/>
    </row>
    <row r="8086" spans="1:30" s="30" customFormat="1" x14ac:dyDescent="0.25">
      <c r="A8086"/>
      <c r="B8086"/>
      <c r="C8086" s="33"/>
      <c r="D8086" s="33"/>
      <c r="E8086" s="33"/>
      <c r="F8086" s="33"/>
      <c r="G8086" s="33"/>
      <c r="N8086"/>
      <c r="O8086"/>
      <c r="P8086"/>
      <c r="Q8086"/>
      <c r="R8086"/>
      <c r="S8086"/>
      <c r="T8086"/>
      <c r="U8086"/>
      <c r="V8086"/>
      <c r="W8086"/>
      <c r="X8086" s="410"/>
      <c r="Y8086" s="410"/>
      <c r="Z8086" s="410"/>
      <c r="AA8086" s="410"/>
      <c r="AB8086" s="410"/>
      <c r="AC8086" s="410"/>
      <c r="AD8086" s="410"/>
    </row>
    <row r="8087" spans="1:30" s="30" customFormat="1" x14ac:dyDescent="0.25">
      <c r="A8087"/>
      <c r="B8087"/>
      <c r="C8087" s="33"/>
      <c r="D8087" s="33"/>
      <c r="E8087" s="33"/>
      <c r="F8087" s="33"/>
      <c r="G8087" s="33"/>
      <c r="N8087"/>
      <c r="O8087"/>
      <c r="P8087"/>
      <c r="Q8087"/>
      <c r="R8087"/>
      <c r="S8087"/>
      <c r="T8087"/>
      <c r="U8087"/>
      <c r="V8087"/>
      <c r="W8087"/>
      <c r="X8087" s="410"/>
      <c r="Y8087" s="410"/>
      <c r="Z8087" s="410"/>
      <c r="AA8087" s="410"/>
      <c r="AB8087" s="410"/>
      <c r="AC8087" s="410"/>
      <c r="AD8087" s="410"/>
    </row>
    <row r="8088" spans="1:30" s="30" customFormat="1" x14ac:dyDescent="0.25">
      <c r="A8088"/>
      <c r="B8088"/>
      <c r="C8088" s="33"/>
      <c r="D8088" s="33"/>
      <c r="E8088" s="33"/>
      <c r="F8088" s="33"/>
      <c r="G8088" s="33"/>
      <c r="N8088"/>
      <c r="O8088"/>
      <c r="P8088"/>
      <c r="Q8088"/>
      <c r="R8088"/>
      <c r="S8088"/>
      <c r="T8088"/>
      <c r="U8088"/>
      <c r="V8088"/>
      <c r="W8088"/>
      <c r="X8088" s="410"/>
      <c r="Y8088" s="410"/>
      <c r="Z8088" s="410"/>
      <c r="AA8088" s="410"/>
      <c r="AB8088" s="410"/>
      <c r="AC8088" s="410"/>
      <c r="AD8088" s="410"/>
    </row>
    <row r="8089" spans="1:30" s="30" customFormat="1" x14ac:dyDescent="0.25">
      <c r="A8089"/>
      <c r="B8089"/>
      <c r="C8089" s="33"/>
      <c r="D8089" s="33"/>
      <c r="E8089" s="33"/>
      <c r="F8089" s="33"/>
      <c r="G8089" s="33"/>
      <c r="N8089"/>
      <c r="O8089"/>
      <c r="P8089"/>
      <c r="Q8089"/>
      <c r="R8089"/>
      <c r="S8089"/>
      <c r="T8089"/>
      <c r="U8089"/>
      <c r="V8089"/>
      <c r="W8089"/>
      <c r="X8089" s="410"/>
      <c r="Y8089" s="410"/>
      <c r="Z8089" s="410"/>
      <c r="AA8089" s="410"/>
      <c r="AB8089" s="410"/>
      <c r="AC8089" s="410"/>
      <c r="AD8089" s="410"/>
    </row>
    <row r="8090" spans="1:30" s="30" customFormat="1" x14ac:dyDescent="0.25">
      <c r="A8090"/>
      <c r="B8090"/>
      <c r="C8090" s="33"/>
      <c r="D8090" s="33"/>
      <c r="E8090" s="33"/>
      <c r="F8090" s="33"/>
      <c r="G8090" s="33"/>
      <c r="N8090"/>
      <c r="O8090"/>
      <c r="P8090"/>
      <c r="Q8090"/>
      <c r="R8090"/>
      <c r="S8090"/>
      <c r="T8090"/>
      <c r="U8090"/>
      <c r="V8090"/>
      <c r="W8090"/>
      <c r="X8090" s="410"/>
      <c r="Y8090" s="410"/>
      <c r="Z8090" s="410"/>
      <c r="AA8090" s="410"/>
      <c r="AB8090" s="410"/>
      <c r="AC8090" s="410"/>
      <c r="AD8090" s="410"/>
    </row>
    <row r="8091" spans="1:30" s="30" customFormat="1" x14ac:dyDescent="0.25">
      <c r="A8091"/>
      <c r="B8091"/>
      <c r="C8091" s="33"/>
      <c r="D8091" s="33"/>
      <c r="E8091" s="33"/>
      <c r="F8091" s="33"/>
      <c r="G8091" s="33"/>
      <c r="N8091"/>
      <c r="O8091"/>
      <c r="P8091"/>
      <c r="Q8091"/>
      <c r="R8091"/>
      <c r="S8091"/>
      <c r="T8091"/>
      <c r="U8091"/>
      <c r="V8091"/>
      <c r="W8091"/>
      <c r="X8091" s="410"/>
      <c r="Y8091" s="410"/>
      <c r="Z8091" s="410"/>
      <c r="AA8091" s="410"/>
      <c r="AB8091" s="410"/>
      <c r="AC8091" s="410"/>
      <c r="AD8091" s="410"/>
    </row>
    <row r="8092" spans="1:30" s="30" customFormat="1" x14ac:dyDescent="0.25">
      <c r="A8092"/>
      <c r="B8092"/>
      <c r="C8092" s="33"/>
      <c r="D8092" s="33"/>
      <c r="E8092" s="33"/>
      <c r="F8092" s="33"/>
      <c r="G8092" s="33"/>
      <c r="N8092"/>
      <c r="O8092"/>
      <c r="P8092"/>
      <c r="Q8092"/>
      <c r="R8092"/>
      <c r="S8092"/>
      <c r="T8092"/>
      <c r="U8092"/>
      <c r="V8092"/>
      <c r="W8092"/>
      <c r="X8092" s="410"/>
      <c r="Y8092" s="410"/>
      <c r="Z8092" s="410"/>
      <c r="AA8092" s="410"/>
      <c r="AB8092" s="410"/>
      <c r="AC8092" s="410"/>
      <c r="AD8092" s="410"/>
    </row>
    <row r="8093" spans="1:30" s="30" customFormat="1" x14ac:dyDescent="0.25">
      <c r="A8093"/>
      <c r="B8093"/>
      <c r="C8093" s="33"/>
      <c r="D8093" s="33"/>
      <c r="E8093" s="33"/>
      <c r="F8093" s="33"/>
      <c r="G8093" s="33"/>
      <c r="N8093"/>
      <c r="O8093"/>
      <c r="P8093"/>
      <c r="Q8093"/>
      <c r="R8093"/>
      <c r="S8093"/>
      <c r="T8093"/>
      <c r="U8093"/>
      <c r="V8093"/>
      <c r="W8093"/>
      <c r="X8093" s="410"/>
      <c r="Y8093" s="410"/>
      <c r="Z8093" s="410"/>
      <c r="AA8093" s="410"/>
      <c r="AB8093" s="410"/>
      <c r="AC8093" s="410"/>
      <c r="AD8093" s="410"/>
    </row>
    <row r="8094" spans="1:30" s="30" customFormat="1" x14ac:dyDescent="0.25">
      <c r="A8094"/>
      <c r="B8094"/>
      <c r="C8094" s="33"/>
      <c r="D8094" s="33"/>
      <c r="E8094" s="33"/>
      <c r="F8094" s="33"/>
      <c r="G8094" s="33"/>
      <c r="N8094"/>
      <c r="O8094"/>
      <c r="P8094"/>
      <c r="Q8094"/>
      <c r="R8094"/>
      <c r="S8094"/>
      <c r="T8094"/>
      <c r="U8094"/>
      <c r="V8094"/>
      <c r="W8094"/>
      <c r="X8094" s="410"/>
      <c r="Y8094" s="410"/>
      <c r="Z8094" s="410"/>
      <c r="AA8094" s="410"/>
      <c r="AB8094" s="410"/>
      <c r="AC8094" s="410"/>
      <c r="AD8094" s="410"/>
    </row>
    <row r="8095" spans="1:30" s="30" customFormat="1" x14ac:dyDescent="0.25">
      <c r="A8095"/>
      <c r="B8095"/>
      <c r="C8095" s="33"/>
      <c r="D8095" s="33"/>
      <c r="E8095" s="33"/>
      <c r="F8095" s="33"/>
      <c r="G8095" s="33"/>
      <c r="N8095"/>
      <c r="O8095"/>
      <c r="P8095"/>
      <c r="Q8095"/>
      <c r="R8095"/>
      <c r="S8095"/>
      <c r="T8095"/>
      <c r="U8095"/>
      <c r="V8095"/>
      <c r="W8095"/>
      <c r="X8095" s="410"/>
      <c r="Y8095" s="410"/>
      <c r="Z8095" s="410"/>
      <c r="AA8095" s="410"/>
      <c r="AB8095" s="410"/>
      <c r="AC8095" s="410"/>
      <c r="AD8095" s="410"/>
    </row>
    <row r="8096" spans="1:30" s="30" customFormat="1" x14ac:dyDescent="0.25">
      <c r="A8096"/>
      <c r="B8096"/>
      <c r="C8096" s="33"/>
      <c r="D8096" s="33"/>
      <c r="E8096" s="33"/>
      <c r="F8096" s="33"/>
      <c r="G8096" s="33"/>
      <c r="N8096"/>
      <c r="O8096"/>
      <c r="P8096"/>
      <c r="Q8096"/>
      <c r="R8096"/>
      <c r="S8096"/>
      <c r="T8096"/>
      <c r="U8096"/>
      <c r="V8096"/>
      <c r="W8096"/>
      <c r="X8096" s="410"/>
      <c r="Y8096" s="410"/>
      <c r="Z8096" s="410"/>
      <c r="AA8096" s="410"/>
      <c r="AB8096" s="410"/>
      <c r="AC8096" s="410"/>
      <c r="AD8096" s="410"/>
    </row>
    <row r="8097" spans="1:30" s="30" customFormat="1" x14ac:dyDescent="0.25">
      <c r="A8097"/>
      <c r="B8097"/>
      <c r="C8097" s="33"/>
      <c r="D8097" s="33"/>
      <c r="E8097" s="33"/>
      <c r="F8097" s="33"/>
      <c r="G8097" s="33"/>
      <c r="N8097"/>
      <c r="O8097"/>
      <c r="P8097"/>
      <c r="Q8097"/>
      <c r="R8097"/>
      <c r="S8097"/>
      <c r="T8097"/>
      <c r="U8097"/>
      <c r="V8097"/>
      <c r="W8097"/>
      <c r="X8097" s="410"/>
      <c r="Y8097" s="410"/>
      <c r="Z8097" s="410"/>
      <c r="AA8097" s="410"/>
      <c r="AB8097" s="410"/>
      <c r="AC8097" s="410"/>
      <c r="AD8097" s="410"/>
    </row>
    <row r="8098" spans="1:30" s="30" customFormat="1" x14ac:dyDescent="0.25">
      <c r="A8098"/>
      <c r="B8098"/>
      <c r="C8098" s="33"/>
      <c r="D8098" s="33"/>
      <c r="E8098" s="33"/>
      <c r="F8098" s="33"/>
      <c r="G8098" s="33"/>
      <c r="N8098"/>
      <c r="O8098"/>
      <c r="P8098"/>
      <c r="Q8098"/>
      <c r="R8098"/>
      <c r="S8098"/>
      <c r="T8098"/>
      <c r="U8098"/>
      <c r="V8098"/>
      <c r="W8098"/>
      <c r="X8098" s="410"/>
      <c r="Y8098" s="410"/>
      <c r="Z8098" s="410"/>
      <c r="AA8098" s="410"/>
      <c r="AB8098" s="410"/>
      <c r="AC8098" s="410"/>
      <c r="AD8098" s="410"/>
    </row>
    <row r="8099" spans="1:30" s="30" customFormat="1" x14ac:dyDescent="0.25">
      <c r="A8099"/>
      <c r="B8099"/>
      <c r="C8099" s="33"/>
      <c r="D8099" s="33"/>
      <c r="E8099" s="33"/>
      <c r="F8099" s="33"/>
      <c r="G8099" s="33"/>
      <c r="N8099"/>
      <c r="O8099"/>
      <c r="P8099"/>
      <c r="Q8099"/>
      <c r="R8099"/>
      <c r="S8099"/>
      <c r="T8099"/>
      <c r="U8099"/>
      <c r="V8099"/>
      <c r="W8099"/>
      <c r="X8099" s="410"/>
      <c r="Y8099" s="410"/>
      <c r="Z8099" s="410"/>
      <c r="AA8099" s="410"/>
      <c r="AB8099" s="410"/>
      <c r="AC8099" s="410"/>
      <c r="AD8099" s="410"/>
    </row>
    <row r="8100" spans="1:30" s="30" customFormat="1" x14ac:dyDescent="0.25">
      <c r="A8100"/>
      <c r="B8100"/>
      <c r="C8100" s="33"/>
      <c r="D8100" s="33"/>
      <c r="E8100" s="33"/>
      <c r="F8100" s="33"/>
      <c r="G8100" s="33"/>
      <c r="N8100"/>
      <c r="O8100"/>
      <c r="P8100"/>
      <c r="Q8100"/>
      <c r="R8100"/>
      <c r="S8100"/>
      <c r="T8100"/>
      <c r="U8100"/>
      <c r="V8100"/>
      <c r="W8100"/>
      <c r="X8100" s="410"/>
      <c r="Y8100" s="410"/>
      <c r="Z8100" s="410"/>
      <c r="AA8100" s="410"/>
      <c r="AB8100" s="410"/>
      <c r="AC8100" s="410"/>
      <c r="AD8100" s="410"/>
    </row>
    <row r="8101" spans="1:30" s="30" customFormat="1" x14ac:dyDescent="0.25">
      <c r="A8101"/>
      <c r="B8101"/>
      <c r="C8101" s="33"/>
      <c r="D8101" s="33"/>
      <c r="E8101" s="33"/>
      <c r="F8101" s="33"/>
      <c r="G8101" s="33"/>
      <c r="N8101"/>
      <c r="O8101"/>
      <c r="P8101"/>
      <c r="Q8101"/>
      <c r="R8101"/>
      <c r="S8101"/>
      <c r="T8101"/>
      <c r="U8101"/>
      <c r="V8101"/>
      <c r="W8101"/>
      <c r="X8101" s="410"/>
      <c r="Y8101" s="410"/>
      <c r="Z8101" s="410"/>
      <c r="AA8101" s="410"/>
      <c r="AB8101" s="410"/>
      <c r="AC8101" s="410"/>
      <c r="AD8101" s="410"/>
    </row>
    <row r="8102" spans="1:30" s="30" customFormat="1" x14ac:dyDescent="0.25">
      <c r="A8102"/>
      <c r="B8102"/>
      <c r="C8102" s="33"/>
      <c r="D8102" s="33"/>
      <c r="E8102" s="33"/>
      <c r="F8102" s="33"/>
      <c r="G8102" s="33"/>
      <c r="N8102"/>
      <c r="O8102"/>
      <c r="P8102"/>
      <c r="Q8102"/>
      <c r="R8102"/>
      <c r="S8102"/>
      <c r="T8102"/>
      <c r="U8102"/>
      <c r="V8102"/>
      <c r="W8102"/>
      <c r="X8102" s="410"/>
      <c r="Y8102" s="410"/>
      <c r="Z8102" s="410"/>
      <c r="AA8102" s="410"/>
      <c r="AB8102" s="410"/>
      <c r="AC8102" s="410"/>
      <c r="AD8102" s="410"/>
    </row>
    <row r="8103" spans="1:30" s="30" customFormat="1" x14ac:dyDescent="0.25">
      <c r="A8103"/>
      <c r="B8103"/>
      <c r="C8103" s="33"/>
      <c r="D8103" s="33"/>
      <c r="E8103" s="33"/>
      <c r="F8103" s="33"/>
      <c r="G8103" s="33"/>
      <c r="N8103"/>
      <c r="O8103"/>
      <c r="P8103"/>
      <c r="Q8103"/>
      <c r="R8103"/>
      <c r="S8103"/>
      <c r="T8103"/>
      <c r="U8103"/>
      <c r="V8103"/>
      <c r="W8103"/>
      <c r="X8103" s="410"/>
      <c r="Y8103" s="410"/>
      <c r="Z8103" s="410"/>
      <c r="AA8103" s="410"/>
      <c r="AB8103" s="410"/>
      <c r="AC8103" s="410"/>
      <c r="AD8103" s="410"/>
    </row>
    <row r="8104" spans="1:30" s="30" customFormat="1" x14ac:dyDescent="0.25">
      <c r="A8104"/>
      <c r="B8104"/>
      <c r="C8104" s="33"/>
      <c r="D8104" s="33"/>
      <c r="E8104" s="33"/>
      <c r="F8104" s="33"/>
      <c r="G8104" s="33"/>
      <c r="N8104"/>
      <c r="O8104"/>
      <c r="P8104"/>
      <c r="Q8104"/>
      <c r="R8104"/>
      <c r="S8104"/>
      <c r="T8104"/>
      <c r="U8104"/>
      <c r="V8104"/>
      <c r="W8104"/>
      <c r="X8104" s="410"/>
      <c r="Y8104" s="410"/>
      <c r="Z8104" s="410"/>
      <c r="AA8104" s="410"/>
      <c r="AB8104" s="410"/>
      <c r="AC8104" s="410"/>
      <c r="AD8104" s="410"/>
    </row>
    <row r="8105" spans="1:30" s="30" customFormat="1" x14ac:dyDescent="0.25">
      <c r="A8105"/>
      <c r="B8105"/>
      <c r="C8105" s="33"/>
      <c r="D8105" s="33"/>
      <c r="E8105" s="33"/>
      <c r="F8105" s="33"/>
      <c r="G8105" s="33"/>
      <c r="N8105"/>
      <c r="O8105"/>
      <c r="P8105"/>
      <c r="Q8105"/>
      <c r="R8105"/>
      <c r="S8105"/>
      <c r="T8105"/>
      <c r="U8105"/>
      <c r="V8105"/>
      <c r="W8105"/>
      <c r="X8105" s="410"/>
      <c r="Y8105" s="410"/>
      <c r="Z8105" s="410"/>
      <c r="AA8105" s="410"/>
      <c r="AB8105" s="410"/>
      <c r="AC8105" s="410"/>
      <c r="AD8105" s="410"/>
    </row>
    <row r="8106" spans="1:30" s="30" customFormat="1" x14ac:dyDescent="0.25">
      <c r="A8106"/>
      <c r="B8106"/>
      <c r="C8106" s="33"/>
      <c r="D8106" s="33"/>
      <c r="E8106" s="33"/>
      <c r="F8106" s="33"/>
      <c r="G8106" s="33"/>
      <c r="N8106"/>
      <c r="O8106"/>
      <c r="P8106"/>
      <c r="Q8106"/>
      <c r="R8106"/>
      <c r="S8106"/>
      <c r="T8106"/>
      <c r="U8106"/>
      <c r="V8106"/>
      <c r="W8106"/>
      <c r="X8106" s="410"/>
      <c r="Y8106" s="410"/>
      <c r="Z8106" s="410"/>
      <c r="AA8106" s="410"/>
      <c r="AB8106" s="410"/>
      <c r="AC8106" s="410"/>
      <c r="AD8106" s="410"/>
    </row>
    <row r="8107" spans="1:30" s="30" customFormat="1" x14ac:dyDescent="0.25">
      <c r="A8107"/>
      <c r="B8107"/>
      <c r="C8107" s="33"/>
      <c r="D8107" s="33"/>
      <c r="E8107" s="33"/>
      <c r="F8107" s="33"/>
      <c r="G8107" s="33"/>
      <c r="N8107"/>
      <c r="O8107"/>
      <c r="P8107"/>
      <c r="Q8107"/>
      <c r="R8107"/>
      <c r="S8107"/>
      <c r="T8107"/>
      <c r="U8107"/>
      <c r="V8107"/>
      <c r="W8107"/>
      <c r="X8107" s="410"/>
      <c r="Y8107" s="410"/>
      <c r="Z8107" s="410"/>
      <c r="AA8107" s="410"/>
      <c r="AB8107" s="410"/>
      <c r="AC8107" s="410"/>
      <c r="AD8107" s="410"/>
    </row>
    <row r="8108" spans="1:30" s="30" customFormat="1" x14ac:dyDescent="0.25">
      <c r="A8108"/>
      <c r="B8108"/>
      <c r="C8108" s="33"/>
      <c r="D8108" s="33"/>
      <c r="E8108" s="33"/>
      <c r="F8108" s="33"/>
      <c r="G8108" s="33"/>
      <c r="N8108"/>
      <c r="O8108"/>
      <c r="P8108"/>
      <c r="Q8108"/>
      <c r="R8108"/>
      <c r="S8108"/>
      <c r="T8108"/>
      <c r="U8108"/>
      <c r="V8108"/>
      <c r="W8108"/>
      <c r="X8108" s="410"/>
      <c r="Y8108" s="410"/>
      <c r="Z8108" s="410"/>
      <c r="AA8108" s="410"/>
      <c r="AB8108" s="410"/>
      <c r="AC8108" s="410"/>
      <c r="AD8108" s="410"/>
    </row>
    <row r="8109" spans="1:30" s="30" customFormat="1" x14ac:dyDescent="0.25">
      <c r="A8109"/>
      <c r="B8109"/>
      <c r="C8109" s="33"/>
      <c r="D8109" s="33"/>
      <c r="E8109" s="33"/>
      <c r="F8109" s="33"/>
      <c r="G8109" s="33"/>
      <c r="N8109"/>
      <c r="O8109"/>
      <c r="P8109"/>
      <c r="Q8109"/>
      <c r="R8109"/>
      <c r="S8109"/>
      <c r="T8109"/>
      <c r="U8109"/>
      <c r="V8109"/>
      <c r="W8109"/>
      <c r="X8109" s="410"/>
      <c r="Y8109" s="410"/>
      <c r="Z8109" s="410"/>
      <c r="AA8109" s="410"/>
      <c r="AB8109" s="410"/>
      <c r="AC8109" s="410"/>
      <c r="AD8109" s="410"/>
    </row>
    <row r="8110" spans="1:30" s="30" customFormat="1" x14ac:dyDescent="0.25">
      <c r="A8110"/>
      <c r="B8110"/>
      <c r="C8110" s="33"/>
      <c r="D8110" s="33"/>
      <c r="E8110" s="33"/>
      <c r="F8110" s="33"/>
      <c r="G8110" s="33"/>
      <c r="N8110"/>
      <c r="O8110"/>
      <c r="P8110"/>
      <c r="Q8110"/>
      <c r="R8110"/>
      <c r="S8110"/>
      <c r="T8110"/>
      <c r="U8110"/>
      <c r="V8110"/>
      <c r="W8110"/>
      <c r="X8110" s="410"/>
      <c r="Y8110" s="410"/>
      <c r="Z8110" s="410"/>
      <c r="AA8110" s="410"/>
      <c r="AB8110" s="410"/>
      <c r="AC8110" s="410"/>
      <c r="AD8110" s="410"/>
    </row>
    <row r="8111" spans="1:30" s="30" customFormat="1" x14ac:dyDescent="0.25">
      <c r="A8111"/>
      <c r="B8111"/>
      <c r="C8111" s="33"/>
      <c r="D8111" s="33"/>
      <c r="E8111" s="33"/>
      <c r="F8111" s="33"/>
      <c r="G8111" s="33"/>
      <c r="N8111"/>
      <c r="O8111"/>
      <c r="P8111"/>
      <c r="Q8111"/>
      <c r="R8111"/>
      <c r="S8111"/>
      <c r="T8111"/>
      <c r="U8111"/>
      <c r="V8111"/>
      <c r="W8111"/>
      <c r="X8111" s="410"/>
      <c r="Y8111" s="410"/>
      <c r="Z8111" s="410"/>
      <c r="AA8111" s="410"/>
      <c r="AB8111" s="410"/>
      <c r="AC8111" s="410"/>
      <c r="AD8111" s="410"/>
    </row>
    <row r="8112" spans="1:30" s="30" customFormat="1" x14ac:dyDescent="0.25">
      <c r="A8112"/>
      <c r="B8112"/>
      <c r="C8112" s="33"/>
      <c r="D8112" s="33"/>
      <c r="E8112" s="33"/>
      <c r="F8112" s="33"/>
      <c r="G8112" s="33"/>
      <c r="N8112"/>
      <c r="O8112"/>
      <c r="P8112"/>
      <c r="Q8112"/>
      <c r="R8112"/>
      <c r="S8112"/>
      <c r="T8112"/>
      <c r="U8112"/>
      <c r="V8112"/>
      <c r="W8112"/>
      <c r="X8112" s="410"/>
      <c r="Y8112" s="410"/>
      <c r="Z8112" s="410"/>
      <c r="AA8112" s="410"/>
      <c r="AB8112" s="410"/>
      <c r="AC8112" s="410"/>
      <c r="AD8112" s="410"/>
    </row>
    <row r="8113" spans="1:30" s="30" customFormat="1" x14ac:dyDescent="0.25">
      <c r="A8113"/>
      <c r="B8113"/>
      <c r="C8113" s="33"/>
      <c r="D8113" s="33"/>
      <c r="E8113" s="33"/>
      <c r="F8113" s="33"/>
      <c r="G8113" s="33"/>
      <c r="N8113"/>
      <c r="O8113"/>
      <c r="P8113"/>
      <c r="Q8113"/>
      <c r="R8113"/>
      <c r="S8113"/>
      <c r="T8113"/>
      <c r="U8113"/>
      <c r="V8113"/>
      <c r="W8113"/>
      <c r="X8113" s="410"/>
      <c r="Y8113" s="410"/>
      <c r="Z8113" s="410"/>
      <c r="AA8113" s="410"/>
      <c r="AB8113" s="410"/>
      <c r="AC8113" s="410"/>
      <c r="AD8113" s="410"/>
    </row>
    <row r="8114" spans="1:30" s="30" customFormat="1" x14ac:dyDescent="0.25">
      <c r="A8114"/>
      <c r="B8114"/>
      <c r="C8114" s="33"/>
      <c r="D8114" s="33"/>
      <c r="E8114" s="33"/>
      <c r="F8114" s="33"/>
      <c r="G8114" s="33"/>
      <c r="N8114"/>
      <c r="O8114"/>
      <c r="P8114"/>
      <c r="Q8114"/>
      <c r="R8114"/>
      <c r="S8114"/>
      <c r="T8114"/>
      <c r="U8114"/>
      <c r="V8114"/>
      <c r="W8114"/>
      <c r="X8114" s="410"/>
      <c r="Y8114" s="410"/>
      <c r="Z8114" s="410"/>
      <c r="AA8114" s="410"/>
      <c r="AB8114" s="410"/>
      <c r="AC8114" s="410"/>
      <c r="AD8114" s="410"/>
    </row>
    <row r="8115" spans="1:30" s="30" customFormat="1" x14ac:dyDescent="0.25">
      <c r="A8115"/>
      <c r="B8115"/>
      <c r="C8115" s="33"/>
      <c r="D8115" s="33"/>
      <c r="E8115" s="33"/>
      <c r="F8115" s="33"/>
      <c r="G8115" s="33"/>
      <c r="N8115"/>
      <c r="O8115"/>
      <c r="P8115"/>
      <c r="Q8115"/>
      <c r="R8115"/>
      <c r="S8115"/>
      <c r="T8115"/>
      <c r="U8115"/>
      <c r="V8115"/>
      <c r="W8115"/>
      <c r="X8115" s="410"/>
      <c r="Y8115" s="410"/>
      <c r="Z8115" s="410"/>
      <c r="AA8115" s="410"/>
      <c r="AB8115" s="410"/>
      <c r="AC8115" s="410"/>
      <c r="AD8115" s="410"/>
    </row>
    <row r="8116" spans="1:30" s="30" customFormat="1" x14ac:dyDescent="0.25">
      <c r="A8116"/>
      <c r="B8116"/>
      <c r="C8116" s="33"/>
      <c r="D8116" s="33"/>
      <c r="E8116" s="33"/>
      <c r="F8116" s="33"/>
      <c r="G8116" s="33"/>
      <c r="N8116"/>
      <c r="O8116"/>
      <c r="P8116"/>
      <c r="Q8116"/>
      <c r="R8116"/>
      <c r="S8116"/>
      <c r="T8116"/>
      <c r="U8116"/>
      <c r="V8116"/>
      <c r="W8116"/>
      <c r="X8116" s="410"/>
      <c r="Y8116" s="410"/>
      <c r="Z8116" s="410"/>
      <c r="AA8116" s="410"/>
      <c r="AB8116" s="410"/>
      <c r="AC8116" s="410"/>
      <c r="AD8116" s="410"/>
    </row>
    <row r="8117" spans="1:30" s="30" customFormat="1" x14ac:dyDescent="0.25">
      <c r="A8117"/>
      <c r="B8117"/>
      <c r="C8117" s="33"/>
      <c r="D8117" s="33"/>
      <c r="E8117" s="33"/>
      <c r="F8117" s="33"/>
      <c r="G8117" s="33"/>
      <c r="N8117"/>
      <c r="O8117"/>
      <c r="P8117"/>
      <c r="Q8117"/>
      <c r="R8117"/>
      <c r="S8117"/>
      <c r="T8117"/>
      <c r="U8117"/>
      <c r="V8117"/>
      <c r="W8117"/>
      <c r="X8117" s="410"/>
      <c r="Y8117" s="410"/>
      <c r="Z8117" s="410"/>
      <c r="AA8117" s="410"/>
      <c r="AB8117" s="410"/>
      <c r="AC8117" s="410"/>
      <c r="AD8117" s="410"/>
    </row>
    <row r="8118" spans="1:30" s="30" customFormat="1" x14ac:dyDescent="0.25">
      <c r="A8118"/>
      <c r="B8118"/>
      <c r="C8118" s="33"/>
      <c r="D8118" s="33"/>
      <c r="E8118" s="33"/>
      <c r="F8118" s="33"/>
      <c r="G8118" s="33"/>
      <c r="N8118"/>
      <c r="O8118"/>
      <c r="P8118"/>
      <c r="Q8118"/>
      <c r="R8118"/>
      <c r="S8118"/>
      <c r="T8118"/>
      <c r="U8118"/>
      <c r="V8118"/>
      <c r="W8118"/>
      <c r="X8118" s="410"/>
      <c r="Y8118" s="410"/>
      <c r="Z8118" s="410"/>
      <c r="AA8118" s="410"/>
      <c r="AB8118" s="410"/>
      <c r="AC8118" s="410"/>
      <c r="AD8118" s="410"/>
    </row>
    <row r="8119" spans="1:30" s="30" customFormat="1" x14ac:dyDescent="0.25">
      <c r="A8119"/>
      <c r="B8119"/>
      <c r="C8119" s="33"/>
      <c r="D8119" s="33"/>
      <c r="E8119" s="33"/>
      <c r="F8119" s="33"/>
      <c r="G8119" s="33"/>
      <c r="N8119"/>
      <c r="O8119"/>
      <c r="P8119"/>
      <c r="Q8119"/>
      <c r="R8119"/>
      <c r="S8119"/>
      <c r="T8119"/>
      <c r="U8119"/>
      <c r="V8119"/>
      <c r="W8119"/>
      <c r="X8119" s="410"/>
      <c r="Y8119" s="410"/>
      <c r="Z8119" s="410"/>
      <c r="AA8119" s="410"/>
      <c r="AB8119" s="410"/>
      <c r="AC8119" s="410"/>
      <c r="AD8119" s="410"/>
    </row>
    <row r="8120" spans="1:30" s="30" customFormat="1" x14ac:dyDescent="0.25">
      <c r="A8120"/>
      <c r="B8120"/>
      <c r="C8120" s="33"/>
      <c r="D8120" s="33"/>
      <c r="E8120" s="33"/>
      <c r="F8120" s="33"/>
      <c r="G8120" s="33"/>
      <c r="N8120"/>
      <c r="O8120"/>
      <c r="P8120"/>
      <c r="Q8120"/>
      <c r="R8120"/>
      <c r="S8120"/>
      <c r="T8120"/>
      <c r="U8120"/>
      <c r="V8120"/>
      <c r="W8120"/>
      <c r="X8120" s="410"/>
      <c r="Y8120" s="410"/>
      <c r="Z8120" s="410"/>
      <c r="AA8120" s="410"/>
      <c r="AB8120" s="410"/>
      <c r="AC8120" s="410"/>
      <c r="AD8120" s="410"/>
    </row>
    <row r="8121" spans="1:30" s="30" customFormat="1" x14ac:dyDescent="0.25">
      <c r="A8121"/>
      <c r="B8121"/>
      <c r="C8121" s="33"/>
      <c r="D8121" s="33"/>
      <c r="E8121" s="33"/>
      <c r="F8121" s="33"/>
      <c r="G8121" s="33"/>
      <c r="N8121"/>
      <c r="O8121"/>
      <c r="P8121"/>
      <c r="Q8121"/>
      <c r="R8121"/>
      <c r="S8121"/>
      <c r="T8121"/>
      <c r="U8121"/>
      <c r="V8121"/>
      <c r="W8121"/>
      <c r="X8121" s="410"/>
      <c r="Y8121" s="410"/>
      <c r="Z8121" s="410"/>
      <c r="AA8121" s="410"/>
      <c r="AB8121" s="410"/>
      <c r="AC8121" s="410"/>
      <c r="AD8121" s="410"/>
    </row>
    <row r="8122" spans="1:30" s="30" customFormat="1" x14ac:dyDescent="0.25">
      <c r="A8122"/>
      <c r="B8122"/>
      <c r="C8122" s="33"/>
      <c r="D8122" s="33"/>
      <c r="E8122" s="33"/>
      <c r="F8122" s="33"/>
      <c r="G8122" s="33"/>
      <c r="N8122"/>
      <c r="O8122"/>
      <c r="P8122"/>
      <c r="Q8122"/>
      <c r="R8122"/>
      <c r="S8122"/>
      <c r="T8122"/>
      <c r="U8122"/>
      <c r="V8122"/>
      <c r="W8122"/>
      <c r="X8122" s="410"/>
      <c r="Y8122" s="410"/>
      <c r="Z8122" s="410"/>
      <c r="AA8122" s="410"/>
      <c r="AB8122" s="410"/>
      <c r="AC8122" s="410"/>
      <c r="AD8122" s="410"/>
    </row>
    <row r="8123" spans="1:30" s="30" customFormat="1" x14ac:dyDescent="0.25">
      <c r="A8123"/>
      <c r="B8123"/>
      <c r="C8123" s="33"/>
      <c r="D8123" s="33"/>
      <c r="E8123" s="33"/>
      <c r="F8123" s="33"/>
      <c r="G8123" s="33"/>
      <c r="N8123"/>
      <c r="O8123"/>
      <c r="P8123"/>
      <c r="Q8123"/>
      <c r="R8123"/>
      <c r="S8123"/>
      <c r="T8123"/>
      <c r="U8123"/>
      <c r="V8123"/>
      <c r="W8123"/>
      <c r="X8123" s="410"/>
      <c r="Y8123" s="410"/>
      <c r="Z8123" s="410"/>
      <c r="AA8123" s="410"/>
      <c r="AB8123" s="410"/>
      <c r="AC8123" s="410"/>
      <c r="AD8123" s="410"/>
    </row>
    <row r="8124" spans="1:30" s="30" customFormat="1" x14ac:dyDescent="0.25">
      <c r="A8124"/>
      <c r="B8124"/>
      <c r="C8124" s="33"/>
      <c r="D8124" s="33"/>
      <c r="E8124" s="33"/>
      <c r="F8124" s="33"/>
      <c r="G8124" s="33"/>
      <c r="N8124"/>
      <c r="O8124"/>
      <c r="P8124"/>
      <c r="Q8124"/>
      <c r="R8124"/>
      <c r="S8124"/>
      <c r="T8124"/>
      <c r="U8124"/>
      <c r="V8124"/>
      <c r="W8124"/>
      <c r="X8124" s="410"/>
      <c r="Y8124" s="410"/>
      <c r="Z8124" s="410"/>
      <c r="AA8124" s="410"/>
      <c r="AB8124" s="410"/>
      <c r="AC8124" s="410"/>
      <c r="AD8124" s="410"/>
    </row>
    <row r="8125" spans="1:30" s="30" customFormat="1" x14ac:dyDescent="0.25">
      <c r="A8125"/>
      <c r="B8125"/>
      <c r="C8125" s="33"/>
      <c r="D8125" s="33"/>
      <c r="E8125" s="33"/>
      <c r="F8125" s="33"/>
      <c r="G8125" s="33"/>
      <c r="N8125"/>
      <c r="O8125"/>
      <c r="P8125"/>
      <c r="Q8125"/>
      <c r="R8125"/>
      <c r="S8125"/>
      <c r="T8125"/>
      <c r="U8125"/>
      <c r="V8125"/>
      <c r="W8125"/>
      <c r="X8125" s="410"/>
      <c r="Y8125" s="410"/>
      <c r="Z8125" s="410"/>
      <c r="AA8125" s="410"/>
      <c r="AB8125" s="410"/>
      <c r="AC8125" s="410"/>
      <c r="AD8125" s="410"/>
    </row>
    <row r="8126" spans="1:30" s="30" customFormat="1" x14ac:dyDescent="0.25">
      <c r="A8126"/>
      <c r="B8126"/>
      <c r="C8126" s="33"/>
      <c r="D8126" s="33"/>
      <c r="E8126" s="33"/>
      <c r="F8126" s="33"/>
      <c r="G8126" s="33"/>
      <c r="N8126"/>
      <c r="O8126"/>
      <c r="P8126"/>
      <c r="Q8126"/>
      <c r="R8126"/>
      <c r="S8126"/>
      <c r="T8126"/>
      <c r="U8126"/>
      <c r="V8126"/>
      <c r="W8126"/>
      <c r="X8126" s="410"/>
      <c r="Y8126" s="410"/>
      <c r="Z8126" s="410"/>
      <c r="AA8126" s="410"/>
      <c r="AB8126" s="410"/>
      <c r="AC8126" s="410"/>
      <c r="AD8126" s="410"/>
    </row>
    <row r="8127" spans="1:30" s="30" customFormat="1" x14ac:dyDescent="0.25">
      <c r="A8127"/>
      <c r="B8127"/>
      <c r="C8127" s="33"/>
      <c r="D8127" s="33"/>
      <c r="E8127" s="33"/>
      <c r="F8127" s="33"/>
      <c r="G8127" s="33"/>
      <c r="N8127"/>
      <c r="O8127"/>
      <c r="P8127"/>
      <c r="Q8127"/>
      <c r="R8127"/>
      <c r="S8127"/>
      <c r="T8127"/>
      <c r="U8127"/>
      <c r="V8127"/>
      <c r="W8127"/>
      <c r="X8127" s="410"/>
      <c r="Y8127" s="410"/>
      <c r="Z8127" s="410"/>
      <c r="AA8127" s="410"/>
      <c r="AB8127" s="410"/>
      <c r="AC8127" s="410"/>
      <c r="AD8127" s="410"/>
    </row>
    <row r="8128" spans="1:30" s="30" customFormat="1" x14ac:dyDescent="0.25">
      <c r="A8128"/>
      <c r="B8128"/>
      <c r="C8128" s="33"/>
      <c r="D8128" s="33"/>
      <c r="E8128" s="33"/>
      <c r="F8128" s="33"/>
      <c r="G8128" s="33"/>
      <c r="N8128"/>
      <c r="O8128"/>
      <c r="P8128"/>
      <c r="Q8128"/>
      <c r="R8128"/>
      <c r="S8128"/>
      <c r="T8128"/>
      <c r="U8128"/>
      <c r="V8128"/>
      <c r="W8128"/>
      <c r="X8128" s="410"/>
      <c r="Y8128" s="410"/>
      <c r="Z8128" s="410"/>
      <c r="AA8128" s="410"/>
      <c r="AB8128" s="410"/>
      <c r="AC8128" s="410"/>
      <c r="AD8128" s="410"/>
    </row>
    <row r="8129" spans="1:30" s="30" customFormat="1" x14ac:dyDescent="0.25">
      <c r="A8129"/>
      <c r="B8129"/>
      <c r="C8129" s="33"/>
      <c r="D8129" s="33"/>
      <c r="E8129" s="33"/>
      <c r="F8129" s="33"/>
      <c r="G8129" s="33"/>
      <c r="N8129"/>
      <c r="O8129"/>
      <c r="P8129"/>
      <c r="Q8129"/>
      <c r="R8129"/>
      <c r="S8129"/>
      <c r="T8129"/>
      <c r="U8129"/>
      <c r="V8129"/>
      <c r="W8129"/>
      <c r="X8129" s="410"/>
      <c r="Y8129" s="410"/>
      <c r="Z8129" s="410"/>
      <c r="AA8129" s="410"/>
      <c r="AB8129" s="410"/>
      <c r="AC8129" s="410"/>
      <c r="AD8129" s="410"/>
    </row>
    <row r="8130" spans="1:30" s="30" customFormat="1" x14ac:dyDescent="0.25">
      <c r="A8130"/>
      <c r="B8130"/>
      <c r="C8130" s="33"/>
      <c r="D8130" s="33"/>
      <c r="E8130" s="33"/>
      <c r="F8130" s="33"/>
      <c r="G8130" s="33"/>
      <c r="N8130"/>
      <c r="O8130"/>
      <c r="P8130"/>
      <c r="Q8130"/>
      <c r="R8130"/>
      <c r="S8130"/>
      <c r="T8130"/>
      <c r="U8130"/>
      <c r="V8130"/>
      <c r="W8130"/>
      <c r="X8130" s="410"/>
      <c r="Y8130" s="410"/>
      <c r="Z8130" s="410"/>
      <c r="AA8130" s="410"/>
      <c r="AB8130" s="410"/>
      <c r="AC8130" s="410"/>
      <c r="AD8130" s="410"/>
    </row>
    <row r="8131" spans="1:30" s="30" customFormat="1" x14ac:dyDescent="0.25">
      <c r="A8131"/>
      <c r="B8131"/>
      <c r="C8131" s="33"/>
      <c r="D8131" s="33"/>
      <c r="E8131" s="33"/>
      <c r="F8131" s="33"/>
      <c r="G8131" s="33"/>
      <c r="N8131"/>
      <c r="O8131"/>
      <c r="P8131"/>
      <c r="Q8131"/>
      <c r="R8131"/>
      <c r="S8131"/>
      <c r="T8131"/>
      <c r="U8131"/>
      <c r="V8131"/>
      <c r="W8131"/>
      <c r="X8131" s="410"/>
      <c r="Y8131" s="410"/>
      <c r="Z8131" s="410"/>
      <c r="AA8131" s="410"/>
      <c r="AB8131" s="410"/>
      <c r="AC8131" s="410"/>
      <c r="AD8131" s="410"/>
    </row>
    <row r="8132" spans="1:30" s="30" customFormat="1" x14ac:dyDescent="0.25">
      <c r="A8132"/>
      <c r="B8132"/>
      <c r="C8132" s="33"/>
      <c r="D8132" s="33"/>
      <c r="E8132" s="33"/>
      <c r="F8132" s="33"/>
      <c r="G8132" s="33"/>
      <c r="N8132"/>
      <c r="O8132"/>
      <c r="P8132"/>
      <c r="Q8132"/>
      <c r="R8132"/>
      <c r="S8132"/>
      <c r="T8132"/>
      <c r="U8132"/>
      <c r="V8132"/>
      <c r="W8132"/>
      <c r="X8132" s="410"/>
      <c r="Y8132" s="410"/>
      <c r="Z8132" s="410"/>
      <c r="AA8132" s="410"/>
      <c r="AB8132" s="410"/>
      <c r="AC8132" s="410"/>
      <c r="AD8132" s="410"/>
    </row>
    <row r="8133" spans="1:30" s="30" customFormat="1" x14ac:dyDescent="0.25">
      <c r="A8133"/>
      <c r="B8133"/>
      <c r="C8133" s="33"/>
      <c r="D8133" s="33"/>
      <c r="E8133" s="33"/>
      <c r="F8133" s="33"/>
      <c r="G8133" s="33"/>
      <c r="N8133"/>
      <c r="O8133"/>
      <c r="P8133"/>
      <c r="Q8133"/>
      <c r="R8133"/>
      <c r="S8133"/>
      <c r="T8133"/>
      <c r="U8133"/>
      <c r="V8133"/>
      <c r="W8133"/>
      <c r="X8133" s="410"/>
      <c r="Y8133" s="410"/>
      <c r="Z8133" s="410"/>
      <c r="AA8133" s="410"/>
      <c r="AB8133" s="410"/>
      <c r="AC8133" s="410"/>
      <c r="AD8133" s="410"/>
    </row>
    <row r="8134" spans="1:30" s="30" customFormat="1" x14ac:dyDescent="0.25">
      <c r="A8134"/>
      <c r="B8134"/>
      <c r="C8134" s="33"/>
      <c r="D8134" s="33"/>
      <c r="E8134" s="33"/>
      <c r="F8134" s="33"/>
      <c r="G8134" s="33"/>
      <c r="N8134"/>
      <c r="O8134"/>
      <c r="P8134"/>
      <c r="Q8134"/>
      <c r="R8134"/>
      <c r="S8134"/>
      <c r="T8134"/>
      <c r="U8134"/>
      <c r="V8134"/>
      <c r="W8134"/>
      <c r="X8134" s="410"/>
      <c r="Y8134" s="410"/>
      <c r="Z8134" s="410"/>
      <c r="AA8134" s="410"/>
      <c r="AB8134" s="410"/>
      <c r="AC8134" s="410"/>
      <c r="AD8134" s="410"/>
    </row>
    <row r="8135" spans="1:30" s="30" customFormat="1" x14ac:dyDescent="0.25">
      <c r="A8135"/>
      <c r="B8135"/>
      <c r="C8135" s="33"/>
      <c r="D8135" s="33"/>
      <c r="E8135" s="33"/>
      <c r="F8135" s="33"/>
      <c r="G8135" s="33"/>
      <c r="N8135"/>
      <c r="O8135"/>
      <c r="P8135"/>
      <c r="Q8135"/>
      <c r="R8135"/>
      <c r="S8135"/>
      <c r="T8135"/>
      <c r="U8135"/>
      <c r="V8135"/>
      <c r="W8135"/>
      <c r="X8135" s="410"/>
      <c r="Y8135" s="410"/>
      <c r="Z8135" s="410"/>
      <c r="AA8135" s="410"/>
      <c r="AB8135" s="410"/>
      <c r="AC8135" s="410"/>
      <c r="AD8135" s="410"/>
    </row>
    <row r="8136" spans="1:30" s="30" customFormat="1" x14ac:dyDescent="0.25">
      <c r="A8136"/>
      <c r="B8136"/>
      <c r="C8136" s="33"/>
      <c r="D8136" s="33"/>
      <c r="E8136" s="33"/>
      <c r="F8136" s="33"/>
      <c r="G8136" s="33"/>
      <c r="N8136"/>
      <c r="O8136"/>
      <c r="P8136"/>
      <c r="Q8136"/>
      <c r="R8136"/>
      <c r="S8136"/>
      <c r="T8136"/>
      <c r="U8136"/>
      <c r="V8136"/>
      <c r="W8136"/>
      <c r="X8136" s="410"/>
      <c r="Y8136" s="410"/>
      <c r="Z8136" s="410"/>
      <c r="AA8136" s="410"/>
      <c r="AB8136" s="410"/>
      <c r="AC8136" s="410"/>
      <c r="AD8136" s="410"/>
    </row>
    <row r="8137" spans="1:30" s="30" customFormat="1" x14ac:dyDescent="0.25">
      <c r="A8137"/>
      <c r="B8137"/>
      <c r="C8137" s="33"/>
      <c r="D8137" s="33"/>
      <c r="E8137" s="33"/>
      <c r="F8137" s="33"/>
      <c r="G8137" s="33"/>
      <c r="N8137"/>
      <c r="O8137"/>
      <c r="P8137"/>
      <c r="Q8137"/>
      <c r="R8137"/>
      <c r="S8137"/>
      <c r="T8137"/>
      <c r="U8137"/>
      <c r="V8137"/>
      <c r="W8137"/>
      <c r="X8137" s="410"/>
      <c r="Y8137" s="410"/>
      <c r="Z8137" s="410"/>
      <c r="AA8137" s="410"/>
      <c r="AB8137" s="410"/>
      <c r="AC8137" s="410"/>
      <c r="AD8137" s="410"/>
    </row>
    <row r="8138" spans="1:30" s="30" customFormat="1" x14ac:dyDescent="0.25">
      <c r="A8138"/>
      <c r="B8138"/>
      <c r="C8138" s="33"/>
      <c r="D8138" s="33"/>
      <c r="E8138" s="33"/>
      <c r="F8138" s="33"/>
      <c r="G8138" s="33"/>
      <c r="N8138"/>
      <c r="O8138"/>
      <c r="P8138"/>
      <c r="Q8138"/>
      <c r="R8138"/>
      <c r="S8138"/>
      <c r="T8138"/>
      <c r="U8138"/>
      <c r="V8138"/>
      <c r="W8138"/>
      <c r="X8138" s="410"/>
      <c r="Y8138" s="410"/>
      <c r="Z8138" s="410"/>
      <c r="AA8138" s="410"/>
      <c r="AB8138" s="410"/>
      <c r="AC8138" s="410"/>
      <c r="AD8138" s="410"/>
    </row>
    <row r="8139" spans="1:30" s="30" customFormat="1" x14ac:dyDescent="0.25">
      <c r="A8139"/>
      <c r="B8139"/>
      <c r="C8139" s="33"/>
      <c r="D8139" s="33"/>
      <c r="E8139" s="33"/>
      <c r="F8139" s="33"/>
      <c r="G8139" s="33"/>
      <c r="N8139"/>
      <c r="O8139"/>
      <c r="P8139"/>
      <c r="Q8139"/>
      <c r="R8139"/>
      <c r="S8139"/>
      <c r="T8139"/>
      <c r="U8139"/>
      <c r="V8139"/>
      <c r="W8139"/>
      <c r="X8139" s="410"/>
      <c r="Y8139" s="410"/>
      <c r="Z8139" s="410"/>
      <c r="AA8139" s="410"/>
      <c r="AB8139" s="410"/>
      <c r="AC8139" s="410"/>
      <c r="AD8139" s="410"/>
    </row>
    <row r="8140" spans="1:30" s="30" customFormat="1" x14ac:dyDescent="0.25">
      <c r="A8140"/>
      <c r="B8140"/>
      <c r="C8140" s="33"/>
      <c r="D8140" s="33"/>
      <c r="E8140" s="33"/>
      <c r="F8140" s="33"/>
      <c r="G8140" s="33"/>
      <c r="N8140"/>
      <c r="O8140"/>
      <c r="P8140"/>
      <c r="Q8140"/>
      <c r="R8140"/>
      <c r="S8140"/>
      <c r="T8140"/>
      <c r="U8140"/>
      <c r="V8140"/>
      <c r="W8140"/>
      <c r="X8140" s="410"/>
      <c r="Y8140" s="410"/>
      <c r="Z8140" s="410"/>
      <c r="AA8140" s="410"/>
      <c r="AB8140" s="410"/>
      <c r="AC8140" s="410"/>
      <c r="AD8140" s="410"/>
    </row>
    <row r="8141" spans="1:30" s="30" customFormat="1" x14ac:dyDescent="0.25">
      <c r="A8141"/>
      <c r="B8141"/>
      <c r="C8141" s="33"/>
      <c r="D8141" s="33"/>
      <c r="E8141" s="33"/>
      <c r="F8141" s="33"/>
      <c r="G8141" s="33"/>
      <c r="N8141"/>
      <c r="O8141"/>
      <c r="P8141"/>
      <c r="Q8141"/>
      <c r="R8141"/>
      <c r="S8141"/>
      <c r="T8141"/>
      <c r="U8141"/>
      <c r="V8141"/>
      <c r="W8141"/>
      <c r="X8141" s="410"/>
      <c r="Y8141" s="410"/>
      <c r="Z8141" s="410"/>
      <c r="AA8141" s="410"/>
      <c r="AB8141" s="410"/>
      <c r="AC8141" s="410"/>
      <c r="AD8141" s="410"/>
    </row>
    <row r="8142" spans="1:30" s="30" customFormat="1" x14ac:dyDescent="0.25">
      <c r="A8142"/>
      <c r="B8142"/>
      <c r="C8142" s="33"/>
      <c r="D8142" s="33"/>
      <c r="E8142" s="33"/>
      <c r="F8142" s="33"/>
      <c r="G8142" s="33"/>
      <c r="N8142"/>
      <c r="O8142"/>
      <c r="P8142"/>
      <c r="Q8142"/>
      <c r="R8142"/>
      <c r="S8142"/>
      <c r="T8142"/>
      <c r="U8142"/>
      <c r="V8142"/>
      <c r="W8142"/>
      <c r="X8142" s="410"/>
      <c r="Y8142" s="410"/>
      <c r="Z8142" s="410"/>
      <c r="AA8142" s="410"/>
      <c r="AB8142" s="410"/>
      <c r="AC8142" s="410"/>
      <c r="AD8142" s="410"/>
    </row>
    <row r="8143" spans="1:30" s="30" customFormat="1" x14ac:dyDescent="0.25">
      <c r="A8143"/>
      <c r="B8143"/>
      <c r="C8143" s="33"/>
      <c r="D8143" s="33"/>
      <c r="E8143" s="33"/>
      <c r="F8143" s="33"/>
      <c r="G8143" s="33"/>
      <c r="N8143"/>
      <c r="O8143"/>
      <c r="P8143"/>
      <c r="Q8143"/>
      <c r="R8143"/>
      <c r="S8143"/>
      <c r="T8143"/>
      <c r="U8143"/>
      <c r="V8143"/>
      <c r="W8143"/>
      <c r="X8143" s="410"/>
      <c r="Y8143" s="410"/>
      <c r="Z8143" s="410"/>
      <c r="AA8143" s="410"/>
      <c r="AB8143" s="410"/>
      <c r="AC8143" s="410"/>
      <c r="AD8143" s="410"/>
    </row>
    <row r="8144" spans="1:30" s="30" customFormat="1" x14ac:dyDescent="0.25">
      <c r="A8144"/>
      <c r="B8144"/>
      <c r="C8144" s="33"/>
      <c r="D8144" s="33"/>
      <c r="E8144" s="33"/>
      <c r="F8144" s="33"/>
      <c r="G8144" s="33"/>
      <c r="N8144"/>
      <c r="O8144"/>
      <c r="P8144"/>
      <c r="Q8144"/>
      <c r="R8144"/>
      <c r="S8144"/>
      <c r="T8144"/>
      <c r="U8144"/>
      <c r="V8144"/>
      <c r="W8144"/>
      <c r="X8144" s="410"/>
      <c r="Y8144" s="410"/>
      <c r="Z8144" s="410"/>
      <c r="AA8144" s="410"/>
      <c r="AB8144" s="410"/>
      <c r="AC8144" s="410"/>
      <c r="AD8144" s="410"/>
    </row>
    <row r="8145" spans="1:30" s="30" customFormat="1" x14ac:dyDescent="0.25">
      <c r="A8145"/>
      <c r="B8145"/>
      <c r="C8145" s="33"/>
      <c r="D8145" s="33"/>
      <c r="E8145" s="33"/>
      <c r="F8145" s="33"/>
      <c r="G8145" s="33"/>
      <c r="N8145"/>
      <c r="O8145"/>
      <c r="P8145"/>
      <c r="Q8145"/>
      <c r="R8145"/>
      <c r="S8145"/>
      <c r="T8145"/>
      <c r="U8145"/>
      <c r="V8145"/>
      <c r="W8145"/>
      <c r="X8145" s="410"/>
      <c r="Y8145" s="410"/>
      <c r="Z8145" s="410"/>
      <c r="AA8145" s="410"/>
      <c r="AB8145" s="410"/>
      <c r="AC8145" s="410"/>
      <c r="AD8145" s="410"/>
    </row>
    <row r="8146" spans="1:30" s="30" customFormat="1" x14ac:dyDescent="0.25">
      <c r="A8146"/>
      <c r="B8146"/>
      <c r="C8146" s="33"/>
      <c r="D8146" s="33"/>
      <c r="E8146" s="33"/>
      <c r="F8146" s="33"/>
      <c r="G8146" s="33"/>
      <c r="N8146"/>
      <c r="O8146"/>
      <c r="P8146"/>
      <c r="Q8146"/>
      <c r="R8146"/>
      <c r="S8146"/>
      <c r="T8146"/>
      <c r="U8146"/>
      <c r="V8146"/>
      <c r="W8146"/>
      <c r="X8146" s="410"/>
      <c r="Y8146" s="410"/>
      <c r="Z8146" s="410"/>
      <c r="AA8146" s="410"/>
      <c r="AB8146" s="410"/>
      <c r="AC8146" s="410"/>
      <c r="AD8146" s="410"/>
    </row>
    <row r="8147" spans="1:30" s="30" customFormat="1" x14ac:dyDescent="0.25">
      <c r="A8147"/>
      <c r="B8147"/>
      <c r="C8147" s="33"/>
      <c r="D8147" s="33"/>
      <c r="E8147" s="33"/>
      <c r="F8147" s="33"/>
      <c r="G8147" s="33"/>
      <c r="N8147"/>
      <c r="O8147"/>
      <c r="P8147"/>
      <c r="Q8147"/>
      <c r="R8147"/>
      <c r="S8147"/>
      <c r="T8147"/>
      <c r="U8147"/>
      <c r="V8147"/>
      <c r="W8147"/>
      <c r="X8147" s="410"/>
      <c r="Y8147" s="410"/>
      <c r="Z8147" s="410"/>
      <c r="AA8147" s="410"/>
      <c r="AB8147" s="410"/>
      <c r="AC8147" s="410"/>
      <c r="AD8147" s="410"/>
    </row>
    <row r="8148" spans="1:30" s="30" customFormat="1" x14ac:dyDescent="0.25">
      <c r="A8148"/>
      <c r="B8148"/>
      <c r="C8148" s="33"/>
      <c r="D8148" s="33"/>
      <c r="E8148" s="33"/>
      <c r="F8148" s="33"/>
      <c r="G8148" s="33"/>
      <c r="N8148"/>
      <c r="O8148"/>
      <c r="P8148"/>
      <c r="Q8148"/>
      <c r="R8148"/>
      <c r="S8148"/>
      <c r="T8148"/>
      <c r="U8148"/>
      <c r="V8148"/>
      <c r="W8148"/>
      <c r="X8148" s="410"/>
      <c r="Y8148" s="410"/>
      <c r="Z8148" s="410"/>
      <c r="AA8148" s="410"/>
      <c r="AB8148" s="410"/>
      <c r="AC8148" s="410"/>
      <c r="AD8148" s="410"/>
    </row>
    <row r="8149" spans="1:30" s="30" customFormat="1" x14ac:dyDescent="0.25">
      <c r="A8149"/>
      <c r="B8149"/>
      <c r="C8149" s="33"/>
      <c r="D8149" s="33"/>
      <c r="E8149" s="33"/>
      <c r="F8149" s="33"/>
      <c r="G8149" s="33"/>
      <c r="N8149"/>
      <c r="O8149"/>
      <c r="P8149"/>
      <c r="Q8149"/>
      <c r="R8149"/>
      <c r="S8149"/>
      <c r="T8149"/>
      <c r="U8149"/>
      <c r="V8149"/>
      <c r="W8149"/>
      <c r="X8149" s="410"/>
      <c r="Y8149" s="410"/>
      <c r="Z8149" s="410"/>
      <c r="AA8149" s="410"/>
      <c r="AB8149" s="410"/>
      <c r="AC8149" s="410"/>
      <c r="AD8149" s="410"/>
    </row>
    <row r="8150" spans="1:30" s="30" customFormat="1" x14ac:dyDescent="0.25">
      <c r="A8150"/>
      <c r="B8150"/>
      <c r="C8150" s="33"/>
      <c r="D8150" s="33"/>
      <c r="E8150" s="33"/>
      <c r="F8150" s="33"/>
      <c r="G8150" s="33"/>
      <c r="N8150"/>
      <c r="O8150"/>
      <c r="P8150"/>
      <c r="Q8150"/>
      <c r="R8150"/>
      <c r="S8150"/>
      <c r="T8150"/>
      <c r="U8150"/>
      <c r="V8150"/>
      <c r="W8150"/>
      <c r="X8150" s="410"/>
      <c r="Y8150" s="410"/>
      <c r="Z8150" s="410"/>
      <c r="AA8150" s="410"/>
      <c r="AB8150" s="410"/>
      <c r="AC8150" s="410"/>
      <c r="AD8150" s="410"/>
    </row>
    <row r="8151" spans="1:30" s="30" customFormat="1" x14ac:dyDescent="0.25">
      <c r="A8151"/>
      <c r="B8151"/>
      <c r="C8151" s="33"/>
      <c r="D8151" s="33"/>
      <c r="E8151" s="33"/>
      <c r="F8151" s="33"/>
      <c r="G8151" s="33"/>
      <c r="N8151"/>
      <c r="O8151"/>
      <c r="P8151"/>
      <c r="Q8151"/>
      <c r="R8151"/>
      <c r="S8151"/>
      <c r="T8151"/>
      <c r="U8151"/>
      <c r="V8151"/>
      <c r="W8151"/>
      <c r="X8151" s="410"/>
      <c r="Y8151" s="410"/>
      <c r="Z8151" s="410"/>
      <c r="AA8151" s="410"/>
      <c r="AB8151" s="410"/>
      <c r="AC8151" s="410"/>
      <c r="AD8151" s="410"/>
    </row>
    <row r="8152" spans="1:30" s="30" customFormat="1" x14ac:dyDescent="0.25">
      <c r="A8152"/>
      <c r="B8152"/>
      <c r="C8152" s="33"/>
      <c r="D8152" s="33"/>
      <c r="E8152" s="33"/>
      <c r="F8152" s="33"/>
      <c r="G8152" s="33"/>
      <c r="N8152"/>
      <c r="O8152"/>
      <c r="P8152"/>
      <c r="Q8152"/>
      <c r="R8152"/>
      <c r="S8152"/>
      <c r="T8152"/>
      <c r="U8152"/>
      <c r="V8152"/>
      <c r="W8152"/>
      <c r="X8152" s="410"/>
      <c r="Y8152" s="410"/>
      <c r="Z8152" s="410"/>
      <c r="AA8152" s="410"/>
      <c r="AB8152" s="410"/>
      <c r="AC8152" s="410"/>
      <c r="AD8152" s="410"/>
    </row>
    <row r="8153" spans="1:30" s="30" customFormat="1" x14ac:dyDescent="0.25">
      <c r="A8153"/>
      <c r="B8153"/>
      <c r="C8153" s="33"/>
      <c r="D8153" s="33"/>
      <c r="E8153" s="33"/>
      <c r="F8153" s="33"/>
      <c r="G8153" s="33"/>
      <c r="N8153"/>
      <c r="O8153"/>
      <c r="P8153"/>
      <c r="Q8153"/>
      <c r="R8153"/>
      <c r="S8153"/>
      <c r="T8153"/>
      <c r="U8153"/>
      <c r="V8153"/>
      <c r="W8153"/>
      <c r="X8153" s="410"/>
      <c r="Y8153" s="410"/>
      <c r="Z8153" s="410"/>
      <c r="AA8153" s="410"/>
      <c r="AB8153" s="410"/>
      <c r="AC8153" s="410"/>
      <c r="AD8153" s="410"/>
    </row>
    <row r="8154" spans="1:30" s="30" customFormat="1" x14ac:dyDescent="0.25">
      <c r="A8154"/>
      <c r="B8154"/>
      <c r="C8154" s="33"/>
      <c r="D8154" s="33"/>
      <c r="E8154" s="33"/>
      <c r="F8154" s="33"/>
      <c r="G8154" s="33"/>
      <c r="N8154"/>
      <c r="O8154"/>
      <c r="P8154"/>
      <c r="Q8154"/>
      <c r="R8154"/>
      <c r="S8154"/>
      <c r="T8154"/>
      <c r="U8154"/>
      <c r="V8154"/>
      <c r="W8154"/>
      <c r="X8154" s="410"/>
      <c r="Y8154" s="410"/>
      <c r="Z8154" s="410"/>
      <c r="AA8154" s="410"/>
      <c r="AB8154" s="410"/>
      <c r="AC8154" s="410"/>
      <c r="AD8154" s="410"/>
    </row>
    <row r="8155" spans="1:30" s="30" customFormat="1" x14ac:dyDescent="0.25">
      <c r="A8155"/>
      <c r="B8155"/>
      <c r="C8155" s="33"/>
      <c r="D8155" s="33"/>
      <c r="E8155" s="33"/>
      <c r="F8155" s="33"/>
      <c r="G8155" s="33"/>
      <c r="N8155"/>
      <c r="O8155"/>
      <c r="P8155"/>
      <c r="Q8155"/>
      <c r="R8155"/>
      <c r="S8155"/>
      <c r="T8155"/>
      <c r="U8155"/>
      <c r="V8155"/>
      <c r="W8155"/>
      <c r="X8155" s="410"/>
      <c r="Y8155" s="410"/>
      <c r="Z8155" s="410"/>
      <c r="AA8155" s="410"/>
      <c r="AB8155" s="410"/>
      <c r="AC8155" s="410"/>
      <c r="AD8155" s="410"/>
    </row>
    <row r="8156" spans="1:30" s="30" customFormat="1" x14ac:dyDescent="0.25">
      <c r="A8156"/>
      <c r="B8156"/>
      <c r="C8156" s="33"/>
      <c r="D8156" s="33"/>
      <c r="E8156" s="33"/>
      <c r="F8156" s="33"/>
      <c r="G8156" s="33"/>
      <c r="N8156"/>
      <c r="O8156"/>
      <c r="P8156"/>
      <c r="Q8156"/>
      <c r="R8156"/>
      <c r="S8156"/>
      <c r="T8156"/>
      <c r="U8156"/>
      <c r="V8156"/>
      <c r="W8156"/>
      <c r="X8156" s="410"/>
      <c r="Y8156" s="410"/>
      <c r="Z8156" s="410"/>
      <c r="AA8156" s="410"/>
      <c r="AB8156" s="410"/>
      <c r="AC8156" s="410"/>
      <c r="AD8156" s="410"/>
    </row>
    <row r="8157" spans="1:30" s="30" customFormat="1" x14ac:dyDescent="0.25">
      <c r="A8157"/>
      <c r="B8157"/>
      <c r="C8157" s="33"/>
      <c r="D8157" s="33"/>
      <c r="E8157" s="33"/>
      <c r="F8157" s="33"/>
      <c r="G8157" s="33"/>
      <c r="N8157"/>
      <c r="O8157"/>
      <c r="P8157"/>
      <c r="Q8157"/>
      <c r="R8157"/>
      <c r="S8157"/>
      <c r="T8157"/>
      <c r="U8157"/>
      <c r="V8157"/>
      <c r="W8157"/>
      <c r="X8157" s="410"/>
      <c r="Y8157" s="410"/>
      <c r="Z8157" s="410"/>
      <c r="AA8157" s="410"/>
      <c r="AB8157" s="410"/>
      <c r="AC8157" s="410"/>
      <c r="AD8157" s="410"/>
    </row>
    <row r="8158" spans="1:30" s="30" customFormat="1" x14ac:dyDescent="0.25">
      <c r="A8158"/>
      <c r="B8158"/>
      <c r="C8158" s="33"/>
      <c r="D8158" s="33"/>
      <c r="E8158" s="33"/>
      <c r="F8158" s="33"/>
      <c r="G8158" s="33"/>
      <c r="N8158"/>
      <c r="O8158"/>
      <c r="P8158"/>
      <c r="Q8158"/>
      <c r="R8158"/>
      <c r="S8158"/>
      <c r="T8158"/>
      <c r="U8158"/>
      <c r="V8158"/>
      <c r="W8158"/>
      <c r="X8158" s="410"/>
      <c r="Y8158" s="410"/>
      <c r="Z8158" s="410"/>
      <c r="AA8158" s="410"/>
      <c r="AB8158" s="410"/>
      <c r="AC8158" s="410"/>
      <c r="AD8158" s="410"/>
    </row>
    <row r="8159" spans="1:30" s="30" customFormat="1" x14ac:dyDescent="0.25">
      <c r="A8159"/>
      <c r="B8159"/>
      <c r="C8159" s="33"/>
      <c r="D8159" s="33"/>
      <c r="E8159" s="33"/>
      <c r="F8159" s="33"/>
      <c r="G8159" s="33"/>
      <c r="N8159"/>
      <c r="O8159"/>
      <c r="P8159"/>
      <c r="Q8159"/>
      <c r="R8159"/>
      <c r="S8159"/>
      <c r="T8159"/>
      <c r="U8159"/>
      <c r="V8159"/>
      <c r="W8159"/>
      <c r="X8159" s="410"/>
      <c r="Y8159" s="410"/>
      <c r="Z8159" s="410"/>
      <c r="AA8159" s="410"/>
      <c r="AB8159" s="410"/>
      <c r="AC8159" s="410"/>
      <c r="AD8159" s="410"/>
    </row>
    <row r="8160" spans="1:30" s="30" customFormat="1" x14ac:dyDescent="0.25">
      <c r="A8160"/>
      <c r="B8160"/>
      <c r="C8160" s="33"/>
      <c r="D8160" s="33"/>
      <c r="E8160" s="33"/>
      <c r="F8160" s="33"/>
      <c r="G8160" s="33"/>
      <c r="N8160"/>
      <c r="O8160"/>
      <c r="P8160"/>
      <c r="Q8160"/>
      <c r="R8160"/>
      <c r="S8160"/>
      <c r="T8160"/>
      <c r="U8160"/>
      <c r="V8160"/>
      <c r="W8160"/>
      <c r="X8160" s="410"/>
      <c r="Y8160" s="410"/>
      <c r="Z8160" s="410"/>
      <c r="AA8160" s="410"/>
      <c r="AB8160" s="410"/>
      <c r="AC8160" s="410"/>
      <c r="AD8160" s="410"/>
    </row>
    <row r="8161" spans="1:30" s="30" customFormat="1" x14ac:dyDescent="0.25">
      <c r="A8161"/>
      <c r="B8161"/>
      <c r="C8161" s="33"/>
      <c r="D8161" s="33"/>
      <c r="E8161" s="33"/>
      <c r="F8161" s="33"/>
      <c r="G8161" s="33"/>
      <c r="N8161"/>
      <c r="O8161"/>
      <c r="P8161"/>
      <c r="Q8161"/>
      <c r="R8161"/>
      <c r="S8161"/>
      <c r="T8161"/>
      <c r="U8161"/>
      <c r="V8161"/>
      <c r="W8161"/>
      <c r="X8161" s="410"/>
      <c r="Y8161" s="410"/>
      <c r="Z8161" s="410"/>
      <c r="AA8161" s="410"/>
      <c r="AB8161" s="410"/>
      <c r="AC8161" s="410"/>
      <c r="AD8161" s="410"/>
    </row>
    <row r="8162" spans="1:30" s="30" customFormat="1" x14ac:dyDescent="0.25">
      <c r="A8162"/>
      <c r="B8162"/>
      <c r="C8162" s="33"/>
      <c r="D8162" s="33"/>
      <c r="E8162" s="33"/>
      <c r="F8162" s="33"/>
      <c r="G8162" s="33"/>
      <c r="N8162"/>
      <c r="O8162"/>
      <c r="P8162"/>
      <c r="Q8162"/>
      <c r="R8162"/>
      <c r="S8162"/>
      <c r="T8162"/>
      <c r="U8162"/>
      <c r="V8162"/>
      <c r="W8162"/>
      <c r="X8162" s="410"/>
      <c r="Y8162" s="410"/>
      <c r="Z8162" s="410"/>
      <c r="AA8162" s="410"/>
      <c r="AB8162" s="410"/>
      <c r="AC8162" s="410"/>
      <c r="AD8162" s="410"/>
    </row>
    <row r="8163" spans="1:30" s="30" customFormat="1" x14ac:dyDescent="0.25">
      <c r="A8163"/>
      <c r="B8163"/>
      <c r="C8163" s="33"/>
      <c r="D8163" s="33"/>
      <c r="E8163" s="33"/>
      <c r="F8163" s="33"/>
      <c r="G8163" s="33"/>
      <c r="N8163"/>
      <c r="O8163"/>
      <c r="P8163"/>
      <c r="Q8163"/>
      <c r="R8163"/>
      <c r="S8163"/>
      <c r="T8163"/>
      <c r="U8163"/>
      <c r="V8163"/>
      <c r="W8163"/>
      <c r="X8163" s="410"/>
      <c r="Y8163" s="410"/>
      <c r="Z8163" s="410"/>
      <c r="AA8163" s="410"/>
      <c r="AB8163" s="410"/>
      <c r="AC8163" s="410"/>
      <c r="AD8163" s="410"/>
    </row>
    <row r="8164" spans="1:30" s="30" customFormat="1" x14ac:dyDescent="0.25">
      <c r="A8164"/>
      <c r="B8164"/>
      <c r="C8164" s="33"/>
      <c r="D8164" s="33"/>
      <c r="E8164" s="33"/>
      <c r="F8164" s="33"/>
      <c r="G8164" s="33"/>
      <c r="N8164"/>
      <c r="O8164"/>
      <c r="P8164"/>
      <c r="Q8164"/>
      <c r="R8164"/>
      <c r="S8164"/>
      <c r="T8164"/>
      <c r="U8164"/>
      <c r="V8164"/>
      <c r="W8164"/>
      <c r="X8164" s="410"/>
      <c r="Y8164" s="410"/>
      <c r="Z8164" s="410"/>
      <c r="AA8164" s="410"/>
      <c r="AB8164" s="410"/>
      <c r="AC8164" s="410"/>
      <c r="AD8164" s="410"/>
    </row>
    <row r="8165" spans="1:30" s="30" customFormat="1" x14ac:dyDescent="0.25">
      <c r="A8165"/>
      <c r="B8165"/>
      <c r="C8165" s="33"/>
      <c r="D8165" s="33"/>
      <c r="E8165" s="33"/>
      <c r="F8165" s="33"/>
      <c r="G8165" s="33"/>
      <c r="N8165"/>
      <c r="O8165"/>
      <c r="P8165"/>
      <c r="Q8165"/>
      <c r="R8165"/>
      <c r="S8165"/>
      <c r="T8165"/>
      <c r="U8165"/>
      <c r="V8165"/>
      <c r="W8165"/>
      <c r="X8165" s="410"/>
      <c r="Y8165" s="410"/>
      <c r="Z8165" s="410"/>
      <c r="AA8165" s="410"/>
      <c r="AB8165" s="410"/>
      <c r="AC8165" s="410"/>
      <c r="AD8165" s="410"/>
    </row>
    <row r="8166" spans="1:30" s="30" customFormat="1" x14ac:dyDescent="0.25">
      <c r="A8166"/>
      <c r="B8166"/>
      <c r="C8166" s="33"/>
      <c r="D8166" s="33"/>
      <c r="E8166" s="33"/>
      <c r="F8166" s="33"/>
      <c r="G8166" s="33"/>
      <c r="N8166"/>
      <c r="O8166"/>
      <c r="P8166"/>
      <c r="Q8166"/>
      <c r="R8166"/>
      <c r="S8166"/>
      <c r="T8166"/>
      <c r="U8166"/>
      <c r="V8166"/>
      <c r="W8166"/>
      <c r="X8166" s="410"/>
      <c r="Y8166" s="410"/>
      <c r="Z8166" s="410"/>
      <c r="AA8166" s="410"/>
      <c r="AB8166" s="410"/>
      <c r="AC8166" s="410"/>
      <c r="AD8166" s="410"/>
    </row>
    <row r="8167" spans="1:30" s="30" customFormat="1" x14ac:dyDescent="0.25">
      <c r="A8167"/>
      <c r="B8167"/>
      <c r="C8167" s="33"/>
      <c r="D8167" s="33"/>
      <c r="E8167" s="33"/>
      <c r="F8167" s="33"/>
      <c r="G8167" s="33"/>
      <c r="N8167"/>
      <c r="O8167"/>
      <c r="P8167"/>
      <c r="Q8167"/>
      <c r="R8167"/>
      <c r="S8167"/>
      <c r="T8167"/>
      <c r="U8167"/>
      <c r="V8167"/>
      <c r="W8167"/>
      <c r="X8167" s="410"/>
      <c r="Y8167" s="410"/>
      <c r="Z8167" s="410"/>
      <c r="AA8167" s="410"/>
      <c r="AB8167" s="410"/>
      <c r="AC8167" s="410"/>
      <c r="AD8167" s="410"/>
    </row>
    <row r="8168" spans="1:30" s="30" customFormat="1" x14ac:dyDescent="0.25">
      <c r="A8168"/>
      <c r="B8168"/>
      <c r="C8168" s="33"/>
      <c r="D8168" s="33"/>
      <c r="E8168" s="33"/>
      <c r="F8168" s="33"/>
      <c r="G8168" s="33"/>
      <c r="N8168"/>
      <c r="O8168"/>
      <c r="P8168"/>
      <c r="Q8168"/>
      <c r="R8168"/>
      <c r="S8168"/>
      <c r="T8168"/>
      <c r="U8168"/>
      <c r="V8168"/>
      <c r="W8168"/>
      <c r="X8168" s="410"/>
      <c r="Y8168" s="410"/>
      <c r="Z8168" s="410"/>
      <c r="AA8168" s="410"/>
      <c r="AB8168" s="410"/>
      <c r="AC8168" s="410"/>
      <c r="AD8168" s="410"/>
    </row>
    <row r="8169" spans="1:30" s="30" customFormat="1" x14ac:dyDescent="0.25">
      <c r="A8169"/>
      <c r="B8169"/>
      <c r="C8169" s="33"/>
      <c r="D8169" s="33"/>
      <c r="E8169" s="33"/>
      <c r="F8169" s="33"/>
      <c r="G8169" s="33"/>
      <c r="N8169"/>
      <c r="O8169"/>
      <c r="P8169"/>
      <c r="Q8169"/>
      <c r="R8169"/>
      <c r="S8169"/>
      <c r="T8169"/>
      <c r="U8169"/>
      <c r="V8169"/>
      <c r="W8169"/>
      <c r="X8169" s="410"/>
      <c r="Y8169" s="410"/>
      <c r="Z8169" s="410"/>
      <c r="AA8169" s="410"/>
      <c r="AB8169" s="410"/>
      <c r="AC8169" s="410"/>
      <c r="AD8169" s="410"/>
    </row>
    <row r="8170" spans="1:30" s="30" customFormat="1" x14ac:dyDescent="0.25">
      <c r="A8170"/>
      <c r="B8170"/>
      <c r="C8170" s="33"/>
      <c r="D8170" s="33"/>
      <c r="E8170" s="33"/>
      <c r="F8170" s="33"/>
      <c r="G8170" s="33"/>
      <c r="N8170"/>
      <c r="O8170"/>
      <c r="P8170"/>
      <c r="Q8170"/>
      <c r="R8170"/>
      <c r="S8170"/>
      <c r="T8170"/>
      <c r="U8170"/>
      <c r="V8170"/>
      <c r="W8170"/>
      <c r="X8170" s="410"/>
      <c r="Y8170" s="410"/>
      <c r="Z8170" s="410"/>
      <c r="AA8170" s="410"/>
      <c r="AB8170" s="410"/>
      <c r="AC8170" s="410"/>
      <c r="AD8170" s="410"/>
    </row>
    <row r="8171" spans="1:30" s="30" customFormat="1" x14ac:dyDescent="0.25">
      <c r="A8171"/>
      <c r="B8171"/>
      <c r="C8171" s="33"/>
      <c r="D8171" s="33"/>
      <c r="E8171" s="33"/>
      <c r="F8171" s="33"/>
      <c r="G8171" s="33"/>
      <c r="N8171"/>
      <c r="O8171"/>
      <c r="P8171"/>
      <c r="Q8171"/>
      <c r="R8171"/>
      <c r="S8171"/>
      <c r="T8171"/>
      <c r="U8171"/>
      <c r="V8171"/>
      <c r="W8171"/>
      <c r="X8171" s="410"/>
      <c r="Y8171" s="410"/>
      <c r="Z8171" s="410"/>
      <c r="AA8171" s="410"/>
      <c r="AB8171" s="410"/>
      <c r="AC8171" s="410"/>
      <c r="AD8171" s="410"/>
    </row>
    <row r="8172" spans="1:30" s="30" customFormat="1" x14ac:dyDescent="0.25">
      <c r="A8172"/>
      <c r="B8172"/>
      <c r="C8172" s="33"/>
      <c r="D8172" s="33"/>
      <c r="E8172" s="33"/>
      <c r="F8172" s="33"/>
      <c r="G8172" s="33"/>
      <c r="N8172"/>
      <c r="O8172"/>
      <c r="P8172"/>
      <c r="Q8172"/>
      <c r="R8172"/>
      <c r="S8172"/>
      <c r="T8172"/>
      <c r="U8172"/>
      <c r="V8172"/>
      <c r="W8172"/>
      <c r="X8172" s="410"/>
      <c r="Y8172" s="410"/>
      <c r="Z8172" s="410"/>
      <c r="AA8172" s="410"/>
      <c r="AB8172" s="410"/>
      <c r="AC8172" s="410"/>
      <c r="AD8172" s="410"/>
    </row>
    <row r="8173" spans="1:30" s="30" customFormat="1" x14ac:dyDescent="0.25">
      <c r="A8173"/>
      <c r="B8173"/>
      <c r="C8173" s="33"/>
      <c r="D8173" s="33"/>
      <c r="E8173" s="33"/>
      <c r="F8173" s="33"/>
      <c r="G8173" s="33"/>
      <c r="N8173"/>
      <c r="O8173"/>
      <c r="P8173"/>
      <c r="Q8173"/>
      <c r="R8173"/>
      <c r="S8173"/>
      <c r="T8173"/>
      <c r="U8173"/>
      <c r="V8173"/>
      <c r="W8173"/>
      <c r="X8173" s="410"/>
      <c r="Y8173" s="410"/>
      <c r="Z8173" s="410"/>
      <c r="AA8173" s="410"/>
      <c r="AB8173" s="410"/>
      <c r="AC8173" s="410"/>
      <c r="AD8173" s="410"/>
    </row>
    <row r="8174" spans="1:30" s="30" customFormat="1" x14ac:dyDescent="0.25">
      <c r="A8174"/>
      <c r="B8174"/>
      <c r="C8174" s="33"/>
      <c r="D8174" s="33"/>
      <c r="E8174" s="33"/>
      <c r="F8174" s="33"/>
      <c r="G8174" s="33"/>
      <c r="N8174"/>
      <c r="O8174"/>
      <c r="P8174"/>
      <c r="Q8174"/>
      <c r="R8174"/>
      <c r="S8174"/>
      <c r="T8174"/>
      <c r="U8174"/>
      <c r="V8174"/>
      <c r="W8174"/>
      <c r="X8174" s="410"/>
      <c r="Y8174" s="410"/>
      <c r="Z8174" s="410"/>
      <c r="AA8174" s="410"/>
      <c r="AB8174" s="410"/>
      <c r="AC8174" s="410"/>
      <c r="AD8174" s="410"/>
    </row>
    <row r="8175" spans="1:30" s="30" customFormat="1" x14ac:dyDescent="0.25">
      <c r="A8175"/>
      <c r="B8175"/>
      <c r="C8175" s="33"/>
      <c r="D8175" s="33"/>
      <c r="E8175" s="33"/>
      <c r="F8175" s="33"/>
      <c r="G8175" s="33"/>
      <c r="N8175"/>
      <c r="O8175"/>
      <c r="P8175"/>
      <c r="Q8175"/>
      <c r="R8175"/>
      <c r="S8175"/>
      <c r="T8175"/>
      <c r="U8175"/>
      <c r="V8175"/>
      <c r="W8175"/>
      <c r="X8175" s="410"/>
      <c r="Y8175" s="410"/>
      <c r="Z8175" s="410"/>
      <c r="AA8175" s="410"/>
      <c r="AB8175" s="410"/>
      <c r="AC8175" s="410"/>
      <c r="AD8175" s="410"/>
    </row>
    <row r="8176" spans="1:30" s="30" customFormat="1" x14ac:dyDescent="0.25">
      <c r="A8176"/>
      <c r="B8176"/>
      <c r="C8176" s="33"/>
      <c r="D8176" s="33"/>
      <c r="E8176" s="33"/>
      <c r="F8176" s="33"/>
      <c r="G8176" s="33"/>
      <c r="N8176"/>
      <c r="O8176"/>
      <c r="P8176"/>
      <c r="Q8176"/>
      <c r="R8176"/>
      <c r="S8176"/>
      <c r="T8176"/>
      <c r="U8176"/>
      <c r="V8176"/>
      <c r="W8176"/>
      <c r="X8176" s="410"/>
      <c r="Y8176" s="410"/>
      <c r="Z8176" s="410"/>
      <c r="AA8176" s="410"/>
      <c r="AB8176" s="410"/>
      <c r="AC8176" s="410"/>
      <c r="AD8176" s="410"/>
    </row>
    <row r="8177" spans="1:30" s="30" customFormat="1" x14ac:dyDescent="0.25">
      <c r="A8177"/>
      <c r="B8177"/>
      <c r="C8177" s="33"/>
      <c r="D8177" s="33"/>
      <c r="E8177" s="33"/>
      <c r="F8177" s="33"/>
      <c r="G8177" s="33"/>
      <c r="N8177"/>
      <c r="O8177"/>
      <c r="P8177"/>
      <c r="Q8177"/>
      <c r="R8177"/>
      <c r="S8177"/>
      <c r="T8177"/>
      <c r="U8177"/>
      <c r="V8177"/>
      <c r="W8177"/>
      <c r="X8177" s="410"/>
      <c r="Y8177" s="410"/>
      <c r="Z8177" s="410"/>
      <c r="AA8177" s="410"/>
      <c r="AB8177" s="410"/>
      <c r="AC8177" s="410"/>
      <c r="AD8177" s="410"/>
    </row>
    <row r="8178" spans="1:30" s="30" customFormat="1" x14ac:dyDescent="0.25">
      <c r="A8178"/>
      <c r="B8178"/>
      <c r="C8178" s="33"/>
      <c r="D8178" s="33"/>
      <c r="E8178" s="33"/>
      <c r="F8178" s="33"/>
      <c r="G8178" s="33"/>
      <c r="N8178"/>
      <c r="O8178"/>
      <c r="P8178"/>
      <c r="Q8178"/>
      <c r="R8178"/>
      <c r="S8178"/>
      <c r="T8178"/>
      <c r="U8178"/>
      <c r="V8178"/>
      <c r="W8178"/>
      <c r="X8178" s="410"/>
      <c r="Y8178" s="410"/>
      <c r="Z8178" s="410"/>
      <c r="AA8178" s="410"/>
      <c r="AB8178" s="410"/>
      <c r="AC8178" s="410"/>
      <c r="AD8178" s="410"/>
    </row>
    <row r="8179" spans="1:30" s="30" customFormat="1" x14ac:dyDescent="0.25">
      <c r="A8179"/>
      <c r="B8179"/>
      <c r="C8179" s="33"/>
      <c r="D8179" s="33"/>
      <c r="E8179" s="33"/>
      <c r="F8179" s="33"/>
      <c r="G8179" s="33"/>
      <c r="N8179"/>
      <c r="O8179"/>
      <c r="P8179"/>
      <c r="Q8179"/>
      <c r="R8179"/>
      <c r="S8179"/>
      <c r="T8179"/>
      <c r="U8179"/>
      <c r="V8179"/>
      <c r="W8179"/>
      <c r="X8179" s="410"/>
      <c r="Y8179" s="410"/>
      <c r="Z8179" s="410"/>
      <c r="AA8179" s="410"/>
      <c r="AB8179" s="410"/>
      <c r="AC8179" s="410"/>
      <c r="AD8179" s="410"/>
    </row>
    <row r="8180" spans="1:30" s="30" customFormat="1" x14ac:dyDescent="0.25">
      <c r="A8180"/>
      <c r="B8180"/>
      <c r="C8180" s="33"/>
      <c r="D8180" s="33"/>
      <c r="E8180" s="33"/>
      <c r="F8180" s="33"/>
      <c r="G8180" s="33"/>
      <c r="N8180"/>
      <c r="O8180"/>
      <c r="P8180"/>
      <c r="Q8180"/>
      <c r="R8180"/>
      <c r="S8180"/>
      <c r="T8180"/>
      <c r="U8180"/>
      <c r="V8180"/>
      <c r="W8180"/>
      <c r="X8180" s="410"/>
      <c r="Y8180" s="410"/>
      <c r="Z8180" s="410"/>
      <c r="AA8180" s="410"/>
      <c r="AB8180" s="410"/>
      <c r="AC8180" s="410"/>
      <c r="AD8180" s="410"/>
    </row>
    <row r="8181" spans="1:30" s="30" customFormat="1" x14ac:dyDescent="0.25">
      <c r="A8181"/>
      <c r="B8181"/>
      <c r="C8181" s="33"/>
      <c r="D8181" s="33"/>
      <c r="E8181" s="33"/>
      <c r="F8181" s="33"/>
      <c r="G8181" s="33"/>
      <c r="N8181"/>
      <c r="O8181"/>
      <c r="P8181"/>
      <c r="Q8181"/>
      <c r="R8181"/>
      <c r="S8181"/>
      <c r="T8181"/>
      <c r="U8181"/>
      <c r="V8181"/>
      <c r="W8181"/>
      <c r="X8181" s="410"/>
      <c r="Y8181" s="410"/>
      <c r="Z8181" s="410"/>
      <c r="AA8181" s="410"/>
      <c r="AB8181" s="410"/>
      <c r="AC8181" s="410"/>
      <c r="AD8181" s="410"/>
    </row>
    <row r="8182" spans="1:30" s="30" customFormat="1" x14ac:dyDescent="0.25">
      <c r="A8182"/>
      <c r="B8182"/>
      <c r="C8182" s="33"/>
      <c r="D8182" s="33"/>
      <c r="E8182" s="33"/>
      <c r="F8182" s="33"/>
      <c r="G8182" s="33"/>
      <c r="N8182"/>
      <c r="O8182"/>
      <c r="P8182"/>
      <c r="Q8182"/>
      <c r="R8182"/>
      <c r="S8182"/>
      <c r="T8182"/>
      <c r="U8182"/>
      <c r="V8182"/>
      <c r="W8182"/>
      <c r="X8182" s="410"/>
      <c r="Y8182" s="410"/>
      <c r="Z8182" s="410"/>
      <c r="AA8182" s="410"/>
      <c r="AB8182" s="410"/>
      <c r="AC8182" s="410"/>
      <c r="AD8182" s="410"/>
    </row>
    <row r="8183" spans="1:30" s="30" customFormat="1" x14ac:dyDescent="0.25">
      <c r="A8183"/>
      <c r="B8183"/>
      <c r="C8183" s="33"/>
      <c r="D8183" s="33"/>
      <c r="E8183" s="33"/>
      <c r="F8183" s="33"/>
      <c r="G8183" s="33"/>
      <c r="N8183"/>
      <c r="O8183"/>
      <c r="P8183"/>
      <c r="Q8183"/>
      <c r="R8183"/>
      <c r="S8183"/>
      <c r="T8183"/>
      <c r="U8183"/>
      <c r="V8183"/>
      <c r="W8183"/>
      <c r="X8183" s="410"/>
      <c r="Y8183" s="410"/>
      <c r="Z8183" s="410"/>
      <c r="AA8183" s="410"/>
      <c r="AB8183" s="410"/>
      <c r="AC8183" s="410"/>
      <c r="AD8183" s="410"/>
    </row>
    <row r="8184" spans="1:30" s="30" customFormat="1" x14ac:dyDescent="0.25">
      <c r="A8184"/>
      <c r="B8184"/>
      <c r="C8184" s="33"/>
      <c r="D8184" s="33"/>
      <c r="E8184" s="33"/>
      <c r="F8184" s="33"/>
      <c r="G8184" s="33"/>
      <c r="N8184"/>
      <c r="O8184"/>
      <c r="P8184"/>
      <c r="Q8184"/>
      <c r="R8184"/>
      <c r="S8184"/>
      <c r="T8184"/>
      <c r="U8184"/>
      <c r="V8184"/>
      <c r="W8184"/>
      <c r="X8184" s="410"/>
      <c r="Y8184" s="410"/>
      <c r="Z8184" s="410"/>
      <c r="AA8184" s="410"/>
      <c r="AB8184" s="410"/>
      <c r="AC8184" s="410"/>
      <c r="AD8184" s="410"/>
    </row>
    <row r="8185" spans="1:30" s="30" customFormat="1" x14ac:dyDescent="0.25">
      <c r="A8185"/>
      <c r="B8185"/>
      <c r="C8185" s="33"/>
      <c r="D8185" s="33"/>
      <c r="E8185" s="33"/>
      <c r="F8185" s="33"/>
      <c r="G8185" s="33"/>
      <c r="N8185"/>
      <c r="O8185"/>
      <c r="P8185"/>
      <c r="Q8185"/>
      <c r="R8185"/>
      <c r="S8185"/>
      <c r="T8185"/>
      <c r="U8185"/>
      <c r="V8185"/>
      <c r="W8185"/>
      <c r="X8185" s="410"/>
      <c r="Y8185" s="410"/>
      <c r="Z8185" s="410"/>
      <c r="AA8185" s="410"/>
      <c r="AB8185" s="410"/>
      <c r="AC8185" s="410"/>
      <c r="AD8185" s="410"/>
    </row>
    <row r="8186" spans="1:30" s="30" customFormat="1" x14ac:dyDescent="0.25">
      <c r="A8186"/>
      <c r="B8186"/>
      <c r="C8186" s="33"/>
      <c r="D8186" s="33"/>
      <c r="E8186" s="33"/>
      <c r="F8186" s="33"/>
      <c r="G8186" s="33"/>
      <c r="N8186"/>
      <c r="O8186"/>
      <c r="P8186"/>
      <c r="Q8186"/>
      <c r="R8186"/>
      <c r="S8186"/>
      <c r="T8186"/>
      <c r="U8186"/>
      <c r="V8186"/>
      <c r="W8186"/>
      <c r="X8186" s="410"/>
      <c r="Y8186" s="410"/>
      <c r="Z8186" s="410"/>
      <c r="AA8186" s="410"/>
      <c r="AB8186" s="410"/>
      <c r="AC8186" s="410"/>
      <c r="AD8186" s="410"/>
    </row>
    <row r="8187" spans="1:30" s="30" customFormat="1" x14ac:dyDescent="0.25">
      <c r="A8187"/>
      <c r="B8187"/>
      <c r="C8187" s="33"/>
      <c r="D8187" s="33"/>
      <c r="E8187" s="33"/>
      <c r="F8187" s="33"/>
      <c r="G8187" s="33"/>
      <c r="N8187"/>
      <c r="O8187"/>
      <c r="P8187"/>
      <c r="Q8187"/>
      <c r="R8187"/>
      <c r="S8187"/>
      <c r="T8187"/>
      <c r="U8187"/>
      <c r="V8187"/>
      <c r="W8187"/>
      <c r="X8187" s="410"/>
      <c r="Y8187" s="410"/>
      <c r="Z8187" s="410"/>
      <c r="AA8187" s="410"/>
      <c r="AB8187" s="410"/>
      <c r="AC8187" s="410"/>
      <c r="AD8187" s="410"/>
    </row>
    <row r="8188" spans="1:30" s="30" customFormat="1" x14ac:dyDescent="0.25">
      <c r="A8188"/>
      <c r="B8188"/>
      <c r="C8188" s="33"/>
      <c r="D8188" s="33"/>
      <c r="E8188" s="33"/>
      <c r="F8188" s="33"/>
      <c r="G8188" s="33"/>
      <c r="N8188"/>
      <c r="O8188"/>
      <c r="P8188"/>
      <c r="Q8188"/>
      <c r="R8188"/>
      <c r="S8188"/>
      <c r="T8188"/>
      <c r="U8188"/>
      <c r="V8188"/>
      <c r="W8188"/>
      <c r="X8188" s="410"/>
      <c r="Y8188" s="410"/>
      <c r="Z8188" s="410"/>
      <c r="AA8188" s="410"/>
      <c r="AB8188" s="410"/>
      <c r="AC8188" s="410"/>
      <c r="AD8188" s="410"/>
    </row>
    <row r="8189" spans="1:30" s="30" customFormat="1" x14ac:dyDescent="0.25">
      <c r="A8189"/>
      <c r="B8189"/>
      <c r="C8189" s="33"/>
      <c r="D8189" s="33"/>
      <c r="E8189" s="33"/>
      <c r="F8189" s="33"/>
      <c r="G8189" s="33"/>
      <c r="N8189"/>
      <c r="O8189"/>
      <c r="P8189"/>
      <c r="Q8189"/>
      <c r="R8189"/>
      <c r="S8189"/>
      <c r="T8189"/>
      <c r="U8189"/>
      <c r="V8189"/>
      <c r="W8189"/>
      <c r="X8189" s="410"/>
      <c r="Y8189" s="410"/>
      <c r="Z8189" s="410"/>
      <c r="AA8189" s="410"/>
      <c r="AB8189" s="410"/>
      <c r="AC8189" s="410"/>
      <c r="AD8189" s="410"/>
    </row>
    <row r="8190" spans="1:30" s="30" customFormat="1" x14ac:dyDescent="0.25">
      <c r="A8190"/>
      <c r="B8190"/>
      <c r="C8190" s="33"/>
      <c r="D8190" s="33"/>
      <c r="E8190" s="33"/>
      <c r="F8190" s="33"/>
      <c r="G8190" s="33"/>
      <c r="N8190"/>
      <c r="O8190"/>
      <c r="P8190"/>
      <c r="Q8190"/>
      <c r="R8190"/>
      <c r="S8190"/>
      <c r="T8190"/>
      <c r="U8190"/>
      <c r="V8190"/>
      <c r="W8190"/>
      <c r="X8190" s="410"/>
      <c r="Y8190" s="410"/>
      <c r="Z8190" s="410"/>
      <c r="AA8190" s="410"/>
      <c r="AB8190" s="410"/>
      <c r="AC8190" s="410"/>
      <c r="AD8190" s="410"/>
    </row>
    <row r="8191" spans="1:30" s="30" customFormat="1" x14ac:dyDescent="0.25">
      <c r="A8191"/>
      <c r="B8191"/>
      <c r="C8191" s="33"/>
      <c r="D8191" s="33"/>
      <c r="E8191" s="33"/>
      <c r="F8191" s="33"/>
      <c r="G8191" s="33"/>
      <c r="N8191"/>
      <c r="O8191"/>
      <c r="P8191"/>
      <c r="Q8191"/>
      <c r="R8191"/>
      <c r="S8191"/>
      <c r="T8191"/>
      <c r="U8191"/>
      <c r="V8191"/>
      <c r="W8191"/>
      <c r="X8191" s="410"/>
      <c r="Y8191" s="410"/>
      <c r="Z8191" s="410"/>
      <c r="AA8191" s="410"/>
      <c r="AB8191" s="410"/>
      <c r="AC8191" s="410"/>
      <c r="AD8191" s="410"/>
    </row>
    <row r="8192" spans="1:30" s="30" customFormat="1" x14ac:dyDescent="0.25">
      <c r="A8192"/>
      <c r="B8192"/>
      <c r="C8192" s="33"/>
      <c r="D8192" s="33"/>
      <c r="E8192" s="33"/>
      <c r="F8192" s="33"/>
      <c r="G8192" s="33"/>
      <c r="N8192"/>
      <c r="O8192"/>
      <c r="P8192"/>
      <c r="Q8192"/>
      <c r="R8192"/>
      <c r="S8192"/>
      <c r="T8192"/>
      <c r="U8192"/>
      <c r="V8192"/>
      <c r="W8192"/>
      <c r="X8192" s="410"/>
      <c r="Y8192" s="410"/>
      <c r="Z8192" s="410"/>
      <c r="AA8192" s="410"/>
      <c r="AB8192" s="410"/>
      <c r="AC8192" s="410"/>
      <c r="AD8192" s="410"/>
    </row>
    <row r="8193" spans="1:30" s="30" customFormat="1" x14ac:dyDescent="0.25">
      <c r="A8193"/>
      <c r="B8193"/>
      <c r="C8193" s="33"/>
      <c r="D8193" s="33"/>
      <c r="E8193" s="33"/>
      <c r="F8193" s="33"/>
      <c r="G8193" s="33"/>
      <c r="N8193"/>
      <c r="O8193"/>
      <c r="P8193"/>
      <c r="Q8193"/>
      <c r="R8193"/>
      <c r="S8193"/>
      <c r="T8193"/>
      <c r="U8193"/>
      <c r="V8193"/>
      <c r="W8193"/>
      <c r="X8193" s="410"/>
      <c r="Y8193" s="410"/>
      <c r="Z8193" s="410"/>
      <c r="AA8193" s="410"/>
      <c r="AB8193" s="410"/>
      <c r="AC8193" s="410"/>
      <c r="AD8193" s="410"/>
    </row>
    <row r="8194" spans="1:30" s="30" customFormat="1" x14ac:dyDescent="0.25">
      <c r="A8194"/>
      <c r="B8194"/>
      <c r="C8194" s="33"/>
      <c r="D8194" s="33"/>
      <c r="E8194" s="33"/>
      <c r="F8194" s="33"/>
      <c r="G8194" s="33"/>
      <c r="N8194"/>
      <c r="O8194"/>
      <c r="P8194"/>
      <c r="Q8194"/>
      <c r="R8194"/>
      <c r="S8194"/>
      <c r="T8194"/>
      <c r="U8194"/>
      <c r="V8194"/>
      <c r="W8194"/>
      <c r="X8194" s="410"/>
      <c r="Y8194" s="410"/>
      <c r="Z8194" s="410"/>
      <c r="AA8194" s="410"/>
      <c r="AB8194" s="410"/>
      <c r="AC8194" s="410"/>
      <c r="AD8194" s="410"/>
    </row>
    <row r="8195" spans="1:30" s="30" customFormat="1" x14ac:dyDescent="0.25">
      <c r="A8195"/>
      <c r="B8195"/>
      <c r="C8195" s="33"/>
      <c r="D8195" s="33"/>
      <c r="E8195" s="33"/>
      <c r="F8195" s="33"/>
      <c r="G8195" s="33"/>
      <c r="N8195"/>
      <c r="O8195"/>
      <c r="P8195"/>
      <c r="Q8195"/>
      <c r="R8195"/>
      <c r="S8195"/>
      <c r="T8195"/>
      <c r="U8195"/>
      <c r="V8195"/>
      <c r="W8195"/>
      <c r="X8195" s="410"/>
      <c r="Y8195" s="410"/>
      <c r="Z8195" s="410"/>
      <c r="AA8195" s="410"/>
      <c r="AB8195" s="410"/>
      <c r="AC8195" s="410"/>
      <c r="AD8195" s="410"/>
    </row>
    <row r="8196" spans="1:30" s="30" customFormat="1" x14ac:dyDescent="0.25">
      <c r="A8196"/>
      <c r="B8196"/>
      <c r="C8196" s="33"/>
      <c r="D8196" s="33"/>
      <c r="E8196" s="33"/>
      <c r="F8196" s="33"/>
      <c r="G8196" s="33"/>
      <c r="N8196"/>
      <c r="O8196"/>
      <c r="P8196"/>
      <c r="Q8196"/>
      <c r="R8196"/>
      <c r="S8196"/>
      <c r="T8196"/>
      <c r="U8196"/>
      <c r="V8196"/>
      <c r="W8196"/>
      <c r="X8196" s="410"/>
      <c r="Y8196" s="410"/>
      <c r="Z8196" s="410"/>
      <c r="AA8196" s="410"/>
      <c r="AB8196" s="410"/>
      <c r="AC8196" s="410"/>
      <c r="AD8196" s="410"/>
    </row>
    <row r="8197" spans="1:30" s="30" customFormat="1" x14ac:dyDescent="0.25">
      <c r="A8197"/>
      <c r="B8197"/>
      <c r="C8197" s="33"/>
      <c r="D8197" s="33"/>
      <c r="E8197" s="33"/>
      <c r="F8197" s="33"/>
      <c r="G8197" s="33"/>
      <c r="N8197"/>
      <c r="O8197"/>
      <c r="P8197"/>
      <c r="Q8197"/>
      <c r="R8197"/>
      <c r="S8197"/>
      <c r="T8197"/>
      <c r="U8197"/>
      <c r="V8197"/>
      <c r="W8197"/>
      <c r="X8197" s="410"/>
      <c r="Y8197" s="410"/>
      <c r="Z8197" s="410"/>
      <c r="AA8197" s="410"/>
      <c r="AB8197" s="410"/>
      <c r="AC8197" s="410"/>
      <c r="AD8197" s="410"/>
    </row>
    <row r="8198" spans="1:30" s="30" customFormat="1" x14ac:dyDescent="0.25">
      <c r="A8198"/>
      <c r="B8198"/>
      <c r="C8198" s="33"/>
      <c r="D8198" s="33"/>
      <c r="E8198" s="33"/>
      <c r="F8198" s="33"/>
      <c r="G8198" s="33"/>
      <c r="N8198"/>
      <c r="O8198"/>
      <c r="P8198"/>
      <c r="Q8198"/>
      <c r="R8198"/>
      <c r="S8198"/>
      <c r="T8198"/>
      <c r="U8198"/>
      <c r="V8198"/>
      <c r="W8198"/>
      <c r="X8198" s="410"/>
      <c r="Y8198" s="410"/>
      <c r="Z8198" s="410"/>
      <c r="AA8198" s="410"/>
      <c r="AB8198" s="410"/>
      <c r="AC8198" s="410"/>
      <c r="AD8198" s="410"/>
    </row>
    <row r="8199" spans="1:30" s="30" customFormat="1" x14ac:dyDescent="0.25">
      <c r="A8199"/>
      <c r="B8199"/>
      <c r="C8199" s="33"/>
      <c r="D8199" s="33"/>
      <c r="E8199" s="33"/>
      <c r="F8199" s="33"/>
      <c r="G8199" s="33"/>
      <c r="N8199"/>
      <c r="O8199"/>
      <c r="P8199"/>
      <c r="Q8199"/>
      <c r="R8199"/>
      <c r="S8199"/>
      <c r="T8199"/>
      <c r="U8199"/>
      <c r="V8199"/>
      <c r="W8199"/>
      <c r="X8199" s="410"/>
      <c r="Y8199" s="410"/>
      <c r="Z8199" s="410"/>
      <c r="AA8199" s="410"/>
      <c r="AB8199" s="410"/>
      <c r="AC8199" s="410"/>
      <c r="AD8199" s="410"/>
    </row>
    <row r="8200" spans="1:30" s="30" customFormat="1" x14ac:dyDescent="0.25">
      <c r="A8200"/>
      <c r="B8200"/>
      <c r="C8200" s="33"/>
      <c r="D8200" s="33"/>
      <c r="E8200" s="33"/>
      <c r="F8200" s="33"/>
      <c r="G8200" s="33"/>
      <c r="N8200"/>
      <c r="O8200"/>
      <c r="P8200"/>
      <c r="Q8200"/>
      <c r="R8200"/>
      <c r="S8200"/>
      <c r="T8200"/>
      <c r="U8200"/>
      <c r="V8200"/>
      <c r="W8200"/>
      <c r="X8200" s="410"/>
      <c r="Y8200" s="410"/>
      <c r="Z8200" s="410"/>
      <c r="AA8200" s="410"/>
      <c r="AB8200" s="410"/>
      <c r="AC8200" s="410"/>
      <c r="AD8200" s="410"/>
    </row>
    <row r="8201" spans="1:30" s="30" customFormat="1" x14ac:dyDescent="0.25">
      <c r="A8201"/>
      <c r="B8201"/>
      <c r="C8201" s="33"/>
      <c r="D8201" s="33"/>
      <c r="E8201" s="33"/>
      <c r="F8201" s="33"/>
      <c r="G8201" s="33"/>
      <c r="N8201"/>
      <c r="O8201"/>
      <c r="P8201"/>
      <c r="Q8201"/>
      <c r="R8201"/>
      <c r="S8201"/>
      <c r="T8201"/>
      <c r="U8201"/>
      <c r="V8201"/>
      <c r="W8201"/>
      <c r="X8201" s="410"/>
      <c r="Y8201" s="410"/>
      <c r="Z8201" s="410"/>
      <c r="AA8201" s="410"/>
      <c r="AB8201" s="410"/>
      <c r="AC8201" s="410"/>
      <c r="AD8201" s="410"/>
    </row>
    <row r="8202" spans="1:30" s="30" customFormat="1" x14ac:dyDescent="0.25">
      <c r="A8202"/>
      <c r="B8202"/>
      <c r="C8202" s="33"/>
      <c r="D8202" s="33"/>
      <c r="E8202" s="33"/>
      <c r="F8202" s="33"/>
      <c r="G8202" s="33"/>
      <c r="N8202"/>
      <c r="O8202"/>
      <c r="P8202"/>
      <c r="Q8202"/>
      <c r="R8202"/>
      <c r="S8202"/>
      <c r="T8202"/>
      <c r="U8202"/>
      <c r="V8202"/>
      <c r="W8202"/>
      <c r="X8202" s="410"/>
      <c r="Y8202" s="410"/>
      <c r="Z8202" s="410"/>
      <c r="AA8202" s="410"/>
      <c r="AB8202" s="410"/>
      <c r="AC8202" s="410"/>
      <c r="AD8202" s="410"/>
    </row>
    <row r="8203" spans="1:30" s="30" customFormat="1" x14ac:dyDescent="0.25">
      <c r="A8203"/>
      <c r="B8203"/>
      <c r="C8203" s="33"/>
      <c r="D8203" s="33"/>
      <c r="E8203" s="33"/>
      <c r="F8203" s="33"/>
      <c r="G8203" s="33"/>
      <c r="N8203"/>
      <c r="O8203"/>
      <c r="P8203"/>
      <c r="Q8203"/>
      <c r="R8203"/>
      <c r="S8203"/>
      <c r="T8203"/>
      <c r="U8203"/>
      <c r="V8203"/>
      <c r="W8203"/>
      <c r="X8203" s="410"/>
      <c r="Y8203" s="410"/>
      <c r="Z8203" s="410"/>
      <c r="AA8203" s="410"/>
      <c r="AB8203" s="410"/>
      <c r="AC8203" s="410"/>
      <c r="AD8203" s="410"/>
    </row>
    <row r="8204" spans="1:30" s="30" customFormat="1" x14ac:dyDescent="0.25">
      <c r="A8204"/>
      <c r="B8204"/>
      <c r="C8204" s="33"/>
      <c r="D8204" s="33"/>
      <c r="E8204" s="33"/>
      <c r="F8204" s="33"/>
      <c r="G8204" s="33"/>
      <c r="N8204"/>
      <c r="O8204"/>
      <c r="P8204"/>
      <c r="Q8204"/>
      <c r="R8204"/>
      <c r="S8204"/>
      <c r="T8204"/>
      <c r="U8204"/>
      <c r="V8204"/>
      <c r="W8204"/>
      <c r="X8204" s="410"/>
      <c r="Y8204" s="410"/>
      <c r="Z8204" s="410"/>
      <c r="AA8204" s="410"/>
      <c r="AB8204" s="410"/>
      <c r="AC8204" s="410"/>
      <c r="AD8204" s="410"/>
    </row>
    <row r="8205" spans="1:30" s="30" customFormat="1" x14ac:dyDescent="0.25">
      <c r="A8205"/>
      <c r="B8205"/>
      <c r="C8205" s="33"/>
      <c r="D8205" s="33"/>
      <c r="E8205" s="33"/>
      <c r="F8205" s="33"/>
      <c r="G8205" s="33"/>
      <c r="N8205"/>
      <c r="O8205"/>
      <c r="P8205"/>
      <c r="Q8205"/>
      <c r="R8205"/>
      <c r="S8205"/>
      <c r="T8205"/>
      <c r="U8205"/>
      <c r="V8205"/>
      <c r="W8205"/>
      <c r="X8205" s="410"/>
      <c r="Y8205" s="410"/>
      <c r="Z8205" s="410"/>
      <c r="AA8205" s="410"/>
      <c r="AB8205" s="410"/>
      <c r="AC8205" s="410"/>
      <c r="AD8205" s="410"/>
    </row>
    <row r="8206" spans="1:30" s="30" customFormat="1" x14ac:dyDescent="0.25">
      <c r="A8206"/>
      <c r="B8206"/>
      <c r="C8206" s="33"/>
      <c r="D8206" s="33"/>
      <c r="E8206" s="33"/>
      <c r="F8206" s="33"/>
      <c r="G8206" s="33"/>
      <c r="N8206"/>
      <c r="O8206"/>
      <c r="P8206"/>
      <c r="Q8206"/>
      <c r="R8206"/>
      <c r="S8206"/>
      <c r="T8206"/>
      <c r="U8206"/>
      <c r="V8206"/>
      <c r="W8206"/>
      <c r="X8206" s="410"/>
      <c r="Y8206" s="410"/>
      <c r="Z8206" s="410"/>
      <c r="AA8206" s="410"/>
      <c r="AB8206" s="410"/>
      <c r="AC8206" s="410"/>
      <c r="AD8206" s="410"/>
    </row>
    <row r="8207" spans="1:30" s="30" customFormat="1" x14ac:dyDescent="0.25">
      <c r="A8207"/>
      <c r="B8207"/>
      <c r="C8207" s="33"/>
      <c r="D8207" s="33"/>
      <c r="E8207" s="33"/>
      <c r="F8207" s="33"/>
      <c r="G8207" s="33"/>
      <c r="N8207"/>
      <c r="O8207"/>
      <c r="P8207"/>
      <c r="Q8207"/>
      <c r="R8207"/>
      <c r="S8207"/>
      <c r="T8207"/>
      <c r="U8207"/>
      <c r="V8207"/>
      <c r="W8207"/>
      <c r="X8207" s="410"/>
      <c r="Y8207" s="410"/>
      <c r="Z8207" s="410"/>
      <c r="AA8207" s="410"/>
      <c r="AB8207" s="410"/>
      <c r="AC8207" s="410"/>
      <c r="AD8207" s="410"/>
    </row>
    <row r="8208" spans="1:30" s="30" customFormat="1" x14ac:dyDescent="0.25">
      <c r="A8208"/>
      <c r="B8208"/>
      <c r="C8208" s="33"/>
      <c r="D8208" s="33"/>
      <c r="E8208" s="33"/>
      <c r="F8208" s="33"/>
      <c r="G8208" s="33"/>
      <c r="N8208"/>
      <c r="O8208"/>
      <c r="P8208"/>
      <c r="Q8208"/>
      <c r="R8208"/>
      <c r="S8208"/>
      <c r="T8208"/>
      <c r="U8208"/>
      <c r="V8208"/>
      <c r="W8208"/>
      <c r="X8208" s="410"/>
      <c r="Y8208" s="410"/>
      <c r="Z8208" s="410"/>
      <c r="AA8208" s="410"/>
      <c r="AB8208" s="410"/>
      <c r="AC8208" s="410"/>
      <c r="AD8208" s="410"/>
    </row>
    <row r="8209" spans="1:30" s="30" customFormat="1" x14ac:dyDescent="0.25">
      <c r="A8209"/>
      <c r="B8209"/>
      <c r="C8209" s="33"/>
      <c r="D8209" s="33"/>
      <c r="E8209" s="33"/>
      <c r="F8209" s="33"/>
      <c r="G8209" s="33"/>
      <c r="N8209"/>
      <c r="O8209"/>
      <c r="P8209"/>
      <c r="Q8209"/>
      <c r="R8209"/>
      <c r="S8209"/>
      <c r="T8209"/>
      <c r="U8209"/>
      <c r="V8209"/>
      <c r="W8209"/>
      <c r="X8209" s="410"/>
      <c r="Y8209" s="410"/>
      <c r="Z8209" s="410"/>
      <c r="AA8209" s="410"/>
      <c r="AB8209" s="410"/>
      <c r="AC8209" s="410"/>
      <c r="AD8209" s="410"/>
    </row>
    <row r="8210" spans="1:30" s="30" customFormat="1" x14ac:dyDescent="0.25">
      <c r="A8210"/>
      <c r="B8210"/>
      <c r="C8210" s="33"/>
      <c r="D8210" s="33"/>
      <c r="E8210" s="33"/>
      <c r="F8210" s="33"/>
      <c r="G8210" s="33"/>
      <c r="N8210"/>
      <c r="O8210"/>
      <c r="P8210"/>
      <c r="Q8210"/>
      <c r="R8210"/>
      <c r="S8210"/>
      <c r="T8210"/>
      <c r="U8210"/>
      <c r="V8210"/>
      <c r="W8210"/>
      <c r="X8210" s="410"/>
      <c r="Y8210" s="410"/>
      <c r="Z8210" s="410"/>
      <c r="AA8210" s="410"/>
      <c r="AB8210" s="410"/>
      <c r="AC8210" s="410"/>
      <c r="AD8210" s="410"/>
    </row>
    <row r="8211" spans="1:30" s="30" customFormat="1" x14ac:dyDescent="0.25">
      <c r="A8211"/>
      <c r="B8211"/>
      <c r="C8211" s="33"/>
      <c r="D8211" s="33"/>
      <c r="E8211" s="33"/>
      <c r="F8211" s="33"/>
      <c r="G8211" s="33"/>
      <c r="N8211"/>
      <c r="O8211"/>
      <c r="P8211"/>
      <c r="Q8211"/>
      <c r="R8211"/>
      <c r="S8211"/>
      <c r="T8211"/>
      <c r="U8211"/>
      <c r="V8211"/>
      <c r="W8211"/>
      <c r="X8211" s="410"/>
      <c r="Y8211" s="410"/>
      <c r="Z8211" s="410"/>
      <c r="AA8211" s="410"/>
      <c r="AB8211" s="410"/>
      <c r="AC8211" s="410"/>
      <c r="AD8211" s="410"/>
    </row>
    <row r="8212" spans="1:30" s="30" customFormat="1" x14ac:dyDescent="0.25">
      <c r="A8212"/>
      <c r="B8212"/>
      <c r="C8212" s="33"/>
      <c r="D8212" s="33"/>
      <c r="E8212" s="33"/>
      <c r="F8212" s="33"/>
      <c r="G8212" s="33"/>
      <c r="N8212"/>
      <c r="O8212"/>
      <c r="P8212"/>
      <c r="Q8212"/>
      <c r="R8212"/>
      <c r="S8212"/>
      <c r="T8212"/>
      <c r="U8212"/>
      <c r="V8212"/>
      <c r="W8212"/>
      <c r="X8212" s="410"/>
      <c r="Y8212" s="410"/>
      <c r="Z8212" s="410"/>
      <c r="AA8212" s="410"/>
      <c r="AB8212" s="410"/>
      <c r="AC8212" s="410"/>
      <c r="AD8212" s="410"/>
    </row>
    <row r="8213" spans="1:30" s="30" customFormat="1" x14ac:dyDescent="0.25">
      <c r="A8213"/>
      <c r="B8213"/>
      <c r="C8213" s="33"/>
      <c r="D8213" s="33"/>
      <c r="E8213" s="33"/>
      <c r="F8213" s="33"/>
      <c r="G8213" s="33"/>
      <c r="N8213"/>
      <c r="O8213"/>
      <c r="P8213"/>
      <c r="Q8213"/>
      <c r="R8213"/>
      <c r="S8213"/>
      <c r="T8213"/>
      <c r="U8213"/>
      <c r="V8213"/>
      <c r="W8213"/>
      <c r="X8213" s="410"/>
      <c r="Y8213" s="410"/>
      <c r="Z8213" s="410"/>
      <c r="AA8213" s="410"/>
      <c r="AB8213" s="410"/>
      <c r="AC8213" s="410"/>
      <c r="AD8213" s="410"/>
    </row>
    <row r="8214" spans="1:30" s="30" customFormat="1" x14ac:dyDescent="0.25">
      <c r="A8214"/>
      <c r="B8214"/>
      <c r="C8214" s="33"/>
      <c r="D8214" s="33"/>
      <c r="E8214" s="33"/>
      <c r="F8214" s="33"/>
      <c r="G8214" s="33"/>
      <c r="N8214"/>
      <c r="O8214"/>
      <c r="P8214"/>
      <c r="Q8214"/>
      <c r="R8214"/>
      <c r="S8214"/>
      <c r="T8214"/>
      <c r="U8214"/>
      <c r="V8214"/>
      <c r="W8214"/>
      <c r="X8214" s="410"/>
      <c r="Y8214" s="410"/>
      <c r="Z8214" s="410"/>
      <c r="AA8214" s="410"/>
      <c r="AB8214" s="410"/>
      <c r="AC8214" s="410"/>
      <c r="AD8214" s="410"/>
    </row>
    <row r="8215" spans="1:30" s="30" customFormat="1" x14ac:dyDescent="0.25">
      <c r="A8215"/>
      <c r="B8215"/>
      <c r="C8215" s="33"/>
      <c r="D8215" s="33"/>
      <c r="E8215" s="33"/>
      <c r="F8215" s="33"/>
      <c r="G8215" s="33"/>
      <c r="N8215"/>
      <c r="O8215"/>
      <c r="P8215"/>
      <c r="Q8215"/>
      <c r="R8215"/>
      <c r="S8215"/>
      <c r="T8215"/>
      <c r="U8215"/>
      <c r="V8215"/>
      <c r="W8215"/>
      <c r="X8215" s="410"/>
      <c r="Y8215" s="410"/>
      <c r="Z8215" s="410"/>
      <c r="AA8215" s="410"/>
      <c r="AB8215" s="410"/>
      <c r="AC8215" s="410"/>
      <c r="AD8215" s="410"/>
    </row>
    <row r="8216" spans="1:30" s="30" customFormat="1" x14ac:dyDescent="0.25">
      <c r="A8216"/>
      <c r="B8216"/>
      <c r="C8216" s="33"/>
      <c r="D8216" s="33"/>
      <c r="E8216" s="33"/>
      <c r="F8216" s="33"/>
      <c r="G8216" s="33"/>
      <c r="N8216"/>
      <c r="O8216"/>
      <c r="P8216"/>
      <c r="Q8216"/>
      <c r="R8216"/>
      <c r="S8216"/>
      <c r="T8216"/>
      <c r="U8216"/>
      <c r="V8216"/>
      <c r="W8216"/>
      <c r="X8216" s="410"/>
      <c r="Y8216" s="410"/>
      <c r="Z8216" s="410"/>
      <c r="AA8216" s="410"/>
      <c r="AB8216" s="410"/>
      <c r="AC8216" s="410"/>
      <c r="AD8216" s="410"/>
    </row>
    <row r="8217" spans="1:30" s="30" customFormat="1" x14ac:dyDescent="0.25">
      <c r="A8217"/>
      <c r="B8217"/>
      <c r="C8217" s="33"/>
      <c r="D8217" s="33"/>
      <c r="E8217" s="33"/>
      <c r="F8217" s="33"/>
      <c r="G8217" s="33"/>
      <c r="N8217"/>
      <c r="O8217"/>
      <c r="P8217"/>
      <c r="Q8217"/>
      <c r="R8217"/>
      <c r="S8217"/>
      <c r="T8217"/>
      <c r="U8217"/>
      <c r="V8217"/>
      <c r="W8217"/>
      <c r="X8217" s="410"/>
      <c r="Y8217" s="410"/>
      <c r="Z8217" s="410"/>
      <c r="AA8217" s="410"/>
      <c r="AB8217" s="410"/>
      <c r="AC8217" s="410"/>
      <c r="AD8217" s="410"/>
    </row>
    <row r="8218" spans="1:30" s="30" customFormat="1" x14ac:dyDescent="0.25">
      <c r="A8218"/>
      <c r="B8218"/>
      <c r="C8218" s="33"/>
      <c r="D8218" s="33"/>
      <c r="E8218" s="33"/>
      <c r="F8218" s="33"/>
      <c r="G8218" s="33"/>
      <c r="N8218"/>
      <c r="O8218"/>
      <c r="P8218"/>
      <c r="Q8218"/>
      <c r="R8218"/>
      <c r="S8218"/>
      <c r="T8218"/>
      <c r="U8218"/>
      <c r="V8218"/>
      <c r="W8218"/>
      <c r="X8218" s="410"/>
      <c r="Y8218" s="410"/>
      <c r="Z8218" s="410"/>
      <c r="AA8218" s="410"/>
      <c r="AB8218" s="410"/>
      <c r="AC8218" s="410"/>
      <c r="AD8218" s="410"/>
    </row>
    <row r="8219" spans="1:30" s="30" customFormat="1" x14ac:dyDescent="0.25">
      <c r="A8219"/>
      <c r="B8219"/>
      <c r="C8219" s="33"/>
      <c r="D8219" s="33"/>
      <c r="E8219" s="33"/>
      <c r="F8219" s="33"/>
      <c r="G8219" s="33"/>
      <c r="N8219"/>
      <c r="O8219"/>
      <c r="P8219"/>
      <c r="Q8219"/>
      <c r="R8219"/>
      <c r="S8219"/>
      <c r="T8219"/>
      <c r="U8219"/>
      <c r="V8219"/>
      <c r="W8219"/>
      <c r="X8219" s="410"/>
      <c r="Y8219" s="410"/>
      <c r="Z8219" s="410"/>
      <c r="AA8219" s="410"/>
      <c r="AB8219" s="410"/>
      <c r="AC8219" s="410"/>
      <c r="AD8219" s="410"/>
    </row>
    <row r="8220" spans="1:30" s="30" customFormat="1" x14ac:dyDescent="0.25">
      <c r="A8220"/>
      <c r="B8220"/>
      <c r="C8220" s="33"/>
      <c r="D8220" s="33"/>
      <c r="E8220" s="33"/>
      <c r="F8220" s="33"/>
      <c r="G8220" s="33"/>
      <c r="N8220"/>
      <c r="O8220"/>
      <c r="P8220"/>
      <c r="Q8220"/>
      <c r="R8220"/>
      <c r="S8220"/>
      <c r="T8220"/>
      <c r="U8220"/>
      <c r="V8220"/>
      <c r="W8220"/>
      <c r="X8220" s="410"/>
      <c r="Y8220" s="410"/>
      <c r="Z8220" s="410"/>
      <c r="AA8220" s="410"/>
      <c r="AB8220" s="410"/>
      <c r="AC8220" s="410"/>
      <c r="AD8220" s="410"/>
    </row>
    <row r="8221" spans="1:30" s="30" customFormat="1" x14ac:dyDescent="0.25">
      <c r="A8221"/>
      <c r="B8221"/>
      <c r="C8221" s="33"/>
      <c r="D8221" s="33"/>
      <c r="E8221" s="33"/>
      <c r="F8221" s="33"/>
      <c r="G8221" s="33"/>
      <c r="N8221"/>
      <c r="O8221"/>
      <c r="P8221"/>
      <c r="Q8221"/>
      <c r="R8221"/>
      <c r="S8221"/>
      <c r="T8221"/>
      <c r="U8221"/>
      <c r="V8221"/>
      <c r="W8221"/>
      <c r="X8221" s="410"/>
      <c r="Y8221" s="410"/>
      <c r="Z8221" s="410"/>
      <c r="AA8221" s="410"/>
      <c r="AB8221" s="410"/>
      <c r="AC8221" s="410"/>
      <c r="AD8221" s="410"/>
    </row>
    <row r="8222" spans="1:30" s="30" customFormat="1" x14ac:dyDescent="0.25">
      <c r="A8222"/>
      <c r="B8222"/>
      <c r="C8222" s="33"/>
      <c r="D8222" s="33"/>
      <c r="E8222" s="33"/>
      <c r="F8222" s="33"/>
      <c r="G8222" s="33"/>
      <c r="N8222"/>
      <c r="O8222"/>
      <c r="P8222"/>
      <c r="Q8222"/>
      <c r="R8222"/>
      <c r="S8222"/>
      <c r="T8222"/>
      <c r="U8222"/>
      <c r="V8222"/>
      <c r="W8222"/>
      <c r="X8222" s="410"/>
      <c r="Y8222" s="410"/>
      <c r="Z8222" s="410"/>
      <c r="AA8222" s="410"/>
      <c r="AB8222" s="410"/>
      <c r="AC8222" s="410"/>
      <c r="AD8222" s="410"/>
    </row>
    <row r="8223" spans="1:30" s="30" customFormat="1" x14ac:dyDescent="0.25">
      <c r="A8223"/>
      <c r="B8223"/>
      <c r="C8223" s="33"/>
      <c r="D8223" s="33"/>
      <c r="E8223" s="33"/>
      <c r="F8223" s="33"/>
      <c r="G8223" s="33"/>
      <c r="N8223"/>
      <c r="O8223"/>
      <c r="P8223"/>
      <c r="Q8223"/>
      <c r="R8223"/>
      <c r="S8223"/>
      <c r="T8223"/>
      <c r="U8223"/>
      <c r="V8223"/>
      <c r="W8223"/>
      <c r="X8223" s="410"/>
      <c r="Y8223" s="410"/>
      <c r="Z8223" s="410"/>
      <c r="AA8223" s="410"/>
      <c r="AB8223" s="410"/>
      <c r="AC8223" s="410"/>
      <c r="AD8223" s="410"/>
    </row>
    <row r="8224" spans="1:30" s="30" customFormat="1" x14ac:dyDescent="0.25">
      <c r="A8224"/>
      <c r="B8224"/>
      <c r="C8224" s="33"/>
      <c r="D8224" s="33"/>
      <c r="E8224" s="33"/>
      <c r="F8224" s="33"/>
      <c r="G8224" s="33"/>
      <c r="N8224"/>
      <c r="O8224"/>
      <c r="P8224"/>
      <c r="Q8224"/>
      <c r="R8224"/>
      <c r="S8224"/>
      <c r="T8224"/>
      <c r="U8224"/>
      <c r="V8224"/>
      <c r="W8224"/>
      <c r="X8224" s="410"/>
      <c r="Y8224" s="410"/>
      <c r="Z8224" s="410"/>
      <c r="AA8224" s="410"/>
      <c r="AB8224" s="410"/>
      <c r="AC8224" s="410"/>
      <c r="AD8224" s="410"/>
    </row>
    <row r="8225" spans="1:30" s="30" customFormat="1" x14ac:dyDescent="0.25">
      <c r="A8225"/>
      <c r="B8225"/>
      <c r="C8225" s="33"/>
      <c r="D8225" s="33"/>
      <c r="E8225" s="33"/>
      <c r="F8225" s="33"/>
      <c r="G8225" s="33"/>
      <c r="N8225"/>
      <c r="O8225"/>
      <c r="P8225"/>
      <c r="Q8225"/>
      <c r="R8225"/>
      <c r="S8225"/>
      <c r="T8225"/>
      <c r="U8225"/>
      <c r="V8225"/>
      <c r="W8225"/>
      <c r="X8225" s="410"/>
      <c r="Y8225" s="410"/>
      <c r="Z8225" s="410"/>
      <c r="AA8225" s="410"/>
      <c r="AB8225" s="410"/>
      <c r="AC8225" s="410"/>
      <c r="AD8225" s="410"/>
    </row>
    <row r="8226" spans="1:30" s="30" customFormat="1" x14ac:dyDescent="0.25">
      <c r="A8226"/>
      <c r="B8226"/>
      <c r="C8226" s="33"/>
      <c r="D8226" s="33"/>
      <c r="E8226" s="33"/>
      <c r="F8226" s="33"/>
      <c r="G8226" s="33"/>
      <c r="N8226"/>
      <c r="O8226"/>
      <c r="P8226"/>
      <c r="Q8226"/>
      <c r="R8226"/>
      <c r="S8226"/>
      <c r="T8226"/>
      <c r="U8226"/>
      <c r="V8226"/>
      <c r="W8226"/>
      <c r="X8226" s="410"/>
      <c r="Y8226" s="410"/>
      <c r="Z8226" s="410"/>
      <c r="AA8226" s="410"/>
      <c r="AB8226" s="410"/>
      <c r="AC8226" s="410"/>
      <c r="AD8226" s="410"/>
    </row>
    <row r="8227" spans="1:30" s="30" customFormat="1" x14ac:dyDescent="0.25">
      <c r="A8227"/>
      <c r="B8227"/>
      <c r="C8227" s="33"/>
      <c r="D8227" s="33"/>
      <c r="E8227" s="33"/>
      <c r="F8227" s="33"/>
      <c r="G8227" s="33"/>
      <c r="N8227"/>
      <c r="O8227"/>
      <c r="P8227"/>
      <c r="Q8227"/>
      <c r="R8227"/>
      <c r="S8227"/>
      <c r="T8227"/>
      <c r="U8227"/>
      <c r="V8227"/>
      <c r="W8227"/>
      <c r="X8227" s="410"/>
      <c r="Y8227" s="410"/>
      <c r="Z8227" s="410"/>
      <c r="AA8227" s="410"/>
      <c r="AB8227" s="410"/>
      <c r="AC8227" s="410"/>
      <c r="AD8227" s="410"/>
    </row>
    <row r="8228" spans="1:30" s="30" customFormat="1" x14ac:dyDescent="0.25">
      <c r="A8228"/>
      <c r="B8228"/>
      <c r="C8228" s="33"/>
      <c r="D8228" s="33"/>
      <c r="E8228" s="33"/>
      <c r="F8228" s="33"/>
      <c r="G8228" s="33"/>
      <c r="N8228"/>
      <c r="O8228"/>
      <c r="P8228"/>
      <c r="Q8228"/>
      <c r="R8228"/>
      <c r="S8228"/>
      <c r="T8228"/>
      <c r="U8228"/>
      <c r="V8228"/>
      <c r="W8228"/>
      <c r="X8228" s="410"/>
      <c r="Y8228" s="410"/>
      <c r="Z8228" s="410"/>
      <c r="AA8228" s="410"/>
      <c r="AB8228" s="410"/>
      <c r="AC8228" s="410"/>
      <c r="AD8228" s="410"/>
    </row>
    <row r="8229" spans="1:30" s="30" customFormat="1" x14ac:dyDescent="0.25">
      <c r="A8229"/>
      <c r="B8229"/>
      <c r="C8229" s="33"/>
      <c r="D8229" s="33"/>
      <c r="E8229" s="33"/>
      <c r="F8229" s="33"/>
      <c r="G8229" s="33"/>
      <c r="N8229"/>
      <c r="O8229"/>
      <c r="P8229"/>
      <c r="Q8229"/>
      <c r="R8229"/>
      <c r="S8229"/>
      <c r="T8229"/>
      <c r="U8229"/>
      <c r="V8229"/>
      <c r="W8229"/>
      <c r="X8229" s="410"/>
      <c r="Y8229" s="410"/>
      <c r="Z8229" s="410"/>
      <c r="AA8229" s="410"/>
      <c r="AB8229" s="410"/>
      <c r="AC8229" s="410"/>
      <c r="AD8229" s="410"/>
    </row>
    <row r="8230" spans="1:30" s="30" customFormat="1" x14ac:dyDescent="0.25">
      <c r="A8230"/>
      <c r="B8230"/>
      <c r="C8230" s="33"/>
      <c r="D8230" s="33"/>
      <c r="E8230" s="33"/>
      <c r="F8230" s="33"/>
      <c r="G8230" s="33"/>
      <c r="N8230"/>
      <c r="O8230"/>
      <c r="P8230"/>
      <c r="Q8230"/>
      <c r="R8230"/>
      <c r="S8230"/>
      <c r="T8230"/>
      <c r="U8230"/>
      <c r="V8230"/>
      <c r="W8230"/>
      <c r="X8230" s="410"/>
      <c r="Y8230" s="410"/>
      <c r="Z8230" s="410"/>
      <c r="AA8230" s="410"/>
      <c r="AB8230" s="410"/>
      <c r="AC8230" s="410"/>
      <c r="AD8230" s="410"/>
    </row>
    <row r="8231" spans="1:30" s="30" customFormat="1" x14ac:dyDescent="0.25">
      <c r="A8231"/>
      <c r="B8231"/>
      <c r="C8231" s="33"/>
      <c r="D8231" s="33"/>
      <c r="E8231" s="33"/>
      <c r="F8231" s="33"/>
      <c r="G8231" s="33"/>
      <c r="N8231"/>
      <c r="O8231"/>
      <c r="P8231"/>
      <c r="Q8231"/>
      <c r="R8231"/>
      <c r="S8231"/>
      <c r="T8231"/>
      <c r="U8231"/>
      <c r="V8231"/>
      <c r="W8231"/>
      <c r="X8231" s="410"/>
      <c r="Y8231" s="410"/>
      <c r="Z8231" s="410"/>
      <c r="AA8231" s="410"/>
      <c r="AB8231" s="410"/>
      <c r="AC8231" s="410"/>
      <c r="AD8231" s="410"/>
    </row>
    <row r="8232" spans="1:30" s="30" customFormat="1" x14ac:dyDescent="0.25">
      <c r="A8232"/>
      <c r="B8232"/>
      <c r="C8232" s="33"/>
      <c r="D8232" s="33"/>
      <c r="E8232" s="33"/>
      <c r="F8232" s="33"/>
      <c r="G8232" s="33"/>
      <c r="N8232"/>
      <c r="O8232"/>
      <c r="P8232"/>
      <c r="Q8232"/>
      <c r="R8232"/>
      <c r="S8232"/>
      <c r="T8232"/>
      <c r="U8232"/>
      <c r="V8232"/>
      <c r="W8232"/>
      <c r="X8232" s="410"/>
      <c r="Y8232" s="410"/>
      <c r="Z8232" s="410"/>
      <c r="AA8232" s="410"/>
      <c r="AB8232" s="410"/>
      <c r="AC8232" s="410"/>
      <c r="AD8232" s="410"/>
    </row>
    <row r="8233" spans="1:30" s="30" customFormat="1" x14ac:dyDescent="0.25">
      <c r="A8233"/>
      <c r="B8233"/>
      <c r="C8233" s="33"/>
      <c r="D8233" s="33"/>
      <c r="E8233" s="33"/>
      <c r="F8233" s="33"/>
      <c r="G8233" s="33"/>
      <c r="N8233"/>
      <c r="O8233"/>
      <c r="P8233"/>
      <c r="Q8233"/>
      <c r="R8233"/>
      <c r="S8233"/>
      <c r="T8233"/>
      <c r="U8233"/>
      <c r="V8233"/>
      <c r="W8233"/>
      <c r="X8233" s="410"/>
      <c r="Y8233" s="410"/>
      <c r="Z8233" s="410"/>
      <c r="AA8233" s="410"/>
      <c r="AB8233" s="410"/>
      <c r="AC8233" s="410"/>
      <c r="AD8233" s="410"/>
    </row>
    <row r="8234" spans="1:30" s="30" customFormat="1" x14ac:dyDescent="0.25">
      <c r="A8234"/>
      <c r="B8234"/>
      <c r="C8234" s="33"/>
      <c r="D8234" s="33"/>
      <c r="E8234" s="33"/>
      <c r="F8234" s="33"/>
      <c r="G8234" s="33"/>
      <c r="N8234"/>
      <c r="O8234"/>
      <c r="P8234"/>
      <c r="Q8234"/>
      <c r="R8234"/>
      <c r="S8234"/>
      <c r="T8234"/>
      <c r="U8234"/>
      <c r="V8234"/>
      <c r="W8234"/>
      <c r="X8234" s="410"/>
      <c r="Y8234" s="410"/>
      <c r="Z8234" s="410"/>
      <c r="AA8234" s="410"/>
      <c r="AB8234" s="410"/>
      <c r="AC8234" s="410"/>
      <c r="AD8234" s="410"/>
    </row>
    <row r="8235" spans="1:30" s="30" customFormat="1" x14ac:dyDescent="0.25">
      <c r="A8235"/>
      <c r="B8235"/>
      <c r="C8235" s="33"/>
      <c r="D8235" s="33"/>
      <c r="E8235" s="33"/>
      <c r="F8235" s="33"/>
      <c r="G8235" s="33"/>
      <c r="N8235"/>
      <c r="O8235"/>
      <c r="P8235"/>
      <c r="Q8235"/>
      <c r="R8235"/>
      <c r="S8235"/>
      <c r="T8235"/>
      <c r="U8235"/>
      <c r="V8235"/>
      <c r="W8235"/>
      <c r="X8235" s="410"/>
      <c r="Y8235" s="410"/>
      <c r="Z8235" s="410"/>
      <c r="AA8235" s="410"/>
      <c r="AB8235" s="410"/>
      <c r="AC8235" s="410"/>
      <c r="AD8235" s="410"/>
    </row>
    <row r="8236" spans="1:30" s="30" customFormat="1" x14ac:dyDescent="0.25">
      <c r="A8236"/>
      <c r="B8236"/>
      <c r="C8236" s="33"/>
      <c r="D8236" s="33"/>
      <c r="E8236" s="33"/>
      <c r="F8236" s="33"/>
      <c r="G8236" s="33"/>
      <c r="N8236"/>
      <c r="O8236"/>
      <c r="P8236"/>
      <c r="Q8236"/>
      <c r="R8236"/>
      <c r="S8236"/>
      <c r="T8236"/>
      <c r="U8236"/>
      <c r="V8236"/>
      <c r="W8236"/>
      <c r="X8236" s="410"/>
      <c r="Y8236" s="410"/>
      <c r="Z8236" s="410"/>
      <c r="AA8236" s="410"/>
      <c r="AB8236" s="410"/>
      <c r="AC8236" s="410"/>
      <c r="AD8236" s="410"/>
    </row>
    <row r="8237" spans="1:30" s="30" customFormat="1" x14ac:dyDescent="0.25">
      <c r="A8237"/>
      <c r="B8237"/>
      <c r="C8237" s="33"/>
      <c r="D8237" s="33"/>
      <c r="E8237" s="33"/>
      <c r="F8237" s="33"/>
      <c r="G8237" s="33"/>
      <c r="N8237"/>
      <c r="O8237"/>
      <c r="P8237"/>
      <c r="Q8237"/>
      <c r="R8237"/>
      <c r="S8237"/>
      <c r="T8237"/>
      <c r="U8237"/>
      <c r="V8237"/>
      <c r="W8237"/>
      <c r="X8237" s="410"/>
      <c r="Y8237" s="410"/>
      <c r="Z8237" s="410"/>
      <c r="AA8237" s="410"/>
      <c r="AB8237" s="410"/>
      <c r="AC8237" s="410"/>
      <c r="AD8237" s="410"/>
    </row>
    <row r="8238" spans="1:30" x14ac:dyDescent="0.25">
      <c r="A8238"/>
      <c r="B8238"/>
    </row>
    <row r="8239" spans="1:30" x14ac:dyDescent="0.25">
      <c r="A8239"/>
      <c r="B8239"/>
    </row>
    <row r="8240" spans="1:30" x14ac:dyDescent="0.25">
      <c r="A8240"/>
      <c r="B8240"/>
    </row>
  </sheetData>
  <sheetProtection algorithmName="SHA-512" hashValue="Pc8hE2cD5XVyqCqVbEe3OQjzwGzSveJhmktJqU5zTE+Gs1uwp8ffy6cicUbVfwuHVqm/HVReftGVHvJLgBu90w==" saltValue="nf7um23IcVQSNyvFgcVmmQ==" spinCount="100000" sheet="1" selectLockedCells="1" selectUnlockedCells="1"/>
  <mergeCells count="1">
    <mergeCell ref="A1:A2"/>
  </mergeCells>
  <phoneticPr fontId="10" type="noConversion"/>
  <pageMargins left="0.78740157499999996" right="0.78740157499999996" top="0.984251969" bottom="0.984251969" header="0.4921259845" footer="0.4921259845"/>
  <pageSetup paperSize="9"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3659-86FA-4AAA-8B83-4DAD410F7949}">
  <sheetPr>
    <tabColor theme="0" tint="-0.249977111117893"/>
  </sheetPr>
  <dimension ref="A1:R442"/>
  <sheetViews>
    <sheetView zoomScale="80" zoomScaleNormal="80" workbookViewId="0">
      <pane ySplit="1" topLeftCell="A2" activePane="bottomLeft" state="frozen"/>
      <selection activeCell="I446" sqref="I446"/>
      <selection pane="bottomLeft" activeCell="E2" sqref="E2"/>
    </sheetView>
  </sheetViews>
  <sheetFormatPr baseColWidth="10" defaultColWidth="10.7109375" defaultRowHeight="15" x14ac:dyDescent="0.25"/>
  <cols>
    <col min="1" max="1" width="24.7109375" customWidth="1"/>
    <col min="2" max="2" width="19.42578125" bestFit="1" customWidth="1"/>
    <col min="3" max="3" width="13.140625" customWidth="1"/>
    <col min="4" max="4" width="57.42578125" style="224" customWidth="1"/>
    <col min="5" max="5" width="49.28515625" customWidth="1"/>
    <col min="6" max="6" width="13.5703125" customWidth="1"/>
    <col min="9" max="9" width="34.7109375" customWidth="1"/>
    <col min="10" max="10" width="46.28515625" customWidth="1"/>
    <col min="11" max="12" width="4.28515625" customWidth="1"/>
    <col min="13" max="13" width="63.28515625" customWidth="1"/>
  </cols>
  <sheetData>
    <row r="1" spans="1:10" x14ac:dyDescent="0.25">
      <c r="A1" s="68" t="s">
        <v>1635</v>
      </c>
      <c r="B1" s="35" t="s">
        <v>1636</v>
      </c>
      <c r="C1" s="35" t="s">
        <v>1637</v>
      </c>
      <c r="D1" s="493" t="s">
        <v>1638</v>
      </c>
      <c r="E1" s="35" t="s">
        <v>1639</v>
      </c>
      <c r="F1" s="35" t="s">
        <v>29</v>
      </c>
      <c r="G1" s="35" t="s">
        <v>162</v>
      </c>
      <c r="H1" s="35" t="s">
        <v>1640</v>
      </c>
      <c r="I1" s="35" t="s">
        <v>1641</v>
      </c>
      <c r="J1" s="35" t="s">
        <v>2008</v>
      </c>
    </row>
    <row r="2" spans="1:10" x14ac:dyDescent="0.25">
      <c r="A2" t="str">
        <f>Abschlusscheck!$F$46</f>
        <v/>
      </c>
      <c r="B2">
        <f>'Schritt 1 Allgemeine Angaben'!D4</f>
        <v>0</v>
      </c>
      <c r="C2" t="s">
        <v>1642</v>
      </c>
      <c r="D2" s="496" t="s">
        <v>1926</v>
      </c>
      <c r="E2" s="407"/>
      <c r="G2" t="s">
        <v>1643</v>
      </c>
      <c r="H2" s="407">
        <f>'Schritt 1 Allgemeine Angaben'!$D$9</f>
        <v>2022</v>
      </c>
      <c r="I2">
        <f>'Schritt 1 Allgemeine Angaben'!$D$15</f>
        <v>0</v>
      </c>
    </row>
    <row r="3" spans="1:10" x14ac:dyDescent="0.25">
      <c r="D3" s="496" t="s">
        <v>1927</v>
      </c>
      <c r="G3" t="s">
        <v>1643</v>
      </c>
      <c r="H3" s="407">
        <f>'Schritt 1 Allgemeine Angaben'!$D$9</f>
        <v>2022</v>
      </c>
      <c r="I3">
        <f>'Schritt 2a Wärmeverbr. Kat. 1-4'!$D$5</f>
        <v>0</v>
      </c>
    </row>
    <row r="4" spans="1:10" x14ac:dyDescent="0.25">
      <c r="D4" s="496" t="s">
        <v>1928</v>
      </c>
      <c r="G4" t="s">
        <v>1643</v>
      </c>
      <c r="H4" s="407">
        <f>'Schritt 1 Allgemeine Angaben'!$D$9</f>
        <v>2022</v>
      </c>
      <c r="I4">
        <f>'Schritt 2a Wärmeverbr. Kat. 1-4'!$G$5</f>
        <v>0</v>
      </c>
    </row>
    <row r="5" spans="1:10" x14ac:dyDescent="0.25">
      <c r="D5" s="496" t="s">
        <v>1929</v>
      </c>
      <c r="G5" t="s">
        <v>1643</v>
      </c>
      <c r="H5" s="407">
        <f>'Schritt 1 Allgemeine Angaben'!$D$9</f>
        <v>2022</v>
      </c>
      <c r="I5">
        <f>'Schritt 2a Wärmeverbr. Kat. 1-4'!$M$5</f>
        <v>0</v>
      </c>
    </row>
    <row r="6" spans="1:10" x14ac:dyDescent="0.25">
      <c r="D6" s="496" t="s">
        <v>1930</v>
      </c>
      <c r="G6" t="s">
        <v>1643</v>
      </c>
      <c r="H6" s="407">
        <f>'Schritt 1 Allgemeine Angaben'!$D$9</f>
        <v>2022</v>
      </c>
      <c r="I6" s="100">
        <f>'Schritt 2b Stromverbr. Kat. 1-4'!$G$5</f>
        <v>0</v>
      </c>
    </row>
    <row r="7" spans="1:10" x14ac:dyDescent="0.25">
      <c r="D7" s="496" t="s">
        <v>1931</v>
      </c>
      <c r="G7" t="s">
        <v>1643</v>
      </c>
      <c r="H7" s="407">
        <f>'Schritt 1 Allgemeine Angaben'!$D$9</f>
        <v>2022</v>
      </c>
      <c r="I7" s="100">
        <f>'Schritt 2b Stromverbr. Kat. 1-4'!$L$5</f>
        <v>0</v>
      </c>
    </row>
    <row r="8" spans="1:10" x14ac:dyDescent="0.25">
      <c r="D8" s="496" t="s">
        <v>1932</v>
      </c>
      <c r="G8" t="s">
        <v>1643</v>
      </c>
      <c r="H8" s="407">
        <f>'Schritt 1 Allgemeine Angaben'!$D$9</f>
        <v>2022</v>
      </c>
      <c r="I8" s="100">
        <f>'Schritt 3 Verbrauch Kat. 5-7'!N4</f>
        <v>0</v>
      </c>
    </row>
    <row r="9" spans="1:10" x14ac:dyDescent="0.25">
      <c r="D9" s="496" t="s">
        <v>1933</v>
      </c>
      <c r="G9" t="s">
        <v>1643</v>
      </c>
      <c r="H9" s="407">
        <f>'Schritt 1 Allgemeine Angaben'!$D$9</f>
        <v>2022</v>
      </c>
      <c r="I9" s="100">
        <f>'Schritt 3 Verbrauch Kat. 5-7'!N11</f>
        <v>0</v>
      </c>
    </row>
    <row r="10" spans="1:10" x14ac:dyDescent="0.25">
      <c r="D10" s="496" t="s">
        <v>1934</v>
      </c>
      <c r="G10" t="s">
        <v>1643</v>
      </c>
      <c r="H10" s="407">
        <f>'Schritt 1 Allgemeine Angaben'!$D$9</f>
        <v>2022</v>
      </c>
      <c r="I10" s="100">
        <f>'Schritt 3 Verbrauch Kat. 5-7'!N18</f>
        <v>0</v>
      </c>
    </row>
    <row r="11" spans="1:10" x14ac:dyDescent="0.25">
      <c r="D11" s="224" t="s">
        <v>150</v>
      </c>
      <c r="E11" s="121" t="s">
        <v>1795</v>
      </c>
      <c r="G11" t="s">
        <v>1644</v>
      </c>
      <c r="H11" s="407">
        <f>'Schritt 1 Allgemeine Angaben'!$D$9</f>
        <v>2022</v>
      </c>
      <c r="I11">
        <f>Abschlusscheck!H51</f>
        <v>0</v>
      </c>
    </row>
    <row r="12" spans="1:10" x14ac:dyDescent="0.25">
      <c r="D12" s="224" t="s">
        <v>151</v>
      </c>
      <c r="E12" s="121" t="s">
        <v>1795</v>
      </c>
      <c r="G12" t="s">
        <v>1645</v>
      </c>
      <c r="H12" s="407">
        <f>'Schritt 1 Allgemeine Angaben'!$D$9</f>
        <v>2022</v>
      </c>
      <c r="I12" s="118">
        <f>Abschlusscheck!H52*100</f>
        <v>0</v>
      </c>
    </row>
    <row r="13" spans="1:10" x14ac:dyDescent="0.25">
      <c r="D13" s="224" t="s">
        <v>1646</v>
      </c>
      <c r="E13" t="s">
        <v>165</v>
      </c>
      <c r="G13" t="s">
        <v>1644</v>
      </c>
      <c r="H13" s="407">
        <f>'Schritt 1 Allgemeine Angaben'!$D$9</f>
        <v>2022</v>
      </c>
      <c r="I13">
        <f>Abschlusscheck!G58</f>
        <v>0</v>
      </c>
    </row>
    <row r="14" spans="1:10" x14ac:dyDescent="0.25">
      <c r="D14" s="224" t="s">
        <v>1646</v>
      </c>
      <c r="E14" t="s">
        <v>167</v>
      </c>
      <c r="G14" t="s">
        <v>1644</v>
      </c>
      <c r="H14" s="407">
        <f>'Schritt 1 Allgemeine Angaben'!$D$9</f>
        <v>2022</v>
      </c>
      <c r="I14">
        <f>Abschlusscheck!G59</f>
        <v>0</v>
      </c>
    </row>
    <row r="15" spans="1:10" x14ac:dyDescent="0.25">
      <c r="D15" s="224" t="s">
        <v>1646</v>
      </c>
      <c r="E15" t="s">
        <v>168</v>
      </c>
      <c r="G15" t="s">
        <v>1644</v>
      </c>
      <c r="H15" s="407">
        <f>'Schritt 1 Allgemeine Angaben'!$D$9</f>
        <v>2022</v>
      </c>
      <c r="I15">
        <f>Abschlusscheck!G60</f>
        <v>0</v>
      </c>
    </row>
    <row r="16" spans="1:10" x14ac:dyDescent="0.25">
      <c r="D16" s="224" t="s">
        <v>1646</v>
      </c>
      <c r="E16" t="s">
        <v>170</v>
      </c>
      <c r="G16" t="s">
        <v>1644</v>
      </c>
      <c r="H16" s="407">
        <f>'Schritt 1 Allgemeine Angaben'!$D$9</f>
        <v>2022</v>
      </c>
      <c r="I16">
        <f>Abschlusscheck!G61</f>
        <v>0</v>
      </c>
    </row>
    <row r="17" spans="4:9" x14ac:dyDescent="0.25">
      <c r="D17" s="224" t="s">
        <v>1646</v>
      </c>
      <c r="E17" t="s">
        <v>172</v>
      </c>
      <c r="G17" t="s">
        <v>1644</v>
      </c>
      <c r="H17" s="407">
        <f>'Schritt 1 Allgemeine Angaben'!$D$9</f>
        <v>2022</v>
      </c>
      <c r="I17">
        <f>Abschlusscheck!G62</f>
        <v>0</v>
      </c>
    </row>
    <row r="18" spans="4:9" x14ac:dyDescent="0.25">
      <c r="D18" s="224" t="s">
        <v>1646</v>
      </c>
      <c r="E18" t="s">
        <v>174</v>
      </c>
      <c r="G18" t="s">
        <v>1644</v>
      </c>
      <c r="H18" s="407">
        <f>'Schritt 1 Allgemeine Angaben'!$D$9</f>
        <v>2022</v>
      </c>
      <c r="I18">
        <f>Abschlusscheck!G63</f>
        <v>0</v>
      </c>
    </row>
    <row r="19" spans="4:9" x14ac:dyDescent="0.25">
      <c r="D19" s="224" t="s">
        <v>1646</v>
      </c>
      <c r="E19" t="s">
        <v>177</v>
      </c>
      <c r="G19" t="s">
        <v>1644</v>
      </c>
      <c r="H19" s="407">
        <f>'Schritt 1 Allgemeine Angaben'!$D$9</f>
        <v>2022</v>
      </c>
      <c r="I19">
        <f>Abschlusscheck!G64</f>
        <v>0</v>
      </c>
    </row>
    <row r="20" spans="4:9" x14ac:dyDescent="0.25">
      <c r="D20" s="224" t="s">
        <v>181</v>
      </c>
      <c r="E20" t="s">
        <v>165</v>
      </c>
      <c r="G20" t="s">
        <v>1647</v>
      </c>
      <c r="H20" s="407">
        <f>'Schritt 1 Allgemeine Angaben'!$D$9</f>
        <v>2022</v>
      </c>
      <c r="I20">
        <f>Abschlusscheck!H58</f>
        <v>0</v>
      </c>
    </row>
    <row r="21" spans="4:9" x14ac:dyDescent="0.25">
      <c r="D21" s="224" t="s">
        <v>181</v>
      </c>
      <c r="E21" t="s">
        <v>167</v>
      </c>
      <c r="G21" t="s">
        <v>1647</v>
      </c>
      <c r="H21" s="407">
        <f>'Schritt 1 Allgemeine Angaben'!$D$9</f>
        <v>2022</v>
      </c>
      <c r="I21">
        <f>Abschlusscheck!H59</f>
        <v>0</v>
      </c>
    </row>
    <row r="22" spans="4:9" x14ac:dyDescent="0.25">
      <c r="D22" s="224" t="s">
        <v>181</v>
      </c>
      <c r="E22" t="s">
        <v>168</v>
      </c>
      <c r="G22" t="s">
        <v>1647</v>
      </c>
      <c r="H22" s="407">
        <f>'Schritt 1 Allgemeine Angaben'!$D$9</f>
        <v>2022</v>
      </c>
      <c r="I22">
        <f>Abschlusscheck!H60</f>
        <v>0</v>
      </c>
    </row>
    <row r="23" spans="4:9" x14ac:dyDescent="0.25">
      <c r="D23" s="224" t="s">
        <v>181</v>
      </c>
      <c r="E23" t="s">
        <v>170</v>
      </c>
      <c r="G23" t="s">
        <v>1647</v>
      </c>
      <c r="H23" s="407">
        <f>'Schritt 1 Allgemeine Angaben'!$D$9</f>
        <v>2022</v>
      </c>
      <c r="I23">
        <f>Abschlusscheck!H61</f>
        <v>0</v>
      </c>
    </row>
    <row r="24" spans="4:9" x14ac:dyDescent="0.25">
      <c r="D24" s="494" t="s">
        <v>1935</v>
      </c>
      <c r="E24" t="s">
        <v>170</v>
      </c>
      <c r="G24" t="s">
        <v>1647</v>
      </c>
      <c r="H24" s="407">
        <f>'Schritt 1 Allgemeine Angaben'!$D$9</f>
        <v>2022</v>
      </c>
      <c r="I24">
        <f>Abschlusscheck!J61</f>
        <v>0</v>
      </c>
    </row>
    <row r="25" spans="4:9" x14ac:dyDescent="0.25">
      <c r="D25" s="120" t="s">
        <v>1802</v>
      </c>
      <c r="E25" t="s">
        <v>165</v>
      </c>
      <c r="F25" t="s">
        <v>153</v>
      </c>
      <c r="G25" t="s">
        <v>1649</v>
      </c>
      <c r="H25" s="407">
        <f>'Schritt 1 Allgemeine Angaben'!$D$9</f>
        <v>2022</v>
      </c>
      <c r="I25" s="290">
        <f>Abschlusscheck!L58</f>
        <v>0</v>
      </c>
    </row>
    <row r="26" spans="4:9" x14ac:dyDescent="0.25">
      <c r="D26" s="120" t="s">
        <v>1802</v>
      </c>
      <c r="E26" t="s">
        <v>167</v>
      </c>
      <c r="F26" t="s">
        <v>153</v>
      </c>
      <c r="G26" t="s">
        <v>1649</v>
      </c>
      <c r="H26" s="407">
        <f>'Schritt 1 Allgemeine Angaben'!$D$9</f>
        <v>2022</v>
      </c>
      <c r="I26" s="290">
        <f>Abschlusscheck!L59</f>
        <v>0</v>
      </c>
    </row>
    <row r="27" spans="4:9" x14ac:dyDescent="0.25">
      <c r="D27" s="120" t="s">
        <v>1802</v>
      </c>
      <c r="E27" t="s">
        <v>168</v>
      </c>
      <c r="F27" t="s">
        <v>153</v>
      </c>
      <c r="G27" t="s">
        <v>1649</v>
      </c>
      <c r="H27" s="407">
        <f>'Schritt 1 Allgemeine Angaben'!$D$9</f>
        <v>2022</v>
      </c>
      <c r="I27" s="290">
        <f>Abschlusscheck!L60</f>
        <v>0</v>
      </c>
    </row>
    <row r="28" spans="4:9" x14ac:dyDescent="0.25">
      <c r="D28" s="120" t="s">
        <v>1802</v>
      </c>
      <c r="E28" t="s">
        <v>170</v>
      </c>
      <c r="F28" t="s">
        <v>153</v>
      </c>
      <c r="G28" t="s">
        <v>1649</v>
      </c>
      <c r="H28" s="407">
        <f>'Schritt 1 Allgemeine Angaben'!$D$9</f>
        <v>2022</v>
      </c>
      <c r="I28" s="290">
        <f>Abschlusscheck!L61</f>
        <v>0</v>
      </c>
    </row>
    <row r="29" spans="4:9" x14ac:dyDescent="0.25">
      <c r="D29" s="120" t="s">
        <v>1650</v>
      </c>
      <c r="E29" t="s">
        <v>165</v>
      </c>
      <c r="F29" t="s">
        <v>154</v>
      </c>
      <c r="G29" t="s">
        <v>1649</v>
      </c>
      <c r="H29" s="407">
        <f>'Schritt 1 Allgemeine Angaben'!$D$9</f>
        <v>2022</v>
      </c>
      <c r="I29" s="290">
        <f>Abschlusscheck!M58</f>
        <v>0</v>
      </c>
    </row>
    <row r="30" spans="4:9" x14ac:dyDescent="0.25">
      <c r="D30" s="120" t="s">
        <v>1650</v>
      </c>
      <c r="E30" t="s">
        <v>167</v>
      </c>
      <c r="F30" t="s">
        <v>154</v>
      </c>
      <c r="G30" t="s">
        <v>1649</v>
      </c>
      <c r="H30" s="407">
        <f>'Schritt 1 Allgemeine Angaben'!$D$9</f>
        <v>2022</v>
      </c>
      <c r="I30" s="290">
        <f>Abschlusscheck!M59</f>
        <v>0</v>
      </c>
    </row>
    <row r="31" spans="4:9" x14ac:dyDescent="0.25">
      <c r="D31" s="120" t="s">
        <v>1650</v>
      </c>
      <c r="E31" t="s">
        <v>168</v>
      </c>
      <c r="F31" t="s">
        <v>154</v>
      </c>
      <c r="G31" t="s">
        <v>1649</v>
      </c>
      <c r="H31" s="407">
        <f>'Schritt 1 Allgemeine Angaben'!$D$9</f>
        <v>2022</v>
      </c>
      <c r="I31" s="290">
        <f>Abschlusscheck!M60</f>
        <v>0</v>
      </c>
    </row>
    <row r="32" spans="4:9" x14ac:dyDescent="0.25">
      <c r="D32" s="120" t="s">
        <v>1650</v>
      </c>
      <c r="E32" t="s">
        <v>170</v>
      </c>
      <c r="F32" t="s">
        <v>154</v>
      </c>
      <c r="G32" t="s">
        <v>1649</v>
      </c>
      <c r="H32" s="407">
        <f>'Schritt 1 Allgemeine Angaben'!$D$9</f>
        <v>2022</v>
      </c>
      <c r="I32" s="290">
        <f>Abschlusscheck!M61</f>
        <v>0</v>
      </c>
    </row>
    <row r="33" spans="1:10" x14ac:dyDescent="0.25">
      <c r="D33" s="120" t="s">
        <v>1650</v>
      </c>
      <c r="E33" t="s">
        <v>172</v>
      </c>
      <c r="F33" t="s">
        <v>154</v>
      </c>
      <c r="G33" t="s">
        <v>1649</v>
      </c>
      <c r="H33" s="407">
        <f>'Schritt 1 Allgemeine Angaben'!$D$9</f>
        <v>2022</v>
      </c>
      <c r="I33" s="290">
        <f>Abschlusscheck!M62</f>
        <v>0</v>
      </c>
    </row>
    <row r="34" spans="1:10" x14ac:dyDescent="0.25">
      <c r="D34" s="120" t="s">
        <v>1650</v>
      </c>
      <c r="E34" t="s">
        <v>174</v>
      </c>
      <c r="F34" t="s">
        <v>154</v>
      </c>
      <c r="G34" t="s">
        <v>1649</v>
      </c>
      <c r="H34" s="407">
        <f>'Schritt 1 Allgemeine Angaben'!$D$9</f>
        <v>2022</v>
      </c>
      <c r="I34" s="290">
        <f>Abschlusscheck!M63</f>
        <v>0</v>
      </c>
    </row>
    <row r="35" spans="1:10" x14ac:dyDescent="0.25">
      <c r="D35" s="120" t="s">
        <v>1650</v>
      </c>
      <c r="E35" t="s">
        <v>177</v>
      </c>
      <c r="F35" t="s">
        <v>154</v>
      </c>
      <c r="G35" t="s">
        <v>1649</v>
      </c>
      <c r="H35" s="407">
        <f>'Schritt 1 Allgemeine Angaben'!$D$9</f>
        <v>2022</v>
      </c>
      <c r="I35" s="290">
        <f>Abschlusscheck!M64</f>
        <v>0</v>
      </c>
    </row>
    <row r="36" spans="1:10" x14ac:dyDescent="0.25">
      <c r="A36" s="639"/>
      <c r="D36" s="224" t="s">
        <v>1646</v>
      </c>
      <c r="E36" t="s">
        <v>184</v>
      </c>
      <c r="G36" t="s">
        <v>1644</v>
      </c>
      <c r="H36">
        <f>'Schritt 1 Allgemeine Angaben'!$D$9</f>
        <v>2022</v>
      </c>
      <c r="I36" t="str">
        <f>IF(Abschlusscheck!$G70=0,"",Abschlusscheck!$G70)</f>
        <v/>
      </c>
    </row>
    <row r="37" spans="1:10" x14ac:dyDescent="0.25">
      <c r="D37" s="224" t="s">
        <v>1646</v>
      </c>
      <c r="E37" t="s">
        <v>185</v>
      </c>
      <c r="G37" t="s">
        <v>1644</v>
      </c>
      <c r="H37" s="407">
        <f>'Schritt 1 Allgemeine Angaben'!$D$9</f>
        <v>2022</v>
      </c>
      <c r="I37" t="str">
        <f>IF(Abschlusscheck!$G71=0,"",Abschlusscheck!$G71)</f>
        <v/>
      </c>
      <c r="J37" s="207"/>
    </row>
    <row r="38" spans="1:10" x14ac:dyDescent="0.25">
      <c r="D38" s="224" t="s">
        <v>1646</v>
      </c>
      <c r="E38" t="s">
        <v>186</v>
      </c>
      <c r="G38" t="s">
        <v>1644</v>
      </c>
      <c r="H38" s="407">
        <f>'Schritt 1 Allgemeine Angaben'!$D$9</f>
        <v>2022</v>
      </c>
      <c r="I38" t="str">
        <f>IF(Abschlusscheck!$G72=0,"",Abschlusscheck!$G72)</f>
        <v/>
      </c>
      <c r="J38" s="207"/>
    </row>
    <row r="39" spans="1:10" x14ac:dyDescent="0.25">
      <c r="D39" s="224" t="s">
        <v>1646</v>
      </c>
      <c r="E39" t="s">
        <v>59</v>
      </c>
      <c r="G39" t="s">
        <v>1644</v>
      </c>
      <c r="H39" s="407">
        <f>'Schritt 1 Allgemeine Angaben'!$D$9</f>
        <v>2022</v>
      </c>
      <c r="I39" t="str">
        <f>IF(Abschlusscheck!$G73=0,"",Abschlusscheck!$G73)</f>
        <v/>
      </c>
      <c r="J39" s="207"/>
    </row>
    <row r="40" spans="1:10" x14ac:dyDescent="0.25">
      <c r="D40" s="224" t="s">
        <v>1646</v>
      </c>
      <c r="E40" t="s">
        <v>56</v>
      </c>
      <c r="G40" t="s">
        <v>1644</v>
      </c>
      <c r="H40" s="407">
        <f>'Schritt 1 Allgemeine Angaben'!$D$9</f>
        <v>2022</v>
      </c>
      <c r="I40" t="str">
        <f>IF(Abschlusscheck!$G74=0,"",Abschlusscheck!$G74)</f>
        <v/>
      </c>
      <c r="J40" s="207"/>
    </row>
    <row r="41" spans="1:10" x14ac:dyDescent="0.25">
      <c r="D41" s="224" t="s">
        <v>1646</v>
      </c>
      <c r="E41" t="s">
        <v>187</v>
      </c>
      <c r="G41" t="s">
        <v>1644</v>
      </c>
      <c r="H41" s="407">
        <f>'Schritt 1 Allgemeine Angaben'!$D$9</f>
        <v>2022</v>
      </c>
      <c r="I41" t="str">
        <f>IF(Abschlusscheck!$G75=0,"",Abschlusscheck!$G75)</f>
        <v/>
      </c>
      <c r="J41" s="207"/>
    </row>
    <row r="42" spans="1:10" x14ac:dyDescent="0.25">
      <c r="D42" s="224" t="s">
        <v>1646</v>
      </c>
      <c r="E42" t="s">
        <v>188</v>
      </c>
      <c r="G42" t="s">
        <v>1644</v>
      </c>
      <c r="H42" s="407">
        <f>'Schritt 1 Allgemeine Angaben'!$D$9</f>
        <v>2022</v>
      </c>
      <c r="I42" t="str">
        <f>IF(Abschlusscheck!$G76=0,"",Abschlusscheck!$G76)</f>
        <v/>
      </c>
      <c r="J42" s="207"/>
    </row>
    <row r="43" spans="1:10" x14ac:dyDescent="0.25">
      <c r="D43" s="224" t="s">
        <v>1646</v>
      </c>
      <c r="E43" t="s">
        <v>189</v>
      </c>
      <c r="G43" t="s">
        <v>1644</v>
      </c>
      <c r="H43" s="407">
        <f>'Schritt 1 Allgemeine Angaben'!$D$9</f>
        <v>2022</v>
      </c>
      <c r="I43" t="str">
        <f>IF(Abschlusscheck!$G77=0,"",Abschlusscheck!$G77)</f>
        <v/>
      </c>
      <c r="J43" s="207"/>
    </row>
    <row r="44" spans="1:10" x14ac:dyDescent="0.25">
      <c r="D44" s="224" t="s">
        <v>1646</v>
      </c>
      <c r="E44" t="s">
        <v>190</v>
      </c>
      <c r="G44" t="s">
        <v>1644</v>
      </c>
      <c r="H44" s="407">
        <f>'Schritt 1 Allgemeine Angaben'!$D$9</f>
        <v>2022</v>
      </c>
      <c r="I44" t="str">
        <f>IF(Abschlusscheck!$G78=0,"",Abschlusscheck!$G78)</f>
        <v/>
      </c>
      <c r="J44" s="207"/>
    </row>
    <row r="45" spans="1:10" x14ac:dyDescent="0.25">
      <c r="D45" s="224" t="s">
        <v>1646</v>
      </c>
      <c r="E45" t="s">
        <v>191</v>
      </c>
      <c r="G45" t="s">
        <v>1644</v>
      </c>
      <c r="H45" s="407">
        <f>'Schritt 1 Allgemeine Angaben'!$D$9</f>
        <v>2022</v>
      </c>
      <c r="I45" t="str">
        <f>IF(Abschlusscheck!$G79=0,"",Abschlusscheck!$G79)</f>
        <v/>
      </c>
      <c r="J45" s="207"/>
    </row>
    <row r="46" spans="1:10" x14ac:dyDescent="0.25">
      <c r="D46" s="224" t="s">
        <v>1646</v>
      </c>
      <c r="E46" t="s">
        <v>192</v>
      </c>
      <c r="G46" t="s">
        <v>1644</v>
      </c>
      <c r="H46" s="407">
        <f>'Schritt 1 Allgemeine Angaben'!$D$9</f>
        <v>2022</v>
      </c>
      <c r="I46" t="str">
        <f>IF(Abschlusscheck!$G80=0,"",Abschlusscheck!$G80)</f>
        <v/>
      </c>
      <c r="J46" s="207"/>
    </row>
    <row r="47" spans="1:10" x14ac:dyDescent="0.25">
      <c r="D47" s="224" t="s">
        <v>1646</v>
      </c>
      <c r="E47" t="s">
        <v>193</v>
      </c>
      <c r="G47" t="s">
        <v>1644</v>
      </c>
      <c r="H47" s="407">
        <f>'Schritt 1 Allgemeine Angaben'!$D$9</f>
        <v>2022</v>
      </c>
      <c r="I47" t="str">
        <f>IF(Abschlusscheck!$G81=0,"",Abschlusscheck!$G81)</f>
        <v/>
      </c>
      <c r="J47" s="207"/>
    </row>
    <row r="48" spans="1:10" x14ac:dyDescent="0.25">
      <c r="D48" s="224" t="s">
        <v>1646</v>
      </c>
      <c r="E48" t="s">
        <v>194</v>
      </c>
      <c r="G48" t="s">
        <v>1644</v>
      </c>
      <c r="H48" s="407">
        <f>'Schritt 1 Allgemeine Angaben'!$D$9</f>
        <v>2022</v>
      </c>
      <c r="I48" t="str">
        <f>IF(Abschlusscheck!$G82=0,"",Abschlusscheck!$G82)</f>
        <v/>
      </c>
      <c r="J48" s="207"/>
    </row>
    <row r="49" spans="4:10" x14ac:dyDescent="0.25">
      <c r="D49" s="224" t="s">
        <v>1646</v>
      </c>
      <c r="E49" t="s">
        <v>195</v>
      </c>
      <c r="G49" t="s">
        <v>1644</v>
      </c>
      <c r="H49" s="407">
        <f>'Schritt 1 Allgemeine Angaben'!$D$9</f>
        <v>2022</v>
      </c>
      <c r="I49" t="str">
        <f>IF(Abschlusscheck!$G83=0,"",Abschlusscheck!$G83)</f>
        <v/>
      </c>
      <c r="J49" s="207"/>
    </row>
    <row r="50" spans="4:10" x14ac:dyDescent="0.25">
      <c r="D50" s="224" t="s">
        <v>1646</v>
      </c>
      <c r="E50" t="s">
        <v>196</v>
      </c>
      <c r="G50" t="s">
        <v>1644</v>
      </c>
      <c r="H50" s="407">
        <f>'Schritt 1 Allgemeine Angaben'!$D$9</f>
        <v>2022</v>
      </c>
      <c r="I50" t="str">
        <f>IF(Abschlusscheck!$G84=0,"",Abschlusscheck!$G84)</f>
        <v/>
      </c>
      <c r="J50" s="207"/>
    </row>
    <row r="51" spans="4:10" x14ac:dyDescent="0.25">
      <c r="D51" s="224" t="s">
        <v>1646</v>
      </c>
      <c r="E51" t="s">
        <v>197</v>
      </c>
      <c r="G51" t="s">
        <v>1644</v>
      </c>
      <c r="H51" s="407">
        <f>'Schritt 1 Allgemeine Angaben'!$D$9</f>
        <v>2022</v>
      </c>
      <c r="I51" t="str">
        <f>IF(Abschlusscheck!$G85=0,"",Abschlusscheck!$G85)</f>
        <v/>
      </c>
      <c r="J51" s="207"/>
    </row>
    <row r="52" spans="4:10" x14ac:dyDescent="0.25">
      <c r="D52" s="224" t="s">
        <v>1646</v>
      </c>
      <c r="E52" t="s">
        <v>198</v>
      </c>
      <c r="G52" t="s">
        <v>1644</v>
      </c>
      <c r="H52" s="407">
        <f>'Schritt 1 Allgemeine Angaben'!$D$9</f>
        <v>2022</v>
      </c>
      <c r="I52" t="str">
        <f>IF(Abschlusscheck!$G86=0,"",Abschlusscheck!$G86)</f>
        <v/>
      </c>
      <c r="J52" s="207"/>
    </row>
    <row r="53" spans="4:10" x14ac:dyDescent="0.25">
      <c r="D53" s="224" t="s">
        <v>1646</v>
      </c>
      <c r="E53" t="s">
        <v>199</v>
      </c>
      <c r="G53" t="s">
        <v>1644</v>
      </c>
      <c r="H53" s="407">
        <f>'Schritt 1 Allgemeine Angaben'!$D$9</f>
        <v>2022</v>
      </c>
      <c r="I53" t="str">
        <f>IF(Abschlusscheck!$G87=0,"",Abschlusscheck!$G87)</f>
        <v/>
      </c>
      <c r="J53" s="207"/>
    </row>
    <row r="54" spans="4:10" x14ac:dyDescent="0.25">
      <c r="D54" s="224" t="s">
        <v>1646</v>
      </c>
      <c r="E54" t="s">
        <v>200</v>
      </c>
      <c r="G54" t="s">
        <v>1644</v>
      </c>
      <c r="H54" s="407">
        <f>'Schritt 1 Allgemeine Angaben'!$D$9</f>
        <v>2022</v>
      </c>
      <c r="I54" t="str">
        <f>IF(Abschlusscheck!$G88=0,"",Abschlusscheck!$G88)</f>
        <v/>
      </c>
      <c r="J54" s="207"/>
    </row>
    <row r="55" spans="4:10" x14ac:dyDescent="0.25">
      <c r="D55" s="224" t="s">
        <v>1646</v>
      </c>
      <c r="E55" t="s">
        <v>201</v>
      </c>
      <c r="G55" t="s">
        <v>1644</v>
      </c>
      <c r="H55" s="407">
        <f>'Schritt 1 Allgemeine Angaben'!$D$9</f>
        <v>2022</v>
      </c>
      <c r="I55" t="str">
        <f>IF(Abschlusscheck!$G89=0,"",Abschlusscheck!$G89)</f>
        <v/>
      </c>
      <c r="J55" s="207"/>
    </row>
    <row r="56" spans="4:10" x14ac:dyDescent="0.25">
      <c r="D56" s="224" t="s">
        <v>1646</v>
      </c>
      <c r="E56" t="s">
        <v>202</v>
      </c>
      <c r="G56" t="s">
        <v>1644</v>
      </c>
      <c r="H56" s="407">
        <f>'Schritt 1 Allgemeine Angaben'!$D$9</f>
        <v>2022</v>
      </c>
      <c r="I56" t="str">
        <f>IF(Abschlusscheck!$G90=0,"",Abschlusscheck!$G90)</f>
        <v/>
      </c>
      <c r="J56" s="207"/>
    </row>
    <row r="57" spans="4:10" x14ac:dyDescent="0.25">
      <c r="D57" s="224" t="s">
        <v>1646</v>
      </c>
      <c r="E57" t="s">
        <v>203</v>
      </c>
      <c r="G57" t="s">
        <v>1644</v>
      </c>
      <c r="H57" s="407">
        <f>'Schritt 1 Allgemeine Angaben'!$D$9</f>
        <v>2022</v>
      </c>
      <c r="I57" t="str">
        <f>IF(Abschlusscheck!$G91=0,"",Abschlusscheck!$G91)</f>
        <v/>
      </c>
      <c r="J57" s="207"/>
    </row>
    <row r="58" spans="4:10" x14ac:dyDescent="0.25">
      <c r="D58" s="224" t="s">
        <v>1646</v>
      </c>
      <c r="E58" t="s">
        <v>204</v>
      </c>
      <c r="G58" t="s">
        <v>1644</v>
      </c>
      <c r="H58" s="407">
        <f>'Schritt 1 Allgemeine Angaben'!$D$9</f>
        <v>2022</v>
      </c>
      <c r="I58" t="str">
        <f>IF(Abschlusscheck!$G92=0,"",Abschlusscheck!$G92)</f>
        <v/>
      </c>
      <c r="J58" s="207"/>
    </row>
    <row r="59" spans="4:10" x14ac:dyDescent="0.25">
      <c r="D59" s="224" t="s">
        <v>1646</v>
      </c>
      <c r="E59" t="s">
        <v>205</v>
      </c>
      <c r="G59" t="s">
        <v>1644</v>
      </c>
      <c r="H59" s="407">
        <f>'Schritt 1 Allgemeine Angaben'!$D$9</f>
        <v>2022</v>
      </c>
      <c r="I59" t="str">
        <f>IF(Abschlusscheck!$G93=0,"",Abschlusscheck!$G93)</f>
        <v/>
      </c>
      <c r="J59" s="207"/>
    </row>
    <row r="60" spans="4:10" x14ac:dyDescent="0.25">
      <c r="D60" s="224" t="s">
        <v>1646</v>
      </c>
      <c r="E60" t="s">
        <v>206</v>
      </c>
      <c r="G60" t="s">
        <v>1644</v>
      </c>
      <c r="H60" s="407">
        <f>'Schritt 1 Allgemeine Angaben'!$D$9</f>
        <v>2022</v>
      </c>
      <c r="I60" t="str">
        <f>IF(Abschlusscheck!$G94=0,"",Abschlusscheck!$G94)</f>
        <v/>
      </c>
      <c r="J60" s="207"/>
    </row>
    <row r="61" spans="4:10" x14ac:dyDescent="0.25">
      <c r="D61" s="224" t="s">
        <v>1646</v>
      </c>
      <c r="E61" t="s">
        <v>207</v>
      </c>
      <c r="G61" t="s">
        <v>1644</v>
      </c>
      <c r="H61" s="407">
        <f>'Schritt 1 Allgemeine Angaben'!$D$9</f>
        <v>2022</v>
      </c>
      <c r="I61" t="str">
        <f>IF(Abschlusscheck!$G95=0,"",Abschlusscheck!$G95)</f>
        <v/>
      </c>
      <c r="J61" s="207"/>
    </row>
    <row r="62" spans="4:10" x14ac:dyDescent="0.25">
      <c r="D62" s="224" t="s">
        <v>1646</v>
      </c>
      <c r="E62" t="s">
        <v>208</v>
      </c>
      <c r="G62" t="s">
        <v>1644</v>
      </c>
      <c r="H62" s="407">
        <f>'Schritt 1 Allgemeine Angaben'!$D$9</f>
        <v>2022</v>
      </c>
      <c r="I62" t="str">
        <f>IF(Abschlusscheck!$G96=0,"",Abschlusscheck!$G96)</f>
        <v/>
      </c>
      <c r="J62" s="207"/>
    </row>
    <row r="63" spans="4:10" x14ac:dyDescent="0.25">
      <c r="D63" s="224" t="s">
        <v>1646</v>
      </c>
      <c r="E63" t="s">
        <v>209</v>
      </c>
      <c r="G63" t="s">
        <v>1644</v>
      </c>
      <c r="H63" s="407">
        <f>'Schritt 1 Allgemeine Angaben'!$D$9</f>
        <v>2022</v>
      </c>
      <c r="I63" t="str">
        <f>IF(Abschlusscheck!$G97=0,"",Abschlusscheck!$G97)</f>
        <v/>
      </c>
      <c r="J63" s="207"/>
    </row>
    <row r="64" spans="4:10" x14ac:dyDescent="0.25">
      <c r="D64" s="224" t="s">
        <v>1646</v>
      </c>
      <c r="E64" t="s">
        <v>1805</v>
      </c>
      <c r="G64" t="s">
        <v>1644</v>
      </c>
      <c r="H64" s="407">
        <f>'Schritt 1 Allgemeine Angaben'!$D$9</f>
        <v>2022</v>
      </c>
      <c r="I64" t="str">
        <f>IF(Abschlusscheck!$G98=0,"",Abschlusscheck!$G98)</f>
        <v/>
      </c>
      <c r="J64" s="207"/>
    </row>
    <row r="65" spans="4:10" x14ac:dyDescent="0.25">
      <c r="D65" s="224" t="s">
        <v>1646</v>
      </c>
      <c r="E65" t="s">
        <v>1806</v>
      </c>
      <c r="G65" t="s">
        <v>1644</v>
      </c>
      <c r="H65" s="407">
        <f>'Schritt 1 Allgemeine Angaben'!$D$9</f>
        <v>2022</v>
      </c>
      <c r="I65" t="str">
        <f>IF(Abschlusscheck!$G99=0,"",Abschlusscheck!$G99)</f>
        <v/>
      </c>
      <c r="J65" s="207"/>
    </row>
    <row r="66" spans="4:10" x14ac:dyDescent="0.25">
      <c r="D66" s="224" t="s">
        <v>1646</v>
      </c>
      <c r="E66" t="s">
        <v>212</v>
      </c>
      <c r="G66" t="s">
        <v>1644</v>
      </c>
      <c r="H66" s="407">
        <f>'Schritt 1 Allgemeine Angaben'!$D$9</f>
        <v>2022</v>
      </c>
      <c r="I66" t="str">
        <f>IF(Abschlusscheck!$G100=0,"",Abschlusscheck!$G100)</f>
        <v/>
      </c>
      <c r="J66" s="207"/>
    </row>
    <row r="67" spans="4:10" x14ac:dyDescent="0.25">
      <c r="D67" s="224" t="s">
        <v>1646</v>
      </c>
      <c r="E67" t="s">
        <v>213</v>
      </c>
      <c r="G67" t="s">
        <v>1644</v>
      </c>
      <c r="H67" s="407">
        <f>'Schritt 1 Allgemeine Angaben'!$D$9</f>
        <v>2022</v>
      </c>
      <c r="I67" t="str">
        <f>IF(Abschlusscheck!$G101=0,"",Abschlusscheck!$G101)</f>
        <v/>
      </c>
      <c r="J67" s="207"/>
    </row>
    <row r="68" spans="4:10" x14ac:dyDescent="0.25">
      <c r="D68" s="224" t="s">
        <v>1646</v>
      </c>
      <c r="E68" t="s">
        <v>214</v>
      </c>
      <c r="G68" t="s">
        <v>1644</v>
      </c>
      <c r="H68" s="407">
        <f>'Schritt 1 Allgemeine Angaben'!$D$9</f>
        <v>2022</v>
      </c>
      <c r="I68" t="str">
        <f>IF(Abschlusscheck!$G102=0,"",Abschlusscheck!$G102)</f>
        <v/>
      </c>
      <c r="J68" s="207"/>
    </row>
    <row r="69" spans="4:10" x14ac:dyDescent="0.25">
      <c r="D69" s="224" t="s">
        <v>1646</v>
      </c>
      <c r="E69" t="s">
        <v>1793</v>
      </c>
      <c r="G69" t="s">
        <v>1644</v>
      </c>
      <c r="H69" s="407">
        <f>'Schritt 1 Allgemeine Angaben'!$D$9</f>
        <v>2022</v>
      </c>
      <c r="I69" t="str">
        <f>IF(Abschlusscheck!$G103=0,"",Abschlusscheck!$G103)</f>
        <v/>
      </c>
      <c r="J69" s="207"/>
    </row>
    <row r="70" spans="4:10" x14ac:dyDescent="0.25">
      <c r="D70" s="224" t="s">
        <v>1646</v>
      </c>
      <c r="E70" t="s">
        <v>216</v>
      </c>
      <c r="G70" t="s">
        <v>1644</v>
      </c>
      <c r="H70" s="407">
        <f>'Schritt 1 Allgemeine Angaben'!$D$9</f>
        <v>2022</v>
      </c>
      <c r="I70" t="str">
        <f>IF(Abschlusscheck!$G104=0,"",Abschlusscheck!$G104)</f>
        <v/>
      </c>
      <c r="J70" s="207"/>
    </row>
    <row r="71" spans="4:10" x14ac:dyDescent="0.25">
      <c r="D71" s="224" t="s">
        <v>1646</v>
      </c>
      <c r="E71" t="s">
        <v>217</v>
      </c>
      <c r="G71" t="s">
        <v>1644</v>
      </c>
      <c r="H71" s="407">
        <f>'Schritt 1 Allgemeine Angaben'!$D$9</f>
        <v>2022</v>
      </c>
      <c r="I71" t="str">
        <f>IF(Abschlusscheck!$G105=0,"",Abschlusscheck!$G105)</f>
        <v/>
      </c>
      <c r="J71" s="207"/>
    </row>
    <row r="72" spans="4:10" x14ac:dyDescent="0.25">
      <c r="D72" s="224" t="s">
        <v>1646</v>
      </c>
      <c r="E72" t="s">
        <v>218</v>
      </c>
      <c r="G72" t="s">
        <v>1644</v>
      </c>
      <c r="H72" s="407">
        <f>'Schritt 1 Allgemeine Angaben'!$D$9</f>
        <v>2022</v>
      </c>
      <c r="I72" t="str">
        <f>IF(Abschlusscheck!$G106=0,"",Abschlusscheck!$G106)</f>
        <v/>
      </c>
      <c r="J72" s="207"/>
    </row>
    <row r="73" spans="4:10" x14ac:dyDescent="0.25">
      <c r="D73" s="224" t="s">
        <v>1646</v>
      </c>
      <c r="E73" t="s">
        <v>219</v>
      </c>
      <c r="G73" t="s">
        <v>1644</v>
      </c>
      <c r="H73" s="407">
        <f>'Schritt 1 Allgemeine Angaben'!$D$9</f>
        <v>2022</v>
      </c>
      <c r="I73" t="str">
        <f>IF(Abschlusscheck!$G107=0,"",Abschlusscheck!$G107)</f>
        <v/>
      </c>
      <c r="J73" s="207"/>
    </row>
    <row r="74" spans="4:10" x14ac:dyDescent="0.25">
      <c r="D74" s="224" t="s">
        <v>1646</v>
      </c>
      <c r="E74" t="s">
        <v>1807</v>
      </c>
      <c r="G74" t="s">
        <v>1644</v>
      </c>
      <c r="H74" s="407">
        <f>'Schritt 1 Allgemeine Angaben'!$D$9</f>
        <v>2022</v>
      </c>
      <c r="I74" t="str">
        <f>IF(Abschlusscheck!$G108=0,"",Abschlusscheck!$G108)</f>
        <v/>
      </c>
      <c r="J74" s="207"/>
    </row>
    <row r="75" spans="4:10" x14ac:dyDescent="0.25">
      <c r="D75" s="224" t="s">
        <v>1646</v>
      </c>
      <c r="E75" t="s">
        <v>1808</v>
      </c>
      <c r="G75" t="s">
        <v>1644</v>
      </c>
      <c r="H75" s="407">
        <f>'Schritt 1 Allgemeine Angaben'!$D$9</f>
        <v>2022</v>
      </c>
      <c r="I75" t="str">
        <f>IF(Abschlusscheck!$G109=0,"",Abschlusscheck!$G109)</f>
        <v/>
      </c>
      <c r="J75" s="207"/>
    </row>
    <row r="76" spans="4:10" x14ac:dyDescent="0.25">
      <c r="D76" s="224" t="s">
        <v>1646</v>
      </c>
      <c r="E76" t="s">
        <v>1809</v>
      </c>
      <c r="G76" t="s">
        <v>1644</v>
      </c>
      <c r="H76" s="407">
        <f>'Schritt 1 Allgemeine Angaben'!$D$9</f>
        <v>2022</v>
      </c>
      <c r="I76" t="str">
        <f>IF(Abschlusscheck!$G110=0,"",Abschlusscheck!$G110)</f>
        <v/>
      </c>
      <c r="J76" s="207"/>
    </row>
    <row r="77" spans="4:10" x14ac:dyDescent="0.25">
      <c r="D77" s="224" t="s">
        <v>1646</v>
      </c>
      <c r="E77" t="s">
        <v>223</v>
      </c>
      <c r="G77" t="s">
        <v>1644</v>
      </c>
      <c r="H77" s="407">
        <f>'Schritt 1 Allgemeine Angaben'!$D$9</f>
        <v>2022</v>
      </c>
      <c r="I77" t="str">
        <f>IF(Abschlusscheck!$G111=0,"",Abschlusscheck!$G111)</f>
        <v/>
      </c>
      <c r="J77" s="207"/>
    </row>
    <row r="78" spans="4:10" x14ac:dyDescent="0.25">
      <c r="D78" s="224" t="s">
        <v>1646</v>
      </c>
      <c r="E78" t="s">
        <v>224</v>
      </c>
      <c r="G78" t="s">
        <v>1644</v>
      </c>
      <c r="H78" s="407">
        <f>'Schritt 1 Allgemeine Angaben'!$D$9</f>
        <v>2022</v>
      </c>
      <c r="I78" t="str">
        <f>IF(Abschlusscheck!$G112=0,"",Abschlusscheck!$G112)</f>
        <v/>
      </c>
      <c r="J78" s="207"/>
    </row>
    <row r="79" spans="4:10" x14ac:dyDescent="0.25">
      <c r="D79" s="224" t="s">
        <v>1646</v>
      </c>
      <c r="E79" t="s">
        <v>225</v>
      </c>
      <c r="G79" t="s">
        <v>1644</v>
      </c>
      <c r="H79" s="407">
        <f>'Schritt 1 Allgemeine Angaben'!$D$9</f>
        <v>2022</v>
      </c>
      <c r="I79" t="str">
        <f>IF(Abschlusscheck!$G113=0,"",Abschlusscheck!$G113)</f>
        <v/>
      </c>
      <c r="J79" s="207"/>
    </row>
    <row r="80" spans="4:10" x14ac:dyDescent="0.25">
      <c r="D80" s="224" t="s">
        <v>1646</v>
      </c>
      <c r="E80" t="s">
        <v>226</v>
      </c>
      <c r="G80" t="s">
        <v>1644</v>
      </c>
      <c r="H80" s="407">
        <f>'Schritt 1 Allgemeine Angaben'!$D$9</f>
        <v>2022</v>
      </c>
      <c r="I80" t="str">
        <f>IF(Abschlusscheck!$G114=0,"",Abschlusscheck!$G114)</f>
        <v/>
      </c>
      <c r="J80" s="207"/>
    </row>
    <row r="81" spans="4:10" x14ac:dyDescent="0.25">
      <c r="D81" s="224" t="s">
        <v>1646</v>
      </c>
      <c r="E81" t="s">
        <v>227</v>
      </c>
      <c r="G81" t="s">
        <v>1644</v>
      </c>
      <c r="H81" s="407">
        <f>'Schritt 1 Allgemeine Angaben'!$D$9</f>
        <v>2022</v>
      </c>
      <c r="I81" t="str">
        <f>IF(Abschlusscheck!$G115=0,"",Abschlusscheck!$G115)</f>
        <v/>
      </c>
      <c r="J81" s="207"/>
    </row>
    <row r="82" spans="4:10" x14ac:dyDescent="0.25">
      <c r="D82" s="224" t="s">
        <v>1646</v>
      </c>
      <c r="E82" t="s">
        <v>228</v>
      </c>
      <c r="G82" t="s">
        <v>1644</v>
      </c>
      <c r="H82" s="407">
        <f>'Schritt 1 Allgemeine Angaben'!$D$9</f>
        <v>2022</v>
      </c>
      <c r="I82" t="str">
        <f>IF(Abschlusscheck!$G116=0,"",Abschlusscheck!$G116)</f>
        <v/>
      </c>
      <c r="J82" s="207"/>
    </row>
    <row r="83" spans="4:10" x14ac:dyDescent="0.25">
      <c r="D83" s="224" t="s">
        <v>1646</v>
      </c>
      <c r="E83" t="s">
        <v>229</v>
      </c>
      <c r="G83" t="s">
        <v>1644</v>
      </c>
      <c r="H83" s="407">
        <f>'Schritt 1 Allgemeine Angaben'!$D$9</f>
        <v>2022</v>
      </c>
      <c r="I83" t="str">
        <f>IF(Abschlusscheck!$G117=0,"",Abschlusscheck!$G117)</f>
        <v/>
      </c>
      <c r="J83" s="207"/>
    </row>
    <row r="84" spans="4:10" x14ac:dyDescent="0.25">
      <c r="D84" s="224" t="s">
        <v>1646</v>
      </c>
      <c r="E84" t="s">
        <v>230</v>
      </c>
      <c r="G84" t="s">
        <v>1644</v>
      </c>
      <c r="H84" s="407">
        <f>'Schritt 1 Allgemeine Angaben'!$D$9</f>
        <v>2022</v>
      </c>
      <c r="I84" t="str">
        <f>IF(Abschlusscheck!$G118=0,"",Abschlusscheck!$G118)</f>
        <v/>
      </c>
      <c r="J84" s="207"/>
    </row>
    <row r="85" spans="4:10" x14ac:dyDescent="0.25">
      <c r="D85" s="224" t="s">
        <v>1646</v>
      </c>
      <c r="E85" t="s">
        <v>231</v>
      </c>
      <c r="G85" t="s">
        <v>1644</v>
      </c>
      <c r="H85" s="407">
        <f>'Schritt 1 Allgemeine Angaben'!$D$9</f>
        <v>2022</v>
      </c>
      <c r="I85" t="str">
        <f>IF(Abschlusscheck!$G119=0,"",Abschlusscheck!$G119)</f>
        <v/>
      </c>
      <c r="J85" s="207"/>
    </row>
    <row r="86" spans="4:10" x14ac:dyDescent="0.25">
      <c r="D86" s="224" t="s">
        <v>1646</v>
      </c>
      <c r="E86" t="s">
        <v>232</v>
      </c>
      <c r="G86" t="s">
        <v>1644</v>
      </c>
      <c r="H86" s="407">
        <f>'Schritt 1 Allgemeine Angaben'!$D$9</f>
        <v>2022</v>
      </c>
      <c r="I86" t="str">
        <f>IF(Abschlusscheck!$G120=0,"",Abschlusscheck!$G120)</f>
        <v/>
      </c>
      <c r="J86" s="207"/>
    </row>
    <row r="87" spans="4:10" x14ac:dyDescent="0.25">
      <c r="D87" s="224" t="s">
        <v>1646</v>
      </c>
      <c r="E87" t="s">
        <v>233</v>
      </c>
      <c r="G87" t="s">
        <v>1644</v>
      </c>
      <c r="H87" s="407">
        <f>'Schritt 1 Allgemeine Angaben'!$D$9</f>
        <v>2022</v>
      </c>
      <c r="I87" t="str">
        <f>IF(Abschlusscheck!$G121=0,"",Abschlusscheck!$G121)</f>
        <v/>
      </c>
      <c r="J87" s="207"/>
    </row>
    <row r="88" spans="4:10" x14ac:dyDescent="0.25">
      <c r="D88" s="224" t="s">
        <v>1646</v>
      </c>
      <c r="E88" t="s">
        <v>234</v>
      </c>
      <c r="G88" t="s">
        <v>1644</v>
      </c>
      <c r="H88" s="407">
        <f>'Schritt 1 Allgemeine Angaben'!$D$9</f>
        <v>2022</v>
      </c>
      <c r="I88" t="str">
        <f>IF(Abschlusscheck!$G122=0,"",Abschlusscheck!$G122)</f>
        <v/>
      </c>
      <c r="J88" s="207"/>
    </row>
    <row r="89" spans="4:10" x14ac:dyDescent="0.25">
      <c r="D89" s="224" t="s">
        <v>1646</v>
      </c>
      <c r="E89" t="s">
        <v>235</v>
      </c>
      <c r="G89" t="s">
        <v>1644</v>
      </c>
      <c r="H89" s="407">
        <f>'Schritt 1 Allgemeine Angaben'!$D$9</f>
        <v>2022</v>
      </c>
      <c r="I89" t="str">
        <f>IF(Abschlusscheck!$G123=0,"",Abschlusscheck!$G123)</f>
        <v/>
      </c>
      <c r="J89" s="207"/>
    </row>
    <row r="90" spans="4:10" x14ac:dyDescent="0.25">
      <c r="D90" s="224" t="s">
        <v>1646</v>
      </c>
      <c r="E90" t="s">
        <v>236</v>
      </c>
      <c r="G90" t="s">
        <v>1644</v>
      </c>
      <c r="H90" s="407">
        <f>'Schritt 1 Allgemeine Angaben'!$D$9</f>
        <v>2022</v>
      </c>
      <c r="I90" t="str">
        <f>IF(Abschlusscheck!$G124=0,"",Abschlusscheck!$G124)</f>
        <v/>
      </c>
      <c r="J90" s="207"/>
    </row>
    <row r="91" spans="4:10" x14ac:dyDescent="0.25">
      <c r="D91" s="224" t="s">
        <v>1646</v>
      </c>
      <c r="E91" t="s">
        <v>237</v>
      </c>
      <c r="G91" t="s">
        <v>1644</v>
      </c>
      <c r="H91" s="407">
        <f>'Schritt 1 Allgemeine Angaben'!$D$9</f>
        <v>2022</v>
      </c>
      <c r="I91" t="str">
        <f>IF(Abschlusscheck!$G125=0,"",Abschlusscheck!$G125)</f>
        <v/>
      </c>
      <c r="J91" s="207"/>
    </row>
    <row r="92" spans="4:10" x14ac:dyDescent="0.25">
      <c r="D92" s="224" t="s">
        <v>1646</v>
      </c>
      <c r="E92" t="s">
        <v>238</v>
      </c>
      <c r="G92" t="s">
        <v>1644</v>
      </c>
      <c r="H92" s="407">
        <f>'Schritt 1 Allgemeine Angaben'!$D$9</f>
        <v>2022</v>
      </c>
      <c r="I92" t="str">
        <f>IF(Abschlusscheck!$G126=0,"",Abschlusscheck!$G126)</f>
        <v/>
      </c>
      <c r="J92" s="207"/>
    </row>
    <row r="93" spans="4:10" x14ac:dyDescent="0.25">
      <c r="D93" s="224" t="s">
        <v>1646</v>
      </c>
      <c r="E93" t="s">
        <v>1676</v>
      </c>
      <c r="G93" t="s">
        <v>1644</v>
      </c>
      <c r="H93" s="407">
        <f>'Schritt 1 Allgemeine Angaben'!$D$9</f>
        <v>2022</v>
      </c>
      <c r="I93" t="str">
        <f>IF(Abschlusscheck!$G127=0,"",Abschlusscheck!$G127)</f>
        <v/>
      </c>
      <c r="J93" s="207"/>
    </row>
    <row r="94" spans="4:10" x14ac:dyDescent="0.25">
      <c r="D94" s="224" t="s">
        <v>1646</v>
      </c>
      <c r="E94" t="s">
        <v>239</v>
      </c>
      <c r="G94" t="s">
        <v>1644</v>
      </c>
      <c r="H94" s="407">
        <f>'Schritt 1 Allgemeine Angaben'!$D$9</f>
        <v>2022</v>
      </c>
      <c r="I94" t="str">
        <f>IF(Abschlusscheck!$G128=0,"",Abschlusscheck!$G128)</f>
        <v/>
      </c>
      <c r="J94" s="207"/>
    </row>
    <row r="95" spans="4:10" x14ac:dyDescent="0.25">
      <c r="D95" s="224" t="s">
        <v>1646</v>
      </c>
      <c r="E95" t="s">
        <v>240</v>
      </c>
      <c r="G95" t="s">
        <v>1644</v>
      </c>
      <c r="H95" s="407">
        <f>'Schritt 1 Allgemeine Angaben'!$D$9</f>
        <v>2022</v>
      </c>
      <c r="I95" t="str">
        <f>IF(Abschlusscheck!$G129=0,"",Abschlusscheck!$G129)</f>
        <v/>
      </c>
      <c r="J95" s="207"/>
    </row>
    <row r="96" spans="4:10" x14ac:dyDescent="0.25">
      <c r="D96" s="224" t="s">
        <v>1646</v>
      </c>
      <c r="E96" t="s">
        <v>241</v>
      </c>
      <c r="G96" t="s">
        <v>1644</v>
      </c>
      <c r="H96" s="407">
        <f>'Schritt 1 Allgemeine Angaben'!$D$9</f>
        <v>2022</v>
      </c>
      <c r="I96" t="str">
        <f>IF(Abschlusscheck!$G130=0,"",Abschlusscheck!$G130)</f>
        <v/>
      </c>
      <c r="J96" s="207"/>
    </row>
    <row r="97" spans="4:11" x14ac:dyDescent="0.25">
      <c r="D97" s="224" t="s">
        <v>1646</v>
      </c>
      <c r="E97" t="s">
        <v>1783</v>
      </c>
      <c r="G97" t="s">
        <v>1644</v>
      </c>
      <c r="H97" s="407">
        <f>'Schritt 1 Allgemeine Angaben'!$D$9</f>
        <v>2022</v>
      </c>
      <c r="I97" t="str">
        <f>IF(Abschlusscheck!$G131=0,"",Abschlusscheck!$G131)</f>
        <v/>
      </c>
      <c r="J97" s="207"/>
    </row>
    <row r="98" spans="4:11" x14ac:dyDescent="0.25">
      <c r="D98" s="224" t="s">
        <v>1646</v>
      </c>
      <c r="E98" t="s">
        <v>242</v>
      </c>
      <c r="G98" t="s">
        <v>1644</v>
      </c>
      <c r="H98" s="407">
        <f>'Schritt 1 Allgemeine Angaben'!$D$9</f>
        <v>2022</v>
      </c>
      <c r="I98" t="str">
        <f>IF(Abschlusscheck!$G132=0,"",Abschlusscheck!$G132)</f>
        <v/>
      </c>
      <c r="J98" s="207"/>
    </row>
    <row r="99" spans="4:11" x14ac:dyDescent="0.25">
      <c r="D99" s="224" t="s">
        <v>1646</v>
      </c>
      <c r="E99" t="s">
        <v>243</v>
      </c>
      <c r="G99" t="s">
        <v>1644</v>
      </c>
      <c r="H99" s="407">
        <f>'Schritt 1 Allgemeine Angaben'!$D$9</f>
        <v>2022</v>
      </c>
      <c r="I99" t="str">
        <f>IF(Abschlusscheck!$G133=0,"",Abschlusscheck!$G133)</f>
        <v/>
      </c>
      <c r="J99" s="207"/>
    </row>
    <row r="100" spans="4:11" x14ac:dyDescent="0.25">
      <c r="D100" s="224" t="s">
        <v>1646</v>
      </c>
      <c r="E100" t="s">
        <v>244</v>
      </c>
      <c r="G100" t="s">
        <v>1644</v>
      </c>
      <c r="H100" s="407">
        <f>'Schritt 1 Allgemeine Angaben'!$D$9</f>
        <v>2022</v>
      </c>
      <c r="I100" t="str">
        <f>IF(Abschlusscheck!$G134=0,"",Abschlusscheck!$G134)</f>
        <v/>
      </c>
      <c r="J100" s="207"/>
    </row>
    <row r="101" spans="4:11" x14ac:dyDescent="0.25">
      <c r="D101" s="224" t="s">
        <v>1646</v>
      </c>
      <c r="E101" t="s">
        <v>245</v>
      </c>
      <c r="G101" t="s">
        <v>1644</v>
      </c>
      <c r="H101" s="407">
        <f>'Schritt 1 Allgemeine Angaben'!$D$9</f>
        <v>2022</v>
      </c>
      <c r="I101" t="str">
        <f>IF(Abschlusscheck!$G135=0,"",Abschlusscheck!$G135)</f>
        <v/>
      </c>
      <c r="J101" s="207"/>
    </row>
    <row r="102" spans="4:11" x14ac:dyDescent="0.25">
      <c r="D102" s="224" t="s">
        <v>1646</v>
      </c>
      <c r="E102" t="s">
        <v>246</v>
      </c>
      <c r="G102" t="s">
        <v>1644</v>
      </c>
      <c r="H102" s="407">
        <f>'Schritt 1 Allgemeine Angaben'!$D$9</f>
        <v>2022</v>
      </c>
      <c r="I102" t="str">
        <f>IF(Abschlusscheck!$G136=0,"",Abschlusscheck!$G136)</f>
        <v/>
      </c>
      <c r="J102" s="207"/>
    </row>
    <row r="103" spans="4:11" x14ac:dyDescent="0.25">
      <c r="D103" s="224" t="s">
        <v>181</v>
      </c>
      <c r="E103" t="s">
        <v>184</v>
      </c>
      <c r="G103" t="s">
        <v>1647</v>
      </c>
      <c r="H103" s="407">
        <f>'Schritt 1 Allgemeine Angaben'!$D$9</f>
        <v>2022</v>
      </c>
      <c r="I103" t="str">
        <f>IF(Abschlusscheck!$H70=0,"",Abschlusscheck!$H70)</f>
        <v/>
      </c>
      <c r="K103" s="207"/>
    </row>
    <row r="104" spans="4:11" x14ac:dyDescent="0.25">
      <c r="D104" s="224" t="s">
        <v>181</v>
      </c>
      <c r="E104" t="s">
        <v>185</v>
      </c>
      <c r="G104" t="s">
        <v>1647</v>
      </c>
      <c r="H104" s="407">
        <f>'Schritt 1 Allgemeine Angaben'!$D$9</f>
        <v>2022</v>
      </c>
      <c r="I104" t="str">
        <f>IF(Abschlusscheck!$H71=0,"",Abschlusscheck!$H71)</f>
        <v/>
      </c>
      <c r="K104" s="207"/>
    </row>
    <row r="105" spans="4:11" x14ac:dyDescent="0.25">
      <c r="D105" s="224" t="s">
        <v>181</v>
      </c>
      <c r="E105" t="s">
        <v>186</v>
      </c>
      <c r="G105" t="s">
        <v>1647</v>
      </c>
      <c r="H105" s="407">
        <f>'Schritt 1 Allgemeine Angaben'!$D$9</f>
        <v>2022</v>
      </c>
      <c r="I105" t="str">
        <f>IF(Abschlusscheck!$H72=0,"",Abschlusscheck!$H72)</f>
        <v/>
      </c>
      <c r="K105" s="207"/>
    </row>
    <row r="106" spans="4:11" x14ac:dyDescent="0.25">
      <c r="D106" s="224" t="s">
        <v>181</v>
      </c>
      <c r="E106" t="s">
        <v>59</v>
      </c>
      <c r="G106" t="s">
        <v>1647</v>
      </c>
      <c r="H106" s="407">
        <f>'Schritt 1 Allgemeine Angaben'!$D$9</f>
        <v>2022</v>
      </c>
      <c r="I106" t="str">
        <f>IF(Abschlusscheck!$H73=0,"",Abschlusscheck!$H73)</f>
        <v/>
      </c>
      <c r="K106" s="207"/>
    </row>
    <row r="107" spans="4:11" x14ac:dyDescent="0.25">
      <c r="D107" s="224" t="s">
        <v>181</v>
      </c>
      <c r="E107" t="s">
        <v>56</v>
      </c>
      <c r="G107" t="s">
        <v>1647</v>
      </c>
      <c r="H107" s="407">
        <f>'Schritt 1 Allgemeine Angaben'!$D$9</f>
        <v>2022</v>
      </c>
      <c r="I107" t="str">
        <f>IF(Abschlusscheck!$H74=0,"",Abschlusscheck!$H74)</f>
        <v/>
      </c>
      <c r="K107" s="207"/>
    </row>
    <row r="108" spans="4:11" x14ac:dyDescent="0.25">
      <c r="D108" s="224" t="s">
        <v>181</v>
      </c>
      <c r="E108" t="s">
        <v>187</v>
      </c>
      <c r="G108" t="s">
        <v>1647</v>
      </c>
      <c r="H108" s="407">
        <f>'Schritt 1 Allgemeine Angaben'!$D$9</f>
        <v>2022</v>
      </c>
      <c r="I108" t="str">
        <f>IF(Abschlusscheck!$H75=0,"",Abschlusscheck!$H75)</f>
        <v/>
      </c>
      <c r="K108" s="207"/>
    </row>
    <row r="109" spans="4:11" x14ac:dyDescent="0.25">
      <c r="D109" s="224" t="s">
        <v>181</v>
      </c>
      <c r="E109" t="s">
        <v>188</v>
      </c>
      <c r="G109" t="s">
        <v>1647</v>
      </c>
      <c r="H109" s="407">
        <f>'Schritt 1 Allgemeine Angaben'!$D$9</f>
        <v>2022</v>
      </c>
      <c r="I109" t="str">
        <f>IF(Abschlusscheck!$H76=0,"",Abschlusscheck!$H76)</f>
        <v/>
      </c>
      <c r="K109" s="207"/>
    </row>
    <row r="110" spans="4:11" x14ac:dyDescent="0.25">
      <c r="D110" s="224" t="s">
        <v>181</v>
      </c>
      <c r="E110" t="s">
        <v>189</v>
      </c>
      <c r="G110" t="s">
        <v>1647</v>
      </c>
      <c r="H110" s="407">
        <f>'Schritt 1 Allgemeine Angaben'!$D$9</f>
        <v>2022</v>
      </c>
      <c r="I110" t="str">
        <f>IF(Abschlusscheck!$H77=0,"",Abschlusscheck!$H77)</f>
        <v/>
      </c>
      <c r="K110" s="888" t="s">
        <v>1651</v>
      </c>
    </row>
    <row r="111" spans="4:11" x14ac:dyDescent="0.25">
      <c r="D111" s="224" t="s">
        <v>181</v>
      </c>
      <c r="E111" t="s">
        <v>190</v>
      </c>
      <c r="G111" t="s">
        <v>1647</v>
      </c>
      <c r="H111" s="407">
        <f>'Schritt 1 Allgemeine Angaben'!$D$9</f>
        <v>2022</v>
      </c>
      <c r="I111" t="str">
        <f>IF(Abschlusscheck!$H78=0,"",Abschlusscheck!$H78)</f>
        <v/>
      </c>
      <c r="K111" s="888"/>
    </row>
    <row r="112" spans="4:11" x14ac:dyDescent="0.25">
      <c r="D112" s="224" t="s">
        <v>181</v>
      </c>
      <c r="E112" t="s">
        <v>191</v>
      </c>
      <c r="G112" t="s">
        <v>1647</v>
      </c>
      <c r="H112" s="407">
        <f>'Schritt 1 Allgemeine Angaben'!$D$9</f>
        <v>2022</v>
      </c>
      <c r="I112" t="str">
        <f>IF(Abschlusscheck!$H79=0,"",Abschlusscheck!$H79)</f>
        <v/>
      </c>
      <c r="K112" s="888"/>
    </row>
    <row r="113" spans="4:11" x14ac:dyDescent="0.25">
      <c r="D113" s="224" t="s">
        <v>181</v>
      </c>
      <c r="E113" t="s">
        <v>192</v>
      </c>
      <c r="G113" t="s">
        <v>1647</v>
      </c>
      <c r="H113" s="407">
        <f>'Schritt 1 Allgemeine Angaben'!$D$9</f>
        <v>2022</v>
      </c>
      <c r="I113" t="str">
        <f>IF(Abschlusscheck!$H80=0,"",Abschlusscheck!$H80)</f>
        <v/>
      </c>
      <c r="K113" s="888"/>
    </row>
    <row r="114" spans="4:11" x14ac:dyDescent="0.25">
      <c r="D114" s="224" t="s">
        <v>181</v>
      </c>
      <c r="E114" t="s">
        <v>193</v>
      </c>
      <c r="G114" t="s">
        <v>1647</v>
      </c>
      <c r="H114" s="407">
        <f>'Schritt 1 Allgemeine Angaben'!$D$9</f>
        <v>2022</v>
      </c>
      <c r="I114" t="str">
        <f>IF(Abschlusscheck!$H81=0,"",Abschlusscheck!$H81)</f>
        <v/>
      </c>
      <c r="K114" s="888"/>
    </row>
    <row r="115" spans="4:11" x14ac:dyDescent="0.25">
      <c r="D115" s="224" t="s">
        <v>181</v>
      </c>
      <c r="E115" t="s">
        <v>194</v>
      </c>
      <c r="G115" t="s">
        <v>1647</v>
      </c>
      <c r="H115" s="407">
        <f>'Schritt 1 Allgemeine Angaben'!$D$9</f>
        <v>2022</v>
      </c>
      <c r="I115" t="str">
        <f>IF(Abschlusscheck!$H82=0,"",Abschlusscheck!$H82)</f>
        <v/>
      </c>
      <c r="K115" s="888"/>
    </row>
    <row r="116" spans="4:11" x14ac:dyDescent="0.25">
      <c r="D116" s="224" t="s">
        <v>181</v>
      </c>
      <c r="E116" t="s">
        <v>195</v>
      </c>
      <c r="G116" t="s">
        <v>1647</v>
      </c>
      <c r="H116" s="407">
        <f>'Schritt 1 Allgemeine Angaben'!$D$9</f>
        <v>2022</v>
      </c>
      <c r="I116" t="str">
        <f>IF(Abschlusscheck!$H83=0,"",Abschlusscheck!$H83)</f>
        <v/>
      </c>
      <c r="K116" s="888"/>
    </row>
    <row r="117" spans="4:11" x14ac:dyDescent="0.25">
      <c r="D117" s="224" t="s">
        <v>181</v>
      </c>
      <c r="E117" t="s">
        <v>196</v>
      </c>
      <c r="G117" t="s">
        <v>1647</v>
      </c>
      <c r="H117" s="407">
        <f>'Schritt 1 Allgemeine Angaben'!$D$9</f>
        <v>2022</v>
      </c>
      <c r="I117" t="str">
        <f>IF(Abschlusscheck!$H84=0,"",Abschlusscheck!$H84)</f>
        <v/>
      </c>
      <c r="K117" s="888"/>
    </row>
    <row r="118" spans="4:11" x14ac:dyDescent="0.25">
      <c r="D118" s="224" t="s">
        <v>181</v>
      </c>
      <c r="E118" t="s">
        <v>197</v>
      </c>
      <c r="G118" t="s">
        <v>1647</v>
      </c>
      <c r="H118" s="407">
        <f>'Schritt 1 Allgemeine Angaben'!$D$9</f>
        <v>2022</v>
      </c>
      <c r="I118" t="str">
        <f>IF(Abschlusscheck!$H85=0,"",Abschlusscheck!$H85)</f>
        <v/>
      </c>
      <c r="K118" s="888"/>
    </row>
    <row r="119" spans="4:11" x14ac:dyDescent="0.25">
      <c r="D119" s="224" t="s">
        <v>181</v>
      </c>
      <c r="E119" t="s">
        <v>198</v>
      </c>
      <c r="G119" t="s">
        <v>1647</v>
      </c>
      <c r="H119" s="407">
        <f>'Schritt 1 Allgemeine Angaben'!$D$9</f>
        <v>2022</v>
      </c>
      <c r="I119" t="str">
        <f>IF(Abschlusscheck!$H86=0,"",Abschlusscheck!$H86)</f>
        <v/>
      </c>
      <c r="K119" s="888"/>
    </row>
    <row r="120" spans="4:11" x14ac:dyDescent="0.25">
      <c r="D120" s="224" t="s">
        <v>181</v>
      </c>
      <c r="E120" t="s">
        <v>199</v>
      </c>
      <c r="G120" t="s">
        <v>1647</v>
      </c>
      <c r="H120" s="407">
        <f>'Schritt 1 Allgemeine Angaben'!$D$9</f>
        <v>2022</v>
      </c>
      <c r="I120" t="str">
        <f>IF(Abschlusscheck!$H87=0,"",Abschlusscheck!$H87)</f>
        <v/>
      </c>
      <c r="K120" s="888"/>
    </row>
    <row r="121" spans="4:11" x14ac:dyDescent="0.25">
      <c r="D121" s="224" t="s">
        <v>181</v>
      </c>
      <c r="E121" t="s">
        <v>200</v>
      </c>
      <c r="G121" t="s">
        <v>1647</v>
      </c>
      <c r="H121" s="407">
        <f>'Schritt 1 Allgemeine Angaben'!$D$9</f>
        <v>2022</v>
      </c>
      <c r="I121" t="str">
        <f>IF(Abschlusscheck!$H88=0,"",Abschlusscheck!$H88)</f>
        <v/>
      </c>
      <c r="K121" s="888"/>
    </row>
    <row r="122" spans="4:11" x14ac:dyDescent="0.25">
      <c r="D122" s="224" t="s">
        <v>181</v>
      </c>
      <c r="E122" t="s">
        <v>201</v>
      </c>
      <c r="G122" t="s">
        <v>1647</v>
      </c>
      <c r="H122" s="407">
        <f>'Schritt 1 Allgemeine Angaben'!$D$9</f>
        <v>2022</v>
      </c>
      <c r="I122" t="str">
        <f>IF(Abschlusscheck!$H89=0,"",Abschlusscheck!$H89)</f>
        <v/>
      </c>
      <c r="K122" s="888"/>
    </row>
    <row r="123" spans="4:11" x14ac:dyDescent="0.25">
      <c r="D123" s="224" t="s">
        <v>181</v>
      </c>
      <c r="E123" t="s">
        <v>202</v>
      </c>
      <c r="G123" t="s">
        <v>1647</v>
      </c>
      <c r="H123" s="407">
        <f>'Schritt 1 Allgemeine Angaben'!$D$9</f>
        <v>2022</v>
      </c>
      <c r="I123" t="str">
        <f>IF(Abschlusscheck!$H90=0,"",Abschlusscheck!$H90)</f>
        <v/>
      </c>
      <c r="K123" s="888"/>
    </row>
    <row r="124" spans="4:11" x14ac:dyDescent="0.25">
      <c r="D124" s="224" t="s">
        <v>181</v>
      </c>
      <c r="E124" t="s">
        <v>203</v>
      </c>
      <c r="G124" t="s">
        <v>1647</v>
      </c>
      <c r="H124" s="407">
        <f>'Schritt 1 Allgemeine Angaben'!$D$9</f>
        <v>2022</v>
      </c>
      <c r="I124" t="str">
        <f>IF(Abschlusscheck!$H91=0,"",Abschlusscheck!$H91)</f>
        <v/>
      </c>
      <c r="K124" s="888"/>
    </row>
    <row r="125" spans="4:11" x14ac:dyDescent="0.25">
      <c r="D125" s="224" t="s">
        <v>181</v>
      </c>
      <c r="E125" t="s">
        <v>204</v>
      </c>
      <c r="G125" t="s">
        <v>1647</v>
      </c>
      <c r="H125" s="407">
        <f>'Schritt 1 Allgemeine Angaben'!$D$9</f>
        <v>2022</v>
      </c>
      <c r="I125" t="str">
        <f>IF(Abschlusscheck!$H92=0,"",Abschlusscheck!$H92)</f>
        <v/>
      </c>
      <c r="K125" s="888"/>
    </row>
    <row r="126" spans="4:11" x14ac:dyDescent="0.25">
      <c r="D126" s="224" t="s">
        <v>181</v>
      </c>
      <c r="E126" t="s">
        <v>205</v>
      </c>
      <c r="G126" t="s">
        <v>1647</v>
      </c>
      <c r="H126" s="407">
        <f>'Schritt 1 Allgemeine Angaben'!$D$9</f>
        <v>2022</v>
      </c>
      <c r="I126" t="str">
        <f>IF(Abschlusscheck!$H93=0,"",Abschlusscheck!$H93)</f>
        <v/>
      </c>
      <c r="K126" s="888"/>
    </row>
    <row r="127" spans="4:11" x14ac:dyDescent="0.25">
      <c r="D127" s="224" t="s">
        <v>181</v>
      </c>
      <c r="E127" t="s">
        <v>206</v>
      </c>
      <c r="G127" t="s">
        <v>1647</v>
      </c>
      <c r="H127" s="407">
        <f>'Schritt 1 Allgemeine Angaben'!$D$9</f>
        <v>2022</v>
      </c>
      <c r="I127" t="str">
        <f>IF(Abschlusscheck!$H94=0,"",Abschlusscheck!$H94)</f>
        <v/>
      </c>
      <c r="K127" s="888"/>
    </row>
    <row r="128" spans="4:11" x14ac:dyDescent="0.25">
      <c r="D128" s="224" t="s">
        <v>181</v>
      </c>
      <c r="E128" t="s">
        <v>207</v>
      </c>
      <c r="G128" t="s">
        <v>1647</v>
      </c>
      <c r="H128" s="407">
        <f>'Schritt 1 Allgemeine Angaben'!$D$9</f>
        <v>2022</v>
      </c>
      <c r="I128" t="str">
        <f>IF(Abschlusscheck!$H95=0,"",Abschlusscheck!$H95)</f>
        <v/>
      </c>
      <c r="K128" s="888"/>
    </row>
    <row r="129" spans="4:11" x14ac:dyDescent="0.25">
      <c r="D129" s="224" t="s">
        <v>181</v>
      </c>
      <c r="E129" t="s">
        <v>208</v>
      </c>
      <c r="G129" t="s">
        <v>1647</v>
      </c>
      <c r="H129" s="407">
        <f>'Schritt 1 Allgemeine Angaben'!$D$9</f>
        <v>2022</v>
      </c>
      <c r="I129" t="str">
        <f>IF(Abschlusscheck!$H96=0,"",Abschlusscheck!$H96)</f>
        <v/>
      </c>
      <c r="K129" s="888"/>
    </row>
    <row r="130" spans="4:11" x14ac:dyDescent="0.25">
      <c r="D130" s="224" t="s">
        <v>181</v>
      </c>
      <c r="E130" t="s">
        <v>209</v>
      </c>
      <c r="G130" t="s">
        <v>1647</v>
      </c>
      <c r="H130" s="407">
        <f>'Schritt 1 Allgemeine Angaben'!$D$9</f>
        <v>2022</v>
      </c>
      <c r="I130" t="str">
        <f>IF(Abschlusscheck!$H97=0,"",Abschlusscheck!$H97)</f>
        <v/>
      </c>
      <c r="K130" s="888"/>
    </row>
    <row r="131" spans="4:11" x14ac:dyDescent="0.25">
      <c r="D131" s="224" t="s">
        <v>181</v>
      </c>
      <c r="E131" t="s">
        <v>1805</v>
      </c>
      <c r="G131" t="s">
        <v>1647</v>
      </c>
      <c r="H131" s="407">
        <f>'Schritt 1 Allgemeine Angaben'!$D$9</f>
        <v>2022</v>
      </c>
      <c r="I131" t="str">
        <f>IF(Abschlusscheck!$H98=0,"",Abschlusscheck!$H98)</f>
        <v/>
      </c>
      <c r="K131" s="888"/>
    </row>
    <row r="132" spans="4:11" x14ac:dyDescent="0.25">
      <c r="D132" s="224" t="s">
        <v>181</v>
      </c>
      <c r="E132" t="s">
        <v>1806</v>
      </c>
      <c r="G132" t="s">
        <v>1647</v>
      </c>
      <c r="H132" s="407">
        <f>'Schritt 1 Allgemeine Angaben'!$D$9</f>
        <v>2022</v>
      </c>
      <c r="I132" t="str">
        <f>IF(Abschlusscheck!$H99=0,"",Abschlusscheck!$H99)</f>
        <v/>
      </c>
      <c r="K132" s="888"/>
    </row>
    <row r="133" spans="4:11" x14ac:dyDescent="0.25">
      <c r="D133" s="224" t="s">
        <v>181</v>
      </c>
      <c r="E133" t="s">
        <v>212</v>
      </c>
      <c r="G133" t="s">
        <v>1647</v>
      </c>
      <c r="H133" s="407">
        <f>'Schritt 1 Allgemeine Angaben'!$D$9</f>
        <v>2022</v>
      </c>
      <c r="I133" t="str">
        <f>IF(Abschlusscheck!$H100=0,"",Abschlusscheck!$H100)</f>
        <v/>
      </c>
      <c r="K133" s="888"/>
    </row>
    <row r="134" spans="4:11" x14ac:dyDescent="0.25">
      <c r="D134" s="224" t="s">
        <v>181</v>
      </c>
      <c r="E134" t="s">
        <v>213</v>
      </c>
      <c r="G134" t="s">
        <v>1647</v>
      </c>
      <c r="H134" s="407">
        <f>'Schritt 1 Allgemeine Angaben'!$D$9</f>
        <v>2022</v>
      </c>
      <c r="I134" t="str">
        <f>IF(Abschlusscheck!$H101=0,"",Abschlusscheck!$H101)</f>
        <v/>
      </c>
      <c r="K134" s="888"/>
    </row>
    <row r="135" spans="4:11" x14ac:dyDescent="0.25">
      <c r="D135" s="224" t="s">
        <v>181</v>
      </c>
      <c r="E135" t="s">
        <v>214</v>
      </c>
      <c r="G135" t="s">
        <v>1647</v>
      </c>
      <c r="H135" s="407">
        <f>'Schritt 1 Allgemeine Angaben'!$D$9</f>
        <v>2022</v>
      </c>
      <c r="I135" t="str">
        <f>IF(Abschlusscheck!$H102=0,"",Abschlusscheck!$H102)</f>
        <v/>
      </c>
      <c r="K135" s="888"/>
    </row>
    <row r="136" spans="4:11" x14ac:dyDescent="0.25">
      <c r="D136" s="224" t="s">
        <v>181</v>
      </c>
      <c r="E136" t="s">
        <v>1793</v>
      </c>
      <c r="G136" t="s">
        <v>1647</v>
      </c>
      <c r="H136" s="407">
        <f>'Schritt 1 Allgemeine Angaben'!$D$9</f>
        <v>2022</v>
      </c>
      <c r="I136" t="str">
        <f>IF(Abschlusscheck!$H103=0,"",Abschlusscheck!$H103)</f>
        <v/>
      </c>
      <c r="K136" s="888"/>
    </row>
    <row r="137" spans="4:11" x14ac:dyDescent="0.25">
      <c r="D137" s="224" t="s">
        <v>181</v>
      </c>
      <c r="E137" t="s">
        <v>216</v>
      </c>
      <c r="G137" t="s">
        <v>1647</v>
      </c>
      <c r="H137" s="407">
        <f>'Schritt 1 Allgemeine Angaben'!$D$9</f>
        <v>2022</v>
      </c>
      <c r="I137" t="str">
        <f>IF(Abschlusscheck!$H104=0,"",Abschlusscheck!$H104)</f>
        <v/>
      </c>
      <c r="K137" s="207"/>
    </row>
    <row r="138" spans="4:11" x14ac:dyDescent="0.25">
      <c r="D138" s="224" t="s">
        <v>181</v>
      </c>
      <c r="E138" t="s">
        <v>217</v>
      </c>
      <c r="G138" t="s">
        <v>1647</v>
      </c>
      <c r="H138" s="407">
        <f>'Schritt 1 Allgemeine Angaben'!$D$9</f>
        <v>2022</v>
      </c>
      <c r="I138" t="str">
        <f>IF(Abschlusscheck!$H105=0,"",Abschlusscheck!$H105)</f>
        <v/>
      </c>
      <c r="K138" s="207"/>
    </row>
    <row r="139" spans="4:11" x14ac:dyDescent="0.25">
      <c r="D139" s="224" t="s">
        <v>181</v>
      </c>
      <c r="E139" t="s">
        <v>218</v>
      </c>
      <c r="G139" t="s">
        <v>1647</v>
      </c>
      <c r="H139" s="407">
        <f>'Schritt 1 Allgemeine Angaben'!$D$9</f>
        <v>2022</v>
      </c>
      <c r="I139" t="str">
        <f>IF(Abschlusscheck!$H106=0,"",Abschlusscheck!$H106)</f>
        <v/>
      </c>
      <c r="K139" s="207"/>
    </row>
    <row r="140" spans="4:11" x14ac:dyDescent="0.25">
      <c r="D140" s="224" t="s">
        <v>181</v>
      </c>
      <c r="E140" t="s">
        <v>219</v>
      </c>
      <c r="G140" t="s">
        <v>1647</v>
      </c>
      <c r="H140" s="407">
        <f>'Schritt 1 Allgemeine Angaben'!$D$9</f>
        <v>2022</v>
      </c>
      <c r="I140" t="str">
        <f>IF(Abschlusscheck!$H107=0,"",Abschlusscheck!$H107)</f>
        <v/>
      </c>
      <c r="K140" s="207"/>
    </row>
    <row r="141" spans="4:11" x14ac:dyDescent="0.25">
      <c r="D141" s="224" t="s">
        <v>1648</v>
      </c>
      <c r="E141" t="s">
        <v>1807</v>
      </c>
      <c r="G141" t="s">
        <v>1647</v>
      </c>
      <c r="H141" s="407">
        <f>'Schritt 1 Allgemeine Angaben'!$D$9</f>
        <v>2022</v>
      </c>
      <c r="I141" t="str">
        <f>IF(Abschlusscheck!$H108=0,"",Abschlusscheck!$H108)</f>
        <v/>
      </c>
      <c r="K141" s="207"/>
    </row>
    <row r="142" spans="4:11" x14ac:dyDescent="0.25">
      <c r="D142" s="224" t="s">
        <v>1648</v>
      </c>
      <c r="E142" t="s">
        <v>1808</v>
      </c>
      <c r="G142" t="s">
        <v>1647</v>
      </c>
      <c r="H142" s="407">
        <f>'Schritt 1 Allgemeine Angaben'!$D$9</f>
        <v>2022</v>
      </c>
      <c r="I142" t="str">
        <f>IF(Abschlusscheck!$H109=0,"",Abschlusscheck!$H109)</f>
        <v/>
      </c>
      <c r="K142" s="207"/>
    </row>
    <row r="143" spans="4:11" x14ac:dyDescent="0.25">
      <c r="D143" s="224" t="s">
        <v>1648</v>
      </c>
      <c r="E143" t="s">
        <v>1809</v>
      </c>
      <c r="G143" t="s">
        <v>1647</v>
      </c>
      <c r="H143" s="407">
        <f>'Schritt 1 Allgemeine Angaben'!$D$9</f>
        <v>2022</v>
      </c>
      <c r="I143" t="str">
        <f>IF(Abschlusscheck!$H110=0,"",Abschlusscheck!$H110)</f>
        <v/>
      </c>
      <c r="K143" s="207"/>
    </row>
    <row r="144" spans="4:11" x14ac:dyDescent="0.25">
      <c r="D144" s="224" t="s">
        <v>181</v>
      </c>
      <c r="E144" t="s">
        <v>223</v>
      </c>
      <c r="G144" t="s">
        <v>1647</v>
      </c>
      <c r="H144" s="407">
        <f>'Schritt 1 Allgemeine Angaben'!$D$9</f>
        <v>2022</v>
      </c>
      <c r="I144" t="str">
        <f>IF(Abschlusscheck!$H111=0,"",Abschlusscheck!$H111)</f>
        <v/>
      </c>
      <c r="K144" s="207"/>
    </row>
    <row r="145" spans="4:11" x14ac:dyDescent="0.25">
      <c r="D145" s="224" t="s">
        <v>181</v>
      </c>
      <c r="E145" t="s">
        <v>224</v>
      </c>
      <c r="G145" t="s">
        <v>1647</v>
      </c>
      <c r="H145" s="407">
        <f>'Schritt 1 Allgemeine Angaben'!$D$9</f>
        <v>2022</v>
      </c>
      <c r="I145" t="str">
        <f>IF(Abschlusscheck!$H112=0,"",Abschlusscheck!$H112)</f>
        <v/>
      </c>
      <c r="K145" s="207"/>
    </row>
    <row r="146" spans="4:11" x14ac:dyDescent="0.25">
      <c r="D146" s="224" t="s">
        <v>181</v>
      </c>
      <c r="E146" t="s">
        <v>225</v>
      </c>
      <c r="G146" t="s">
        <v>1647</v>
      </c>
      <c r="H146" s="407">
        <f>'Schritt 1 Allgemeine Angaben'!$D$9</f>
        <v>2022</v>
      </c>
      <c r="I146" t="str">
        <f>IF(Abschlusscheck!$H113=0,"",Abschlusscheck!$H113)</f>
        <v/>
      </c>
      <c r="K146" s="207"/>
    </row>
    <row r="147" spans="4:11" x14ac:dyDescent="0.25">
      <c r="D147" s="224" t="s">
        <v>181</v>
      </c>
      <c r="E147" t="s">
        <v>226</v>
      </c>
      <c r="G147" t="s">
        <v>1647</v>
      </c>
      <c r="H147" s="407">
        <f>'Schritt 1 Allgemeine Angaben'!$D$9</f>
        <v>2022</v>
      </c>
      <c r="I147" t="str">
        <f>IF(Abschlusscheck!$H114=0,"",Abschlusscheck!$H114)</f>
        <v/>
      </c>
      <c r="K147" s="207"/>
    </row>
    <row r="148" spans="4:11" x14ac:dyDescent="0.25">
      <c r="D148" s="224" t="s">
        <v>181</v>
      </c>
      <c r="E148" t="s">
        <v>227</v>
      </c>
      <c r="G148" t="s">
        <v>1647</v>
      </c>
      <c r="H148" s="407">
        <f>'Schritt 1 Allgemeine Angaben'!$D$9</f>
        <v>2022</v>
      </c>
      <c r="I148" t="str">
        <f>IF(Abschlusscheck!$H115=0,"",Abschlusscheck!$H115)</f>
        <v/>
      </c>
      <c r="K148" s="207"/>
    </row>
    <row r="149" spans="4:11" x14ac:dyDescent="0.25">
      <c r="D149" s="224" t="s">
        <v>181</v>
      </c>
      <c r="E149" t="s">
        <v>228</v>
      </c>
      <c r="G149" t="s">
        <v>1647</v>
      </c>
      <c r="H149" s="407">
        <f>'Schritt 1 Allgemeine Angaben'!$D$9</f>
        <v>2022</v>
      </c>
      <c r="I149" t="str">
        <f>IF(Abschlusscheck!$H116=0,"",Abschlusscheck!$H116)</f>
        <v/>
      </c>
      <c r="K149" s="207"/>
    </row>
    <row r="150" spans="4:11" x14ac:dyDescent="0.25">
      <c r="D150" s="224" t="s">
        <v>181</v>
      </c>
      <c r="E150" t="s">
        <v>229</v>
      </c>
      <c r="G150" t="s">
        <v>1647</v>
      </c>
      <c r="H150" s="407">
        <f>'Schritt 1 Allgemeine Angaben'!$D$9</f>
        <v>2022</v>
      </c>
      <c r="I150" t="str">
        <f>IF(Abschlusscheck!$H117=0,"",Abschlusscheck!$H117)</f>
        <v/>
      </c>
      <c r="K150" s="207"/>
    </row>
    <row r="151" spans="4:11" x14ac:dyDescent="0.25">
      <c r="D151" s="224" t="s">
        <v>181</v>
      </c>
      <c r="E151" t="s">
        <v>230</v>
      </c>
      <c r="G151" t="s">
        <v>1647</v>
      </c>
      <c r="H151" s="407">
        <f>'Schritt 1 Allgemeine Angaben'!$D$9</f>
        <v>2022</v>
      </c>
      <c r="I151" t="str">
        <f>IF(Abschlusscheck!$H118=0,"",Abschlusscheck!$H118)</f>
        <v/>
      </c>
      <c r="K151" s="207"/>
    </row>
    <row r="152" spans="4:11" x14ac:dyDescent="0.25">
      <c r="D152" s="224" t="s">
        <v>181</v>
      </c>
      <c r="E152" t="s">
        <v>231</v>
      </c>
      <c r="G152" t="s">
        <v>1647</v>
      </c>
      <c r="H152" s="407">
        <f>'Schritt 1 Allgemeine Angaben'!$D$9</f>
        <v>2022</v>
      </c>
      <c r="I152" t="str">
        <f>IF(Abschlusscheck!$H119=0,"",Abschlusscheck!$H119)</f>
        <v/>
      </c>
      <c r="K152" s="207"/>
    </row>
    <row r="153" spans="4:11" x14ac:dyDescent="0.25">
      <c r="D153" s="224" t="s">
        <v>181</v>
      </c>
      <c r="E153" t="s">
        <v>232</v>
      </c>
      <c r="G153" t="s">
        <v>1647</v>
      </c>
      <c r="H153" s="407">
        <f>'Schritt 1 Allgemeine Angaben'!$D$9</f>
        <v>2022</v>
      </c>
      <c r="I153" t="str">
        <f>IF(Abschlusscheck!$H120=0,"",Abschlusscheck!$H120)</f>
        <v/>
      </c>
      <c r="K153" s="207"/>
    </row>
    <row r="154" spans="4:11" x14ac:dyDescent="0.25">
      <c r="D154" s="224" t="s">
        <v>181</v>
      </c>
      <c r="E154" t="s">
        <v>233</v>
      </c>
      <c r="G154" t="s">
        <v>1647</v>
      </c>
      <c r="H154" s="407">
        <f>'Schritt 1 Allgemeine Angaben'!$D$9</f>
        <v>2022</v>
      </c>
      <c r="I154" t="str">
        <f>IF(Abschlusscheck!$H121=0,"",Abschlusscheck!$H121)</f>
        <v/>
      </c>
      <c r="K154" s="207"/>
    </row>
    <row r="155" spans="4:11" x14ac:dyDescent="0.25">
      <c r="D155" s="224" t="s">
        <v>181</v>
      </c>
      <c r="E155" t="s">
        <v>234</v>
      </c>
      <c r="G155" t="s">
        <v>1647</v>
      </c>
      <c r="H155" s="407">
        <f>'Schritt 1 Allgemeine Angaben'!$D$9</f>
        <v>2022</v>
      </c>
      <c r="I155" t="str">
        <f>IF(Abschlusscheck!$H122=0,"",Abschlusscheck!$H122)</f>
        <v/>
      </c>
      <c r="K155" s="207"/>
    </row>
    <row r="156" spans="4:11" x14ac:dyDescent="0.25">
      <c r="D156" s="224" t="s">
        <v>181</v>
      </c>
      <c r="E156" t="s">
        <v>235</v>
      </c>
      <c r="G156" t="s">
        <v>1647</v>
      </c>
      <c r="H156" s="407">
        <f>'Schritt 1 Allgemeine Angaben'!$D$9</f>
        <v>2022</v>
      </c>
      <c r="I156" t="str">
        <f>IF(Abschlusscheck!$H123=0,"",Abschlusscheck!$H123)</f>
        <v/>
      </c>
      <c r="K156" s="207"/>
    </row>
    <row r="157" spans="4:11" x14ac:dyDescent="0.25">
      <c r="D157" s="224" t="s">
        <v>181</v>
      </c>
      <c r="E157" t="s">
        <v>236</v>
      </c>
      <c r="G157" t="s">
        <v>1647</v>
      </c>
      <c r="H157" s="407">
        <f>'Schritt 1 Allgemeine Angaben'!$D$9</f>
        <v>2022</v>
      </c>
      <c r="I157" t="str">
        <f>IF(Abschlusscheck!$H124=0,"",Abschlusscheck!$H124)</f>
        <v/>
      </c>
      <c r="K157" s="207"/>
    </row>
    <row r="158" spans="4:11" x14ac:dyDescent="0.25">
      <c r="D158" s="224" t="s">
        <v>181</v>
      </c>
      <c r="E158" t="s">
        <v>237</v>
      </c>
      <c r="G158" t="s">
        <v>1647</v>
      </c>
      <c r="H158" s="407">
        <f>'Schritt 1 Allgemeine Angaben'!$D$9</f>
        <v>2022</v>
      </c>
      <c r="I158" t="str">
        <f>IF(Abschlusscheck!$H125=0,"",Abschlusscheck!$H125)</f>
        <v/>
      </c>
      <c r="K158" s="207"/>
    </row>
    <row r="159" spans="4:11" x14ac:dyDescent="0.25">
      <c r="D159" s="224" t="s">
        <v>181</v>
      </c>
      <c r="E159" t="s">
        <v>238</v>
      </c>
      <c r="G159" t="s">
        <v>1647</v>
      </c>
      <c r="H159" s="407">
        <f>'Schritt 1 Allgemeine Angaben'!$D$9</f>
        <v>2022</v>
      </c>
      <c r="I159" t="str">
        <f>IF(Abschlusscheck!$H126=0,"",Abschlusscheck!$H126)</f>
        <v/>
      </c>
      <c r="K159" s="207"/>
    </row>
    <row r="160" spans="4:11" x14ac:dyDescent="0.25">
      <c r="D160" s="224" t="s">
        <v>181</v>
      </c>
      <c r="E160" t="s">
        <v>1676</v>
      </c>
      <c r="G160" t="s">
        <v>1647</v>
      </c>
      <c r="H160" s="407">
        <f>'Schritt 1 Allgemeine Angaben'!$D$9</f>
        <v>2022</v>
      </c>
      <c r="I160" t="str">
        <f>IF(Abschlusscheck!$H127=0,"",Abschlusscheck!$H127)</f>
        <v/>
      </c>
      <c r="K160" s="207"/>
    </row>
    <row r="161" spans="4:11" x14ac:dyDescent="0.25">
      <c r="D161" s="224" t="s">
        <v>181</v>
      </c>
      <c r="E161" t="s">
        <v>239</v>
      </c>
      <c r="G161" t="s">
        <v>1647</v>
      </c>
      <c r="H161" s="407">
        <f>'Schritt 1 Allgemeine Angaben'!$D$9</f>
        <v>2022</v>
      </c>
      <c r="I161" t="str">
        <f>IF(Abschlusscheck!$H128=0,"",Abschlusscheck!$H128)</f>
        <v/>
      </c>
      <c r="K161" s="207"/>
    </row>
    <row r="162" spans="4:11" x14ac:dyDescent="0.25">
      <c r="D162" s="224" t="s">
        <v>181</v>
      </c>
      <c r="E162" t="s">
        <v>240</v>
      </c>
      <c r="G162" t="s">
        <v>1647</v>
      </c>
      <c r="H162" s="407">
        <f>'Schritt 1 Allgemeine Angaben'!$D$9</f>
        <v>2022</v>
      </c>
      <c r="I162" t="str">
        <f>IF(Abschlusscheck!$H129=0,"",Abschlusscheck!$H129)</f>
        <v/>
      </c>
      <c r="K162" s="207"/>
    </row>
    <row r="163" spans="4:11" x14ac:dyDescent="0.25">
      <c r="D163" s="224" t="s">
        <v>181</v>
      </c>
      <c r="E163" t="s">
        <v>241</v>
      </c>
      <c r="G163" t="s">
        <v>1647</v>
      </c>
      <c r="H163" s="407">
        <f>'Schritt 1 Allgemeine Angaben'!$D$9</f>
        <v>2022</v>
      </c>
      <c r="I163" t="str">
        <f>IF(Abschlusscheck!$H130=0,"",Abschlusscheck!$H130)</f>
        <v/>
      </c>
      <c r="K163" s="207"/>
    </row>
    <row r="164" spans="4:11" x14ac:dyDescent="0.25">
      <c r="D164" s="224" t="s">
        <v>181</v>
      </c>
      <c r="E164" t="s">
        <v>1783</v>
      </c>
      <c r="G164" t="s">
        <v>1647</v>
      </c>
      <c r="H164" s="407">
        <f>'Schritt 1 Allgemeine Angaben'!$D$9</f>
        <v>2022</v>
      </c>
      <c r="I164" t="str">
        <f>IF(Abschlusscheck!$H131=0,"",Abschlusscheck!$H131)</f>
        <v/>
      </c>
      <c r="K164" s="207"/>
    </row>
    <row r="165" spans="4:11" x14ac:dyDescent="0.25">
      <c r="D165" s="224" t="s">
        <v>181</v>
      </c>
      <c r="E165" t="s">
        <v>242</v>
      </c>
      <c r="G165" t="s">
        <v>1647</v>
      </c>
      <c r="H165" s="407">
        <f>'Schritt 1 Allgemeine Angaben'!$D$9</f>
        <v>2022</v>
      </c>
      <c r="I165" t="str">
        <f>IF(Abschlusscheck!$H132=0,"",Abschlusscheck!$H132)</f>
        <v/>
      </c>
      <c r="K165" s="207"/>
    </row>
    <row r="166" spans="4:11" x14ac:dyDescent="0.25">
      <c r="D166" s="224" t="s">
        <v>181</v>
      </c>
      <c r="E166" t="s">
        <v>243</v>
      </c>
      <c r="G166" t="s">
        <v>1647</v>
      </c>
      <c r="H166" s="407">
        <f>'Schritt 1 Allgemeine Angaben'!$D$9</f>
        <v>2022</v>
      </c>
      <c r="I166" t="str">
        <f>IF(Abschlusscheck!$H133=0,"",Abschlusscheck!$H133)</f>
        <v/>
      </c>
      <c r="K166" s="207"/>
    </row>
    <row r="167" spans="4:11" x14ac:dyDescent="0.25">
      <c r="D167" s="224" t="s">
        <v>181</v>
      </c>
      <c r="E167" t="s">
        <v>244</v>
      </c>
      <c r="G167" t="s">
        <v>1647</v>
      </c>
      <c r="H167" s="407">
        <f>'Schritt 1 Allgemeine Angaben'!$D$9</f>
        <v>2022</v>
      </c>
      <c r="I167" t="str">
        <f>IF(Abschlusscheck!$H134=0,"",Abschlusscheck!$H134)</f>
        <v/>
      </c>
      <c r="K167" s="207"/>
    </row>
    <row r="168" spans="4:11" x14ac:dyDescent="0.25">
      <c r="D168" s="224" t="s">
        <v>181</v>
      </c>
      <c r="E168" t="s">
        <v>245</v>
      </c>
      <c r="G168" t="s">
        <v>1647</v>
      </c>
      <c r="H168" s="407">
        <f>'Schritt 1 Allgemeine Angaben'!$D$9</f>
        <v>2022</v>
      </c>
      <c r="I168" t="str">
        <f>IF(Abschlusscheck!$H135=0,"",Abschlusscheck!$H135)</f>
        <v/>
      </c>
      <c r="K168" s="207"/>
    </row>
    <row r="169" spans="4:11" x14ac:dyDescent="0.25">
      <c r="D169" s="224" t="s">
        <v>181</v>
      </c>
      <c r="E169" t="s">
        <v>246</v>
      </c>
      <c r="G169" t="s">
        <v>1647</v>
      </c>
      <c r="H169" s="407">
        <f>'Schritt 1 Allgemeine Angaben'!$D$9</f>
        <v>2022</v>
      </c>
      <c r="I169" t="str">
        <f>IF(Abschlusscheck!$H136=0,"",Abschlusscheck!$H136)</f>
        <v/>
      </c>
      <c r="K169" s="207"/>
    </row>
    <row r="170" spans="4:11" x14ac:dyDescent="0.25">
      <c r="D170" s="120" t="s">
        <v>1802</v>
      </c>
      <c r="E170" t="s">
        <v>184</v>
      </c>
      <c r="F170" s="121" t="s">
        <v>153</v>
      </c>
      <c r="G170" s="76" t="s">
        <v>1652</v>
      </c>
      <c r="H170" s="407">
        <f>'Schritt 1 Allgemeine Angaben'!$D$9</f>
        <v>2022</v>
      </c>
      <c r="I170" t="str">
        <f>IF(Abschlusscheck!$I70=0,"",Abschlusscheck!$I70)</f>
        <v/>
      </c>
    </row>
    <row r="171" spans="4:11" x14ac:dyDescent="0.25">
      <c r="D171" s="120" t="s">
        <v>1802</v>
      </c>
      <c r="E171" t="s">
        <v>185</v>
      </c>
      <c r="F171" s="121" t="s">
        <v>153</v>
      </c>
      <c r="G171" s="76" t="s">
        <v>1652</v>
      </c>
      <c r="H171" s="407">
        <f>'Schritt 1 Allgemeine Angaben'!$D$9</f>
        <v>2022</v>
      </c>
      <c r="I171" t="str">
        <f>IF(Abschlusscheck!$I71=0,"",Abschlusscheck!$I71)</f>
        <v/>
      </c>
    </row>
    <row r="172" spans="4:11" x14ac:dyDescent="0.25">
      <c r="D172" s="120" t="s">
        <v>1802</v>
      </c>
      <c r="E172" t="s">
        <v>186</v>
      </c>
      <c r="F172" s="121" t="s">
        <v>153</v>
      </c>
      <c r="G172" s="76" t="s">
        <v>1652</v>
      </c>
      <c r="H172" s="407">
        <f>'Schritt 1 Allgemeine Angaben'!$D$9</f>
        <v>2022</v>
      </c>
      <c r="I172" t="str">
        <f>IF(Abschlusscheck!$I72=0,"",Abschlusscheck!$I72)</f>
        <v/>
      </c>
    </row>
    <row r="173" spans="4:11" x14ac:dyDescent="0.25">
      <c r="D173" s="120" t="s">
        <v>1802</v>
      </c>
      <c r="E173" t="s">
        <v>59</v>
      </c>
      <c r="F173" s="121" t="s">
        <v>153</v>
      </c>
      <c r="G173" s="76" t="s">
        <v>1652</v>
      </c>
      <c r="H173" s="407">
        <f>'Schritt 1 Allgemeine Angaben'!$D$9</f>
        <v>2022</v>
      </c>
      <c r="I173" t="str">
        <f>IF(Abschlusscheck!$I73=0,"",Abschlusscheck!$I73)</f>
        <v/>
      </c>
    </row>
    <row r="174" spans="4:11" x14ac:dyDescent="0.25">
      <c r="D174" s="120" t="s">
        <v>1802</v>
      </c>
      <c r="E174" t="s">
        <v>56</v>
      </c>
      <c r="F174" s="121" t="s">
        <v>153</v>
      </c>
      <c r="G174" s="76" t="s">
        <v>1652</v>
      </c>
      <c r="H174" s="407">
        <f>'Schritt 1 Allgemeine Angaben'!$D$9</f>
        <v>2022</v>
      </c>
      <c r="I174" t="str">
        <f>IF(Abschlusscheck!$I74=0,"",Abschlusscheck!$I74)</f>
        <v/>
      </c>
    </row>
    <row r="175" spans="4:11" x14ac:dyDescent="0.25">
      <c r="D175" s="120" t="s">
        <v>1802</v>
      </c>
      <c r="E175" t="s">
        <v>187</v>
      </c>
      <c r="F175" s="121" t="s">
        <v>153</v>
      </c>
      <c r="G175" s="76" t="s">
        <v>1652</v>
      </c>
      <c r="H175" s="407">
        <f>'Schritt 1 Allgemeine Angaben'!$D$9</f>
        <v>2022</v>
      </c>
      <c r="I175" t="str">
        <f>IF(Abschlusscheck!$I75=0,"",Abschlusscheck!$I75)</f>
        <v/>
      </c>
    </row>
    <row r="176" spans="4:11" x14ac:dyDescent="0.25">
      <c r="D176" s="120" t="s">
        <v>1802</v>
      </c>
      <c r="E176" t="s">
        <v>188</v>
      </c>
      <c r="F176" s="121" t="s">
        <v>153</v>
      </c>
      <c r="G176" s="76" t="s">
        <v>1652</v>
      </c>
      <c r="H176" s="407">
        <f>'Schritt 1 Allgemeine Angaben'!$D$9</f>
        <v>2022</v>
      </c>
      <c r="I176" t="str">
        <f>IF(Abschlusscheck!$I76=0,"",Abschlusscheck!$I76)</f>
        <v/>
      </c>
    </row>
    <row r="177" spans="4:9" x14ac:dyDescent="0.25">
      <c r="D177" s="120" t="s">
        <v>1802</v>
      </c>
      <c r="E177" t="s">
        <v>189</v>
      </c>
      <c r="F177" s="121" t="s">
        <v>153</v>
      </c>
      <c r="G177" s="76" t="s">
        <v>1652</v>
      </c>
      <c r="H177" s="407">
        <f>'Schritt 1 Allgemeine Angaben'!$D$9</f>
        <v>2022</v>
      </c>
      <c r="I177" t="str">
        <f>IF(Abschlusscheck!$I77=0,"",Abschlusscheck!$I77)</f>
        <v/>
      </c>
    </row>
    <row r="178" spans="4:9" x14ac:dyDescent="0.25">
      <c r="D178" s="120" t="s">
        <v>1802</v>
      </c>
      <c r="E178" t="s">
        <v>190</v>
      </c>
      <c r="F178" s="121" t="s">
        <v>153</v>
      </c>
      <c r="G178" s="76" t="s">
        <v>1652</v>
      </c>
      <c r="H178" s="407">
        <f>'Schritt 1 Allgemeine Angaben'!$D$9</f>
        <v>2022</v>
      </c>
      <c r="I178" t="str">
        <f>IF(Abschlusscheck!$I78=0,"",Abschlusscheck!$I78)</f>
        <v/>
      </c>
    </row>
    <row r="179" spans="4:9" x14ac:dyDescent="0.25">
      <c r="D179" s="120" t="s">
        <v>1802</v>
      </c>
      <c r="E179" t="s">
        <v>191</v>
      </c>
      <c r="F179" s="121" t="s">
        <v>153</v>
      </c>
      <c r="G179" s="76" t="s">
        <v>1652</v>
      </c>
      <c r="H179" s="407">
        <f>'Schritt 1 Allgemeine Angaben'!$D$9</f>
        <v>2022</v>
      </c>
      <c r="I179" t="str">
        <f>IF(Abschlusscheck!$I79=0,"",Abschlusscheck!$I79)</f>
        <v/>
      </c>
    </row>
    <row r="180" spans="4:9" x14ac:dyDescent="0.25">
      <c r="D180" s="120" t="s">
        <v>1802</v>
      </c>
      <c r="E180" t="s">
        <v>192</v>
      </c>
      <c r="F180" s="121" t="s">
        <v>153</v>
      </c>
      <c r="G180" s="76" t="s">
        <v>1652</v>
      </c>
      <c r="H180" s="407">
        <f>'Schritt 1 Allgemeine Angaben'!$D$9</f>
        <v>2022</v>
      </c>
      <c r="I180" t="str">
        <f>IF(Abschlusscheck!$I80=0,"",Abschlusscheck!$I80)</f>
        <v/>
      </c>
    </row>
    <row r="181" spans="4:9" x14ac:dyDescent="0.25">
      <c r="D181" s="120" t="s">
        <v>1802</v>
      </c>
      <c r="E181" t="s">
        <v>193</v>
      </c>
      <c r="F181" s="121" t="s">
        <v>153</v>
      </c>
      <c r="G181" s="76" t="s">
        <v>1652</v>
      </c>
      <c r="H181" s="407">
        <f>'Schritt 1 Allgemeine Angaben'!$D$9</f>
        <v>2022</v>
      </c>
      <c r="I181" t="str">
        <f>IF(Abschlusscheck!$I81=0,"",Abschlusscheck!$I81)</f>
        <v/>
      </c>
    </row>
    <row r="182" spans="4:9" x14ac:dyDescent="0.25">
      <c r="D182" s="120" t="s">
        <v>1802</v>
      </c>
      <c r="E182" t="s">
        <v>194</v>
      </c>
      <c r="F182" s="121" t="s">
        <v>153</v>
      </c>
      <c r="G182" s="76" t="s">
        <v>1652</v>
      </c>
      <c r="H182" s="407">
        <f>'Schritt 1 Allgemeine Angaben'!$D$9</f>
        <v>2022</v>
      </c>
      <c r="I182" t="str">
        <f>IF(Abschlusscheck!$I82=0,"",Abschlusscheck!$I82)</f>
        <v/>
      </c>
    </row>
    <row r="183" spans="4:9" x14ac:dyDescent="0.25">
      <c r="D183" s="120" t="s">
        <v>1802</v>
      </c>
      <c r="E183" t="s">
        <v>195</v>
      </c>
      <c r="F183" s="121" t="s">
        <v>153</v>
      </c>
      <c r="G183" s="76" t="s">
        <v>1652</v>
      </c>
      <c r="H183" s="407">
        <f>'Schritt 1 Allgemeine Angaben'!$D$9</f>
        <v>2022</v>
      </c>
      <c r="I183" t="str">
        <f>IF(Abschlusscheck!$I83=0,"",Abschlusscheck!$I83)</f>
        <v/>
      </c>
    </row>
    <row r="184" spans="4:9" x14ac:dyDescent="0.25">
      <c r="D184" s="120" t="s">
        <v>1802</v>
      </c>
      <c r="E184" t="s">
        <v>196</v>
      </c>
      <c r="F184" s="121" t="s">
        <v>153</v>
      </c>
      <c r="G184" s="76" t="s">
        <v>1652</v>
      </c>
      <c r="H184" s="407">
        <f>'Schritt 1 Allgemeine Angaben'!$D$9</f>
        <v>2022</v>
      </c>
      <c r="I184" t="str">
        <f>IF(Abschlusscheck!$I84=0,"",Abschlusscheck!$I84)</f>
        <v/>
      </c>
    </row>
    <row r="185" spans="4:9" x14ac:dyDescent="0.25">
      <c r="D185" s="120" t="s">
        <v>1802</v>
      </c>
      <c r="E185" t="s">
        <v>197</v>
      </c>
      <c r="F185" s="121" t="s">
        <v>153</v>
      </c>
      <c r="G185" s="76" t="s">
        <v>1652</v>
      </c>
      <c r="H185" s="407">
        <f>'Schritt 1 Allgemeine Angaben'!$D$9</f>
        <v>2022</v>
      </c>
      <c r="I185" t="str">
        <f>IF(Abschlusscheck!$I85=0,"",Abschlusscheck!$I85)</f>
        <v/>
      </c>
    </row>
    <row r="186" spans="4:9" x14ac:dyDescent="0.25">
      <c r="D186" s="120" t="s">
        <v>1802</v>
      </c>
      <c r="E186" t="s">
        <v>198</v>
      </c>
      <c r="F186" s="121" t="s">
        <v>153</v>
      </c>
      <c r="G186" s="76" t="s">
        <v>1652</v>
      </c>
      <c r="H186" s="407">
        <f>'Schritt 1 Allgemeine Angaben'!$D$9</f>
        <v>2022</v>
      </c>
      <c r="I186" t="str">
        <f>IF(Abschlusscheck!$I86=0,"",Abschlusscheck!$I86)</f>
        <v/>
      </c>
    </row>
    <row r="187" spans="4:9" x14ac:dyDescent="0.25">
      <c r="D187" s="120" t="s">
        <v>1802</v>
      </c>
      <c r="E187" t="s">
        <v>199</v>
      </c>
      <c r="F187" s="121" t="s">
        <v>153</v>
      </c>
      <c r="G187" s="76" t="s">
        <v>1652</v>
      </c>
      <c r="H187" s="407">
        <f>'Schritt 1 Allgemeine Angaben'!$D$9</f>
        <v>2022</v>
      </c>
      <c r="I187" t="str">
        <f>IF(Abschlusscheck!$I87=0,"",Abschlusscheck!$I87)</f>
        <v/>
      </c>
    </row>
    <row r="188" spans="4:9" x14ac:dyDescent="0.25">
      <c r="D188" s="120" t="s">
        <v>1802</v>
      </c>
      <c r="E188" t="s">
        <v>200</v>
      </c>
      <c r="F188" s="121" t="s">
        <v>153</v>
      </c>
      <c r="G188" s="76" t="s">
        <v>1652</v>
      </c>
      <c r="H188" s="407">
        <f>'Schritt 1 Allgemeine Angaben'!$D$9</f>
        <v>2022</v>
      </c>
      <c r="I188" t="str">
        <f>IF(Abschlusscheck!$I88=0,"",Abschlusscheck!$I88)</f>
        <v/>
      </c>
    </row>
    <row r="189" spans="4:9" x14ac:dyDescent="0.25">
      <c r="D189" s="120" t="s">
        <v>1802</v>
      </c>
      <c r="E189" t="s">
        <v>201</v>
      </c>
      <c r="F189" s="121" t="s">
        <v>153</v>
      </c>
      <c r="G189" s="76" t="s">
        <v>1652</v>
      </c>
      <c r="H189" s="407">
        <f>'Schritt 1 Allgemeine Angaben'!$D$9</f>
        <v>2022</v>
      </c>
      <c r="I189" t="str">
        <f>IF(Abschlusscheck!$I89=0,"",Abschlusscheck!$I89)</f>
        <v/>
      </c>
    </row>
    <row r="190" spans="4:9" x14ac:dyDescent="0.25">
      <c r="D190" s="120" t="s">
        <v>1802</v>
      </c>
      <c r="E190" t="s">
        <v>202</v>
      </c>
      <c r="F190" s="121" t="s">
        <v>153</v>
      </c>
      <c r="G190" s="76" t="s">
        <v>1652</v>
      </c>
      <c r="H190" s="407">
        <f>'Schritt 1 Allgemeine Angaben'!$D$9</f>
        <v>2022</v>
      </c>
      <c r="I190" t="str">
        <f>IF(Abschlusscheck!$I90=0,"",Abschlusscheck!$I90)</f>
        <v/>
      </c>
    </row>
    <row r="191" spans="4:9" x14ac:dyDescent="0.25">
      <c r="D191" s="120" t="s">
        <v>1802</v>
      </c>
      <c r="E191" t="s">
        <v>203</v>
      </c>
      <c r="F191" s="121" t="s">
        <v>153</v>
      </c>
      <c r="G191" s="76" t="s">
        <v>1652</v>
      </c>
      <c r="H191" s="407">
        <f>'Schritt 1 Allgemeine Angaben'!$D$9</f>
        <v>2022</v>
      </c>
      <c r="I191" t="str">
        <f>IF(Abschlusscheck!$I91=0,"",Abschlusscheck!$I91)</f>
        <v/>
      </c>
    </row>
    <row r="192" spans="4:9" x14ac:dyDescent="0.25">
      <c r="D192" s="120" t="s">
        <v>1802</v>
      </c>
      <c r="E192" t="s">
        <v>204</v>
      </c>
      <c r="F192" s="121" t="s">
        <v>153</v>
      </c>
      <c r="G192" s="76" t="s">
        <v>1652</v>
      </c>
      <c r="H192" s="407">
        <f>'Schritt 1 Allgemeine Angaben'!$D$9</f>
        <v>2022</v>
      </c>
      <c r="I192" t="str">
        <f>IF(Abschlusscheck!$I92=0,"",Abschlusscheck!$I92)</f>
        <v/>
      </c>
    </row>
    <row r="193" spans="4:9" x14ac:dyDescent="0.25">
      <c r="D193" s="120" t="s">
        <v>1802</v>
      </c>
      <c r="E193" t="s">
        <v>205</v>
      </c>
      <c r="F193" s="121" t="s">
        <v>153</v>
      </c>
      <c r="G193" s="76" t="s">
        <v>1652</v>
      </c>
      <c r="H193" s="407">
        <f>'Schritt 1 Allgemeine Angaben'!$D$9</f>
        <v>2022</v>
      </c>
      <c r="I193" t="str">
        <f>IF(Abschlusscheck!$I93=0,"",Abschlusscheck!$I93)</f>
        <v/>
      </c>
    </row>
    <row r="194" spans="4:9" x14ac:dyDescent="0.25">
      <c r="D194" s="120" t="s">
        <v>1802</v>
      </c>
      <c r="E194" t="s">
        <v>206</v>
      </c>
      <c r="F194" s="121" t="s">
        <v>153</v>
      </c>
      <c r="G194" s="76" t="s">
        <v>1652</v>
      </c>
      <c r="H194" s="407">
        <f>'Schritt 1 Allgemeine Angaben'!$D$9</f>
        <v>2022</v>
      </c>
      <c r="I194" t="str">
        <f>IF(Abschlusscheck!$I94=0,"",Abschlusscheck!$I94)</f>
        <v/>
      </c>
    </row>
    <row r="195" spans="4:9" x14ac:dyDescent="0.25">
      <c r="D195" s="120" t="s">
        <v>1802</v>
      </c>
      <c r="E195" t="s">
        <v>207</v>
      </c>
      <c r="F195" s="121" t="s">
        <v>153</v>
      </c>
      <c r="G195" s="76" t="s">
        <v>1652</v>
      </c>
      <c r="H195" s="407">
        <f>'Schritt 1 Allgemeine Angaben'!$D$9</f>
        <v>2022</v>
      </c>
      <c r="I195" t="str">
        <f>IF(Abschlusscheck!$I95=0,"",Abschlusscheck!$I95)</f>
        <v/>
      </c>
    </row>
    <row r="196" spans="4:9" x14ac:dyDescent="0.25">
      <c r="D196" s="120" t="s">
        <v>1802</v>
      </c>
      <c r="E196" t="s">
        <v>208</v>
      </c>
      <c r="F196" s="121" t="s">
        <v>153</v>
      </c>
      <c r="G196" s="76" t="s">
        <v>1652</v>
      </c>
      <c r="H196" s="407">
        <f>'Schritt 1 Allgemeine Angaben'!$D$9</f>
        <v>2022</v>
      </c>
      <c r="I196" t="str">
        <f>IF(Abschlusscheck!$I96=0,"",Abschlusscheck!$I96)</f>
        <v/>
      </c>
    </row>
    <row r="197" spans="4:9" x14ac:dyDescent="0.25">
      <c r="D197" s="120" t="s">
        <v>1802</v>
      </c>
      <c r="E197" t="s">
        <v>209</v>
      </c>
      <c r="F197" s="121" t="s">
        <v>153</v>
      </c>
      <c r="G197" s="76" t="s">
        <v>1652</v>
      </c>
      <c r="H197" s="407">
        <f>'Schritt 1 Allgemeine Angaben'!$D$9</f>
        <v>2022</v>
      </c>
      <c r="I197" t="str">
        <f>IF(Abschlusscheck!$I97=0,"",Abschlusscheck!$I97)</f>
        <v/>
      </c>
    </row>
    <row r="198" spans="4:9" x14ac:dyDescent="0.25">
      <c r="D198" s="120" t="s">
        <v>1802</v>
      </c>
      <c r="E198" t="s">
        <v>1805</v>
      </c>
      <c r="F198" s="121" t="s">
        <v>153</v>
      </c>
      <c r="G198" s="76" t="s">
        <v>1652</v>
      </c>
      <c r="H198" s="407">
        <f>'Schritt 1 Allgemeine Angaben'!$D$9</f>
        <v>2022</v>
      </c>
      <c r="I198" t="str">
        <f>IF(Abschlusscheck!$I98=0,"",Abschlusscheck!$I98)</f>
        <v/>
      </c>
    </row>
    <row r="199" spans="4:9" x14ac:dyDescent="0.25">
      <c r="D199" s="120" t="s">
        <v>1802</v>
      </c>
      <c r="E199" t="s">
        <v>1806</v>
      </c>
      <c r="F199" s="121" t="s">
        <v>153</v>
      </c>
      <c r="G199" s="76" t="s">
        <v>1652</v>
      </c>
      <c r="H199" s="407">
        <f>'Schritt 1 Allgemeine Angaben'!$D$9</f>
        <v>2022</v>
      </c>
      <c r="I199" t="str">
        <f>IF(Abschlusscheck!$I99=0,"",Abschlusscheck!$I99)</f>
        <v/>
      </c>
    </row>
    <row r="200" spans="4:9" x14ac:dyDescent="0.25">
      <c r="D200" s="120" t="s">
        <v>1802</v>
      </c>
      <c r="E200" t="s">
        <v>212</v>
      </c>
      <c r="F200" s="121" t="s">
        <v>153</v>
      </c>
      <c r="G200" s="76" t="s">
        <v>1652</v>
      </c>
      <c r="H200" s="407">
        <f>'Schritt 1 Allgemeine Angaben'!$D$9</f>
        <v>2022</v>
      </c>
      <c r="I200" t="str">
        <f>IF(Abschlusscheck!$I100=0,"",Abschlusscheck!$I100)</f>
        <v/>
      </c>
    </row>
    <row r="201" spans="4:9" x14ac:dyDescent="0.25">
      <c r="D201" s="120" t="s">
        <v>1802</v>
      </c>
      <c r="E201" t="s">
        <v>213</v>
      </c>
      <c r="F201" s="121" t="s">
        <v>153</v>
      </c>
      <c r="G201" s="76" t="s">
        <v>1652</v>
      </c>
      <c r="H201" s="407">
        <f>'Schritt 1 Allgemeine Angaben'!$D$9</f>
        <v>2022</v>
      </c>
      <c r="I201" t="str">
        <f>IF(Abschlusscheck!$I101=0,"",Abschlusscheck!$I101)</f>
        <v/>
      </c>
    </row>
    <row r="202" spans="4:9" x14ac:dyDescent="0.25">
      <c r="D202" s="120" t="s">
        <v>1802</v>
      </c>
      <c r="E202" t="s">
        <v>214</v>
      </c>
      <c r="F202" s="121" t="s">
        <v>153</v>
      </c>
      <c r="G202" s="76" t="s">
        <v>1652</v>
      </c>
      <c r="H202" s="407">
        <f>'Schritt 1 Allgemeine Angaben'!$D$9</f>
        <v>2022</v>
      </c>
      <c r="I202" t="str">
        <f>IF(Abschlusscheck!$I102=0,"",Abschlusscheck!$I102)</f>
        <v/>
      </c>
    </row>
    <row r="203" spans="4:9" x14ac:dyDescent="0.25">
      <c r="D203" s="120" t="s">
        <v>1802</v>
      </c>
      <c r="E203" t="s">
        <v>1793</v>
      </c>
      <c r="F203" s="121" t="s">
        <v>153</v>
      </c>
      <c r="G203" s="76" t="s">
        <v>1652</v>
      </c>
      <c r="H203" s="407">
        <f>'Schritt 1 Allgemeine Angaben'!$D$9</f>
        <v>2022</v>
      </c>
      <c r="I203" t="str">
        <f>IF(Abschlusscheck!$I103=0,"",Abschlusscheck!$I103)</f>
        <v/>
      </c>
    </row>
    <row r="204" spans="4:9" x14ac:dyDescent="0.25">
      <c r="D204" s="120" t="s">
        <v>1802</v>
      </c>
      <c r="E204" t="s">
        <v>216</v>
      </c>
      <c r="F204" s="121" t="s">
        <v>153</v>
      </c>
      <c r="G204" s="76" t="s">
        <v>1652</v>
      </c>
      <c r="H204" s="407">
        <f>'Schritt 1 Allgemeine Angaben'!$D$9</f>
        <v>2022</v>
      </c>
      <c r="I204" t="str">
        <f>IF(Abschlusscheck!$I104=0,"",Abschlusscheck!$I104)</f>
        <v/>
      </c>
    </row>
    <row r="205" spans="4:9" x14ac:dyDescent="0.25">
      <c r="D205" s="120" t="s">
        <v>1802</v>
      </c>
      <c r="E205" t="s">
        <v>217</v>
      </c>
      <c r="F205" s="121" t="s">
        <v>153</v>
      </c>
      <c r="G205" s="76" t="s">
        <v>1652</v>
      </c>
      <c r="H205" s="407">
        <f>'Schritt 1 Allgemeine Angaben'!$D$9</f>
        <v>2022</v>
      </c>
      <c r="I205" t="str">
        <f>IF(Abschlusscheck!$I105=0,"",Abschlusscheck!$I105)</f>
        <v/>
      </c>
    </row>
    <row r="206" spans="4:9" x14ac:dyDescent="0.25">
      <c r="D206" s="120" t="s">
        <v>1802</v>
      </c>
      <c r="E206" t="s">
        <v>218</v>
      </c>
      <c r="F206" s="121" t="s">
        <v>153</v>
      </c>
      <c r="G206" s="76" t="s">
        <v>1652</v>
      </c>
      <c r="H206" s="407">
        <f>'Schritt 1 Allgemeine Angaben'!$D$9</f>
        <v>2022</v>
      </c>
      <c r="I206" t="str">
        <f>IF(Abschlusscheck!$I106=0,"",Abschlusscheck!$I106)</f>
        <v/>
      </c>
    </row>
    <row r="207" spans="4:9" x14ac:dyDescent="0.25">
      <c r="D207" s="120" t="s">
        <v>1802</v>
      </c>
      <c r="E207" t="s">
        <v>219</v>
      </c>
      <c r="F207" s="121" t="s">
        <v>153</v>
      </c>
      <c r="G207" s="76" t="s">
        <v>1652</v>
      </c>
      <c r="H207" s="407">
        <f>'Schritt 1 Allgemeine Angaben'!$D$9</f>
        <v>2022</v>
      </c>
      <c r="I207" t="str">
        <f>IF(Abschlusscheck!$I107=0,"",Abschlusscheck!$I107)</f>
        <v/>
      </c>
    </row>
    <row r="208" spans="4:9" x14ac:dyDescent="0.25">
      <c r="D208" s="120" t="s">
        <v>1802</v>
      </c>
      <c r="E208" t="s">
        <v>1807</v>
      </c>
      <c r="F208" s="121" t="s">
        <v>153</v>
      </c>
      <c r="G208" s="76" t="s">
        <v>1652</v>
      </c>
      <c r="H208" s="407">
        <f>'Schritt 1 Allgemeine Angaben'!$D$9</f>
        <v>2022</v>
      </c>
      <c r="I208" t="str">
        <f>IF(Abschlusscheck!$I108=0,"",Abschlusscheck!$I108)</f>
        <v/>
      </c>
    </row>
    <row r="209" spans="4:9" x14ac:dyDescent="0.25">
      <c r="D209" s="120" t="s">
        <v>1802</v>
      </c>
      <c r="E209" t="s">
        <v>1808</v>
      </c>
      <c r="F209" s="121" t="s">
        <v>153</v>
      </c>
      <c r="G209" s="76" t="s">
        <v>1652</v>
      </c>
      <c r="H209" s="407">
        <f>'Schritt 1 Allgemeine Angaben'!$D$9</f>
        <v>2022</v>
      </c>
      <c r="I209" t="str">
        <f>IF(Abschlusscheck!$I109=0,"",Abschlusscheck!$I109)</f>
        <v/>
      </c>
    </row>
    <row r="210" spans="4:9" x14ac:dyDescent="0.25">
      <c r="D210" s="120" t="s">
        <v>1802</v>
      </c>
      <c r="E210" t="s">
        <v>1809</v>
      </c>
      <c r="F210" s="121" t="s">
        <v>153</v>
      </c>
      <c r="G210" s="76" t="s">
        <v>1652</v>
      </c>
      <c r="H210" s="407">
        <f>'Schritt 1 Allgemeine Angaben'!$D$9</f>
        <v>2022</v>
      </c>
      <c r="I210" t="str">
        <f>IF(Abschlusscheck!$I110=0,"",Abschlusscheck!$I110)</f>
        <v/>
      </c>
    </row>
    <row r="211" spans="4:9" x14ac:dyDescent="0.25">
      <c r="D211" s="120" t="s">
        <v>1802</v>
      </c>
      <c r="E211" t="s">
        <v>223</v>
      </c>
      <c r="F211" s="121" t="s">
        <v>153</v>
      </c>
      <c r="G211" s="76" t="s">
        <v>1652</v>
      </c>
      <c r="H211" s="407">
        <f>'Schritt 1 Allgemeine Angaben'!$D$9</f>
        <v>2022</v>
      </c>
      <c r="I211" t="str">
        <f>IF(Abschlusscheck!$I111=0,"",Abschlusscheck!$I111)</f>
        <v/>
      </c>
    </row>
    <row r="212" spans="4:9" x14ac:dyDescent="0.25">
      <c r="D212" s="120" t="s">
        <v>1802</v>
      </c>
      <c r="E212" t="s">
        <v>224</v>
      </c>
      <c r="F212" s="121" t="s">
        <v>153</v>
      </c>
      <c r="G212" s="76" t="s">
        <v>1652</v>
      </c>
      <c r="H212" s="407">
        <f>'Schritt 1 Allgemeine Angaben'!$D$9</f>
        <v>2022</v>
      </c>
      <c r="I212" t="str">
        <f>IF(Abschlusscheck!$I112=0,"",Abschlusscheck!$I112)</f>
        <v/>
      </c>
    </row>
    <row r="213" spans="4:9" x14ac:dyDescent="0.25">
      <c r="D213" s="120" t="s">
        <v>1802</v>
      </c>
      <c r="E213" t="s">
        <v>225</v>
      </c>
      <c r="F213" s="121" t="s">
        <v>153</v>
      </c>
      <c r="G213" s="76" t="s">
        <v>1652</v>
      </c>
      <c r="H213" s="407">
        <f>'Schritt 1 Allgemeine Angaben'!$D$9</f>
        <v>2022</v>
      </c>
      <c r="I213" t="str">
        <f>IF(Abschlusscheck!$I113=0,"",Abschlusscheck!$I113)</f>
        <v/>
      </c>
    </row>
    <row r="214" spans="4:9" x14ac:dyDescent="0.25">
      <c r="D214" s="120" t="s">
        <v>1802</v>
      </c>
      <c r="E214" t="s">
        <v>226</v>
      </c>
      <c r="F214" s="121" t="s">
        <v>153</v>
      </c>
      <c r="G214" s="76" t="s">
        <v>1652</v>
      </c>
      <c r="H214" s="407">
        <f>'Schritt 1 Allgemeine Angaben'!$D$9</f>
        <v>2022</v>
      </c>
      <c r="I214" t="str">
        <f>IF(Abschlusscheck!$I114=0,"",Abschlusscheck!$I114)</f>
        <v/>
      </c>
    </row>
    <row r="215" spans="4:9" x14ac:dyDescent="0.25">
      <c r="D215" s="120" t="s">
        <v>1802</v>
      </c>
      <c r="E215" t="s">
        <v>227</v>
      </c>
      <c r="F215" s="121" t="s">
        <v>153</v>
      </c>
      <c r="G215" s="76" t="s">
        <v>1652</v>
      </c>
      <c r="H215" s="407">
        <f>'Schritt 1 Allgemeine Angaben'!$D$9</f>
        <v>2022</v>
      </c>
      <c r="I215" t="str">
        <f>IF(Abschlusscheck!$I115=0,"",Abschlusscheck!$I115)</f>
        <v/>
      </c>
    </row>
    <row r="216" spans="4:9" x14ac:dyDescent="0.25">
      <c r="D216" s="120" t="s">
        <v>1802</v>
      </c>
      <c r="E216" t="s">
        <v>228</v>
      </c>
      <c r="F216" s="121" t="s">
        <v>153</v>
      </c>
      <c r="G216" s="76" t="s">
        <v>1652</v>
      </c>
      <c r="H216" s="407">
        <f>'Schritt 1 Allgemeine Angaben'!$D$9</f>
        <v>2022</v>
      </c>
      <c r="I216" t="str">
        <f>IF(Abschlusscheck!$I116=0,"",Abschlusscheck!$I116)</f>
        <v/>
      </c>
    </row>
    <row r="217" spans="4:9" x14ac:dyDescent="0.25">
      <c r="D217" s="120" t="s">
        <v>1802</v>
      </c>
      <c r="E217" t="s">
        <v>229</v>
      </c>
      <c r="F217" s="121" t="s">
        <v>153</v>
      </c>
      <c r="G217" s="76" t="s">
        <v>1652</v>
      </c>
      <c r="H217" s="407">
        <f>'Schritt 1 Allgemeine Angaben'!$D$9</f>
        <v>2022</v>
      </c>
      <c r="I217" t="str">
        <f>IF(Abschlusscheck!$I117=0,"",Abschlusscheck!$I117)</f>
        <v/>
      </c>
    </row>
    <row r="218" spans="4:9" x14ac:dyDescent="0.25">
      <c r="D218" s="120" t="s">
        <v>1802</v>
      </c>
      <c r="E218" t="s">
        <v>230</v>
      </c>
      <c r="F218" s="121" t="s">
        <v>153</v>
      </c>
      <c r="G218" s="76" t="s">
        <v>1652</v>
      </c>
      <c r="H218" s="407">
        <f>'Schritt 1 Allgemeine Angaben'!$D$9</f>
        <v>2022</v>
      </c>
      <c r="I218" t="str">
        <f>IF(Abschlusscheck!$I118=0,"",Abschlusscheck!$I118)</f>
        <v/>
      </c>
    </row>
    <row r="219" spans="4:9" x14ac:dyDescent="0.25">
      <c r="D219" s="120" t="s">
        <v>1802</v>
      </c>
      <c r="E219" t="s">
        <v>231</v>
      </c>
      <c r="F219" s="121" t="s">
        <v>153</v>
      </c>
      <c r="G219" s="76" t="s">
        <v>1652</v>
      </c>
      <c r="H219" s="407">
        <f>'Schritt 1 Allgemeine Angaben'!$D$9</f>
        <v>2022</v>
      </c>
      <c r="I219" t="str">
        <f>IF(Abschlusscheck!$I119=0,"",Abschlusscheck!$I119)</f>
        <v/>
      </c>
    </row>
    <row r="220" spans="4:9" x14ac:dyDescent="0.25">
      <c r="D220" s="120" t="s">
        <v>1802</v>
      </c>
      <c r="E220" t="s">
        <v>232</v>
      </c>
      <c r="F220" s="121" t="s">
        <v>153</v>
      </c>
      <c r="G220" s="76" t="s">
        <v>1652</v>
      </c>
      <c r="H220" s="407">
        <f>'Schritt 1 Allgemeine Angaben'!$D$9</f>
        <v>2022</v>
      </c>
      <c r="I220" t="str">
        <f>IF(Abschlusscheck!$I120=0,"",Abschlusscheck!$I120)</f>
        <v/>
      </c>
    </row>
    <row r="221" spans="4:9" x14ac:dyDescent="0.25">
      <c r="D221" s="120" t="s">
        <v>1802</v>
      </c>
      <c r="E221" t="s">
        <v>233</v>
      </c>
      <c r="F221" s="121" t="s">
        <v>153</v>
      </c>
      <c r="G221" s="76" t="s">
        <v>1652</v>
      </c>
      <c r="H221" s="407">
        <f>'Schritt 1 Allgemeine Angaben'!$D$9</f>
        <v>2022</v>
      </c>
      <c r="I221" t="str">
        <f>IF(Abschlusscheck!$I121=0,"",Abschlusscheck!$I121)</f>
        <v/>
      </c>
    </row>
    <row r="222" spans="4:9" x14ac:dyDescent="0.25">
      <c r="D222" s="120" t="s">
        <v>1802</v>
      </c>
      <c r="E222" t="s">
        <v>234</v>
      </c>
      <c r="F222" s="121" t="s">
        <v>153</v>
      </c>
      <c r="G222" s="76" t="s">
        <v>1652</v>
      </c>
      <c r="H222" s="407">
        <f>'Schritt 1 Allgemeine Angaben'!$D$9</f>
        <v>2022</v>
      </c>
      <c r="I222" t="str">
        <f>IF(Abschlusscheck!$I122=0,"",Abschlusscheck!$I122)</f>
        <v/>
      </c>
    </row>
    <row r="223" spans="4:9" x14ac:dyDescent="0.25">
      <c r="D223" s="120" t="s">
        <v>1802</v>
      </c>
      <c r="E223" t="s">
        <v>235</v>
      </c>
      <c r="F223" s="121" t="s">
        <v>153</v>
      </c>
      <c r="G223" s="76" t="s">
        <v>1652</v>
      </c>
      <c r="H223" s="407">
        <f>'Schritt 1 Allgemeine Angaben'!$D$9</f>
        <v>2022</v>
      </c>
      <c r="I223" t="str">
        <f>IF(Abschlusscheck!$I123=0,"",Abschlusscheck!$I123)</f>
        <v/>
      </c>
    </row>
    <row r="224" spans="4:9" x14ac:dyDescent="0.25">
      <c r="D224" s="120" t="s">
        <v>1802</v>
      </c>
      <c r="E224" t="s">
        <v>236</v>
      </c>
      <c r="F224" s="121" t="s">
        <v>153</v>
      </c>
      <c r="G224" s="76" t="s">
        <v>1652</v>
      </c>
      <c r="H224" s="407">
        <f>'Schritt 1 Allgemeine Angaben'!$D$9</f>
        <v>2022</v>
      </c>
      <c r="I224" t="str">
        <f>IF(Abschlusscheck!$I124=0,"",Abschlusscheck!$I124)</f>
        <v/>
      </c>
    </row>
    <row r="225" spans="4:10" x14ac:dyDescent="0.25">
      <c r="D225" s="120" t="s">
        <v>1802</v>
      </c>
      <c r="E225" t="s">
        <v>237</v>
      </c>
      <c r="F225" s="121" t="s">
        <v>153</v>
      </c>
      <c r="G225" s="76" t="s">
        <v>1652</v>
      </c>
      <c r="H225" s="407">
        <f>'Schritt 1 Allgemeine Angaben'!$D$9</f>
        <v>2022</v>
      </c>
      <c r="I225" t="str">
        <f>IF(Abschlusscheck!$I125=0,"",Abschlusscheck!$I125)</f>
        <v/>
      </c>
    </row>
    <row r="226" spans="4:10" x14ac:dyDescent="0.25">
      <c r="D226" s="120" t="s">
        <v>1802</v>
      </c>
      <c r="E226" t="s">
        <v>238</v>
      </c>
      <c r="F226" s="121" t="s">
        <v>153</v>
      </c>
      <c r="G226" s="76" t="s">
        <v>1652</v>
      </c>
      <c r="H226" s="407">
        <f>'Schritt 1 Allgemeine Angaben'!$D$9</f>
        <v>2022</v>
      </c>
      <c r="I226" t="str">
        <f>IF(Abschlusscheck!$I126=0,"",Abschlusscheck!$I126)</f>
        <v/>
      </c>
    </row>
    <row r="227" spans="4:10" x14ac:dyDescent="0.25">
      <c r="D227" s="120" t="s">
        <v>1802</v>
      </c>
      <c r="E227" t="s">
        <v>1676</v>
      </c>
      <c r="F227" s="121" t="s">
        <v>153</v>
      </c>
      <c r="G227" s="76" t="s">
        <v>1652</v>
      </c>
      <c r="H227" s="407">
        <f>'Schritt 1 Allgemeine Angaben'!$D$9</f>
        <v>2022</v>
      </c>
      <c r="I227" t="str">
        <f>IF(Abschlusscheck!$I127=0,"",Abschlusscheck!$I127)</f>
        <v/>
      </c>
    </row>
    <row r="228" spans="4:10" x14ac:dyDescent="0.25">
      <c r="D228" s="120" t="s">
        <v>1802</v>
      </c>
      <c r="E228" t="s">
        <v>239</v>
      </c>
      <c r="F228" s="121" t="s">
        <v>153</v>
      </c>
      <c r="G228" s="76" t="s">
        <v>1652</v>
      </c>
      <c r="H228" s="407">
        <f>'Schritt 1 Allgemeine Angaben'!$D$9</f>
        <v>2022</v>
      </c>
      <c r="I228" t="str">
        <f>IF(Abschlusscheck!$I128=0,"",Abschlusscheck!$I128)</f>
        <v/>
      </c>
    </row>
    <row r="229" spans="4:10" x14ac:dyDescent="0.25">
      <c r="D229" s="120" t="s">
        <v>1802</v>
      </c>
      <c r="E229" t="s">
        <v>240</v>
      </c>
      <c r="F229" s="121" t="s">
        <v>153</v>
      </c>
      <c r="G229" s="76" t="s">
        <v>1652</v>
      </c>
      <c r="H229" s="407">
        <f>'Schritt 1 Allgemeine Angaben'!$D$9</f>
        <v>2022</v>
      </c>
      <c r="I229" t="str">
        <f>IF(Abschlusscheck!$I129=0,"",Abschlusscheck!$I129)</f>
        <v/>
      </c>
    </row>
    <row r="230" spans="4:10" x14ac:dyDescent="0.25">
      <c r="D230" s="120" t="s">
        <v>1802</v>
      </c>
      <c r="E230" t="s">
        <v>241</v>
      </c>
      <c r="F230" s="121" t="s">
        <v>153</v>
      </c>
      <c r="G230" s="76" t="s">
        <v>1652</v>
      </c>
      <c r="H230" s="407">
        <f>'Schritt 1 Allgemeine Angaben'!$D$9</f>
        <v>2022</v>
      </c>
      <c r="I230" t="str">
        <f>IF(Abschlusscheck!$I130=0,"",Abschlusscheck!$I130)</f>
        <v/>
      </c>
    </row>
    <row r="231" spans="4:10" x14ac:dyDescent="0.25">
      <c r="D231" s="120" t="s">
        <v>1802</v>
      </c>
      <c r="E231" t="s">
        <v>1783</v>
      </c>
      <c r="F231" s="121" t="s">
        <v>153</v>
      </c>
      <c r="G231" s="76" t="s">
        <v>1652</v>
      </c>
      <c r="H231" s="407">
        <f>'Schritt 1 Allgemeine Angaben'!$D$9</f>
        <v>2022</v>
      </c>
      <c r="I231" t="str">
        <f>IF(Abschlusscheck!$I131=0,"",Abschlusscheck!$I131)</f>
        <v/>
      </c>
    </row>
    <row r="232" spans="4:10" x14ac:dyDescent="0.25">
      <c r="D232" s="120" t="s">
        <v>1802</v>
      </c>
      <c r="E232" t="s">
        <v>242</v>
      </c>
      <c r="F232" s="121" t="s">
        <v>153</v>
      </c>
      <c r="G232" s="76" t="s">
        <v>1652</v>
      </c>
      <c r="H232" s="407">
        <f>'Schritt 1 Allgemeine Angaben'!$D$9</f>
        <v>2022</v>
      </c>
      <c r="I232" t="str">
        <f>IF(Abschlusscheck!$I132=0,"",Abschlusscheck!$I132)</f>
        <v/>
      </c>
    </row>
    <row r="233" spans="4:10" x14ac:dyDescent="0.25">
      <c r="D233" s="120" t="s">
        <v>1802</v>
      </c>
      <c r="E233" t="s">
        <v>243</v>
      </c>
      <c r="F233" s="121" t="s">
        <v>153</v>
      </c>
      <c r="G233" s="76" t="s">
        <v>1652</v>
      </c>
      <c r="H233" s="407">
        <f>'Schritt 1 Allgemeine Angaben'!$D$9</f>
        <v>2022</v>
      </c>
      <c r="I233" t="str">
        <f>IF(Abschlusscheck!$I133=0,"",Abschlusscheck!$I133)</f>
        <v/>
      </c>
    </row>
    <row r="234" spans="4:10" x14ac:dyDescent="0.25">
      <c r="D234" s="120" t="s">
        <v>1802</v>
      </c>
      <c r="E234" t="s">
        <v>244</v>
      </c>
      <c r="F234" s="121" t="s">
        <v>153</v>
      </c>
      <c r="G234" s="76" t="s">
        <v>1652</v>
      </c>
      <c r="H234" s="407">
        <f>'Schritt 1 Allgemeine Angaben'!$D$9</f>
        <v>2022</v>
      </c>
      <c r="I234" t="str">
        <f>IF(Abschlusscheck!$I134=0,"",Abschlusscheck!$I134)</f>
        <v/>
      </c>
    </row>
    <row r="235" spans="4:10" x14ac:dyDescent="0.25">
      <c r="D235" s="120" t="s">
        <v>1802</v>
      </c>
      <c r="E235" t="s">
        <v>245</v>
      </c>
      <c r="F235" s="121" t="s">
        <v>153</v>
      </c>
      <c r="G235" s="76" t="s">
        <v>1652</v>
      </c>
      <c r="H235" s="407">
        <f>'Schritt 1 Allgemeine Angaben'!$D$9</f>
        <v>2022</v>
      </c>
      <c r="I235" t="str">
        <f>IF(Abschlusscheck!$I135=0,"",Abschlusscheck!$I135)</f>
        <v/>
      </c>
    </row>
    <row r="236" spans="4:10" x14ac:dyDescent="0.25">
      <c r="D236" s="120" t="s">
        <v>1802</v>
      </c>
      <c r="E236" t="s">
        <v>246</v>
      </c>
      <c r="F236" s="121" t="s">
        <v>153</v>
      </c>
      <c r="G236" s="76" t="s">
        <v>1652</v>
      </c>
      <c r="H236" s="407">
        <f>'Schritt 1 Allgemeine Angaben'!$D$9</f>
        <v>2022</v>
      </c>
      <c r="I236" t="str">
        <f>IF(Abschlusscheck!$I136=0,"",Abschlusscheck!$I136)</f>
        <v/>
      </c>
    </row>
    <row r="237" spans="4:10" x14ac:dyDescent="0.25">
      <c r="D237" s="77" t="s">
        <v>1650</v>
      </c>
      <c r="E237" t="s">
        <v>184</v>
      </c>
      <c r="F237" s="121" t="s">
        <v>154</v>
      </c>
      <c r="G237" s="76" t="s">
        <v>1652</v>
      </c>
      <c r="H237" s="407">
        <f>'Schritt 1 Allgemeine Angaben'!$D$9</f>
        <v>2022</v>
      </c>
      <c r="I237" s="100" t="str">
        <f>IF(Abschlusscheck!$J70=0,"",Abschlusscheck!$J70)</f>
        <v/>
      </c>
      <c r="J237" s="207"/>
    </row>
    <row r="238" spans="4:10" x14ac:dyDescent="0.25">
      <c r="D238" s="77" t="s">
        <v>1650</v>
      </c>
      <c r="E238" t="s">
        <v>185</v>
      </c>
      <c r="F238" s="121" t="s">
        <v>154</v>
      </c>
      <c r="G238" s="76" t="s">
        <v>1652</v>
      </c>
      <c r="H238" s="407">
        <f>'Schritt 1 Allgemeine Angaben'!$D$9</f>
        <v>2022</v>
      </c>
      <c r="I238" s="100" t="str">
        <f>IF(Abschlusscheck!$J71=0,"",Abschlusscheck!$J71)</f>
        <v/>
      </c>
    </row>
    <row r="239" spans="4:10" x14ac:dyDescent="0.25">
      <c r="D239" s="77" t="s">
        <v>1650</v>
      </c>
      <c r="E239" t="s">
        <v>186</v>
      </c>
      <c r="F239" s="121" t="s">
        <v>154</v>
      </c>
      <c r="G239" s="76" t="s">
        <v>1652</v>
      </c>
      <c r="H239" s="407">
        <f>'Schritt 1 Allgemeine Angaben'!$D$9</f>
        <v>2022</v>
      </c>
      <c r="I239" s="100" t="str">
        <f>IF(Abschlusscheck!$J72=0,"",Abschlusscheck!$J72)</f>
        <v/>
      </c>
    </row>
    <row r="240" spans="4:10" x14ac:dyDescent="0.25">
      <c r="D240" s="77" t="s">
        <v>1650</v>
      </c>
      <c r="E240" t="s">
        <v>59</v>
      </c>
      <c r="F240" s="121" t="s">
        <v>154</v>
      </c>
      <c r="G240" s="76" t="s">
        <v>1652</v>
      </c>
      <c r="H240" s="407">
        <f>'Schritt 1 Allgemeine Angaben'!$D$9</f>
        <v>2022</v>
      </c>
      <c r="I240" s="100" t="str">
        <f>IF(Abschlusscheck!$J73=0,"",Abschlusscheck!$J73)</f>
        <v/>
      </c>
    </row>
    <row r="241" spans="4:9" x14ac:dyDescent="0.25">
      <c r="D241" s="77" t="s">
        <v>1650</v>
      </c>
      <c r="E241" t="s">
        <v>56</v>
      </c>
      <c r="F241" s="121" t="s">
        <v>154</v>
      </c>
      <c r="G241" s="76" t="s">
        <v>1652</v>
      </c>
      <c r="H241" s="407">
        <f>'Schritt 1 Allgemeine Angaben'!$D$9</f>
        <v>2022</v>
      </c>
      <c r="I241" s="100" t="str">
        <f>IF(Abschlusscheck!$J74=0,"",Abschlusscheck!$J74)</f>
        <v/>
      </c>
    </row>
    <row r="242" spans="4:9" x14ac:dyDescent="0.25">
      <c r="D242" s="77" t="s">
        <v>1650</v>
      </c>
      <c r="E242" t="s">
        <v>187</v>
      </c>
      <c r="F242" s="121" t="s">
        <v>154</v>
      </c>
      <c r="G242" s="76" t="s">
        <v>1652</v>
      </c>
      <c r="H242" s="407">
        <f>'Schritt 1 Allgemeine Angaben'!$D$9</f>
        <v>2022</v>
      </c>
      <c r="I242" s="100" t="str">
        <f>IF(Abschlusscheck!$J75=0,"",Abschlusscheck!$J75)</f>
        <v/>
      </c>
    </row>
    <row r="243" spans="4:9" x14ac:dyDescent="0.25">
      <c r="D243" s="77" t="s">
        <v>1650</v>
      </c>
      <c r="E243" t="s">
        <v>188</v>
      </c>
      <c r="F243" s="121" t="s">
        <v>154</v>
      </c>
      <c r="G243" s="76" t="s">
        <v>1652</v>
      </c>
      <c r="H243" s="407">
        <f>'Schritt 1 Allgemeine Angaben'!$D$9</f>
        <v>2022</v>
      </c>
      <c r="I243" s="100" t="str">
        <f>IF(Abschlusscheck!$J76=0,"",Abschlusscheck!$J76)</f>
        <v/>
      </c>
    </row>
    <row r="244" spans="4:9" x14ac:dyDescent="0.25">
      <c r="D244" s="77" t="s">
        <v>1650</v>
      </c>
      <c r="E244" t="s">
        <v>189</v>
      </c>
      <c r="F244" s="121" t="s">
        <v>154</v>
      </c>
      <c r="G244" s="76" t="s">
        <v>1652</v>
      </c>
      <c r="H244" s="407">
        <f>'Schritt 1 Allgemeine Angaben'!$D$9</f>
        <v>2022</v>
      </c>
      <c r="I244" s="100" t="str">
        <f>IF(Abschlusscheck!$J77=0,"",Abschlusscheck!$J77)</f>
        <v/>
      </c>
    </row>
    <row r="245" spans="4:9" x14ac:dyDescent="0.25">
      <c r="D245" s="77" t="s">
        <v>1650</v>
      </c>
      <c r="E245" t="s">
        <v>190</v>
      </c>
      <c r="F245" s="121" t="s">
        <v>154</v>
      </c>
      <c r="G245" s="76" t="s">
        <v>1652</v>
      </c>
      <c r="H245" s="407">
        <f>'Schritt 1 Allgemeine Angaben'!$D$9</f>
        <v>2022</v>
      </c>
      <c r="I245" s="100" t="str">
        <f>IF(Abschlusscheck!$J78=0,"",Abschlusscheck!$J78)</f>
        <v/>
      </c>
    </row>
    <row r="246" spans="4:9" x14ac:dyDescent="0.25">
      <c r="D246" s="77" t="s">
        <v>1650</v>
      </c>
      <c r="E246" t="s">
        <v>191</v>
      </c>
      <c r="F246" s="121" t="s">
        <v>154</v>
      </c>
      <c r="G246" s="76" t="s">
        <v>1652</v>
      </c>
      <c r="H246" s="407">
        <f>'Schritt 1 Allgemeine Angaben'!$D$9</f>
        <v>2022</v>
      </c>
      <c r="I246" s="100" t="str">
        <f>IF(Abschlusscheck!$J79=0,"",Abschlusscheck!$J79)</f>
        <v/>
      </c>
    </row>
    <row r="247" spans="4:9" x14ac:dyDescent="0.25">
      <c r="D247" s="77" t="s">
        <v>1650</v>
      </c>
      <c r="E247" t="s">
        <v>192</v>
      </c>
      <c r="F247" s="121" t="s">
        <v>154</v>
      </c>
      <c r="G247" s="76" t="s">
        <v>1652</v>
      </c>
      <c r="H247" s="407">
        <f>'Schritt 1 Allgemeine Angaben'!$D$9</f>
        <v>2022</v>
      </c>
      <c r="I247" s="100" t="str">
        <f>IF(Abschlusscheck!$J80=0,"",Abschlusscheck!$J80)</f>
        <v/>
      </c>
    </row>
    <row r="248" spans="4:9" x14ac:dyDescent="0.25">
      <c r="D248" s="77" t="s">
        <v>1650</v>
      </c>
      <c r="E248" t="s">
        <v>193</v>
      </c>
      <c r="F248" s="121" t="s">
        <v>154</v>
      </c>
      <c r="G248" s="76" t="s">
        <v>1652</v>
      </c>
      <c r="H248" s="407">
        <f>'Schritt 1 Allgemeine Angaben'!$D$9</f>
        <v>2022</v>
      </c>
      <c r="I248" s="100" t="str">
        <f>IF(Abschlusscheck!$J81=0,"",Abschlusscheck!$J81)</f>
        <v/>
      </c>
    </row>
    <row r="249" spans="4:9" x14ac:dyDescent="0.25">
      <c r="D249" s="77" t="s">
        <v>1650</v>
      </c>
      <c r="E249" t="s">
        <v>194</v>
      </c>
      <c r="F249" s="121" t="s">
        <v>154</v>
      </c>
      <c r="G249" s="76" t="s">
        <v>1652</v>
      </c>
      <c r="H249" s="407">
        <f>'Schritt 1 Allgemeine Angaben'!$D$9</f>
        <v>2022</v>
      </c>
      <c r="I249" s="100" t="str">
        <f>IF(Abschlusscheck!$J82=0,"",Abschlusscheck!$J82)</f>
        <v/>
      </c>
    </row>
    <row r="250" spans="4:9" x14ac:dyDescent="0.25">
      <c r="D250" s="77" t="s">
        <v>1650</v>
      </c>
      <c r="E250" t="s">
        <v>195</v>
      </c>
      <c r="F250" s="121" t="s">
        <v>154</v>
      </c>
      <c r="G250" s="76" t="s">
        <v>1652</v>
      </c>
      <c r="H250" s="407">
        <f>'Schritt 1 Allgemeine Angaben'!$D$9</f>
        <v>2022</v>
      </c>
      <c r="I250" s="100" t="str">
        <f>IF(Abschlusscheck!$J83=0,"",Abschlusscheck!$J83)</f>
        <v/>
      </c>
    </row>
    <row r="251" spans="4:9" x14ac:dyDescent="0.25">
      <c r="D251" s="77" t="s">
        <v>1650</v>
      </c>
      <c r="E251" t="s">
        <v>196</v>
      </c>
      <c r="F251" s="121" t="s">
        <v>154</v>
      </c>
      <c r="G251" s="76" t="s">
        <v>1652</v>
      </c>
      <c r="H251" s="407">
        <f>'Schritt 1 Allgemeine Angaben'!$D$9</f>
        <v>2022</v>
      </c>
      <c r="I251" s="100" t="str">
        <f>IF(Abschlusscheck!$J84=0,"",Abschlusscheck!$J84)</f>
        <v/>
      </c>
    </row>
    <row r="252" spans="4:9" x14ac:dyDescent="0.25">
      <c r="D252" s="77" t="s">
        <v>1650</v>
      </c>
      <c r="E252" t="s">
        <v>197</v>
      </c>
      <c r="F252" s="121" t="s">
        <v>154</v>
      </c>
      <c r="G252" s="76" t="s">
        <v>1652</v>
      </c>
      <c r="H252" s="407">
        <f>'Schritt 1 Allgemeine Angaben'!$D$9</f>
        <v>2022</v>
      </c>
      <c r="I252" s="100" t="str">
        <f>IF(Abschlusscheck!$J85=0,"",Abschlusscheck!$J85)</f>
        <v/>
      </c>
    </row>
    <row r="253" spans="4:9" x14ac:dyDescent="0.25">
      <c r="D253" s="77" t="s">
        <v>1650</v>
      </c>
      <c r="E253" t="s">
        <v>198</v>
      </c>
      <c r="F253" s="121" t="s">
        <v>154</v>
      </c>
      <c r="G253" s="76" t="s">
        <v>1652</v>
      </c>
      <c r="H253" s="407">
        <f>'Schritt 1 Allgemeine Angaben'!$D$9</f>
        <v>2022</v>
      </c>
      <c r="I253" s="100" t="str">
        <f>IF(Abschlusscheck!$J86=0,"",Abschlusscheck!$J86)</f>
        <v/>
      </c>
    </row>
    <row r="254" spans="4:9" x14ac:dyDescent="0.25">
      <c r="D254" s="77" t="s">
        <v>1650</v>
      </c>
      <c r="E254" t="s">
        <v>199</v>
      </c>
      <c r="F254" s="121" t="s">
        <v>154</v>
      </c>
      <c r="G254" s="76" t="s">
        <v>1652</v>
      </c>
      <c r="H254" s="407">
        <f>'Schritt 1 Allgemeine Angaben'!$D$9</f>
        <v>2022</v>
      </c>
      <c r="I254" s="100" t="str">
        <f>IF(Abschlusscheck!$J87=0,"",Abschlusscheck!$J87)</f>
        <v/>
      </c>
    </row>
    <row r="255" spans="4:9" x14ac:dyDescent="0.25">
      <c r="D255" s="77" t="s">
        <v>1650</v>
      </c>
      <c r="E255" t="s">
        <v>200</v>
      </c>
      <c r="F255" s="121" t="s">
        <v>154</v>
      </c>
      <c r="G255" s="76" t="s">
        <v>1652</v>
      </c>
      <c r="H255" s="407">
        <f>'Schritt 1 Allgemeine Angaben'!$D$9</f>
        <v>2022</v>
      </c>
      <c r="I255" s="100" t="str">
        <f>IF(Abschlusscheck!$J88=0,"",Abschlusscheck!$J88)</f>
        <v/>
      </c>
    </row>
    <row r="256" spans="4:9" x14ac:dyDescent="0.25">
      <c r="D256" s="77" t="s">
        <v>1650</v>
      </c>
      <c r="E256" t="s">
        <v>201</v>
      </c>
      <c r="F256" s="121" t="s">
        <v>154</v>
      </c>
      <c r="G256" s="76" t="s">
        <v>1652</v>
      </c>
      <c r="H256" s="407">
        <f>'Schritt 1 Allgemeine Angaben'!$D$9</f>
        <v>2022</v>
      </c>
      <c r="I256" s="100" t="str">
        <f>IF(Abschlusscheck!$J89=0,"",Abschlusscheck!$J89)</f>
        <v/>
      </c>
    </row>
    <row r="257" spans="4:9" x14ac:dyDescent="0.25">
      <c r="D257" s="77" t="s">
        <v>1650</v>
      </c>
      <c r="E257" t="s">
        <v>202</v>
      </c>
      <c r="F257" s="121" t="s">
        <v>154</v>
      </c>
      <c r="G257" s="76" t="s">
        <v>1652</v>
      </c>
      <c r="H257" s="407">
        <f>'Schritt 1 Allgemeine Angaben'!$D$9</f>
        <v>2022</v>
      </c>
      <c r="I257" s="100" t="str">
        <f>IF(Abschlusscheck!$J90=0,"",Abschlusscheck!$J90)</f>
        <v/>
      </c>
    </row>
    <row r="258" spans="4:9" x14ac:dyDescent="0.25">
      <c r="D258" s="77" t="s">
        <v>1650</v>
      </c>
      <c r="E258" t="s">
        <v>203</v>
      </c>
      <c r="F258" s="121" t="s">
        <v>154</v>
      </c>
      <c r="G258" s="76" t="s">
        <v>1652</v>
      </c>
      <c r="H258" s="407">
        <f>'Schritt 1 Allgemeine Angaben'!$D$9</f>
        <v>2022</v>
      </c>
      <c r="I258" s="100" t="str">
        <f>IF(Abschlusscheck!$J91=0,"",Abschlusscheck!$J91)</f>
        <v/>
      </c>
    </row>
    <row r="259" spans="4:9" x14ac:dyDescent="0.25">
      <c r="D259" s="77" t="s">
        <v>1650</v>
      </c>
      <c r="E259" t="s">
        <v>204</v>
      </c>
      <c r="F259" s="121" t="s">
        <v>154</v>
      </c>
      <c r="G259" s="76" t="s">
        <v>1652</v>
      </c>
      <c r="H259" s="407">
        <f>'Schritt 1 Allgemeine Angaben'!$D$9</f>
        <v>2022</v>
      </c>
      <c r="I259" s="100" t="str">
        <f>IF(Abschlusscheck!$J92=0,"",Abschlusscheck!$J92)</f>
        <v/>
      </c>
    </row>
    <row r="260" spans="4:9" x14ac:dyDescent="0.25">
      <c r="D260" s="77" t="s">
        <v>1650</v>
      </c>
      <c r="E260" t="s">
        <v>205</v>
      </c>
      <c r="F260" s="121" t="s">
        <v>154</v>
      </c>
      <c r="G260" s="76" t="s">
        <v>1652</v>
      </c>
      <c r="H260" s="407">
        <f>'Schritt 1 Allgemeine Angaben'!$D$9</f>
        <v>2022</v>
      </c>
      <c r="I260" s="100" t="str">
        <f>IF(Abschlusscheck!$J93=0,"",Abschlusscheck!$J93)</f>
        <v/>
      </c>
    </row>
    <row r="261" spans="4:9" x14ac:dyDescent="0.25">
      <c r="D261" s="77" t="s">
        <v>1650</v>
      </c>
      <c r="E261" t="s">
        <v>206</v>
      </c>
      <c r="F261" s="121" t="s">
        <v>154</v>
      </c>
      <c r="G261" s="76" t="s">
        <v>1652</v>
      </c>
      <c r="H261" s="407">
        <f>'Schritt 1 Allgemeine Angaben'!$D$9</f>
        <v>2022</v>
      </c>
      <c r="I261" s="100" t="str">
        <f>IF(Abschlusscheck!$J94=0,"",Abschlusscheck!$J94)</f>
        <v/>
      </c>
    </row>
    <row r="262" spans="4:9" x14ac:dyDescent="0.25">
      <c r="D262" s="77" t="s">
        <v>1650</v>
      </c>
      <c r="E262" t="s">
        <v>207</v>
      </c>
      <c r="F262" s="121" t="s">
        <v>154</v>
      </c>
      <c r="G262" s="76" t="s">
        <v>1652</v>
      </c>
      <c r="H262" s="407">
        <f>'Schritt 1 Allgemeine Angaben'!$D$9</f>
        <v>2022</v>
      </c>
      <c r="I262" s="100" t="str">
        <f>IF(Abschlusscheck!$J95=0,"",Abschlusscheck!$J95)</f>
        <v/>
      </c>
    </row>
    <row r="263" spans="4:9" x14ac:dyDescent="0.25">
      <c r="D263" s="77" t="s">
        <v>1650</v>
      </c>
      <c r="E263" t="s">
        <v>208</v>
      </c>
      <c r="F263" s="121" t="s">
        <v>154</v>
      </c>
      <c r="G263" s="76" t="s">
        <v>1652</v>
      </c>
      <c r="H263" s="407">
        <f>'Schritt 1 Allgemeine Angaben'!$D$9</f>
        <v>2022</v>
      </c>
      <c r="I263" s="100" t="str">
        <f>IF(Abschlusscheck!$J96=0,"",Abschlusscheck!$J96)</f>
        <v/>
      </c>
    </row>
    <row r="264" spans="4:9" x14ac:dyDescent="0.25">
      <c r="D264" s="77" t="s">
        <v>1650</v>
      </c>
      <c r="E264" t="s">
        <v>209</v>
      </c>
      <c r="F264" s="121" t="s">
        <v>154</v>
      </c>
      <c r="G264" s="76" t="s">
        <v>1652</v>
      </c>
      <c r="H264" s="407">
        <f>'Schritt 1 Allgemeine Angaben'!$D$9</f>
        <v>2022</v>
      </c>
      <c r="I264" s="100" t="str">
        <f>IF(Abschlusscheck!$J97=0,"",Abschlusscheck!$J97)</f>
        <v/>
      </c>
    </row>
    <row r="265" spans="4:9" x14ac:dyDescent="0.25">
      <c r="D265" s="77" t="s">
        <v>1650</v>
      </c>
      <c r="E265" t="s">
        <v>1805</v>
      </c>
      <c r="F265" s="121" t="s">
        <v>154</v>
      </c>
      <c r="G265" s="76" t="s">
        <v>1652</v>
      </c>
      <c r="H265" s="407">
        <f>'Schritt 1 Allgemeine Angaben'!$D$9</f>
        <v>2022</v>
      </c>
      <c r="I265" s="100" t="str">
        <f>IF(Abschlusscheck!$J98=0,"",Abschlusscheck!$J98)</f>
        <v/>
      </c>
    </row>
    <row r="266" spans="4:9" x14ac:dyDescent="0.25">
      <c r="D266" s="77" t="s">
        <v>1650</v>
      </c>
      <c r="E266" t="s">
        <v>1806</v>
      </c>
      <c r="F266" s="121" t="s">
        <v>154</v>
      </c>
      <c r="G266" s="76" t="s">
        <v>1652</v>
      </c>
      <c r="H266" s="407">
        <f>'Schritt 1 Allgemeine Angaben'!$D$9</f>
        <v>2022</v>
      </c>
      <c r="I266" s="100" t="str">
        <f>IF(Abschlusscheck!$J99=0,"",Abschlusscheck!$J99)</f>
        <v/>
      </c>
    </row>
    <row r="267" spans="4:9" x14ac:dyDescent="0.25">
      <c r="D267" s="77" t="s">
        <v>1650</v>
      </c>
      <c r="E267" t="s">
        <v>212</v>
      </c>
      <c r="F267" s="121" t="s">
        <v>154</v>
      </c>
      <c r="G267" s="76" t="s">
        <v>1652</v>
      </c>
      <c r="H267" s="407">
        <f>'Schritt 1 Allgemeine Angaben'!$D$9</f>
        <v>2022</v>
      </c>
      <c r="I267" s="100" t="str">
        <f>IF(Abschlusscheck!$J100=0,"",Abschlusscheck!$J100)</f>
        <v/>
      </c>
    </row>
    <row r="268" spans="4:9" x14ac:dyDescent="0.25">
      <c r="D268" s="77" t="s">
        <v>1650</v>
      </c>
      <c r="E268" t="s">
        <v>213</v>
      </c>
      <c r="F268" s="121" t="s">
        <v>154</v>
      </c>
      <c r="G268" s="76" t="s">
        <v>1652</v>
      </c>
      <c r="H268" s="407">
        <f>'Schritt 1 Allgemeine Angaben'!$D$9</f>
        <v>2022</v>
      </c>
      <c r="I268" s="100" t="str">
        <f>IF(Abschlusscheck!$J101=0,"",Abschlusscheck!$J101)</f>
        <v/>
      </c>
    </row>
    <row r="269" spans="4:9" x14ac:dyDescent="0.25">
      <c r="D269" s="77" t="s">
        <v>1650</v>
      </c>
      <c r="E269" t="s">
        <v>214</v>
      </c>
      <c r="F269" s="121" t="s">
        <v>154</v>
      </c>
      <c r="G269" s="76" t="s">
        <v>1652</v>
      </c>
      <c r="H269" s="407">
        <f>'Schritt 1 Allgemeine Angaben'!$D$9</f>
        <v>2022</v>
      </c>
      <c r="I269" s="100" t="str">
        <f>IF(Abschlusscheck!$J102=0,"",Abschlusscheck!$J102)</f>
        <v/>
      </c>
    </row>
    <row r="270" spans="4:9" x14ac:dyDescent="0.25">
      <c r="D270" s="77" t="s">
        <v>1650</v>
      </c>
      <c r="E270" t="s">
        <v>1793</v>
      </c>
      <c r="F270" s="121" t="s">
        <v>154</v>
      </c>
      <c r="G270" s="76" t="s">
        <v>1652</v>
      </c>
      <c r="H270" s="407">
        <f>'Schritt 1 Allgemeine Angaben'!$D$9</f>
        <v>2022</v>
      </c>
      <c r="I270" s="100" t="str">
        <f>IF(Abschlusscheck!$J103=0,"",Abschlusscheck!$J103)</f>
        <v/>
      </c>
    </row>
    <row r="271" spans="4:9" x14ac:dyDescent="0.25">
      <c r="D271" s="77" t="s">
        <v>1650</v>
      </c>
      <c r="E271" t="s">
        <v>216</v>
      </c>
      <c r="F271" s="121" t="s">
        <v>154</v>
      </c>
      <c r="G271" s="76" t="s">
        <v>1652</v>
      </c>
      <c r="H271" s="407">
        <f>'Schritt 1 Allgemeine Angaben'!$D$9</f>
        <v>2022</v>
      </c>
      <c r="I271" s="100" t="str">
        <f>IF(Abschlusscheck!$J104=0,"",Abschlusscheck!$J104)</f>
        <v/>
      </c>
    </row>
    <row r="272" spans="4:9" x14ac:dyDescent="0.25">
      <c r="D272" s="77" t="s">
        <v>1650</v>
      </c>
      <c r="E272" t="s">
        <v>217</v>
      </c>
      <c r="F272" s="121" t="s">
        <v>154</v>
      </c>
      <c r="G272" s="76" t="s">
        <v>1652</v>
      </c>
      <c r="H272" s="407">
        <f>'Schritt 1 Allgemeine Angaben'!$D$9</f>
        <v>2022</v>
      </c>
      <c r="I272" s="100" t="str">
        <f>IF(Abschlusscheck!$J105=0,"",Abschlusscheck!$J105)</f>
        <v/>
      </c>
    </row>
    <row r="273" spans="4:9" x14ac:dyDescent="0.25">
      <c r="D273" s="77" t="s">
        <v>1650</v>
      </c>
      <c r="E273" t="s">
        <v>218</v>
      </c>
      <c r="F273" s="121" t="s">
        <v>154</v>
      </c>
      <c r="G273" s="76" t="s">
        <v>1652</v>
      </c>
      <c r="H273" s="407">
        <f>'Schritt 1 Allgemeine Angaben'!$D$9</f>
        <v>2022</v>
      </c>
      <c r="I273" s="100" t="str">
        <f>IF(Abschlusscheck!$J106=0,"",Abschlusscheck!$J106)</f>
        <v/>
      </c>
    </row>
    <row r="274" spans="4:9" x14ac:dyDescent="0.25">
      <c r="D274" s="77" t="s">
        <v>1650</v>
      </c>
      <c r="E274" t="s">
        <v>219</v>
      </c>
      <c r="F274" s="121" t="s">
        <v>154</v>
      </c>
      <c r="G274" s="76" t="s">
        <v>1652</v>
      </c>
      <c r="H274" s="407">
        <f>'Schritt 1 Allgemeine Angaben'!$D$9</f>
        <v>2022</v>
      </c>
      <c r="I274" s="100" t="str">
        <f>IF(Abschlusscheck!$J107=0,"",Abschlusscheck!$J107)</f>
        <v/>
      </c>
    </row>
    <row r="275" spans="4:9" x14ac:dyDescent="0.25">
      <c r="D275" s="77" t="s">
        <v>1650</v>
      </c>
      <c r="E275" t="s">
        <v>1807</v>
      </c>
      <c r="F275" s="121" t="s">
        <v>154</v>
      </c>
      <c r="G275" s="76" t="s">
        <v>1652</v>
      </c>
      <c r="H275" s="407">
        <f>'Schritt 1 Allgemeine Angaben'!$D$9</f>
        <v>2022</v>
      </c>
      <c r="I275" s="100" t="str">
        <f>IF(Abschlusscheck!$J108=0,"",Abschlusscheck!$J108)</f>
        <v/>
      </c>
    </row>
    <row r="276" spans="4:9" x14ac:dyDescent="0.25">
      <c r="D276" s="77" t="s">
        <v>1650</v>
      </c>
      <c r="E276" t="s">
        <v>1808</v>
      </c>
      <c r="F276" s="121" t="s">
        <v>154</v>
      </c>
      <c r="G276" s="76" t="s">
        <v>1652</v>
      </c>
      <c r="H276" s="407">
        <f>'Schritt 1 Allgemeine Angaben'!$D$9</f>
        <v>2022</v>
      </c>
      <c r="I276" s="100" t="str">
        <f>IF(Abschlusscheck!$J109=0,"",Abschlusscheck!$J109)</f>
        <v/>
      </c>
    </row>
    <row r="277" spans="4:9" x14ac:dyDescent="0.25">
      <c r="D277" s="77" t="s">
        <v>1650</v>
      </c>
      <c r="E277" t="s">
        <v>1809</v>
      </c>
      <c r="F277" s="121" t="s">
        <v>154</v>
      </c>
      <c r="G277" s="76" t="s">
        <v>1652</v>
      </c>
      <c r="H277" s="407">
        <f>'Schritt 1 Allgemeine Angaben'!$D$9</f>
        <v>2022</v>
      </c>
      <c r="I277" s="100" t="str">
        <f>IF(Abschlusscheck!$J110=0,"",Abschlusscheck!$J110)</f>
        <v/>
      </c>
    </row>
    <row r="278" spans="4:9" x14ac:dyDescent="0.25">
      <c r="D278" s="77" t="s">
        <v>1650</v>
      </c>
      <c r="E278" t="s">
        <v>223</v>
      </c>
      <c r="F278" s="121" t="s">
        <v>154</v>
      </c>
      <c r="G278" s="76" t="s">
        <v>1652</v>
      </c>
      <c r="H278" s="407">
        <f>'Schritt 1 Allgemeine Angaben'!$D$9</f>
        <v>2022</v>
      </c>
      <c r="I278" s="100" t="str">
        <f>IF(Abschlusscheck!$J111=0,"",Abschlusscheck!$J111)</f>
        <v/>
      </c>
    </row>
    <row r="279" spans="4:9" x14ac:dyDescent="0.25">
      <c r="D279" s="77" t="s">
        <v>1650</v>
      </c>
      <c r="E279" t="s">
        <v>224</v>
      </c>
      <c r="F279" s="121" t="s">
        <v>154</v>
      </c>
      <c r="G279" s="76" t="s">
        <v>1652</v>
      </c>
      <c r="H279" s="407">
        <f>'Schritt 1 Allgemeine Angaben'!$D$9</f>
        <v>2022</v>
      </c>
      <c r="I279" s="100" t="str">
        <f>IF(Abschlusscheck!$J112=0,"",Abschlusscheck!$J112)</f>
        <v/>
      </c>
    </row>
    <row r="280" spans="4:9" x14ac:dyDescent="0.25">
      <c r="D280" s="77" t="s">
        <v>1650</v>
      </c>
      <c r="E280" t="s">
        <v>225</v>
      </c>
      <c r="F280" s="121" t="s">
        <v>154</v>
      </c>
      <c r="G280" s="76" t="s">
        <v>1652</v>
      </c>
      <c r="H280" s="407">
        <f>'Schritt 1 Allgemeine Angaben'!$D$9</f>
        <v>2022</v>
      </c>
      <c r="I280" s="100" t="str">
        <f>IF(Abschlusscheck!$J113=0,"",Abschlusscheck!$J113)</f>
        <v/>
      </c>
    </row>
    <row r="281" spans="4:9" x14ac:dyDescent="0.25">
      <c r="D281" s="77" t="s">
        <v>1650</v>
      </c>
      <c r="E281" t="s">
        <v>226</v>
      </c>
      <c r="F281" s="121" t="s">
        <v>154</v>
      </c>
      <c r="G281" s="76" t="s">
        <v>1652</v>
      </c>
      <c r="H281" s="407">
        <f>'Schritt 1 Allgemeine Angaben'!$D$9</f>
        <v>2022</v>
      </c>
      <c r="I281" s="100" t="str">
        <f>IF(Abschlusscheck!$J114=0,"",Abschlusscheck!$J114)</f>
        <v/>
      </c>
    </row>
    <row r="282" spans="4:9" x14ac:dyDescent="0.25">
      <c r="D282" s="77" t="s">
        <v>1650</v>
      </c>
      <c r="E282" t="s">
        <v>227</v>
      </c>
      <c r="F282" s="121" t="s">
        <v>154</v>
      </c>
      <c r="G282" s="76" t="s">
        <v>1652</v>
      </c>
      <c r="H282" s="407">
        <f>'Schritt 1 Allgemeine Angaben'!$D$9</f>
        <v>2022</v>
      </c>
      <c r="I282" s="100" t="str">
        <f>IF(Abschlusscheck!$J115=0,"",Abschlusscheck!$J115)</f>
        <v/>
      </c>
    </row>
    <row r="283" spans="4:9" x14ac:dyDescent="0.25">
      <c r="D283" s="77" t="s">
        <v>1650</v>
      </c>
      <c r="E283" t="s">
        <v>228</v>
      </c>
      <c r="F283" s="121" t="s">
        <v>154</v>
      </c>
      <c r="G283" s="76" t="s">
        <v>1652</v>
      </c>
      <c r="H283" s="407">
        <f>'Schritt 1 Allgemeine Angaben'!$D$9</f>
        <v>2022</v>
      </c>
      <c r="I283" s="100" t="str">
        <f>IF(Abschlusscheck!$J116=0,"",Abschlusscheck!$J116)</f>
        <v/>
      </c>
    </row>
    <row r="284" spans="4:9" x14ac:dyDescent="0.25">
      <c r="D284" s="77" t="s">
        <v>1650</v>
      </c>
      <c r="E284" t="s">
        <v>229</v>
      </c>
      <c r="F284" s="121" t="s">
        <v>154</v>
      </c>
      <c r="G284" s="76" t="s">
        <v>1652</v>
      </c>
      <c r="H284" s="407">
        <f>'Schritt 1 Allgemeine Angaben'!$D$9</f>
        <v>2022</v>
      </c>
      <c r="I284" s="100" t="str">
        <f>IF(Abschlusscheck!$J117=0,"",Abschlusscheck!$J117)</f>
        <v/>
      </c>
    </row>
    <row r="285" spans="4:9" x14ac:dyDescent="0.25">
      <c r="D285" s="77" t="s">
        <v>1650</v>
      </c>
      <c r="E285" t="s">
        <v>230</v>
      </c>
      <c r="F285" s="121" t="s">
        <v>154</v>
      </c>
      <c r="G285" s="76" t="s">
        <v>1652</v>
      </c>
      <c r="H285" s="407">
        <f>'Schritt 1 Allgemeine Angaben'!$D$9</f>
        <v>2022</v>
      </c>
      <c r="I285" s="100" t="str">
        <f>IF(Abschlusscheck!$J118=0,"",Abschlusscheck!$J118)</f>
        <v/>
      </c>
    </row>
    <row r="286" spans="4:9" x14ac:dyDescent="0.25">
      <c r="D286" s="77" t="s">
        <v>1650</v>
      </c>
      <c r="E286" t="s">
        <v>231</v>
      </c>
      <c r="F286" s="121" t="s">
        <v>154</v>
      </c>
      <c r="G286" s="76" t="s">
        <v>1652</v>
      </c>
      <c r="H286" s="407">
        <f>'Schritt 1 Allgemeine Angaben'!$D$9</f>
        <v>2022</v>
      </c>
      <c r="I286" s="100" t="str">
        <f>IF(Abschlusscheck!$J119=0,"",Abschlusscheck!$J119)</f>
        <v/>
      </c>
    </row>
    <row r="287" spans="4:9" x14ac:dyDescent="0.25">
      <c r="D287" s="77" t="s">
        <v>1650</v>
      </c>
      <c r="E287" t="s">
        <v>232</v>
      </c>
      <c r="F287" s="121" t="s">
        <v>154</v>
      </c>
      <c r="G287" s="76" t="s">
        <v>1652</v>
      </c>
      <c r="H287" s="407">
        <f>'Schritt 1 Allgemeine Angaben'!$D$9</f>
        <v>2022</v>
      </c>
      <c r="I287" s="100" t="str">
        <f>IF(Abschlusscheck!$J120=0,"",Abschlusscheck!$J120)</f>
        <v/>
      </c>
    </row>
    <row r="288" spans="4:9" x14ac:dyDescent="0.25">
      <c r="D288" s="77" t="s">
        <v>1650</v>
      </c>
      <c r="E288" t="s">
        <v>233</v>
      </c>
      <c r="F288" s="121" t="s">
        <v>154</v>
      </c>
      <c r="G288" s="76" t="s">
        <v>1652</v>
      </c>
      <c r="H288" s="407">
        <f>'Schritt 1 Allgemeine Angaben'!$D$9</f>
        <v>2022</v>
      </c>
      <c r="I288" s="100" t="str">
        <f>IF(Abschlusscheck!$J121=0,"",Abschlusscheck!$J121)</f>
        <v/>
      </c>
    </row>
    <row r="289" spans="4:9" x14ac:dyDescent="0.25">
      <c r="D289" s="77" t="s">
        <v>1650</v>
      </c>
      <c r="E289" t="s">
        <v>234</v>
      </c>
      <c r="F289" s="121" t="s">
        <v>154</v>
      </c>
      <c r="G289" s="76" t="s">
        <v>1652</v>
      </c>
      <c r="H289" s="407">
        <f>'Schritt 1 Allgemeine Angaben'!$D$9</f>
        <v>2022</v>
      </c>
      <c r="I289" s="100" t="str">
        <f>IF(Abschlusscheck!$J122=0,"",Abschlusscheck!$J122)</f>
        <v/>
      </c>
    </row>
    <row r="290" spans="4:9" x14ac:dyDescent="0.25">
      <c r="D290" s="77" t="s">
        <v>1650</v>
      </c>
      <c r="E290" t="s">
        <v>235</v>
      </c>
      <c r="F290" s="121" t="s">
        <v>154</v>
      </c>
      <c r="G290" s="76" t="s">
        <v>1652</v>
      </c>
      <c r="H290" s="407">
        <f>'Schritt 1 Allgemeine Angaben'!$D$9</f>
        <v>2022</v>
      </c>
      <c r="I290" s="100" t="str">
        <f>IF(Abschlusscheck!$J123=0,"",Abschlusscheck!$J123)</f>
        <v/>
      </c>
    </row>
    <row r="291" spans="4:9" x14ac:dyDescent="0.25">
      <c r="D291" s="77" t="s">
        <v>1650</v>
      </c>
      <c r="E291" t="s">
        <v>236</v>
      </c>
      <c r="F291" s="121" t="s">
        <v>154</v>
      </c>
      <c r="G291" s="76" t="s">
        <v>1652</v>
      </c>
      <c r="H291" s="407">
        <f>'Schritt 1 Allgemeine Angaben'!$D$9</f>
        <v>2022</v>
      </c>
      <c r="I291" s="100" t="str">
        <f>IF(Abschlusscheck!$J124=0,"",Abschlusscheck!$J124)</f>
        <v/>
      </c>
    </row>
    <row r="292" spans="4:9" x14ac:dyDescent="0.25">
      <c r="D292" s="77" t="s">
        <v>1650</v>
      </c>
      <c r="E292" t="s">
        <v>237</v>
      </c>
      <c r="F292" s="121" t="s">
        <v>154</v>
      </c>
      <c r="G292" s="76" t="s">
        <v>1652</v>
      </c>
      <c r="H292" s="407">
        <f>'Schritt 1 Allgemeine Angaben'!$D$9</f>
        <v>2022</v>
      </c>
      <c r="I292" s="100" t="str">
        <f>IF(Abschlusscheck!$J125=0,"",Abschlusscheck!$J125)</f>
        <v/>
      </c>
    </row>
    <row r="293" spans="4:9" x14ac:dyDescent="0.25">
      <c r="D293" s="77" t="s">
        <v>1650</v>
      </c>
      <c r="E293" t="s">
        <v>238</v>
      </c>
      <c r="F293" s="121" t="s">
        <v>154</v>
      </c>
      <c r="G293" s="76" t="s">
        <v>1652</v>
      </c>
      <c r="H293" s="407">
        <f>'Schritt 1 Allgemeine Angaben'!$D$9</f>
        <v>2022</v>
      </c>
      <c r="I293" s="100" t="str">
        <f>IF(Abschlusscheck!$J126=0,"",Abschlusscheck!$J126)</f>
        <v/>
      </c>
    </row>
    <row r="294" spans="4:9" x14ac:dyDescent="0.25">
      <c r="D294" s="77" t="s">
        <v>1650</v>
      </c>
      <c r="E294" t="s">
        <v>1676</v>
      </c>
      <c r="F294" s="121" t="s">
        <v>154</v>
      </c>
      <c r="G294" s="76" t="s">
        <v>1652</v>
      </c>
      <c r="H294" s="407">
        <f>'Schritt 1 Allgemeine Angaben'!$D$9</f>
        <v>2022</v>
      </c>
      <c r="I294" s="100" t="str">
        <f>IF(Abschlusscheck!$J127=0,"",Abschlusscheck!$J127)</f>
        <v/>
      </c>
    </row>
    <row r="295" spans="4:9" x14ac:dyDescent="0.25">
      <c r="D295" s="77" t="s">
        <v>1650</v>
      </c>
      <c r="E295" t="s">
        <v>239</v>
      </c>
      <c r="F295" s="121" t="s">
        <v>154</v>
      </c>
      <c r="G295" s="76" t="s">
        <v>1652</v>
      </c>
      <c r="H295" s="407">
        <f>'Schritt 1 Allgemeine Angaben'!$D$9</f>
        <v>2022</v>
      </c>
      <c r="I295" s="100" t="str">
        <f>IF(Abschlusscheck!$J128=0,"",Abschlusscheck!$J128)</f>
        <v/>
      </c>
    </row>
    <row r="296" spans="4:9" x14ac:dyDescent="0.25">
      <c r="D296" s="77" t="s">
        <v>1650</v>
      </c>
      <c r="E296" t="s">
        <v>240</v>
      </c>
      <c r="F296" s="121" t="s">
        <v>154</v>
      </c>
      <c r="G296" s="76" t="s">
        <v>1652</v>
      </c>
      <c r="H296" s="407">
        <f>'Schritt 1 Allgemeine Angaben'!$D$9</f>
        <v>2022</v>
      </c>
      <c r="I296" s="100" t="str">
        <f>IF(Abschlusscheck!$J129=0,"",Abschlusscheck!$J129)</f>
        <v/>
      </c>
    </row>
    <row r="297" spans="4:9" x14ac:dyDescent="0.25">
      <c r="D297" s="77" t="s">
        <v>1650</v>
      </c>
      <c r="E297" t="s">
        <v>241</v>
      </c>
      <c r="F297" s="121" t="s">
        <v>154</v>
      </c>
      <c r="G297" s="76" t="s">
        <v>1652</v>
      </c>
      <c r="H297" s="407">
        <f>'Schritt 1 Allgemeine Angaben'!$D$9</f>
        <v>2022</v>
      </c>
      <c r="I297" s="100" t="str">
        <f>IF(Abschlusscheck!$J130=0,"",Abschlusscheck!$J130)</f>
        <v/>
      </c>
    </row>
    <row r="298" spans="4:9" x14ac:dyDescent="0.25">
      <c r="D298" s="77" t="s">
        <v>1650</v>
      </c>
      <c r="E298" t="s">
        <v>1783</v>
      </c>
      <c r="F298" s="121" t="s">
        <v>154</v>
      </c>
      <c r="G298" s="76" t="s">
        <v>1652</v>
      </c>
      <c r="H298" s="407">
        <f>'Schritt 1 Allgemeine Angaben'!$D$9</f>
        <v>2022</v>
      </c>
      <c r="I298" s="100" t="str">
        <f>IF(Abschlusscheck!$J131=0,"",Abschlusscheck!$J131)</f>
        <v/>
      </c>
    </row>
    <row r="299" spans="4:9" x14ac:dyDescent="0.25">
      <c r="D299" s="77" t="s">
        <v>1650</v>
      </c>
      <c r="E299" t="s">
        <v>242</v>
      </c>
      <c r="F299" s="121" t="s">
        <v>154</v>
      </c>
      <c r="G299" s="76" t="s">
        <v>1652</v>
      </c>
      <c r="H299" s="407">
        <f>'Schritt 1 Allgemeine Angaben'!$D$9</f>
        <v>2022</v>
      </c>
      <c r="I299" s="100" t="str">
        <f>IF(Abschlusscheck!$J132=0,"",Abschlusscheck!$J132)</f>
        <v/>
      </c>
    </row>
    <row r="300" spans="4:9" x14ac:dyDescent="0.25">
      <c r="D300" s="77" t="s">
        <v>1650</v>
      </c>
      <c r="E300" t="s">
        <v>243</v>
      </c>
      <c r="F300" s="121" t="s">
        <v>154</v>
      </c>
      <c r="G300" s="76" t="s">
        <v>1652</v>
      </c>
      <c r="H300" s="407">
        <f>'Schritt 1 Allgemeine Angaben'!$D$9</f>
        <v>2022</v>
      </c>
      <c r="I300" s="100" t="str">
        <f>IF(Abschlusscheck!$J133=0,"",Abschlusscheck!$J133)</f>
        <v/>
      </c>
    </row>
    <row r="301" spans="4:9" x14ac:dyDescent="0.25">
      <c r="D301" s="77" t="s">
        <v>1650</v>
      </c>
      <c r="E301" t="s">
        <v>244</v>
      </c>
      <c r="F301" s="121" t="s">
        <v>154</v>
      </c>
      <c r="G301" s="76" t="s">
        <v>1652</v>
      </c>
      <c r="H301" s="407">
        <f>'Schritt 1 Allgemeine Angaben'!$D$9</f>
        <v>2022</v>
      </c>
      <c r="I301" s="100" t="str">
        <f>IF(Abschlusscheck!$J134=0,"",Abschlusscheck!$J134)</f>
        <v/>
      </c>
    </row>
    <row r="302" spans="4:9" x14ac:dyDescent="0.25">
      <c r="D302" s="77" t="s">
        <v>1650</v>
      </c>
      <c r="E302" t="s">
        <v>245</v>
      </c>
      <c r="F302" s="121" t="s">
        <v>154</v>
      </c>
      <c r="G302" s="76" t="s">
        <v>1652</v>
      </c>
      <c r="H302" s="407">
        <f>'Schritt 1 Allgemeine Angaben'!$D$9</f>
        <v>2022</v>
      </c>
      <c r="I302" s="100" t="str">
        <f>IF(Abschlusscheck!$J135=0,"",Abschlusscheck!$J135)</f>
        <v/>
      </c>
    </row>
    <row r="303" spans="4:9" x14ac:dyDescent="0.25">
      <c r="D303" s="77" t="s">
        <v>1650</v>
      </c>
      <c r="E303" t="s">
        <v>246</v>
      </c>
      <c r="F303" s="121" t="s">
        <v>154</v>
      </c>
      <c r="G303" s="76" t="s">
        <v>1652</v>
      </c>
      <c r="H303" s="407">
        <f>'Schritt 1 Allgemeine Angaben'!$D$9</f>
        <v>2022</v>
      </c>
      <c r="I303" s="100" t="str">
        <f>IF(Abschlusscheck!$J136=0,"",Abschlusscheck!$J136)</f>
        <v/>
      </c>
    </row>
    <row r="304" spans="4:9" x14ac:dyDescent="0.25">
      <c r="D304" s="77" t="s">
        <v>178</v>
      </c>
      <c r="E304" t="s">
        <v>1653</v>
      </c>
      <c r="G304" t="s">
        <v>1644</v>
      </c>
      <c r="H304" s="407">
        <f>'Schritt 1 Allgemeine Angaben'!$D$9</f>
        <v>2022</v>
      </c>
      <c r="I304" t="str">
        <f>IF('Schritt 3 Verbrauch Kat. 5-7'!M23=0,"",'Schritt 3 Verbrauch Kat. 5-7'!M23)</f>
        <v/>
      </c>
    </row>
    <row r="305" spans="4:18" x14ac:dyDescent="0.25">
      <c r="D305" s="77" t="s">
        <v>178</v>
      </c>
      <c r="E305" t="s">
        <v>1654</v>
      </c>
      <c r="G305" t="s">
        <v>1644</v>
      </c>
      <c r="H305" s="407">
        <f>'Schritt 1 Allgemeine Angaben'!$D$9</f>
        <v>2022</v>
      </c>
      <c r="I305" t="str">
        <f>IF('Schritt 3 Verbrauch Kat. 5-7'!M24=0,"",'Schritt 3 Verbrauch Kat. 5-7'!M24)</f>
        <v/>
      </c>
    </row>
    <row r="306" spans="4:18" x14ac:dyDescent="0.25">
      <c r="D306" s="77" t="s">
        <v>178</v>
      </c>
      <c r="E306" t="s">
        <v>1655</v>
      </c>
      <c r="G306" t="s">
        <v>1644</v>
      </c>
      <c r="H306" s="407">
        <f>'Schritt 1 Allgemeine Angaben'!$D$9</f>
        <v>2022</v>
      </c>
      <c r="I306" t="str">
        <f>IF('Schritt 3 Verbrauch Kat. 5-7'!M25=0,"",'Schritt 3 Verbrauch Kat. 5-7'!M25)</f>
        <v/>
      </c>
    </row>
    <row r="307" spans="4:18" x14ac:dyDescent="0.25">
      <c r="D307" s="77" t="s">
        <v>178</v>
      </c>
      <c r="E307" t="s">
        <v>1656</v>
      </c>
      <c r="G307" t="s">
        <v>1644</v>
      </c>
      <c r="H307" s="407">
        <f>'Schritt 1 Allgemeine Angaben'!$D$9</f>
        <v>2022</v>
      </c>
      <c r="I307" t="str">
        <f>IF('Schritt 3 Verbrauch Kat. 5-7'!M26=0,"",'Schritt 3 Verbrauch Kat. 5-7'!M26)</f>
        <v/>
      </c>
    </row>
    <row r="308" spans="4:18" x14ac:dyDescent="0.25">
      <c r="D308" s="77" t="s">
        <v>178</v>
      </c>
      <c r="E308" t="s">
        <v>1657</v>
      </c>
      <c r="G308" t="s">
        <v>1644</v>
      </c>
      <c r="H308" s="407">
        <f>'Schritt 1 Allgemeine Angaben'!$D$9</f>
        <v>2022</v>
      </c>
      <c r="I308" t="str">
        <f>IF('Schritt 3 Verbrauch Kat. 5-7'!M27=0,"",'Schritt 3 Verbrauch Kat. 5-7'!M27)</f>
        <v/>
      </c>
    </row>
    <row r="309" spans="4:18" x14ac:dyDescent="0.25">
      <c r="D309" s="77" t="s">
        <v>100</v>
      </c>
      <c r="E309" t="s">
        <v>1653</v>
      </c>
      <c r="G309" t="s">
        <v>1644</v>
      </c>
      <c r="H309" s="407">
        <f>'Schritt 1 Allgemeine Angaben'!$D$9</f>
        <v>2022</v>
      </c>
      <c r="I309" t="str">
        <f>IF('Schritt 3 Verbrauch Kat. 5-7'!N23=0,"",'Schritt 3 Verbrauch Kat. 5-7'!N23)</f>
        <v/>
      </c>
    </row>
    <row r="310" spans="4:18" x14ac:dyDescent="0.25">
      <c r="D310" s="77" t="s">
        <v>100</v>
      </c>
      <c r="E310" t="s">
        <v>1654</v>
      </c>
      <c r="G310" t="s">
        <v>1644</v>
      </c>
      <c r="H310" s="407">
        <f>'Schritt 1 Allgemeine Angaben'!$D$9</f>
        <v>2022</v>
      </c>
      <c r="I310" t="str">
        <f>IF('Schritt 3 Verbrauch Kat. 5-7'!N24=0,"",'Schritt 3 Verbrauch Kat. 5-7'!N24)</f>
        <v/>
      </c>
    </row>
    <row r="311" spans="4:18" x14ac:dyDescent="0.25">
      <c r="D311" s="77" t="s">
        <v>100</v>
      </c>
      <c r="E311" t="s">
        <v>1655</v>
      </c>
      <c r="G311" t="s">
        <v>1644</v>
      </c>
      <c r="H311" s="407">
        <f>'Schritt 1 Allgemeine Angaben'!$D$9</f>
        <v>2022</v>
      </c>
      <c r="I311" t="str">
        <f>IF('Schritt 3 Verbrauch Kat. 5-7'!N25=0,"",'Schritt 3 Verbrauch Kat. 5-7'!N25)</f>
        <v/>
      </c>
    </row>
    <row r="312" spans="4:18" x14ac:dyDescent="0.25">
      <c r="D312" s="77" t="s">
        <v>100</v>
      </c>
      <c r="E312" t="s">
        <v>1656</v>
      </c>
      <c r="G312" t="s">
        <v>1644</v>
      </c>
      <c r="H312" s="407">
        <f>'Schritt 1 Allgemeine Angaben'!$D$9</f>
        <v>2022</v>
      </c>
      <c r="I312" t="str">
        <f>IF('Schritt 3 Verbrauch Kat. 5-7'!N26=0,"",'Schritt 3 Verbrauch Kat. 5-7'!N26)</f>
        <v/>
      </c>
    </row>
    <row r="313" spans="4:18" x14ac:dyDescent="0.25">
      <c r="D313" s="77" t="s">
        <v>100</v>
      </c>
      <c r="E313" t="s">
        <v>1657</v>
      </c>
      <c r="G313" t="s">
        <v>1644</v>
      </c>
      <c r="H313" s="407">
        <f>'Schritt 1 Allgemeine Angaben'!$D$9</f>
        <v>2022</v>
      </c>
      <c r="I313" t="str">
        <f>IF('Schritt 3 Verbrauch Kat. 5-7'!N27=0,"",'Schritt 3 Verbrauch Kat. 5-7'!N27)</f>
        <v/>
      </c>
    </row>
    <row r="314" spans="4:18" x14ac:dyDescent="0.25">
      <c r="D314" s="77" t="s">
        <v>1650</v>
      </c>
      <c r="E314" t="s">
        <v>1653</v>
      </c>
      <c r="F314" t="s">
        <v>154</v>
      </c>
      <c r="G314" t="s">
        <v>1649</v>
      </c>
      <c r="H314" s="407">
        <f>'Schritt 1 Allgemeine Angaben'!$D$9</f>
        <v>2022</v>
      </c>
      <c r="I314" s="100">
        <f>IFERROR(IF('Schritt 3 Verbrauch Kat. 5-7'!V23="","",'Schritt 3 Verbrauch Kat. 5-7'!V23)/1000,"")</f>
        <v>0</v>
      </c>
    </row>
    <row r="315" spans="4:18" x14ac:dyDescent="0.25">
      <c r="D315" s="77" t="s">
        <v>1650</v>
      </c>
      <c r="E315" t="s">
        <v>1654</v>
      </c>
      <c r="F315" t="s">
        <v>154</v>
      </c>
      <c r="G315" t="s">
        <v>1649</v>
      </c>
      <c r="H315" s="407">
        <f>'Schritt 1 Allgemeine Angaben'!$D$9</f>
        <v>2022</v>
      </c>
      <c r="I315" s="100">
        <f>IFERROR(IF('Schritt 3 Verbrauch Kat. 5-7'!V24="","",'Schritt 3 Verbrauch Kat. 5-7'!V24)/1000,"")</f>
        <v>0</v>
      </c>
    </row>
    <row r="316" spans="4:18" x14ac:dyDescent="0.25">
      <c r="D316" s="77" t="s">
        <v>1650</v>
      </c>
      <c r="E316" t="s">
        <v>1655</v>
      </c>
      <c r="F316" t="s">
        <v>154</v>
      </c>
      <c r="G316" t="s">
        <v>1649</v>
      </c>
      <c r="H316" s="407">
        <f>'Schritt 1 Allgemeine Angaben'!$D$9</f>
        <v>2022</v>
      </c>
      <c r="I316" s="100">
        <f>IFERROR(IF('Schritt 3 Verbrauch Kat. 5-7'!V25="","",'Schritt 3 Verbrauch Kat. 5-7'!V25)/1000,"")</f>
        <v>0</v>
      </c>
    </row>
    <row r="317" spans="4:18" x14ac:dyDescent="0.25">
      <c r="D317" s="77" t="s">
        <v>1650</v>
      </c>
      <c r="E317" t="s">
        <v>1656</v>
      </c>
      <c r="F317" t="s">
        <v>154</v>
      </c>
      <c r="G317" t="s">
        <v>1649</v>
      </c>
      <c r="H317" s="407">
        <f>'Schritt 1 Allgemeine Angaben'!$D$9</f>
        <v>2022</v>
      </c>
      <c r="I317" s="100">
        <f>IFERROR(IF('Schritt 3 Verbrauch Kat. 5-7'!V26="","",'Schritt 3 Verbrauch Kat. 5-7'!V26)/1000,"")</f>
        <v>0</v>
      </c>
    </row>
    <row r="318" spans="4:18" x14ac:dyDescent="0.25">
      <c r="D318" s="77" t="s">
        <v>1650</v>
      </c>
      <c r="E318" t="s">
        <v>1657</v>
      </c>
      <c r="F318" t="s">
        <v>154</v>
      </c>
      <c r="G318" t="s">
        <v>1649</v>
      </c>
      <c r="H318" s="407">
        <f>'Schritt 1 Allgemeine Angaben'!$D$9</f>
        <v>2022</v>
      </c>
      <c r="I318" s="100">
        <f>IFERROR(IF('Schritt 3 Verbrauch Kat. 5-7'!V27="","",'Schritt 3 Verbrauch Kat. 5-7'!V27)/1000,"")</f>
        <v>0</v>
      </c>
    </row>
    <row r="319" spans="4:18" x14ac:dyDescent="0.25">
      <c r="D319" s="120" t="s">
        <v>1802</v>
      </c>
      <c r="E319" s="121" t="s">
        <v>1795</v>
      </c>
      <c r="F319" s="215" t="s">
        <v>250</v>
      </c>
      <c r="G319" t="s">
        <v>1649</v>
      </c>
      <c r="H319" s="407">
        <f>'Schritt 1 Allgemeine Angaben'!$D$9</f>
        <v>2022</v>
      </c>
      <c r="I319" s="100" t="str">
        <f>IF(Abschlusscheck!G141=0,"",Abschlusscheck!G141)</f>
        <v/>
      </c>
      <c r="M319" s="533"/>
      <c r="R319" s="290"/>
    </row>
    <row r="320" spans="4:18" x14ac:dyDescent="0.25">
      <c r="D320" s="120" t="s">
        <v>1802</v>
      </c>
      <c r="E320" s="121" t="s">
        <v>1795</v>
      </c>
      <c r="F320" s="215" t="s">
        <v>57</v>
      </c>
      <c r="G320" t="s">
        <v>1649</v>
      </c>
      <c r="H320" s="407">
        <f>'Schritt 1 Allgemeine Angaben'!$D$9</f>
        <v>2022</v>
      </c>
      <c r="I320" s="100" t="str">
        <f>IF(Abschlusscheck!G142=0,"",Abschlusscheck!G142)</f>
        <v/>
      </c>
    </row>
    <row r="321" spans="4:11" x14ac:dyDescent="0.25">
      <c r="D321" s="120" t="s">
        <v>1802</v>
      </c>
      <c r="E321" s="121" t="s">
        <v>1795</v>
      </c>
      <c r="F321" s="215" t="s">
        <v>251</v>
      </c>
      <c r="G321" t="s">
        <v>1649</v>
      </c>
      <c r="H321" s="407">
        <f>'Schritt 1 Allgemeine Angaben'!$D$9</f>
        <v>2022</v>
      </c>
      <c r="I321" s="100" t="str">
        <f>IF(Abschlusscheck!G143=0,"",Abschlusscheck!G143)</f>
        <v/>
      </c>
    </row>
    <row r="322" spans="4:11" x14ac:dyDescent="0.25">
      <c r="D322" s="120" t="s">
        <v>1802</v>
      </c>
      <c r="E322" s="121" t="s">
        <v>1795</v>
      </c>
      <c r="F322" s="215" t="s">
        <v>252</v>
      </c>
      <c r="G322" t="s">
        <v>1649</v>
      </c>
      <c r="H322" s="407">
        <f>'Schritt 1 Allgemeine Angaben'!$D$9</f>
        <v>2022</v>
      </c>
      <c r="I322" s="100" t="str">
        <f>IF(Abschlusscheck!G144=0,"",Abschlusscheck!G144)</f>
        <v/>
      </c>
    </row>
    <row r="323" spans="4:11" x14ac:dyDescent="0.25">
      <c r="D323" s="120" t="s">
        <v>1802</v>
      </c>
      <c r="E323" s="121" t="s">
        <v>1795</v>
      </c>
      <c r="F323" s="215" t="s">
        <v>253</v>
      </c>
      <c r="G323" t="s">
        <v>1649</v>
      </c>
      <c r="H323" s="407">
        <f>'Schritt 1 Allgemeine Angaben'!$D$9</f>
        <v>2022</v>
      </c>
      <c r="I323" s="100" t="str">
        <f>IF(Abschlusscheck!G145=0,"",Abschlusscheck!G145)</f>
        <v/>
      </c>
    </row>
    <row r="324" spans="4:11" x14ac:dyDescent="0.25">
      <c r="D324" s="120" t="s">
        <v>1802</v>
      </c>
      <c r="E324" s="121" t="s">
        <v>1795</v>
      </c>
      <c r="F324" s="407" t="s">
        <v>1936</v>
      </c>
      <c r="G324" t="s">
        <v>1649</v>
      </c>
      <c r="H324" s="407">
        <f>'Schritt 1 Allgemeine Angaben'!$D$9</f>
        <v>2022</v>
      </c>
      <c r="I324" s="100" t="str">
        <f>IF(Abschlusscheck!G146=0,"",Abschlusscheck!G146)</f>
        <v/>
      </c>
    </row>
    <row r="325" spans="4:11" x14ac:dyDescent="0.25">
      <c r="D325" s="120" t="s">
        <v>1802</v>
      </c>
      <c r="E325" s="121" t="s">
        <v>1795</v>
      </c>
      <c r="F325" s="215" t="s">
        <v>255</v>
      </c>
      <c r="G325" t="s">
        <v>1649</v>
      </c>
      <c r="H325" s="407">
        <f>'Schritt 1 Allgemeine Angaben'!$D$9</f>
        <v>2022</v>
      </c>
      <c r="I325" s="100" t="str">
        <f>IF(Abschlusscheck!G147=0,"",Abschlusscheck!G147)</f>
        <v/>
      </c>
    </row>
    <row r="326" spans="4:11" x14ac:dyDescent="0.25">
      <c r="D326" s="120" t="s">
        <v>1802</v>
      </c>
      <c r="E326" s="121" t="s">
        <v>1795</v>
      </c>
      <c r="F326" s="215" t="s">
        <v>60</v>
      </c>
      <c r="G326" t="s">
        <v>1649</v>
      </c>
      <c r="H326" s="407">
        <f>'Schritt 1 Allgemeine Angaben'!$D$9</f>
        <v>2022</v>
      </c>
      <c r="I326" s="100" t="str">
        <f>IF(Abschlusscheck!G148=0,"",Abschlusscheck!G148)</f>
        <v/>
      </c>
    </row>
    <row r="327" spans="4:11" x14ac:dyDescent="0.25">
      <c r="D327" s="120" t="s">
        <v>1802</v>
      </c>
      <c r="E327" s="121" t="s">
        <v>1795</v>
      </c>
      <c r="F327" s="215" t="s">
        <v>256</v>
      </c>
      <c r="G327" t="s">
        <v>1649</v>
      </c>
      <c r="H327" s="407">
        <f>'Schritt 1 Allgemeine Angaben'!$D$9</f>
        <v>2022</v>
      </c>
      <c r="I327" s="100" t="str">
        <f>IF(Abschlusscheck!G149=0,"",Abschlusscheck!G149)</f>
        <v/>
      </c>
    </row>
    <row r="328" spans="4:11" x14ac:dyDescent="0.25">
      <c r="D328" s="120" t="s">
        <v>1802</v>
      </c>
      <c r="E328" s="121" t="s">
        <v>1795</v>
      </c>
      <c r="F328" s="215" t="s">
        <v>257</v>
      </c>
      <c r="G328" t="s">
        <v>1649</v>
      </c>
      <c r="H328" s="407">
        <f>'Schritt 1 Allgemeine Angaben'!$D$9</f>
        <v>2022</v>
      </c>
      <c r="I328" s="100" t="str">
        <f>IF(Abschlusscheck!G150=0,"",Abschlusscheck!G150)</f>
        <v/>
      </c>
    </row>
    <row r="329" spans="4:11" x14ac:dyDescent="0.25">
      <c r="D329" s="224" t="s">
        <v>1803</v>
      </c>
      <c r="E329" t="s">
        <v>165</v>
      </c>
      <c r="F329" s="121" t="s">
        <v>153</v>
      </c>
      <c r="G329" s="76" t="s">
        <v>1652</v>
      </c>
      <c r="H329" s="407">
        <f>'Schritt 1 Allgemeine Angaben'!$D$9</f>
        <v>2022</v>
      </c>
      <c r="I329" t="str">
        <f>IF(SUMIF('Schritt 2a Wärmeverbr. Kat. 1-4'!$R$10:$R$504,1,'Schritt 2a Wärmeverbr. Kat. 1-4'!$M$10:$M$504)=0,"",SUMIF('Schritt 2a Wärmeverbr. Kat. 1-4'!$R$10:$R$504,1,'Schritt 2a Wärmeverbr. Kat. 1-4'!$M$10:$M$504))</f>
        <v/>
      </c>
      <c r="K329" s="887" t="s">
        <v>1658</v>
      </c>
    </row>
    <row r="330" spans="4:11" x14ac:dyDescent="0.25">
      <c r="D330" s="224" t="s">
        <v>1803</v>
      </c>
      <c r="E330" t="s">
        <v>167</v>
      </c>
      <c r="F330" s="121" t="s">
        <v>153</v>
      </c>
      <c r="G330" s="76" t="s">
        <v>1652</v>
      </c>
      <c r="H330" s="407">
        <f>'Schritt 1 Allgemeine Angaben'!$D$9</f>
        <v>2022</v>
      </c>
      <c r="I330" t="str">
        <f>IF(SUMIF('Schritt 2a Wärmeverbr. Kat. 1-4'!$R$10:$R$504,2,'Schritt 2a Wärmeverbr. Kat. 1-4'!$M$10:$M$504)=0,"",SUMIF('Schritt 2a Wärmeverbr. Kat. 1-4'!$R$10:$R$504,2,'Schritt 2a Wärmeverbr. Kat. 1-4'!$M$10:$M$504))</f>
        <v/>
      </c>
      <c r="K330" s="887"/>
    </row>
    <row r="331" spans="4:11" x14ac:dyDescent="0.25">
      <c r="D331" s="224" t="s">
        <v>1803</v>
      </c>
      <c r="E331" t="s">
        <v>168</v>
      </c>
      <c r="F331" s="121" t="s">
        <v>153</v>
      </c>
      <c r="G331" s="76" t="s">
        <v>1652</v>
      </c>
      <c r="H331" s="407">
        <f>'Schritt 1 Allgemeine Angaben'!$D$9</f>
        <v>2022</v>
      </c>
      <c r="I331" t="str">
        <f>IF(SUMIF('Schritt 2a Wärmeverbr. Kat. 1-4'!$R$10:$R$504,3,'Schritt 2a Wärmeverbr. Kat. 1-4'!$M$10:$M$504)=0,"",SUMIF('Schritt 2a Wärmeverbr. Kat. 1-4'!$R$10:$R$504,3,'Schritt 2a Wärmeverbr. Kat. 1-4'!$M$10:$M$504))</f>
        <v/>
      </c>
      <c r="K331" s="887"/>
    </row>
    <row r="332" spans="4:11" x14ac:dyDescent="0.25">
      <c r="D332" s="224" t="s">
        <v>1803</v>
      </c>
      <c r="E332" t="s">
        <v>170</v>
      </c>
      <c r="F332" s="121" t="s">
        <v>153</v>
      </c>
      <c r="G332" s="76" t="s">
        <v>1652</v>
      </c>
      <c r="H332" s="407">
        <f>'Schritt 1 Allgemeine Angaben'!$D$9</f>
        <v>2022</v>
      </c>
      <c r="I332" t="str">
        <f>IF(SUMIF('Schritt 2a Wärmeverbr. Kat. 1-4'!$R$10:$R$504,4,'Schritt 2a Wärmeverbr. Kat. 1-4'!$M$10:$M$504)=0,"",SUMIF('Schritt 2a Wärmeverbr. Kat. 1-4'!$R$10:$R$504,4,'Schritt 2a Wärmeverbr. Kat. 1-4'!$M$10:$M$504))</f>
        <v/>
      </c>
      <c r="K332" s="887"/>
    </row>
    <row r="333" spans="4:11" x14ac:dyDescent="0.25">
      <c r="D333" s="224" t="s">
        <v>1803</v>
      </c>
      <c r="E333" t="s">
        <v>184</v>
      </c>
      <c r="F333" s="121" t="s">
        <v>153</v>
      </c>
      <c r="G333" s="76" t="s">
        <v>1652</v>
      </c>
      <c r="H333" s="407">
        <f>'Schritt 1 Allgemeine Angaben'!$D$9</f>
        <v>2022</v>
      </c>
      <c r="I333" t="str">
        <f>IF(SUMIF('Schritt 2a Wärmeverbr. Kat. 1-4'!$D$10:$D$504,Export!E333,'Schritt 2a Wärmeverbr. Kat. 1-4'!$M$10:$M$504)=0,"",SUMIF('Schritt 2a Wärmeverbr. Kat. 1-4'!$D$10:$D$504,Export!E333,'Schritt 2a Wärmeverbr. Kat. 1-4'!$M$10:$M$504))</f>
        <v/>
      </c>
      <c r="K333" s="887"/>
    </row>
    <row r="334" spans="4:11" x14ac:dyDescent="0.25">
      <c r="D334" s="224" t="s">
        <v>1803</v>
      </c>
      <c r="E334" t="s">
        <v>185</v>
      </c>
      <c r="F334" s="121" t="s">
        <v>153</v>
      </c>
      <c r="G334" s="76" t="s">
        <v>1652</v>
      </c>
      <c r="H334" s="407">
        <f>'Schritt 1 Allgemeine Angaben'!$D$9</f>
        <v>2022</v>
      </c>
      <c r="I334" t="str">
        <f>IF(SUMIF('Schritt 2a Wärmeverbr. Kat. 1-4'!$D$10:$D$504,Export!E334,'Schritt 2a Wärmeverbr. Kat. 1-4'!$M$10:$M$504)=0,"",SUMIF('Schritt 2a Wärmeverbr. Kat. 1-4'!$D$10:$D$504,Export!E334,'Schritt 2a Wärmeverbr. Kat. 1-4'!$M$10:$M$504))</f>
        <v/>
      </c>
      <c r="K334" s="887"/>
    </row>
    <row r="335" spans="4:11" x14ac:dyDescent="0.25">
      <c r="D335" s="224" t="s">
        <v>1803</v>
      </c>
      <c r="E335" t="s">
        <v>186</v>
      </c>
      <c r="F335" s="121" t="s">
        <v>153</v>
      </c>
      <c r="G335" s="76" t="s">
        <v>1652</v>
      </c>
      <c r="H335" s="407">
        <f>'Schritt 1 Allgemeine Angaben'!$D$9</f>
        <v>2022</v>
      </c>
      <c r="I335" t="str">
        <f>IF(SUMIF('Schritt 2a Wärmeverbr. Kat. 1-4'!$D$10:$D$504,Export!E335,'Schritt 2a Wärmeverbr. Kat. 1-4'!$M$10:$M$504)=0,"",SUMIF('Schritt 2a Wärmeverbr. Kat. 1-4'!$D$10:$D$504,Export!E335,'Schritt 2a Wärmeverbr. Kat. 1-4'!$M$10:$M$504))</f>
        <v/>
      </c>
      <c r="K335" s="887"/>
    </row>
    <row r="336" spans="4:11" x14ac:dyDescent="0.25">
      <c r="D336" s="224" t="s">
        <v>1803</v>
      </c>
      <c r="E336" t="s">
        <v>59</v>
      </c>
      <c r="F336" s="121" t="s">
        <v>153</v>
      </c>
      <c r="G336" s="76" t="s">
        <v>1652</v>
      </c>
      <c r="H336" s="407">
        <f>'Schritt 1 Allgemeine Angaben'!$D$9</f>
        <v>2022</v>
      </c>
      <c r="I336" t="str">
        <f>IF(SUMIF('Schritt 2a Wärmeverbr. Kat. 1-4'!$D$10:$D$504,Export!E336,'Schritt 2a Wärmeverbr. Kat. 1-4'!$M$10:$M$504)=0,"",SUMIF('Schritt 2a Wärmeverbr. Kat. 1-4'!$D$10:$D$504,Export!E336,'Schritt 2a Wärmeverbr. Kat. 1-4'!$M$10:$M$504))</f>
        <v/>
      </c>
      <c r="K336" s="887"/>
    </row>
    <row r="337" spans="4:11" x14ac:dyDescent="0.25">
      <c r="D337" s="224" t="s">
        <v>1803</v>
      </c>
      <c r="E337" t="s">
        <v>56</v>
      </c>
      <c r="F337" s="121" t="s">
        <v>153</v>
      </c>
      <c r="G337" s="76" t="s">
        <v>1652</v>
      </c>
      <c r="H337" s="407">
        <f>'Schritt 1 Allgemeine Angaben'!$D$9</f>
        <v>2022</v>
      </c>
      <c r="I337" t="str">
        <f>IF(SUMIF('Schritt 2a Wärmeverbr. Kat. 1-4'!$D$10:$D$504,Export!E337,'Schritt 2a Wärmeverbr. Kat. 1-4'!$M$10:$M$504)=0,"",SUMIF('Schritt 2a Wärmeverbr. Kat. 1-4'!$D$10:$D$504,Export!E337,'Schritt 2a Wärmeverbr. Kat. 1-4'!$M$10:$M$504))</f>
        <v/>
      </c>
      <c r="K337" s="887"/>
    </row>
    <row r="338" spans="4:11" x14ac:dyDescent="0.25">
      <c r="D338" s="224" t="s">
        <v>1803</v>
      </c>
      <c r="E338" t="s">
        <v>187</v>
      </c>
      <c r="F338" s="121" t="s">
        <v>153</v>
      </c>
      <c r="G338" s="76" t="s">
        <v>1652</v>
      </c>
      <c r="H338" s="407">
        <f>'Schritt 1 Allgemeine Angaben'!$D$9</f>
        <v>2022</v>
      </c>
      <c r="I338" t="str">
        <f>IF(SUMIF('Schritt 2a Wärmeverbr. Kat. 1-4'!$D$10:$D$504,Export!E338,'Schritt 2a Wärmeverbr. Kat. 1-4'!$M$10:$M$504)=0,"",SUMIF('Schritt 2a Wärmeverbr. Kat. 1-4'!$D$10:$D$504,Export!E338,'Schritt 2a Wärmeverbr. Kat. 1-4'!$M$10:$M$504))</f>
        <v/>
      </c>
      <c r="K338" s="887"/>
    </row>
    <row r="339" spans="4:11" x14ac:dyDescent="0.25">
      <c r="D339" s="224" t="s">
        <v>1803</v>
      </c>
      <c r="E339" t="s">
        <v>188</v>
      </c>
      <c r="F339" s="121" t="s">
        <v>153</v>
      </c>
      <c r="G339" s="76" t="s">
        <v>1652</v>
      </c>
      <c r="H339" s="407">
        <f>'Schritt 1 Allgemeine Angaben'!$D$9</f>
        <v>2022</v>
      </c>
      <c r="I339" t="str">
        <f>IF(SUMIF('Schritt 2a Wärmeverbr. Kat. 1-4'!$D$10:$D$504,Export!E339,'Schritt 2a Wärmeverbr. Kat. 1-4'!$M$10:$M$504)=0,"",SUMIF('Schritt 2a Wärmeverbr. Kat. 1-4'!$D$10:$D$504,Export!E339,'Schritt 2a Wärmeverbr. Kat. 1-4'!$M$10:$M$504))</f>
        <v/>
      </c>
      <c r="K339" s="887"/>
    </row>
    <row r="340" spans="4:11" x14ac:dyDescent="0.25">
      <c r="D340" s="224" t="s">
        <v>1803</v>
      </c>
      <c r="E340" t="s">
        <v>189</v>
      </c>
      <c r="F340" s="121" t="s">
        <v>153</v>
      </c>
      <c r="G340" s="76" t="s">
        <v>1652</v>
      </c>
      <c r="H340" s="407">
        <f>'Schritt 1 Allgemeine Angaben'!$D$9</f>
        <v>2022</v>
      </c>
      <c r="I340" t="str">
        <f>IF(SUMIF('Schritt 2a Wärmeverbr. Kat. 1-4'!$D$10:$D$504,Export!E340,'Schritt 2a Wärmeverbr. Kat. 1-4'!$M$10:$M$504)=0,"",SUMIF('Schritt 2a Wärmeverbr. Kat. 1-4'!$D$10:$D$504,Export!E340,'Schritt 2a Wärmeverbr. Kat. 1-4'!$M$10:$M$504))</f>
        <v/>
      </c>
      <c r="K340" s="887"/>
    </row>
    <row r="341" spans="4:11" x14ac:dyDescent="0.25">
      <c r="D341" s="224" t="s">
        <v>1803</v>
      </c>
      <c r="E341" t="s">
        <v>190</v>
      </c>
      <c r="F341" s="121" t="s">
        <v>153</v>
      </c>
      <c r="G341" s="76" t="s">
        <v>1652</v>
      </c>
      <c r="H341" s="407">
        <f>'Schritt 1 Allgemeine Angaben'!$D$9</f>
        <v>2022</v>
      </c>
      <c r="I341" t="str">
        <f>IF(SUMIF('Schritt 2a Wärmeverbr. Kat. 1-4'!$D$10:$D$504,Export!E341,'Schritt 2a Wärmeverbr. Kat. 1-4'!$M$10:$M$504)=0,"",SUMIF('Schritt 2a Wärmeverbr. Kat. 1-4'!$D$10:$D$504,Export!E341,'Schritt 2a Wärmeverbr. Kat. 1-4'!$M$10:$M$504))</f>
        <v/>
      </c>
      <c r="K341" s="887"/>
    </row>
    <row r="342" spans="4:11" x14ac:dyDescent="0.25">
      <c r="D342" s="224" t="s">
        <v>1803</v>
      </c>
      <c r="E342" t="s">
        <v>191</v>
      </c>
      <c r="F342" s="121" t="s">
        <v>153</v>
      </c>
      <c r="G342" s="76" t="s">
        <v>1652</v>
      </c>
      <c r="H342" s="407">
        <f>'Schritt 1 Allgemeine Angaben'!$D$9</f>
        <v>2022</v>
      </c>
      <c r="I342" t="str">
        <f>IF(SUMIF('Schritt 2a Wärmeverbr. Kat. 1-4'!$D$10:$D$504,Export!E342,'Schritt 2a Wärmeverbr. Kat. 1-4'!$M$10:$M$504)=0,"",SUMIF('Schritt 2a Wärmeverbr. Kat. 1-4'!$D$10:$D$504,Export!E342,'Schritt 2a Wärmeverbr. Kat. 1-4'!$M$10:$M$504))</f>
        <v/>
      </c>
      <c r="K342" s="887"/>
    </row>
    <row r="343" spans="4:11" x14ac:dyDescent="0.25">
      <c r="D343" s="224" t="s">
        <v>1803</v>
      </c>
      <c r="E343" t="s">
        <v>192</v>
      </c>
      <c r="F343" s="121" t="s">
        <v>153</v>
      </c>
      <c r="G343" s="76" t="s">
        <v>1652</v>
      </c>
      <c r="H343" s="407">
        <f>'Schritt 1 Allgemeine Angaben'!$D$9</f>
        <v>2022</v>
      </c>
      <c r="I343" t="str">
        <f>IF(SUMIF('Schritt 2a Wärmeverbr. Kat. 1-4'!$D$10:$D$504,Export!E343,'Schritt 2a Wärmeverbr. Kat. 1-4'!$M$10:$M$504)=0,"",SUMIF('Schritt 2a Wärmeverbr. Kat. 1-4'!$D$10:$D$504,Export!E343,'Schritt 2a Wärmeverbr. Kat. 1-4'!$M$10:$M$504))</f>
        <v/>
      </c>
      <c r="K343" s="887"/>
    </row>
    <row r="344" spans="4:11" x14ac:dyDescent="0.25">
      <c r="D344" s="224" t="s">
        <v>1803</v>
      </c>
      <c r="E344" t="s">
        <v>193</v>
      </c>
      <c r="F344" s="121" t="s">
        <v>153</v>
      </c>
      <c r="G344" s="76" t="s">
        <v>1652</v>
      </c>
      <c r="H344" s="407">
        <f>'Schritt 1 Allgemeine Angaben'!$D$9</f>
        <v>2022</v>
      </c>
      <c r="I344" t="str">
        <f>IF(SUMIF('Schritt 2a Wärmeverbr. Kat. 1-4'!$D$10:$D$504,Export!E344,'Schritt 2a Wärmeverbr. Kat. 1-4'!$M$10:$M$504)=0,"",SUMIF('Schritt 2a Wärmeverbr. Kat. 1-4'!$D$10:$D$504,Export!E344,'Schritt 2a Wärmeverbr. Kat. 1-4'!$M$10:$M$504))</f>
        <v/>
      </c>
      <c r="K344" s="887"/>
    </row>
    <row r="345" spans="4:11" x14ac:dyDescent="0.25">
      <c r="D345" s="224" t="s">
        <v>1803</v>
      </c>
      <c r="E345" t="s">
        <v>194</v>
      </c>
      <c r="F345" s="121" t="s">
        <v>153</v>
      </c>
      <c r="G345" s="76" t="s">
        <v>1652</v>
      </c>
      <c r="H345" s="407">
        <f>'Schritt 1 Allgemeine Angaben'!$D$9</f>
        <v>2022</v>
      </c>
      <c r="I345" t="str">
        <f>IF(SUMIF('Schritt 2a Wärmeverbr. Kat. 1-4'!$D$10:$D$504,Export!E345,'Schritt 2a Wärmeverbr. Kat. 1-4'!$M$10:$M$504)=0,"",SUMIF('Schritt 2a Wärmeverbr. Kat. 1-4'!$D$10:$D$504,Export!E345,'Schritt 2a Wärmeverbr. Kat. 1-4'!$M$10:$M$504))</f>
        <v/>
      </c>
      <c r="K345" s="887"/>
    </row>
    <row r="346" spans="4:11" x14ac:dyDescent="0.25">
      <c r="D346" s="224" t="s">
        <v>1803</v>
      </c>
      <c r="E346" t="s">
        <v>195</v>
      </c>
      <c r="F346" s="121" t="s">
        <v>153</v>
      </c>
      <c r="G346" s="76" t="s">
        <v>1652</v>
      </c>
      <c r="H346" s="407">
        <f>'Schritt 1 Allgemeine Angaben'!$D$9</f>
        <v>2022</v>
      </c>
      <c r="I346" t="str">
        <f>IF(SUMIF('Schritt 2a Wärmeverbr. Kat. 1-4'!$D$10:$D$504,Export!E346,'Schritt 2a Wärmeverbr. Kat. 1-4'!$M$10:$M$504)=0,"",SUMIF('Schritt 2a Wärmeverbr. Kat. 1-4'!$D$10:$D$504,Export!E346,'Schritt 2a Wärmeverbr. Kat. 1-4'!$M$10:$M$504))</f>
        <v/>
      </c>
      <c r="K346" s="887"/>
    </row>
    <row r="347" spans="4:11" x14ac:dyDescent="0.25">
      <c r="D347" s="224" t="s">
        <v>1803</v>
      </c>
      <c r="E347" t="s">
        <v>196</v>
      </c>
      <c r="F347" s="121" t="s">
        <v>153</v>
      </c>
      <c r="G347" s="76" t="s">
        <v>1652</v>
      </c>
      <c r="H347" s="407">
        <f>'Schritt 1 Allgemeine Angaben'!$D$9</f>
        <v>2022</v>
      </c>
      <c r="I347" t="str">
        <f>IF(SUMIF('Schritt 2a Wärmeverbr. Kat. 1-4'!$D$10:$D$504,Export!E347,'Schritt 2a Wärmeverbr. Kat. 1-4'!$M$10:$M$504)=0,"",SUMIF('Schritt 2a Wärmeverbr. Kat. 1-4'!$D$10:$D$504,Export!E347,'Schritt 2a Wärmeverbr. Kat. 1-4'!$M$10:$M$504))</f>
        <v/>
      </c>
      <c r="K347" s="887"/>
    </row>
    <row r="348" spans="4:11" x14ac:dyDescent="0.25">
      <c r="D348" s="224" t="s">
        <v>1803</v>
      </c>
      <c r="E348" t="s">
        <v>197</v>
      </c>
      <c r="F348" s="121" t="s">
        <v>153</v>
      </c>
      <c r="G348" s="76" t="s">
        <v>1652</v>
      </c>
      <c r="H348" s="407">
        <f>'Schritt 1 Allgemeine Angaben'!$D$9</f>
        <v>2022</v>
      </c>
      <c r="I348" t="str">
        <f>IF(SUMIF('Schritt 2a Wärmeverbr. Kat. 1-4'!$D$10:$D$504,Export!E348,'Schritt 2a Wärmeverbr. Kat. 1-4'!$M$10:$M$504)=0,"",SUMIF('Schritt 2a Wärmeverbr. Kat. 1-4'!$D$10:$D$504,Export!E348,'Schritt 2a Wärmeverbr. Kat. 1-4'!$M$10:$M$504))</f>
        <v/>
      </c>
      <c r="K348" s="887"/>
    </row>
    <row r="349" spans="4:11" x14ac:dyDescent="0.25">
      <c r="D349" s="224" t="s">
        <v>1803</v>
      </c>
      <c r="E349" t="s">
        <v>198</v>
      </c>
      <c r="F349" s="121" t="s">
        <v>153</v>
      </c>
      <c r="G349" s="76" t="s">
        <v>1652</v>
      </c>
      <c r="H349" s="407">
        <f>'Schritt 1 Allgemeine Angaben'!$D$9</f>
        <v>2022</v>
      </c>
      <c r="I349" t="str">
        <f>IF(SUMIF('Schritt 2a Wärmeverbr. Kat. 1-4'!$D$10:$D$504,Export!E349,'Schritt 2a Wärmeverbr. Kat. 1-4'!$M$10:$M$504)=0,"",SUMIF('Schritt 2a Wärmeverbr. Kat. 1-4'!$D$10:$D$504,Export!E349,'Schritt 2a Wärmeverbr. Kat. 1-4'!$M$10:$M$504))</f>
        <v/>
      </c>
      <c r="K349" s="887"/>
    </row>
    <row r="350" spans="4:11" x14ac:dyDescent="0.25">
      <c r="D350" s="224" t="s">
        <v>1803</v>
      </c>
      <c r="E350" t="s">
        <v>199</v>
      </c>
      <c r="F350" s="121" t="s">
        <v>153</v>
      </c>
      <c r="G350" s="76" t="s">
        <v>1652</v>
      </c>
      <c r="H350" s="407">
        <f>'Schritt 1 Allgemeine Angaben'!$D$9</f>
        <v>2022</v>
      </c>
      <c r="I350" t="str">
        <f>IF(SUMIF('Schritt 2a Wärmeverbr. Kat. 1-4'!$D$10:$D$504,Export!E350,'Schritt 2a Wärmeverbr. Kat. 1-4'!$M$10:$M$504)=0,"",SUMIF('Schritt 2a Wärmeverbr. Kat. 1-4'!$D$10:$D$504,Export!E350,'Schritt 2a Wärmeverbr. Kat. 1-4'!$M$10:$M$504))</f>
        <v/>
      </c>
      <c r="K350" s="887"/>
    </row>
    <row r="351" spans="4:11" x14ac:dyDescent="0.25">
      <c r="D351" s="224" t="s">
        <v>1803</v>
      </c>
      <c r="E351" t="s">
        <v>200</v>
      </c>
      <c r="F351" s="121" t="s">
        <v>153</v>
      </c>
      <c r="G351" s="76" t="s">
        <v>1652</v>
      </c>
      <c r="H351" s="407">
        <f>'Schritt 1 Allgemeine Angaben'!$D$9</f>
        <v>2022</v>
      </c>
      <c r="I351" t="str">
        <f>IF(SUMIF('Schritt 2a Wärmeverbr. Kat. 1-4'!$D$10:$D$504,Export!E351,'Schritt 2a Wärmeverbr. Kat. 1-4'!$M$10:$M$504)=0,"",SUMIF('Schritt 2a Wärmeverbr. Kat. 1-4'!$D$10:$D$504,Export!E351,'Schritt 2a Wärmeverbr. Kat. 1-4'!$M$10:$M$504))</f>
        <v/>
      </c>
      <c r="K351" s="887"/>
    </row>
    <row r="352" spans="4:11" x14ac:dyDescent="0.25">
      <c r="D352" s="224" t="s">
        <v>1803</v>
      </c>
      <c r="E352" t="s">
        <v>201</v>
      </c>
      <c r="F352" s="121" t="s">
        <v>153</v>
      </c>
      <c r="G352" s="76" t="s">
        <v>1652</v>
      </c>
      <c r="H352" s="407">
        <f>'Schritt 1 Allgemeine Angaben'!$D$9</f>
        <v>2022</v>
      </c>
      <c r="I352" t="str">
        <f>IF(SUMIF('Schritt 2a Wärmeverbr. Kat. 1-4'!$D$10:$D$504,Export!E352,'Schritt 2a Wärmeverbr. Kat. 1-4'!$M$10:$M$504)=0,"",SUMIF('Schritt 2a Wärmeverbr. Kat. 1-4'!$D$10:$D$504,Export!E352,'Schritt 2a Wärmeverbr. Kat. 1-4'!$M$10:$M$504))</f>
        <v/>
      </c>
      <c r="K352" s="887"/>
    </row>
    <row r="353" spans="4:11" x14ac:dyDescent="0.25">
      <c r="D353" s="224" t="s">
        <v>1803</v>
      </c>
      <c r="E353" t="s">
        <v>202</v>
      </c>
      <c r="F353" s="121" t="s">
        <v>153</v>
      </c>
      <c r="G353" s="76" t="s">
        <v>1652</v>
      </c>
      <c r="H353" s="407">
        <f>'Schritt 1 Allgemeine Angaben'!$D$9</f>
        <v>2022</v>
      </c>
      <c r="I353" t="str">
        <f>IF(SUMIF('Schritt 2a Wärmeverbr. Kat. 1-4'!$D$10:$D$504,Export!E353,'Schritt 2a Wärmeverbr. Kat. 1-4'!$M$10:$M$504)=0,"",SUMIF('Schritt 2a Wärmeverbr. Kat. 1-4'!$D$10:$D$504,Export!E353,'Schritt 2a Wärmeverbr. Kat. 1-4'!$M$10:$M$504))</f>
        <v/>
      </c>
      <c r="K353" s="887"/>
    </row>
    <row r="354" spans="4:11" x14ac:dyDescent="0.25">
      <c r="D354" s="224" t="s">
        <v>1803</v>
      </c>
      <c r="E354" t="s">
        <v>203</v>
      </c>
      <c r="F354" s="121" t="s">
        <v>153</v>
      </c>
      <c r="G354" s="76" t="s">
        <v>1652</v>
      </c>
      <c r="H354" s="407">
        <f>'Schritt 1 Allgemeine Angaben'!$D$9</f>
        <v>2022</v>
      </c>
      <c r="I354" t="str">
        <f>IF(SUMIF('Schritt 2a Wärmeverbr. Kat. 1-4'!$D$10:$D$504,Export!E354,'Schritt 2a Wärmeverbr. Kat. 1-4'!$M$10:$M$504)=0,"",SUMIF('Schritt 2a Wärmeverbr. Kat. 1-4'!$D$10:$D$504,Export!E354,'Schritt 2a Wärmeverbr. Kat. 1-4'!$M$10:$M$504))</f>
        <v/>
      </c>
      <c r="K354" s="887"/>
    </row>
    <row r="355" spans="4:11" x14ac:dyDescent="0.25">
      <c r="D355" s="224" t="s">
        <v>1803</v>
      </c>
      <c r="E355" t="s">
        <v>204</v>
      </c>
      <c r="F355" s="121" t="s">
        <v>153</v>
      </c>
      <c r="G355" s="76" t="s">
        <v>1652</v>
      </c>
      <c r="H355" s="407">
        <f>'Schritt 1 Allgemeine Angaben'!$D$9</f>
        <v>2022</v>
      </c>
      <c r="I355" t="str">
        <f>IF(SUMIF('Schritt 2a Wärmeverbr. Kat. 1-4'!$D$10:$D$504,Export!E355,'Schritt 2a Wärmeverbr. Kat. 1-4'!$M$10:$M$504)=0,"",SUMIF('Schritt 2a Wärmeverbr. Kat. 1-4'!$D$10:$D$504,Export!E355,'Schritt 2a Wärmeverbr. Kat. 1-4'!$M$10:$M$504))</f>
        <v/>
      </c>
      <c r="K355" s="887"/>
    </row>
    <row r="356" spans="4:11" x14ac:dyDescent="0.25">
      <c r="D356" s="224" t="s">
        <v>1803</v>
      </c>
      <c r="E356" t="s">
        <v>205</v>
      </c>
      <c r="F356" s="121" t="s">
        <v>153</v>
      </c>
      <c r="G356" s="76" t="s">
        <v>1652</v>
      </c>
      <c r="H356" s="407">
        <f>'Schritt 1 Allgemeine Angaben'!$D$9</f>
        <v>2022</v>
      </c>
      <c r="I356" t="str">
        <f>IF(SUMIF('Schritt 2a Wärmeverbr. Kat. 1-4'!$D$10:$D$504,Export!E356,'Schritt 2a Wärmeverbr. Kat. 1-4'!$M$10:$M$504)=0,"",SUMIF('Schritt 2a Wärmeverbr. Kat. 1-4'!$D$10:$D$504,Export!E356,'Schritt 2a Wärmeverbr. Kat. 1-4'!$M$10:$M$504))</f>
        <v/>
      </c>
      <c r="K356" s="887"/>
    </row>
    <row r="357" spans="4:11" x14ac:dyDescent="0.25">
      <c r="D357" s="224" t="s">
        <v>1803</v>
      </c>
      <c r="E357" t="s">
        <v>206</v>
      </c>
      <c r="F357" s="121" t="s">
        <v>153</v>
      </c>
      <c r="G357" s="76" t="s">
        <v>1652</v>
      </c>
      <c r="H357" s="407">
        <f>'Schritt 1 Allgemeine Angaben'!$D$9</f>
        <v>2022</v>
      </c>
      <c r="I357" t="str">
        <f>IF(SUMIF('Schritt 2a Wärmeverbr. Kat. 1-4'!$D$10:$D$504,Export!E357,'Schritt 2a Wärmeverbr. Kat. 1-4'!$M$10:$M$504)=0,"",SUMIF('Schritt 2a Wärmeverbr. Kat. 1-4'!$D$10:$D$504,Export!E357,'Schritt 2a Wärmeverbr. Kat. 1-4'!$M$10:$M$504))</f>
        <v/>
      </c>
      <c r="K357" s="887"/>
    </row>
    <row r="358" spans="4:11" x14ac:dyDescent="0.25">
      <c r="D358" s="224" t="s">
        <v>1803</v>
      </c>
      <c r="E358" t="s">
        <v>207</v>
      </c>
      <c r="F358" s="121" t="s">
        <v>153</v>
      </c>
      <c r="G358" s="76" t="s">
        <v>1652</v>
      </c>
      <c r="H358" s="407">
        <f>'Schritt 1 Allgemeine Angaben'!$D$9</f>
        <v>2022</v>
      </c>
      <c r="I358" t="str">
        <f>IF(SUMIF('Schritt 2a Wärmeverbr. Kat. 1-4'!$D$10:$D$504,Export!E358,'Schritt 2a Wärmeverbr. Kat. 1-4'!$M$10:$M$504)=0,"",SUMIF('Schritt 2a Wärmeverbr. Kat. 1-4'!$D$10:$D$504,Export!E358,'Schritt 2a Wärmeverbr. Kat. 1-4'!$M$10:$M$504))</f>
        <v/>
      </c>
      <c r="K358" s="887"/>
    </row>
    <row r="359" spans="4:11" x14ac:dyDescent="0.25">
      <c r="D359" s="224" t="s">
        <v>1803</v>
      </c>
      <c r="E359" t="s">
        <v>208</v>
      </c>
      <c r="F359" s="121" t="s">
        <v>153</v>
      </c>
      <c r="G359" s="76" t="s">
        <v>1652</v>
      </c>
      <c r="H359" s="407">
        <f>'Schritt 1 Allgemeine Angaben'!$D$9</f>
        <v>2022</v>
      </c>
      <c r="I359" t="str">
        <f>IF(SUMIF('Schritt 2a Wärmeverbr. Kat. 1-4'!$D$10:$D$504,Export!E359,'Schritt 2a Wärmeverbr. Kat. 1-4'!$M$10:$M$504)=0,"",SUMIF('Schritt 2a Wärmeverbr. Kat. 1-4'!$D$10:$D$504,Export!E359,'Schritt 2a Wärmeverbr. Kat. 1-4'!$M$10:$M$504))</f>
        <v/>
      </c>
      <c r="K359" s="887"/>
    </row>
    <row r="360" spans="4:11" x14ac:dyDescent="0.25">
      <c r="D360" s="224" t="s">
        <v>1803</v>
      </c>
      <c r="E360" t="s">
        <v>209</v>
      </c>
      <c r="F360" s="121" t="s">
        <v>153</v>
      </c>
      <c r="G360" s="76" t="s">
        <v>1652</v>
      </c>
      <c r="H360" s="407">
        <f>'Schritt 1 Allgemeine Angaben'!$D$9</f>
        <v>2022</v>
      </c>
      <c r="I360" t="str">
        <f>IF(SUMIF('Schritt 2a Wärmeverbr. Kat. 1-4'!$D$10:$D$504,Export!E360,'Schritt 2a Wärmeverbr. Kat. 1-4'!$M$10:$M$504)=0,"",SUMIF('Schritt 2a Wärmeverbr. Kat. 1-4'!$D$10:$D$504,Export!E360,'Schritt 2a Wärmeverbr. Kat. 1-4'!$M$10:$M$504))</f>
        <v/>
      </c>
      <c r="K360" s="887"/>
    </row>
    <row r="361" spans="4:11" x14ac:dyDescent="0.25">
      <c r="D361" s="224" t="s">
        <v>1803</v>
      </c>
      <c r="E361" t="s">
        <v>1805</v>
      </c>
      <c r="F361" s="121" t="s">
        <v>153</v>
      </c>
      <c r="G361" s="76" t="s">
        <v>1652</v>
      </c>
      <c r="H361" s="407">
        <f>'Schritt 1 Allgemeine Angaben'!$D$9</f>
        <v>2022</v>
      </c>
      <c r="I361" t="str">
        <f>IF(SUMIF('Schritt 2a Wärmeverbr. Kat. 1-4'!$D$10:$D$504,Export!E361,'Schritt 2a Wärmeverbr. Kat. 1-4'!$M$10:$M$504)=0,"",SUMIF('Schritt 2a Wärmeverbr. Kat. 1-4'!$D$10:$D$504,Export!E361,'Schritt 2a Wärmeverbr. Kat. 1-4'!$M$10:$M$504))</f>
        <v/>
      </c>
      <c r="K361" s="887"/>
    </row>
    <row r="362" spans="4:11" x14ac:dyDescent="0.25">
      <c r="D362" s="224" t="s">
        <v>1803</v>
      </c>
      <c r="E362" t="s">
        <v>1806</v>
      </c>
      <c r="F362" s="121" t="s">
        <v>153</v>
      </c>
      <c r="G362" s="76" t="s">
        <v>1652</v>
      </c>
      <c r="H362" s="407">
        <f>'Schritt 1 Allgemeine Angaben'!$D$9</f>
        <v>2022</v>
      </c>
      <c r="I362" t="str">
        <f>IF(SUMIF('Schritt 2a Wärmeverbr. Kat. 1-4'!$D$10:$D$504,Export!E362,'Schritt 2a Wärmeverbr. Kat. 1-4'!$M$10:$M$504)=0,"",SUMIF('Schritt 2a Wärmeverbr. Kat. 1-4'!$D$10:$D$504,Export!E362,'Schritt 2a Wärmeverbr. Kat. 1-4'!$M$10:$M$504))</f>
        <v/>
      </c>
      <c r="K362" s="887"/>
    </row>
    <row r="363" spans="4:11" x14ac:dyDescent="0.25">
      <c r="D363" s="224" t="s">
        <v>1803</v>
      </c>
      <c r="E363" t="s">
        <v>212</v>
      </c>
      <c r="F363" s="121" t="s">
        <v>153</v>
      </c>
      <c r="G363" s="76" t="s">
        <v>1652</v>
      </c>
      <c r="H363" s="407">
        <f>'Schritt 1 Allgemeine Angaben'!$D$9</f>
        <v>2022</v>
      </c>
      <c r="I363" t="str">
        <f>IF(SUMIF('Schritt 2a Wärmeverbr. Kat. 1-4'!$D$10:$D$504,Export!E363,'Schritt 2a Wärmeverbr. Kat. 1-4'!$M$10:$M$504)=0,"",SUMIF('Schritt 2a Wärmeverbr. Kat. 1-4'!$D$10:$D$504,Export!E363,'Schritt 2a Wärmeverbr. Kat. 1-4'!$M$10:$M$504))</f>
        <v/>
      </c>
      <c r="K363" s="887"/>
    </row>
    <row r="364" spans="4:11" x14ac:dyDescent="0.25">
      <c r="D364" s="224" t="s">
        <v>1803</v>
      </c>
      <c r="E364" t="s">
        <v>213</v>
      </c>
      <c r="F364" s="121" t="s">
        <v>153</v>
      </c>
      <c r="G364" s="76" t="s">
        <v>1652</v>
      </c>
      <c r="H364" s="407">
        <f>'Schritt 1 Allgemeine Angaben'!$D$9</f>
        <v>2022</v>
      </c>
      <c r="I364" t="str">
        <f>IF(SUMIF('Schritt 2a Wärmeverbr. Kat. 1-4'!$D$10:$D$504,Export!E364,'Schritt 2a Wärmeverbr. Kat. 1-4'!$M$10:$M$504)=0,"",SUMIF('Schritt 2a Wärmeverbr. Kat. 1-4'!$D$10:$D$504,Export!E364,'Schritt 2a Wärmeverbr. Kat. 1-4'!$M$10:$M$504))</f>
        <v/>
      </c>
      <c r="K364" s="887"/>
    </row>
    <row r="365" spans="4:11" x14ac:dyDescent="0.25">
      <c r="D365" s="224" t="s">
        <v>1803</v>
      </c>
      <c r="E365" t="s">
        <v>214</v>
      </c>
      <c r="F365" s="121" t="s">
        <v>153</v>
      </c>
      <c r="G365" s="76" t="s">
        <v>1652</v>
      </c>
      <c r="H365" s="407">
        <f>'Schritt 1 Allgemeine Angaben'!$D$9</f>
        <v>2022</v>
      </c>
      <c r="I365" t="str">
        <f>IF(SUMIF('Schritt 2a Wärmeverbr. Kat. 1-4'!$D$10:$D$504,Export!E365,'Schritt 2a Wärmeverbr. Kat. 1-4'!$M$10:$M$504)=0,"",SUMIF('Schritt 2a Wärmeverbr. Kat. 1-4'!$D$10:$D$504,Export!E365,'Schritt 2a Wärmeverbr. Kat. 1-4'!$M$10:$M$504))</f>
        <v/>
      </c>
      <c r="K365" s="887"/>
    </row>
    <row r="366" spans="4:11" x14ac:dyDescent="0.25">
      <c r="D366" s="224" t="s">
        <v>1803</v>
      </c>
      <c r="E366" t="s">
        <v>1793</v>
      </c>
      <c r="F366" s="121" t="s">
        <v>153</v>
      </c>
      <c r="G366" s="76" t="s">
        <v>1652</v>
      </c>
      <c r="H366" s="407">
        <f>'Schritt 1 Allgemeine Angaben'!$D$9</f>
        <v>2022</v>
      </c>
      <c r="I366" t="str">
        <f>IF(SUMIF('Schritt 2a Wärmeverbr. Kat. 1-4'!$D$10:$D$504,Export!E366,'Schritt 2a Wärmeverbr. Kat. 1-4'!$M$10:$M$504)=0,"",SUMIF('Schritt 2a Wärmeverbr. Kat. 1-4'!$D$10:$D$504,Export!E366,'Schritt 2a Wärmeverbr. Kat. 1-4'!$M$10:$M$504))</f>
        <v/>
      </c>
      <c r="K366" s="887"/>
    </row>
    <row r="367" spans="4:11" x14ac:dyDescent="0.25">
      <c r="D367" s="224" t="s">
        <v>1803</v>
      </c>
      <c r="E367" t="s">
        <v>216</v>
      </c>
      <c r="F367" s="121" t="s">
        <v>153</v>
      </c>
      <c r="G367" s="76" t="s">
        <v>1652</v>
      </c>
      <c r="H367" s="407">
        <f>'Schritt 1 Allgemeine Angaben'!$D$9</f>
        <v>2022</v>
      </c>
      <c r="I367" t="str">
        <f>IF(SUMIF('Schritt 2a Wärmeverbr. Kat. 1-4'!$D$10:$D$504,Export!E367,'Schritt 2a Wärmeverbr. Kat. 1-4'!$M$10:$M$504)=0,"",SUMIF('Schritt 2a Wärmeverbr. Kat. 1-4'!$D$10:$D$504,Export!E367,'Schritt 2a Wärmeverbr. Kat. 1-4'!$M$10:$M$504))</f>
        <v/>
      </c>
      <c r="K367" s="887"/>
    </row>
    <row r="368" spans="4:11" x14ac:dyDescent="0.25">
      <c r="D368" s="224" t="s">
        <v>1803</v>
      </c>
      <c r="E368" t="s">
        <v>217</v>
      </c>
      <c r="F368" s="121" t="s">
        <v>153</v>
      </c>
      <c r="G368" s="76" t="s">
        <v>1652</v>
      </c>
      <c r="H368" s="407">
        <f>'Schritt 1 Allgemeine Angaben'!$D$9</f>
        <v>2022</v>
      </c>
      <c r="I368" t="str">
        <f>IF(SUMIF('Schritt 2a Wärmeverbr. Kat. 1-4'!$D$10:$D$504,Export!E368,'Schritt 2a Wärmeverbr. Kat. 1-4'!$M$10:$M$504)=0,"",SUMIF('Schritt 2a Wärmeverbr. Kat. 1-4'!$D$10:$D$504,Export!E368,'Schritt 2a Wärmeverbr. Kat. 1-4'!$M$10:$M$504))</f>
        <v/>
      </c>
      <c r="K368" s="887"/>
    </row>
    <row r="369" spans="4:11" x14ac:dyDescent="0.25">
      <c r="D369" s="224" t="s">
        <v>1803</v>
      </c>
      <c r="E369" t="s">
        <v>218</v>
      </c>
      <c r="F369" s="121" t="s">
        <v>153</v>
      </c>
      <c r="G369" s="76" t="s">
        <v>1652</v>
      </c>
      <c r="H369" s="407">
        <f>'Schritt 1 Allgemeine Angaben'!$D$9</f>
        <v>2022</v>
      </c>
      <c r="I369" t="str">
        <f>IF(SUMIF('Schritt 2a Wärmeverbr. Kat. 1-4'!$D$10:$D$504,Export!E369,'Schritt 2a Wärmeverbr. Kat. 1-4'!$M$10:$M$504)=0,"",SUMIF('Schritt 2a Wärmeverbr. Kat. 1-4'!$D$10:$D$504,Export!E369,'Schritt 2a Wärmeverbr. Kat. 1-4'!$M$10:$M$504))</f>
        <v/>
      </c>
      <c r="K369" s="887"/>
    </row>
    <row r="370" spans="4:11" x14ac:dyDescent="0.25">
      <c r="D370" s="224" t="s">
        <v>1803</v>
      </c>
      <c r="E370" t="s">
        <v>219</v>
      </c>
      <c r="F370" s="121" t="s">
        <v>153</v>
      </c>
      <c r="G370" s="76" t="s">
        <v>1652</v>
      </c>
      <c r="H370" s="407">
        <f>'Schritt 1 Allgemeine Angaben'!$D$9</f>
        <v>2022</v>
      </c>
      <c r="I370" t="str">
        <f>IF(SUMIF('Schritt 2a Wärmeverbr. Kat. 1-4'!$D$10:$D$504,Export!E370,'Schritt 2a Wärmeverbr. Kat. 1-4'!$M$10:$M$504)=0,"",SUMIF('Schritt 2a Wärmeverbr. Kat. 1-4'!$D$10:$D$504,Export!E370,'Schritt 2a Wärmeverbr. Kat. 1-4'!$M$10:$M$504))</f>
        <v/>
      </c>
      <c r="K370" s="887"/>
    </row>
    <row r="371" spans="4:11" x14ac:dyDescent="0.25">
      <c r="D371" s="224" t="s">
        <v>1803</v>
      </c>
      <c r="E371" t="s">
        <v>1807</v>
      </c>
      <c r="F371" s="121" t="s">
        <v>153</v>
      </c>
      <c r="G371" s="76" t="s">
        <v>1652</v>
      </c>
      <c r="H371" s="407">
        <f>'Schritt 1 Allgemeine Angaben'!$D$9</f>
        <v>2022</v>
      </c>
      <c r="I371" t="str">
        <f>IF(SUMIF('Schritt 2a Wärmeverbr. Kat. 1-4'!$D$10:$D$504,Export!E371,'Schritt 2a Wärmeverbr. Kat. 1-4'!$M$10:$M$504)=0,"",SUMIF('Schritt 2a Wärmeverbr. Kat. 1-4'!$D$10:$D$504,Export!E371,'Schritt 2a Wärmeverbr. Kat. 1-4'!$M$10:$M$504))</f>
        <v/>
      </c>
      <c r="K371" s="887"/>
    </row>
    <row r="372" spans="4:11" x14ac:dyDescent="0.25">
      <c r="D372" s="224" t="s">
        <v>1803</v>
      </c>
      <c r="E372" t="s">
        <v>1808</v>
      </c>
      <c r="F372" s="121" t="s">
        <v>153</v>
      </c>
      <c r="G372" s="76" t="s">
        <v>1652</v>
      </c>
      <c r="H372" s="407">
        <f>'Schritt 1 Allgemeine Angaben'!$D$9</f>
        <v>2022</v>
      </c>
      <c r="I372" t="str">
        <f>IF(SUMIF('Schritt 2a Wärmeverbr. Kat. 1-4'!$D$10:$D$504,Export!E372,'Schritt 2a Wärmeverbr. Kat. 1-4'!$M$10:$M$504)=0,"",SUMIF('Schritt 2a Wärmeverbr. Kat. 1-4'!$D$10:$D$504,Export!E372,'Schritt 2a Wärmeverbr. Kat. 1-4'!$M$10:$M$504))</f>
        <v/>
      </c>
      <c r="K372" s="887"/>
    </row>
    <row r="373" spans="4:11" x14ac:dyDescent="0.25">
      <c r="D373" s="224" t="s">
        <v>1803</v>
      </c>
      <c r="E373" t="s">
        <v>1809</v>
      </c>
      <c r="F373" s="121" t="s">
        <v>153</v>
      </c>
      <c r="G373" s="76" t="s">
        <v>1652</v>
      </c>
      <c r="H373" s="407">
        <f>'Schritt 1 Allgemeine Angaben'!$D$9</f>
        <v>2022</v>
      </c>
      <c r="I373" t="str">
        <f>IF(SUMIF('Schritt 2a Wärmeverbr. Kat. 1-4'!$D$10:$D$504,Export!E373,'Schritt 2a Wärmeverbr. Kat. 1-4'!$M$10:$M$504)=0,"",SUMIF('Schritt 2a Wärmeverbr. Kat. 1-4'!$D$10:$D$504,Export!E373,'Schritt 2a Wärmeverbr. Kat. 1-4'!$M$10:$M$504))</f>
        <v/>
      </c>
      <c r="K373" s="887"/>
    </row>
    <row r="374" spans="4:11" x14ac:dyDescent="0.25">
      <c r="D374" s="224" t="s">
        <v>1803</v>
      </c>
      <c r="E374" t="s">
        <v>223</v>
      </c>
      <c r="F374" s="121" t="s">
        <v>153</v>
      </c>
      <c r="G374" s="76" t="s">
        <v>1652</v>
      </c>
      <c r="H374" s="407">
        <f>'Schritt 1 Allgemeine Angaben'!$D$9</f>
        <v>2022</v>
      </c>
      <c r="I374" t="str">
        <f>IF(SUMIF('Schritt 2a Wärmeverbr. Kat. 1-4'!$D$10:$D$504,Export!E374,'Schritt 2a Wärmeverbr. Kat. 1-4'!$M$10:$M$504)=0,"",SUMIF('Schritt 2a Wärmeverbr. Kat. 1-4'!$D$10:$D$504,Export!E374,'Schritt 2a Wärmeverbr. Kat. 1-4'!$M$10:$M$504))</f>
        <v/>
      </c>
      <c r="K374" s="887"/>
    </row>
    <row r="375" spans="4:11" x14ac:dyDescent="0.25">
      <c r="D375" s="224" t="s">
        <v>1803</v>
      </c>
      <c r="E375" t="s">
        <v>224</v>
      </c>
      <c r="F375" s="121" t="s">
        <v>153</v>
      </c>
      <c r="G375" s="76" t="s">
        <v>1652</v>
      </c>
      <c r="H375" s="407">
        <f>'Schritt 1 Allgemeine Angaben'!$D$9</f>
        <v>2022</v>
      </c>
      <c r="I375" t="str">
        <f>IF(SUMIF('Schritt 2a Wärmeverbr. Kat. 1-4'!$D$10:$D$504,Export!E375,'Schritt 2a Wärmeverbr. Kat. 1-4'!$M$10:$M$504)=0,"",SUMIF('Schritt 2a Wärmeverbr. Kat. 1-4'!$D$10:$D$504,Export!E375,'Schritt 2a Wärmeverbr. Kat. 1-4'!$M$10:$M$504))</f>
        <v/>
      </c>
      <c r="K375" s="887"/>
    </row>
    <row r="376" spans="4:11" x14ac:dyDescent="0.25">
      <c r="D376" s="224" t="s">
        <v>1803</v>
      </c>
      <c r="E376" t="s">
        <v>225</v>
      </c>
      <c r="F376" s="121" t="s">
        <v>153</v>
      </c>
      <c r="G376" s="76" t="s">
        <v>1652</v>
      </c>
      <c r="H376" s="407">
        <f>'Schritt 1 Allgemeine Angaben'!$D$9</f>
        <v>2022</v>
      </c>
      <c r="I376" t="str">
        <f>IF(SUMIF('Schritt 2a Wärmeverbr. Kat. 1-4'!$D$10:$D$504,Export!E376,'Schritt 2a Wärmeverbr. Kat. 1-4'!$M$10:$M$504)=0,"",SUMIF('Schritt 2a Wärmeverbr. Kat. 1-4'!$D$10:$D$504,Export!E376,'Schritt 2a Wärmeverbr. Kat. 1-4'!$M$10:$M$504))</f>
        <v/>
      </c>
      <c r="K376" s="887"/>
    </row>
    <row r="377" spans="4:11" x14ac:dyDescent="0.25">
      <c r="D377" s="224" t="s">
        <v>1803</v>
      </c>
      <c r="E377" t="s">
        <v>226</v>
      </c>
      <c r="F377" s="121" t="s">
        <v>153</v>
      </c>
      <c r="G377" s="76" t="s">
        <v>1652</v>
      </c>
      <c r="H377" s="407">
        <f>'Schritt 1 Allgemeine Angaben'!$D$9</f>
        <v>2022</v>
      </c>
      <c r="I377" t="str">
        <f>IF(SUMIF('Schritt 2a Wärmeverbr. Kat. 1-4'!$D$10:$D$504,Export!E377,'Schritt 2a Wärmeverbr. Kat. 1-4'!$M$10:$M$504)=0,"",SUMIF('Schritt 2a Wärmeverbr. Kat. 1-4'!$D$10:$D$504,Export!E377,'Schritt 2a Wärmeverbr. Kat. 1-4'!$M$10:$M$504))</f>
        <v/>
      </c>
      <c r="K377" s="105"/>
    </row>
    <row r="378" spans="4:11" x14ac:dyDescent="0.25">
      <c r="D378" s="224" t="s">
        <v>1803</v>
      </c>
      <c r="E378" t="s">
        <v>227</v>
      </c>
      <c r="F378" s="121" t="s">
        <v>153</v>
      </c>
      <c r="G378" s="76" t="s">
        <v>1652</v>
      </c>
      <c r="H378" s="407">
        <f>'Schritt 1 Allgemeine Angaben'!$D$9</f>
        <v>2022</v>
      </c>
      <c r="I378" t="str">
        <f>IF(SUMIF('Schritt 2a Wärmeverbr. Kat. 1-4'!$D$10:$D$504,Export!E378,'Schritt 2a Wärmeverbr. Kat. 1-4'!$M$10:$M$504)=0,"",SUMIF('Schritt 2a Wärmeverbr. Kat. 1-4'!$D$10:$D$504,Export!E378,'Schritt 2a Wärmeverbr. Kat. 1-4'!$M$10:$M$504))</f>
        <v/>
      </c>
      <c r="K378" s="105"/>
    </row>
    <row r="379" spans="4:11" x14ac:dyDescent="0.25">
      <c r="D379" s="224" t="s">
        <v>1803</v>
      </c>
      <c r="E379" t="s">
        <v>228</v>
      </c>
      <c r="F379" s="121" t="s">
        <v>153</v>
      </c>
      <c r="G379" s="76" t="s">
        <v>1652</v>
      </c>
      <c r="H379" s="407">
        <f>'Schritt 1 Allgemeine Angaben'!$D$9</f>
        <v>2022</v>
      </c>
      <c r="I379" t="str">
        <f>IF(SUMIF('Schritt 2a Wärmeverbr. Kat. 1-4'!$D$10:$D$504,Export!E379,'Schritt 2a Wärmeverbr. Kat. 1-4'!$M$10:$M$504)=0,"",SUMIF('Schritt 2a Wärmeverbr. Kat. 1-4'!$D$10:$D$504,Export!E379,'Schritt 2a Wärmeverbr. Kat. 1-4'!$M$10:$M$504))</f>
        <v/>
      </c>
      <c r="K379" s="105"/>
    </row>
    <row r="380" spans="4:11" x14ac:dyDescent="0.25">
      <c r="D380" s="224" t="s">
        <v>1803</v>
      </c>
      <c r="E380" t="s">
        <v>229</v>
      </c>
      <c r="F380" s="121" t="s">
        <v>153</v>
      </c>
      <c r="G380" s="76" t="s">
        <v>1652</v>
      </c>
      <c r="H380" s="407">
        <f>'Schritt 1 Allgemeine Angaben'!$D$9</f>
        <v>2022</v>
      </c>
      <c r="I380" t="str">
        <f>IF(SUMIF('Schritt 2a Wärmeverbr. Kat. 1-4'!$D$10:$D$504,Export!E380,'Schritt 2a Wärmeverbr. Kat. 1-4'!$M$10:$M$504)=0,"",SUMIF('Schritt 2a Wärmeverbr. Kat. 1-4'!$D$10:$D$504,Export!E380,'Schritt 2a Wärmeverbr. Kat. 1-4'!$M$10:$M$504))</f>
        <v/>
      </c>
      <c r="K380" s="105"/>
    </row>
    <row r="381" spans="4:11" x14ac:dyDescent="0.25">
      <c r="D381" s="224" t="s">
        <v>1803</v>
      </c>
      <c r="E381" t="s">
        <v>230</v>
      </c>
      <c r="F381" s="121" t="s">
        <v>153</v>
      </c>
      <c r="G381" s="76" t="s">
        <v>1652</v>
      </c>
      <c r="H381" s="407">
        <f>'Schritt 1 Allgemeine Angaben'!$D$9</f>
        <v>2022</v>
      </c>
      <c r="I381" t="str">
        <f>IF(SUMIF('Schritt 2a Wärmeverbr. Kat. 1-4'!$D$10:$D$504,Export!E381,'Schritt 2a Wärmeverbr. Kat. 1-4'!$M$10:$M$504)=0,"",SUMIF('Schritt 2a Wärmeverbr. Kat. 1-4'!$D$10:$D$504,Export!E381,'Schritt 2a Wärmeverbr. Kat. 1-4'!$M$10:$M$504))</f>
        <v/>
      </c>
      <c r="K381" s="105"/>
    </row>
    <row r="382" spans="4:11" x14ac:dyDescent="0.25">
      <c r="D382" s="224" t="s">
        <v>1803</v>
      </c>
      <c r="E382" t="s">
        <v>231</v>
      </c>
      <c r="F382" s="121" t="s">
        <v>153</v>
      </c>
      <c r="G382" s="76" t="s">
        <v>1652</v>
      </c>
      <c r="H382" s="407">
        <f>'Schritt 1 Allgemeine Angaben'!$D$9</f>
        <v>2022</v>
      </c>
      <c r="I382" t="str">
        <f>IF(SUMIF('Schritt 2a Wärmeverbr. Kat. 1-4'!$D$10:$D$504,Export!E382,'Schritt 2a Wärmeverbr. Kat. 1-4'!$M$10:$M$504)=0,"",SUMIF('Schritt 2a Wärmeverbr. Kat. 1-4'!$D$10:$D$504,Export!E382,'Schritt 2a Wärmeverbr. Kat. 1-4'!$M$10:$M$504))</f>
        <v/>
      </c>
      <c r="K382" s="105"/>
    </row>
    <row r="383" spans="4:11" x14ac:dyDescent="0.25">
      <c r="D383" s="224" t="s">
        <v>1803</v>
      </c>
      <c r="E383" t="s">
        <v>232</v>
      </c>
      <c r="F383" s="121" t="s">
        <v>153</v>
      </c>
      <c r="G383" s="76" t="s">
        <v>1652</v>
      </c>
      <c r="H383" s="407">
        <f>'Schritt 1 Allgemeine Angaben'!$D$9</f>
        <v>2022</v>
      </c>
      <c r="I383" t="str">
        <f>IF(SUMIF('Schritt 2a Wärmeverbr. Kat. 1-4'!$D$10:$D$504,Export!E383,'Schritt 2a Wärmeverbr. Kat. 1-4'!$M$10:$M$504)=0,"",SUMIF('Schritt 2a Wärmeverbr. Kat. 1-4'!$D$10:$D$504,Export!E383,'Schritt 2a Wärmeverbr. Kat. 1-4'!$M$10:$M$504))</f>
        <v/>
      </c>
      <c r="K383" s="105"/>
    </row>
    <row r="384" spans="4:11" x14ac:dyDescent="0.25">
      <c r="D384" s="224" t="s">
        <v>1803</v>
      </c>
      <c r="E384" t="s">
        <v>233</v>
      </c>
      <c r="F384" s="121" t="s">
        <v>153</v>
      </c>
      <c r="G384" s="76" t="s">
        <v>1652</v>
      </c>
      <c r="H384" s="407">
        <f>'Schritt 1 Allgemeine Angaben'!$D$9</f>
        <v>2022</v>
      </c>
      <c r="I384" t="str">
        <f>IF(SUMIF('Schritt 2a Wärmeverbr. Kat. 1-4'!$D$10:$D$504,Export!E384,'Schritt 2a Wärmeverbr. Kat. 1-4'!$M$10:$M$504)=0,"",SUMIF('Schritt 2a Wärmeverbr. Kat. 1-4'!$D$10:$D$504,Export!E384,'Schritt 2a Wärmeverbr. Kat. 1-4'!$M$10:$M$504))</f>
        <v/>
      </c>
      <c r="K384" s="105"/>
    </row>
    <row r="385" spans="4:11" x14ac:dyDescent="0.25">
      <c r="D385" s="224" t="s">
        <v>1803</v>
      </c>
      <c r="E385" t="s">
        <v>234</v>
      </c>
      <c r="F385" s="121" t="s">
        <v>153</v>
      </c>
      <c r="G385" s="76" t="s">
        <v>1652</v>
      </c>
      <c r="H385" s="407">
        <f>'Schritt 1 Allgemeine Angaben'!$D$9</f>
        <v>2022</v>
      </c>
      <c r="I385" t="str">
        <f>IF(SUMIF('Schritt 2a Wärmeverbr. Kat. 1-4'!$D$10:$D$504,Export!E385,'Schritt 2a Wärmeverbr. Kat. 1-4'!$M$10:$M$504)=0,"",SUMIF('Schritt 2a Wärmeverbr. Kat. 1-4'!$D$10:$D$504,Export!E385,'Schritt 2a Wärmeverbr. Kat. 1-4'!$M$10:$M$504))</f>
        <v/>
      </c>
      <c r="K385" s="105"/>
    </row>
    <row r="386" spans="4:11" x14ac:dyDescent="0.25">
      <c r="D386" s="224" t="s">
        <v>1803</v>
      </c>
      <c r="E386" t="s">
        <v>235</v>
      </c>
      <c r="F386" s="121" t="s">
        <v>153</v>
      </c>
      <c r="G386" s="76" t="s">
        <v>1652</v>
      </c>
      <c r="H386" s="407">
        <f>'Schritt 1 Allgemeine Angaben'!$D$9</f>
        <v>2022</v>
      </c>
      <c r="I386" t="str">
        <f>IF(SUMIF('Schritt 2a Wärmeverbr. Kat. 1-4'!$D$10:$D$504,Export!E386,'Schritt 2a Wärmeverbr. Kat. 1-4'!$M$10:$M$504)=0,"",SUMIF('Schritt 2a Wärmeverbr. Kat. 1-4'!$D$10:$D$504,Export!E386,'Schritt 2a Wärmeverbr. Kat. 1-4'!$M$10:$M$504))</f>
        <v/>
      </c>
      <c r="K386" s="105"/>
    </row>
    <row r="387" spans="4:11" x14ac:dyDescent="0.25">
      <c r="D387" s="224" t="s">
        <v>1803</v>
      </c>
      <c r="E387" t="s">
        <v>236</v>
      </c>
      <c r="F387" s="121" t="s">
        <v>153</v>
      </c>
      <c r="G387" s="76" t="s">
        <v>1652</v>
      </c>
      <c r="H387" s="407">
        <f>'Schritt 1 Allgemeine Angaben'!$D$9</f>
        <v>2022</v>
      </c>
      <c r="I387" t="str">
        <f>IF(SUMIF('Schritt 2a Wärmeverbr. Kat. 1-4'!$D$10:$D$504,Export!E387,'Schritt 2a Wärmeverbr. Kat. 1-4'!$M$10:$M$504)=0,"",SUMIF('Schritt 2a Wärmeverbr. Kat. 1-4'!$D$10:$D$504,Export!E387,'Schritt 2a Wärmeverbr. Kat. 1-4'!$M$10:$M$504))</f>
        <v/>
      </c>
      <c r="K387" s="105"/>
    </row>
    <row r="388" spans="4:11" x14ac:dyDescent="0.25">
      <c r="D388" s="224" t="s">
        <v>1803</v>
      </c>
      <c r="E388" t="s">
        <v>237</v>
      </c>
      <c r="F388" s="121" t="s">
        <v>153</v>
      </c>
      <c r="G388" s="76" t="s">
        <v>1652</v>
      </c>
      <c r="H388" s="407">
        <f>'Schritt 1 Allgemeine Angaben'!$D$9</f>
        <v>2022</v>
      </c>
      <c r="I388" t="str">
        <f>IF(SUMIF('Schritt 2a Wärmeverbr. Kat. 1-4'!$D$10:$D$504,Export!E388,'Schritt 2a Wärmeverbr. Kat. 1-4'!$M$10:$M$504)=0,"",SUMIF('Schritt 2a Wärmeverbr. Kat. 1-4'!$D$10:$D$504,Export!E388,'Schritt 2a Wärmeverbr. Kat. 1-4'!$M$10:$M$504))</f>
        <v/>
      </c>
      <c r="K388" s="105"/>
    </row>
    <row r="389" spans="4:11" x14ac:dyDescent="0.25">
      <c r="D389" s="224" t="s">
        <v>1803</v>
      </c>
      <c r="E389" t="s">
        <v>238</v>
      </c>
      <c r="F389" s="121" t="s">
        <v>153</v>
      </c>
      <c r="G389" s="76" t="s">
        <v>1652</v>
      </c>
      <c r="H389" s="407">
        <f>'Schritt 1 Allgemeine Angaben'!$D$9</f>
        <v>2022</v>
      </c>
      <c r="I389" t="str">
        <f>IF(SUMIF('Schritt 2a Wärmeverbr. Kat. 1-4'!$D$10:$D$504,Export!E389,'Schritt 2a Wärmeverbr. Kat. 1-4'!$M$10:$M$504)=0,"",SUMIF('Schritt 2a Wärmeverbr. Kat. 1-4'!$D$10:$D$504,Export!E389,'Schritt 2a Wärmeverbr. Kat. 1-4'!$M$10:$M$504))</f>
        <v/>
      </c>
      <c r="K389" s="105"/>
    </row>
    <row r="390" spans="4:11" x14ac:dyDescent="0.25">
      <c r="D390" s="224" t="s">
        <v>1803</v>
      </c>
      <c r="E390" t="s">
        <v>1676</v>
      </c>
      <c r="F390" s="121" t="s">
        <v>153</v>
      </c>
      <c r="G390" s="76" t="s">
        <v>1652</v>
      </c>
      <c r="H390" s="407">
        <f>'Schritt 1 Allgemeine Angaben'!$D$9</f>
        <v>2022</v>
      </c>
      <c r="I390" t="str">
        <f>IF(SUMIF('Schritt 2a Wärmeverbr. Kat. 1-4'!$D$10:$D$504,Export!E390,'Schritt 2a Wärmeverbr. Kat. 1-4'!$M$10:$M$504)=0,"",SUMIF('Schritt 2a Wärmeverbr. Kat. 1-4'!$D$10:$D$504,Export!E390,'Schritt 2a Wärmeverbr. Kat. 1-4'!$M$10:$M$504))</f>
        <v/>
      </c>
      <c r="K390" s="105"/>
    </row>
    <row r="391" spans="4:11" x14ac:dyDescent="0.25">
      <c r="D391" s="224" t="s">
        <v>1803</v>
      </c>
      <c r="E391" t="s">
        <v>239</v>
      </c>
      <c r="F391" s="121" t="s">
        <v>153</v>
      </c>
      <c r="G391" s="76" t="s">
        <v>1652</v>
      </c>
      <c r="H391" s="407">
        <f>'Schritt 1 Allgemeine Angaben'!$D$9</f>
        <v>2022</v>
      </c>
      <c r="I391" t="str">
        <f>IF(SUMIF('Schritt 2a Wärmeverbr. Kat. 1-4'!$D$10:$D$504,Export!E391,'Schritt 2a Wärmeverbr. Kat. 1-4'!$M$10:$M$504)=0,"",SUMIF('Schritt 2a Wärmeverbr. Kat. 1-4'!$D$10:$D$504,Export!E391,'Schritt 2a Wärmeverbr. Kat. 1-4'!$M$10:$M$504))</f>
        <v/>
      </c>
      <c r="K391" s="105"/>
    </row>
    <row r="392" spans="4:11" x14ac:dyDescent="0.25">
      <c r="D392" s="224" t="s">
        <v>1803</v>
      </c>
      <c r="E392" t="s">
        <v>240</v>
      </c>
      <c r="F392" s="121" t="s">
        <v>153</v>
      </c>
      <c r="G392" s="76" t="s">
        <v>1652</v>
      </c>
      <c r="H392" s="407">
        <f>'Schritt 1 Allgemeine Angaben'!$D$9</f>
        <v>2022</v>
      </c>
      <c r="I392" t="str">
        <f>IF(SUMIF('Schritt 2a Wärmeverbr. Kat. 1-4'!$D$10:$D$504,Export!E392,'Schritt 2a Wärmeverbr. Kat. 1-4'!$M$10:$M$504)=0,"",SUMIF('Schritt 2a Wärmeverbr. Kat. 1-4'!$D$10:$D$504,Export!E392,'Schritt 2a Wärmeverbr. Kat. 1-4'!$M$10:$M$504))</f>
        <v/>
      </c>
      <c r="K392" s="105"/>
    </row>
    <row r="393" spans="4:11" x14ac:dyDescent="0.25">
      <c r="D393" s="224" t="s">
        <v>1803</v>
      </c>
      <c r="E393" t="s">
        <v>241</v>
      </c>
      <c r="F393" s="121" t="s">
        <v>153</v>
      </c>
      <c r="G393" s="76" t="s">
        <v>1652</v>
      </c>
      <c r="H393" s="407">
        <f>'Schritt 1 Allgemeine Angaben'!$D$9</f>
        <v>2022</v>
      </c>
      <c r="I393" t="str">
        <f>IF(SUMIF('Schritt 2a Wärmeverbr. Kat. 1-4'!$D$10:$D$504,Export!E393,'Schritt 2a Wärmeverbr. Kat. 1-4'!$M$10:$M$504)=0,"",SUMIF('Schritt 2a Wärmeverbr. Kat. 1-4'!$D$10:$D$504,Export!E393,'Schritt 2a Wärmeverbr. Kat. 1-4'!$M$10:$M$504))</f>
        <v/>
      </c>
      <c r="K393" s="105"/>
    </row>
    <row r="394" spans="4:11" x14ac:dyDescent="0.25">
      <c r="D394" s="224" t="s">
        <v>1803</v>
      </c>
      <c r="E394" t="s">
        <v>1783</v>
      </c>
      <c r="F394" s="121" t="s">
        <v>153</v>
      </c>
      <c r="G394" s="76" t="s">
        <v>1652</v>
      </c>
      <c r="H394" s="407">
        <f>'Schritt 1 Allgemeine Angaben'!$D$9</f>
        <v>2022</v>
      </c>
      <c r="I394" t="str">
        <f>IF(SUMIF('Schritt 2a Wärmeverbr. Kat. 1-4'!$D$10:$D$504,Export!E394,'Schritt 2a Wärmeverbr. Kat. 1-4'!$M$10:$M$504)=0,"",SUMIF('Schritt 2a Wärmeverbr. Kat. 1-4'!$D$10:$D$504,Export!E394,'Schritt 2a Wärmeverbr. Kat. 1-4'!$M$10:$M$504))</f>
        <v/>
      </c>
      <c r="K394" s="105"/>
    </row>
    <row r="395" spans="4:11" x14ac:dyDescent="0.25">
      <c r="D395" s="224" t="s">
        <v>1803</v>
      </c>
      <c r="E395" t="s">
        <v>242</v>
      </c>
      <c r="F395" s="121" t="s">
        <v>153</v>
      </c>
      <c r="G395" s="76" t="s">
        <v>1652</v>
      </c>
      <c r="H395" s="407">
        <f>'Schritt 1 Allgemeine Angaben'!$D$9</f>
        <v>2022</v>
      </c>
      <c r="I395" t="str">
        <f>IF(SUMIF('Schritt 2a Wärmeverbr. Kat. 1-4'!$D$10:$D$504,Export!E395,'Schritt 2a Wärmeverbr. Kat. 1-4'!$M$10:$M$504)=0,"",SUMIF('Schritt 2a Wärmeverbr. Kat. 1-4'!$D$10:$D$504,Export!E395,'Schritt 2a Wärmeverbr. Kat. 1-4'!$M$10:$M$504))</f>
        <v/>
      </c>
      <c r="K395" s="105"/>
    </row>
    <row r="396" spans="4:11" x14ac:dyDescent="0.25">
      <c r="D396" s="224" t="s">
        <v>1803</v>
      </c>
      <c r="E396" t="s">
        <v>243</v>
      </c>
      <c r="F396" s="121" t="s">
        <v>153</v>
      </c>
      <c r="G396" s="76" t="s">
        <v>1652</v>
      </c>
      <c r="H396" s="407">
        <f>'Schritt 1 Allgemeine Angaben'!$D$9</f>
        <v>2022</v>
      </c>
      <c r="I396" t="str">
        <f>IF(SUMIF('Schritt 2a Wärmeverbr. Kat. 1-4'!$D$10:$D$504,Export!E396,'Schritt 2a Wärmeverbr. Kat. 1-4'!$M$10:$M$504)=0,"",SUMIF('Schritt 2a Wärmeverbr. Kat. 1-4'!$D$10:$D$504,Export!E396,'Schritt 2a Wärmeverbr. Kat. 1-4'!$M$10:$M$504))</f>
        <v/>
      </c>
      <c r="K396" s="105"/>
    </row>
    <row r="397" spans="4:11" x14ac:dyDescent="0.25">
      <c r="D397" s="224" t="s">
        <v>1803</v>
      </c>
      <c r="E397" t="s">
        <v>244</v>
      </c>
      <c r="F397" s="121" t="s">
        <v>153</v>
      </c>
      <c r="G397" s="76" t="s">
        <v>1652</v>
      </c>
      <c r="H397" s="407">
        <f>'Schritt 1 Allgemeine Angaben'!$D$9</f>
        <v>2022</v>
      </c>
      <c r="I397" t="str">
        <f>IF(SUMIF('Schritt 2a Wärmeverbr. Kat. 1-4'!$D$10:$D$504,Export!E397,'Schritt 2a Wärmeverbr. Kat. 1-4'!$M$10:$M$504)=0,"",SUMIF('Schritt 2a Wärmeverbr. Kat. 1-4'!$D$10:$D$504,Export!E397,'Schritt 2a Wärmeverbr. Kat. 1-4'!$M$10:$M$504))</f>
        <v/>
      </c>
      <c r="K397" s="105"/>
    </row>
    <row r="398" spans="4:11" x14ac:dyDescent="0.25">
      <c r="D398" s="224" t="s">
        <v>1803</v>
      </c>
      <c r="E398" t="s">
        <v>245</v>
      </c>
      <c r="F398" s="121" t="s">
        <v>153</v>
      </c>
      <c r="G398" s="76" t="s">
        <v>1652</v>
      </c>
      <c r="H398" s="407">
        <f>'Schritt 1 Allgemeine Angaben'!$D$9</f>
        <v>2022</v>
      </c>
      <c r="I398" t="str">
        <f>IF(SUMIF('Schritt 2a Wärmeverbr. Kat. 1-4'!$D$10:$D$504,Export!E398,'Schritt 2a Wärmeverbr. Kat. 1-4'!$M$10:$M$504)=0,"",SUMIF('Schritt 2a Wärmeverbr. Kat. 1-4'!$D$10:$D$504,Export!E398,'Schritt 2a Wärmeverbr. Kat. 1-4'!$M$10:$M$504))</f>
        <v/>
      </c>
      <c r="K398" s="105"/>
    </row>
    <row r="399" spans="4:11" x14ac:dyDescent="0.25">
      <c r="D399" s="224" t="s">
        <v>1803</v>
      </c>
      <c r="E399" t="s">
        <v>246</v>
      </c>
      <c r="F399" s="121" t="s">
        <v>153</v>
      </c>
      <c r="G399" s="76" t="s">
        <v>1652</v>
      </c>
      <c r="H399" s="407">
        <f>'Schritt 1 Allgemeine Angaben'!$D$9</f>
        <v>2022</v>
      </c>
      <c r="I399" t="str">
        <f>IF(SUMIF('Schritt 2a Wärmeverbr. Kat. 1-4'!$D$10:$D$504,Export!E399,'Schritt 2a Wärmeverbr. Kat. 1-4'!$M$10:$M$504)=0,"",SUMIF('Schritt 2a Wärmeverbr. Kat. 1-4'!$D$10:$D$504,Export!E399,'Schritt 2a Wärmeverbr. Kat. 1-4'!$M$10:$M$504))</f>
        <v/>
      </c>
      <c r="K399" s="105"/>
    </row>
    <row r="400" spans="4:11" x14ac:dyDescent="0.25">
      <c r="D400" s="292" t="s">
        <v>1803</v>
      </c>
      <c r="E400" s="121" t="s">
        <v>1795</v>
      </c>
      <c r="F400" t="s">
        <v>250</v>
      </c>
      <c r="G400" s="76" t="s">
        <v>1652</v>
      </c>
      <c r="H400" s="407">
        <f>'Schritt 1 Allgemeine Angaben'!$D$9</f>
        <v>2022</v>
      </c>
      <c r="I400" t="str">
        <f>IF(SUMIF('Schritt 2a Wärmeverbr. Kat. 1-4'!$H$10:$H$504,Export!F400,'Schritt 2a Wärmeverbr. Kat. 1-4'!$M$10:$M$504)=0,"",SUMIF('Schritt 2a Wärmeverbr. Kat. 1-4'!$H$10:$H$504,Export!F400,'Schritt 2a Wärmeverbr. Kat. 1-4'!$M$10:$M$504))</f>
        <v/>
      </c>
      <c r="K400" s="105"/>
    </row>
    <row r="401" spans="4:11" x14ac:dyDescent="0.25">
      <c r="D401" s="292" t="s">
        <v>1803</v>
      </c>
      <c r="E401" s="121" t="s">
        <v>1795</v>
      </c>
      <c r="F401" t="s">
        <v>57</v>
      </c>
      <c r="G401" s="76" t="s">
        <v>1652</v>
      </c>
      <c r="H401" s="407">
        <f>'Schritt 1 Allgemeine Angaben'!$D$9</f>
        <v>2022</v>
      </c>
      <c r="I401" t="str">
        <f>IF(SUMIF('Schritt 2a Wärmeverbr. Kat. 1-4'!$H$10:$H$504,Export!F401,'Schritt 2a Wärmeverbr. Kat. 1-4'!$M$10:$M$504)=0,"",SUMIF('Schritt 2a Wärmeverbr. Kat. 1-4'!$H$10:$H$504,Export!F401,'Schritt 2a Wärmeverbr. Kat. 1-4'!$M$10:$M$504))</f>
        <v/>
      </c>
      <c r="K401" s="105"/>
    </row>
    <row r="402" spans="4:11" x14ac:dyDescent="0.25">
      <c r="D402" s="292" t="s">
        <v>1803</v>
      </c>
      <c r="E402" s="121" t="s">
        <v>1795</v>
      </c>
      <c r="F402" t="s">
        <v>251</v>
      </c>
      <c r="G402" s="76" t="s">
        <v>1652</v>
      </c>
      <c r="H402" s="407">
        <f>'Schritt 1 Allgemeine Angaben'!$D$9</f>
        <v>2022</v>
      </c>
      <c r="I402" t="str">
        <f>IF(SUMIF('Schritt 2a Wärmeverbr. Kat. 1-4'!$H$10:$H$504,Export!F402,'Schritt 2a Wärmeverbr. Kat. 1-4'!$M$10:$M$504)=0,"",SUMIF('Schritt 2a Wärmeverbr. Kat. 1-4'!$H$10:$H$504,Export!F402,'Schritt 2a Wärmeverbr. Kat. 1-4'!$M$10:$M$504))</f>
        <v/>
      </c>
      <c r="K402" s="105"/>
    </row>
    <row r="403" spans="4:11" x14ac:dyDescent="0.25">
      <c r="D403" s="292" t="s">
        <v>1803</v>
      </c>
      <c r="E403" s="121" t="s">
        <v>1795</v>
      </c>
      <c r="F403" t="s">
        <v>252</v>
      </c>
      <c r="G403" s="76" t="s">
        <v>1652</v>
      </c>
      <c r="H403" s="407">
        <f>'Schritt 1 Allgemeine Angaben'!$D$9</f>
        <v>2022</v>
      </c>
      <c r="I403" t="str">
        <f>IF(SUMIF('Schritt 2a Wärmeverbr. Kat. 1-4'!$H$10:$H$504,Export!F403,'Schritt 2a Wärmeverbr. Kat. 1-4'!$M$10:$M$504)=0,"",SUMIF('Schritt 2a Wärmeverbr. Kat. 1-4'!$H$10:$H$504,Export!F403,'Schritt 2a Wärmeverbr. Kat. 1-4'!$M$10:$M$504))</f>
        <v/>
      </c>
      <c r="K403" s="105"/>
    </row>
    <row r="404" spans="4:11" x14ac:dyDescent="0.25">
      <c r="D404" s="292" t="s">
        <v>1803</v>
      </c>
      <c r="E404" s="121" t="s">
        <v>1795</v>
      </c>
      <c r="F404" t="s">
        <v>253</v>
      </c>
      <c r="G404" s="76" t="s">
        <v>1652</v>
      </c>
      <c r="H404" s="407">
        <f>'Schritt 1 Allgemeine Angaben'!$D$9</f>
        <v>2022</v>
      </c>
      <c r="I404" t="str">
        <f>IF(SUMIF('Schritt 2a Wärmeverbr. Kat. 1-4'!$H$10:$H$504,Export!F404,'Schritt 2a Wärmeverbr. Kat. 1-4'!$M$10:$M$504)=0,"",SUMIF('Schritt 2a Wärmeverbr. Kat. 1-4'!$H$10:$H$504,Export!F404,'Schritt 2a Wärmeverbr. Kat. 1-4'!$M$10:$M$504))</f>
        <v/>
      </c>
      <c r="K404" s="105"/>
    </row>
    <row r="405" spans="4:11" x14ac:dyDescent="0.25">
      <c r="D405" s="292" t="s">
        <v>1803</v>
      </c>
      <c r="E405" s="121" t="s">
        <v>1795</v>
      </c>
      <c r="F405" s="407" t="s">
        <v>1936</v>
      </c>
      <c r="G405" s="76" t="s">
        <v>1652</v>
      </c>
      <c r="H405" s="407">
        <f>'Schritt 1 Allgemeine Angaben'!$D$9</f>
        <v>2022</v>
      </c>
      <c r="I405" t="str">
        <f>IF(SUMIF('Schritt 2a Wärmeverbr. Kat. 1-4'!$H$10:$H$504,"Biomasse - Holz",'Schritt 2a Wärmeverbr. Kat. 1-4'!$M$10:$M$504)=0,"",SUMIF('Schritt 2a Wärmeverbr. Kat. 1-4'!$H$10:$H$504,"Biomasse - Holz",'Schritt 2a Wärmeverbr. Kat. 1-4'!$M$10:$M$504))</f>
        <v/>
      </c>
      <c r="K405" s="105"/>
    </row>
    <row r="406" spans="4:11" x14ac:dyDescent="0.25">
      <c r="D406" s="292" t="s">
        <v>1803</v>
      </c>
      <c r="E406" s="121" t="s">
        <v>1795</v>
      </c>
      <c r="F406" t="s">
        <v>255</v>
      </c>
      <c r="G406" s="76" t="s">
        <v>1652</v>
      </c>
      <c r="H406" s="407">
        <f>'Schritt 1 Allgemeine Angaben'!$D$9</f>
        <v>2022</v>
      </c>
      <c r="I406" t="str">
        <f>IF(SUMIF('Schritt 2a Wärmeverbr. Kat. 1-4'!$H$10:$H$504,Export!F406,'Schritt 2a Wärmeverbr. Kat. 1-4'!$M$10:$M$504)=0,"",SUMIF('Schritt 2a Wärmeverbr. Kat. 1-4'!$H$10:$H$504,Export!F406,'Schritt 2a Wärmeverbr. Kat. 1-4'!$M$10:$M$504))</f>
        <v/>
      </c>
      <c r="K406" s="105"/>
    </row>
    <row r="407" spans="4:11" x14ac:dyDescent="0.25">
      <c r="D407" s="292" t="s">
        <v>1803</v>
      </c>
      <c r="E407" s="121" t="s">
        <v>1795</v>
      </c>
      <c r="F407" t="s">
        <v>60</v>
      </c>
      <c r="G407" s="76" t="s">
        <v>1652</v>
      </c>
      <c r="H407" s="407">
        <f>'Schritt 1 Allgemeine Angaben'!$D$9</f>
        <v>2022</v>
      </c>
      <c r="I407" t="str">
        <f>IF(SUMIF('Schritt 2a Wärmeverbr. Kat. 1-4'!$H$10:$H$504,Export!F407,'Schritt 2a Wärmeverbr. Kat. 1-4'!$M$10:$M$504)=0,"",SUMIF('Schritt 2a Wärmeverbr. Kat. 1-4'!$H$10:$H$504,Export!F407,'Schritt 2a Wärmeverbr. Kat. 1-4'!$M$10:$M$504))</f>
        <v/>
      </c>
      <c r="K407" s="105"/>
    </row>
    <row r="408" spans="4:11" x14ac:dyDescent="0.25">
      <c r="D408" s="292" t="s">
        <v>1803</v>
      </c>
      <c r="E408" s="121" t="s">
        <v>1795</v>
      </c>
      <c r="F408" t="s">
        <v>256</v>
      </c>
      <c r="G408" s="76" t="s">
        <v>1652</v>
      </c>
      <c r="H408" s="407">
        <f>'Schritt 1 Allgemeine Angaben'!$D$9</f>
        <v>2022</v>
      </c>
      <c r="I408" t="str">
        <f>IF(SUMIF('Schritt 2a Wärmeverbr. Kat. 1-4'!$H$10:$H$504,Export!F408,'Schritt 2a Wärmeverbr. Kat. 1-4'!$M$10:$M$504)=0,"",SUMIF('Schritt 2a Wärmeverbr. Kat. 1-4'!$H$10:$H$504,Export!F408,'Schritt 2a Wärmeverbr. Kat. 1-4'!$M$10:$M$504))</f>
        <v/>
      </c>
      <c r="K408" s="105"/>
    </row>
    <row r="409" spans="4:11" x14ac:dyDescent="0.25">
      <c r="D409" s="292" t="s">
        <v>1803</v>
      </c>
      <c r="E409" s="121" t="s">
        <v>1795</v>
      </c>
      <c r="F409" t="s">
        <v>257</v>
      </c>
      <c r="G409" s="76" t="s">
        <v>1652</v>
      </c>
      <c r="H409" s="407">
        <f>'Schritt 1 Allgemeine Angaben'!$D$9</f>
        <v>2022</v>
      </c>
      <c r="I409" t="str">
        <f>IF(SUMIF('Schritt 2a Wärmeverbr. Kat. 1-4'!$H$10:$H$504,Export!F409,'Schritt 2a Wärmeverbr. Kat. 1-4'!$M$10:$M$504)=0,"",SUMIF('Schritt 2a Wärmeverbr. Kat. 1-4'!$H$10:$H$504,Export!F409,'Schritt 2a Wärmeverbr. Kat. 1-4'!$M$10:$M$504))</f>
        <v/>
      </c>
      <c r="K409" s="105"/>
    </row>
    <row r="410" spans="4:11" x14ac:dyDescent="0.25">
      <c r="D410" s="224" t="s">
        <v>1804</v>
      </c>
      <c r="E410" t="s">
        <v>172</v>
      </c>
      <c r="G410" t="s">
        <v>1659</v>
      </c>
      <c r="H410" s="407">
        <f>'Schritt 1 Allgemeine Angaben'!$D$9</f>
        <v>2022</v>
      </c>
      <c r="I410" s="69">
        <f>'Schritt 3 Verbrauch Kat. 5-7'!L9</f>
        <v>0</v>
      </c>
    </row>
    <row r="411" spans="4:11" x14ac:dyDescent="0.25">
      <c r="D411" s="292" t="s">
        <v>1815</v>
      </c>
      <c r="E411" s="121" t="s">
        <v>172</v>
      </c>
      <c r="F411" s="121"/>
      <c r="G411" s="292" t="s">
        <v>1644</v>
      </c>
      <c r="H411" s="407">
        <f>'Schritt 1 Allgemeine Angaben'!$D$9</f>
        <v>2022</v>
      </c>
      <c r="I411" s="69" t="str">
        <f>IF('Schritt 3 Verbrauch Kat. 5-7'!M9="","",'Schritt 3 Verbrauch Kat. 5-7'!M9)</f>
        <v/>
      </c>
    </row>
    <row r="412" spans="4:11" x14ac:dyDescent="0.25">
      <c r="D412" s="292" t="s">
        <v>1816</v>
      </c>
      <c r="E412" s="121" t="s">
        <v>172</v>
      </c>
      <c r="F412" s="121"/>
      <c r="G412" s="293" t="s">
        <v>1645</v>
      </c>
      <c r="H412" s="407">
        <f>'Schritt 1 Allgemeine Angaben'!$D$9</f>
        <v>2022</v>
      </c>
      <c r="I412" s="69" t="str">
        <f>IF('Schritt 3 Verbrauch Kat. 5-7'!N9="","",'Schritt 3 Verbrauch Kat. 5-7'!N9)</f>
        <v/>
      </c>
    </row>
    <row r="413" spans="4:11" x14ac:dyDescent="0.25">
      <c r="D413" s="224" t="s">
        <v>100</v>
      </c>
      <c r="E413" t="s">
        <v>174</v>
      </c>
      <c r="G413" t="s">
        <v>1644</v>
      </c>
      <c r="H413" s="407">
        <f>'Schritt 1 Allgemeine Angaben'!$D$9</f>
        <v>2022</v>
      </c>
      <c r="I413" s="217">
        <f>'Schritt 3 Verbrauch Kat. 5-7'!L16</f>
        <v>0</v>
      </c>
    </row>
    <row r="414" spans="4:11" x14ac:dyDescent="0.25">
      <c r="D414" s="224" t="s">
        <v>1660</v>
      </c>
      <c r="E414" t="s">
        <v>174</v>
      </c>
      <c r="G414" t="s">
        <v>1661</v>
      </c>
      <c r="H414" s="407">
        <f>'Schritt 1 Allgemeine Angaben'!$D$9</f>
        <v>2022</v>
      </c>
      <c r="I414" s="217">
        <f>'Schritt 3 Verbrauch Kat. 5-7'!M16</f>
        <v>0</v>
      </c>
    </row>
    <row r="415" spans="4:11" x14ac:dyDescent="0.25">
      <c r="D415" s="292" t="s">
        <v>1662</v>
      </c>
      <c r="E415" t="s">
        <v>1937</v>
      </c>
      <c r="G415" t="s">
        <v>1644</v>
      </c>
      <c r="H415" s="407">
        <f>'Schritt 1 Allgemeine Angaben'!$D$9</f>
        <v>2022</v>
      </c>
      <c r="I415" s="69" t="str">
        <f>IF(COUNTIF('Schritt 3 Verbrauch Kat. 5-7'!L23:L28,"1: &lt;1.000 Einwohner")=0,"",COUNTIF('Schritt 3 Verbrauch Kat. 5-7'!L23:L28,"1: &lt;1.000 Einwohner"))</f>
        <v/>
      </c>
    </row>
    <row r="416" spans="4:11" x14ac:dyDescent="0.25">
      <c r="D416" s="292" t="s">
        <v>1662</v>
      </c>
      <c r="E416" t="s">
        <v>1938</v>
      </c>
      <c r="G416" t="s">
        <v>1644</v>
      </c>
      <c r="H416" s="407">
        <f>'Schritt 1 Allgemeine Angaben'!$D$9</f>
        <v>2022</v>
      </c>
      <c r="I416" s="69" t="str">
        <f>IF(COUNTIF('Schritt 3 Verbrauch Kat. 5-7'!L23:L28,"2: 1.000 - 5.000 Einwohner")=0,"",COUNTIF('Schritt 3 Verbrauch Kat. 5-7'!L23:L28,"2: 1.000 - 5.000 Einwohner"))</f>
        <v/>
      </c>
    </row>
    <row r="417" spans="4:10" x14ac:dyDescent="0.25">
      <c r="D417" s="292" t="s">
        <v>1662</v>
      </c>
      <c r="E417" t="s">
        <v>1939</v>
      </c>
      <c r="G417" t="s">
        <v>1644</v>
      </c>
      <c r="H417" s="407">
        <f>'Schritt 1 Allgemeine Angaben'!$D$9</f>
        <v>2022</v>
      </c>
      <c r="I417" s="69" t="str">
        <f>IF(COUNTIF('Schritt 3 Verbrauch Kat. 5-7'!L23:L28,"3: 5.001 - 10.000 Einwohner")=0,"",COUNTIF('Schritt 3 Verbrauch Kat. 5-7'!L23:L28,"3: 5.001 - 10.000 Einwohner"))</f>
        <v/>
      </c>
    </row>
    <row r="418" spans="4:10" x14ac:dyDescent="0.25">
      <c r="D418" s="292" t="s">
        <v>1662</v>
      </c>
      <c r="E418" t="s">
        <v>1940</v>
      </c>
      <c r="G418" t="s">
        <v>1644</v>
      </c>
      <c r="H418" s="407">
        <f>'Schritt 1 Allgemeine Angaben'!$D$9</f>
        <v>2022</v>
      </c>
      <c r="I418" s="69" t="str">
        <f>IF(COUNTIF('Schritt 3 Verbrauch Kat. 5-7'!L23:L28,"4: 10.001 - 100.000 Einwohner")=0,"",COUNTIF('Schritt 3 Verbrauch Kat. 5-7'!L23:L28,"4: 10.001 - 100.000 Einwohner"))</f>
        <v/>
      </c>
    </row>
    <row r="419" spans="4:10" x14ac:dyDescent="0.25">
      <c r="D419" s="292" t="s">
        <v>1662</v>
      </c>
      <c r="E419" t="s">
        <v>1941</v>
      </c>
      <c r="G419" t="s">
        <v>1644</v>
      </c>
      <c r="H419" s="407">
        <f>'Schritt 1 Allgemeine Angaben'!$D$9</f>
        <v>2022</v>
      </c>
      <c r="I419" s="69" t="str">
        <f>IF(COUNTIF('Schritt 3 Verbrauch Kat. 5-7'!L23:L28,"5: &gt;100.000 Einwohner")=0,"",COUNTIF('Schritt 3 Verbrauch Kat. 5-7'!L23:L28,"5: &gt;100.000 Einwohner"))</f>
        <v/>
      </c>
    </row>
    <row r="420" spans="4:10" x14ac:dyDescent="0.25">
      <c r="D420" s="292" t="s">
        <v>178</v>
      </c>
      <c r="E420" t="s">
        <v>177</v>
      </c>
      <c r="G420" t="s">
        <v>1644</v>
      </c>
      <c r="H420" s="407">
        <f>'Schritt 1 Allgemeine Angaben'!$D$9</f>
        <v>2022</v>
      </c>
      <c r="I420" s="217">
        <f>SUM('Schritt 3 Verbrauch Kat. 5-7'!M23:M28)</f>
        <v>0</v>
      </c>
    </row>
    <row r="421" spans="4:10" x14ac:dyDescent="0.25">
      <c r="D421" s="292" t="s">
        <v>100</v>
      </c>
      <c r="E421" t="s">
        <v>177</v>
      </c>
      <c r="G421" t="s">
        <v>1644</v>
      </c>
      <c r="H421" s="407">
        <f>'Schritt 1 Allgemeine Angaben'!$D$9</f>
        <v>2022</v>
      </c>
      <c r="I421" s="217">
        <f>SUM('Schritt 3 Verbrauch Kat. 5-7'!N23:N28)</f>
        <v>0</v>
      </c>
    </row>
    <row r="422" spans="4:10" x14ac:dyDescent="0.25">
      <c r="D422" s="224" t="s">
        <v>1</v>
      </c>
      <c r="E422" s="407"/>
      <c r="G422" s="121" t="s">
        <v>1794</v>
      </c>
      <c r="H422" s="407">
        <f>'Schritt 1 Allgemeine Angaben'!$D$9</f>
        <v>2022</v>
      </c>
      <c r="I422">
        <f>'Schritt 1 Allgemeine Angaben'!G3</f>
        <v>0</v>
      </c>
      <c r="J422" s="407" t="s">
        <v>1796</v>
      </c>
    </row>
    <row r="423" spans="4:10" x14ac:dyDescent="0.25">
      <c r="D423" s="224" t="s">
        <v>1</v>
      </c>
      <c r="E423" s="407"/>
      <c r="G423" s="121" t="s">
        <v>1794</v>
      </c>
      <c r="H423" s="407">
        <f>'Schritt 1 Allgemeine Angaben'!$D$9</f>
        <v>2022</v>
      </c>
      <c r="I423">
        <f>'Schritt 1 Allgemeine Angaben'!G4</f>
        <v>0</v>
      </c>
      <c r="J423" s="407" t="s">
        <v>1797</v>
      </c>
    </row>
    <row r="424" spans="4:10" x14ac:dyDescent="0.25">
      <c r="D424" s="224" t="s">
        <v>1</v>
      </c>
      <c r="E424" s="407"/>
      <c r="G424" s="121" t="s">
        <v>1794</v>
      </c>
      <c r="H424" s="407">
        <f>'Schritt 1 Allgemeine Angaben'!$D$9</f>
        <v>2022</v>
      </c>
      <c r="I424">
        <f>'Schritt 1 Allgemeine Angaben'!G5</f>
        <v>0</v>
      </c>
      <c r="J424" s="407" t="s">
        <v>1800</v>
      </c>
    </row>
    <row r="425" spans="4:10" x14ac:dyDescent="0.25">
      <c r="D425" s="224" t="s">
        <v>1</v>
      </c>
      <c r="E425" s="407"/>
      <c r="G425" s="121" t="s">
        <v>1794</v>
      </c>
      <c r="H425" s="407">
        <f>'Schritt 1 Allgemeine Angaben'!$D$9</f>
        <v>2022</v>
      </c>
      <c r="I425">
        <f>'Schritt 1 Allgemeine Angaben'!G8</f>
        <v>0</v>
      </c>
      <c r="J425" s="407" t="s">
        <v>1798</v>
      </c>
    </row>
    <row r="426" spans="4:10" x14ac:dyDescent="0.25">
      <c r="D426" s="224" t="s">
        <v>1</v>
      </c>
      <c r="E426" s="407"/>
      <c r="G426" s="121" t="s">
        <v>1794</v>
      </c>
      <c r="H426" s="407">
        <f>'Schritt 1 Allgemeine Angaben'!$D$9</f>
        <v>2022</v>
      </c>
      <c r="I426">
        <f>'Schritt 1 Allgemeine Angaben'!G11</f>
        <v>0</v>
      </c>
      <c r="J426" s="407" t="s">
        <v>1942</v>
      </c>
    </row>
    <row r="427" spans="4:10" x14ac:dyDescent="0.25">
      <c r="D427" s="224" t="s">
        <v>1</v>
      </c>
      <c r="E427" s="407"/>
      <c r="G427" s="121" t="s">
        <v>1794</v>
      </c>
      <c r="H427" s="407">
        <f>'Schritt 1 Allgemeine Angaben'!$D$9</f>
        <v>2022</v>
      </c>
      <c r="I427">
        <f>'Schritt 1 Allgemeine Angaben'!G13</f>
        <v>0</v>
      </c>
      <c r="J427" s="407" t="s">
        <v>1799</v>
      </c>
    </row>
    <row r="428" spans="4:10" x14ac:dyDescent="0.25">
      <c r="D428" s="224" t="s">
        <v>1663</v>
      </c>
      <c r="E428" s="407" t="s">
        <v>1943</v>
      </c>
      <c r="G428" t="s">
        <v>1794</v>
      </c>
      <c r="H428" s="407">
        <f>'Schritt 1 Allgemeine Angaben'!$D$9</f>
        <v>2022</v>
      </c>
      <c r="I428">
        <v>0</v>
      </c>
    </row>
    <row r="429" spans="4:10" x14ac:dyDescent="0.25">
      <c r="D429" s="496" t="s">
        <v>1944</v>
      </c>
      <c r="E429" s="407"/>
      <c r="F429" s="407"/>
      <c r="G429" s="407" t="s">
        <v>1644</v>
      </c>
      <c r="H429" s="407">
        <f>'Schritt 1 Allgemeine Angaben'!$D$9</f>
        <v>2022</v>
      </c>
      <c r="I429" s="278">
        <f>'Schritt 1 Allgemeine Angaben'!D8</f>
        <v>0</v>
      </c>
    </row>
    <row r="430" spans="4:10" x14ac:dyDescent="0.25">
      <c r="D430" s="292" t="s">
        <v>1801</v>
      </c>
      <c r="E430" s="121" t="s">
        <v>165</v>
      </c>
      <c r="F430" s="121" t="s">
        <v>154</v>
      </c>
      <c r="G430" s="121" t="s">
        <v>1652</v>
      </c>
      <c r="H430" s="407">
        <f>'Schritt 1 Allgemeine Angaben'!$D$9</f>
        <v>2022</v>
      </c>
      <c r="I430" t="str">
        <f>IF(SUMIF('Schritt 2b Stromverbr. Kat. 1-4'!$P$10:$P$504,1,'Schritt 2b Stromverbr. Kat. 1-4'!$L$10:$L$504)&lt;&gt;0,SUMIF('Schritt 2b Stromverbr. Kat. 1-4'!$P$10:$P$504,1,'Schritt 2b Stromverbr. Kat. 1-4'!$L$10:$L$504),"")</f>
        <v/>
      </c>
    </row>
    <row r="431" spans="4:10" x14ac:dyDescent="0.25">
      <c r="D431" s="292" t="s">
        <v>1801</v>
      </c>
      <c r="E431" s="121" t="s">
        <v>167</v>
      </c>
      <c r="F431" s="121" t="s">
        <v>154</v>
      </c>
      <c r="G431" s="121" t="s">
        <v>1652</v>
      </c>
      <c r="H431" s="407">
        <f>'Schritt 1 Allgemeine Angaben'!$D$9</f>
        <v>2022</v>
      </c>
      <c r="I431" t="str">
        <f>IF(SUMIF('Schritt 2b Stromverbr. Kat. 1-4'!$P$10:$P$504,2,'Schritt 2b Stromverbr. Kat. 1-4'!$L$10:$L$504)&lt;&gt;0,SUMIF('Schritt 2b Stromverbr. Kat. 1-4'!$P$10:$P$504,2,'Schritt 2b Stromverbr. Kat. 1-4'!$L$10:$L$504),"")</f>
        <v/>
      </c>
    </row>
    <row r="432" spans="4:10" x14ac:dyDescent="0.25">
      <c r="D432" s="292" t="s">
        <v>1801</v>
      </c>
      <c r="E432" s="121" t="s">
        <v>168</v>
      </c>
      <c r="F432" s="121" t="s">
        <v>154</v>
      </c>
      <c r="G432" s="121" t="s">
        <v>1652</v>
      </c>
      <c r="H432" s="407">
        <f>'Schritt 1 Allgemeine Angaben'!$D$9</f>
        <v>2022</v>
      </c>
      <c r="I432" t="str">
        <f>IF(SUMIF('Schritt 2b Stromverbr. Kat. 1-4'!$P$10:$P$504,3,'Schritt 2b Stromverbr. Kat. 1-4'!$L$10:$L$504)&lt;&gt;0,SUMIF('Schritt 2b Stromverbr. Kat. 1-4'!$P$10:$P$504,3,'Schritt 2b Stromverbr. Kat. 1-4'!$L$10:$L$504),"")</f>
        <v/>
      </c>
    </row>
    <row r="433" spans="3:10" x14ac:dyDescent="0.25">
      <c r="D433" s="292" t="s">
        <v>1801</v>
      </c>
      <c r="E433" s="121" t="s">
        <v>170</v>
      </c>
      <c r="F433" s="121" t="s">
        <v>154</v>
      </c>
      <c r="G433" s="121" t="s">
        <v>1652</v>
      </c>
      <c r="H433" s="407">
        <f>'Schritt 1 Allgemeine Angaben'!$D$9</f>
        <v>2022</v>
      </c>
      <c r="I433" t="str">
        <f>IF(SUMIF('Schritt 2b Stromverbr. Kat. 1-4'!$P$10:$P$504,4,'Schritt 2b Stromverbr. Kat. 1-4'!$L$10:$L$504)&lt;&gt;0,SUMIF('Schritt 2b Stromverbr. Kat. 1-4'!$P$10:$P$504,4,'Schritt 2b Stromverbr. Kat. 1-4'!$L$10:$L$504),"")</f>
        <v/>
      </c>
    </row>
    <row r="434" spans="3:10" x14ac:dyDescent="0.25">
      <c r="D434" s="224" t="s">
        <v>1</v>
      </c>
      <c r="E434" s="407"/>
      <c r="G434" s="121" t="s">
        <v>1794</v>
      </c>
      <c r="H434" s="407">
        <f>'Schritt 1 Allgemeine Angaben'!$D$9</f>
        <v>2022</v>
      </c>
      <c r="I434" s="291">
        <f>'Schritt 1 Allgemeine Angaben'!D7</f>
        <v>0</v>
      </c>
      <c r="J434" s="407" t="s">
        <v>12</v>
      </c>
    </row>
    <row r="435" spans="3:10" x14ac:dyDescent="0.25">
      <c r="D435" s="224" t="s">
        <v>1</v>
      </c>
      <c r="E435" s="407"/>
      <c r="G435" s="121" t="s">
        <v>1794</v>
      </c>
      <c r="H435" s="407">
        <f>'Schritt 1 Allgemeine Angaben'!$D$9</f>
        <v>2022</v>
      </c>
      <c r="I435" s="291">
        <f>'Schritt 1 Allgemeine Angaben'!E6</f>
        <v>0</v>
      </c>
      <c r="J435" s="407" t="s">
        <v>10</v>
      </c>
    </row>
    <row r="436" spans="3:10" x14ac:dyDescent="0.25">
      <c r="C436" s="121"/>
      <c r="D436" s="495" t="s">
        <v>1650</v>
      </c>
      <c r="E436" s="407" t="s">
        <v>1924</v>
      </c>
      <c r="F436" s="121" t="s">
        <v>154</v>
      </c>
      <c r="G436" s="121" t="s">
        <v>1652</v>
      </c>
      <c r="H436" s="407">
        <f>'Schritt 1 Allgemeine Angaben'!$D$9</f>
        <v>2022</v>
      </c>
      <c r="I436">
        <f>'Schritt 3 Verbrauch Kat. 5-7'!V29</f>
        <v>0</v>
      </c>
    </row>
    <row r="437" spans="3:10" x14ac:dyDescent="0.25">
      <c r="C437" s="121"/>
      <c r="D437" s="292" t="s">
        <v>100</v>
      </c>
      <c r="E437" s="407" t="s">
        <v>1924</v>
      </c>
      <c r="G437" t="s">
        <v>1644</v>
      </c>
      <c r="H437" s="407">
        <f>'Schritt 1 Allgemeine Angaben'!$D$9</f>
        <v>2022</v>
      </c>
      <c r="I437" s="278" t="str">
        <f>IF('Schritt 3 Verbrauch Kat. 5-7'!N29="","",'Schritt 3 Verbrauch Kat. 5-7'!N29)</f>
        <v/>
      </c>
    </row>
    <row r="438" spans="3:10" x14ac:dyDescent="0.25">
      <c r="C438" s="407"/>
      <c r="D438" s="496" t="s">
        <v>1801</v>
      </c>
      <c r="E438" s="407" t="s">
        <v>172</v>
      </c>
      <c r="F438" s="407" t="s">
        <v>154</v>
      </c>
      <c r="G438" s="407" t="s">
        <v>1652</v>
      </c>
      <c r="H438" s="407">
        <f>'Schritt 1 Allgemeine Angaben'!$D$9</f>
        <v>2022</v>
      </c>
      <c r="I438" s="420">
        <f>'Schritt 3 Verbrauch Kat. 5-7'!$K$9</f>
        <v>0</v>
      </c>
    </row>
    <row r="439" spans="3:10" x14ac:dyDescent="0.25">
      <c r="C439" s="407"/>
      <c r="D439" s="496" t="s">
        <v>1801</v>
      </c>
      <c r="E439" s="407" t="s">
        <v>174</v>
      </c>
      <c r="F439" s="407" t="s">
        <v>154</v>
      </c>
      <c r="G439" s="407" t="s">
        <v>1652</v>
      </c>
      <c r="H439" s="407">
        <f>'Schritt 1 Allgemeine Angaben'!$D$9</f>
        <v>2022</v>
      </c>
      <c r="I439" s="420">
        <f>'Schritt 3 Verbrauch Kat. 5-7'!$K$16</f>
        <v>0</v>
      </c>
    </row>
    <row r="440" spans="3:10" x14ac:dyDescent="0.25">
      <c r="C440" s="407"/>
      <c r="D440" s="496" t="s">
        <v>1801</v>
      </c>
      <c r="E440" s="407" t="s">
        <v>177</v>
      </c>
      <c r="F440" s="407" t="s">
        <v>154</v>
      </c>
      <c r="G440" s="407" t="s">
        <v>1652</v>
      </c>
      <c r="H440" s="407">
        <f>'Schritt 1 Allgemeine Angaben'!$D$9</f>
        <v>2022</v>
      </c>
      <c r="I440" s="420">
        <f>SUM('Schritt 3 Verbrauch Kat. 5-7'!$K$23:$K$28)</f>
        <v>0</v>
      </c>
    </row>
    <row r="441" spans="3:10" x14ac:dyDescent="0.25">
      <c r="I441" s="278"/>
    </row>
    <row r="442" spans="3:10" x14ac:dyDescent="0.25">
      <c r="I442" s="278"/>
    </row>
  </sheetData>
  <sheetProtection algorithmName="SHA-512" hashValue="G8FFBoyiOmJh2RbnAXsW3VHzsxh7wyTAiHZsnhtwoWlirGesg/3UezenoxEeDFKmPvUWTVw+UWJOdx8CfIpilQ==" saltValue="Sp4WgOxksfFV3vSYGGFMtQ==" spinCount="100000" sheet="1" objects="1" scenarios="1"/>
  <mergeCells count="2">
    <mergeCell ref="K329:K376"/>
    <mergeCell ref="K110:K136"/>
  </mergeCells>
  <phoneticPr fontId="10" type="noConversion"/>
  <conditionalFormatting sqref="M2:M318 M320:M446">
    <cfRule type="cellIs" dxfId="0" priority="1" operator="greaterThan">
      <formula>0</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DB321-EB4F-45BA-9FBE-8B6405907841}">
  <sheetPr>
    <tabColor theme="5" tint="0.59999389629810485"/>
  </sheetPr>
  <dimension ref="A1:J35"/>
  <sheetViews>
    <sheetView showGridLines="0" zoomScale="90" zoomScaleNormal="90" workbookViewId="0">
      <pane ySplit="34" topLeftCell="A35" activePane="bottomLeft" state="frozen"/>
      <selection pane="bottomLeft" activeCell="H5" sqref="H5:J7"/>
    </sheetView>
  </sheetViews>
  <sheetFormatPr baseColWidth="10" defaultColWidth="10.7109375" defaultRowHeight="15" x14ac:dyDescent="0.25"/>
  <cols>
    <col min="1" max="1" width="40.7109375" customWidth="1"/>
    <col min="2" max="2" width="6.140625" customWidth="1"/>
    <col min="3" max="3" width="41.7109375" customWidth="1"/>
    <col min="4" max="4" width="31" customWidth="1"/>
    <col min="5" max="5" width="4.42578125" customWidth="1"/>
    <col min="6" max="6" width="51.28515625" customWidth="1"/>
    <col min="8" max="8" width="17.85546875" customWidth="1"/>
    <col min="10" max="10" width="19.28515625" customWidth="1"/>
  </cols>
  <sheetData>
    <row r="1" spans="1:10" ht="30" customHeight="1" thickBot="1" x14ac:dyDescent="0.3">
      <c r="A1" s="282"/>
    </row>
    <row r="2" spans="1:10" ht="19.5" thickBot="1" x14ac:dyDescent="0.35">
      <c r="C2" s="644" t="s">
        <v>0</v>
      </c>
      <c r="D2" s="645"/>
      <c r="F2" s="648" t="s">
        <v>1</v>
      </c>
      <c r="G2" s="649"/>
    </row>
    <row r="3" spans="1:10" x14ac:dyDescent="0.25">
      <c r="C3" s="4" t="s">
        <v>2</v>
      </c>
      <c r="D3" s="3" t="s">
        <v>3</v>
      </c>
      <c r="F3" s="122" t="s">
        <v>4</v>
      </c>
      <c r="G3" s="116"/>
    </row>
    <row r="4" spans="1:10" ht="24" customHeight="1" x14ac:dyDescent="0.25">
      <c r="C4" s="421" t="s">
        <v>2016</v>
      </c>
      <c r="D4" s="111"/>
      <c r="F4" s="123" t="s">
        <v>6</v>
      </c>
      <c r="G4" s="117"/>
    </row>
    <row r="5" spans="1:10" x14ac:dyDescent="0.25">
      <c r="C5" s="2" t="s">
        <v>2000</v>
      </c>
      <c r="D5" s="229" t="str">
        <f>IFERROR(VLOOKUP(D4,'Automatisierung Schritt 1'!C2:F1137,4,FALSE),"")</f>
        <v/>
      </c>
      <c r="F5" s="654" t="s">
        <v>9</v>
      </c>
      <c r="G5" s="652"/>
      <c r="H5" s="642" t="str">
        <f>IF(G5="Ja","Die Verbräuche von ausgelagerten Gebäude müssen berichtet werden - siehe FAQs für die zu berichtenden Gebäudetypen","")</f>
        <v/>
      </c>
      <c r="I5" s="643"/>
      <c r="J5" s="643"/>
    </row>
    <row r="6" spans="1:10" x14ac:dyDescent="0.25">
      <c r="C6" s="2" t="s">
        <v>10</v>
      </c>
      <c r="D6" s="230" t="str">
        <f>IFERROR(VLOOKUP(D4,'Automatisierung Schritt 1'!C2:F1137,3,FALSE),"")</f>
        <v/>
      </c>
      <c r="E6" s="103">
        <f>IF(D6="Gemeinde",1,IF(D6="Stadt",2,IF(D6="Landkreis",3,(IF(D6="Stadtkreis",4,0)))))</f>
        <v>0</v>
      </c>
      <c r="F6" s="654"/>
      <c r="G6" s="655"/>
      <c r="H6" s="642"/>
      <c r="I6" s="643"/>
      <c r="J6" s="643"/>
    </row>
    <row r="7" spans="1:10" x14ac:dyDescent="0.25">
      <c r="C7" s="2" t="s">
        <v>12</v>
      </c>
      <c r="D7" s="192"/>
      <c r="F7" s="654"/>
      <c r="G7" s="656"/>
      <c r="H7" s="642"/>
      <c r="I7" s="643"/>
      <c r="J7" s="643"/>
    </row>
    <row r="8" spans="1:10" ht="15.75" thickBot="1" x14ac:dyDescent="0.3">
      <c r="C8" s="1" t="s">
        <v>13</v>
      </c>
      <c r="D8" s="193"/>
      <c r="F8" s="657" t="s">
        <v>14</v>
      </c>
      <c r="G8" s="652"/>
      <c r="H8" s="642" t="str">
        <f>IF(G8="Ja","Die Verbräuche von ausgelagerten Bädern müssen berichtet werden - siehe FAQs für die zu berichtenden Gebäudetypen","")</f>
        <v/>
      </c>
      <c r="I8" s="643"/>
      <c r="J8" s="643"/>
    </row>
    <row r="9" spans="1:10" ht="15.75" thickBot="1" x14ac:dyDescent="0.3">
      <c r="C9" s="612" t="s">
        <v>15</v>
      </c>
      <c r="D9" s="442">
        <v>2022</v>
      </c>
      <c r="F9" s="658"/>
      <c r="G9" s="655"/>
      <c r="H9" s="642"/>
      <c r="I9" s="643"/>
      <c r="J9" s="643"/>
    </row>
    <row r="10" spans="1:10" ht="15.75" customHeight="1" x14ac:dyDescent="0.25">
      <c r="F10" s="659"/>
      <c r="G10" s="656"/>
      <c r="H10" s="642"/>
      <c r="I10" s="643"/>
      <c r="J10" s="643"/>
    </row>
    <row r="11" spans="1:10" ht="15.75" thickBot="1" x14ac:dyDescent="0.3">
      <c r="F11" s="650" t="s">
        <v>16</v>
      </c>
      <c r="G11" s="652"/>
    </row>
    <row r="12" spans="1:10" ht="15.75" thickBot="1" x14ac:dyDescent="0.3">
      <c r="C12" s="44" t="s">
        <v>2015</v>
      </c>
      <c r="D12" s="70"/>
      <c r="F12" s="651"/>
      <c r="G12" s="653"/>
    </row>
    <row r="13" spans="1:10" ht="15.75" thickBot="1" x14ac:dyDescent="0.3">
      <c r="F13" s="660"/>
      <c r="G13" s="661"/>
    </row>
    <row r="14" spans="1:10" x14ac:dyDescent="0.25">
      <c r="C14" s="646" t="s">
        <v>1956</v>
      </c>
      <c r="D14" s="43" t="s">
        <v>17</v>
      </c>
      <c r="F14" s="660"/>
      <c r="G14" s="661"/>
    </row>
    <row r="15" spans="1:10" ht="36" customHeight="1" thickBot="1" x14ac:dyDescent="0.3">
      <c r="C15" s="647"/>
      <c r="D15" s="194"/>
    </row>
    <row r="17" spans="3:3" x14ac:dyDescent="0.25">
      <c r="C17" s="443" t="s">
        <v>18</v>
      </c>
    </row>
    <row r="35" ht="22.5" customHeight="1" x14ac:dyDescent="0.25"/>
  </sheetData>
  <sheetProtection algorithmName="SHA-512" hashValue="iXXQTEicD0JpicARo0KR/A5MrHphHkKO5XXVj9F2ogwR8at/2d0gcFbaI5KrrYn7nTaDom0hGkGEncJKnDLdUg==" saltValue="ZyeOrEn5iUrZ03DHOTMd/A==" spinCount="100000" sheet="1" objects="1" scenarios="1"/>
  <mergeCells count="13">
    <mergeCell ref="H5:J7"/>
    <mergeCell ref="H8:J10"/>
    <mergeCell ref="C2:D2"/>
    <mergeCell ref="C14:C15"/>
    <mergeCell ref="F2:G2"/>
    <mergeCell ref="F11:F12"/>
    <mergeCell ref="G11:G12"/>
    <mergeCell ref="F5:F7"/>
    <mergeCell ref="G5:G7"/>
    <mergeCell ref="F8:F10"/>
    <mergeCell ref="G8:G10"/>
    <mergeCell ref="F13:F14"/>
    <mergeCell ref="G13:G14"/>
  </mergeCells>
  <conditionalFormatting sqref="D7 D8 D12 G3 G4 G5 G8 G11">
    <cfRule type="expression" dxfId="81" priority="2">
      <formula>$D$4&lt;&gt;""</formula>
    </cfRule>
  </conditionalFormatting>
  <conditionalFormatting sqref="D7 D8 D12 G3:G12">
    <cfRule type="expression" dxfId="80" priority="1">
      <formula>D3&lt;&gt;""</formula>
    </cfRule>
  </conditionalFormatting>
  <dataValidations count="6">
    <dataValidation type="decimal" allowBlank="1" showInputMessage="1" showErrorMessage="1" sqref="D15" xr:uid="{7E4AEB0B-4D34-4832-9D38-901A7FC6C77C}">
      <formula1>0</formula1>
      <formula2>100</formula2>
    </dataValidation>
    <dataValidation type="whole" allowBlank="1" showInputMessage="1" showErrorMessage="1" promptTitle="Nur Zahlen eingeben" prompt="PLZ des Landratsamtes / Rathauses._x000a_Wichtig für die Klimabereinigung" sqref="D7" xr:uid="{E1CA74F5-E79A-418F-8873-D2ACAB38D9F4}">
      <formula1>0</formula1>
      <formula2>99999</formula2>
    </dataValidation>
    <dataValidation type="whole" operator="greaterThan" allowBlank="1" showInputMessage="1" showErrorMessage="1" promptTitle="Bitte beachten" prompt="Nur Zahlen eingeben" sqref="D8" xr:uid="{EE72EE53-C5B9-4564-903B-EFCD3462C011}">
      <formula1>0</formula1>
    </dataValidation>
    <dataValidation type="list" allowBlank="1" showInputMessage="1" showErrorMessage="1" promptTitle="Drop-Down" prompt="Bitte Antwort aus Drop-Down wählen" sqref="G3:G12" xr:uid="{5E6D40BB-9A15-4804-9F07-A09299A9E08E}">
      <formula1>"Ja,Nein"</formula1>
    </dataValidation>
    <dataValidation type="date" allowBlank="1" showInputMessage="1" showErrorMessage="1" sqref="D12" xr:uid="{95CF66E7-AA74-43E0-B481-8EE10AB35C78}">
      <formula1>44927</formula1>
      <formula2>45291</formula2>
    </dataValidation>
    <dataValidation allowBlank="1" showErrorMessage="1" promptTitle="Drop-Down" sqref="G13:G14" xr:uid="{C5662CC9-4B0B-4430-BECF-5AF9B823D71C}"/>
  </dataValidations>
  <pageMargins left="0.7" right="0.7" top="0.78740157499999996" bottom="0.78740157499999996" header="0.3" footer="0.3"/>
  <pageSetup paperSize="9" orientation="portrait"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lphabetisch sortiert" prompt="Bitte Ihre Kommune aus dem Drop-Down auswählen - Landkreise sind unter &quot;LKR …&quot;" xr:uid="{FD3261C2-DF68-42D2-A56C-7906E34BE29A}">
          <x14:formula1>
            <xm:f>'Drop-Down'!$T$2:$T$1147</xm:f>
          </x14:formula1>
          <xm:sqref>D4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DFB62-EF7E-4E93-8EA7-CFCACB469E9D}">
  <sheetPr>
    <tabColor theme="5" tint="0.39997558519241921"/>
    <pageSetUpPr autoPageBreaks="0"/>
  </sheetPr>
  <dimension ref="A1:AH505"/>
  <sheetViews>
    <sheetView showGridLines="0" zoomScale="90" zoomScaleNormal="90" zoomScaleSheetLayoutView="50" workbookViewId="0"/>
  </sheetViews>
  <sheetFormatPr baseColWidth="10" defaultColWidth="10.7109375" defaultRowHeight="15" x14ac:dyDescent="0.25"/>
  <cols>
    <col min="1" max="1" width="15.5703125" customWidth="1"/>
    <col min="2" max="2" width="9.85546875" customWidth="1"/>
    <col min="3" max="3" width="33.42578125" customWidth="1"/>
    <col min="4" max="4" width="43" customWidth="1"/>
    <col min="5" max="5" width="25.5703125" customWidth="1"/>
    <col min="6" max="6" width="15.140625" customWidth="1"/>
    <col min="7" max="7" width="14.85546875" customWidth="1"/>
    <col min="8" max="8" width="22.42578125" customWidth="1"/>
    <col min="9" max="9" width="17" style="224" customWidth="1"/>
    <col min="10" max="10" width="2.28515625" hidden="1" customWidth="1"/>
    <col min="11" max="11" width="14" customWidth="1"/>
    <col min="12" max="12" width="13.140625" customWidth="1"/>
    <col min="13" max="13" width="17.7109375" customWidth="1"/>
    <col min="14" max="14" width="18.140625" customWidth="1"/>
    <col min="15" max="15" width="17.28515625" customWidth="1"/>
    <col min="16" max="16" width="11.7109375" bestFit="1" customWidth="1"/>
    <col min="17" max="17" width="15.28515625" customWidth="1"/>
    <col min="18" max="18" width="10.7109375" hidden="1" customWidth="1"/>
    <col min="19" max="19" width="20.7109375" hidden="1" customWidth="1"/>
    <col min="20" max="21" width="10.7109375" hidden="1" customWidth="1"/>
    <col min="22" max="22" width="13.28515625" hidden="1" customWidth="1"/>
    <col min="23" max="25" width="10.7109375" hidden="1" customWidth="1"/>
    <col min="26" max="26" width="12" hidden="1" customWidth="1"/>
    <col min="27" max="27" width="13.42578125" hidden="1" customWidth="1"/>
    <col min="28" max="28" width="66.85546875" customWidth="1"/>
  </cols>
  <sheetData>
    <row r="1" spans="1:34" x14ac:dyDescent="0.25">
      <c r="I1"/>
    </row>
    <row r="2" spans="1:34" x14ac:dyDescent="0.25">
      <c r="I2"/>
    </row>
    <row r="3" spans="1:34" x14ac:dyDescent="0.25">
      <c r="I3"/>
    </row>
    <row r="4" spans="1:34" ht="15.75" thickBot="1" x14ac:dyDescent="0.3">
      <c r="I4"/>
    </row>
    <row r="5" spans="1:34" ht="38.25" customHeight="1" thickBot="1" x14ac:dyDescent="0.35">
      <c r="A5" s="678"/>
      <c r="B5" s="678"/>
      <c r="C5" s="679"/>
      <c r="D5" s="519"/>
      <c r="E5" s="676" t="s">
        <v>20</v>
      </c>
      <c r="F5" s="677"/>
      <c r="G5" s="519"/>
      <c r="H5" s="674" t="s">
        <v>21</v>
      </c>
      <c r="I5" s="675"/>
      <c r="J5" s="675"/>
      <c r="K5" s="675"/>
      <c r="L5" s="675"/>
      <c r="M5" s="438"/>
      <c r="N5" s="453"/>
      <c r="O5" s="453"/>
      <c r="P5" s="618"/>
      <c r="Q5" s="454"/>
    </row>
    <row r="6" spans="1:34" ht="21" x14ac:dyDescent="0.25">
      <c r="A6" s="682" t="s">
        <v>2002</v>
      </c>
      <c r="B6" s="683"/>
      <c r="C6" s="683"/>
      <c r="D6" s="683"/>
      <c r="E6" s="683"/>
      <c r="F6" s="670"/>
      <c r="G6" s="671"/>
      <c r="H6" s="686" t="s">
        <v>23</v>
      </c>
      <c r="I6" s="687"/>
      <c r="J6" s="687"/>
      <c r="K6" s="687"/>
      <c r="L6" s="687"/>
      <c r="M6" s="687"/>
      <c r="N6" s="467"/>
      <c r="O6" s="467"/>
      <c r="P6" s="467"/>
      <c r="Q6" s="468"/>
    </row>
    <row r="7" spans="1:34" ht="15.75" thickBot="1" x14ac:dyDescent="0.3">
      <c r="A7" s="680" t="str">
        <f>IFERROR(CONCATENATE(,'Schritt 1 Allgemeine Angaben'!$D$4),"")</f>
        <v/>
      </c>
      <c r="B7" s="681"/>
      <c r="C7" s="681"/>
      <c r="D7" s="616"/>
      <c r="E7" s="616"/>
      <c r="F7" s="672"/>
      <c r="G7" s="673"/>
      <c r="H7" s="688"/>
      <c r="I7" s="684"/>
      <c r="J7" s="469"/>
      <c r="K7" s="684"/>
      <c r="L7" s="684"/>
      <c r="M7" s="684"/>
      <c r="N7" s="684"/>
      <c r="O7" s="684"/>
      <c r="P7" s="684"/>
      <c r="Q7" s="685"/>
      <c r="R7" s="689" t="s">
        <v>24</v>
      </c>
      <c r="S7" s="690"/>
      <c r="T7" s="690"/>
      <c r="U7" s="690"/>
      <c r="V7" s="690"/>
      <c r="W7" s="15"/>
      <c r="X7" s="15"/>
      <c r="Y7" s="15"/>
      <c r="Z7" s="15"/>
      <c r="AA7" s="15"/>
    </row>
    <row r="8" spans="1:34" ht="45" customHeight="1" thickTop="1" x14ac:dyDescent="0.25">
      <c r="A8" s="664" t="s">
        <v>2014</v>
      </c>
      <c r="B8" s="455" t="s">
        <v>2012</v>
      </c>
      <c r="C8" s="666" t="s">
        <v>25</v>
      </c>
      <c r="D8" s="668" t="s">
        <v>26</v>
      </c>
      <c r="E8" s="668" t="s">
        <v>27</v>
      </c>
      <c r="F8" s="455" t="s">
        <v>1664</v>
      </c>
      <c r="G8" s="457" t="s">
        <v>28</v>
      </c>
      <c r="H8" s="662" t="s">
        <v>29</v>
      </c>
      <c r="I8" s="471" t="s">
        <v>1890</v>
      </c>
      <c r="J8" s="695" t="s">
        <v>31</v>
      </c>
      <c r="K8" s="700" t="s">
        <v>32</v>
      </c>
      <c r="L8" s="701"/>
      <c r="M8" s="470" t="s">
        <v>33</v>
      </c>
      <c r="N8" s="472" t="s">
        <v>34</v>
      </c>
      <c r="O8" s="473" t="s">
        <v>35</v>
      </c>
      <c r="P8" s="473" t="s">
        <v>36</v>
      </c>
      <c r="Q8" s="474" t="s">
        <v>37</v>
      </c>
      <c r="R8" s="691" t="s">
        <v>38</v>
      </c>
      <c r="S8" s="692" t="s">
        <v>39</v>
      </c>
      <c r="T8" s="693" t="s">
        <v>40</v>
      </c>
      <c r="U8" s="694" t="s">
        <v>41</v>
      </c>
      <c r="V8" s="699" t="s">
        <v>42</v>
      </c>
      <c r="W8" s="698" t="s">
        <v>43</v>
      </c>
      <c r="X8" s="169" t="s">
        <v>44</v>
      </c>
      <c r="Y8" t="s">
        <v>45</v>
      </c>
      <c r="Z8" s="179" t="s">
        <v>46</v>
      </c>
      <c r="AA8" t="s">
        <v>1675</v>
      </c>
      <c r="AB8" s="697" t="str">
        <f>IF(AB505&lt;&gt;0,"Warnung","")</f>
        <v/>
      </c>
      <c r="AC8" s="697"/>
      <c r="AD8" s="697"/>
      <c r="AE8" s="697"/>
      <c r="AF8" s="697"/>
      <c r="AG8" s="697"/>
      <c r="AH8" s="697"/>
    </row>
    <row r="9" spans="1:34" ht="32.25" customHeight="1" thickBot="1" x14ac:dyDescent="0.3">
      <c r="A9" s="665"/>
      <c r="B9" s="458" t="s">
        <v>2013</v>
      </c>
      <c r="C9" s="667"/>
      <c r="D9" s="669"/>
      <c r="E9" s="669"/>
      <c r="F9" s="525" t="s">
        <v>47</v>
      </c>
      <c r="G9" s="526" t="s">
        <v>48</v>
      </c>
      <c r="H9" s="663"/>
      <c r="I9" s="479" t="s">
        <v>49</v>
      </c>
      <c r="J9" s="696"/>
      <c r="K9" s="476" t="s">
        <v>50</v>
      </c>
      <c r="L9" s="477" t="s">
        <v>51</v>
      </c>
      <c r="M9" s="475" t="s">
        <v>52</v>
      </c>
      <c r="N9" s="478" t="s">
        <v>53</v>
      </c>
      <c r="O9" s="479" t="s">
        <v>54</v>
      </c>
      <c r="P9" s="479" t="s">
        <v>55</v>
      </c>
      <c r="Q9" s="480" t="s">
        <v>54</v>
      </c>
      <c r="R9" s="691"/>
      <c r="S9" s="692"/>
      <c r="T9" s="693"/>
      <c r="U9" s="694"/>
      <c r="V9" s="699"/>
      <c r="W9" s="698"/>
      <c r="X9" s="170"/>
      <c r="Z9" s="180"/>
      <c r="AB9" s="697"/>
      <c r="AC9" s="697"/>
      <c r="AD9" s="697"/>
      <c r="AE9" s="697"/>
      <c r="AF9" s="697"/>
      <c r="AG9" s="697"/>
      <c r="AH9" s="697"/>
    </row>
    <row r="10" spans="1:34" x14ac:dyDescent="0.25">
      <c r="A10" s="520">
        <v>1</v>
      </c>
      <c r="B10" s="550"/>
      <c r="C10" s="521"/>
      <c r="D10" s="521"/>
      <c r="E10" s="637"/>
      <c r="F10" s="523"/>
      <c r="G10" s="524"/>
      <c r="H10" s="510"/>
      <c r="I10" s="511"/>
      <c r="J10" s="191">
        <f>IFERROR(IF(I10="zentral",VLOOKUP(D10,Gebäudekat.!$C$6:$F$72,4,FALSE),0),0)</f>
        <v>0</v>
      </c>
      <c r="K10" s="512"/>
      <c r="L10" s="513"/>
      <c r="M10" s="514"/>
      <c r="N10" s="515" t="str">
        <f>IFERROR(IF(Witterungsbereinigung!F3="","",(W10)),"")</f>
        <v/>
      </c>
      <c r="O10" s="516" t="str">
        <f t="shared" ref="O10:O73" si="0">IF($C10="","",IFERROR((1/SUM(N$10:N$504)*$N10),""))</f>
        <v/>
      </c>
      <c r="P10" s="517" t="str">
        <f t="shared" ref="P10:P73" si="1">IFERROR(IF($N10="","",$N10/IF(OR($D10="Bad - Freibad &lt; 1000 m2 Beckenfläche",$D10="Bad - Freibad 1000-2000 m2 Beckenfläche",$D10="Bad - Freibad &gt;2000 m2 Beckenfläche"),G10,F10)),"")</f>
        <v/>
      </c>
      <c r="Q10" s="518" t="str">
        <f>IFERROR(IF($P10="","",($P10/VLOOKUP($D10,Gebäudekat.!$C$6:$D$72,2,FALSE))-1),"k.A.")</f>
        <v/>
      </c>
      <c r="R10" t="str">
        <f>IFERROR(VLOOKUP('Schritt 2a Wärmeverbr. Kat. 1-4'!$D10,Gebäudekat.!$C$6:$G$72,5,FALSE),"")</f>
        <v/>
      </c>
      <c r="S10">
        <f>IFERROR(('Schritt 2a Wärmeverbr. Kat. 1-4'!M10-(M10*U10)),"")</f>
        <v>0</v>
      </c>
      <c r="T10">
        <f>IFERROR('Schritt 2a Wärmeverbr. Kat. 1-4'!M10*U10,"")</f>
        <v>0</v>
      </c>
      <c r="U10">
        <f>IF('Schritt 2a Wärmeverbr. Kat. 1-4'!J10="","",'Schritt 2a Wärmeverbr. Kat. 1-4'!J10/100)</f>
        <v>0</v>
      </c>
      <c r="V10" s="36" t="str">
        <f>IF('Schritt 2a Wärmeverbr. Kat. 1-4'!K10&lt;&gt;"",DATE(YEAR('Schritt 2a Wärmeverbr. Kat. 1-4'!K10),MONTH('Schritt 2a Wärmeverbr. Kat. 1-4'!K10),1),"")</f>
        <v/>
      </c>
      <c r="W10" t="str">
        <f>IFERROR(IF(AA10=1,0,S10*Witterungsbereinigung!F3+'Schritt 2a Wärmeverbr. Kat. 1-4'!T10),"")</f>
        <v/>
      </c>
      <c r="X10">
        <f t="shared" ref="X10" si="2">IFERROR(M10/(L10-K10+1)*365,"")</f>
        <v>0</v>
      </c>
      <c r="Y10">
        <f t="shared" ref="Y10" si="3">L10+1-K10</f>
        <v>1</v>
      </c>
      <c r="Z10" t="b">
        <f t="shared" ref="Z10:Z73" si="4">IFERROR(IF(COUNTA($F$10:$F$504,$G$10:$G$504)&gt;=COUNTA($C$10:$C$504),TRUE,FALSE),"")</f>
        <v>1</v>
      </c>
      <c r="AA10" t="str">
        <f t="shared" ref="AA10:AA73" si="5">IF(H10="unbeheizt",1,"")</f>
        <v/>
      </c>
      <c r="AB10" s="234" t="str">
        <f t="shared" ref="AB10:AB11" si="6">IFERROR(IF(_xlfn.NUMBERVALUE(Q10)&gt;1000%,"Evtl.Größenordnungsfehler - Bitte überprüfen !",""),"")</f>
        <v/>
      </c>
    </row>
    <row r="11" spans="1:34" x14ac:dyDescent="0.25">
      <c r="A11" s="486">
        <v>2</v>
      </c>
      <c r="B11" s="550"/>
      <c r="C11" s="71"/>
      <c r="D11" s="71"/>
      <c r="E11" s="638"/>
      <c r="F11" s="447"/>
      <c r="G11" s="448"/>
      <c r="H11" s="221"/>
      <c r="I11" s="125"/>
      <c r="J11" s="191">
        <f>IFERROR(IF(I11="zentral",VLOOKUP(D11,Gebäudekat.!$C$6:$F$72,4,FALSE),0),0)</f>
        <v>0</v>
      </c>
      <c r="K11" s="65"/>
      <c r="L11" s="61"/>
      <c r="M11" s="168"/>
      <c r="N11" s="113" t="str">
        <f>IFERROR(IF(Witterungsbereinigung!F4="","",(W11)),"")</f>
        <v/>
      </c>
      <c r="O11" s="38" t="str">
        <f t="shared" si="0"/>
        <v/>
      </c>
      <c r="P11" s="114" t="str">
        <f t="shared" si="1"/>
        <v/>
      </c>
      <c r="Q11" s="101" t="str">
        <f>IFERROR(IF($P11="","",($P11/VLOOKUP($D11,Gebäudekat.!$C$6:$D$72,2,FALSE))-1),"k.A.")</f>
        <v/>
      </c>
      <c r="R11" t="str">
        <f>IFERROR(VLOOKUP('Schritt 2a Wärmeverbr. Kat. 1-4'!$D11,Gebäudekat.!$C$6:$G$72,5,FALSE),"")</f>
        <v/>
      </c>
      <c r="S11">
        <f>IFERROR(('Schritt 2a Wärmeverbr. Kat. 1-4'!M11-(M11*U11)),"")</f>
        <v>0</v>
      </c>
      <c r="T11">
        <f>IFERROR('Schritt 2a Wärmeverbr. Kat. 1-4'!M11*U11,"")</f>
        <v>0</v>
      </c>
      <c r="U11">
        <f>IF('Schritt 2a Wärmeverbr. Kat. 1-4'!J11="","",'Schritt 2a Wärmeverbr. Kat. 1-4'!J11/100)</f>
        <v>0</v>
      </c>
      <c r="V11" s="36" t="str">
        <f>IF('Schritt 2a Wärmeverbr. Kat. 1-4'!K11&lt;&gt;"",DATE(YEAR('Schritt 2a Wärmeverbr. Kat. 1-4'!K11),MONTH('Schritt 2a Wärmeverbr. Kat. 1-4'!K11),1),"")</f>
        <v/>
      </c>
      <c r="W11" t="str">
        <f>IFERROR(IF(AA11=1,0,S11*Witterungsbereinigung!F4+'Schritt 2a Wärmeverbr. Kat. 1-4'!T11),"")</f>
        <v/>
      </c>
      <c r="X11">
        <f t="shared" ref="X11:X13" si="7">IFERROR(M11/(L11-K11+1)*365,"")</f>
        <v>0</v>
      </c>
      <c r="Y11">
        <f t="shared" ref="Y11:Y13" si="8">L11+1-K11</f>
        <v>1</v>
      </c>
      <c r="Z11" t="b">
        <f t="shared" si="4"/>
        <v>1</v>
      </c>
      <c r="AA11" t="str">
        <f t="shared" si="5"/>
        <v/>
      </c>
      <c r="AB11" s="234" t="str">
        <f t="shared" si="6"/>
        <v/>
      </c>
    </row>
    <row r="12" spans="1:34" x14ac:dyDescent="0.25">
      <c r="A12" s="486">
        <v>3</v>
      </c>
      <c r="B12" s="550"/>
      <c r="C12" s="71"/>
      <c r="D12" s="71"/>
      <c r="E12" s="638"/>
      <c r="F12" s="447"/>
      <c r="G12" s="448"/>
      <c r="H12" s="221"/>
      <c r="I12" s="125"/>
      <c r="J12" s="191">
        <f>IFERROR(IF(I12="zentral",VLOOKUP(D12,Gebäudekat.!$C$6:$F$72,4,FALSE),0),0)</f>
        <v>0</v>
      </c>
      <c r="K12" s="65"/>
      <c r="L12" s="61"/>
      <c r="M12" s="168"/>
      <c r="N12" s="113" t="str">
        <f>IFERROR(IF(Witterungsbereinigung!F5="","",(W12)),"")</f>
        <v/>
      </c>
      <c r="O12" s="38" t="str">
        <f t="shared" si="0"/>
        <v/>
      </c>
      <c r="P12" s="114" t="str">
        <f t="shared" si="1"/>
        <v/>
      </c>
      <c r="Q12" s="101" t="str">
        <f>IFERROR(IF($P12="","",($P12/VLOOKUP($D12,Gebäudekat.!$C$6:$D$72,2,FALSE))-1),"k.A.")</f>
        <v/>
      </c>
      <c r="R12" t="str">
        <f>IFERROR(VLOOKUP('Schritt 2a Wärmeverbr. Kat. 1-4'!$D12,Gebäudekat.!$C$6:$G$72,5,FALSE),"")</f>
        <v/>
      </c>
      <c r="S12">
        <f>IFERROR(('Schritt 2a Wärmeverbr. Kat. 1-4'!M12-(M12*U12)),"")</f>
        <v>0</v>
      </c>
      <c r="T12">
        <f>IFERROR('Schritt 2a Wärmeverbr. Kat. 1-4'!M12*U12,"")</f>
        <v>0</v>
      </c>
      <c r="U12">
        <f>IF('Schritt 2a Wärmeverbr. Kat. 1-4'!J12="","",'Schritt 2a Wärmeverbr. Kat. 1-4'!J12/100)</f>
        <v>0</v>
      </c>
      <c r="V12" s="36" t="str">
        <f>IF('Schritt 2a Wärmeverbr. Kat. 1-4'!K12&lt;&gt;"",DATE(YEAR('Schritt 2a Wärmeverbr. Kat. 1-4'!K12),MONTH('Schritt 2a Wärmeverbr. Kat. 1-4'!K12),1),"")</f>
        <v/>
      </c>
      <c r="W12" t="str">
        <f>IFERROR(IF(AA12=1,0,S12*Witterungsbereinigung!F5+'Schritt 2a Wärmeverbr. Kat. 1-4'!T12),"")</f>
        <v/>
      </c>
      <c r="X12">
        <f t="shared" si="7"/>
        <v>0</v>
      </c>
      <c r="Y12">
        <f t="shared" si="8"/>
        <v>1</v>
      </c>
      <c r="Z12" t="b">
        <f t="shared" si="4"/>
        <v>1</v>
      </c>
      <c r="AA12" t="str">
        <f t="shared" si="5"/>
        <v/>
      </c>
      <c r="AB12" s="234" t="str">
        <f>IFERROR(IF(_xlfn.NUMBERVALUE(Q12)&gt;1000%,"Evtl.Größenordnungsfehler - Bitte überprüfen !",""),"")</f>
        <v/>
      </c>
    </row>
    <row r="13" spans="1:34" x14ac:dyDescent="0.25">
      <c r="A13" s="486">
        <v>4</v>
      </c>
      <c r="B13" s="550"/>
      <c r="C13" s="71"/>
      <c r="D13" s="71"/>
      <c r="E13" s="638"/>
      <c r="F13" s="447"/>
      <c r="G13" s="448"/>
      <c r="H13" s="221"/>
      <c r="I13" s="125"/>
      <c r="J13" s="191">
        <f>IFERROR(IF(I13="zentral",VLOOKUP(D13,Gebäudekat.!$C$6:$F$72,4,FALSE),0),0)</f>
        <v>0</v>
      </c>
      <c r="K13" s="65"/>
      <c r="L13" s="61"/>
      <c r="M13" s="168"/>
      <c r="N13" s="113" t="str">
        <f>IFERROR(IF(Witterungsbereinigung!F6="","",(W13)),"")</f>
        <v/>
      </c>
      <c r="O13" s="38" t="str">
        <f t="shared" si="0"/>
        <v/>
      </c>
      <c r="P13" s="114" t="str">
        <f t="shared" si="1"/>
        <v/>
      </c>
      <c r="Q13" s="101" t="str">
        <f>IFERROR(IF($P13="","",($P13/VLOOKUP($D13,Gebäudekat.!$C$6:$D$72,2,FALSE))-1),"k.A.")</f>
        <v/>
      </c>
      <c r="R13" t="str">
        <f>IFERROR(VLOOKUP('Schritt 2a Wärmeverbr. Kat. 1-4'!$D13,Gebäudekat.!$C$6:$G$72,5,FALSE),"")</f>
        <v/>
      </c>
      <c r="S13">
        <f>IFERROR(('Schritt 2a Wärmeverbr. Kat. 1-4'!M13-(M13*U13)),"")</f>
        <v>0</v>
      </c>
      <c r="T13">
        <f>IFERROR('Schritt 2a Wärmeverbr. Kat. 1-4'!M13*U13,"")</f>
        <v>0</v>
      </c>
      <c r="U13">
        <f>IF('Schritt 2a Wärmeverbr. Kat. 1-4'!J13="","",'Schritt 2a Wärmeverbr. Kat. 1-4'!J13/100)</f>
        <v>0</v>
      </c>
      <c r="V13" s="36" t="str">
        <f>IF('Schritt 2a Wärmeverbr. Kat. 1-4'!K13&lt;&gt;"",DATE(YEAR('Schritt 2a Wärmeverbr. Kat. 1-4'!K13),MONTH('Schritt 2a Wärmeverbr. Kat. 1-4'!K13),1),"")</f>
        <v/>
      </c>
      <c r="W13" t="str">
        <f>IFERROR(IF(AA13=1,0,S13*Witterungsbereinigung!F6+'Schritt 2a Wärmeverbr. Kat. 1-4'!T13),"")</f>
        <v/>
      </c>
      <c r="X13">
        <f t="shared" si="7"/>
        <v>0</v>
      </c>
      <c r="Y13">
        <f t="shared" si="8"/>
        <v>1</v>
      </c>
      <c r="Z13" t="b">
        <f t="shared" si="4"/>
        <v>1</v>
      </c>
      <c r="AA13" t="str">
        <f t="shared" si="5"/>
        <v/>
      </c>
      <c r="AB13" s="234" t="str">
        <f t="shared" ref="AB13:AB76" si="9">IFERROR(IF(_xlfn.NUMBERVALUE(Q13)&gt;1000%,"Evtl.Größenordnungsfehler - Bitte überprüfen !",""),"")</f>
        <v/>
      </c>
    </row>
    <row r="14" spans="1:34" x14ac:dyDescent="0.25">
      <c r="A14" s="486">
        <v>5</v>
      </c>
      <c r="B14" s="550"/>
      <c r="C14" s="71"/>
      <c r="D14" s="71"/>
      <c r="E14" s="638"/>
      <c r="F14" s="447"/>
      <c r="G14" s="448"/>
      <c r="H14" s="221"/>
      <c r="I14" s="125"/>
      <c r="J14" s="191">
        <f>IFERROR(IF(I14="zentral",VLOOKUP(D14,Gebäudekat.!$C$6:$F$72,4,FALSE),0),0)</f>
        <v>0</v>
      </c>
      <c r="K14" s="65"/>
      <c r="L14" s="61"/>
      <c r="M14" s="168"/>
      <c r="N14" s="113" t="str">
        <f>IFERROR(IF(Witterungsbereinigung!F7="","",(W14)),"")</f>
        <v/>
      </c>
      <c r="O14" s="38" t="str">
        <f t="shared" si="0"/>
        <v/>
      </c>
      <c r="P14" s="114" t="str">
        <f t="shared" si="1"/>
        <v/>
      </c>
      <c r="Q14" s="101" t="str">
        <f>IFERROR(IF($P14="","",($P14/VLOOKUP($D14,Gebäudekat.!$C$6:$D$72,2,FALSE))-1),"k.A.")</f>
        <v/>
      </c>
      <c r="R14" t="str">
        <f>IFERROR(VLOOKUP('Schritt 2a Wärmeverbr. Kat. 1-4'!$D14,Gebäudekat.!$C$6:$G$72,5,FALSE),"")</f>
        <v/>
      </c>
      <c r="S14">
        <f>IFERROR(('Schritt 2a Wärmeverbr. Kat. 1-4'!M14-(M14*U14)),"")</f>
        <v>0</v>
      </c>
      <c r="T14">
        <f>IFERROR('Schritt 2a Wärmeverbr. Kat. 1-4'!M14*U14,"")</f>
        <v>0</v>
      </c>
      <c r="U14">
        <f>IF('Schritt 2a Wärmeverbr. Kat. 1-4'!J14="","",'Schritt 2a Wärmeverbr. Kat. 1-4'!J14/100)</f>
        <v>0</v>
      </c>
      <c r="V14" s="36" t="str">
        <f>IF('Schritt 2a Wärmeverbr. Kat. 1-4'!K14&lt;&gt;"",DATE(YEAR('Schritt 2a Wärmeverbr. Kat. 1-4'!K14),MONTH('Schritt 2a Wärmeverbr. Kat. 1-4'!K14),1),"")</f>
        <v/>
      </c>
      <c r="W14" t="str">
        <f>IFERROR(IF(AA14=1,0,S14*Witterungsbereinigung!F7+'Schritt 2a Wärmeverbr. Kat. 1-4'!T14),"")</f>
        <v/>
      </c>
      <c r="X14">
        <f t="shared" ref="X14" si="10">IFERROR(M14/(L14-K14+1)*365,"")</f>
        <v>0</v>
      </c>
      <c r="Y14">
        <f t="shared" ref="Y14" si="11">L14+1-K14</f>
        <v>1</v>
      </c>
      <c r="Z14" t="b">
        <f t="shared" si="4"/>
        <v>1</v>
      </c>
      <c r="AA14" t="str">
        <f t="shared" si="5"/>
        <v/>
      </c>
      <c r="AB14" s="234" t="str">
        <f t="shared" si="9"/>
        <v/>
      </c>
    </row>
    <row r="15" spans="1:34" x14ac:dyDescent="0.25">
      <c r="A15" s="486">
        <v>6</v>
      </c>
      <c r="B15" s="550"/>
      <c r="C15" s="71"/>
      <c r="D15" s="71"/>
      <c r="E15" s="638"/>
      <c r="F15" s="447"/>
      <c r="G15" s="448"/>
      <c r="H15" s="221"/>
      <c r="I15" s="125"/>
      <c r="J15" s="191">
        <f>IFERROR(IF(I15="zentral",VLOOKUP(D15,Gebäudekat.!$C$6:$F$72,4,FALSE),0),0)</f>
        <v>0</v>
      </c>
      <c r="K15" s="65"/>
      <c r="L15" s="61"/>
      <c r="M15" s="168"/>
      <c r="N15" s="113" t="str">
        <f>IFERROR(IF(Witterungsbereinigung!F8="","",(W15)),"")</f>
        <v/>
      </c>
      <c r="O15" s="38" t="str">
        <f t="shared" si="0"/>
        <v/>
      </c>
      <c r="P15" s="114" t="str">
        <f t="shared" si="1"/>
        <v/>
      </c>
      <c r="Q15" s="101" t="str">
        <f>IFERROR(IF($P15="","",($P15/VLOOKUP($D15,Gebäudekat.!$C$6:$D$72,2,FALSE))-1),"k.A.")</f>
        <v/>
      </c>
      <c r="R15" t="str">
        <f>IFERROR(VLOOKUP('Schritt 2a Wärmeverbr. Kat. 1-4'!$D15,Gebäudekat.!$C$6:$G$72,5,FALSE),"")</f>
        <v/>
      </c>
      <c r="S15">
        <f>IFERROR(('Schritt 2a Wärmeverbr. Kat. 1-4'!M15-(M15*U15)),"")</f>
        <v>0</v>
      </c>
      <c r="T15">
        <f>IFERROR('Schritt 2a Wärmeverbr. Kat. 1-4'!M15*U15,"")</f>
        <v>0</v>
      </c>
      <c r="U15">
        <f>IF('Schritt 2a Wärmeverbr. Kat. 1-4'!J15="","",'Schritt 2a Wärmeverbr. Kat. 1-4'!J15/100)</f>
        <v>0</v>
      </c>
      <c r="V15" s="36" t="str">
        <f>IF('Schritt 2a Wärmeverbr. Kat. 1-4'!K15&lt;&gt;"",DATE(YEAR('Schritt 2a Wärmeverbr. Kat. 1-4'!K15),MONTH('Schritt 2a Wärmeverbr. Kat. 1-4'!K15),1),"")</f>
        <v/>
      </c>
      <c r="W15" t="str">
        <f>IFERROR(IF(AA15=1,0,S15*Witterungsbereinigung!F8+'Schritt 2a Wärmeverbr. Kat. 1-4'!T15),"")</f>
        <v/>
      </c>
      <c r="X15">
        <f t="shared" ref="X15:X74" si="12">IFERROR(M15/(L15-K15+1)*365,"")</f>
        <v>0</v>
      </c>
      <c r="Y15">
        <f t="shared" ref="Y15:Y74" si="13">L15+1-K15</f>
        <v>1</v>
      </c>
      <c r="Z15" t="b">
        <f t="shared" si="4"/>
        <v>1</v>
      </c>
      <c r="AA15" t="str">
        <f t="shared" si="5"/>
        <v/>
      </c>
      <c r="AB15" s="234" t="str">
        <f t="shared" si="9"/>
        <v/>
      </c>
    </row>
    <row r="16" spans="1:34" x14ac:dyDescent="0.25">
      <c r="A16" s="486">
        <v>7</v>
      </c>
      <c r="B16" s="550"/>
      <c r="C16" s="71"/>
      <c r="D16" s="71"/>
      <c r="E16" s="638"/>
      <c r="F16" s="447"/>
      <c r="G16" s="448"/>
      <c r="H16" s="221"/>
      <c r="I16" s="125"/>
      <c r="J16" s="191">
        <f>IFERROR(IF(I16="zentral",VLOOKUP(D16,Gebäudekat.!$C$6:$F$72,4,FALSE),0),0)</f>
        <v>0</v>
      </c>
      <c r="K16" s="65"/>
      <c r="L16" s="61"/>
      <c r="M16" s="168"/>
      <c r="N16" s="113" t="str">
        <f>IFERROR(IF(Witterungsbereinigung!F9="","",(W16)),"")</f>
        <v/>
      </c>
      <c r="O16" s="38" t="str">
        <f t="shared" si="0"/>
        <v/>
      </c>
      <c r="P16" s="114" t="str">
        <f t="shared" si="1"/>
        <v/>
      </c>
      <c r="Q16" s="101" t="str">
        <f>IFERROR(IF($P16="","",($P16/VLOOKUP($D16,Gebäudekat.!$C$6:$D$72,2,FALSE))-1),"k.A.")</f>
        <v/>
      </c>
      <c r="R16" t="str">
        <f>IFERROR(VLOOKUP('Schritt 2a Wärmeverbr. Kat. 1-4'!$D16,Gebäudekat.!$C$6:$G$72,5,FALSE),"")</f>
        <v/>
      </c>
      <c r="S16">
        <f>IFERROR(('Schritt 2a Wärmeverbr. Kat. 1-4'!M16-(M16*U16)),"")</f>
        <v>0</v>
      </c>
      <c r="T16">
        <f>IFERROR('Schritt 2a Wärmeverbr. Kat. 1-4'!M16*U16,"")</f>
        <v>0</v>
      </c>
      <c r="U16">
        <f>IF('Schritt 2a Wärmeverbr. Kat. 1-4'!J16="","",'Schritt 2a Wärmeverbr. Kat. 1-4'!J16/100)</f>
        <v>0</v>
      </c>
      <c r="V16" s="36" t="str">
        <f>IF('Schritt 2a Wärmeverbr. Kat. 1-4'!K16&lt;&gt;"",DATE(YEAR('Schritt 2a Wärmeverbr. Kat. 1-4'!K16),MONTH('Schritt 2a Wärmeverbr. Kat. 1-4'!K16),1),"")</f>
        <v/>
      </c>
      <c r="W16" t="str">
        <f>IFERROR(IF(AA16=1,0,S16*Witterungsbereinigung!F9+'Schritt 2a Wärmeverbr. Kat. 1-4'!T16),"")</f>
        <v/>
      </c>
      <c r="X16">
        <f t="shared" si="12"/>
        <v>0</v>
      </c>
      <c r="Y16">
        <f t="shared" si="13"/>
        <v>1</v>
      </c>
      <c r="Z16" t="b">
        <f t="shared" si="4"/>
        <v>1</v>
      </c>
      <c r="AA16" t="str">
        <f t="shared" si="5"/>
        <v/>
      </c>
      <c r="AB16" s="234" t="str">
        <f t="shared" si="9"/>
        <v/>
      </c>
    </row>
    <row r="17" spans="1:28" x14ac:dyDescent="0.25">
      <c r="A17" s="486">
        <v>8</v>
      </c>
      <c r="B17" s="550"/>
      <c r="C17" s="71"/>
      <c r="D17" s="71"/>
      <c r="E17" s="638"/>
      <c r="F17" s="447"/>
      <c r="G17" s="448"/>
      <c r="H17" s="221"/>
      <c r="I17" s="125"/>
      <c r="J17" s="191">
        <f>IFERROR(IF(I17="zentral",VLOOKUP(D17,Gebäudekat.!$C$6:$F$72,4,FALSE),0),0)</f>
        <v>0</v>
      </c>
      <c r="K17" s="65"/>
      <c r="L17" s="61"/>
      <c r="M17" s="168"/>
      <c r="N17" s="113" t="str">
        <f>IFERROR(IF(Witterungsbereinigung!F10="","",(W17)),"")</f>
        <v/>
      </c>
      <c r="O17" s="38" t="str">
        <f t="shared" si="0"/>
        <v/>
      </c>
      <c r="P17" s="114" t="str">
        <f t="shared" si="1"/>
        <v/>
      </c>
      <c r="Q17" s="101" t="str">
        <f>IFERROR(IF($P17="","",($P17/VLOOKUP($D17,Gebäudekat.!$C$6:$D$72,2,FALSE))-1),"k.A.")</f>
        <v/>
      </c>
      <c r="R17" t="str">
        <f>IFERROR(VLOOKUP('Schritt 2a Wärmeverbr. Kat. 1-4'!$D17,Gebäudekat.!$C$6:$G$72,5,FALSE),"")</f>
        <v/>
      </c>
      <c r="S17">
        <f>IFERROR(('Schritt 2a Wärmeverbr. Kat. 1-4'!M17-(M17*U17)),"")</f>
        <v>0</v>
      </c>
      <c r="T17">
        <f>IFERROR('Schritt 2a Wärmeverbr. Kat. 1-4'!M17*U17,"")</f>
        <v>0</v>
      </c>
      <c r="U17">
        <f>IF('Schritt 2a Wärmeverbr. Kat. 1-4'!J17="","",'Schritt 2a Wärmeverbr. Kat. 1-4'!J17/100)</f>
        <v>0</v>
      </c>
      <c r="V17" s="36" t="str">
        <f>IF('Schritt 2a Wärmeverbr. Kat. 1-4'!K17&lt;&gt;"",DATE(YEAR('Schritt 2a Wärmeverbr. Kat. 1-4'!K17),MONTH('Schritt 2a Wärmeverbr. Kat. 1-4'!K17),1),"")</f>
        <v/>
      </c>
      <c r="W17" t="str">
        <f>IFERROR(IF(AA17=1,0,S17*Witterungsbereinigung!F10+'Schritt 2a Wärmeverbr. Kat. 1-4'!T17),"")</f>
        <v/>
      </c>
      <c r="X17">
        <f t="shared" si="12"/>
        <v>0</v>
      </c>
      <c r="Y17">
        <f t="shared" si="13"/>
        <v>1</v>
      </c>
      <c r="Z17" t="b">
        <f t="shared" si="4"/>
        <v>1</v>
      </c>
      <c r="AA17" t="str">
        <f t="shared" si="5"/>
        <v/>
      </c>
      <c r="AB17" s="234" t="str">
        <f t="shared" si="9"/>
        <v/>
      </c>
    </row>
    <row r="18" spans="1:28" x14ac:dyDescent="0.25">
      <c r="A18" s="486">
        <v>9</v>
      </c>
      <c r="B18" s="550"/>
      <c r="C18" s="71"/>
      <c r="D18" s="71"/>
      <c r="E18" s="638"/>
      <c r="F18" s="447"/>
      <c r="G18" s="448"/>
      <c r="H18" s="221"/>
      <c r="I18" s="125"/>
      <c r="J18" s="191">
        <f>IFERROR(IF(I18="zentral",VLOOKUP(D18,Gebäudekat.!$C$6:$F$72,4,FALSE),0),0)</f>
        <v>0</v>
      </c>
      <c r="K18" s="65"/>
      <c r="L18" s="61"/>
      <c r="M18" s="168"/>
      <c r="N18" s="113" t="str">
        <f>IFERROR(IF(Witterungsbereinigung!F11="","",(W18)),"")</f>
        <v/>
      </c>
      <c r="O18" s="38" t="str">
        <f t="shared" si="0"/>
        <v/>
      </c>
      <c r="P18" s="114" t="str">
        <f t="shared" si="1"/>
        <v/>
      </c>
      <c r="Q18" s="101" t="str">
        <f>IFERROR(IF($P18="","",($P18/VLOOKUP($D18,Gebäudekat.!$C$6:$D$72,2,FALSE))-1),"k.A.")</f>
        <v/>
      </c>
      <c r="R18" t="str">
        <f>IFERROR(VLOOKUP('Schritt 2a Wärmeverbr. Kat. 1-4'!$D18,Gebäudekat.!$C$6:$G$72,5,FALSE),"")</f>
        <v/>
      </c>
      <c r="S18">
        <f>IFERROR(('Schritt 2a Wärmeverbr. Kat. 1-4'!M18-(M18*U18)),"")</f>
        <v>0</v>
      </c>
      <c r="T18">
        <f>IFERROR('Schritt 2a Wärmeverbr. Kat. 1-4'!M18*U18,"")</f>
        <v>0</v>
      </c>
      <c r="U18">
        <f>IF('Schritt 2a Wärmeverbr. Kat. 1-4'!J18="","",'Schritt 2a Wärmeverbr. Kat. 1-4'!J18/100)</f>
        <v>0</v>
      </c>
      <c r="V18" s="36" t="str">
        <f>IF('Schritt 2a Wärmeverbr. Kat. 1-4'!K18&lt;&gt;"",DATE(YEAR('Schritt 2a Wärmeverbr. Kat. 1-4'!K18),MONTH('Schritt 2a Wärmeverbr. Kat. 1-4'!K18),1),"")</f>
        <v/>
      </c>
      <c r="W18" t="str">
        <f>IFERROR(IF(AA18=1,0,S18*Witterungsbereinigung!F11+'Schritt 2a Wärmeverbr. Kat. 1-4'!T18),"")</f>
        <v/>
      </c>
      <c r="X18">
        <f t="shared" si="12"/>
        <v>0</v>
      </c>
      <c r="Y18">
        <f t="shared" si="13"/>
        <v>1</v>
      </c>
      <c r="Z18" t="b">
        <f t="shared" si="4"/>
        <v>1</v>
      </c>
      <c r="AA18" t="str">
        <f t="shared" si="5"/>
        <v/>
      </c>
      <c r="AB18" s="234" t="str">
        <f t="shared" si="9"/>
        <v/>
      </c>
    </row>
    <row r="19" spans="1:28" x14ac:dyDescent="0.25">
      <c r="A19" s="486">
        <v>10</v>
      </c>
      <c r="B19" s="550"/>
      <c r="C19" s="71"/>
      <c r="D19" s="71"/>
      <c r="E19" s="638"/>
      <c r="F19" s="447"/>
      <c r="G19" s="448"/>
      <c r="H19" s="221"/>
      <c r="I19" s="125"/>
      <c r="J19" s="191">
        <f>IFERROR(IF(I19="zentral",VLOOKUP(D19,Gebäudekat.!$C$6:$F$72,4,FALSE),0),0)</f>
        <v>0</v>
      </c>
      <c r="K19" s="65"/>
      <c r="L19" s="61"/>
      <c r="M19" s="168"/>
      <c r="N19" s="113" t="str">
        <f>IFERROR(IF(Witterungsbereinigung!F12="","",(W19)),"")</f>
        <v/>
      </c>
      <c r="O19" s="38" t="str">
        <f t="shared" si="0"/>
        <v/>
      </c>
      <c r="P19" s="114" t="str">
        <f t="shared" si="1"/>
        <v/>
      </c>
      <c r="Q19" s="101" t="str">
        <f>IFERROR(IF($P19="","",($P19/VLOOKUP($D19,Gebäudekat.!$C$6:$D$72,2,FALSE))-1),"k.A.")</f>
        <v/>
      </c>
      <c r="R19" t="str">
        <f>IFERROR(VLOOKUP('Schritt 2a Wärmeverbr. Kat. 1-4'!$D19,Gebäudekat.!$C$6:$G$72,5,FALSE),"")</f>
        <v/>
      </c>
      <c r="S19">
        <f>IFERROR(('Schritt 2a Wärmeverbr. Kat. 1-4'!M19-(M19*U19)),"")</f>
        <v>0</v>
      </c>
      <c r="T19">
        <f>IFERROR('Schritt 2a Wärmeverbr. Kat. 1-4'!M19*U19,"")</f>
        <v>0</v>
      </c>
      <c r="U19">
        <f>IF('Schritt 2a Wärmeverbr. Kat. 1-4'!J19="","",'Schritt 2a Wärmeverbr. Kat. 1-4'!J19/100)</f>
        <v>0</v>
      </c>
      <c r="V19" s="36" t="str">
        <f>IF('Schritt 2a Wärmeverbr. Kat. 1-4'!K19&lt;&gt;"",DATE(YEAR('Schritt 2a Wärmeverbr. Kat. 1-4'!K19),MONTH('Schritt 2a Wärmeverbr. Kat. 1-4'!K19),1),"")</f>
        <v/>
      </c>
      <c r="W19" t="str">
        <f>IFERROR(IF(AA19=1,0,S19*Witterungsbereinigung!F12+'Schritt 2a Wärmeverbr. Kat. 1-4'!T19),"")</f>
        <v/>
      </c>
      <c r="X19">
        <f t="shared" si="12"/>
        <v>0</v>
      </c>
      <c r="Y19">
        <f t="shared" si="13"/>
        <v>1</v>
      </c>
      <c r="Z19" t="b">
        <f t="shared" si="4"/>
        <v>1</v>
      </c>
      <c r="AA19" t="str">
        <f t="shared" si="5"/>
        <v/>
      </c>
      <c r="AB19" s="234" t="str">
        <f t="shared" si="9"/>
        <v/>
      </c>
    </row>
    <row r="20" spans="1:28" x14ac:dyDescent="0.25">
      <c r="A20" s="486">
        <v>11</v>
      </c>
      <c r="B20" s="550"/>
      <c r="C20" s="71"/>
      <c r="D20" s="71"/>
      <c r="E20" s="638"/>
      <c r="F20" s="447"/>
      <c r="G20" s="448"/>
      <c r="H20" s="221"/>
      <c r="I20" s="125"/>
      <c r="J20" s="191">
        <f>IFERROR(IF(I20="zentral",VLOOKUP(D20,Gebäudekat.!$C$6:$F$72,4,FALSE),0),0)</f>
        <v>0</v>
      </c>
      <c r="K20" s="65"/>
      <c r="L20" s="61"/>
      <c r="M20" s="168"/>
      <c r="N20" s="113" t="str">
        <f>IFERROR(IF(Witterungsbereinigung!F13="","",(W20)),"")</f>
        <v/>
      </c>
      <c r="O20" s="38" t="str">
        <f t="shared" si="0"/>
        <v/>
      </c>
      <c r="P20" s="114" t="str">
        <f t="shared" si="1"/>
        <v/>
      </c>
      <c r="Q20" s="101" t="str">
        <f>IFERROR(IF($P20="","",($P20/VLOOKUP($D20,Gebäudekat.!$C$6:$D$72,2,FALSE))-1),"k.A.")</f>
        <v/>
      </c>
      <c r="R20" t="str">
        <f>IFERROR(VLOOKUP('Schritt 2a Wärmeverbr. Kat. 1-4'!$D20,Gebäudekat.!$C$6:$G$72,5,FALSE),"")</f>
        <v/>
      </c>
      <c r="S20">
        <f>IFERROR(('Schritt 2a Wärmeverbr. Kat. 1-4'!M20-(M20*U20)),"")</f>
        <v>0</v>
      </c>
      <c r="T20">
        <f>IFERROR('Schritt 2a Wärmeverbr. Kat. 1-4'!M20*U20,"")</f>
        <v>0</v>
      </c>
      <c r="U20">
        <f>IF('Schritt 2a Wärmeverbr. Kat. 1-4'!J20="","",'Schritt 2a Wärmeverbr. Kat. 1-4'!J20/100)</f>
        <v>0</v>
      </c>
      <c r="V20" s="36" t="str">
        <f>IF('Schritt 2a Wärmeverbr. Kat. 1-4'!K20&lt;&gt;"",DATE(YEAR('Schritt 2a Wärmeverbr. Kat. 1-4'!K20),MONTH('Schritt 2a Wärmeverbr. Kat. 1-4'!K20),1),"")</f>
        <v/>
      </c>
      <c r="W20" t="str">
        <f>IFERROR(IF(AA20=1,0,S20*Witterungsbereinigung!F13+'Schritt 2a Wärmeverbr. Kat. 1-4'!T20),"")</f>
        <v/>
      </c>
      <c r="X20">
        <f t="shared" si="12"/>
        <v>0</v>
      </c>
      <c r="Y20">
        <f t="shared" si="13"/>
        <v>1</v>
      </c>
      <c r="Z20" t="b">
        <f t="shared" si="4"/>
        <v>1</v>
      </c>
      <c r="AA20" t="str">
        <f t="shared" si="5"/>
        <v/>
      </c>
      <c r="AB20" s="234" t="str">
        <f t="shared" si="9"/>
        <v/>
      </c>
    </row>
    <row r="21" spans="1:28" x14ac:dyDescent="0.25">
      <c r="A21" s="486">
        <v>12</v>
      </c>
      <c r="B21" s="550"/>
      <c r="C21" s="71"/>
      <c r="D21" s="71"/>
      <c r="E21" s="638"/>
      <c r="F21" s="447"/>
      <c r="G21" s="448"/>
      <c r="H21" s="221"/>
      <c r="I21" s="125"/>
      <c r="J21" s="191">
        <f>IFERROR(IF(I21="zentral",VLOOKUP(D21,Gebäudekat.!$C$6:$F$72,4,FALSE),0),0)</f>
        <v>0</v>
      </c>
      <c r="K21" s="65"/>
      <c r="L21" s="61"/>
      <c r="M21" s="168"/>
      <c r="N21" s="113" t="str">
        <f>IFERROR(IF(Witterungsbereinigung!F14="","",(W21)),"")</f>
        <v/>
      </c>
      <c r="O21" s="38" t="str">
        <f t="shared" si="0"/>
        <v/>
      </c>
      <c r="P21" s="114" t="str">
        <f t="shared" si="1"/>
        <v/>
      </c>
      <c r="Q21" s="101" t="str">
        <f>IFERROR(IF($P21="","",($P21/VLOOKUP($D21,Gebäudekat.!$C$6:$D$72,2,FALSE))-1),"k.A.")</f>
        <v/>
      </c>
      <c r="R21" t="str">
        <f>IFERROR(VLOOKUP('Schritt 2a Wärmeverbr. Kat. 1-4'!$D21,Gebäudekat.!$C$6:$G$72,5,FALSE),"")</f>
        <v/>
      </c>
      <c r="S21">
        <f>IFERROR(('Schritt 2a Wärmeverbr. Kat. 1-4'!M21-(M21*U21)),"")</f>
        <v>0</v>
      </c>
      <c r="T21">
        <f>IFERROR('Schritt 2a Wärmeverbr. Kat. 1-4'!M21*U21,"")</f>
        <v>0</v>
      </c>
      <c r="U21">
        <f>IF('Schritt 2a Wärmeverbr. Kat. 1-4'!J21="","",'Schritt 2a Wärmeverbr. Kat. 1-4'!J21/100)</f>
        <v>0</v>
      </c>
      <c r="V21" s="36" t="str">
        <f>IF('Schritt 2a Wärmeverbr. Kat. 1-4'!K21&lt;&gt;"",DATE(YEAR('Schritt 2a Wärmeverbr. Kat. 1-4'!K21),MONTH('Schritt 2a Wärmeverbr. Kat. 1-4'!K21),1),"")</f>
        <v/>
      </c>
      <c r="W21" t="str">
        <f>IFERROR(IF(AA21=1,0,S21*Witterungsbereinigung!F14+'Schritt 2a Wärmeverbr. Kat. 1-4'!T21),"")</f>
        <v/>
      </c>
      <c r="X21">
        <f t="shared" si="12"/>
        <v>0</v>
      </c>
      <c r="Y21">
        <f t="shared" si="13"/>
        <v>1</v>
      </c>
      <c r="Z21" t="b">
        <f t="shared" si="4"/>
        <v>1</v>
      </c>
      <c r="AA21" t="str">
        <f t="shared" si="5"/>
        <v/>
      </c>
      <c r="AB21" s="234" t="str">
        <f t="shared" si="9"/>
        <v/>
      </c>
    </row>
    <row r="22" spans="1:28" x14ac:dyDescent="0.25">
      <c r="A22" s="486">
        <v>13</v>
      </c>
      <c r="B22" s="550"/>
      <c r="C22" s="71"/>
      <c r="D22" s="71"/>
      <c r="E22" s="638"/>
      <c r="F22" s="447"/>
      <c r="G22" s="448"/>
      <c r="H22" s="221"/>
      <c r="I22" s="125"/>
      <c r="J22" s="191">
        <f>IFERROR(IF(I22="zentral",VLOOKUP(D22,Gebäudekat.!$C$6:$F$72,4,FALSE),0),0)</f>
        <v>0</v>
      </c>
      <c r="K22" s="65"/>
      <c r="L22" s="61"/>
      <c r="M22" s="168"/>
      <c r="N22" s="113" t="str">
        <f>IFERROR(IF(Witterungsbereinigung!F15="","",(W22)),"")</f>
        <v/>
      </c>
      <c r="O22" s="38" t="str">
        <f t="shared" si="0"/>
        <v/>
      </c>
      <c r="P22" s="114" t="str">
        <f t="shared" si="1"/>
        <v/>
      </c>
      <c r="Q22" s="101" t="str">
        <f>IFERROR(IF($P22="","",($P22/VLOOKUP($D22,Gebäudekat.!$C$6:$D$72,2,FALSE))-1),"k.A.")</f>
        <v/>
      </c>
      <c r="R22" t="str">
        <f>IFERROR(VLOOKUP('Schritt 2a Wärmeverbr. Kat. 1-4'!$D22,Gebäudekat.!$C$6:$G$72,5,FALSE),"")</f>
        <v/>
      </c>
      <c r="S22">
        <f>IFERROR(('Schritt 2a Wärmeverbr. Kat. 1-4'!M22-(M22*U22)),"")</f>
        <v>0</v>
      </c>
      <c r="T22">
        <f>IFERROR('Schritt 2a Wärmeverbr. Kat. 1-4'!M22*U22,"")</f>
        <v>0</v>
      </c>
      <c r="U22">
        <f>IF('Schritt 2a Wärmeverbr. Kat. 1-4'!J22="","",'Schritt 2a Wärmeverbr. Kat. 1-4'!J22/100)</f>
        <v>0</v>
      </c>
      <c r="V22" s="36" t="str">
        <f>IF('Schritt 2a Wärmeverbr. Kat. 1-4'!K22&lt;&gt;"",DATE(YEAR('Schritt 2a Wärmeverbr. Kat. 1-4'!K22),MONTH('Schritt 2a Wärmeverbr. Kat. 1-4'!K22),1),"")</f>
        <v/>
      </c>
      <c r="W22" t="str">
        <f>IFERROR(IF(AA22=1,0,S22*Witterungsbereinigung!F15+'Schritt 2a Wärmeverbr. Kat. 1-4'!T22),"")</f>
        <v/>
      </c>
      <c r="X22">
        <f t="shared" si="12"/>
        <v>0</v>
      </c>
      <c r="Y22">
        <f t="shared" si="13"/>
        <v>1</v>
      </c>
      <c r="Z22" t="b">
        <f t="shared" si="4"/>
        <v>1</v>
      </c>
      <c r="AA22" t="str">
        <f t="shared" si="5"/>
        <v/>
      </c>
      <c r="AB22" s="234" t="str">
        <f t="shared" si="9"/>
        <v/>
      </c>
    </row>
    <row r="23" spans="1:28" x14ac:dyDescent="0.25">
      <c r="A23" s="486">
        <v>14</v>
      </c>
      <c r="B23" s="550"/>
      <c r="C23" s="71"/>
      <c r="D23" s="71"/>
      <c r="E23" s="638"/>
      <c r="F23" s="447"/>
      <c r="G23" s="448"/>
      <c r="H23" s="221"/>
      <c r="I23" s="125"/>
      <c r="J23" s="191">
        <f>IFERROR(IF(I23="zentral",VLOOKUP(D23,Gebäudekat.!$C$6:$F$72,4,FALSE),0),0)</f>
        <v>0</v>
      </c>
      <c r="K23" s="65"/>
      <c r="L23" s="61"/>
      <c r="M23" s="168"/>
      <c r="N23" s="113" t="str">
        <f>IFERROR(IF(Witterungsbereinigung!F16="","",(W23)),"")</f>
        <v/>
      </c>
      <c r="O23" s="38" t="str">
        <f t="shared" si="0"/>
        <v/>
      </c>
      <c r="P23" s="114" t="str">
        <f t="shared" si="1"/>
        <v/>
      </c>
      <c r="Q23" s="101" t="str">
        <f>IFERROR(IF($P23="","",($P23/VLOOKUP($D23,Gebäudekat.!$C$6:$D$72,2,FALSE))-1),"k.A.")</f>
        <v/>
      </c>
      <c r="R23" t="str">
        <f>IFERROR(VLOOKUP('Schritt 2a Wärmeverbr. Kat. 1-4'!$D23,Gebäudekat.!$C$6:$G$72,5,FALSE),"")</f>
        <v/>
      </c>
      <c r="S23">
        <f>IFERROR(('Schritt 2a Wärmeverbr. Kat. 1-4'!M23-(M23*U23)),"")</f>
        <v>0</v>
      </c>
      <c r="T23">
        <f>IFERROR('Schritt 2a Wärmeverbr. Kat. 1-4'!M23*U23,"")</f>
        <v>0</v>
      </c>
      <c r="U23">
        <f>IF('Schritt 2a Wärmeverbr. Kat. 1-4'!J23="","",'Schritt 2a Wärmeverbr. Kat. 1-4'!J23/100)</f>
        <v>0</v>
      </c>
      <c r="V23" s="36" t="str">
        <f>IF('Schritt 2a Wärmeverbr. Kat. 1-4'!K23&lt;&gt;"",DATE(YEAR('Schritt 2a Wärmeverbr. Kat. 1-4'!K23),MONTH('Schritt 2a Wärmeverbr. Kat. 1-4'!K23),1),"")</f>
        <v/>
      </c>
      <c r="W23" t="str">
        <f>IFERROR(IF(AA23=1,0,S23*Witterungsbereinigung!F16+'Schritt 2a Wärmeverbr. Kat. 1-4'!T23),"")</f>
        <v/>
      </c>
      <c r="X23">
        <f t="shared" si="12"/>
        <v>0</v>
      </c>
      <c r="Y23">
        <f t="shared" si="13"/>
        <v>1</v>
      </c>
      <c r="Z23" t="b">
        <f t="shared" si="4"/>
        <v>1</v>
      </c>
      <c r="AA23" t="str">
        <f t="shared" si="5"/>
        <v/>
      </c>
      <c r="AB23" s="234" t="str">
        <f t="shared" si="9"/>
        <v/>
      </c>
    </row>
    <row r="24" spans="1:28" x14ac:dyDescent="0.25">
      <c r="A24" s="486">
        <v>15</v>
      </c>
      <c r="B24" s="550"/>
      <c r="C24" s="71"/>
      <c r="D24" s="71"/>
      <c r="E24" s="638"/>
      <c r="F24" s="447"/>
      <c r="G24" s="448"/>
      <c r="H24" s="221"/>
      <c r="I24" s="125"/>
      <c r="J24" s="191">
        <f>IFERROR(IF(I24="zentral",VLOOKUP(D24,Gebäudekat.!$C$6:$F$72,4,FALSE),0),0)</f>
        <v>0</v>
      </c>
      <c r="K24" s="65"/>
      <c r="L24" s="61"/>
      <c r="M24" s="168"/>
      <c r="N24" s="113" t="str">
        <f>IFERROR(IF(Witterungsbereinigung!F17="","",(W24)),"")</f>
        <v/>
      </c>
      <c r="O24" s="38" t="str">
        <f t="shared" si="0"/>
        <v/>
      </c>
      <c r="P24" s="114" t="str">
        <f t="shared" si="1"/>
        <v/>
      </c>
      <c r="Q24" s="101" t="str">
        <f>IFERROR(IF($P24="","",($P24/VLOOKUP($D24,Gebäudekat.!$C$6:$D$72,2,FALSE))-1),"k.A.")</f>
        <v/>
      </c>
      <c r="R24" t="str">
        <f>IFERROR(VLOOKUP('Schritt 2a Wärmeverbr. Kat. 1-4'!$D24,Gebäudekat.!$C$6:$G$72,5,FALSE),"")</f>
        <v/>
      </c>
      <c r="S24">
        <f>IFERROR(('Schritt 2a Wärmeverbr. Kat. 1-4'!M24-(M24*U24)),"")</f>
        <v>0</v>
      </c>
      <c r="T24">
        <f>IFERROR('Schritt 2a Wärmeverbr. Kat. 1-4'!M24*U24,"")</f>
        <v>0</v>
      </c>
      <c r="U24">
        <f>IF('Schritt 2a Wärmeverbr. Kat. 1-4'!J24="","",'Schritt 2a Wärmeverbr. Kat. 1-4'!J24/100)</f>
        <v>0</v>
      </c>
      <c r="V24" s="36" t="str">
        <f>IF('Schritt 2a Wärmeverbr. Kat. 1-4'!K24&lt;&gt;"",DATE(YEAR('Schritt 2a Wärmeverbr. Kat. 1-4'!K24),MONTH('Schritt 2a Wärmeverbr. Kat. 1-4'!K24),1),"")</f>
        <v/>
      </c>
      <c r="W24" t="str">
        <f>IFERROR(IF(AA24=1,0,S24*Witterungsbereinigung!F17+'Schritt 2a Wärmeverbr. Kat. 1-4'!T24),"")</f>
        <v/>
      </c>
      <c r="X24">
        <f t="shared" si="12"/>
        <v>0</v>
      </c>
      <c r="Y24">
        <f t="shared" si="13"/>
        <v>1</v>
      </c>
      <c r="Z24" t="b">
        <f t="shared" si="4"/>
        <v>1</v>
      </c>
      <c r="AA24" t="str">
        <f t="shared" si="5"/>
        <v/>
      </c>
      <c r="AB24" s="234" t="str">
        <f t="shared" si="9"/>
        <v/>
      </c>
    </row>
    <row r="25" spans="1:28" x14ac:dyDescent="0.25">
      <c r="A25" s="486">
        <v>16</v>
      </c>
      <c r="B25" s="550"/>
      <c r="C25" s="71"/>
      <c r="D25" s="71"/>
      <c r="E25" s="638"/>
      <c r="F25" s="447"/>
      <c r="G25" s="448"/>
      <c r="H25" s="221"/>
      <c r="I25" s="125"/>
      <c r="J25" s="191">
        <f>IFERROR(IF(I25="zentral",VLOOKUP(D25,Gebäudekat.!$C$6:$F$72,4,FALSE),0),0)</f>
        <v>0</v>
      </c>
      <c r="K25" s="65"/>
      <c r="L25" s="61"/>
      <c r="M25" s="168"/>
      <c r="N25" s="113" t="str">
        <f>IFERROR(IF(Witterungsbereinigung!F18="","",(W25)),"")</f>
        <v/>
      </c>
      <c r="O25" s="38" t="str">
        <f t="shared" si="0"/>
        <v/>
      </c>
      <c r="P25" s="114" t="str">
        <f t="shared" si="1"/>
        <v/>
      </c>
      <c r="Q25" s="101" t="str">
        <f>IFERROR(IF($P25="","",($P25/VLOOKUP($D25,Gebäudekat.!$C$6:$D$72,2,FALSE))-1),"k.A.")</f>
        <v/>
      </c>
      <c r="R25" t="str">
        <f>IFERROR(VLOOKUP('Schritt 2a Wärmeverbr. Kat. 1-4'!$D25,Gebäudekat.!$C$6:$G$72,5,FALSE),"")</f>
        <v/>
      </c>
      <c r="S25">
        <f>IFERROR(('Schritt 2a Wärmeverbr. Kat. 1-4'!M25-(M25*U25)),"")</f>
        <v>0</v>
      </c>
      <c r="T25">
        <f>IFERROR('Schritt 2a Wärmeverbr. Kat. 1-4'!M25*U25,"")</f>
        <v>0</v>
      </c>
      <c r="U25">
        <f>IF('Schritt 2a Wärmeverbr. Kat. 1-4'!J25="","",'Schritt 2a Wärmeverbr. Kat. 1-4'!J25/100)</f>
        <v>0</v>
      </c>
      <c r="V25" s="36" t="str">
        <f>IF('Schritt 2a Wärmeverbr. Kat. 1-4'!K25&lt;&gt;"",DATE(YEAR('Schritt 2a Wärmeverbr. Kat. 1-4'!K25),MONTH('Schritt 2a Wärmeverbr. Kat. 1-4'!K25),1),"")</f>
        <v/>
      </c>
      <c r="W25" t="str">
        <f>IFERROR(IF(AA25=1,0,S25*Witterungsbereinigung!F18+'Schritt 2a Wärmeverbr. Kat. 1-4'!T25),"")</f>
        <v/>
      </c>
      <c r="X25">
        <f t="shared" si="12"/>
        <v>0</v>
      </c>
      <c r="Y25">
        <f t="shared" si="13"/>
        <v>1</v>
      </c>
      <c r="Z25" t="b">
        <f t="shared" si="4"/>
        <v>1</v>
      </c>
      <c r="AA25" t="str">
        <f t="shared" si="5"/>
        <v/>
      </c>
      <c r="AB25" s="234" t="str">
        <f t="shared" si="9"/>
        <v/>
      </c>
    </row>
    <row r="26" spans="1:28" x14ac:dyDescent="0.25">
      <c r="A26" s="486">
        <v>17</v>
      </c>
      <c r="B26" s="550"/>
      <c r="C26" s="71"/>
      <c r="D26" s="71"/>
      <c r="E26" s="638"/>
      <c r="F26" s="447"/>
      <c r="G26" s="448"/>
      <c r="H26" s="221"/>
      <c r="I26" s="125"/>
      <c r="J26" s="191">
        <f>IFERROR(IF(I26="zentral",VLOOKUP(D26,Gebäudekat.!$C$6:$F$72,4,FALSE),0),0)</f>
        <v>0</v>
      </c>
      <c r="K26" s="65"/>
      <c r="L26" s="61"/>
      <c r="M26" s="168"/>
      <c r="N26" s="113" t="str">
        <f>IFERROR(IF(Witterungsbereinigung!F19="","",(W26)),"")</f>
        <v/>
      </c>
      <c r="O26" s="38" t="str">
        <f t="shared" si="0"/>
        <v/>
      </c>
      <c r="P26" s="114" t="str">
        <f t="shared" si="1"/>
        <v/>
      </c>
      <c r="Q26" s="101" t="str">
        <f>IFERROR(IF($P26="","",($P26/VLOOKUP($D26,Gebäudekat.!$C$6:$D$72,2,FALSE))-1),"k.A.")</f>
        <v/>
      </c>
      <c r="R26" t="str">
        <f>IFERROR(VLOOKUP('Schritt 2a Wärmeverbr. Kat. 1-4'!$D26,Gebäudekat.!$C$6:$G$72,5,FALSE),"")</f>
        <v/>
      </c>
      <c r="S26">
        <f>IFERROR(('Schritt 2a Wärmeverbr. Kat. 1-4'!M26-(M26*U26)),"")</f>
        <v>0</v>
      </c>
      <c r="T26">
        <f>IFERROR('Schritt 2a Wärmeverbr. Kat. 1-4'!M26*U26,"")</f>
        <v>0</v>
      </c>
      <c r="U26">
        <f>IF('Schritt 2a Wärmeverbr. Kat. 1-4'!J26="","",'Schritt 2a Wärmeverbr. Kat. 1-4'!J26/100)</f>
        <v>0</v>
      </c>
      <c r="V26" s="36" t="str">
        <f>IF('Schritt 2a Wärmeverbr. Kat. 1-4'!K26&lt;&gt;"",DATE(YEAR('Schritt 2a Wärmeverbr. Kat. 1-4'!K26),MONTH('Schritt 2a Wärmeverbr. Kat. 1-4'!K26),1),"")</f>
        <v/>
      </c>
      <c r="W26" t="str">
        <f>IFERROR(IF(AA26=1,0,S26*Witterungsbereinigung!F19+'Schritt 2a Wärmeverbr. Kat. 1-4'!T26),"")</f>
        <v/>
      </c>
      <c r="X26">
        <f t="shared" si="12"/>
        <v>0</v>
      </c>
      <c r="Y26">
        <f t="shared" si="13"/>
        <v>1</v>
      </c>
      <c r="Z26" t="b">
        <f t="shared" si="4"/>
        <v>1</v>
      </c>
      <c r="AA26" t="str">
        <f t="shared" si="5"/>
        <v/>
      </c>
      <c r="AB26" s="234" t="str">
        <f t="shared" si="9"/>
        <v/>
      </c>
    </row>
    <row r="27" spans="1:28" x14ac:dyDescent="0.25">
      <c r="A27" s="486">
        <v>18</v>
      </c>
      <c r="B27" s="550"/>
      <c r="C27" s="71"/>
      <c r="D27" s="71"/>
      <c r="E27" s="638"/>
      <c r="F27" s="447"/>
      <c r="G27" s="448"/>
      <c r="H27" s="221"/>
      <c r="I27" s="125"/>
      <c r="J27" s="191">
        <f>IFERROR(IF(I27="zentral",VLOOKUP(D27,Gebäudekat.!$C$6:$F$72,4,FALSE),0),0)</f>
        <v>0</v>
      </c>
      <c r="K27" s="65"/>
      <c r="L27" s="61"/>
      <c r="M27" s="168"/>
      <c r="N27" s="113" t="str">
        <f>IFERROR(IF(Witterungsbereinigung!F20="","",(W27)),"")</f>
        <v/>
      </c>
      <c r="O27" s="38" t="str">
        <f t="shared" si="0"/>
        <v/>
      </c>
      <c r="P27" s="114" t="str">
        <f t="shared" si="1"/>
        <v/>
      </c>
      <c r="Q27" s="101" t="str">
        <f>IFERROR(IF($P27="","",($P27/VLOOKUP($D27,Gebäudekat.!$C$6:$D$72,2,FALSE))-1),"k.A.")</f>
        <v/>
      </c>
      <c r="R27" t="str">
        <f>IFERROR(VLOOKUP('Schritt 2a Wärmeverbr. Kat. 1-4'!$D27,Gebäudekat.!$C$6:$G$72,5,FALSE),"")</f>
        <v/>
      </c>
      <c r="S27">
        <f>IFERROR(('Schritt 2a Wärmeverbr. Kat. 1-4'!M27-(M27*U27)),"")</f>
        <v>0</v>
      </c>
      <c r="T27">
        <f>IFERROR('Schritt 2a Wärmeverbr. Kat. 1-4'!M27*U27,"")</f>
        <v>0</v>
      </c>
      <c r="U27">
        <f>IF('Schritt 2a Wärmeverbr. Kat. 1-4'!J27="","",'Schritt 2a Wärmeverbr. Kat. 1-4'!J27/100)</f>
        <v>0</v>
      </c>
      <c r="V27" s="36" t="str">
        <f>IF('Schritt 2a Wärmeverbr. Kat. 1-4'!K27&lt;&gt;"",DATE(YEAR('Schritt 2a Wärmeverbr. Kat. 1-4'!K27),MONTH('Schritt 2a Wärmeverbr. Kat. 1-4'!K27),1),"")</f>
        <v/>
      </c>
      <c r="W27" t="str">
        <f>IFERROR(IF(AA27=1,0,S27*Witterungsbereinigung!F20+'Schritt 2a Wärmeverbr. Kat. 1-4'!T27),"")</f>
        <v/>
      </c>
      <c r="X27">
        <f t="shared" si="12"/>
        <v>0</v>
      </c>
      <c r="Y27">
        <f t="shared" si="13"/>
        <v>1</v>
      </c>
      <c r="Z27" t="b">
        <f t="shared" si="4"/>
        <v>1</v>
      </c>
      <c r="AA27" t="str">
        <f t="shared" si="5"/>
        <v/>
      </c>
      <c r="AB27" s="234" t="str">
        <f t="shared" si="9"/>
        <v/>
      </c>
    </row>
    <row r="28" spans="1:28" x14ac:dyDescent="0.25">
      <c r="A28" s="486">
        <v>19</v>
      </c>
      <c r="B28" s="550"/>
      <c r="C28" s="71"/>
      <c r="D28" s="71"/>
      <c r="E28" s="638"/>
      <c r="F28" s="447"/>
      <c r="G28" s="448"/>
      <c r="H28" s="221"/>
      <c r="I28" s="125"/>
      <c r="J28" s="191">
        <f>IFERROR(IF(I28="zentral",VLOOKUP(D28,Gebäudekat.!$C$6:$F$72,4,FALSE),0),0)</f>
        <v>0</v>
      </c>
      <c r="K28" s="65"/>
      <c r="L28" s="61"/>
      <c r="M28" s="168"/>
      <c r="N28" s="113" t="str">
        <f>IFERROR(IF(Witterungsbereinigung!F21="","",(W28)),"")</f>
        <v/>
      </c>
      <c r="O28" s="38" t="str">
        <f t="shared" si="0"/>
        <v/>
      </c>
      <c r="P28" s="114" t="str">
        <f t="shared" si="1"/>
        <v/>
      </c>
      <c r="Q28" s="101" t="str">
        <f>IFERROR(IF($P28="","",($P28/VLOOKUP($D28,Gebäudekat.!$C$6:$D$72,2,FALSE))-1),"k.A.")</f>
        <v/>
      </c>
      <c r="R28" t="str">
        <f>IFERROR(VLOOKUP('Schritt 2a Wärmeverbr. Kat. 1-4'!$D28,Gebäudekat.!$C$6:$G$72,5,FALSE),"")</f>
        <v/>
      </c>
      <c r="S28">
        <f>IFERROR(('Schritt 2a Wärmeverbr. Kat. 1-4'!M28-(M28*U28)),"")</f>
        <v>0</v>
      </c>
      <c r="T28">
        <f>IFERROR('Schritt 2a Wärmeverbr. Kat. 1-4'!M28*U28,"")</f>
        <v>0</v>
      </c>
      <c r="U28">
        <f>IF('Schritt 2a Wärmeverbr. Kat. 1-4'!J28="","",'Schritt 2a Wärmeverbr. Kat. 1-4'!J28/100)</f>
        <v>0</v>
      </c>
      <c r="V28" s="36" t="str">
        <f>IF('Schritt 2a Wärmeverbr. Kat. 1-4'!K28&lt;&gt;"",DATE(YEAR('Schritt 2a Wärmeverbr. Kat. 1-4'!K28),MONTH('Schritt 2a Wärmeverbr. Kat. 1-4'!K28),1),"")</f>
        <v/>
      </c>
      <c r="W28" t="str">
        <f>IFERROR(IF(AA28=1,0,S28*Witterungsbereinigung!F21+'Schritt 2a Wärmeverbr. Kat. 1-4'!T28),"")</f>
        <v/>
      </c>
      <c r="X28">
        <f t="shared" si="12"/>
        <v>0</v>
      </c>
      <c r="Y28">
        <f t="shared" si="13"/>
        <v>1</v>
      </c>
      <c r="Z28" t="b">
        <f t="shared" si="4"/>
        <v>1</v>
      </c>
      <c r="AA28" t="str">
        <f t="shared" si="5"/>
        <v/>
      </c>
      <c r="AB28" s="234" t="str">
        <f t="shared" si="9"/>
        <v/>
      </c>
    </row>
    <row r="29" spans="1:28" x14ac:dyDescent="0.25">
      <c r="A29" s="486">
        <v>20</v>
      </c>
      <c r="B29" s="550"/>
      <c r="C29" s="71"/>
      <c r="D29" s="71"/>
      <c r="E29" s="638"/>
      <c r="F29" s="447"/>
      <c r="G29" s="448"/>
      <c r="H29" s="221"/>
      <c r="I29" s="125"/>
      <c r="J29" s="191">
        <f>IFERROR(IF(I29="zentral",VLOOKUP(D29,Gebäudekat.!$C$6:$F$72,4,FALSE),0),0)</f>
        <v>0</v>
      </c>
      <c r="K29" s="65"/>
      <c r="L29" s="61"/>
      <c r="M29" s="168"/>
      <c r="N29" s="113" t="str">
        <f>IFERROR(IF(Witterungsbereinigung!F22="","",(W29)),"")</f>
        <v/>
      </c>
      <c r="O29" s="38" t="str">
        <f t="shared" si="0"/>
        <v/>
      </c>
      <c r="P29" s="114" t="str">
        <f t="shared" si="1"/>
        <v/>
      </c>
      <c r="Q29" s="101" t="str">
        <f>IFERROR(IF($P29="","",($P29/VLOOKUP($D29,Gebäudekat.!$C$6:$D$72,2,FALSE))-1),"k.A.")</f>
        <v/>
      </c>
      <c r="R29" t="str">
        <f>IFERROR(VLOOKUP('Schritt 2a Wärmeverbr. Kat. 1-4'!$D29,Gebäudekat.!$C$6:$G$72,5,FALSE),"")</f>
        <v/>
      </c>
      <c r="S29">
        <f>IFERROR(('Schritt 2a Wärmeverbr. Kat. 1-4'!M29-(M29*U29)),"")</f>
        <v>0</v>
      </c>
      <c r="T29">
        <f>IFERROR('Schritt 2a Wärmeverbr. Kat. 1-4'!M29*U29,"")</f>
        <v>0</v>
      </c>
      <c r="U29">
        <f>IF('Schritt 2a Wärmeverbr. Kat. 1-4'!J29="","",'Schritt 2a Wärmeverbr. Kat. 1-4'!J29/100)</f>
        <v>0</v>
      </c>
      <c r="V29" s="36" t="str">
        <f>IF('Schritt 2a Wärmeverbr. Kat. 1-4'!K29&lt;&gt;"",DATE(YEAR('Schritt 2a Wärmeverbr. Kat. 1-4'!K29),MONTH('Schritt 2a Wärmeverbr. Kat. 1-4'!K29),1),"")</f>
        <v/>
      </c>
      <c r="W29" t="str">
        <f>IFERROR(IF(AA29=1,0,S29*Witterungsbereinigung!F22+'Schritt 2a Wärmeverbr. Kat. 1-4'!T29),"")</f>
        <v/>
      </c>
      <c r="X29">
        <f t="shared" si="12"/>
        <v>0</v>
      </c>
      <c r="Y29">
        <f t="shared" si="13"/>
        <v>1</v>
      </c>
      <c r="Z29" t="b">
        <f t="shared" si="4"/>
        <v>1</v>
      </c>
      <c r="AA29" t="str">
        <f t="shared" si="5"/>
        <v/>
      </c>
      <c r="AB29" s="234" t="str">
        <f t="shared" si="9"/>
        <v/>
      </c>
    </row>
    <row r="30" spans="1:28" x14ac:dyDescent="0.25">
      <c r="A30" s="486">
        <v>21</v>
      </c>
      <c r="B30" s="550"/>
      <c r="C30" s="71"/>
      <c r="D30" s="71"/>
      <c r="E30" s="638"/>
      <c r="F30" s="447"/>
      <c r="G30" s="448"/>
      <c r="H30" s="221"/>
      <c r="I30" s="125"/>
      <c r="J30" s="191">
        <f>IFERROR(IF(I30="zentral",VLOOKUP(D30,Gebäudekat.!$C$6:$F$72,4,FALSE),0),0)</f>
        <v>0</v>
      </c>
      <c r="K30" s="65"/>
      <c r="L30" s="61"/>
      <c r="M30" s="168"/>
      <c r="N30" s="113" t="str">
        <f>IFERROR(IF(Witterungsbereinigung!F23="","",(W30)),"")</f>
        <v/>
      </c>
      <c r="O30" s="38" t="str">
        <f t="shared" si="0"/>
        <v/>
      </c>
      <c r="P30" s="114" t="str">
        <f t="shared" si="1"/>
        <v/>
      </c>
      <c r="Q30" s="101" t="str">
        <f>IFERROR(IF($P30="","",($P30/VLOOKUP($D30,Gebäudekat.!$C$6:$D$72,2,FALSE))-1),"k.A.")</f>
        <v/>
      </c>
      <c r="R30" t="str">
        <f>IFERROR(VLOOKUP('Schritt 2a Wärmeverbr. Kat. 1-4'!$D30,Gebäudekat.!$C$6:$G$72,5,FALSE),"")</f>
        <v/>
      </c>
      <c r="S30">
        <f>IFERROR(('Schritt 2a Wärmeverbr. Kat. 1-4'!M30-(M30*U30)),"")</f>
        <v>0</v>
      </c>
      <c r="T30">
        <f>IFERROR('Schritt 2a Wärmeverbr. Kat. 1-4'!M30*U30,"")</f>
        <v>0</v>
      </c>
      <c r="U30">
        <f>IF('Schritt 2a Wärmeverbr. Kat. 1-4'!J30="","",'Schritt 2a Wärmeverbr. Kat. 1-4'!J30/100)</f>
        <v>0</v>
      </c>
      <c r="V30" s="36" t="str">
        <f>IF('Schritt 2a Wärmeverbr. Kat. 1-4'!K30&lt;&gt;"",DATE(YEAR('Schritt 2a Wärmeverbr. Kat. 1-4'!K30),MONTH('Schritt 2a Wärmeverbr. Kat. 1-4'!K30),1),"")</f>
        <v/>
      </c>
      <c r="W30" t="str">
        <f>IFERROR(IF(AA30=1,0,S30*Witterungsbereinigung!F23+'Schritt 2a Wärmeverbr. Kat. 1-4'!T30),"")</f>
        <v/>
      </c>
      <c r="X30">
        <f t="shared" si="12"/>
        <v>0</v>
      </c>
      <c r="Y30">
        <f t="shared" si="13"/>
        <v>1</v>
      </c>
      <c r="Z30" t="b">
        <f t="shared" si="4"/>
        <v>1</v>
      </c>
      <c r="AA30" t="str">
        <f t="shared" si="5"/>
        <v/>
      </c>
      <c r="AB30" s="234" t="str">
        <f t="shared" si="9"/>
        <v/>
      </c>
    </row>
    <row r="31" spans="1:28" x14ac:dyDescent="0.25">
      <c r="A31" s="486">
        <v>22</v>
      </c>
      <c r="B31" s="550"/>
      <c r="C31" s="71"/>
      <c r="D31" s="71"/>
      <c r="E31" s="638"/>
      <c r="F31" s="447"/>
      <c r="G31" s="448"/>
      <c r="H31" s="221"/>
      <c r="I31" s="125"/>
      <c r="J31" s="191">
        <f>IFERROR(IF(I31="zentral",VLOOKUP(D31,Gebäudekat.!$C$6:$F$72,4,FALSE),0),0)</f>
        <v>0</v>
      </c>
      <c r="K31" s="65"/>
      <c r="L31" s="61"/>
      <c r="M31" s="168"/>
      <c r="N31" s="113" t="str">
        <f>IFERROR(IF(Witterungsbereinigung!F24="","",(W31)),"")</f>
        <v/>
      </c>
      <c r="O31" s="38" t="str">
        <f t="shared" si="0"/>
        <v/>
      </c>
      <c r="P31" s="114" t="str">
        <f t="shared" si="1"/>
        <v/>
      </c>
      <c r="Q31" s="101" t="str">
        <f>IFERROR(IF($P31="","",($P31/VLOOKUP($D31,Gebäudekat.!$C$6:$D$72,2,FALSE))-1),"k.A.")</f>
        <v/>
      </c>
      <c r="R31" t="str">
        <f>IFERROR(VLOOKUP('Schritt 2a Wärmeverbr. Kat. 1-4'!$D31,Gebäudekat.!$C$6:$G$72,5,FALSE),"")</f>
        <v/>
      </c>
      <c r="S31">
        <f>IFERROR(('Schritt 2a Wärmeverbr. Kat. 1-4'!M31-(M31*U31)),"")</f>
        <v>0</v>
      </c>
      <c r="T31">
        <f>IFERROR('Schritt 2a Wärmeverbr. Kat. 1-4'!M31*U31,"")</f>
        <v>0</v>
      </c>
      <c r="U31">
        <f>IF('Schritt 2a Wärmeverbr. Kat. 1-4'!J31="","",'Schritt 2a Wärmeverbr. Kat. 1-4'!J31/100)</f>
        <v>0</v>
      </c>
      <c r="V31" s="36" t="str">
        <f>IF('Schritt 2a Wärmeverbr. Kat. 1-4'!K31&lt;&gt;"",DATE(YEAR('Schritt 2a Wärmeverbr. Kat. 1-4'!K31),MONTH('Schritt 2a Wärmeverbr. Kat. 1-4'!K31),1),"")</f>
        <v/>
      </c>
      <c r="W31" t="str">
        <f>IFERROR(IF(AA31=1,0,S31*Witterungsbereinigung!F24+'Schritt 2a Wärmeverbr. Kat. 1-4'!T31),"")</f>
        <v/>
      </c>
      <c r="X31">
        <f t="shared" si="12"/>
        <v>0</v>
      </c>
      <c r="Y31">
        <f t="shared" si="13"/>
        <v>1</v>
      </c>
      <c r="Z31" t="b">
        <f t="shared" si="4"/>
        <v>1</v>
      </c>
      <c r="AA31" t="str">
        <f t="shared" si="5"/>
        <v/>
      </c>
      <c r="AB31" s="234" t="str">
        <f t="shared" si="9"/>
        <v/>
      </c>
    </row>
    <row r="32" spans="1:28" x14ac:dyDescent="0.25">
      <c r="A32" s="486">
        <v>23</v>
      </c>
      <c r="B32" s="550"/>
      <c r="C32" s="71"/>
      <c r="D32" s="71"/>
      <c r="E32" s="638"/>
      <c r="F32" s="447"/>
      <c r="G32" s="448"/>
      <c r="H32" s="221"/>
      <c r="I32" s="125"/>
      <c r="J32" s="191">
        <f>IFERROR(IF(I32="zentral",VLOOKUP(D32,Gebäudekat.!$C$6:$F$72,4,FALSE),0),0)</f>
        <v>0</v>
      </c>
      <c r="K32" s="65"/>
      <c r="L32" s="61"/>
      <c r="M32" s="168"/>
      <c r="N32" s="113" t="str">
        <f>IFERROR(IF(Witterungsbereinigung!F25="","",(W32)),"")</f>
        <v/>
      </c>
      <c r="O32" s="38" t="str">
        <f t="shared" si="0"/>
        <v/>
      </c>
      <c r="P32" s="114" t="str">
        <f t="shared" si="1"/>
        <v/>
      </c>
      <c r="Q32" s="101" t="str">
        <f>IFERROR(IF($P32="","",($P32/VLOOKUP($D32,Gebäudekat.!$C$6:$D$72,2,FALSE))-1),"k.A.")</f>
        <v/>
      </c>
      <c r="R32" t="str">
        <f>IFERROR(VLOOKUP('Schritt 2a Wärmeverbr. Kat. 1-4'!$D32,Gebäudekat.!$C$6:$G$72,5,FALSE),"")</f>
        <v/>
      </c>
      <c r="S32">
        <f>IFERROR(('Schritt 2a Wärmeverbr. Kat. 1-4'!M32-(M32*U32)),"")</f>
        <v>0</v>
      </c>
      <c r="T32">
        <f>IFERROR('Schritt 2a Wärmeverbr. Kat. 1-4'!M32*U32,"")</f>
        <v>0</v>
      </c>
      <c r="U32">
        <f>IF('Schritt 2a Wärmeverbr. Kat. 1-4'!J32="","",'Schritt 2a Wärmeverbr. Kat. 1-4'!J32/100)</f>
        <v>0</v>
      </c>
      <c r="V32" s="36" t="str">
        <f>IF('Schritt 2a Wärmeverbr. Kat. 1-4'!K32&lt;&gt;"",DATE(YEAR('Schritt 2a Wärmeverbr. Kat. 1-4'!K32),MONTH('Schritt 2a Wärmeverbr. Kat. 1-4'!K32),1),"")</f>
        <v/>
      </c>
      <c r="W32" t="str">
        <f>IFERROR(IF(AA32=1,0,S32*Witterungsbereinigung!F25+'Schritt 2a Wärmeverbr. Kat. 1-4'!T32),"")</f>
        <v/>
      </c>
      <c r="X32">
        <f t="shared" si="12"/>
        <v>0</v>
      </c>
      <c r="Y32">
        <f t="shared" si="13"/>
        <v>1</v>
      </c>
      <c r="Z32" t="b">
        <f t="shared" si="4"/>
        <v>1</v>
      </c>
      <c r="AA32" t="str">
        <f t="shared" si="5"/>
        <v/>
      </c>
      <c r="AB32" s="234" t="str">
        <f t="shared" si="9"/>
        <v/>
      </c>
    </row>
    <row r="33" spans="1:28" x14ac:dyDescent="0.25">
      <c r="A33" s="486">
        <v>24</v>
      </c>
      <c r="B33" s="550"/>
      <c r="C33" s="71"/>
      <c r="D33" s="71"/>
      <c r="E33" s="638"/>
      <c r="F33" s="447"/>
      <c r="G33" s="448"/>
      <c r="H33" s="221"/>
      <c r="I33" s="125"/>
      <c r="J33" s="191">
        <f>IFERROR(IF(I33="zentral",VLOOKUP(D33,Gebäudekat.!$C$6:$F$72,4,FALSE),0),0)</f>
        <v>0</v>
      </c>
      <c r="K33" s="65"/>
      <c r="L33" s="61"/>
      <c r="M33" s="168"/>
      <c r="N33" s="113" t="str">
        <f>IFERROR(IF(Witterungsbereinigung!F26="","",(W33)),"")</f>
        <v/>
      </c>
      <c r="O33" s="38" t="str">
        <f t="shared" si="0"/>
        <v/>
      </c>
      <c r="P33" s="114" t="str">
        <f t="shared" si="1"/>
        <v/>
      </c>
      <c r="Q33" s="101" t="str">
        <f>IFERROR(IF($P33="","",($P33/VLOOKUP($D33,Gebäudekat.!$C$6:$D$72,2,FALSE))-1),"k.A.")</f>
        <v/>
      </c>
      <c r="R33" t="str">
        <f>IFERROR(VLOOKUP('Schritt 2a Wärmeverbr. Kat. 1-4'!$D33,Gebäudekat.!$C$6:$G$72,5,FALSE),"")</f>
        <v/>
      </c>
      <c r="S33">
        <f>IFERROR(('Schritt 2a Wärmeverbr. Kat. 1-4'!M33-(M33*U33)),"")</f>
        <v>0</v>
      </c>
      <c r="T33">
        <f>IFERROR('Schritt 2a Wärmeverbr. Kat. 1-4'!M33*U33,"")</f>
        <v>0</v>
      </c>
      <c r="U33">
        <f>IF('Schritt 2a Wärmeverbr. Kat. 1-4'!J33="","",'Schritt 2a Wärmeverbr. Kat. 1-4'!J33/100)</f>
        <v>0</v>
      </c>
      <c r="V33" s="36" t="str">
        <f>IF('Schritt 2a Wärmeverbr. Kat. 1-4'!K33&lt;&gt;"",DATE(YEAR('Schritt 2a Wärmeverbr. Kat. 1-4'!K33),MONTH('Schritt 2a Wärmeverbr. Kat. 1-4'!K33),1),"")</f>
        <v/>
      </c>
      <c r="W33" t="str">
        <f>IFERROR(IF(AA33=1,0,S33*Witterungsbereinigung!F26+'Schritt 2a Wärmeverbr. Kat. 1-4'!T33),"")</f>
        <v/>
      </c>
      <c r="X33">
        <f t="shared" si="12"/>
        <v>0</v>
      </c>
      <c r="Y33">
        <f t="shared" si="13"/>
        <v>1</v>
      </c>
      <c r="Z33" t="b">
        <f t="shared" si="4"/>
        <v>1</v>
      </c>
      <c r="AA33" t="str">
        <f t="shared" si="5"/>
        <v/>
      </c>
      <c r="AB33" s="234" t="str">
        <f t="shared" si="9"/>
        <v/>
      </c>
    </row>
    <row r="34" spans="1:28" x14ac:dyDescent="0.25">
      <c r="A34" s="486">
        <v>25</v>
      </c>
      <c r="B34" s="550"/>
      <c r="C34" s="71"/>
      <c r="D34" s="71"/>
      <c r="E34" s="638"/>
      <c r="F34" s="447"/>
      <c r="G34" s="448"/>
      <c r="H34" s="221"/>
      <c r="I34" s="125"/>
      <c r="J34" s="191">
        <f>IFERROR(IF(I34="zentral",VLOOKUP(D34,Gebäudekat.!$C$6:$F$72,4,FALSE),0),0)</f>
        <v>0</v>
      </c>
      <c r="K34" s="65"/>
      <c r="L34" s="61"/>
      <c r="M34" s="168"/>
      <c r="N34" s="113" t="str">
        <f>IFERROR(IF(Witterungsbereinigung!F27="","",(W34)),"")</f>
        <v/>
      </c>
      <c r="O34" s="38" t="str">
        <f t="shared" si="0"/>
        <v/>
      </c>
      <c r="P34" s="114" t="str">
        <f t="shared" si="1"/>
        <v/>
      </c>
      <c r="Q34" s="101" t="str">
        <f>IFERROR(IF($P34="","",($P34/VLOOKUP($D34,Gebäudekat.!$C$6:$D$72,2,FALSE))-1),"k.A.")</f>
        <v/>
      </c>
      <c r="R34" t="str">
        <f>IFERROR(VLOOKUP('Schritt 2a Wärmeverbr. Kat. 1-4'!$D34,Gebäudekat.!$C$6:$G$72,5,FALSE),"")</f>
        <v/>
      </c>
      <c r="S34">
        <f>IFERROR(('Schritt 2a Wärmeverbr. Kat. 1-4'!M34-(M34*U34)),"")</f>
        <v>0</v>
      </c>
      <c r="T34">
        <f>IFERROR('Schritt 2a Wärmeverbr. Kat. 1-4'!M34*U34,"")</f>
        <v>0</v>
      </c>
      <c r="U34">
        <f>IF('Schritt 2a Wärmeverbr. Kat. 1-4'!J34="","",'Schritt 2a Wärmeverbr. Kat. 1-4'!J34/100)</f>
        <v>0</v>
      </c>
      <c r="V34" s="36" t="str">
        <f>IF('Schritt 2a Wärmeverbr. Kat. 1-4'!K34&lt;&gt;"",DATE(YEAR('Schritt 2a Wärmeverbr. Kat. 1-4'!K34),MONTH('Schritt 2a Wärmeverbr. Kat. 1-4'!K34),1),"")</f>
        <v/>
      </c>
      <c r="W34" t="str">
        <f>IFERROR(IF(AA34=1,0,S34*Witterungsbereinigung!F27+'Schritt 2a Wärmeverbr. Kat. 1-4'!T34),"")</f>
        <v/>
      </c>
      <c r="X34">
        <f t="shared" si="12"/>
        <v>0</v>
      </c>
      <c r="Y34">
        <f t="shared" si="13"/>
        <v>1</v>
      </c>
      <c r="Z34" t="b">
        <f t="shared" si="4"/>
        <v>1</v>
      </c>
      <c r="AA34" t="str">
        <f t="shared" si="5"/>
        <v/>
      </c>
      <c r="AB34" s="234" t="str">
        <f t="shared" si="9"/>
        <v/>
      </c>
    </row>
    <row r="35" spans="1:28" x14ac:dyDescent="0.25">
      <c r="A35" s="486">
        <v>26</v>
      </c>
      <c r="B35" s="550"/>
      <c r="C35" s="71"/>
      <c r="D35" s="71"/>
      <c r="E35" s="638"/>
      <c r="F35" s="447"/>
      <c r="G35" s="448"/>
      <c r="H35" s="221"/>
      <c r="I35" s="125"/>
      <c r="J35" s="191">
        <f>IFERROR(IF(I35="zentral",VLOOKUP(D35,Gebäudekat.!$C$6:$F$72,4,FALSE),0),0)</f>
        <v>0</v>
      </c>
      <c r="K35" s="65"/>
      <c r="L35" s="61"/>
      <c r="M35" s="168"/>
      <c r="N35" s="113" t="str">
        <f>IFERROR(IF(Witterungsbereinigung!F28="","",(W35)),"")</f>
        <v/>
      </c>
      <c r="O35" s="38" t="str">
        <f t="shared" si="0"/>
        <v/>
      </c>
      <c r="P35" s="114" t="str">
        <f t="shared" si="1"/>
        <v/>
      </c>
      <c r="Q35" s="101" t="str">
        <f>IFERROR(IF($P35="","",($P35/VLOOKUP($D35,Gebäudekat.!$C$6:$D$72,2,FALSE))-1),"k.A.")</f>
        <v/>
      </c>
      <c r="R35" t="str">
        <f>IFERROR(VLOOKUP('Schritt 2a Wärmeverbr. Kat. 1-4'!$D35,Gebäudekat.!$C$6:$G$72,5,FALSE),"")</f>
        <v/>
      </c>
      <c r="S35">
        <f>IFERROR(('Schritt 2a Wärmeverbr. Kat. 1-4'!M35-(M35*U35)),"")</f>
        <v>0</v>
      </c>
      <c r="T35">
        <f>IFERROR('Schritt 2a Wärmeverbr. Kat. 1-4'!M35*U35,"")</f>
        <v>0</v>
      </c>
      <c r="U35">
        <f>IF('Schritt 2a Wärmeverbr. Kat. 1-4'!J35="","",'Schritt 2a Wärmeverbr. Kat. 1-4'!J35/100)</f>
        <v>0</v>
      </c>
      <c r="V35" s="36" t="str">
        <f>IF('Schritt 2a Wärmeverbr. Kat. 1-4'!K35&lt;&gt;"",DATE(YEAR('Schritt 2a Wärmeverbr. Kat. 1-4'!K35),MONTH('Schritt 2a Wärmeverbr. Kat. 1-4'!K35),1),"")</f>
        <v/>
      </c>
      <c r="W35" t="str">
        <f>IFERROR(IF(AA35=1,0,S35*Witterungsbereinigung!F28+'Schritt 2a Wärmeverbr. Kat. 1-4'!T35),"")</f>
        <v/>
      </c>
      <c r="X35">
        <f t="shared" si="12"/>
        <v>0</v>
      </c>
      <c r="Y35">
        <f t="shared" si="13"/>
        <v>1</v>
      </c>
      <c r="Z35" t="b">
        <f t="shared" si="4"/>
        <v>1</v>
      </c>
      <c r="AA35" t="str">
        <f t="shared" si="5"/>
        <v/>
      </c>
      <c r="AB35" s="234" t="str">
        <f t="shared" si="9"/>
        <v/>
      </c>
    </row>
    <row r="36" spans="1:28" x14ac:dyDescent="0.25">
      <c r="A36" s="486">
        <v>27</v>
      </c>
      <c r="B36" s="550"/>
      <c r="C36" s="71"/>
      <c r="D36" s="71"/>
      <c r="E36" s="638"/>
      <c r="F36" s="447"/>
      <c r="G36" s="448"/>
      <c r="H36" s="221"/>
      <c r="I36" s="125"/>
      <c r="J36" s="191">
        <f>IFERROR(IF(I36="zentral",VLOOKUP(D36,Gebäudekat.!$C$6:$F$72,4,FALSE),0),0)</f>
        <v>0</v>
      </c>
      <c r="K36" s="65"/>
      <c r="L36" s="61"/>
      <c r="M36" s="168"/>
      <c r="N36" s="113" t="str">
        <f>IFERROR(IF(Witterungsbereinigung!F29="","",(W36)),"")</f>
        <v/>
      </c>
      <c r="O36" s="38" t="str">
        <f t="shared" si="0"/>
        <v/>
      </c>
      <c r="P36" s="114" t="str">
        <f t="shared" si="1"/>
        <v/>
      </c>
      <c r="Q36" s="101" t="str">
        <f>IFERROR(IF($P36="","",($P36/VLOOKUP($D36,Gebäudekat.!$C$6:$D$72,2,FALSE))-1),"k.A.")</f>
        <v/>
      </c>
      <c r="R36" t="str">
        <f>IFERROR(VLOOKUP('Schritt 2a Wärmeverbr. Kat. 1-4'!$D36,Gebäudekat.!$C$6:$G$72,5,FALSE),"")</f>
        <v/>
      </c>
      <c r="S36">
        <f>IFERROR(('Schritt 2a Wärmeverbr. Kat. 1-4'!M36-(M36*U36)),"")</f>
        <v>0</v>
      </c>
      <c r="T36">
        <f>IFERROR('Schritt 2a Wärmeverbr. Kat. 1-4'!M36*U36,"")</f>
        <v>0</v>
      </c>
      <c r="U36">
        <f>IF('Schritt 2a Wärmeverbr. Kat. 1-4'!J36="","",'Schritt 2a Wärmeverbr. Kat. 1-4'!J36/100)</f>
        <v>0</v>
      </c>
      <c r="V36" s="36" t="str">
        <f>IF('Schritt 2a Wärmeverbr. Kat. 1-4'!K36&lt;&gt;"",DATE(YEAR('Schritt 2a Wärmeverbr. Kat. 1-4'!K36),MONTH('Schritt 2a Wärmeverbr. Kat. 1-4'!K36),1),"")</f>
        <v/>
      </c>
      <c r="W36" t="str">
        <f>IFERROR(IF(AA36=1,0,S36*Witterungsbereinigung!F29+'Schritt 2a Wärmeverbr. Kat. 1-4'!T36),"")</f>
        <v/>
      </c>
      <c r="X36">
        <f t="shared" si="12"/>
        <v>0</v>
      </c>
      <c r="Y36">
        <f t="shared" si="13"/>
        <v>1</v>
      </c>
      <c r="Z36" t="b">
        <f t="shared" si="4"/>
        <v>1</v>
      </c>
      <c r="AA36" t="str">
        <f t="shared" si="5"/>
        <v/>
      </c>
      <c r="AB36" s="234" t="str">
        <f t="shared" si="9"/>
        <v/>
      </c>
    </row>
    <row r="37" spans="1:28" x14ac:dyDescent="0.25">
      <c r="A37" s="486">
        <v>28</v>
      </c>
      <c r="B37" s="550"/>
      <c r="C37" s="71"/>
      <c r="D37" s="71"/>
      <c r="E37" s="638"/>
      <c r="F37" s="447"/>
      <c r="G37" s="448"/>
      <c r="H37" s="221"/>
      <c r="I37" s="125"/>
      <c r="J37" s="191">
        <f>IFERROR(IF(I37="zentral",VLOOKUP(D37,Gebäudekat.!$C$6:$F$72,4,FALSE),0),0)</f>
        <v>0</v>
      </c>
      <c r="K37" s="65"/>
      <c r="L37" s="61"/>
      <c r="M37" s="168"/>
      <c r="N37" s="113" t="str">
        <f>IFERROR(IF(Witterungsbereinigung!F30="","",(W37)),"")</f>
        <v/>
      </c>
      <c r="O37" s="38" t="str">
        <f t="shared" si="0"/>
        <v/>
      </c>
      <c r="P37" s="114" t="str">
        <f t="shared" si="1"/>
        <v/>
      </c>
      <c r="Q37" s="101" t="str">
        <f>IFERROR(IF($P37="","",($P37/VLOOKUP($D37,Gebäudekat.!$C$6:$D$72,2,FALSE))-1),"k.A.")</f>
        <v/>
      </c>
      <c r="R37" t="str">
        <f>IFERROR(VLOOKUP('Schritt 2a Wärmeverbr. Kat. 1-4'!$D37,Gebäudekat.!$C$6:$G$72,5,FALSE),"")</f>
        <v/>
      </c>
      <c r="S37">
        <f>IFERROR(('Schritt 2a Wärmeverbr. Kat. 1-4'!M37-(M37*U37)),"")</f>
        <v>0</v>
      </c>
      <c r="T37">
        <f>IFERROR('Schritt 2a Wärmeverbr. Kat. 1-4'!M37*U37,"")</f>
        <v>0</v>
      </c>
      <c r="U37">
        <f>IF('Schritt 2a Wärmeverbr. Kat. 1-4'!J37="","",'Schritt 2a Wärmeverbr. Kat. 1-4'!J37/100)</f>
        <v>0</v>
      </c>
      <c r="V37" s="36" t="str">
        <f>IF('Schritt 2a Wärmeverbr. Kat. 1-4'!K37&lt;&gt;"",DATE(YEAR('Schritt 2a Wärmeverbr. Kat. 1-4'!K37),MONTH('Schritt 2a Wärmeverbr. Kat. 1-4'!K37),1),"")</f>
        <v/>
      </c>
      <c r="W37" t="str">
        <f>IFERROR(IF(AA37=1,0,S37*Witterungsbereinigung!F30+'Schritt 2a Wärmeverbr. Kat. 1-4'!T37),"")</f>
        <v/>
      </c>
      <c r="X37">
        <f t="shared" si="12"/>
        <v>0</v>
      </c>
      <c r="Y37">
        <f t="shared" si="13"/>
        <v>1</v>
      </c>
      <c r="Z37" t="b">
        <f t="shared" si="4"/>
        <v>1</v>
      </c>
      <c r="AA37" t="str">
        <f t="shared" si="5"/>
        <v/>
      </c>
      <c r="AB37" s="234" t="str">
        <f t="shared" si="9"/>
        <v/>
      </c>
    </row>
    <row r="38" spans="1:28" x14ac:dyDescent="0.25">
      <c r="A38" s="486">
        <v>29</v>
      </c>
      <c r="B38" s="550"/>
      <c r="C38" s="71"/>
      <c r="D38" s="71"/>
      <c r="E38" s="638"/>
      <c r="F38" s="447"/>
      <c r="G38" s="448"/>
      <c r="H38" s="221"/>
      <c r="I38" s="125"/>
      <c r="J38" s="191">
        <f>IFERROR(IF(I38="zentral",VLOOKUP(D38,Gebäudekat.!$C$6:$F$72,4,FALSE),0),0)</f>
        <v>0</v>
      </c>
      <c r="K38" s="65"/>
      <c r="L38" s="61"/>
      <c r="M38" s="168"/>
      <c r="N38" s="113" t="str">
        <f>IFERROR(IF(Witterungsbereinigung!F31="","",(W38)),"")</f>
        <v/>
      </c>
      <c r="O38" s="38" t="str">
        <f t="shared" si="0"/>
        <v/>
      </c>
      <c r="P38" s="114" t="str">
        <f t="shared" si="1"/>
        <v/>
      </c>
      <c r="Q38" s="101" t="str">
        <f>IFERROR(IF($P38="","",($P38/VLOOKUP($D38,Gebäudekat.!$C$6:$D$72,2,FALSE))-1),"k.A.")</f>
        <v/>
      </c>
      <c r="R38" t="str">
        <f>IFERROR(VLOOKUP('Schritt 2a Wärmeverbr. Kat. 1-4'!$D38,Gebäudekat.!$C$6:$G$72,5,FALSE),"")</f>
        <v/>
      </c>
      <c r="S38">
        <f>IFERROR(('Schritt 2a Wärmeverbr. Kat. 1-4'!M38-(M38*U38)),"")</f>
        <v>0</v>
      </c>
      <c r="T38">
        <f>IFERROR('Schritt 2a Wärmeverbr. Kat. 1-4'!M38*U38,"")</f>
        <v>0</v>
      </c>
      <c r="U38">
        <f>IF('Schritt 2a Wärmeverbr. Kat. 1-4'!J38="","",'Schritt 2a Wärmeverbr. Kat. 1-4'!J38/100)</f>
        <v>0</v>
      </c>
      <c r="V38" s="36" t="str">
        <f>IF('Schritt 2a Wärmeverbr. Kat. 1-4'!K38&lt;&gt;"",DATE(YEAR('Schritt 2a Wärmeverbr. Kat. 1-4'!K38),MONTH('Schritt 2a Wärmeverbr. Kat. 1-4'!K38),1),"")</f>
        <v/>
      </c>
      <c r="W38" t="str">
        <f>IFERROR(IF(AA38=1,0,S38*Witterungsbereinigung!F31+'Schritt 2a Wärmeverbr. Kat. 1-4'!T38),"")</f>
        <v/>
      </c>
      <c r="X38">
        <f t="shared" si="12"/>
        <v>0</v>
      </c>
      <c r="Y38">
        <f t="shared" si="13"/>
        <v>1</v>
      </c>
      <c r="Z38" t="b">
        <f t="shared" si="4"/>
        <v>1</v>
      </c>
      <c r="AA38" t="str">
        <f t="shared" si="5"/>
        <v/>
      </c>
      <c r="AB38" s="234" t="str">
        <f t="shared" si="9"/>
        <v/>
      </c>
    </row>
    <row r="39" spans="1:28" x14ac:dyDescent="0.25">
      <c r="A39" s="486">
        <v>30</v>
      </c>
      <c r="B39" s="550"/>
      <c r="C39" s="71"/>
      <c r="D39" s="71"/>
      <c r="E39" s="638"/>
      <c r="F39" s="447"/>
      <c r="G39" s="448"/>
      <c r="H39" s="221"/>
      <c r="I39" s="125"/>
      <c r="J39" s="191">
        <f>IFERROR(IF(I39="zentral",VLOOKUP(D39,Gebäudekat.!$C$6:$F$72,4,FALSE),0),0)</f>
        <v>0</v>
      </c>
      <c r="K39" s="65"/>
      <c r="L39" s="61"/>
      <c r="M39" s="168"/>
      <c r="N39" s="113" t="str">
        <f>IFERROR(IF(Witterungsbereinigung!F32="","",(W39)),"")</f>
        <v/>
      </c>
      <c r="O39" s="38" t="str">
        <f t="shared" si="0"/>
        <v/>
      </c>
      <c r="P39" s="114" t="str">
        <f t="shared" si="1"/>
        <v/>
      </c>
      <c r="Q39" s="101" t="str">
        <f>IFERROR(IF($P39="","",($P39/VLOOKUP($D39,Gebäudekat.!$C$6:$D$72,2,FALSE))-1),"k.A.")</f>
        <v/>
      </c>
      <c r="R39" t="str">
        <f>IFERROR(VLOOKUP('Schritt 2a Wärmeverbr. Kat. 1-4'!$D39,Gebäudekat.!$C$6:$G$72,5,FALSE),"")</f>
        <v/>
      </c>
      <c r="S39">
        <f>IFERROR(('Schritt 2a Wärmeverbr. Kat. 1-4'!M39-(M39*U39)),"")</f>
        <v>0</v>
      </c>
      <c r="T39">
        <f>IFERROR('Schritt 2a Wärmeverbr. Kat. 1-4'!M39*U39,"")</f>
        <v>0</v>
      </c>
      <c r="U39">
        <f>IF('Schritt 2a Wärmeverbr. Kat. 1-4'!J39="","",'Schritt 2a Wärmeverbr. Kat. 1-4'!J39/100)</f>
        <v>0</v>
      </c>
      <c r="V39" s="36" t="str">
        <f>IF('Schritt 2a Wärmeverbr. Kat. 1-4'!K39&lt;&gt;"",DATE(YEAR('Schritt 2a Wärmeverbr. Kat. 1-4'!K39),MONTH('Schritt 2a Wärmeverbr. Kat. 1-4'!K39),1),"")</f>
        <v/>
      </c>
      <c r="W39" t="str">
        <f>IFERROR(IF(AA39=1,0,S39*Witterungsbereinigung!F32+'Schritt 2a Wärmeverbr. Kat. 1-4'!T39),"")</f>
        <v/>
      </c>
      <c r="X39">
        <f t="shared" si="12"/>
        <v>0</v>
      </c>
      <c r="Y39">
        <f t="shared" si="13"/>
        <v>1</v>
      </c>
      <c r="Z39" t="b">
        <f t="shared" si="4"/>
        <v>1</v>
      </c>
      <c r="AA39" t="str">
        <f t="shared" si="5"/>
        <v/>
      </c>
      <c r="AB39" s="234" t="str">
        <f t="shared" si="9"/>
        <v/>
      </c>
    </row>
    <row r="40" spans="1:28" x14ac:dyDescent="0.25">
      <c r="A40" s="486">
        <v>31</v>
      </c>
      <c r="B40" s="550"/>
      <c r="C40" s="71"/>
      <c r="D40" s="71"/>
      <c r="E40" s="638"/>
      <c r="F40" s="447"/>
      <c r="G40" s="448"/>
      <c r="H40" s="221"/>
      <c r="I40" s="125"/>
      <c r="J40" s="191">
        <f>IFERROR(IF(I40="zentral",VLOOKUP(D40,Gebäudekat.!$C$6:$F$72,4,FALSE),0),0)</f>
        <v>0</v>
      </c>
      <c r="K40" s="65"/>
      <c r="L40" s="61"/>
      <c r="M40" s="168"/>
      <c r="N40" s="113" t="str">
        <f>IFERROR(IF(Witterungsbereinigung!F33="","",(W40)),"")</f>
        <v/>
      </c>
      <c r="O40" s="38" t="str">
        <f t="shared" si="0"/>
        <v/>
      </c>
      <c r="P40" s="114" t="str">
        <f t="shared" si="1"/>
        <v/>
      </c>
      <c r="Q40" s="101" t="str">
        <f>IFERROR(IF($P40="","",($P40/VLOOKUP($D40,Gebäudekat.!$C$6:$D$72,2,FALSE))-1),"k.A.")</f>
        <v/>
      </c>
      <c r="R40" t="str">
        <f>IFERROR(VLOOKUP('Schritt 2a Wärmeverbr. Kat. 1-4'!$D40,Gebäudekat.!$C$6:$G$72,5,FALSE),"")</f>
        <v/>
      </c>
      <c r="S40">
        <f>IFERROR(('Schritt 2a Wärmeverbr. Kat. 1-4'!M40-(M40*U40)),"")</f>
        <v>0</v>
      </c>
      <c r="T40">
        <f>IFERROR('Schritt 2a Wärmeverbr. Kat. 1-4'!M40*U40,"")</f>
        <v>0</v>
      </c>
      <c r="U40">
        <f>IF('Schritt 2a Wärmeverbr. Kat. 1-4'!J40="","",'Schritt 2a Wärmeverbr. Kat. 1-4'!J40/100)</f>
        <v>0</v>
      </c>
      <c r="V40" s="36" t="str">
        <f>IF('Schritt 2a Wärmeverbr. Kat. 1-4'!K40&lt;&gt;"",DATE(YEAR('Schritt 2a Wärmeverbr. Kat. 1-4'!K40),MONTH('Schritt 2a Wärmeverbr. Kat. 1-4'!K40),1),"")</f>
        <v/>
      </c>
      <c r="W40" t="str">
        <f>IFERROR(IF(AA40=1,0,S40*Witterungsbereinigung!F33+'Schritt 2a Wärmeverbr. Kat. 1-4'!T40),"")</f>
        <v/>
      </c>
      <c r="X40">
        <f t="shared" si="12"/>
        <v>0</v>
      </c>
      <c r="Y40">
        <f t="shared" si="13"/>
        <v>1</v>
      </c>
      <c r="Z40" t="b">
        <f t="shared" si="4"/>
        <v>1</v>
      </c>
      <c r="AA40" t="str">
        <f t="shared" si="5"/>
        <v/>
      </c>
      <c r="AB40" s="234" t="str">
        <f t="shared" si="9"/>
        <v/>
      </c>
    </row>
    <row r="41" spans="1:28" x14ac:dyDescent="0.25">
      <c r="A41" s="486">
        <v>32</v>
      </c>
      <c r="B41" s="550"/>
      <c r="C41" s="71"/>
      <c r="D41" s="71"/>
      <c r="E41" s="638"/>
      <c r="F41" s="447"/>
      <c r="G41" s="448"/>
      <c r="H41" s="221"/>
      <c r="I41" s="125"/>
      <c r="J41" s="191">
        <f>IFERROR(IF(I41="zentral",VLOOKUP(D41,Gebäudekat.!$C$6:$F$72,4,FALSE),0),0)</f>
        <v>0</v>
      </c>
      <c r="K41" s="65"/>
      <c r="L41" s="61"/>
      <c r="M41" s="168"/>
      <c r="N41" s="113" t="str">
        <f>IFERROR(IF(Witterungsbereinigung!F34="","",(W41)),"")</f>
        <v/>
      </c>
      <c r="O41" s="38" t="str">
        <f t="shared" si="0"/>
        <v/>
      </c>
      <c r="P41" s="114" t="str">
        <f t="shared" si="1"/>
        <v/>
      </c>
      <c r="Q41" s="101" t="str">
        <f>IFERROR(IF($P41="","",($P41/VLOOKUP($D41,Gebäudekat.!$C$6:$D$72,2,FALSE))-1),"k.A.")</f>
        <v/>
      </c>
      <c r="R41" t="str">
        <f>IFERROR(VLOOKUP('Schritt 2a Wärmeverbr. Kat. 1-4'!$D41,Gebäudekat.!$C$6:$G$72,5,FALSE),"")</f>
        <v/>
      </c>
      <c r="S41">
        <f>IFERROR(('Schritt 2a Wärmeverbr. Kat. 1-4'!M41-(M41*U41)),"")</f>
        <v>0</v>
      </c>
      <c r="T41">
        <f>IFERROR('Schritt 2a Wärmeverbr. Kat. 1-4'!M41*U41,"")</f>
        <v>0</v>
      </c>
      <c r="U41">
        <f>IF('Schritt 2a Wärmeverbr. Kat. 1-4'!J41="","",'Schritt 2a Wärmeverbr. Kat. 1-4'!J41/100)</f>
        <v>0</v>
      </c>
      <c r="V41" s="36" t="str">
        <f>IF('Schritt 2a Wärmeverbr. Kat. 1-4'!K41&lt;&gt;"",DATE(YEAR('Schritt 2a Wärmeverbr. Kat. 1-4'!K41),MONTH('Schritt 2a Wärmeverbr. Kat. 1-4'!K41),1),"")</f>
        <v/>
      </c>
      <c r="W41" t="str">
        <f>IFERROR(IF(AA41=1,0,S41*Witterungsbereinigung!F34+'Schritt 2a Wärmeverbr. Kat. 1-4'!T41),"")</f>
        <v/>
      </c>
      <c r="X41">
        <f t="shared" si="12"/>
        <v>0</v>
      </c>
      <c r="Y41">
        <f t="shared" si="13"/>
        <v>1</v>
      </c>
      <c r="Z41" t="b">
        <f t="shared" si="4"/>
        <v>1</v>
      </c>
      <c r="AA41" t="str">
        <f t="shared" si="5"/>
        <v/>
      </c>
      <c r="AB41" s="234" t="str">
        <f t="shared" si="9"/>
        <v/>
      </c>
    </row>
    <row r="42" spans="1:28" x14ac:dyDescent="0.25">
      <c r="A42" s="486">
        <v>33</v>
      </c>
      <c r="B42" s="550"/>
      <c r="C42" s="71"/>
      <c r="D42" s="71"/>
      <c r="E42" s="638"/>
      <c r="F42" s="447"/>
      <c r="G42" s="448"/>
      <c r="H42" s="221"/>
      <c r="I42" s="125"/>
      <c r="J42" s="191">
        <f>IFERROR(IF(I42="zentral",VLOOKUP(D42,Gebäudekat.!$C$6:$F$72,4,FALSE),0),0)</f>
        <v>0</v>
      </c>
      <c r="K42" s="65"/>
      <c r="L42" s="61"/>
      <c r="M42" s="168"/>
      <c r="N42" s="113" t="str">
        <f>IFERROR(IF(Witterungsbereinigung!F35="","",(W42)),"")</f>
        <v/>
      </c>
      <c r="O42" s="38" t="str">
        <f t="shared" si="0"/>
        <v/>
      </c>
      <c r="P42" s="114" t="str">
        <f t="shared" si="1"/>
        <v/>
      </c>
      <c r="Q42" s="101" t="str">
        <f>IFERROR(IF($P42="","",($P42/VLOOKUP($D42,Gebäudekat.!$C$6:$D$72,2,FALSE))-1),"k.A.")</f>
        <v/>
      </c>
      <c r="R42" t="str">
        <f>IFERROR(VLOOKUP('Schritt 2a Wärmeverbr. Kat. 1-4'!$D42,Gebäudekat.!$C$6:$G$72,5,FALSE),"")</f>
        <v/>
      </c>
      <c r="S42">
        <f>IFERROR(('Schritt 2a Wärmeverbr. Kat. 1-4'!M42-(M42*U42)),"")</f>
        <v>0</v>
      </c>
      <c r="T42">
        <f>IFERROR('Schritt 2a Wärmeverbr. Kat. 1-4'!M42*U42,"")</f>
        <v>0</v>
      </c>
      <c r="U42">
        <f>IF('Schritt 2a Wärmeverbr. Kat. 1-4'!J42="","",'Schritt 2a Wärmeverbr. Kat. 1-4'!J42/100)</f>
        <v>0</v>
      </c>
      <c r="V42" s="36" t="str">
        <f>IF('Schritt 2a Wärmeverbr. Kat. 1-4'!K42&lt;&gt;"",DATE(YEAR('Schritt 2a Wärmeverbr. Kat. 1-4'!K42),MONTH('Schritt 2a Wärmeverbr. Kat. 1-4'!K42),1),"")</f>
        <v/>
      </c>
      <c r="W42" t="str">
        <f>IFERROR(IF(AA42=1,0,S42*Witterungsbereinigung!F35+'Schritt 2a Wärmeverbr. Kat. 1-4'!T42),"")</f>
        <v/>
      </c>
      <c r="X42">
        <f t="shared" si="12"/>
        <v>0</v>
      </c>
      <c r="Y42">
        <f t="shared" si="13"/>
        <v>1</v>
      </c>
      <c r="Z42" t="b">
        <f t="shared" si="4"/>
        <v>1</v>
      </c>
      <c r="AA42" t="str">
        <f t="shared" si="5"/>
        <v/>
      </c>
      <c r="AB42" s="234" t="str">
        <f t="shared" si="9"/>
        <v/>
      </c>
    </row>
    <row r="43" spans="1:28" x14ac:dyDescent="0.25">
      <c r="A43" s="486">
        <v>34</v>
      </c>
      <c r="B43" s="550"/>
      <c r="C43" s="71"/>
      <c r="D43" s="71"/>
      <c r="E43" s="638"/>
      <c r="F43" s="447"/>
      <c r="G43" s="448"/>
      <c r="H43" s="221"/>
      <c r="I43" s="125"/>
      <c r="J43" s="191">
        <f>IFERROR(IF(I43="zentral",VLOOKUP(D43,Gebäudekat.!$C$6:$F$72,4,FALSE),0),0)</f>
        <v>0</v>
      </c>
      <c r="K43" s="65"/>
      <c r="L43" s="61"/>
      <c r="M43" s="168"/>
      <c r="N43" s="113" t="str">
        <f>IFERROR(IF(Witterungsbereinigung!F36="","",(W43)),"")</f>
        <v/>
      </c>
      <c r="O43" s="38" t="str">
        <f t="shared" si="0"/>
        <v/>
      </c>
      <c r="P43" s="114" t="str">
        <f t="shared" si="1"/>
        <v/>
      </c>
      <c r="Q43" s="101" t="str">
        <f>IFERROR(IF($P43="","",($P43/VLOOKUP($D43,Gebäudekat.!$C$6:$D$72,2,FALSE))-1),"k.A.")</f>
        <v/>
      </c>
      <c r="R43" t="str">
        <f>IFERROR(VLOOKUP('Schritt 2a Wärmeverbr. Kat. 1-4'!$D43,Gebäudekat.!$C$6:$G$72,5,FALSE),"")</f>
        <v/>
      </c>
      <c r="S43">
        <f>IFERROR(('Schritt 2a Wärmeverbr. Kat. 1-4'!M43-(M43*U43)),"")</f>
        <v>0</v>
      </c>
      <c r="T43">
        <f>IFERROR('Schritt 2a Wärmeverbr. Kat. 1-4'!M43*U43,"")</f>
        <v>0</v>
      </c>
      <c r="U43">
        <f>IF('Schritt 2a Wärmeverbr. Kat. 1-4'!J43="","",'Schritt 2a Wärmeverbr. Kat. 1-4'!J43/100)</f>
        <v>0</v>
      </c>
      <c r="V43" s="36" t="str">
        <f>IF('Schritt 2a Wärmeverbr. Kat. 1-4'!K43&lt;&gt;"",DATE(YEAR('Schritt 2a Wärmeverbr. Kat. 1-4'!K43),MONTH('Schritt 2a Wärmeverbr. Kat. 1-4'!K43),1),"")</f>
        <v/>
      </c>
      <c r="W43" t="str">
        <f>IFERROR(IF(AA43=1,0,S43*Witterungsbereinigung!F36+'Schritt 2a Wärmeverbr. Kat. 1-4'!T43),"")</f>
        <v/>
      </c>
      <c r="X43">
        <f t="shared" si="12"/>
        <v>0</v>
      </c>
      <c r="Y43">
        <f t="shared" si="13"/>
        <v>1</v>
      </c>
      <c r="Z43" t="b">
        <f t="shared" si="4"/>
        <v>1</v>
      </c>
      <c r="AA43" t="str">
        <f t="shared" si="5"/>
        <v/>
      </c>
      <c r="AB43" s="234" t="str">
        <f t="shared" si="9"/>
        <v/>
      </c>
    </row>
    <row r="44" spans="1:28" x14ac:dyDescent="0.25">
      <c r="A44" s="486">
        <v>35</v>
      </c>
      <c r="B44" s="550"/>
      <c r="C44" s="71"/>
      <c r="D44" s="71"/>
      <c r="E44" s="638"/>
      <c r="F44" s="447"/>
      <c r="G44" s="448"/>
      <c r="H44" s="221"/>
      <c r="I44" s="125"/>
      <c r="J44" s="191">
        <f>IFERROR(IF(I44="zentral",VLOOKUP(D44,Gebäudekat.!$C$6:$F$72,4,FALSE),0),0)</f>
        <v>0</v>
      </c>
      <c r="K44" s="65"/>
      <c r="L44" s="61"/>
      <c r="M44" s="168"/>
      <c r="N44" s="113" t="str">
        <f>IFERROR(IF(Witterungsbereinigung!F37="","",(W44)),"")</f>
        <v/>
      </c>
      <c r="O44" s="38" t="str">
        <f t="shared" si="0"/>
        <v/>
      </c>
      <c r="P44" s="114" t="str">
        <f t="shared" si="1"/>
        <v/>
      </c>
      <c r="Q44" s="101" t="str">
        <f>IFERROR(IF($P44="","",($P44/VLOOKUP($D44,Gebäudekat.!$C$6:$D$72,2,FALSE))-1),"k.A.")</f>
        <v/>
      </c>
      <c r="R44" t="str">
        <f>IFERROR(VLOOKUP('Schritt 2a Wärmeverbr. Kat. 1-4'!$D44,Gebäudekat.!$C$6:$G$72,5,FALSE),"")</f>
        <v/>
      </c>
      <c r="S44">
        <f>IFERROR(('Schritt 2a Wärmeverbr. Kat. 1-4'!M44-(M44*U44)),"")</f>
        <v>0</v>
      </c>
      <c r="T44">
        <f>IFERROR('Schritt 2a Wärmeverbr. Kat. 1-4'!M44*U44,"")</f>
        <v>0</v>
      </c>
      <c r="U44">
        <f>IF('Schritt 2a Wärmeverbr. Kat. 1-4'!J44="","",'Schritt 2a Wärmeverbr. Kat. 1-4'!J44/100)</f>
        <v>0</v>
      </c>
      <c r="V44" s="36" t="str">
        <f>IF('Schritt 2a Wärmeverbr. Kat. 1-4'!K44&lt;&gt;"",DATE(YEAR('Schritt 2a Wärmeverbr. Kat. 1-4'!K44),MONTH('Schritt 2a Wärmeverbr. Kat. 1-4'!K44),1),"")</f>
        <v/>
      </c>
      <c r="W44" t="str">
        <f>IFERROR(IF(AA44=1,0,S44*Witterungsbereinigung!F37+'Schritt 2a Wärmeverbr. Kat. 1-4'!T44),"")</f>
        <v/>
      </c>
      <c r="X44">
        <f t="shared" si="12"/>
        <v>0</v>
      </c>
      <c r="Y44">
        <f t="shared" si="13"/>
        <v>1</v>
      </c>
      <c r="Z44" t="b">
        <f t="shared" si="4"/>
        <v>1</v>
      </c>
      <c r="AA44" t="str">
        <f t="shared" si="5"/>
        <v/>
      </c>
      <c r="AB44" s="234" t="str">
        <f t="shared" si="9"/>
        <v/>
      </c>
    </row>
    <row r="45" spans="1:28" x14ac:dyDescent="0.25">
      <c r="A45" s="486">
        <v>36</v>
      </c>
      <c r="B45" s="550"/>
      <c r="C45" s="71"/>
      <c r="D45" s="71"/>
      <c r="E45" s="638"/>
      <c r="F45" s="447"/>
      <c r="G45" s="448"/>
      <c r="H45" s="221"/>
      <c r="I45" s="125"/>
      <c r="J45" s="191">
        <f>IFERROR(IF(I45="zentral",VLOOKUP(D45,Gebäudekat.!$C$6:$F$72,4,FALSE),0),0)</f>
        <v>0</v>
      </c>
      <c r="K45" s="65"/>
      <c r="L45" s="61"/>
      <c r="M45" s="168"/>
      <c r="N45" s="113" t="str">
        <f>IFERROR(IF(Witterungsbereinigung!F38="","",(W45)),"")</f>
        <v/>
      </c>
      <c r="O45" s="38" t="str">
        <f t="shared" si="0"/>
        <v/>
      </c>
      <c r="P45" s="114" t="str">
        <f t="shared" si="1"/>
        <v/>
      </c>
      <c r="Q45" s="101" t="str">
        <f>IFERROR(IF($P45="","",($P45/VLOOKUP($D45,Gebäudekat.!$C$6:$D$72,2,FALSE))-1),"k.A.")</f>
        <v/>
      </c>
      <c r="R45" t="str">
        <f>IFERROR(VLOOKUP('Schritt 2a Wärmeverbr. Kat. 1-4'!$D45,Gebäudekat.!$C$6:$G$72,5,FALSE),"")</f>
        <v/>
      </c>
      <c r="S45">
        <f>IFERROR(('Schritt 2a Wärmeverbr. Kat. 1-4'!M45-(M45*U45)),"")</f>
        <v>0</v>
      </c>
      <c r="T45">
        <f>IFERROR('Schritt 2a Wärmeverbr. Kat. 1-4'!M45*U45,"")</f>
        <v>0</v>
      </c>
      <c r="U45">
        <f>IF('Schritt 2a Wärmeverbr. Kat. 1-4'!J45="","",'Schritt 2a Wärmeverbr. Kat. 1-4'!J45/100)</f>
        <v>0</v>
      </c>
      <c r="V45" s="36" t="str">
        <f>IF('Schritt 2a Wärmeverbr. Kat. 1-4'!K45&lt;&gt;"",DATE(YEAR('Schritt 2a Wärmeverbr. Kat. 1-4'!K45),MONTH('Schritt 2a Wärmeverbr. Kat. 1-4'!K45),1),"")</f>
        <v/>
      </c>
      <c r="W45" t="str">
        <f>IFERROR(IF(AA45=1,0,S45*Witterungsbereinigung!F38+'Schritt 2a Wärmeverbr. Kat. 1-4'!T45),"")</f>
        <v/>
      </c>
      <c r="X45">
        <f t="shared" si="12"/>
        <v>0</v>
      </c>
      <c r="Y45">
        <f t="shared" si="13"/>
        <v>1</v>
      </c>
      <c r="Z45" t="b">
        <f t="shared" si="4"/>
        <v>1</v>
      </c>
      <c r="AA45" t="str">
        <f t="shared" si="5"/>
        <v/>
      </c>
      <c r="AB45" s="234" t="str">
        <f t="shared" si="9"/>
        <v/>
      </c>
    </row>
    <row r="46" spans="1:28" x14ac:dyDescent="0.25">
      <c r="A46" s="486">
        <v>37</v>
      </c>
      <c r="B46" s="550"/>
      <c r="C46" s="71"/>
      <c r="D46" s="71"/>
      <c r="E46" s="638"/>
      <c r="F46" s="447"/>
      <c r="G46" s="448"/>
      <c r="H46" s="221"/>
      <c r="I46" s="125"/>
      <c r="J46" s="191">
        <f>IFERROR(IF(I46="zentral",VLOOKUP(D46,Gebäudekat.!$C$6:$F$72,4,FALSE),0),0)</f>
        <v>0</v>
      </c>
      <c r="K46" s="65"/>
      <c r="L46" s="61"/>
      <c r="M46" s="168"/>
      <c r="N46" s="113" t="str">
        <f>IFERROR(IF(Witterungsbereinigung!F39="","",(W46)),"")</f>
        <v/>
      </c>
      <c r="O46" s="38" t="str">
        <f t="shared" si="0"/>
        <v/>
      </c>
      <c r="P46" s="114" t="str">
        <f t="shared" si="1"/>
        <v/>
      </c>
      <c r="Q46" s="101" t="str">
        <f>IFERROR(IF($P46="","",($P46/VLOOKUP($D46,Gebäudekat.!$C$6:$D$72,2,FALSE))-1),"k.A.")</f>
        <v/>
      </c>
      <c r="R46" t="str">
        <f>IFERROR(VLOOKUP('Schritt 2a Wärmeverbr. Kat. 1-4'!$D46,Gebäudekat.!$C$6:$G$72,5,FALSE),"")</f>
        <v/>
      </c>
      <c r="S46">
        <f>IFERROR(('Schritt 2a Wärmeverbr. Kat. 1-4'!M46-(M46*U46)),"")</f>
        <v>0</v>
      </c>
      <c r="T46">
        <f>IFERROR('Schritt 2a Wärmeverbr. Kat. 1-4'!M46*U46,"")</f>
        <v>0</v>
      </c>
      <c r="U46">
        <f>IF('Schritt 2a Wärmeverbr. Kat. 1-4'!J46="","",'Schritt 2a Wärmeverbr. Kat. 1-4'!J46/100)</f>
        <v>0</v>
      </c>
      <c r="V46" s="36" t="str">
        <f>IF('Schritt 2a Wärmeverbr. Kat. 1-4'!K46&lt;&gt;"",DATE(YEAR('Schritt 2a Wärmeverbr. Kat. 1-4'!K46),MONTH('Schritt 2a Wärmeverbr. Kat. 1-4'!K46),1),"")</f>
        <v/>
      </c>
      <c r="W46" t="str">
        <f>IFERROR(IF(AA46=1,0,S46*Witterungsbereinigung!F39+'Schritt 2a Wärmeverbr. Kat. 1-4'!T46),"")</f>
        <v/>
      </c>
      <c r="X46">
        <f t="shared" si="12"/>
        <v>0</v>
      </c>
      <c r="Y46">
        <f t="shared" si="13"/>
        <v>1</v>
      </c>
      <c r="Z46" t="b">
        <f t="shared" si="4"/>
        <v>1</v>
      </c>
      <c r="AA46" t="str">
        <f t="shared" si="5"/>
        <v/>
      </c>
      <c r="AB46" s="234" t="str">
        <f t="shared" si="9"/>
        <v/>
      </c>
    </row>
    <row r="47" spans="1:28" x14ac:dyDescent="0.25">
      <c r="A47" s="486">
        <v>38</v>
      </c>
      <c r="B47" s="550"/>
      <c r="C47" s="71"/>
      <c r="D47" s="71"/>
      <c r="E47" s="638"/>
      <c r="F47" s="447"/>
      <c r="G47" s="448"/>
      <c r="H47" s="221"/>
      <c r="I47" s="125"/>
      <c r="J47" s="191">
        <f>IFERROR(IF(I47="zentral",VLOOKUP(D47,Gebäudekat.!$C$6:$F$72,4,FALSE),0),0)</f>
        <v>0</v>
      </c>
      <c r="K47" s="65"/>
      <c r="L47" s="61"/>
      <c r="M47" s="168"/>
      <c r="N47" s="113" t="str">
        <f>IFERROR(IF(Witterungsbereinigung!F40="","",(W47)),"")</f>
        <v/>
      </c>
      <c r="O47" s="38" t="str">
        <f t="shared" si="0"/>
        <v/>
      </c>
      <c r="P47" s="114" t="str">
        <f t="shared" si="1"/>
        <v/>
      </c>
      <c r="Q47" s="101" t="str">
        <f>IFERROR(IF($P47="","",($P47/VLOOKUP($D47,Gebäudekat.!$C$6:$D$72,2,FALSE))-1),"k.A.")</f>
        <v/>
      </c>
      <c r="R47" t="str">
        <f>IFERROR(VLOOKUP('Schritt 2a Wärmeverbr. Kat. 1-4'!$D47,Gebäudekat.!$C$6:$G$72,5,FALSE),"")</f>
        <v/>
      </c>
      <c r="S47">
        <f>IFERROR(('Schritt 2a Wärmeverbr. Kat. 1-4'!M47-(M47*U47)),"")</f>
        <v>0</v>
      </c>
      <c r="T47">
        <f>IFERROR('Schritt 2a Wärmeverbr. Kat. 1-4'!M47*U47,"")</f>
        <v>0</v>
      </c>
      <c r="U47">
        <f>IF('Schritt 2a Wärmeverbr. Kat. 1-4'!J47="","",'Schritt 2a Wärmeverbr. Kat. 1-4'!J47/100)</f>
        <v>0</v>
      </c>
      <c r="V47" s="36" t="str">
        <f>IF('Schritt 2a Wärmeverbr. Kat. 1-4'!K47&lt;&gt;"",DATE(YEAR('Schritt 2a Wärmeverbr. Kat. 1-4'!K47),MONTH('Schritt 2a Wärmeverbr. Kat. 1-4'!K47),1),"")</f>
        <v/>
      </c>
      <c r="W47" t="str">
        <f>IFERROR(IF(AA47=1,0,S47*Witterungsbereinigung!F40+'Schritt 2a Wärmeverbr. Kat. 1-4'!T47),"")</f>
        <v/>
      </c>
      <c r="X47">
        <f t="shared" si="12"/>
        <v>0</v>
      </c>
      <c r="Y47">
        <f t="shared" si="13"/>
        <v>1</v>
      </c>
      <c r="Z47" t="b">
        <f t="shared" si="4"/>
        <v>1</v>
      </c>
      <c r="AA47" t="str">
        <f t="shared" si="5"/>
        <v/>
      </c>
      <c r="AB47" s="234" t="str">
        <f t="shared" si="9"/>
        <v/>
      </c>
    </row>
    <row r="48" spans="1:28" x14ac:dyDescent="0.25">
      <c r="A48" s="486">
        <v>39</v>
      </c>
      <c r="B48" s="550"/>
      <c r="C48" s="71"/>
      <c r="D48" s="71"/>
      <c r="E48" s="638"/>
      <c r="F48" s="447"/>
      <c r="G48" s="448"/>
      <c r="H48" s="221"/>
      <c r="I48" s="125"/>
      <c r="J48" s="191">
        <f>IFERROR(IF(I48="zentral",VLOOKUP(D48,Gebäudekat.!$C$6:$F$72,4,FALSE),0),0)</f>
        <v>0</v>
      </c>
      <c r="K48" s="65"/>
      <c r="L48" s="61"/>
      <c r="M48" s="168"/>
      <c r="N48" s="113" t="str">
        <f>IFERROR(IF(Witterungsbereinigung!F41="","",(W48)),"")</f>
        <v/>
      </c>
      <c r="O48" s="38" t="str">
        <f t="shared" si="0"/>
        <v/>
      </c>
      <c r="P48" s="114" t="str">
        <f t="shared" si="1"/>
        <v/>
      </c>
      <c r="Q48" s="101" t="str">
        <f>IFERROR(IF($P48="","",($P48/VLOOKUP($D48,Gebäudekat.!$C$6:$D$72,2,FALSE))-1),"k.A.")</f>
        <v/>
      </c>
      <c r="R48" t="str">
        <f>IFERROR(VLOOKUP('Schritt 2a Wärmeverbr. Kat. 1-4'!$D48,Gebäudekat.!$C$6:$G$72,5,FALSE),"")</f>
        <v/>
      </c>
      <c r="S48">
        <f>IFERROR(('Schritt 2a Wärmeverbr. Kat. 1-4'!M48-(M48*U48)),"")</f>
        <v>0</v>
      </c>
      <c r="T48">
        <f>IFERROR('Schritt 2a Wärmeverbr. Kat. 1-4'!M48*U48,"")</f>
        <v>0</v>
      </c>
      <c r="U48">
        <f>IF('Schritt 2a Wärmeverbr. Kat. 1-4'!J48="","",'Schritt 2a Wärmeverbr. Kat. 1-4'!J48/100)</f>
        <v>0</v>
      </c>
      <c r="V48" s="36" t="str">
        <f>IF('Schritt 2a Wärmeverbr. Kat. 1-4'!K48&lt;&gt;"",DATE(YEAR('Schritt 2a Wärmeverbr. Kat. 1-4'!K48),MONTH('Schritt 2a Wärmeverbr. Kat. 1-4'!K48),1),"")</f>
        <v/>
      </c>
      <c r="W48" t="str">
        <f>IFERROR(IF(AA48=1,0,S48*Witterungsbereinigung!F41+'Schritt 2a Wärmeverbr. Kat. 1-4'!T48),"")</f>
        <v/>
      </c>
      <c r="X48">
        <f t="shared" si="12"/>
        <v>0</v>
      </c>
      <c r="Y48">
        <f t="shared" si="13"/>
        <v>1</v>
      </c>
      <c r="Z48" t="b">
        <f t="shared" si="4"/>
        <v>1</v>
      </c>
      <c r="AA48" t="str">
        <f t="shared" si="5"/>
        <v/>
      </c>
      <c r="AB48" s="234" t="str">
        <f t="shared" si="9"/>
        <v/>
      </c>
    </row>
    <row r="49" spans="1:28" x14ac:dyDescent="0.25">
      <c r="A49" s="486">
        <v>40</v>
      </c>
      <c r="B49" s="550"/>
      <c r="C49" s="71"/>
      <c r="D49" s="71"/>
      <c r="E49" s="638"/>
      <c r="F49" s="447"/>
      <c r="G49" s="448"/>
      <c r="H49" s="221"/>
      <c r="I49" s="125"/>
      <c r="J49" s="191">
        <f>IFERROR(IF(I49="zentral",VLOOKUP(D49,Gebäudekat.!$C$6:$F$72,4,FALSE),0),0)</f>
        <v>0</v>
      </c>
      <c r="K49" s="65"/>
      <c r="L49" s="61"/>
      <c r="M49" s="168"/>
      <c r="N49" s="113" t="str">
        <f>IFERROR(IF(Witterungsbereinigung!F42="","",(W49)),"")</f>
        <v/>
      </c>
      <c r="O49" s="38" t="str">
        <f t="shared" si="0"/>
        <v/>
      </c>
      <c r="P49" s="114" t="str">
        <f t="shared" si="1"/>
        <v/>
      </c>
      <c r="Q49" s="101" t="str">
        <f>IFERROR(IF($P49="","",($P49/VLOOKUP($D49,Gebäudekat.!$C$6:$D$72,2,FALSE))-1),"k.A.")</f>
        <v/>
      </c>
      <c r="R49" t="str">
        <f>IFERROR(VLOOKUP('Schritt 2a Wärmeverbr. Kat. 1-4'!$D49,Gebäudekat.!$C$6:$G$72,5,FALSE),"")</f>
        <v/>
      </c>
      <c r="S49">
        <f>IFERROR(('Schritt 2a Wärmeverbr. Kat. 1-4'!M49-(M49*U49)),"")</f>
        <v>0</v>
      </c>
      <c r="T49">
        <f>IFERROR('Schritt 2a Wärmeverbr. Kat. 1-4'!M49*U49,"")</f>
        <v>0</v>
      </c>
      <c r="U49">
        <f>IF('Schritt 2a Wärmeverbr. Kat. 1-4'!J49="","",'Schritt 2a Wärmeverbr. Kat. 1-4'!J49/100)</f>
        <v>0</v>
      </c>
      <c r="V49" s="36" t="str">
        <f>IF('Schritt 2a Wärmeverbr. Kat. 1-4'!K49&lt;&gt;"",DATE(YEAR('Schritt 2a Wärmeverbr. Kat. 1-4'!K49),MONTH('Schritt 2a Wärmeverbr. Kat. 1-4'!K49),1),"")</f>
        <v/>
      </c>
      <c r="W49" t="str">
        <f>IFERROR(IF(AA49=1,0,S49*Witterungsbereinigung!F42+'Schritt 2a Wärmeverbr. Kat. 1-4'!T49),"")</f>
        <v/>
      </c>
      <c r="X49">
        <f t="shared" si="12"/>
        <v>0</v>
      </c>
      <c r="Y49">
        <f t="shared" si="13"/>
        <v>1</v>
      </c>
      <c r="Z49" t="b">
        <f t="shared" si="4"/>
        <v>1</v>
      </c>
      <c r="AA49" t="str">
        <f t="shared" si="5"/>
        <v/>
      </c>
      <c r="AB49" s="234" t="str">
        <f t="shared" si="9"/>
        <v/>
      </c>
    </row>
    <row r="50" spans="1:28" x14ac:dyDescent="0.25">
      <c r="A50" s="486">
        <v>41</v>
      </c>
      <c r="B50" s="550"/>
      <c r="C50" s="71"/>
      <c r="D50" s="71"/>
      <c r="E50" s="638"/>
      <c r="F50" s="447"/>
      <c r="G50" s="448"/>
      <c r="H50" s="221"/>
      <c r="I50" s="125"/>
      <c r="J50" s="191">
        <f>IFERROR(IF(I50="zentral",VLOOKUP(D50,Gebäudekat.!$C$6:$F$72,4,FALSE),0),0)</f>
        <v>0</v>
      </c>
      <c r="K50" s="65"/>
      <c r="L50" s="61"/>
      <c r="M50" s="168"/>
      <c r="N50" s="113" t="str">
        <f>IFERROR(IF(Witterungsbereinigung!F43="","",(W50)),"")</f>
        <v/>
      </c>
      <c r="O50" s="38" t="str">
        <f t="shared" si="0"/>
        <v/>
      </c>
      <c r="P50" s="114" t="str">
        <f t="shared" si="1"/>
        <v/>
      </c>
      <c r="Q50" s="101" t="str">
        <f>IFERROR(IF($P50="","",($P50/VLOOKUP($D50,Gebäudekat.!$C$6:$D$72,2,FALSE))-1),"k.A.")</f>
        <v/>
      </c>
      <c r="R50" t="str">
        <f>IFERROR(VLOOKUP('Schritt 2a Wärmeverbr. Kat. 1-4'!$D50,Gebäudekat.!$C$6:$G$72,5,FALSE),"")</f>
        <v/>
      </c>
      <c r="S50">
        <f>IFERROR(('Schritt 2a Wärmeverbr. Kat. 1-4'!M50-(M50*U50)),"")</f>
        <v>0</v>
      </c>
      <c r="T50">
        <f>IFERROR('Schritt 2a Wärmeverbr. Kat. 1-4'!M50*U50,"")</f>
        <v>0</v>
      </c>
      <c r="U50">
        <f>IF('Schritt 2a Wärmeverbr. Kat. 1-4'!J50="","",'Schritt 2a Wärmeverbr. Kat. 1-4'!J50/100)</f>
        <v>0</v>
      </c>
      <c r="V50" s="36" t="str">
        <f>IF('Schritt 2a Wärmeverbr. Kat. 1-4'!K50&lt;&gt;"",DATE(YEAR('Schritt 2a Wärmeverbr. Kat. 1-4'!K50),MONTH('Schritt 2a Wärmeverbr. Kat. 1-4'!K50),1),"")</f>
        <v/>
      </c>
      <c r="W50" t="str">
        <f>IFERROR(IF(AA50=1,0,S50*Witterungsbereinigung!F43+'Schritt 2a Wärmeverbr. Kat. 1-4'!T50),"")</f>
        <v/>
      </c>
      <c r="X50">
        <f t="shared" si="12"/>
        <v>0</v>
      </c>
      <c r="Y50">
        <f t="shared" si="13"/>
        <v>1</v>
      </c>
      <c r="Z50" t="b">
        <f t="shared" si="4"/>
        <v>1</v>
      </c>
      <c r="AA50" t="str">
        <f t="shared" si="5"/>
        <v/>
      </c>
      <c r="AB50" s="234" t="str">
        <f t="shared" si="9"/>
        <v/>
      </c>
    </row>
    <row r="51" spans="1:28" x14ac:dyDescent="0.25">
      <c r="A51" s="486">
        <v>42</v>
      </c>
      <c r="B51" s="550"/>
      <c r="C51" s="71"/>
      <c r="D51" s="71"/>
      <c r="E51" s="638"/>
      <c r="F51" s="447"/>
      <c r="G51" s="448"/>
      <c r="H51" s="221"/>
      <c r="I51" s="125"/>
      <c r="J51" s="191">
        <f>IFERROR(IF(I51="zentral",VLOOKUP(D51,Gebäudekat.!$C$6:$F$72,4,FALSE),0),0)</f>
        <v>0</v>
      </c>
      <c r="K51" s="65"/>
      <c r="L51" s="61"/>
      <c r="M51" s="168"/>
      <c r="N51" s="113" t="str">
        <f>IFERROR(IF(Witterungsbereinigung!F44="","",(W51)),"")</f>
        <v/>
      </c>
      <c r="O51" s="38" t="str">
        <f t="shared" si="0"/>
        <v/>
      </c>
      <c r="P51" s="114" t="str">
        <f t="shared" si="1"/>
        <v/>
      </c>
      <c r="Q51" s="101" t="str">
        <f>IFERROR(IF($P51="","",($P51/VLOOKUP($D51,Gebäudekat.!$C$6:$D$72,2,FALSE))-1),"k.A.")</f>
        <v/>
      </c>
      <c r="R51" t="str">
        <f>IFERROR(VLOOKUP('Schritt 2a Wärmeverbr. Kat. 1-4'!$D51,Gebäudekat.!$C$6:$G$72,5,FALSE),"")</f>
        <v/>
      </c>
      <c r="S51">
        <f>IFERROR(('Schritt 2a Wärmeverbr. Kat. 1-4'!M51-(M51*U51)),"")</f>
        <v>0</v>
      </c>
      <c r="T51">
        <f>IFERROR('Schritt 2a Wärmeverbr. Kat. 1-4'!M51*U51,"")</f>
        <v>0</v>
      </c>
      <c r="U51">
        <f>IF('Schritt 2a Wärmeverbr. Kat. 1-4'!J51="","",'Schritt 2a Wärmeverbr. Kat. 1-4'!J51/100)</f>
        <v>0</v>
      </c>
      <c r="V51" s="36" t="str">
        <f>IF('Schritt 2a Wärmeverbr. Kat. 1-4'!K51&lt;&gt;"",DATE(YEAR('Schritt 2a Wärmeverbr. Kat. 1-4'!K51),MONTH('Schritt 2a Wärmeverbr. Kat. 1-4'!K51),1),"")</f>
        <v/>
      </c>
      <c r="W51" t="str">
        <f>IFERROR(IF(AA51=1,0,S51*Witterungsbereinigung!F44+'Schritt 2a Wärmeverbr. Kat. 1-4'!T51),"")</f>
        <v/>
      </c>
      <c r="X51">
        <f t="shared" si="12"/>
        <v>0</v>
      </c>
      <c r="Y51">
        <f t="shared" si="13"/>
        <v>1</v>
      </c>
      <c r="Z51" t="b">
        <f t="shared" si="4"/>
        <v>1</v>
      </c>
      <c r="AA51" t="str">
        <f t="shared" si="5"/>
        <v/>
      </c>
      <c r="AB51" s="234" t="str">
        <f t="shared" si="9"/>
        <v/>
      </c>
    </row>
    <row r="52" spans="1:28" x14ac:dyDescent="0.25">
      <c r="A52" s="486">
        <v>43</v>
      </c>
      <c r="B52" s="550"/>
      <c r="C52" s="71"/>
      <c r="D52" s="71"/>
      <c r="E52" s="638"/>
      <c r="F52" s="447"/>
      <c r="G52" s="448"/>
      <c r="H52" s="221"/>
      <c r="I52" s="125"/>
      <c r="J52" s="191">
        <f>IFERROR(IF(I52="zentral",VLOOKUP(D52,Gebäudekat.!$C$6:$F$72,4,FALSE),0),0)</f>
        <v>0</v>
      </c>
      <c r="K52" s="65"/>
      <c r="L52" s="61"/>
      <c r="M52" s="168"/>
      <c r="N52" s="113" t="str">
        <f>IFERROR(IF(Witterungsbereinigung!F45="","",(W52)),"")</f>
        <v/>
      </c>
      <c r="O52" s="38" t="str">
        <f t="shared" si="0"/>
        <v/>
      </c>
      <c r="P52" s="114" t="str">
        <f t="shared" si="1"/>
        <v/>
      </c>
      <c r="Q52" s="101" t="str">
        <f>IFERROR(IF($P52="","",($P52/VLOOKUP($D52,Gebäudekat.!$C$6:$D$72,2,FALSE))-1),"k.A.")</f>
        <v/>
      </c>
      <c r="R52" t="str">
        <f>IFERROR(VLOOKUP('Schritt 2a Wärmeverbr. Kat. 1-4'!$D52,Gebäudekat.!$C$6:$G$72,5,FALSE),"")</f>
        <v/>
      </c>
      <c r="S52">
        <f>IFERROR(('Schritt 2a Wärmeverbr. Kat. 1-4'!M52-(M52*U52)),"")</f>
        <v>0</v>
      </c>
      <c r="T52">
        <f>IFERROR('Schritt 2a Wärmeverbr. Kat. 1-4'!M52*U52,"")</f>
        <v>0</v>
      </c>
      <c r="U52">
        <f>IF('Schritt 2a Wärmeverbr. Kat. 1-4'!J52="","",'Schritt 2a Wärmeverbr. Kat. 1-4'!J52/100)</f>
        <v>0</v>
      </c>
      <c r="V52" s="36" t="str">
        <f>IF('Schritt 2a Wärmeverbr. Kat. 1-4'!K52&lt;&gt;"",DATE(YEAR('Schritt 2a Wärmeverbr. Kat. 1-4'!K52),MONTH('Schritt 2a Wärmeverbr. Kat. 1-4'!K52),1),"")</f>
        <v/>
      </c>
      <c r="W52" t="str">
        <f>IFERROR(IF(AA52=1,0,S52*Witterungsbereinigung!F45+'Schritt 2a Wärmeverbr. Kat. 1-4'!T52),"")</f>
        <v/>
      </c>
      <c r="X52">
        <f t="shared" si="12"/>
        <v>0</v>
      </c>
      <c r="Y52">
        <f t="shared" si="13"/>
        <v>1</v>
      </c>
      <c r="Z52" t="b">
        <f t="shared" si="4"/>
        <v>1</v>
      </c>
      <c r="AA52" t="str">
        <f t="shared" si="5"/>
        <v/>
      </c>
      <c r="AB52" s="234" t="str">
        <f t="shared" si="9"/>
        <v/>
      </c>
    </row>
    <row r="53" spans="1:28" x14ac:dyDescent="0.25">
      <c r="A53" s="486">
        <v>44</v>
      </c>
      <c r="B53" s="550"/>
      <c r="C53" s="71"/>
      <c r="D53" s="71"/>
      <c r="E53" s="638"/>
      <c r="F53" s="447"/>
      <c r="G53" s="448"/>
      <c r="H53" s="221"/>
      <c r="I53" s="125"/>
      <c r="J53" s="191">
        <f>IFERROR(IF(I53="zentral",VLOOKUP(D53,Gebäudekat.!$C$6:$F$72,4,FALSE),0),0)</f>
        <v>0</v>
      </c>
      <c r="K53" s="65"/>
      <c r="L53" s="61"/>
      <c r="M53" s="168"/>
      <c r="N53" s="113" t="str">
        <f>IFERROR(IF(Witterungsbereinigung!F46="","",(W53)),"")</f>
        <v/>
      </c>
      <c r="O53" s="38" t="str">
        <f t="shared" si="0"/>
        <v/>
      </c>
      <c r="P53" s="114" t="str">
        <f t="shared" si="1"/>
        <v/>
      </c>
      <c r="Q53" s="101" t="str">
        <f>IFERROR(IF($P53="","",($P53/VLOOKUP($D53,Gebäudekat.!$C$6:$D$72,2,FALSE))-1),"k.A.")</f>
        <v/>
      </c>
      <c r="R53" t="str">
        <f>IFERROR(VLOOKUP('Schritt 2a Wärmeverbr. Kat. 1-4'!$D53,Gebäudekat.!$C$6:$G$72,5,FALSE),"")</f>
        <v/>
      </c>
      <c r="S53">
        <f>IFERROR(('Schritt 2a Wärmeverbr. Kat. 1-4'!M53-(M53*U53)),"")</f>
        <v>0</v>
      </c>
      <c r="T53">
        <f>IFERROR('Schritt 2a Wärmeverbr. Kat. 1-4'!M53*U53,"")</f>
        <v>0</v>
      </c>
      <c r="U53">
        <f>IF('Schritt 2a Wärmeverbr. Kat. 1-4'!J53="","",'Schritt 2a Wärmeverbr. Kat. 1-4'!J53/100)</f>
        <v>0</v>
      </c>
      <c r="V53" s="36" t="str">
        <f>IF('Schritt 2a Wärmeverbr. Kat. 1-4'!K53&lt;&gt;"",DATE(YEAR('Schritt 2a Wärmeverbr. Kat. 1-4'!K53),MONTH('Schritt 2a Wärmeverbr. Kat. 1-4'!K53),1),"")</f>
        <v/>
      </c>
      <c r="W53" t="str">
        <f>IFERROR(IF(AA53=1,0,S53*Witterungsbereinigung!F46+'Schritt 2a Wärmeverbr. Kat. 1-4'!T53),"")</f>
        <v/>
      </c>
      <c r="X53">
        <f t="shared" si="12"/>
        <v>0</v>
      </c>
      <c r="Y53">
        <f t="shared" si="13"/>
        <v>1</v>
      </c>
      <c r="Z53" t="b">
        <f t="shared" si="4"/>
        <v>1</v>
      </c>
      <c r="AA53" t="str">
        <f t="shared" si="5"/>
        <v/>
      </c>
      <c r="AB53" s="234" t="str">
        <f t="shared" si="9"/>
        <v/>
      </c>
    </row>
    <row r="54" spans="1:28" x14ac:dyDescent="0.25">
      <c r="A54" s="486">
        <v>45</v>
      </c>
      <c r="B54" s="550"/>
      <c r="C54" s="71"/>
      <c r="D54" s="71"/>
      <c r="E54" s="638"/>
      <c r="F54" s="447"/>
      <c r="G54" s="448"/>
      <c r="H54" s="221"/>
      <c r="I54" s="125"/>
      <c r="J54" s="191">
        <f>IFERROR(IF(I54="zentral",VLOOKUP(D54,Gebäudekat.!$C$6:$F$72,4,FALSE),0),0)</f>
        <v>0</v>
      </c>
      <c r="K54" s="65"/>
      <c r="L54" s="61"/>
      <c r="M54" s="168"/>
      <c r="N54" s="113" t="str">
        <f>IFERROR(IF(Witterungsbereinigung!F47="","",(W54)),"")</f>
        <v/>
      </c>
      <c r="O54" s="38" t="str">
        <f t="shared" si="0"/>
        <v/>
      </c>
      <c r="P54" s="114" t="str">
        <f t="shared" si="1"/>
        <v/>
      </c>
      <c r="Q54" s="101" t="str">
        <f>IFERROR(IF($P54="","",($P54/VLOOKUP($D54,Gebäudekat.!$C$6:$D$72,2,FALSE))-1),"k.A.")</f>
        <v/>
      </c>
      <c r="R54" t="str">
        <f>IFERROR(VLOOKUP('Schritt 2a Wärmeverbr. Kat. 1-4'!$D54,Gebäudekat.!$C$6:$G$72,5,FALSE),"")</f>
        <v/>
      </c>
      <c r="S54">
        <f>IFERROR(('Schritt 2a Wärmeverbr. Kat. 1-4'!M54-(M54*U54)),"")</f>
        <v>0</v>
      </c>
      <c r="T54">
        <f>IFERROR('Schritt 2a Wärmeverbr. Kat. 1-4'!M54*U54,"")</f>
        <v>0</v>
      </c>
      <c r="U54">
        <f>IF('Schritt 2a Wärmeverbr. Kat. 1-4'!J54="","",'Schritt 2a Wärmeverbr. Kat. 1-4'!J54/100)</f>
        <v>0</v>
      </c>
      <c r="V54" s="36" t="str">
        <f>IF('Schritt 2a Wärmeverbr. Kat. 1-4'!K54&lt;&gt;"",DATE(YEAR('Schritt 2a Wärmeverbr. Kat. 1-4'!K54),MONTH('Schritt 2a Wärmeverbr. Kat. 1-4'!K54),1),"")</f>
        <v/>
      </c>
      <c r="W54" t="str">
        <f>IFERROR(IF(AA54=1,0,S54*Witterungsbereinigung!F47+'Schritt 2a Wärmeverbr. Kat. 1-4'!T54),"")</f>
        <v/>
      </c>
      <c r="X54">
        <f t="shared" si="12"/>
        <v>0</v>
      </c>
      <c r="Y54">
        <f t="shared" si="13"/>
        <v>1</v>
      </c>
      <c r="Z54" t="b">
        <f t="shared" si="4"/>
        <v>1</v>
      </c>
      <c r="AA54" t="str">
        <f t="shared" si="5"/>
        <v/>
      </c>
      <c r="AB54" s="234" t="str">
        <f t="shared" si="9"/>
        <v/>
      </c>
    </row>
    <row r="55" spans="1:28" x14ac:dyDescent="0.25">
      <c r="A55" s="486">
        <v>46</v>
      </c>
      <c r="B55" s="550"/>
      <c r="C55" s="71"/>
      <c r="D55" s="71"/>
      <c r="E55" s="638"/>
      <c r="F55" s="447"/>
      <c r="G55" s="448"/>
      <c r="H55" s="221"/>
      <c r="I55" s="125"/>
      <c r="J55" s="191">
        <f>IFERROR(IF(I55="zentral",VLOOKUP(D55,Gebäudekat.!$C$6:$F$72,4,FALSE),0),0)</f>
        <v>0</v>
      </c>
      <c r="K55" s="65"/>
      <c r="L55" s="61"/>
      <c r="M55" s="168"/>
      <c r="N55" s="113" t="str">
        <f>IFERROR(IF(Witterungsbereinigung!F48="","",(W55)),"")</f>
        <v/>
      </c>
      <c r="O55" s="38" t="str">
        <f t="shared" si="0"/>
        <v/>
      </c>
      <c r="P55" s="114" t="str">
        <f t="shared" si="1"/>
        <v/>
      </c>
      <c r="Q55" s="101" t="str">
        <f>IFERROR(IF($P55="","",($P55/VLOOKUP($D55,Gebäudekat.!$C$6:$D$72,2,FALSE))-1),"k.A.")</f>
        <v/>
      </c>
      <c r="R55" t="str">
        <f>IFERROR(VLOOKUP('Schritt 2a Wärmeverbr. Kat. 1-4'!$D55,Gebäudekat.!$C$6:$G$72,5,FALSE),"")</f>
        <v/>
      </c>
      <c r="S55">
        <f>IFERROR(('Schritt 2a Wärmeverbr. Kat. 1-4'!M55-(M55*U55)),"")</f>
        <v>0</v>
      </c>
      <c r="T55">
        <f>IFERROR('Schritt 2a Wärmeverbr. Kat. 1-4'!M55*U55,"")</f>
        <v>0</v>
      </c>
      <c r="U55">
        <f>IF('Schritt 2a Wärmeverbr. Kat. 1-4'!J55="","",'Schritt 2a Wärmeverbr. Kat. 1-4'!J55/100)</f>
        <v>0</v>
      </c>
      <c r="V55" s="36" t="str">
        <f>IF('Schritt 2a Wärmeverbr. Kat. 1-4'!K55&lt;&gt;"",DATE(YEAR('Schritt 2a Wärmeverbr. Kat. 1-4'!K55),MONTH('Schritt 2a Wärmeverbr. Kat. 1-4'!K55),1),"")</f>
        <v/>
      </c>
      <c r="W55" t="str">
        <f>IFERROR(IF(AA55=1,0,S55*Witterungsbereinigung!F48+'Schritt 2a Wärmeverbr. Kat. 1-4'!T55),"")</f>
        <v/>
      </c>
      <c r="X55">
        <f t="shared" si="12"/>
        <v>0</v>
      </c>
      <c r="Y55">
        <f t="shared" si="13"/>
        <v>1</v>
      </c>
      <c r="Z55" t="b">
        <f t="shared" si="4"/>
        <v>1</v>
      </c>
      <c r="AA55" t="str">
        <f t="shared" si="5"/>
        <v/>
      </c>
      <c r="AB55" s="234" t="str">
        <f t="shared" si="9"/>
        <v/>
      </c>
    </row>
    <row r="56" spans="1:28" x14ac:dyDescent="0.25">
      <c r="A56" s="486">
        <v>47</v>
      </c>
      <c r="B56" s="550"/>
      <c r="C56" s="71"/>
      <c r="D56" s="71"/>
      <c r="E56" s="638"/>
      <c r="F56" s="447"/>
      <c r="G56" s="448"/>
      <c r="H56" s="221"/>
      <c r="I56" s="125"/>
      <c r="J56" s="191">
        <f>IFERROR(IF(I56="zentral",VLOOKUP(D56,Gebäudekat.!$C$6:$F$72,4,FALSE),0),0)</f>
        <v>0</v>
      </c>
      <c r="K56" s="65"/>
      <c r="L56" s="61"/>
      <c r="M56" s="168"/>
      <c r="N56" s="113" t="str">
        <f>IFERROR(IF(Witterungsbereinigung!F49="","",(W56)),"")</f>
        <v/>
      </c>
      <c r="O56" s="38" t="str">
        <f t="shared" si="0"/>
        <v/>
      </c>
      <c r="P56" s="114" t="str">
        <f t="shared" si="1"/>
        <v/>
      </c>
      <c r="Q56" s="101" t="str">
        <f>IFERROR(IF($P56="","",($P56/VLOOKUP($D56,Gebäudekat.!$C$6:$D$72,2,FALSE))-1),"k.A.")</f>
        <v/>
      </c>
      <c r="R56" t="str">
        <f>IFERROR(VLOOKUP('Schritt 2a Wärmeverbr. Kat. 1-4'!$D56,Gebäudekat.!$C$6:$G$72,5,FALSE),"")</f>
        <v/>
      </c>
      <c r="S56">
        <f>IFERROR(('Schritt 2a Wärmeverbr. Kat. 1-4'!M56-(M56*U56)),"")</f>
        <v>0</v>
      </c>
      <c r="T56">
        <f>IFERROR('Schritt 2a Wärmeverbr. Kat. 1-4'!M56*U56,"")</f>
        <v>0</v>
      </c>
      <c r="U56">
        <f>IF('Schritt 2a Wärmeverbr. Kat. 1-4'!J56="","",'Schritt 2a Wärmeverbr. Kat. 1-4'!J56/100)</f>
        <v>0</v>
      </c>
      <c r="V56" s="36" t="str">
        <f>IF('Schritt 2a Wärmeverbr. Kat. 1-4'!K56&lt;&gt;"",DATE(YEAR('Schritt 2a Wärmeverbr. Kat. 1-4'!K56),MONTH('Schritt 2a Wärmeverbr. Kat. 1-4'!K56),1),"")</f>
        <v/>
      </c>
      <c r="W56" t="str">
        <f>IFERROR(IF(AA56=1,0,S56*Witterungsbereinigung!F49+'Schritt 2a Wärmeverbr. Kat. 1-4'!T56),"")</f>
        <v/>
      </c>
      <c r="X56">
        <f t="shared" si="12"/>
        <v>0</v>
      </c>
      <c r="Y56">
        <f t="shared" si="13"/>
        <v>1</v>
      </c>
      <c r="Z56" t="b">
        <f t="shared" si="4"/>
        <v>1</v>
      </c>
      <c r="AA56" t="str">
        <f t="shared" si="5"/>
        <v/>
      </c>
      <c r="AB56" s="234" t="str">
        <f t="shared" si="9"/>
        <v/>
      </c>
    </row>
    <row r="57" spans="1:28" x14ac:dyDescent="0.25">
      <c r="A57" s="486">
        <v>48</v>
      </c>
      <c r="B57" s="550"/>
      <c r="C57" s="71"/>
      <c r="D57" s="71"/>
      <c r="E57" s="638"/>
      <c r="F57" s="447"/>
      <c r="G57" s="448"/>
      <c r="H57" s="221"/>
      <c r="I57" s="125"/>
      <c r="J57" s="191">
        <f>IFERROR(IF(I57="zentral",VLOOKUP(D57,Gebäudekat.!$C$6:$F$72,4,FALSE),0),0)</f>
        <v>0</v>
      </c>
      <c r="K57" s="65"/>
      <c r="L57" s="61"/>
      <c r="M57" s="168"/>
      <c r="N57" s="113" t="str">
        <f>IFERROR(IF(Witterungsbereinigung!F50="","",(W57)),"")</f>
        <v/>
      </c>
      <c r="O57" s="38" t="str">
        <f t="shared" si="0"/>
        <v/>
      </c>
      <c r="P57" s="114" t="str">
        <f t="shared" si="1"/>
        <v/>
      </c>
      <c r="Q57" s="101" t="str">
        <f>IFERROR(IF($P57="","",($P57/VLOOKUP($D57,Gebäudekat.!$C$6:$D$72,2,FALSE))-1),"k.A.")</f>
        <v/>
      </c>
      <c r="R57" t="str">
        <f>IFERROR(VLOOKUP('Schritt 2a Wärmeverbr. Kat. 1-4'!$D57,Gebäudekat.!$C$6:$G$72,5,FALSE),"")</f>
        <v/>
      </c>
      <c r="S57">
        <f>IFERROR(('Schritt 2a Wärmeverbr. Kat. 1-4'!M57-(M57*U57)),"")</f>
        <v>0</v>
      </c>
      <c r="T57">
        <f>IFERROR('Schritt 2a Wärmeverbr. Kat. 1-4'!M57*U57,"")</f>
        <v>0</v>
      </c>
      <c r="U57">
        <f>IF('Schritt 2a Wärmeverbr. Kat. 1-4'!J57="","",'Schritt 2a Wärmeverbr. Kat. 1-4'!J57/100)</f>
        <v>0</v>
      </c>
      <c r="V57" s="36" t="str">
        <f>IF('Schritt 2a Wärmeverbr. Kat. 1-4'!K57&lt;&gt;"",DATE(YEAR('Schritt 2a Wärmeverbr. Kat. 1-4'!K57),MONTH('Schritt 2a Wärmeverbr. Kat. 1-4'!K57),1),"")</f>
        <v/>
      </c>
      <c r="W57" t="str">
        <f>IFERROR(IF(AA57=1,0,S57*Witterungsbereinigung!F50+'Schritt 2a Wärmeverbr. Kat. 1-4'!T57),"")</f>
        <v/>
      </c>
      <c r="X57">
        <f t="shared" si="12"/>
        <v>0</v>
      </c>
      <c r="Y57">
        <f t="shared" si="13"/>
        <v>1</v>
      </c>
      <c r="Z57" t="b">
        <f t="shared" si="4"/>
        <v>1</v>
      </c>
      <c r="AA57" t="str">
        <f t="shared" si="5"/>
        <v/>
      </c>
      <c r="AB57" s="234" t="str">
        <f t="shared" si="9"/>
        <v/>
      </c>
    </row>
    <row r="58" spans="1:28" x14ac:dyDescent="0.25">
      <c r="A58" s="486">
        <v>49</v>
      </c>
      <c r="B58" s="550"/>
      <c r="C58" s="71"/>
      <c r="D58" s="71"/>
      <c r="E58" s="638"/>
      <c r="F58" s="447"/>
      <c r="G58" s="448"/>
      <c r="H58" s="221"/>
      <c r="I58" s="125"/>
      <c r="J58" s="191">
        <f>IFERROR(IF(I58="zentral",VLOOKUP(D58,Gebäudekat.!$C$6:$F$72,4,FALSE),0),0)</f>
        <v>0</v>
      </c>
      <c r="K58" s="65"/>
      <c r="L58" s="61"/>
      <c r="M58" s="168"/>
      <c r="N58" s="113" t="str">
        <f>IFERROR(IF(Witterungsbereinigung!F51="","",(W58)),"")</f>
        <v/>
      </c>
      <c r="O58" s="38" t="str">
        <f t="shared" si="0"/>
        <v/>
      </c>
      <c r="P58" s="114" t="str">
        <f t="shared" si="1"/>
        <v/>
      </c>
      <c r="Q58" s="101" t="str">
        <f>IFERROR(IF($P58="","",($P58/VLOOKUP($D58,Gebäudekat.!$C$6:$D$72,2,FALSE))-1),"k.A.")</f>
        <v/>
      </c>
      <c r="R58" t="str">
        <f>IFERROR(VLOOKUP('Schritt 2a Wärmeverbr. Kat. 1-4'!$D58,Gebäudekat.!$C$6:$G$72,5,FALSE),"")</f>
        <v/>
      </c>
      <c r="S58">
        <f>IFERROR(('Schritt 2a Wärmeverbr. Kat. 1-4'!M58-(M58*U58)),"")</f>
        <v>0</v>
      </c>
      <c r="T58">
        <f>IFERROR('Schritt 2a Wärmeverbr. Kat. 1-4'!M58*U58,"")</f>
        <v>0</v>
      </c>
      <c r="U58">
        <f>IF('Schritt 2a Wärmeverbr. Kat. 1-4'!J58="","",'Schritt 2a Wärmeverbr. Kat. 1-4'!J58/100)</f>
        <v>0</v>
      </c>
      <c r="V58" s="36" t="str">
        <f>IF('Schritt 2a Wärmeverbr. Kat. 1-4'!K58&lt;&gt;"",DATE(YEAR('Schritt 2a Wärmeverbr. Kat. 1-4'!K58),MONTH('Schritt 2a Wärmeverbr. Kat. 1-4'!K58),1),"")</f>
        <v/>
      </c>
      <c r="W58" t="str">
        <f>IFERROR(IF(AA58=1,0,S58*Witterungsbereinigung!F51+'Schritt 2a Wärmeverbr. Kat. 1-4'!T58),"")</f>
        <v/>
      </c>
      <c r="X58">
        <f t="shared" si="12"/>
        <v>0</v>
      </c>
      <c r="Y58">
        <f t="shared" si="13"/>
        <v>1</v>
      </c>
      <c r="Z58" t="b">
        <f t="shared" si="4"/>
        <v>1</v>
      </c>
      <c r="AA58" t="str">
        <f t="shared" si="5"/>
        <v/>
      </c>
      <c r="AB58" s="234" t="str">
        <f t="shared" si="9"/>
        <v/>
      </c>
    </row>
    <row r="59" spans="1:28" x14ac:dyDescent="0.25">
      <c r="A59" s="486">
        <v>50</v>
      </c>
      <c r="B59" s="550"/>
      <c r="C59" s="71"/>
      <c r="D59" s="71"/>
      <c r="E59" s="638"/>
      <c r="F59" s="447"/>
      <c r="G59" s="448"/>
      <c r="H59" s="221"/>
      <c r="I59" s="125"/>
      <c r="J59" s="191">
        <f>IFERROR(IF(I59="zentral",VLOOKUP(D59,Gebäudekat.!$C$6:$F$72,4,FALSE),0),0)</f>
        <v>0</v>
      </c>
      <c r="K59" s="65"/>
      <c r="L59" s="61"/>
      <c r="M59" s="168"/>
      <c r="N59" s="113" t="str">
        <f>IFERROR(IF(Witterungsbereinigung!F52="","",(W59)),"")</f>
        <v/>
      </c>
      <c r="O59" s="38" t="str">
        <f t="shared" si="0"/>
        <v/>
      </c>
      <c r="P59" s="114" t="str">
        <f t="shared" si="1"/>
        <v/>
      </c>
      <c r="Q59" s="101" t="str">
        <f>IFERROR(IF($P59="","",($P59/VLOOKUP($D59,Gebäudekat.!$C$6:$D$72,2,FALSE))-1),"k.A.")</f>
        <v/>
      </c>
      <c r="R59" t="str">
        <f>IFERROR(VLOOKUP('Schritt 2a Wärmeverbr. Kat. 1-4'!$D59,Gebäudekat.!$C$6:$G$72,5,FALSE),"")</f>
        <v/>
      </c>
      <c r="S59">
        <f>IFERROR(('Schritt 2a Wärmeverbr. Kat. 1-4'!M59-(M59*U59)),"")</f>
        <v>0</v>
      </c>
      <c r="T59">
        <f>IFERROR('Schritt 2a Wärmeverbr. Kat. 1-4'!M59*U59,"")</f>
        <v>0</v>
      </c>
      <c r="U59">
        <f>IF('Schritt 2a Wärmeverbr. Kat. 1-4'!J59="","",'Schritt 2a Wärmeverbr. Kat. 1-4'!J59/100)</f>
        <v>0</v>
      </c>
      <c r="V59" s="36" t="str">
        <f>IF('Schritt 2a Wärmeverbr. Kat. 1-4'!K59&lt;&gt;"",DATE(YEAR('Schritt 2a Wärmeverbr. Kat. 1-4'!K59),MONTH('Schritt 2a Wärmeverbr. Kat. 1-4'!K59),1),"")</f>
        <v/>
      </c>
      <c r="W59" t="str">
        <f>IFERROR(IF(AA59=1,0,S59*Witterungsbereinigung!F52+'Schritt 2a Wärmeverbr. Kat. 1-4'!T59),"")</f>
        <v/>
      </c>
      <c r="X59">
        <f t="shared" si="12"/>
        <v>0</v>
      </c>
      <c r="Y59">
        <f t="shared" si="13"/>
        <v>1</v>
      </c>
      <c r="Z59" t="b">
        <f t="shared" si="4"/>
        <v>1</v>
      </c>
      <c r="AA59" t="str">
        <f t="shared" si="5"/>
        <v/>
      </c>
      <c r="AB59" s="234" t="str">
        <f t="shared" si="9"/>
        <v/>
      </c>
    </row>
    <row r="60" spans="1:28" x14ac:dyDescent="0.25">
      <c r="A60" s="486">
        <v>51</v>
      </c>
      <c r="B60" s="550"/>
      <c r="C60" s="71"/>
      <c r="D60" s="71"/>
      <c r="E60" s="638"/>
      <c r="F60" s="447"/>
      <c r="G60" s="448"/>
      <c r="H60" s="221"/>
      <c r="I60" s="125"/>
      <c r="J60" s="191">
        <f>IFERROR(IF(I60="zentral",VLOOKUP(D60,Gebäudekat.!$C$6:$F$72,4,FALSE),0),0)</f>
        <v>0</v>
      </c>
      <c r="K60" s="65"/>
      <c r="L60" s="61"/>
      <c r="M60" s="168"/>
      <c r="N60" s="113" t="str">
        <f>IFERROR(IF(Witterungsbereinigung!F53="","",(W60)),"")</f>
        <v/>
      </c>
      <c r="O60" s="38" t="str">
        <f t="shared" si="0"/>
        <v/>
      </c>
      <c r="P60" s="114" t="str">
        <f t="shared" si="1"/>
        <v/>
      </c>
      <c r="Q60" s="101" t="str">
        <f>IFERROR(IF($P60="","",($P60/VLOOKUP($D60,Gebäudekat.!$C$6:$D$72,2,FALSE))-1),"k.A.")</f>
        <v/>
      </c>
      <c r="R60" t="str">
        <f>IFERROR(VLOOKUP('Schritt 2a Wärmeverbr. Kat. 1-4'!$D60,Gebäudekat.!$C$6:$G$72,5,FALSE),"")</f>
        <v/>
      </c>
      <c r="S60">
        <f>IFERROR(('Schritt 2a Wärmeverbr. Kat. 1-4'!M60-(M60*U60)),"")</f>
        <v>0</v>
      </c>
      <c r="T60">
        <f>IFERROR('Schritt 2a Wärmeverbr. Kat. 1-4'!M60*U60,"")</f>
        <v>0</v>
      </c>
      <c r="U60">
        <f>IF('Schritt 2a Wärmeverbr. Kat. 1-4'!J60="","",'Schritt 2a Wärmeverbr. Kat. 1-4'!J60/100)</f>
        <v>0</v>
      </c>
      <c r="V60" s="36" t="str">
        <f>IF('Schritt 2a Wärmeverbr. Kat. 1-4'!K60&lt;&gt;"",DATE(YEAR('Schritt 2a Wärmeverbr. Kat. 1-4'!K60),MONTH('Schritt 2a Wärmeverbr. Kat. 1-4'!K60),1),"")</f>
        <v/>
      </c>
      <c r="W60" t="str">
        <f>IFERROR(IF(AA60=1,0,S60*Witterungsbereinigung!F53+'Schritt 2a Wärmeverbr. Kat. 1-4'!T60),"")</f>
        <v/>
      </c>
      <c r="X60">
        <f t="shared" si="12"/>
        <v>0</v>
      </c>
      <c r="Y60">
        <f t="shared" si="13"/>
        <v>1</v>
      </c>
      <c r="Z60" t="b">
        <f t="shared" si="4"/>
        <v>1</v>
      </c>
      <c r="AA60" t="str">
        <f t="shared" si="5"/>
        <v/>
      </c>
      <c r="AB60" s="234" t="str">
        <f t="shared" si="9"/>
        <v/>
      </c>
    </row>
    <row r="61" spans="1:28" x14ac:dyDescent="0.25">
      <c r="A61" s="486">
        <v>52</v>
      </c>
      <c r="B61" s="550"/>
      <c r="C61" s="71"/>
      <c r="D61" s="71"/>
      <c r="E61" s="638"/>
      <c r="F61" s="447"/>
      <c r="G61" s="448"/>
      <c r="H61" s="221"/>
      <c r="I61" s="125"/>
      <c r="J61" s="191">
        <f>IFERROR(IF(I61="zentral",VLOOKUP(D61,Gebäudekat.!$C$6:$F$72,4,FALSE),0),0)</f>
        <v>0</v>
      </c>
      <c r="K61" s="65"/>
      <c r="L61" s="61"/>
      <c r="M61" s="168"/>
      <c r="N61" s="113" t="str">
        <f>IFERROR(IF(Witterungsbereinigung!F54="","",(W61)),"")</f>
        <v/>
      </c>
      <c r="O61" s="38" t="str">
        <f t="shared" si="0"/>
        <v/>
      </c>
      <c r="P61" s="114" t="str">
        <f t="shared" si="1"/>
        <v/>
      </c>
      <c r="Q61" s="101" t="str">
        <f>IFERROR(IF($P61="","",($P61/VLOOKUP($D61,Gebäudekat.!$C$6:$D$72,2,FALSE))-1),"k.A.")</f>
        <v/>
      </c>
      <c r="R61" t="str">
        <f>IFERROR(VLOOKUP('Schritt 2a Wärmeverbr. Kat. 1-4'!$D61,Gebäudekat.!$C$6:$G$72,5,FALSE),"")</f>
        <v/>
      </c>
      <c r="S61">
        <f>IFERROR(('Schritt 2a Wärmeverbr. Kat. 1-4'!M61-(M61*U61)),"")</f>
        <v>0</v>
      </c>
      <c r="T61">
        <f>IFERROR('Schritt 2a Wärmeverbr. Kat. 1-4'!M61*U61,"")</f>
        <v>0</v>
      </c>
      <c r="U61">
        <f>IF('Schritt 2a Wärmeverbr. Kat. 1-4'!J61="","",'Schritt 2a Wärmeverbr. Kat. 1-4'!J61/100)</f>
        <v>0</v>
      </c>
      <c r="V61" s="36" t="str">
        <f>IF('Schritt 2a Wärmeverbr. Kat. 1-4'!K61&lt;&gt;"",DATE(YEAR('Schritt 2a Wärmeverbr. Kat. 1-4'!K61),MONTH('Schritt 2a Wärmeverbr. Kat. 1-4'!K61),1),"")</f>
        <v/>
      </c>
      <c r="W61" t="str">
        <f>IFERROR(IF(AA61=1,0,S61*Witterungsbereinigung!F54+'Schritt 2a Wärmeverbr. Kat. 1-4'!T61),"")</f>
        <v/>
      </c>
      <c r="X61">
        <f t="shared" si="12"/>
        <v>0</v>
      </c>
      <c r="Y61">
        <f t="shared" si="13"/>
        <v>1</v>
      </c>
      <c r="Z61" t="b">
        <f t="shared" si="4"/>
        <v>1</v>
      </c>
      <c r="AA61" t="str">
        <f t="shared" si="5"/>
        <v/>
      </c>
      <c r="AB61" s="234" t="str">
        <f t="shared" si="9"/>
        <v/>
      </c>
    </row>
    <row r="62" spans="1:28" x14ac:dyDescent="0.25">
      <c r="A62" s="486">
        <v>53</v>
      </c>
      <c r="B62" s="550"/>
      <c r="C62" s="71"/>
      <c r="D62" s="71"/>
      <c r="E62" s="638"/>
      <c r="F62" s="447"/>
      <c r="G62" s="448"/>
      <c r="H62" s="221"/>
      <c r="I62" s="125"/>
      <c r="J62" s="191">
        <f>IFERROR(IF(I62="zentral",VLOOKUP(D62,Gebäudekat.!$C$6:$F$72,4,FALSE),0),0)</f>
        <v>0</v>
      </c>
      <c r="K62" s="65"/>
      <c r="L62" s="61"/>
      <c r="M62" s="168"/>
      <c r="N62" s="113" t="str">
        <f>IFERROR(IF(Witterungsbereinigung!F55="","",(W62)),"")</f>
        <v/>
      </c>
      <c r="O62" s="38" t="str">
        <f t="shared" si="0"/>
        <v/>
      </c>
      <c r="P62" s="114" t="str">
        <f t="shared" si="1"/>
        <v/>
      </c>
      <c r="Q62" s="101" t="str">
        <f>IFERROR(IF($P62="","",($P62/VLOOKUP($D62,Gebäudekat.!$C$6:$D$72,2,FALSE))-1),"k.A.")</f>
        <v/>
      </c>
      <c r="R62" t="str">
        <f>IFERROR(VLOOKUP('Schritt 2a Wärmeverbr. Kat. 1-4'!$D62,Gebäudekat.!$C$6:$G$72,5,FALSE),"")</f>
        <v/>
      </c>
      <c r="S62">
        <f>IFERROR(('Schritt 2a Wärmeverbr. Kat. 1-4'!M62-(M62*U62)),"")</f>
        <v>0</v>
      </c>
      <c r="T62">
        <f>IFERROR('Schritt 2a Wärmeverbr. Kat. 1-4'!M62*U62,"")</f>
        <v>0</v>
      </c>
      <c r="U62">
        <f>IF('Schritt 2a Wärmeverbr. Kat. 1-4'!J62="","",'Schritt 2a Wärmeverbr. Kat. 1-4'!J62/100)</f>
        <v>0</v>
      </c>
      <c r="V62" s="36" t="str">
        <f>IF('Schritt 2a Wärmeverbr. Kat. 1-4'!K62&lt;&gt;"",DATE(YEAR('Schritt 2a Wärmeverbr. Kat. 1-4'!K62),MONTH('Schritt 2a Wärmeverbr. Kat. 1-4'!K62),1),"")</f>
        <v/>
      </c>
      <c r="W62" t="str">
        <f>IFERROR(IF(AA62=1,0,S62*Witterungsbereinigung!F55+'Schritt 2a Wärmeverbr. Kat. 1-4'!T62),"")</f>
        <v/>
      </c>
      <c r="X62">
        <f t="shared" si="12"/>
        <v>0</v>
      </c>
      <c r="Y62">
        <f t="shared" si="13"/>
        <v>1</v>
      </c>
      <c r="Z62" t="b">
        <f t="shared" si="4"/>
        <v>1</v>
      </c>
      <c r="AA62" t="str">
        <f t="shared" si="5"/>
        <v/>
      </c>
      <c r="AB62" s="234" t="str">
        <f t="shared" si="9"/>
        <v/>
      </c>
    </row>
    <row r="63" spans="1:28" x14ac:dyDescent="0.25">
      <c r="A63" s="486">
        <v>54</v>
      </c>
      <c r="B63" s="550"/>
      <c r="C63" s="71"/>
      <c r="D63" s="71"/>
      <c r="E63" s="638"/>
      <c r="F63" s="447"/>
      <c r="G63" s="448"/>
      <c r="H63" s="221"/>
      <c r="I63" s="125"/>
      <c r="J63" s="191">
        <f>IFERROR(IF(I63="zentral",VLOOKUP(D63,Gebäudekat.!$C$6:$F$72,4,FALSE),0),0)</f>
        <v>0</v>
      </c>
      <c r="K63" s="65"/>
      <c r="L63" s="61"/>
      <c r="M63" s="168"/>
      <c r="N63" s="113" t="str">
        <f>IFERROR(IF(Witterungsbereinigung!F56="","",(W63)),"")</f>
        <v/>
      </c>
      <c r="O63" s="38" t="str">
        <f t="shared" si="0"/>
        <v/>
      </c>
      <c r="P63" s="114" t="str">
        <f t="shared" si="1"/>
        <v/>
      </c>
      <c r="Q63" s="101" t="str">
        <f>IFERROR(IF($P63="","",($P63/VLOOKUP($D63,Gebäudekat.!$C$6:$D$72,2,FALSE))-1),"k.A.")</f>
        <v/>
      </c>
      <c r="R63" t="str">
        <f>IFERROR(VLOOKUP('Schritt 2a Wärmeverbr. Kat. 1-4'!$D63,Gebäudekat.!$C$6:$G$72,5,FALSE),"")</f>
        <v/>
      </c>
      <c r="S63">
        <f>IFERROR(('Schritt 2a Wärmeverbr. Kat. 1-4'!M63-(M63*U63)),"")</f>
        <v>0</v>
      </c>
      <c r="T63">
        <f>IFERROR('Schritt 2a Wärmeverbr. Kat. 1-4'!M63*U63,"")</f>
        <v>0</v>
      </c>
      <c r="U63">
        <f>IF('Schritt 2a Wärmeverbr. Kat. 1-4'!J63="","",'Schritt 2a Wärmeverbr. Kat. 1-4'!J63/100)</f>
        <v>0</v>
      </c>
      <c r="V63" s="36" t="str">
        <f>IF('Schritt 2a Wärmeverbr. Kat. 1-4'!K63&lt;&gt;"",DATE(YEAR('Schritt 2a Wärmeverbr. Kat. 1-4'!K63),MONTH('Schritt 2a Wärmeverbr. Kat. 1-4'!K63),1),"")</f>
        <v/>
      </c>
      <c r="W63" t="str">
        <f>IFERROR(IF(AA63=1,0,S63*Witterungsbereinigung!F56+'Schritt 2a Wärmeverbr. Kat. 1-4'!T63),"")</f>
        <v/>
      </c>
      <c r="X63">
        <f t="shared" si="12"/>
        <v>0</v>
      </c>
      <c r="Y63">
        <f t="shared" si="13"/>
        <v>1</v>
      </c>
      <c r="Z63" t="b">
        <f t="shared" si="4"/>
        <v>1</v>
      </c>
      <c r="AA63" t="str">
        <f t="shared" si="5"/>
        <v/>
      </c>
      <c r="AB63" s="234" t="str">
        <f t="shared" si="9"/>
        <v/>
      </c>
    </row>
    <row r="64" spans="1:28" x14ac:dyDescent="0.25">
      <c r="A64" s="486">
        <v>55</v>
      </c>
      <c r="B64" s="550"/>
      <c r="C64" s="71"/>
      <c r="D64" s="71"/>
      <c r="E64" s="638"/>
      <c r="F64" s="447"/>
      <c r="G64" s="448"/>
      <c r="H64" s="221"/>
      <c r="I64" s="125"/>
      <c r="J64" s="191">
        <f>IFERROR(IF(I64="zentral",VLOOKUP(D64,Gebäudekat.!$C$6:$F$72,4,FALSE),0),0)</f>
        <v>0</v>
      </c>
      <c r="K64" s="65"/>
      <c r="L64" s="61"/>
      <c r="M64" s="168"/>
      <c r="N64" s="113" t="str">
        <f>IFERROR(IF(Witterungsbereinigung!F57="","",(W64)),"")</f>
        <v/>
      </c>
      <c r="O64" s="38" t="str">
        <f t="shared" si="0"/>
        <v/>
      </c>
      <c r="P64" s="114" t="str">
        <f t="shared" si="1"/>
        <v/>
      </c>
      <c r="Q64" s="101" t="str">
        <f>IFERROR(IF($P64="","",($P64/VLOOKUP($D64,Gebäudekat.!$C$6:$D$72,2,FALSE))-1),"k.A.")</f>
        <v/>
      </c>
      <c r="R64" t="str">
        <f>IFERROR(VLOOKUP('Schritt 2a Wärmeverbr. Kat. 1-4'!$D64,Gebäudekat.!$C$6:$G$72,5,FALSE),"")</f>
        <v/>
      </c>
      <c r="S64">
        <f>IFERROR(('Schritt 2a Wärmeverbr. Kat. 1-4'!M64-(M64*U64)),"")</f>
        <v>0</v>
      </c>
      <c r="T64">
        <f>IFERROR('Schritt 2a Wärmeverbr. Kat. 1-4'!M64*U64,"")</f>
        <v>0</v>
      </c>
      <c r="U64">
        <f>IF('Schritt 2a Wärmeverbr. Kat. 1-4'!J64="","",'Schritt 2a Wärmeverbr. Kat. 1-4'!J64/100)</f>
        <v>0</v>
      </c>
      <c r="V64" s="36" t="str">
        <f>IF('Schritt 2a Wärmeverbr. Kat. 1-4'!K64&lt;&gt;"",DATE(YEAR('Schritt 2a Wärmeverbr. Kat. 1-4'!K64),MONTH('Schritt 2a Wärmeverbr. Kat. 1-4'!K64),1),"")</f>
        <v/>
      </c>
      <c r="W64" t="str">
        <f>IFERROR(IF(AA64=1,0,S64*Witterungsbereinigung!F57+'Schritt 2a Wärmeverbr. Kat. 1-4'!T64),"")</f>
        <v/>
      </c>
      <c r="X64">
        <f t="shared" si="12"/>
        <v>0</v>
      </c>
      <c r="Y64">
        <f t="shared" si="13"/>
        <v>1</v>
      </c>
      <c r="Z64" t="b">
        <f t="shared" si="4"/>
        <v>1</v>
      </c>
      <c r="AA64" t="str">
        <f t="shared" si="5"/>
        <v/>
      </c>
      <c r="AB64" s="234" t="str">
        <f t="shared" si="9"/>
        <v/>
      </c>
    </row>
    <row r="65" spans="1:28" x14ac:dyDescent="0.25">
      <c r="A65" s="486">
        <v>56</v>
      </c>
      <c r="B65" s="550"/>
      <c r="C65" s="71"/>
      <c r="D65" s="71"/>
      <c r="E65" s="638"/>
      <c r="F65" s="447"/>
      <c r="G65" s="448"/>
      <c r="H65" s="221"/>
      <c r="I65" s="125"/>
      <c r="J65" s="191">
        <f>IFERROR(IF(I65="zentral",VLOOKUP(D65,Gebäudekat.!$C$6:$F$72,4,FALSE),0),0)</f>
        <v>0</v>
      </c>
      <c r="K65" s="65"/>
      <c r="L65" s="61"/>
      <c r="M65" s="168"/>
      <c r="N65" s="113" t="str">
        <f>IFERROR(IF(Witterungsbereinigung!F58="","",(W65)),"")</f>
        <v/>
      </c>
      <c r="O65" s="38" t="str">
        <f t="shared" si="0"/>
        <v/>
      </c>
      <c r="P65" s="114" t="str">
        <f t="shared" si="1"/>
        <v/>
      </c>
      <c r="Q65" s="101" t="str">
        <f>IFERROR(IF($P65="","",($P65/VLOOKUP($D65,Gebäudekat.!$C$6:$D$72,2,FALSE))-1),"k.A.")</f>
        <v/>
      </c>
      <c r="R65" t="str">
        <f>IFERROR(VLOOKUP('Schritt 2a Wärmeverbr. Kat. 1-4'!$D65,Gebäudekat.!$C$6:$G$72,5,FALSE),"")</f>
        <v/>
      </c>
      <c r="S65">
        <f>IFERROR(('Schritt 2a Wärmeverbr. Kat. 1-4'!M65-(M65*U65)),"")</f>
        <v>0</v>
      </c>
      <c r="T65">
        <f>IFERROR('Schritt 2a Wärmeverbr. Kat. 1-4'!M65*U65,"")</f>
        <v>0</v>
      </c>
      <c r="U65">
        <f>IF('Schritt 2a Wärmeverbr. Kat. 1-4'!J65="","",'Schritt 2a Wärmeverbr. Kat. 1-4'!J65/100)</f>
        <v>0</v>
      </c>
      <c r="V65" s="36" t="str">
        <f>IF('Schritt 2a Wärmeverbr. Kat. 1-4'!K65&lt;&gt;"",DATE(YEAR('Schritt 2a Wärmeverbr. Kat. 1-4'!K65),MONTH('Schritt 2a Wärmeverbr. Kat. 1-4'!K65),1),"")</f>
        <v/>
      </c>
      <c r="W65" t="str">
        <f>IFERROR(IF(AA65=1,0,S65*Witterungsbereinigung!F58+'Schritt 2a Wärmeverbr. Kat. 1-4'!T65),"")</f>
        <v/>
      </c>
      <c r="X65">
        <f t="shared" si="12"/>
        <v>0</v>
      </c>
      <c r="Y65">
        <f t="shared" si="13"/>
        <v>1</v>
      </c>
      <c r="Z65" t="b">
        <f t="shared" si="4"/>
        <v>1</v>
      </c>
      <c r="AA65" t="str">
        <f t="shared" si="5"/>
        <v/>
      </c>
      <c r="AB65" s="234" t="str">
        <f t="shared" si="9"/>
        <v/>
      </c>
    </row>
    <row r="66" spans="1:28" x14ac:dyDescent="0.25">
      <c r="A66" s="486">
        <v>57</v>
      </c>
      <c r="B66" s="550"/>
      <c r="C66" s="71"/>
      <c r="D66" s="71"/>
      <c r="E66" s="638"/>
      <c r="F66" s="447"/>
      <c r="G66" s="448"/>
      <c r="H66" s="221"/>
      <c r="I66" s="125"/>
      <c r="J66" s="191">
        <f>IFERROR(IF(I66="zentral",VLOOKUP(D66,Gebäudekat.!$C$6:$F$72,4,FALSE),0),0)</f>
        <v>0</v>
      </c>
      <c r="K66" s="65"/>
      <c r="L66" s="61"/>
      <c r="M66" s="168"/>
      <c r="N66" s="113" t="str">
        <f>IFERROR(IF(Witterungsbereinigung!F59="","",(W66)),"")</f>
        <v/>
      </c>
      <c r="O66" s="38" t="str">
        <f t="shared" si="0"/>
        <v/>
      </c>
      <c r="P66" s="114" t="str">
        <f t="shared" si="1"/>
        <v/>
      </c>
      <c r="Q66" s="101" t="str">
        <f>IFERROR(IF($P66="","",($P66/VLOOKUP($D66,Gebäudekat.!$C$6:$D$72,2,FALSE))-1),"k.A.")</f>
        <v/>
      </c>
      <c r="R66" t="str">
        <f>IFERROR(VLOOKUP('Schritt 2a Wärmeverbr. Kat. 1-4'!$D66,Gebäudekat.!$C$6:$G$72,5,FALSE),"")</f>
        <v/>
      </c>
      <c r="S66">
        <f>IFERROR(('Schritt 2a Wärmeverbr. Kat. 1-4'!M66-(M66*U66)),"")</f>
        <v>0</v>
      </c>
      <c r="T66">
        <f>IFERROR('Schritt 2a Wärmeverbr. Kat. 1-4'!M66*U66,"")</f>
        <v>0</v>
      </c>
      <c r="U66">
        <f>IF('Schritt 2a Wärmeverbr. Kat. 1-4'!J66="","",'Schritt 2a Wärmeverbr. Kat. 1-4'!J66/100)</f>
        <v>0</v>
      </c>
      <c r="V66" s="36" t="str">
        <f>IF('Schritt 2a Wärmeverbr. Kat. 1-4'!K66&lt;&gt;"",DATE(YEAR('Schritt 2a Wärmeverbr. Kat. 1-4'!K66),MONTH('Schritt 2a Wärmeverbr. Kat. 1-4'!K66),1),"")</f>
        <v/>
      </c>
      <c r="W66" t="str">
        <f>IFERROR(IF(AA66=1,0,S66*Witterungsbereinigung!F59+'Schritt 2a Wärmeverbr. Kat. 1-4'!T66),"")</f>
        <v/>
      </c>
      <c r="X66">
        <f t="shared" si="12"/>
        <v>0</v>
      </c>
      <c r="Y66">
        <f t="shared" si="13"/>
        <v>1</v>
      </c>
      <c r="Z66" t="b">
        <f t="shared" si="4"/>
        <v>1</v>
      </c>
      <c r="AA66" t="str">
        <f t="shared" si="5"/>
        <v/>
      </c>
      <c r="AB66" s="234" t="str">
        <f t="shared" si="9"/>
        <v/>
      </c>
    </row>
    <row r="67" spans="1:28" x14ac:dyDescent="0.25">
      <c r="A67" s="486">
        <v>58</v>
      </c>
      <c r="B67" s="550"/>
      <c r="C67" s="71"/>
      <c r="D67" s="71"/>
      <c r="E67" s="638"/>
      <c r="F67" s="447"/>
      <c r="G67" s="448"/>
      <c r="H67" s="221"/>
      <c r="I67" s="125"/>
      <c r="J67" s="191">
        <f>IFERROR(IF(I67="zentral",VLOOKUP(D67,Gebäudekat.!$C$6:$F$72,4,FALSE),0),0)</f>
        <v>0</v>
      </c>
      <c r="K67" s="65"/>
      <c r="L67" s="61"/>
      <c r="M67" s="168"/>
      <c r="N67" s="113" t="str">
        <f>IFERROR(IF(Witterungsbereinigung!F60="","",(W67)),"")</f>
        <v/>
      </c>
      <c r="O67" s="38" t="str">
        <f t="shared" si="0"/>
        <v/>
      </c>
      <c r="P67" s="114" t="str">
        <f t="shared" si="1"/>
        <v/>
      </c>
      <c r="Q67" s="101" t="str">
        <f>IFERROR(IF($P67="","",($P67/VLOOKUP($D67,Gebäudekat.!$C$6:$D$72,2,FALSE))-1),"k.A.")</f>
        <v/>
      </c>
      <c r="R67" t="str">
        <f>IFERROR(VLOOKUP('Schritt 2a Wärmeverbr. Kat. 1-4'!$D67,Gebäudekat.!$C$6:$G$72,5,FALSE),"")</f>
        <v/>
      </c>
      <c r="S67">
        <f>IFERROR(('Schritt 2a Wärmeverbr. Kat. 1-4'!M67-(M67*U67)),"")</f>
        <v>0</v>
      </c>
      <c r="T67">
        <f>IFERROR('Schritt 2a Wärmeverbr. Kat. 1-4'!M67*U67,"")</f>
        <v>0</v>
      </c>
      <c r="U67">
        <f>IF('Schritt 2a Wärmeverbr. Kat. 1-4'!J67="","",'Schritt 2a Wärmeverbr. Kat. 1-4'!J67/100)</f>
        <v>0</v>
      </c>
      <c r="V67" s="36" t="str">
        <f>IF('Schritt 2a Wärmeverbr. Kat. 1-4'!K67&lt;&gt;"",DATE(YEAR('Schritt 2a Wärmeverbr. Kat. 1-4'!K67),MONTH('Schritt 2a Wärmeverbr. Kat. 1-4'!K67),1),"")</f>
        <v/>
      </c>
      <c r="W67" t="str">
        <f>IFERROR(IF(AA67=1,0,S67*Witterungsbereinigung!F60+'Schritt 2a Wärmeverbr. Kat. 1-4'!T67),"")</f>
        <v/>
      </c>
      <c r="X67">
        <f t="shared" si="12"/>
        <v>0</v>
      </c>
      <c r="Y67">
        <f t="shared" si="13"/>
        <v>1</v>
      </c>
      <c r="Z67" t="b">
        <f t="shared" si="4"/>
        <v>1</v>
      </c>
      <c r="AA67" t="str">
        <f t="shared" si="5"/>
        <v/>
      </c>
      <c r="AB67" s="234" t="str">
        <f t="shared" si="9"/>
        <v/>
      </c>
    </row>
    <row r="68" spans="1:28" x14ac:dyDescent="0.25">
      <c r="A68" s="486">
        <v>59</v>
      </c>
      <c r="B68" s="550"/>
      <c r="C68" s="71"/>
      <c r="D68" s="71"/>
      <c r="E68" s="638"/>
      <c r="F68" s="447"/>
      <c r="G68" s="448"/>
      <c r="H68" s="221"/>
      <c r="I68" s="125"/>
      <c r="J68" s="191">
        <f>IFERROR(IF(I68="zentral",VLOOKUP(D68,Gebäudekat.!$C$6:$F$72,4,FALSE),0),0)</f>
        <v>0</v>
      </c>
      <c r="K68" s="65"/>
      <c r="L68" s="61"/>
      <c r="M68" s="168"/>
      <c r="N68" s="113" t="str">
        <f>IFERROR(IF(Witterungsbereinigung!F61="","",(W68)),"")</f>
        <v/>
      </c>
      <c r="O68" s="38" t="str">
        <f t="shared" si="0"/>
        <v/>
      </c>
      <c r="P68" s="114" t="str">
        <f t="shared" si="1"/>
        <v/>
      </c>
      <c r="Q68" s="101" t="str">
        <f>IFERROR(IF($P68="","",($P68/VLOOKUP($D68,Gebäudekat.!$C$6:$D$72,2,FALSE))-1),"k.A.")</f>
        <v/>
      </c>
      <c r="R68" t="str">
        <f>IFERROR(VLOOKUP('Schritt 2a Wärmeverbr. Kat. 1-4'!$D68,Gebäudekat.!$C$6:$G$72,5,FALSE),"")</f>
        <v/>
      </c>
      <c r="S68">
        <f>IFERROR(('Schritt 2a Wärmeverbr. Kat. 1-4'!M68-(M68*U68)),"")</f>
        <v>0</v>
      </c>
      <c r="T68">
        <f>IFERROR('Schritt 2a Wärmeverbr. Kat. 1-4'!M68*U68,"")</f>
        <v>0</v>
      </c>
      <c r="U68">
        <f>IF('Schritt 2a Wärmeverbr. Kat. 1-4'!J68="","",'Schritt 2a Wärmeverbr. Kat. 1-4'!J68/100)</f>
        <v>0</v>
      </c>
      <c r="V68" s="36" t="str">
        <f>IF('Schritt 2a Wärmeverbr. Kat. 1-4'!K68&lt;&gt;"",DATE(YEAR('Schritt 2a Wärmeverbr. Kat. 1-4'!K68),MONTH('Schritt 2a Wärmeverbr. Kat. 1-4'!K68),1),"")</f>
        <v/>
      </c>
      <c r="W68" t="str">
        <f>IFERROR(IF(AA68=1,0,S68*Witterungsbereinigung!F61+'Schritt 2a Wärmeverbr. Kat. 1-4'!T68),"")</f>
        <v/>
      </c>
      <c r="X68">
        <f t="shared" si="12"/>
        <v>0</v>
      </c>
      <c r="Y68">
        <f t="shared" si="13"/>
        <v>1</v>
      </c>
      <c r="Z68" t="b">
        <f t="shared" si="4"/>
        <v>1</v>
      </c>
      <c r="AA68" t="str">
        <f t="shared" si="5"/>
        <v/>
      </c>
      <c r="AB68" s="234" t="str">
        <f t="shared" si="9"/>
        <v/>
      </c>
    </row>
    <row r="69" spans="1:28" x14ac:dyDescent="0.25">
      <c r="A69" s="486">
        <v>60</v>
      </c>
      <c r="B69" s="550"/>
      <c r="C69" s="71"/>
      <c r="D69" s="71"/>
      <c r="E69" s="638"/>
      <c r="F69" s="447"/>
      <c r="G69" s="448"/>
      <c r="H69" s="221"/>
      <c r="I69" s="125"/>
      <c r="J69" s="191">
        <f>IFERROR(IF(I69="zentral",VLOOKUP(D69,Gebäudekat.!$C$6:$F$72,4,FALSE),0),0)</f>
        <v>0</v>
      </c>
      <c r="K69" s="65"/>
      <c r="L69" s="61"/>
      <c r="M69" s="168"/>
      <c r="N69" s="113" t="str">
        <f>IFERROR(IF(Witterungsbereinigung!F62="","",(W69)),"")</f>
        <v/>
      </c>
      <c r="O69" s="38" t="str">
        <f t="shared" si="0"/>
        <v/>
      </c>
      <c r="P69" s="114" t="str">
        <f t="shared" si="1"/>
        <v/>
      </c>
      <c r="Q69" s="101" t="str">
        <f>IFERROR(IF($P69="","",($P69/VLOOKUP($D69,Gebäudekat.!$C$6:$D$72,2,FALSE))-1),"k.A.")</f>
        <v/>
      </c>
      <c r="R69" t="str">
        <f>IFERROR(VLOOKUP('Schritt 2a Wärmeverbr. Kat. 1-4'!$D69,Gebäudekat.!$C$6:$G$72,5,FALSE),"")</f>
        <v/>
      </c>
      <c r="S69">
        <f>IFERROR(('Schritt 2a Wärmeverbr. Kat. 1-4'!M69-(M69*U69)),"")</f>
        <v>0</v>
      </c>
      <c r="T69">
        <f>IFERROR('Schritt 2a Wärmeverbr. Kat. 1-4'!M69*U69,"")</f>
        <v>0</v>
      </c>
      <c r="U69">
        <f>IF('Schritt 2a Wärmeverbr. Kat. 1-4'!J69="","",'Schritt 2a Wärmeverbr. Kat. 1-4'!J69/100)</f>
        <v>0</v>
      </c>
      <c r="V69" s="36" t="str">
        <f>IF('Schritt 2a Wärmeverbr. Kat. 1-4'!K69&lt;&gt;"",DATE(YEAR('Schritt 2a Wärmeverbr. Kat. 1-4'!K69),MONTH('Schritt 2a Wärmeverbr. Kat. 1-4'!K69),1),"")</f>
        <v/>
      </c>
      <c r="W69" t="str">
        <f>IFERROR(IF(AA69=1,0,S69*Witterungsbereinigung!F62+'Schritt 2a Wärmeverbr. Kat. 1-4'!T69),"")</f>
        <v/>
      </c>
      <c r="X69">
        <f t="shared" si="12"/>
        <v>0</v>
      </c>
      <c r="Y69">
        <f t="shared" si="13"/>
        <v>1</v>
      </c>
      <c r="Z69" t="b">
        <f t="shared" si="4"/>
        <v>1</v>
      </c>
      <c r="AA69" t="str">
        <f t="shared" si="5"/>
        <v/>
      </c>
      <c r="AB69" s="234" t="str">
        <f t="shared" si="9"/>
        <v/>
      </c>
    </row>
    <row r="70" spans="1:28" x14ac:dyDescent="0.25">
      <c r="A70" s="486">
        <v>61</v>
      </c>
      <c r="B70" s="550"/>
      <c r="C70" s="71"/>
      <c r="D70" s="71"/>
      <c r="E70" s="638"/>
      <c r="F70" s="447"/>
      <c r="G70" s="448"/>
      <c r="H70" s="221"/>
      <c r="I70" s="125"/>
      <c r="J70" s="191">
        <f>IFERROR(IF(I70="zentral",VLOOKUP(D70,Gebäudekat.!$C$6:$F$72,4,FALSE),0),0)</f>
        <v>0</v>
      </c>
      <c r="K70" s="65"/>
      <c r="L70" s="61"/>
      <c r="M70" s="168"/>
      <c r="N70" s="113" t="str">
        <f>IFERROR(IF(Witterungsbereinigung!F63="","",(W70)),"")</f>
        <v/>
      </c>
      <c r="O70" s="38" t="str">
        <f t="shared" si="0"/>
        <v/>
      </c>
      <c r="P70" s="114" t="str">
        <f t="shared" si="1"/>
        <v/>
      </c>
      <c r="Q70" s="101" t="str">
        <f>IFERROR(IF($P70="","",($P70/VLOOKUP($D70,Gebäudekat.!$C$6:$D$72,2,FALSE))-1),"k.A.")</f>
        <v/>
      </c>
      <c r="R70" t="str">
        <f>IFERROR(VLOOKUP('Schritt 2a Wärmeverbr. Kat. 1-4'!$D70,Gebäudekat.!$C$6:$G$72,5,FALSE),"")</f>
        <v/>
      </c>
      <c r="S70">
        <f>IFERROR(('Schritt 2a Wärmeverbr. Kat. 1-4'!M70-(M70*U70)),"")</f>
        <v>0</v>
      </c>
      <c r="T70">
        <f>IFERROR('Schritt 2a Wärmeverbr. Kat. 1-4'!M70*U70,"")</f>
        <v>0</v>
      </c>
      <c r="U70">
        <f>IF('Schritt 2a Wärmeverbr. Kat. 1-4'!J70="","",'Schritt 2a Wärmeverbr. Kat. 1-4'!J70/100)</f>
        <v>0</v>
      </c>
      <c r="V70" s="36" t="str">
        <f>IF('Schritt 2a Wärmeverbr. Kat. 1-4'!K70&lt;&gt;"",DATE(YEAR('Schritt 2a Wärmeverbr. Kat. 1-4'!K70),MONTH('Schritt 2a Wärmeverbr. Kat. 1-4'!K70),1),"")</f>
        <v/>
      </c>
      <c r="W70" t="str">
        <f>IFERROR(IF(AA70=1,0,S70*Witterungsbereinigung!F63+'Schritt 2a Wärmeverbr. Kat. 1-4'!T70),"")</f>
        <v/>
      </c>
      <c r="X70">
        <f t="shared" si="12"/>
        <v>0</v>
      </c>
      <c r="Y70">
        <f t="shared" si="13"/>
        <v>1</v>
      </c>
      <c r="Z70" t="b">
        <f t="shared" si="4"/>
        <v>1</v>
      </c>
      <c r="AA70" t="str">
        <f t="shared" si="5"/>
        <v/>
      </c>
      <c r="AB70" s="234" t="str">
        <f t="shared" si="9"/>
        <v/>
      </c>
    </row>
    <row r="71" spans="1:28" x14ac:dyDescent="0.25">
      <c r="A71" s="486">
        <v>62</v>
      </c>
      <c r="B71" s="550"/>
      <c r="C71" s="71"/>
      <c r="D71" s="71"/>
      <c r="E71" s="638"/>
      <c r="F71" s="447"/>
      <c r="G71" s="448"/>
      <c r="H71" s="221"/>
      <c r="I71" s="125"/>
      <c r="J71" s="191">
        <f>IFERROR(IF(I71="zentral",VLOOKUP(D71,Gebäudekat.!$C$6:$F$72,4,FALSE),0),0)</f>
        <v>0</v>
      </c>
      <c r="K71" s="65"/>
      <c r="L71" s="61"/>
      <c r="M71" s="168"/>
      <c r="N71" s="113" t="str">
        <f>IFERROR(IF(Witterungsbereinigung!F64="","",(W71)),"")</f>
        <v/>
      </c>
      <c r="O71" s="38" t="str">
        <f t="shared" si="0"/>
        <v/>
      </c>
      <c r="P71" s="114" t="str">
        <f t="shared" si="1"/>
        <v/>
      </c>
      <c r="Q71" s="101" t="str">
        <f>IFERROR(IF($P71="","",($P71/VLOOKUP($D71,Gebäudekat.!$C$6:$D$72,2,FALSE))-1),"k.A.")</f>
        <v/>
      </c>
      <c r="R71" t="str">
        <f>IFERROR(VLOOKUP('Schritt 2a Wärmeverbr. Kat. 1-4'!$D71,Gebäudekat.!$C$6:$G$72,5,FALSE),"")</f>
        <v/>
      </c>
      <c r="S71">
        <f>IFERROR(('Schritt 2a Wärmeverbr. Kat. 1-4'!M71-(M71*U71)),"")</f>
        <v>0</v>
      </c>
      <c r="T71">
        <f>IFERROR('Schritt 2a Wärmeverbr. Kat. 1-4'!M71*U71,"")</f>
        <v>0</v>
      </c>
      <c r="U71">
        <f>IF('Schritt 2a Wärmeverbr. Kat. 1-4'!J71="","",'Schritt 2a Wärmeverbr. Kat. 1-4'!J71/100)</f>
        <v>0</v>
      </c>
      <c r="V71" s="36" t="str">
        <f>IF('Schritt 2a Wärmeverbr. Kat. 1-4'!K71&lt;&gt;"",DATE(YEAR('Schritt 2a Wärmeverbr. Kat. 1-4'!K71),MONTH('Schritt 2a Wärmeverbr. Kat. 1-4'!K71),1),"")</f>
        <v/>
      </c>
      <c r="W71" t="str">
        <f>IFERROR(IF(AA71=1,0,S71*Witterungsbereinigung!F64+'Schritt 2a Wärmeverbr. Kat. 1-4'!T71),"")</f>
        <v/>
      </c>
      <c r="X71">
        <f t="shared" si="12"/>
        <v>0</v>
      </c>
      <c r="Y71">
        <f t="shared" si="13"/>
        <v>1</v>
      </c>
      <c r="Z71" t="b">
        <f t="shared" si="4"/>
        <v>1</v>
      </c>
      <c r="AA71" t="str">
        <f t="shared" si="5"/>
        <v/>
      </c>
      <c r="AB71" s="234" t="str">
        <f t="shared" si="9"/>
        <v/>
      </c>
    </row>
    <row r="72" spans="1:28" x14ac:dyDescent="0.25">
      <c r="A72" s="486">
        <v>63</v>
      </c>
      <c r="B72" s="550"/>
      <c r="C72" s="71"/>
      <c r="D72" s="71"/>
      <c r="E72" s="638"/>
      <c r="F72" s="447"/>
      <c r="G72" s="448"/>
      <c r="H72" s="221"/>
      <c r="I72" s="125"/>
      <c r="J72" s="191">
        <f>IFERROR(IF(I72="zentral",VLOOKUP(D72,Gebäudekat.!$C$6:$F$72,4,FALSE),0),0)</f>
        <v>0</v>
      </c>
      <c r="K72" s="65"/>
      <c r="L72" s="61"/>
      <c r="M72" s="168"/>
      <c r="N72" s="113" t="str">
        <f>IFERROR(IF(Witterungsbereinigung!F65="","",(W72)),"")</f>
        <v/>
      </c>
      <c r="O72" s="38" t="str">
        <f t="shared" si="0"/>
        <v/>
      </c>
      <c r="P72" s="114" t="str">
        <f t="shared" si="1"/>
        <v/>
      </c>
      <c r="Q72" s="101" t="str">
        <f>IFERROR(IF($P72="","",($P72/VLOOKUP($D72,Gebäudekat.!$C$6:$D$72,2,FALSE))-1),"k.A.")</f>
        <v/>
      </c>
      <c r="R72" t="str">
        <f>IFERROR(VLOOKUP('Schritt 2a Wärmeverbr. Kat. 1-4'!$D72,Gebäudekat.!$C$6:$G$72,5,FALSE),"")</f>
        <v/>
      </c>
      <c r="S72">
        <f>IFERROR(('Schritt 2a Wärmeverbr. Kat. 1-4'!M72-(M72*U72)),"")</f>
        <v>0</v>
      </c>
      <c r="T72">
        <f>IFERROR('Schritt 2a Wärmeverbr. Kat. 1-4'!M72*U72,"")</f>
        <v>0</v>
      </c>
      <c r="U72">
        <f>IF('Schritt 2a Wärmeverbr. Kat. 1-4'!J72="","",'Schritt 2a Wärmeverbr. Kat. 1-4'!J72/100)</f>
        <v>0</v>
      </c>
      <c r="V72" s="36" t="str">
        <f>IF('Schritt 2a Wärmeverbr. Kat. 1-4'!K72&lt;&gt;"",DATE(YEAR('Schritt 2a Wärmeverbr. Kat. 1-4'!K72),MONTH('Schritt 2a Wärmeverbr. Kat. 1-4'!K72),1),"")</f>
        <v/>
      </c>
      <c r="W72" t="str">
        <f>IFERROR(IF(AA72=1,0,S72*Witterungsbereinigung!F65+'Schritt 2a Wärmeverbr. Kat. 1-4'!T72),"")</f>
        <v/>
      </c>
      <c r="X72">
        <f t="shared" si="12"/>
        <v>0</v>
      </c>
      <c r="Y72">
        <f t="shared" si="13"/>
        <v>1</v>
      </c>
      <c r="Z72" t="b">
        <f t="shared" si="4"/>
        <v>1</v>
      </c>
      <c r="AA72" t="str">
        <f t="shared" si="5"/>
        <v/>
      </c>
      <c r="AB72" s="234" t="str">
        <f t="shared" si="9"/>
        <v/>
      </c>
    </row>
    <row r="73" spans="1:28" x14ac:dyDescent="0.25">
      <c r="A73" s="486">
        <v>64</v>
      </c>
      <c r="B73" s="550"/>
      <c r="C73" s="71"/>
      <c r="D73" s="71"/>
      <c r="E73" s="638"/>
      <c r="F73" s="447"/>
      <c r="G73" s="448"/>
      <c r="H73" s="221"/>
      <c r="I73" s="125"/>
      <c r="J73" s="191">
        <f>IFERROR(IF(I73="zentral",VLOOKUP(D73,Gebäudekat.!$C$6:$F$72,4,FALSE),0),0)</f>
        <v>0</v>
      </c>
      <c r="K73" s="65"/>
      <c r="L73" s="61"/>
      <c r="M73" s="168"/>
      <c r="N73" s="113" t="str">
        <f>IFERROR(IF(Witterungsbereinigung!F66="","",(W73)),"")</f>
        <v/>
      </c>
      <c r="O73" s="38" t="str">
        <f t="shared" si="0"/>
        <v/>
      </c>
      <c r="P73" s="114" t="str">
        <f t="shared" si="1"/>
        <v/>
      </c>
      <c r="Q73" s="101" t="str">
        <f>IFERROR(IF($P73="","",($P73/VLOOKUP($D73,Gebäudekat.!$C$6:$D$72,2,FALSE))-1),"k.A.")</f>
        <v/>
      </c>
      <c r="R73" t="str">
        <f>IFERROR(VLOOKUP('Schritt 2a Wärmeverbr. Kat. 1-4'!$D73,Gebäudekat.!$C$6:$G$72,5,FALSE),"")</f>
        <v/>
      </c>
      <c r="S73">
        <f>IFERROR(('Schritt 2a Wärmeverbr. Kat. 1-4'!M73-(M73*U73)),"")</f>
        <v>0</v>
      </c>
      <c r="T73">
        <f>IFERROR('Schritt 2a Wärmeverbr. Kat. 1-4'!M73*U73,"")</f>
        <v>0</v>
      </c>
      <c r="U73">
        <f>IF('Schritt 2a Wärmeverbr. Kat. 1-4'!J73="","",'Schritt 2a Wärmeverbr. Kat. 1-4'!J73/100)</f>
        <v>0</v>
      </c>
      <c r="V73" s="36" t="str">
        <f>IF('Schritt 2a Wärmeverbr. Kat. 1-4'!K73&lt;&gt;"",DATE(YEAR('Schritt 2a Wärmeverbr. Kat. 1-4'!K73),MONTH('Schritt 2a Wärmeverbr. Kat. 1-4'!K73),1),"")</f>
        <v/>
      </c>
      <c r="W73" t="str">
        <f>IFERROR(IF(AA73=1,0,S73*Witterungsbereinigung!F66+'Schritt 2a Wärmeverbr. Kat. 1-4'!T73),"")</f>
        <v/>
      </c>
      <c r="X73">
        <f t="shared" si="12"/>
        <v>0</v>
      </c>
      <c r="Y73">
        <f t="shared" si="13"/>
        <v>1</v>
      </c>
      <c r="Z73" t="b">
        <f t="shared" si="4"/>
        <v>1</v>
      </c>
      <c r="AA73" t="str">
        <f t="shared" si="5"/>
        <v/>
      </c>
      <c r="AB73" s="234" t="str">
        <f t="shared" si="9"/>
        <v/>
      </c>
    </row>
    <row r="74" spans="1:28" x14ac:dyDescent="0.25">
      <c r="A74" s="486">
        <v>65</v>
      </c>
      <c r="B74" s="550"/>
      <c r="C74" s="71"/>
      <c r="D74" s="71"/>
      <c r="E74" s="638"/>
      <c r="F74" s="447"/>
      <c r="G74" s="448"/>
      <c r="H74" s="221"/>
      <c r="I74" s="125"/>
      <c r="J74" s="191">
        <f>IFERROR(IF(I74="zentral",VLOOKUP(D74,Gebäudekat.!$C$6:$F$72,4,FALSE),0),0)</f>
        <v>0</v>
      </c>
      <c r="K74" s="65"/>
      <c r="L74" s="61"/>
      <c r="M74" s="168"/>
      <c r="N74" s="113" t="str">
        <f>IFERROR(IF(Witterungsbereinigung!F67="","",(W74)),"")</f>
        <v/>
      </c>
      <c r="O74" s="38" t="str">
        <f t="shared" ref="O74:O137" si="14">IF($C74="","",IFERROR((1/SUM(N$10:N$504)*$N74),""))</f>
        <v/>
      </c>
      <c r="P74" s="114" t="str">
        <f t="shared" ref="P74:P137" si="15">IFERROR(IF($N74="","",$N74/IF(OR($D74="Bad - Freibad &lt; 1000 m2 Beckenfläche",$D74="Bad - Freibad 1000-2000 m2 Beckenfläche",$D74="Bad - Freibad &gt;2000 m2 Beckenfläche"),G74,F74)),"")</f>
        <v/>
      </c>
      <c r="Q74" s="101" t="str">
        <f>IFERROR(IF($P74="","",($P74/VLOOKUP($D74,Gebäudekat.!$C$6:$D$72,2,FALSE))-1),"k.A.")</f>
        <v/>
      </c>
      <c r="R74" t="str">
        <f>IFERROR(VLOOKUP('Schritt 2a Wärmeverbr. Kat. 1-4'!$D74,Gebäudekat.!$C$6:$G$72,5,FALSE),"")</f>
        <v/>
      </c>
      <c r="S74">
        <f>IFERROR(('Schritt 2a Wärmeverbr. Kat. 1-4'!M74-(M74*U74)),"")</f>
        <v>0</v>
      </c>
      <c r="T74">
        <f>IFERROR('Schritt 2a Wärmeverbr. Kat. 1-4'!M74*U74,"")</f>
        <v>0</v>
      </c>
      <c r="U74">
        <f>IF('Schritt 2a Wärmeverbr. Kat. 1-4'!J74="","",'Schritt 2a Wärmeverbr. Kat. 1-4'!J74/100)</f>
        <v>0</v>
      </c>
      <c r="V74" s="36" t="str">
        <f>IF('Schritt 2a Wärmeverbr. Kat. 1-4'!K74&lt;&gt;"",DATE(YEAR('Schritt 2a Wärmeverbr. Kat. 1-4'!K74),MONTH('Schritt 2a Wärmeverbr. Kat. 1-4'!K74),1),"")</f>
        <v/>
      </c>
      <c r="W74" t="str">
        <f>IFERROR(IF(AA74=1,0,S74*Witterungsbereinigung!F67+'Schritt 2a Wärmeverbr. Kat. 1-4'!T74),"")</f>
        <v/>
      </c>
      <c r="X74">
        <f t="shared" si="12"/>
        <v>0</v>
      </c>
      <c r="Y74">
        <f t="shared" si="13"/>
        <v>1</v>
      </c>
      <c r="Z74" t="b">
        <f t="shared" ref="Z74:Z137" si="16">IFERROR(IF(COUNTA($F$10:$F$504,$G$10:$G$504)&gt;=COUNTA($C$10:$C$504),TRUE,FALSE),"")</f>
        <v>1</v>
      </c>
      <c r="AA74" t="str">
        <f t="shared" ref="AA74:AA137" si="17">IF(H74="unbeheizt",1,"")</f>
        <v/>
      </c>
      <c r="AB74" s="234" t="str">
        <f t="shared" si="9"/>
        <v/>
      </c>
    </row>
    <row r="75" spans="1:28" x14ac:dyDescent="0.25">
      <c r="A75" s="486">
        <v>66</v>
      </c>
      <c r="B75" s="550"/>
      <c r="C75" s="71"/>
      <c r="D75" s="71"/>
      <c r="E75" s="638"/>
      <c r="F75" s="447"/>
      <c r="G75" s="448"/>
      <c r="H75" s="221"/>
      <c r="I75" s="125"/>
      <c r="J75" s="191">
        <f>IFERROR(IF(I75="zentral",VLOOKUP(D75,Gebäudekat.!$C$6:$F$72,4,FALSE),0),0)</f>
        <v>0</v>
      </c>
      <c r="K75" s="65"/>
      <c r="L75" s="61"/>
      <c r="M75" s="168"/>
      <c r="N75" s="113" t="str">
        <f>IFERROR(IF(Witterungsbereinigung!F68="","",(W75)),"")</f>
        <v/>
      </c>
      <c r="O75" s="38" t="str">
        <f t="shared" si="14"/>
        <v/>
      </c>
      <c r="P75" s="114" t="str">
        <f t="shared" si="15"/>
        <v/>
      </c>
      <c r="Q75" s="101" t="str">
        <f>IFERROR(IF($P75="","",($P75/VLOOKUP($D75,Gebäudekat.!$C$6:$D$72,2,FALSE))-1),"k.A.")</f>
        <v/>
      </c>
      <c r="R75" t="str">
        <f>IFERROR(VLOOKUP('Schritt 2a Wärmeverbr. Kat. 1-4'!$D75,Gebäudekat.!$C$6:$G$72,5,FALSE),"")</f>
        <v/>
      </c>
      <c r="S75">
        <f>IFERROR(('Schritt 2a Wärmeverbr. Kat. 1-4'!M75-(M75*U75)),"")</f>
        <v>0</v>
      </c>
      <c r="T75">
        <f>IFERROR('Schritt 2a Wärmeverbr. Kat. 1-4'!M75*U75,"")</f>
        <v>0</v>
      </c>
      <c r="U75">
        <f>IF('Schritt 2a Wärmeverbr. Kat. 1-4'!J75="","",'Schritt 2a Wärmeverbr. Kat. 1-4'!J75/100)</f>
        <v>0</v>
      </c>
      <c r="V75" s="36" t="str">
        <f>IF('Schritt 2a Wärmeverbr. Kat. 1-4'!K75&lt;&gt;"",DATE(YEAR('Schritt 2a Wärmeverbr. Kat. 1-4'!K75),MONTH('Schritt 2a Wärmeverbr. Kat. 1-4'!K75),1),"")</f>
        <v/>
      </c>
      <c r="W75" t="str">
        <f>IFERROR(IF(AA75=1,0,S75*Witterungsbereinigung!F68+'Schritt 2a Wärmeverbr. Kat. 1-4'!T75),"")</f>
        <v/>
      </c>
      <c r="X75">
        <f t="shared" ref="X75:X138" si="18">IFERROR(M75/(L75-K75+1)*365,"")</f>
        <v>0</v>
      </c>
      <c r="Y75">
        <f t="shared" ref="Y75:Y138" si="19">L75+1-K75</f>
        <v>1</v>
      </c>
      <c r="Z75" t="b">
        <f t="shared" si="16"/>
        <v>1</v>
      </c>
      <c r="AA75" t="str">
        <f t="shared" si="17"/>
        <v/>
      </c>
      <c r="AB75" s="234" t="str">
        <f t="shared" si="9"/>
        <v/>
      </c>
    </row>
    <row r="76" spans="1:28" x14ac:dyDescent="0.25">
      <c r="A76" s="486">
        <v>67</v>
      </c>
      <c r="B76" s="550"/>
      <c r="C76" s="71"/>
      <c r="D76" s="71"/>
      <c r="E76" s="638"/>
      <c r="F76" s="447"/>
      <c r="G76" s="448"/>
      <c r="H76" s="221"/>
      <c r="I76" s="125"/>
      <c r="J76" s="191">
        <f>IFERROR(IF(I76="zentral",VLOOKUP(D76,Gebäudekat.!$C$6:$F$72,4,FALSE),0),0)</f>
        <v>0</v>
      </c>
      <c r="K76" s="65"/>
      <c r="L76" s="61"/>
      <c r="M76" s="168"/>
      <c r="N76" s="113" t="str">
        <f>IFERROR(IF(Witterungsbereinigung!F69="","",(W76)),"")</f>
        <v/>
      </c>
      <c r="O76" s="38" t="str">
        <f t="shared" si="14"/>
        <v/>
      </c>
      <c r="P76" s="114" t="str">
        <f t="shared" si="15"/>
        <v/>
      </c>
      <c r="Q76" s="101" t="str">
        <f>IFERROR(IF($P76="","",($P76/VLOOKUP($D76,Gebäudekat.!$C$6:$D$72,2,FALSE))-1),"k.A.")</f>
        <v/>
      </c>
      <c r="R76" t="str">
        <f>IFERROR(VLOOKUP('Schritt 2a Wärmeverbr. Kat. 1-4'!$D76,Gebäudekat.!$C$6:$G$72,5,FALSE),"")</f>
        <v/>
      </c>
      <c r="S76">
        <f>IFERROR(('Schritt 2a Wärmeverbr. Kat. 1-4'!M76-(M76*U76)),"")</f>
        <v>0</v>
      </c>
      <c r="T76">
        <f>IFERROR('Schritt 2a Wärmeverbr. Kat. 1-4'!M76*U76,"")</f>
        <v>0</v>
      </c>
      <c r="U76">
        <f>IF('Schritt 2a Wärmeverbr. Kat. 1-4'!J76="","",'Schritt 2a Wärmeverbr. Kat. 1-4'!J76/100)</f>
        <v>0</v>
      </c>
      <c r="V76" s="36" t="str">
        <f>IF('Schritt 2a Wärmeverbr. Kat. 1-4'!K76&lt;&gt;"",DATE(YEAR('Schritt 2a Wärmeverbr. Kat. 1-4'!K76),MONTH('Schritt 2a Wärmeverbr. Kat. 1-4'!K76),1),"")</f>
        <v/>
      </c>
      <c r="W76" t="str">
        <f>IFERROR(IF(AA76=1,0,S76*Witterungsbereinigung!F69+'Schritt 2a Wärmeverbr. Kat. 1-4'!T76),"")</f>
        <v/>
      </c>
      <c r="X76">
        <f t="shared" si="18"/>
        <v>0</v>
      </c>
      <c r="Y76">
        <f t="shared" si="19"/>
        <v>1</v>
      </c>
      <c r="Z76" t="b">
        <f t="shared" si="16"/>
        <v>1</v>
      </c>
      <c r="AA76" t="str">
        <f t="shared" si="17"/>
        <v/>
      </c>
      <c r="AB76" s="234" t="str">
        <f t="shared" si="9"/>
        <v/>
      </c>
    </row>
    <row r="77" spans="1:28" x14ac:dyDescent="0.25">
      <c r="A77" s="486">
        <v>68</v>
      </c>
      <c r="B77" s="550"/>
      <c r="C77" s="71"/>
      <c r="D77" s="71"/>
      <c r="E77" s="638"/>
      <c r="F77" s="447"/>
      <c r="G77" s="448"/>
      <c r="H77" s="221"/>
      <c r="I77" s="125"/>
      <c r="J77" s="191">
        <f>IFERROR(IF(I77="zentral",VLOOKUP(D77,Gebäudekat.!$C$6:$F$72,4,FALSE),0),0)</f>
        <v>0</v>
      </c>
      <c r="K77" s="65"/>
      <c r="L77" s="61"/>
      <c r="M77" s="168"/>
      <c r="N77" s="113" t="str">
        <f>IFERROR(IF(Witterungsbereinigung!F70="","",(W77)),"")</f>
        <v/>
      </c>
      <c r="O77" s="38" t="str">
        <f t="shared" si="14"/>
        <v/>
      </c>
      <c r="P77" s="114" t="str">
        <f t="shared" si="15"/>
        <v/>
      </c>
      <c r="Q77" s="101" t="str">
        <f>IFERROR(IF($P77="","",($P77/VLOOKUP($D77,Gebäudekat.!$C$6:$D$72,2,FALSE))-1),"k.A.")</f>
        <v/>
      </c>
      <c r="R77" t="str">
        <f>IFERROR(VLOOKUP('Schritt 2a Wärmeverbr. Kat. 1-4'!$D77,Gebäudekat.!$C$6:$G$72,5,FALSE),"")</f>
        <v/>
      </c>
      <c r="S77">
        <f>IFERROR(('Schritt 2a Wärmeverbr. Kat. 1-4'!M77-(M77*U77)),"")</f>
        <v>0</v>
      </c>
      <c r="T77">
        <f>IFERROR('Schritt 2a Wärmeverbr. Kat. 1-4'!M77*U77,"")</f>
        <v>0</v>
      </c>
      <c r="U77">
        <f>IF('Schritt 2a Wärmeverbr. Kat. 1-4'!J77="","",'Schritt 2a Wärmeverbr. Kat. 1-4'!J77/100)</f>
        <v>0</v>
      </c>
      <c r="V77" s="36" t="str">
        <f>IF('Schritt 2a Wärmeverbr. Kat. 1-4'!K77&lt;&gt;"",DATE(YEAR('Schritt 2a Wärmeverbr. Kat. 1-4'!K77),MONTH('Schritt 2a Wärmeverbr. Kat. 1-4'!K77),1),"")</f>
        <v/>
      </c>
      <c r="W77" t="str">
        <f>IFERROR(IF(AA77=1,0,S77*Witterungsbereinigung!F70+'Schritt 2a Wärmeverbr. Kat. 1-4'!T77),"")</f>
        <v/>
      </c>
      <c r="X77">
        <f t="shared" si="18"/>
        <v>0</v>
      </c>
      <c r="Y77">
        <f t="shared" si="19"/>
        <v>1</v>
      </c>
      <c r="Z77" t="b">
        <f t="shared" si="16"/>
        <v>1</v>
      </c>
      <c r="AA77" t="str">
        <f t="shared" si="17"/>
        <v/>
      </c>
      <c r="AB77" s="234" t="str">
        <f t="shared" ref="AB77:AB140" si="20">IFERROR(IF(_xlfn.NUMBERVALUE(Q77)&gt;1000%,"Evtl.Größenordnungsfehler - Bitte überprüfen !",""),"")</f>
        <v/>
      </c>
    </row>
    <row r="78" spans="1:28" x14ac:dyDescent="0.25">
      <c r="A78" s="486">
        <v>69</v>
      </c>
      <c r="B78" s="550"/>
      <c r="C78" s="71"/>
      <c r="D78" s="71"/>
      <c r="E78" s="638"/>
      <c r="F78" s="447"/>
      <c r="G78" s="448"/>
      <c r="H78" s="221"/>
      <c r="I78" s="125"/>
      <c r="J78" s="191">
        <f>IFERROR(IF(I78="zentral",VLOOKUP(D78,Gebäudekat.!$C$6:$F$72,4,FALSE),0),0)</f>
        <v>0</v>
      </c>
      <c r="K78" s="65"/>
      <c r="L78" s="61"/>
      <c r="M78" s="168"/>
      <c r="N78" s="113" t="str">
        <f>IFERROR(IF(Witterungsbereinigung!F71="","",(W78)),"")</f>
        <v/>
      </c>
      <c r="O78" s="38" t="str">
        <f t="shared" si="14"/>
        <v/>
      </c>
      <c r="P78" s="114" t="str">
        <f t="shared" si="15"/>
        <v/>
      </c>
      <c r="Q78" s="101" t="str">
        <f>IFERROR(IF($P78="","",($P78/VLOOKUP($D78,Gebäudekat.!$C$6:$D$72,2,FALSE))-1),"k.A.")</f>
        <v/>
      </c>
      <c r="R78" t="str">
        <f>IFERROR(VLOOKUP('Schritt 2a Wärmeverbr. Kat. 1-4'!$D78,Gebäudekat.!$C$6:$G$72,5,FALSE),"")</f>
        <v/>
      </c>
      <c r="S78">
        <f>IFERROR(('Schritt 2a Wärmeverbr. Kat. 1-4'!M78-(M78*U78)),"")</f>
        <v>0</v>
      </c>
      <c r="T78">
        <f>IFERROR('Schritt 2a Wärmeverbr. Kat. 1-4'!M78*U78,"")</f>
        <v>0</v>
      </c>
      <c r="U78">
        <f>IF('Schritt 2a Wärmeverbr. Kat. 1-4'!J78="","",'Schritt 2a Wärmeverbr. Kat. 1-4'!J78/100)</f>
        <v>0</v>
      </c>
      <c r="V78" s="36" t="str">
        <f>IF('Schritt 2a Wärmeverbr. Kat. 1-4'!K78&lt;&gt;"",DATE(YEAR('Schritt 2a Wärmeverbr. Kat. 1-4'!K78),MONTH('Schritt 2a Wärmeverbr. Kat. 1-4'!K78),1),"")</f>
        <v/>
      </c>
      <c r="W78" t="str">
        <f>IFERROR(IF(AA78=1,0,S78*Witterungsbereinigung!F71+'Schritt 2a Wärmeverbr. Kat. 1-4'!T78),"")</f>
        <v/>
      </c>
      <c r="X78">
        <f t="shared" si="18"/>
        <v>0</v>
      </c>
      <c r="Y78">
        <f t="shared" si="19"/>
        <v>1</v>
      </c>
      <c r="Z78" t="b">
        <f t="shared" si="16"/>
        <v>1</v>
      </c>
      <c r="AA78" t="str">
        <f t="shared" si="17"/>
        <v/>
      </c>
      <c r="AB78" s="234" t="str">
        <f t="shared" si="20"/>
        <v/>
      </c>
    </row>
    <row r="79" spans="1:28" x14ac:dyDescent="0.25">
      <c r="A79" s="486">
        <v>70</v>
      </c>
      <c r="B79" s="550"/>
      <c r="C79" s="71"/>
      <c r="D79" s="71"/>
      <c r="E79" s="638"/>
      <c r="F79" s="447"/>
      <c r="G79" s="448"/>
      <c r="H79" s="221"/>
      <c r="I79" s="125"/>
      <c r="J79" s="191">
        <f>IFERROR(IF(I79="zentral",VLOOKUP(D79,Gebäudekat.!$C$6:$F$72,4,FALSE),0),0)</f>
        <v>0</v>
      </c>
      <c r="K79" s="65"/>
      <c r="L79" s="61"/>
      <c r="M79" s="168"/>
      <c r="N79" s="113" t="str">
        <f>IFERROR(IF(Witterungsbereinigung!F72="","",(W79)),"")</f>
        <v/>
      </c>
      <c r="O79" s="38" t="str">
        <f t="shared" si="14"/>
        <v/>
      </c>
      <c r="P79" s="114" t="str">
        <f t="shared" si="15"/>
        <v/>
      </c>
      <c r="Q79" s="101" t="str">
        <f>IFERROR(IF($P79="","",($P79/VLOOKUP($D79,Gebäudekat.!$C$6:$D$72,2,FALSE))-1),"k.A.")</f>
        <v/>
      </c>
      <c r="R79" t="str">
        <f>IFERROR(VLOOKUP('Schritt 2a Wärmeverbr. Kat. 1-4'!$D79,Gebäudekat.!$C$6:$G$72,5,FALSE),"")</f>
        <v/>
      </c>
      <c r="S79">
        <f>IFERROR(('Schritt 2a Wärmeverbr. Kat. 1-4'!M79-(M79*U79)),"")</f>
        <v>0</v>
      </c>
      <c r="T79">
        <f>IFERROR('Schritt 2a Wärmeverbr. Kat. 1-4'!M79*U79,"")</f>
        <v>0</v>
      </c>
      <c r="U79">
        <f>IF('Schritt 2a Wärmeverbr. Kat. 1-4'!J79="","",'Schritt 2a Wärmeverbr. Kat. 1-4'!J79/100)</f>
        <v>0</v>
      </c>
      <c r="V79" s="36" t="str">
        <f>IF('Schritt 2a Wärmeverbr. Kat. 1-4'!K79&lt;&gt;"",DATE(YEAR('Schritt 2a Wärmeverbr. Kat. 1-4'!K79),MONTH('Schritt 2a Wärmeverbr. Kat. 1-4'!K79),1),"")</f>
        <v/>
      </c>
      <c r="W79" t="str">
        <f>IFERROR(IF(AA79=1,0,S79*Witterungsbereinigung!F72+'Schritt 2a Wärmeverbr. Kat. 1-4'!T79),"")</f>
        <v/>
      </c>
      <c r="X79">
        <f t="shared" si="18"/>
        <v>0</v>
      </c>
      <c r="Y79">
        <f t="shared" si="19"/>
        <v>1</v>
      </c>
      <c r="Z79" t="b">
        <f t="shared" si="16"/>
        <v>1</v>
      </c>
      <c r="AA79" t="str">
        <f t="shared" si="17"/>
        <v/>
      </c>
      <c r="AB79" s="234" t="str">
        <f t="shared" si="20"/>
        <v/>
      </c>
    </row>
    <row r="80" spans="1:28" x14ac:dyDescent="0.25">
      <c r="A80" s="486">
        <v>71</v>
      </c>
      <c r="B80" s="550"/>
      <c r="C80" s="71"/>
      <c r="D80" s="71"/>
      <c r="E80" s="638"/>
      <c r="F80" s="447"/>
      <c r="G80" s="448"/>
      <c r="H80" s="221"/>
      <c r="I80" s="125"/>
      <c r="J80" s="191">
        <f>IFERROR(IF(I80="zentral",VLOOKUP(D80,Gebäudekat.!$C$6:$F$72,4,FALSE),0),0)</f>
        <v>0</v>
      </c>
      <c r="K80" s="65"/>
      <c r="L80" s="61"/>
      <c r="M80" s="168"/>
      <c r="N80" s="113" t="str">
        <f>IFERROR(IF(Witterungsbereinigung!F73="","",(W80)),"")</f>
        <v/>
      </c>
      <c r="O80" s="38" t="str">
        <f t="shared" si="14"/>
        <v/>
      </c>
      <c r="P80" s="114" t="str">
        <f t="shared" si="15"/>
        <v/>
      </c>
      <c r="Q80" s="101" t="str">
        <f>IFERROR(IF($P80="","",($P80/VLOOKUP($D80,Gebäudekat.!$C$6:$D$72,2,FALSE))-1),"k.A.")</f>
        <v/>
      </c>
      <c r="R80" t="str">
        <f>IFERROR(VLOOKUP('Schritt 2a Wärmeverbr. Kat. 1-4'!$D80,Gebäudekat.!$C$6:$G$72,5,FALSE),"")</f>
        <v/>
      </c>
      <c r="S80">
        <f>IFERROR(('Schritt 2a Wärmeverbr. Kat. 1-4'!M80-(M80*U80)),"")</f>
        <v>0</v>
      </c>
      <c r="T80">
        <f>IFERROR('Schritt 2a Wärmeverbr. Kat. 1-4'!M80*U80,"")</f>
        <v>0</v>
      </c>
      <c r="U80">
        <f>IF('Schritt 2a Wärmeverbr. Kat. 1-4'!J80="","",'Schritt 2a Wärmeverbr. Kat. 1-4'!J80/100)</f>
        <v>0</v>
      </c>
      <c r="V80" s="36" t="str">
        <f>IF('Schritt 2a Wärmeverbr. Kat. 1-4'!K80&lt;&gt;"",DATE(YEAR('Schritt 2a Wärmeverbr. Kat. 1-4'!K80),MONTH('Schritt 2a Wärmeverbr. Kat. 1-4'!K80),1),"")</f>
        <v/>
      </c>
      <c r="W80" t="str">
        <f>IFERROR(IF(AA80=1,0,S80*Witterungsbereinigung!F73+'Schritt 2a Wärmeverbr. Kat. 1-4'!T80),"")</f>
        <v/>
      </c>
      <c r="X80">
        <f t="shared" si="18"/>
        <v>0</v>
      </c>
      <c r="Y80">
        <f t="shared" si="19"/>
        <v>1</v>
      </c>
      <c r="Z80" t="b">
        <f t="shared" si="16"/>
        <v>1</v>
      </c>
      <c r="AA80" t="str">
        <f t="shared" si="17"/>
        <v/>
      </c>
      <c r="AB80" s="234" t="str">
        <f t="shared" si="20"/>
        <v/>
      </c>
    </row>
    <row r="81" spans="1:28" x14ac:dyDescent="0.25">
      <c r="A81" s="486">
        <v>72</v>
      </c>
      <c r="B81" s="550"/>
      <c r="C81" s="71"/>
      <c r="D81" s="71"/>
      <c r="E81" s="638"/>
      <c r="F81" s="447"/>
      <c r="G81" s="448"/>
      <c r="H81" s="221"/>
      <c r="I81" s="125"/>
      <c r="J81" s="191">
        <f>IFERROR(IF(I81="zentral",VLOOKUP(D81,Gebäudekat.!$C$6:$F$72,4,FALSE),0),0)</f>
        <v>0</v>
      </c>
      <c r="K81" s="65"/>
      <c r="L81" s="61"/>
      <c r="M81" s="168"/>
      <c r="N81" s="113" t="str">
        <f>IFERROR(IF(Witterungsbereinigung!F74="","",(W81)),"")</f>
        <v/>
      </c>
      <c r="O81" s="38" t="str">
        <f t="shared" si="14"/>
        <v/>
      </c>
      <c r="P81" s="114" t="str">
        <f t="shared" si="15"/>
        <v/>
      </c>
      <c r="Q81" s="101" t="str">
        <f>IFERROR(IF($P81="","",($P81/VLOOKUP($D81,Gebäudekat.!$C$6:$D$72,2,FALSE))-1),"k.A.")</f>
        <v/>
      </c>
      <c r="R81" t="str">
        <f>IFERROR(VLOOKUP('Schritt 2a Wärmeverbr. Kat. 1-4'!$D81,Gebäudekat.!$C$6:$G$72,5,FALSE),"")</f>
        <v/>
      </c>
      <c r="S81">
        <f>IFERROR(('Schritt 2a Wärmeverbr. Kat. 1-4'!M81-(M81*U81)),"")</f>
        <v>0</v>
      </c>
      <c r="T81">
        <f>IFERROR('Schritt 2a Wärmeverbr. Kat. 1-4'!M81*U81,"")</f>
        <v>0</v>
      </c>
      <c r="U81">
        <f>IF('Schritt 2a Wärmeverbr. Kat. 1-4'!J81="","",'Schritt 2a Wärmeverbr. Kat. 1-4'!J81/100)</f>
        <v>0</v>
      </c>
      <c r="V81" s="36" t="str">
        <f>IF('Schritt 2a Wärmeverbr. Kat. 1-4'!K81&lt;&gt;"",DATE(YEAR('Schritt 2a Wärmeverbr. Kat. 1-4'!K81),MONTH('Schritt 2a Wärmeverbr. Kat. 1-4'!K81),1),"")</f>
        <v/>
      </c>
      <c r="W81" t="str">
        <f>IFERROR(IF(AA81=1,0,S81*Witterungsbereinigung!F74+'Schritt 2a Wärmeverbr. Kat. 1-4'!T81),"")</f>
        <v/>
      </c>
      <c r="X81">
        <f t="shared" si="18"/>
        <v>0</v>
      </c>
      <c r="Y81">
        <f t="shared" si="19"/>
        <v>1</v>
      </c>
      <c r="Z81" t="b">
        <f t="shared" si="16"/>
        <v>1</v>
      </c>
      <c r="AA81" t="str">
        <f t="shared" si="17"/>
        <v/>
      </c>
      <c r="AB81" s="234" t="str">
        <f t="shared" si="20"/>
        <v/>
      </c>
    </row>
    <row r="82" spans="1:28" x14ac:dyDescent="0.25">
      <c r="A82" s="486">
        <v>73</v>
      </c>
      <c r="B82" s="550"/>
      <c r="C82" s="71"/>
      <c r="D82" s="71"/>
      <c r="E82" s="638"/>
      <c r="F82" s="447"/>
      <c r="G82" s="448"/>
      <c r="H82" s="221"/>
      <c r="I82" s="125"/>
      <c r="J82" s="191">
        <f>IFERROR(IF(I82="zentral",VLOOKUP(D82,Gebäudekat.!$C$6:$F$72,4,FALSE),0),0)</f>
        <v>0</v>
      </c>
      <c r="K82" s="65"/>
      <c r="L82" s="61"/>
      <c r="M82" s="168"/>
      <c r="N82" s="113" t="str">
        <f>IFERROR(IF(Witterungsbereinigung!F75="","",(W82)),"")</f>
        <v/>
      </c>
      <c r="O82" s="38" t="str">
        <f t="shared" si="14"/>
        <v/>
      </c>
      <c r="P82" s="114" t="str">
        <f t="shared" si="15"/>
        <v/>
      </c>
      <c r="Q82" s="101" t="str">
        <f>IFERROR(IF($P82="","",($P82/VLOOKUP($D82,Gebäudekat.!$C$6:$D$72,2,FALSE))-1),"k.A.")</f>
        <v/>
      </c>
      <c r="R82" t="str">
        <f>IFERROR(VLOOKUP('Schritt 2a Wärmeverbr. Kat. 1-4'!$D82,Gebäudekat.!$C$6:$G$72,5,FALSE),"")</f>
        <v/>
      </c>
      <c r="S82">
        <f>IFERROR(('Schritt 2a Wärmeverbr. Kat. 1-4'!M82-(M82*U82)),"")</f>
        <v>0</v>
      </c>
      <c r="T82">
        <f>IFERROR('Schritt 2a Wärmeverbr. Kat. 1-4'!M82*U82,"")</f>
        <v>0</v>
      </c>
      <c r="U82">
        <f>IF('Schritt 2a Wärmeverbr. Kat. 1-4'!J82="","",'Schritt 2a Wärmeverbr. Kat. 1-4'!J82/100)</f>
        <v>0</v>
      </c>
      <c r="V82" s="36" t="str">
        <f>IF('Schritt 2a Wärmeverbr. Kat. 1-4'!K82&lt;&gt;"",DATE(YEAR('Schritt 2a Wärmeverbr. Kat. 1-4'!K82),MONTH('Schritt 2a Wärmeverbr. Kat. 1-4'!K82),1),"")</f>
        <v/>
      </c>
      <c r="W82" t="str">
        <f>IFERROR(IF(AA82=1,0,S82*Witterungsbereinigung!F75+'Schritt 2a Wärmeverbr. Kat. 1-4'!T82),"")</f>
        <v/>
      </c>
      <c r="X82">
        <f t="shared" si="18"/>
        <v>0</v>
      </c>
      <c r="Y82">
        <f t="shared" si="19"/>
        <v>1</v>
      </c>
      <c r="Z82" t="b">
        <f t="shared" si="16"/>
        <v>1</v>
      </c>
      <c r="AA82" t="str">
        <f t="shared" si="17"/>
        <v/>
      </c>
      <c r="AB82" s="234" t="str">
        <f t="shared" si="20"/>
        <v/>
      </c>
    </row>
    <row r="83" spans="1:28" x14ac:dyDescent="0.25">
      <c r="A83" s="486">
        <v>74</v>
      </c>
      <c r="B83" s="550"/>
      <c r="C83" s="71"/>
      <c r="D83" s="71"/>
      <c r="E83" s="638"/>
      <c r="F83" s="447"/>
      <c r="G83" s="448"/>
      <c r="H83" s="221"/>
      <c r="I83" s="125"/>
      <c r="J83" s="191">
        <f>IFERROR(IF(I83="zentral",VLOOKUP(D83,Gebäudekat.!$C$6:$F$72,4,FALSE),0),0)</f>
        <v>0</v>
      </c>
      <c r="K83" s="65"/>
      <c r="L83" s="61"/>
      <c r="M83" s="168"/>
      <c r="N83" s="113" t="str">
        <f>IFERROR(IF(Witterungsbereinigung!F76="","",(W83)),"")</f>
        <v/>
      </c>
      <c r="O83" s="38" t="str">
        <f t="shared" si="14"/>
        <v/>
      </c>
      <c r="P83" s="114" t="str">
        <f t="shared" si="15"/>
        <v/>
      </c>
      <c r="Q83" s="101" t="str">
        <f>IFERROR(IF($P83="","",($P83/VLOOKUP($D83,Gebäudekat.!$C$6:$D$72,2,FALSE))-1),"k.A.")</f>
        <v/>
      </c>
      <c r="R83" t="str">
        <f>IFERROR(VLOOKUP('Schritt 2a Wärmeverbr. Kat. 1-4'!$D83,Gebäudekat.!$C$6:$G$72,5,FALSE),"")</f>
        <v/>
      </c>
      <c r="S83">
        <f>IFERROR(('Schritt 2a Wärmeverbr. Kat. 1-4'!M83-(M83*U83)),"")</f>
        <v>0</v>
      </c>
      <c r="T83">
        <f>IFERROR('Schritt 2a Wärmeverbr. Kat. 1-4'!M83*U83,"")</f>
        <v>0</v>
      </c>
      <c r="U83">
        <f>IF('Schritt 2a Wärmeverbr. Kat. 1-4'!J83="","",'Schritt 2a Wärmeverbr. Kat. 1-4'!J83/100)</f>
        <v>0</v>
      </c>
      <c r="V83" s="36" t="str">
        <f>IF('Schritt 2a Wärmeverbr. Kat. 1-4'!K83&lt;&gt;"",DATE(YEAR('Schritt 2a Wärmeverbr. Kat. 1-4'!K83),MONTH('Schritt 2a Wärmeverbr. Kat. 1-4'!K83),1),"")</f>
        <v/>
      </c>
      <c r="W83" t="str">
        <f>IFERROR(IF(AA83=1,0,S83*Witterungsbereinigung!F76+'Schritt 2a Wärmeverbr. Kat. 1-4'!T83),"")</f>
        <v/>
      </c>
      <c r="X83">
        <f t="shared" si="18"/>
        <v>0</v>
      </c>
      <c r="Y83">
        <f t="shared" si="19"/>
        <v>1</v>
      </c>
      <c r="Z83" t="b">
        <f t="shared" si="16"/>
        <v>1</v>
      </c>
      <c r="AA83" t="str">
        <f t="shared" si="17"/>
        <v/>
      </c>
      <c r="AB83" s="234" t="str">
        <f t="shared" si="20"/>
        <v/>
      </c>
    </row>
    <row r="84" spans="1:28" x14ac:dyDescent="0.25">
      <c r="A84" s="486">
        <v>75</v>
      </c>
      <c r="B84" s="550"/>
      <c r="C84" s="71"/>
      <c r="D84" s="71"/>
      <c r="E84" s="638"/>
      <c r="F84" s="447"/>
      <c r="G84" s="448"/>
      <c r="H84" s="221"/>
      <c r="I84" s="125"/>
      <c r="J84" s="191">
        <f>IFERROR(IF(I84="zentral",VLOOKUP(D84,Gebäudekat.!$C$6:$F$72,4,FALSE),0),0)</f>
        <v>0</v>
      </c>
      <c r="K84" s="65"/>
      <c r="L84" s="61"/>
      <c r="M84" s="168"/>
      <c r="N84" s="113" t="str">
        <f>IFERROR(IF(Witterungsbereinigung!F77="","",(W84)),"")</f>
        <v/>
      </c>
      <c r="O84" s="38" t="str">
        <f t="shared" si="14"/>
        <v/>
      </c>
      <c r="P84" s="114" t="str">
        <f t="shared" si="15"/>
        <v/>
      </c>
      <c r="Q84" s="101" t="str">
        <f>IFERROR(IF($P84="","",($P84/VLOOKUP($D84,Gebäudekat.!$C$6:$D$72,2,FALSE))-1),"k.A.")</f>
        <v/>
      </c>
      <c r="R84" t="str">
        <f>IFERROR(VLOOKUP('Schritt 2a Wärmeverbr. Kat. 1-4'!$D84,Gebäudekat.!$C$6:$G$72,5,FALSE),"")</f>
        <v/>
      </c>
      <c r="S84">
        <f>IFERROR(('Schritt 2a Wärmeverbr. Kat. 1-4'!M84-(M84*U84)),"")</f>
        <v>0</v>
      </c>
      <c r="T84">
        <f>IFERROR('Schritt 2a Wärmeverbr. Kat. 1-4'!M84*U84,"")</f>
        <v>0</v>
      </c>
      <c r="U84">
        <f>IF('Schritt 2a Wärmeverbr. Kat. 1-4'!J84="","",'Schritt 2a Wärmeverbr. Kat. 1-4'!J84/100)</f>
        <v>0</v>
      </c>
      <c r="V84" s="36" t="str">
        <f>IF('Schritt 2a Wärmeverbr. Kat. 1-4'!K84&lt;&gt;"",DATE(YEAR('Schritt 2a Wärmeverbr. Kat. 1-4'!K84),MONTH('Schritt 2a Wärmeverbr. Kat. 1-4'!K84),1),"")</f>
        <v/>
      </c>
      <c r="W84" t="str">
        <f>IFERROR(IF(AA84=1,0,S84*Witterungsbereinigung!F77+'Schritt 2a Wärmeverbr. Kat. 1-4'!T84),"")</f>
        <v/>
      </c>
      <c r="X84">
        <f t="shared" si="18"/>
        <v>0</v>
      </c>
      <c r="Y84">
        <f t="shared" si="19"/>
        <v>1</v>
      </c>
      <c r="Z84" t="b">
        <f t="shared" si="16"/>
        <v>1</v>
      </c>
      <c r="AA84" t="str">
        <f t="shared" si="17"/>
        <v/>
      </c>
      <c r="AB84" s="234" t="str">
        <f t="shared" si="20"/>
        <v/>
      </c>
    </row>
    <row r="85" spans="1:28" x14ac:dyDescent="0.25">
      <c r="A85" s="486">
        <v>76</v>
      </c>
      <c r="B85" s="550"/>
      <c r="C85" s="71"/>
      <c r="D85" s="71"/>
      <c r="E85" s="638"/>
      <c r="F85" s="447"/>
      <c r="G85" s="448"/>
      <c r="H85" s="221"/>
      <c r="I85" s="125"/>
      <c r="J85" s="191">
        <f>IFERROR(IF(I85="zentral",VLOOKUP(D85,Gebäudekat.!$C$6:$F$72,4,FALSE),0),0)</f>
        <v>0</v>
      </c>
      <c r="K85" s="65"/>
      <c r="L85" s="61"/>
      <c r="M85" s="168"/>
      <c r="N85" s="113" t="str">
        <f>IFERROR(IF(Witterungsbereinigung!F78="","",(W85)),"")</f>
        <v/>
      </c>
      <c r="O85" s="38" t="str">
        <f t="shared" si="14"/>
        <v/>
      </c>
      <c r="P85" s="114" t="str">
        <f t="shared" si="15"/>
        <v/>
      </c>
      <c r="Q85" s="101" t="str">
        <f>IFERROR(IF($P85="","",($P85/VLOOKUP($D85,Gebäudekat.!$C$6:$D$72,2,FALSE))-1),"k.A.")</f>
        <v/>
      </c>
      <c r="R85" t="str">
        <f>IFERROR(VLOOKUP('Schritt 2a Wärmeverbr. Kat. 1-4'!$D85,Gebäudekat.!$C$6:$G$72,5,FALSE),"")</f>
        <v/>
      </c>
      <c r="S85">
        <f>IFERROR(('Schritt 2a Wärmeverbr. Kat. 1-4'!M85-(M85*U85)),"")</f>
        <v>0</v>
      </c>
      <c r="T85">
        <f>IFERROR('Schritt 2a Wärmeverbr. Kat. 1-4'!M85*U85,"")</f>
        <v>0</v>
      </c>
      <c r="U85">
        <f>IF('Schritt 2a Wärmeverbr. Kat. 1-4'!J85="","",'Schritt 2a Wärmeverbr. Kat. 1-4'!J85/100)</f>
        <v>0</v>
      </c>
      <c r="V85" s="36" t="str">
        <f>IF('Schritt 2a Wärmeverbr. Kat. 1-4'!K85&lt;&gt;"",DATE(YEAR('Schritt 2a Wärmeverbr. Kat. 1-4'!K85),MONTH('Schritt 2a Wärmeverbr. Kat. 1-4'!K85),1),"")</f>
        <v/>
      </c>
      <c r="W85" t="str">
        <f>IFERROR(IF(AA85=1,0,S85*Witterungsbereinigung!F78+'Schritt 2a Wärmeverbr. Kat. 1-4'!T85),"")</f>
        <v/>
      </c>
      <c r="X85">
        <f t="shared" si="18"/>
        <v>0</v>
      </c>
      <c r="Y85">
        <f t="shared" si="19"/>
        <v>1</v>
      </c>
      <c r="Z85" t="b">
        <f t="shared" si="16"/>
        <v>1</v>
      </c>
      <c r="AA85" t="str">
        <f t="shared" si="17"/>
        <v/>
      </c>
      <c r="AB85" s="234" t="str">
        <f t="shared" si="20"/>
        <v/>
      </c>
    </row>
    <row r="86" spans="1:28" x14ac:dyDescent="0.25">
      <c r="A86" s="486">
        <v>77</v>
      </c>
      <c r="B86" s="550"/>
      <c r="C86" s="71"/>
      <c r="D86" s="71"/>
      <c r="E86" s="638"/>
      <c r="F86" s="447"/>
      <c r="G86" s="448"/>
      <c r="H86" s="221"/>
      <c r="I86" s="125"/>
      <c r="J86" s="191">
        <f>IFERROR(IF(I86="zentral",VLOOKUP(D86,Gebäudekat.!$C$6:$F$72,4,FALSE),0),0)</f>
        <v>0</v>
      </c>
      <c r="K86" s="65"/>
      <c r="L86" s="61"/>
      <c r="M86" s="168"/>
      <c r="N86" s="113" t="str">
        <f>IFERROR(IF(Witterungsbereinigung!F79="","",(W86)),"")</f>
        <v/>
      </c>
      <c r="O86" s="38" t="str">
        <f t="shared" si="14"/>
        <v/>
      </c>
      <c r="P86" s="114" t="str">
        <f t="shared" si="15"/>
        <v/>
      </c>
      <c r="Q86" s="101" t="str">
        <f>IFERROR(IF($P86="","",($P86/VLOOKUP($D86,Gebäudekat.!$C$6:$D$72,2,FALSE))-1),"k.A.")</f>
        <v/>
      </c>
      <c r="R86" t="str">
        <f>IFERROR(VLOOKUP('Schritt 2a Wärmeverbr. Kat. 1-4'!$D86,Gebäudekat.!$C$6:$G$72,5,FALSE),"")</f>
        <v/>
      </c>
      <c r="S86">
        <f>IFERROR(('Schritt 2a Wärmeverbr. Kat. 1-4'!M86-(M86*U86)),"")</f>
        <v>0</v>
      </c>
      <c r="T86">
        <f>IFERROR('Schritt 2a Wärmeverbr. Kat. 1-4'!M86*U86,"")</f>
        <v>0</v>
      </c>
      <c r="U86">
        <f>IF('Schritt 2a Wärmeverbr. Kat. 1-4'!J86="","",'Schritt 2a Wärmeverbr. Kat. 1-4'!J86/100)</f>
        <v>0</v>
      </c>
      <c r="V86" s="36" t="str">
        <f>IF('Schritt 2a Wärmeverbr. Kat. 1-4'!K86&lt;&gt;"",DATE(YEAR('Schritt 2a Wärmeverbr. Kat. 1-4'!K86),MONTH('Schritt 2a Wärmeverbr. Kat. 1-4'!K86),1),"")</f>
        <v/>
      </c>
      <c r="W86" t="str">
        <f>IFERROR(IF(AA86=1,0,S86*Witterungsbereinigung!F79+'Schritt 2a Wärmeverbr. Kat. 1-4'!T86),"")</f>
        <v/>
      </c>
      <c r="X86">
        <f t="shared" si="18"/>
        <v>0</v>
      </c>
      <c r="Y86">
        <f t="shared" si="19"/>
        <v>1</v>
      </c>
      <c r="Z86" t="b">
        <f t="shared" si="16"/>
        <v>1</v>
      </c>
      <c r="AA86" t="str">
        <f t="shared" si="17"/>
        <v/>
      </c>
      <c r="AB86" s="234" t="str">
        <f t="shared" si="20"/>
        <v/>
      </c>
    </row>
    <row r="87" spans="1:28" x14ac:dyDescent="0.25">
      <c r="A87" s="486">
        <v>78</v>
      </c>
      <c r="B87" s="550"/>
      <c r="C87" s="71"/>
      <c r="D87" s="71"/>
      <c r="E87" s="638"/>
      <c r="F87" s="447"/>
      <c r="G87" s="448"/>
      <c r="H87" s="221"/>
      <c r="I87" s="125"/>
      <c r="J87" s="191">
        <f>IFERROR(IF(I87="zentral",VLOOKUP(D87,Gebäudekat.!$C$6:$F$72,4,FALSE),0),0)</f>
        <v>0</v>
      </c>
      <c r="K87" s="65"/>
      <c r="L87" s="61"/>
      <c r="M87" s="168"/>
      <c r="N87" s="113" t="str">
        <f>IFERROR(IF(Witterungsbereinigung!F80="","",(W87)),"")</f>
        <v/>
      </c>
      <c r="O87" s="38" t="str">
        <f t="shared" si="14"/>
        <v/>
      </c>
      <c r="P87" s="114" t="str">
        <f t="shared" si="15"/>
        <v/>
      </c>
      <c r="Q87" s="101" t="str">
        <f>IFERROR(IF($P87="","",($P87/VLOOKUP($D87,Gebäudekat.!$C$6:$D$72,2,FALSE))-1),"k.A.")</f>
        <v/>
      </c>
      <c r="R87" t="str">
        <f>IFERROR(VLOOKUP('Schritt 2a Wärmeverbr. Kat. 1-4'!$D87,Gebäudekat.!$C$6:$G$72,5,FALSE),"")</f>
        <v/>
      </c>
      <c r="S87">
        <f>IFERROR(('Schritt 2a Wärmeverbr. Kat. 1-4'!M87-(M87*U87)),"")</f>
        <v>0</v>
      </c>
      <c r="T87">
        <f>IFERROR('Schritt 2a Wärmeverbr. Kat. 1-4'!M87*U87,"")</f>
        <v>0</v>
      </c>
      <c r="U87">
        <f>IF('Schritt 2a Wärmeverbr. Kat. 1-4'!J87="","",'Schritt 2a Wärmeverbr. Kat. 1-4'!J87/100)</f>
        <v>0</v>
      </c>
      <c r="V87" s="36" t="str">
        <f>IF('Schritt 2a Wärmeverbr. Kat. 1-4'!K87&lt;&gt;"",DATE(YEAR('Schritt 2a Wärmeverbr. Kat. 1-4'!K87),MONTH('Schritt 2a Wärmeverbr. Kat. 1-4'!K87),1),"")</f>
        <v/>
      </c>
      <c r="W87" t="str">
        <f>IFERROR(IF(AA87=1,0,S87*Witterungsbereinigung!F80+'Schritt 2a Wärmeverbr. Kat. 1-4'!T87),"")</f>
        <v/>
      </c>
      <c r="X87">
        <f t="shared" si="18"/>
        <v>0</v>
      </c>
      <c r="Y87">
        <f t="shared" si="19"/>
        <v>1</v>
      </c>
      <c r="Z87" t="b">
        <f t="shared" si="16"/>
        <v>1</v>
      </c>
      <c r="AA87" t="str">
        <f t="shared" si="17"/>
        <v/>
      </c>
      <c r="AB87" s="234" t="str">
        <f t="shared" si="20"/>
        <v/>
      </c>
    </row>
    <row r="88" spans="1:28" x14ac:dyDescent="0.25">
      <c r="A88" s="486">
        <v>79</v>
      </c>
      <c r="B88" s="550"/>
      <c r="C88" s="71"/>
      <c r="D88" s="71"/>
      <c r="E88" s="638"/>
      <c r="F88" s="447"/>
      <c r="G88" s="448"/>
      <c r="H88" s="221"/>
      <c r="I88" s="125"/>
      <c r="J88" s="191">
        <f>IFERROR(IF(I88="zentral",VLOOKUP(D88,Gebäudekat.!$C$6:$F$72,4,FALSE),0),0)</f>
        <v>0</v>
      </c>
      <c r="K88" s="65"/>
      <c r="L88" s="61"/>
      <c r="M88" s="168"/>
      <c r="N88" s="113" t="str">
        <f>IFERROR(IF(Witterungsbereinigung!F81="","",(W88)),"")</f>
        <v/>
      </c>
      <c r="O88" s="38" t="str">
        <f t="shared" si="14"/>
        <v/>
      </c>
      <c r="P88" s="114" t="str">
        <f t="shared" si="15"/>
        <v/>
      </c>
      <c r="Q88" s="101" t="str">
        <f>IFERROR(IF($P88="","",($P88/VLOOKUP($D88,Gebäudekat.!$C$6:$D$72,2,FALSE))-1),"k.A.")</f>
        <v/>
      </c>
      <c r="R88" t="str">
        <f>IFERROR(VLOOKUP('Schritt 2a Wärmeverbr. Kat. 1-4'!$D88,Gebäudekat.!$C$6:$G$72,5,FALSE),"")</f>
        <v/>
      </c>
      <c r="S88">
        <f>IFERROR(('Schritt 2a Wärmeverbr. Kat. 1-4'!M88-(M88*U88)),"")</f>
        <v>0</v>
      </c>
      <c r="T88">
        <f>IFERROR('Schritt 2a Wärmeverbr. Kat. 1-4'!M88*U88,"")</f>
        <v>0</v>
      </c>
      <c r="U88">
        <f>IF('Schritt 2a Wärmeverbr. Kat. 1-4'!J88="","",'Schritt 2a Wärmeverbr. Kat. 1-4'!J88/100)</f>
        <v>0</v>
      </c>
      <c r="V88" s="36" t="str">
        <f>IF('Schritt 2a Wärmeverbr. Kat. 1-4'!K88&lt;&gt;"",DATE(YEAR('Schritt 2a Wärmeverbr. Kat. 1-4'!K88),MONTH('Schritt 2a Wärmeverbr. Kat. 1-4'!K88),1),"")</f>
        <v/>
      </c>
      <c r="W88" t="str">
        <f>IFERROR(IF(AA88=1,0,S88*Witterungsbereinigung!F81+'Schritt 2a Wärmeverbr. Kat. 1-4'!T88),"")</f>
        <v/>
      </c>
      <c r="X88">
        <f t="shared" si="18"/>
        <v>0</v>
      </c>
      <c r="Y88">
        <f t="shared" si="19"/>
        <v>1</v>
      </c>
      <c r="Z88" t="b">
        <f t="shared" si="16"/>
        <v>1</v>
      </c>
      <c r="AA88" t="str">
        <f t="shared" si="17"/>
        <v/>
      </c>
      <c r="AB88" s="234" t="str">
        <f t="shared" si="20"/>
        <v/>
      </c>
    </row>
    <row r="89" spans="1:28" x14ac:dyDescent="0.25">
      <c r="A89" s="486">
        <v>80</v>
      </c>
      <c r="B89" s="550"/>
      <c r="C89" s="71"/>
      <c r="D89" s="71"/>
      <c r="E89" s="638"/>
      <c r="F89" s="447"/>
      <c r="G89" s="448"/>
      <c r="H89" s="221"/>
      <c r="I89" s="125"/>
      <c r="J89" s="191">
        <f>IFERROR(IF(I89="zentral",VLOOKUP(D89,Gebäudekat.!$C$6:$F$72,4,FALSE),0),0)</f>
        <v>0</v>
      </c>
      <c r="K89" s="65"/>
      <c r="L89" s="61"/>
      <c r="M89" s="168"/>
      <c r="N89" s="113" t="str">
        <f>IFERROR(IF(Witterungsbereinigung!F82="","",(W89)),"")</f>
        <v/>
      </c>
      <c r="O89" s="38" t="str">
        <f t="shared" si="14"/>
        <v/>
      </c>
      <c r="P89" s="114" t="str">
        <f t="shared" si="15"/>
        <v/>
      </c>
      <c r="Q89" s="101" t="str">
        <f>IFERROR(IF($P89="","",($P89/VLOOKUP($D89,Gebäudekat.!$C$6:$D$72,2,FALSE))-1),"k.A.")</f>
        <v/>
      </c>
      <c r="R89" t="str">
        <f>IFERROR(VLOOKUP('Schritt 2a Wärmeverbr. Kat. 1-4'!$D89,Gebäudekat.!$C$6:$G$72,5,FALSE),"")</f>
        <v/>
      </c>
      <c r="S89">
        <f>IFERROR(('Schritt 2a Wärmeverbr. Kat. 1-4'!M89-(M89*U89)),"")</f>
        <v>0</v>
      </c>
      <c r="T89">
        <f>IFERROR('Schritt 2a Wärmeverbr. Kat. 1-4'!M89*U89,"")</f>
        <v>0</v>
      </c>
      <c r="U89">
        <f>IF('Schritt 2a Wärmeverbr. Kat. 1-4'!J89="","",'Schritt 2a Wärmeverbr. Kat. 1-4'!J89/100)</f>
        <v>0</v>
      </c>
      <c r="V89" s="36" t="str">
        <f>IF('Schritt 2a Wärmeverbr. Kat. 1-4'!K89&lt;&gt;"",DATE(YEAR('Schritt 2a Wärmeverbr. Kat. 1-4'!K89),MONTH('Schritt 2a Wärmeverbr. Kat. 1-4'!K89),1),"")</f>
        <v/>
      </c>
      <c r="W89" t="str">
        <f>IFERROR(IF(AA89=1,0,S89*Witterungsbereinigung!F82+'Schritt 2a Wärmeverbr. Kat. 1-4'!T89),"")</f>
        <v/>
      </c>
      <c r="X89">
        <f t="shared" si="18"/>
        <v>0</v>
      </c>
      <c r="Y89">
        <f t="shared" si="19"/>
        <v>1</v>
      </c>
      <c r="Z89" t="b">
        <f t="shared" si="16"/>
        <v>1</v>
      </c>
      <c r="AA89" t="str">
        <f t="shared" si="17"/>
        <v/>
      </c>
      <c r="AB89" s="234" t="str">
        <f t="shared" si="20"/>
        <v/>
      </c>
    </row>
    <row r="90" spans="1:28" x14ac:dyDescent="0.25">
      <c r="A90" s="486">
        <v>81</v>
      </c>
      <c r="B90" s="550"/>
      <c r="C90" s="71"/>
      <c r="D90" s="71"/>
      <c r="E90" s="638"/>
      <c r="F90" s="447"/>
      <c r="G90" s="448"/>
      <c r="H90" s="221"/>
      <c r="I90" s="125"/>
      <c r="J90" s="191">
        <f>IFERROR(IF(I90="zentral",VLOOKUP(D90,Gebäudekat.!$C$6:$F$72,4,FALSE),0),0)</f>
        <v>0</v>
      </c>
      <c r="K90" s="65"/>
      <c r="L90" s="61"/>
      <c r="M90" s="168"/>
      <c r="N90" s="113" t="str">
        <f>IFERROR(IF(Witterungsbereinigung!F83="","",(W90)),"")</f>
        <v/>
      </c>
      <c r="O90" s="38" t="str">
        <f t="shared" si="14"/>
        <v/>
      </c>
      <c r="P90" s="114" t="str">
        <f t="shared" si="15"/>
        <v/>
      </c>
      <c r="Q90" s="101" t="str">
        <f>IFERROR(IF($P90="","",($P90/VLOOKUP($D90,Gebäudekat.!$C$6:$D$72,2,FALSE))-1),"k.A.")</f>
        <v/>
      </c>
      <c r="R90" t="str">
        <f>IFERROR(VLOOKUP('Schritt 2a Wärmeverbr. Kat. 1-4'!$D90,Gebäudekat.!$C$6:$G$72,5,FALSE),"")</f>
        <v/>
      </c>
      <c r="S90">
        <f>IFERROR(('Schritt 2a Wärmeverbr. Kat. 1-4'!M90-(M90*U90)),"")</f>
        <v>0</v>
      </c>
      <c r="T90">
        <f>IFERROR('Schritt 2a Wärmeverbr. Kat. 1-4'!M90*U90,"")</f>
        <v>0</v>
      </c>
      <c r="U90">
        <f>IF('Schritt 2a Wärmeverbr. Kat. 1-4'!J90="","",'Schritt 2a Wärmeverbr. Kat. 1-4'!J90/100)</f>
        <v>0</v>
      </c>
      <c r="V90" s="36" t="str">
        <f>IF('Schritt 2a Wärmeverbr. Kat. 1-4'!K90&lt;&gt;"",DATE(YEAR('Schritt 2a Wärmeverbr. Kat. 1-4'!K90),MONTH('Schritt 2a Wärmeverbr. Kat. 1-4'!K90),1),"")</f>
        <v/>
      </c>
      <c r="W90" t="str">
        <f>IFERROR(IF(AA90=1,0,S90*Witterungsbereinigung!F83+'Schritt 2a Wärmeverbr. Kat. 1-4'!T90),"")</f>
        <v/>
      </c>
      <c r="X90">
        <f t="shared" si="18"/>
        <v>0</v>
      </c>
      <c r="Y90">
        <f t="shared" si="19"/>
        <v>1</v>
      </c>
      <c r="Z90" t="b">
        <f t="shared" si="16"/>
        <v>1</v>
      </c>
      <c r="AA90" t="str">
        <f t="shared" si="17"/>
        <v/>
      </c>
      <c r="AB90" s="234" t="str">
        <f t="shared" si="20"/>
        <v/>
      </c>
    </row>
    <row r="91" spans="1:28" x14ac:dyDescent="0.25">
      <c r="A91" s="486">
        <v>82</v>
      </c>
      <c r="B91" s="550"/>
      <c r="C91" s="71"/>
      <c r="D91" s="71"/>
      <c r="E91" s="638"/>
      <c r="F91" s="447"/>
      <c r="G91" s="448"/>
      <c r="H91" s="221"/>
      <c r="I91" s="125"/>
      <c r="J91" s="191">
        <f>IFERROR(IF(I91="zentral",VLOOKUP(D91,Gebäudekat.!$C$6:$F$72,4,FALSE),0),0)</f>
        <v>0</v>
      </c>
      <c r="K91" s="65"/>
      <c r="L91" s="61"/>
      <c r="M91" s="168"/>
      <c r="N91" s="113" t="str">
        <f>IFERROR(IF(Witterungsbereinigung!F84="","",(W91)),"")</f>
        <v/>
      </c>
      <c r="O91" s="38" t="str">
        <f t="shared" si="14"/>
        <v/>
      </c>
      <c r="P91" s="114" t="str">
        <f t="shared" si="15"/>
        <v/>
      </c>
      <c r="Q91" s="101" t="str">
        <f>IFERROR(IF($P91="","",($P91/VLOOKUP($D91,Gebäudekat.!$C$6:$D$72,2,FALSE))-1),"k.A.")</f>
        <v/>
      </c>
      <c r="R91" t="str">
        <f>IFERROR(VLOOKUP('Schritt 2a Wärmeverbr. Kat. 1-4'!$D91,Gebäudekat.!$C$6:$G$72,5,FALSE),"")</f>
        <v/>
      </c>
      <c r="S91">
        <f>IFERROR(('Schritt 2a Wärmeverbr. Kat. 1-4'!M91-(M91*U91)),"")</f>
        <v>0</v>
      </c>
      <c r="T91">
        <f>IFERROR('Schritt 2a Wärmeverbr. Kat. 1-4'!M91*U91,"")</f>
        <v>0</v>
      </c>
      <c r="U91">
        <f>IF('Schritt 2a Wärmeverbr. Kat. 1-4'!J91="","",'Schritt 2a Wärmeverbr. Kat. 1-4'!J91/100)</f>
        <v>0</v>
      </c>
      <c r="V91" s="36" t="str">
        <f>IF('Schritt 2a Wärmeverbr. Kat. 1-4'!K91&lt;&gt;"",DATE(YEAR('Schritt 2a Wärmeverbr. Kat. 1-4'!K91),MONTH('Schritt 2a Wärmeverbr. Kat. 1-4'!K91),1),"")</f>
        <v/>
      </c>
      <c r="W91" t="str">
        <f>IFERROR(IF(AA91=1,0,S91*Witterungsbereinigung!F84+'Schritt 2a Wärmeverbr. Kat. 1-4'!T91),"")</f>
        <v/>
      </c>
      <c r="X91">
        <f t="shared" si="18"/>
        <v>0</v>
      </c>
      <c r="Y91">
        <f t="shared" si="19"/>
        <v>1</v>
      </c>
      <c r="Z91" t="b">
        <f t="shared" si="16"/>
        <v>1</v>
      </c>
      <c r="AA91" t="str">
        <f t="shared" si="17"/>
        <v/>
      </c>
      <c r="AB91" s="234" t="str">
        <f t="shared" si="20"/>
        <v/>
      </c>
    </row>
    <row r="92" spans="1:28" x14ac:dyDescent="0.25">
      <c r="A92" s="486">
        <v>83</v>
      </c>
      <c r="B92" s="550"/>
      <c r="C92" s="71"/>
      <c r="D92" s="71"/>
      <c r="E92" s="638"/>
      <c r="F92" s="447"/>
      <c r="G92" s="448"/>
      <c r="H92" s="221"/>
      <c r="I92" s="125"/>
      <c r="J92" s="191">
        <f>IFERROR(IF(I92="zentral",VLOOKUP(D92,Gebäudekat.!$C$6:$F$72,4,FALSE),0),0)</f>
        <v>0</v>
      </c>
      <c r="K92" s="65"/>
      <c r="L92" s="61"/>
      <c r="M92" s="168"/>
      <c r="N92" s="113" t="str">
        <f>IFERROR(IF(Witterungsbereinigung!F85="","",(W92)),"")</f>
        <v/>
      </c>
      <c r="O92" s="38" t="str">
        <f t="shared" si="14"/>
        <v/>
      </c>
      <c r="P92" s="114" t="str">
        <f t="shared" si="15"/>
        <v/>
      </c>
      <c r="Q92" s="101" t="str">
        <f>IFERROR(IF($P92="","",($P92/VLOOKUP($D92,Gebäudekat.!$C$6:$D$72,2,FALSE))-1),"k.A.")</f>
        <v/>
      </c>
      <c r="R92" t="str">
        <f>IFERROR(VLOOKUP('Schritt 2a Wärmeverbr. Kat. 1-4'!$D92,Gebäudekat.!$C$6:$G$72,5,FALSE),"")</f>
        <v/>
      </c>
      <c r="S92">
        <f>IFERROR(('Schritt 2a Wärmeverbr. Kat. 1-4'!M92-(M92*U92)),"")</f>
        <v>0</v>
      </c>
      <c r="T92">
        <f>IFERROR('Schritt 2a Wärmeverbr. Kat. 1-4'!M92*U92,"")</f>
        <v>0</v>
      </c>
      <c r="U92">
        <f>IF('Schritt 2a Wärmeverbr. Kat. 1-4'!J92="","",'Schritt 2a Wärmeverbr. Kat. 1-4'!J92/100)</f>
        <v>0</v>
      </c>
      <c r="V92" s="36" t="str">
        <f>IF('Schritt 2a Wärmeverbr. Kat. 1-4'!K92&lt;&gt;"",DATE(YEAR('Schritt 2a Wärmeverbr. Kat. 1-4'!K92),MONTH('Schritt 2a Wärmeverbr. Kat. 1-4'!K92),1),"")</f>
        <v/>
      </c>
      <c r="W92" t="str">
        <f>IFERROR(IF(AA92=1,0,S92*Witterungsbereinigung!F85+'Schritt 2a Wärmeverbr. Kat. 1-4'!T92),"")</f>
        <v/>
      </c>
      <c r="X92">
        <f t="shared" si="18"/>
        <v>0</v>
      </c>
      <c r="Y92">
        <f t="shared" si="19"/>
        <v>1</v>
      </c>
      <c r="Z92" t="b">
        <f t="shared" si="16"/>
        <v>1</v>
      </c>
      <c r="AA92" t="str">
        <f t="shared" si="17"/>
        <v/>
      </c>
      <c r="AB92" s="234" t="str">
        <f t="shared" si="20"/>
        <v/>
      </c>
    </row>
    <row r="93" spans="1:28" x14ac:dyDescent="0.25">
      <c r="A93" s="486">
        <v>84</v>
      </c>
      <c r="B93" s="550"/>
      <c r="C93" s="71"/>
      <c r="D93" s="71"/>
      <c r="E93" s="638"/>
      <c r="F93" s="447"/>
      <c r="G93" s="448"/>
      <c r="H93" s="221"/>
      <c r="I93" s="125"/>
      <c r="J93" s="191">
        <f>IFERROR(IF(I93="zentral",VLOOKUP(D93,Gebäudekat.!$C$6:$F$72,4,FALSE),0),0)</f>
        <v>0</v>
      </c>
      <c r="K93" s="65"/>
      <c r="L93" s="61"/>
      <c r="M93" s="168"/>
      <c r="N93" s="113" t="str">
        <f>IFERROR(IF(Witterungsbereinigung!F86="","",(W93)),"")</f>
        <v/>
      </c>
      <c r="O93" s="38" t="str">
        <f t="shared" si="14"/>
        <v/>
      </c>
      <c r="P93" s="114" t="str">
        <f t="shared" si="15"/>
        <v/>
      </c>
      <c r="Q93" s="101" t="str">
        <f>IFERROR(IF($P93="","",($P93/VLOOKUP($D93,Gebäudekat.!$C$6:$D$72,2,FALSE))-1),"k.A.")</f>
        <v/>
      </c>
      <c r="R93" t="str">
        <f>IFERROR(VLOOKUP('Schritt 2a Wärmeverbr. Kat. 1-4'!$D93,Gebäudekat.!$C$6:$G$72,5,FALSE),"")</f>
        <v/>
      </c>
      <c r="S93">
        <f>IFERROR(('Schritt 2a Wärmeverbr. Kat. 1-4'!M93-(M93*U93)),"")</f>
        <v>0</v>
      </c>
      <c r="T93">
        <f>IFERROR('Schritt 2a Wärmeverbr. Kat. 1-4'!M93*U93,"")</f>
        <v>0</v>
      </c>
      <c r="U93">
        <f>IF('Schritt 2a Wärmeverbr. Kat. 1-4'!J93="","",'Schritt 2a Wärmeverbr. Kat. 1-4'!J93/100)</f>
        <v>0</v>
      </c>
      <c r="V93" s="36" t="str">
        <f>IF('Schritt 2a Wärmeverbr. Kat. 1-4'!K93&lt;&gt;"",DATE(YEAR('Schritt 2a Wärmeverbr. Kat. 1-4'!K93),MONTH('Schritt 2a Wärmeverbr. Kat. 1-4'!K93),1),"")</f>
        <v/>
      </c>
      <c r="W93" t="str">
        <f>IFERROR(IF(AA93=1,0,S93*Witterungsbereinigung!F86+'Schritt 2a Wärmeverbr. Kat. 1-4'!T93),"")</f>
        <v/>
      </c>
      <c r="X93">
        <f t="shared" si="18"/>
        <v>0</v>
      </c>
      <c r="Y93">
        <f t="shared" si="19"/>
        <v>1</v>
      </c>
      <c r="Z93" t="b">
        <f t="shared" si="16"/>
        <v>1</v>
      </c>
      <c r="AA93" t="str">
        <f t="shared" si="17"/>
        <v/>
      </c>
      <c r="AB93" s="234" t="str">
        <f t="shared" si="20"/>
        <v/>
      </c>
    </row>
    <row r="94" spans="1:28" x14ac:dyDescent="0.25">
      <c r="A94" s="486">
        <v>85</v>
      </c>
      <c r="B94" s="550"/>
      <c r="C94" s="71"/>
      <c r="D94" s="71"/>
      <c r="E94" s="638"/>
      <c r="F94" s="447"/>
      <c r="G94" s="448"/>
      <c r="H94" s="221"/>
      <c r="I94" s="125"/>
      <c r="J94" s="191">
        <f>IFERROR(IF(I94="zentral",VLOOKUP(D94,Gebäudekat.!$C$6:$F$72,4,FALSE),0),0)</f>
        <v>0</v>
      </c>
      <c r="K94" s="65"/>
      <c r="L94" s="61"/>
      <c r="M94" s="168"/>
      <c r="N94" s="113" t="str">
        <f>IFERROR(IF(Witterungsbereinigung!F87="","",(W94)),"")</f>
        <v/>
      </c>
      <c r="O94" s="38" t="str">
        <f t="shared" si="14"/>
        <v/>
      </c>
      <c r="P94" s="114" t="str">
        <f t="shared" si="15"/>
        <v/>
      </c>
      <c r="Q94" s="101" t="str">
        <f>IFERROR(IF($P94="","",($P94/VLOOKUP($D94,Gebäudekat.!$C$6:$D$72,2,FALSE))-1),"k.A.")</f>
        <v/>
      </c>
      <c r="R94" t="str">
        <f>IFERROR(VLOOKUP('Schritt 2a Wärmeverbr. Kat. 1-4'!$D94,Gebäudekat.!$C$6:$G$72,5,FALSE),"")</f>
        <v/>
      </c>
      <c r="S94">
        <f>IFERROR(('Schritt 2a Wärmeverbr. Kat. 1-4'!M94-(M94*U94)),"")</f>
        <v>0</v>
      </c>
      <c r="T94">
        <f>IFERROR('Schritt 2a Wärmeverbr. Kat. 1-4'!M94*U94,"")</f>
        <v>0</v>
      </c>
      <c r="U94">
        <f>IF('Schritt 2a Wärmeverbr. Kat. 1-4'!J94="","",'Schritt 2a Wärmeverbr. Kat. 1-4'!J94/100)</f>
        <v>0</v>
      </c>
      <c r="V94" s="36" t="str">
        <f>IF('Schritt 2a Wärmeverbr. Kat. 1-4'!K94&lt;&gt;"",DATE(YEAR('Schritt 2a Wärmeverbr. Kat. 1-4'!K94),MONTH('Schritt 2a Wärmeverbr. Kat. 1-4'!K94),1),"")</f>
        <v/>
      </c>
      <c r="W94" t="str">
        <f>IFERROR(IF(AA94=1,0,S94*Witterungsbereinigung!F87+'Schritt 2a Wärmeverbr. Kat. 1-4'!T94),"")</f>
        <v/>
      </c>
      <c r="X94">
        <f t="shared" si="18"/>
        <v>0</v>
      </c>
      <c r="Y94">
        <f t="shared" si="19"/>
        <v>1</v>
      </c>
      <c r="Z94" t="b">
        <f t="shared" si="16"/>
        <v>1</v>
      </c>
      <c r="AA94" t="str">
        <f t="shared" si="17"/>
        <v/>
      </c>
      <c r="AB94" s="234" t="str">
        <f t="shared" si="20"/>
        <v/>
      </c>
    </row>
    <row r="95" spans="1:28" x14ac:dyDescent="0.25">
      <c r="A95" s="486">
        <v>86</v>
      </c>
      <c r="B95" s="550"/>
      <c r="C95" s="71"/>
      <c r="D95" s="71"/>
      <c r="E95" s="638"/>
      <c r="F95" s="447"/>
      <c r="G95" s="448"/>
      <c r="H95" s="221"/>
      <c r="I95" s="125"/>
      <c r="J95" s="191">
        <f>IFERROR(IF(I95="zentral",VLOOKUP(D95,Gebäudekat.!$C$6:$F$72,4,FALSE),0),0)</f>
        <v>0</v>
      </c>
      <c r="K95" s="65"/>
      <c r="L95" s="61"/>
      <c r="M95" s="168"/>
      <c r="N95" s="113" t="str">
        <f>IFERROR(IF(Witterungsbereinigung!F88="","",(W95)),"")</f>
        <v/>
      </c>
      <c r="O95" s="38" t="str">
        <f t="shared" si="14"/>
        <v/>
      </c>
      <c r="P95" s="114" t="str">
        <f t="shared" si="15"/>
        <v/>
      </c>
      <c r="Q95" s="101" t="str">
        <f>IFERROR(IF($P95="","",($P95/VLOOKUP($D95,Gebäudekat.!$C$6:$D$72,2,FALSE))-1),"k.A.")</f>
        <v/>
      </c>
      <c r="R95" t="str">
        <f>IFERROR(VLOOKUP('Schritt 2a Wärmeverbr. Kat. 1-4'!$D95,Gebäudekat.!$C$6:$G$72,5,FALSE),"")</f>
        <v/>
      </c>
      <c r="S95">
        <f>IFERROR(('Schritt 2a Wärmeverbr. Kat. 1-4'!M95-(M95*U95)),"")</f>
        <v>0</v>
      </c>
      <c r="T95">
        <f>IFERROR('Schritt 2a Wärmeverbr. Kat. 1-4'!M95*U95,"")</f>
        <v>0</v>
      </c>
      <c r="U95">
        <f>IF('Schritt 2a Wärmeverbr. Kat. 1-4'!J95="","",'Schritt 2a Wärmeverbr. Kat. 1-4'!J95/100)</f>
        <v>0</v>
      </c>
      <c r="V95" s="36" t="str">
        <f>IF('Schritt 2a Wärmeverbr. Kat. 1-4'!K95&lt;&gt;"",DATE(YEAR('Schritt 2a Wärmeverbr. Kat. 1-4'!K95),MONTH('Schritt 2a Wärmeverbr. Kat. 1-4'!K95),1),"")</f>
        <v/>
      </c>
      <c r="W95" t="str">
        <f>IFERROR(IF(AA95=1,0,S95*Witterungsbereinigung!F88+'Schritt 2a Wärmeverbr. Kat. 1-4'!T95),"")</f>
        <v/>
      </c>
      <c r="X95">
        <f t="shared" si="18"/>
        <v>0</v>
      </c>
      <c r="Y95">
        <f t="shared" si="19"/>
        <v>1</v>
      </c>
      <c r="Z95" t="b">
        <f t="shared" si="16"/>
        <v>1</v>
      </c>
      <c r="AA95" t="str">
        <f t="shared" si="17"/>
        <v/>
      </c>
      <c r="AB95" s="234" t="str">
        <f t="shared" si="20"/>
        <v/>
      </c>
    </row>
    <row r="96" spans="1:28" x14ac:dyDescent="0.25">
      <c r="A96" s="486">
        <v>87</v>
      </c>
      <c r="B96" s="550"/>
      <c r="C96" s="71"/>
      <c r="D96" s="71"/>
      <c r="E96" s="638"/>
      <c r="F96" s="447"/>
      <c r="G96" s="448"/>
      <c r="H96" s="221"/>
      <c r="I96" s="125"/>
      <c r="J96" s="191">
        <f>IFERROR(IF(I96="zentral",VLOOKUP(D96,Gebäudekat.!$C$6:$F$72,4,FALSE),0),0)</f>
        <v>0</v>
      </c>
      <c r="K96" s="65"/>
      <c r="L96" s="61"/>
      <c r="M96" s="168"/>
      <c r="N96" s="113" t="str">
        <f>IFERROR(IF(Witterungsbereinigung!F89="","",(W96)),"")</f>
        <v/>
      </c>
      <c r="O96" s="38" t="str">
        <f t="shared" si="14"/>
        <v/>
      </c>
      <c r="P96" s="114" t="str">
        <f t="shared" si="15"/>
        <v/>
      </c>
      <c r="Q96" s="101" t="str">
        <f>IFERROR(IF($P96="","",($P96/VLOOKUP($D96,Gebäudekat.!$C$6:$D$72,2,FALSE))-1),"k.A.")</f>
        <v/>
      </c>
      <c r="R96" t="str">
        <f>IFERROR(VLOOKUP('Schritt 2a Wärmeverbr. Kat. 1-4'!$D96,Gebäudekat.!$C$6:$G$72,5,FALSE),"")</f>
        <v/>
      </c>
      <c r="S96">
        <f>IFERROR(('Schritt 2a Wärmeverbr. Kat. 1-4'!M96-(M96*U96)),"")</f>
        <v>0</v>
      </c>
      <c r="T96">
        <f>IFERROR('Schritt 2a Wärmeverbr. Kat. 1-4'!M96*U96,"")</f>
        <v>0</v>
      </c>
      <c r="U96">
        <f>IF('Schritt 2a Wärmeverbr. Kat. 1-4'!J96="","",'Schritt 2a Wärmeverbr. Kat. 1-4'!J96/100)</f>
        <v>0</v>
      </c>
      <c r="V96" s="36" t="str">
        <f>IF('Schritt 2a Wärmeverbr. Kat. 1-4'!K96&lt;&gt;"",DATE(YEAR('Schritt 2a Wärmeverbr. Kat. 1-4'!K96),MONTH('Schritt 2a Wärmeverbr. Kat. 1-4'!K96),1),"")</f>
        <v/>
      </c>
      <c r="W96" t="str">
        <f>IFERROR(IF(AA96=1,0,S96*Witterungsbereinigung!F89+'Schritt 2a Wärmeverbr. Kat. 1-4'!T96),"")</f>
        <v/>
      </c>
      <c r="X96">
        <f t="shared" si="18"/>
        <v>0</v>
      </c>
      <c r="Y96">
        <f t="shared" si="19"/>
        <v>1</v>
      </c>
      <c r="Z96" t="b">
        <f t="shared" si="16"/>
        <v>1</v>
      </c>
      <c r="AA96" t="str">
        <f t="shared" si="17"/>
        <v/>
      </c>
      <c r="AB96" s="234" t="str">
        <f t="shared" si="20"/>
        <v/>
      </c>
    </row>
    <row r="97" spans="1:28" x14ac:dyDescent="0.25">
      <c r="A97" s="486">
        <v>88</v>
      </c>
      <c r="B97" s="550"/>
      <c r="C97" s="71"/>
      <c r="D97" s="71"/>
      <c r="E97" s="638"/>
      <c r="F97" s="447"/>
      <c r="G97" s="448"/>
      <c r="H97" s="221"/>
      <c r="I97" s="125"/>
      <c r="J97" s="191">
        <f>IFERROR(IF(I97="zentral",VLOOKUP(D97,Gebäudekat.!$C$6:$F$72,4,FALSE),0),0)</f>
        <v>0</v>
      </c>
      <c r="K97" s="65"/>
      <c r="L97" s="61"/>
      <c r="M97" s="168"/>
      <c r="N97" s="113" t="str">
        <f>IFERROR(IF(Witterungsbereinigung!F90="","",(W97)),"")</f>
        <v/>
      </c>
      <c r="O97" s="38" t="str">
        <f t="shared" si="14"/>
        <v/>
      </c>
      <c r="P97" s="114" t="str">
        <f t="shared" si="15"/>
        <v/>
      </c>
      <c r="Q97" s="101" t="str">
        <f>IFERROR(IF($P97="","",($P97/VLOOKUP($D97,Gebäudekat.!$C$6:$D$72,2,FALSE))-1),"k.A.")</f>
        <v/>
      </c>
      <c r="R97" t="str">
        <f>IFERROR(VLOOKUP('Schritt 2a Wärmeverbr. Kat. 1-4'!$D97,Gebäudekat.!$C$6:$G$72,5,FALSE),"")</f>
        <v/>
      </c>
      <c r="S97">
        <f>IFERROR(('Schritt 2a Wärmeverbr. Kat. 1-4'!M97-(M97*U97)),"")</f>
        <v>0</v>
      </c>
      <c r="T97">
        <f>IFERROR('Schritt 2a Wärmeverbr. Kat. 1-4'!M97*U97,"")</f>
        <v>0</v>
      </c>
      <c r="U97">
        <f>IF('Schritt 2a Wärmeverbr. Kat. 1-4'!J97="","",'Schritt 2a Wärmeverbr. Kat. 1-4'!J97/100)</f>
        <v>0</v>
      </c>
      <c r="V97" s="36" t="str">
        <f>IF('Schritt 2a Wärmeverbr. Kat. 1-4'!K97&lt;&gt;"",DATE(YEAR('Schritt 2a Wärmeverbr. Kat. 1-4'!K97),MONTH('Schritt 2a Wärmeverbr. Kat. 1-4'!K97),1),"")</f>
        <v/>
      </c>
      <c r="W97" t="str">
        <f>IFERROR(IF(AA97=1,0,S97*Witterungsbereinigung!F90+'Schritt 2a Wärmeverbr. Kat. 1-4'!T97),"")</f>
        <v/>
      </c>
      <c r="X97">
        <f t="shared" si="18"/>
        <v>0</v>
      </c>
      <c r="Y97">
        <f t="shared" si="19"/>
        <v>1</v>
      </c>
      <c r="Z97" t="b">
        <f t="shared" si="16"/>
        <v>1</v>
      </c>
      <c r="AA97" t="str">
        <f t="shared" si="17"/>
        <v/>
      </c>
      <c r="AB97" s="234" t="str">
        <f t="shared" si="20"/>
        <v/>
      </c>
    </row>
    <row r="98" spans="1:28" x14ac:dyDescent="0.25">
      <c r="A98" s="486">
        <v>89</v>
      </c>
      <c r="B98" s="550"/>
      <c r="C98" s="71"/>
      <c r="D98" s="71"/>
      <c r="E98" s="638"/>
      <c r="F98" s="447"/>
      <c r="G98" s="448"/>
      <c r="H98" s="221"/>
      <c r="I98" s="125"/>
      <c r="J98" s="191">
        <f>IFERROR(IF(I98="zentral",VLOOKUP(D98,Gebäudekat.!$C$6:$F$72,4,FALSE),0),0)</f>
        <v>0</v>
      </c>
      <c r="K98" s="65"/>
      <c r="L98" s="61"/>
      <c r="M98" s="168"/>
      <c r="N98" s="113" t="str">
        <f>IFERROR(IF(Witterungsbereinigung!F91="","",(W98)),"")</f>
        <v/>
      </c>
      <c r="O98" s="38" t="str">
        <f t="shared" si="14"/>
        <v/>
      </c>
      <c r="P98" s="114" t="str">
        <f t="shared" si="15"/>
        <v/>
      </c>
      <c r="Q98" s="101" t="str">
        <f>IFERROR(IF($P98="","",($P98/VLOOKUP($D98,Gebäudekat.!$C$6:$D$72,2,FALSE))-1),"k.A.")</f>
        <v/>
      </c>
      <c r="R98" t="str">
        <f>IFERROR(VLOOKUP('Schritt 2a Wärmeverbr. Kat. 1-4'!$D98,Gebäudekat.!$C$6:$G$72,5,FALSE),"")</f>
        <v/>
      </c>
      <c r="S98">
        <f>IFERROR(('Schritt 2a Wärmeverbr. Kat. 1-4'!M98-(M98*U98)),"")</f>
        <v>0</v>
      </c>
      <c r="T98">
        <f>IFERROR('Schritt 2a Wärmeverbr. Kat. 1-4'!M98*U98,"")</f>
        <v>0</v>
      </c>
      <c r="U98">
        <f>IF('Schritt 2a Wärmeverbr. Kat. 1-4'!J98="","",'Schritt 2a Wärmeverbr. Kat. 1-4'!J98/100)</f>
        <v>0</v>
      </c>
      <c r="V98" s="36" t="str">
        <f>IF('Schritt 2a Wärmeverbr. Kat. 1-4'!K98&lt;&gt;"",DATE(YEAR('Schritt 2a Wärmeverbr. Kat. 1-4'!K98),MONTH('Schritt 2a Wärmeverbr. Kat. 1-4'!K98),1),"")</f>
        <v/>
      </c>
      <c r="W98" t="str">
        <f>IFERROR(IF(AA98=1,0,S98*Witterungsbereinigung!F91+'Schritt 2a Wärmeverbr. Kat. 1-4'!T98),"")</f>
        <v/>
      </c>
      <c r="X98">
        <f t="shared" si="18"/>
        <v>0</v>
      </c>
      <c r="Y98">
        <f t="shared" si="19"/>
        <v>1</v>
      </c>
      <c r="Z98" t="b">
        <f t="shared" si="16"/>
        <v>1</v>
      </c>
      <c r="AA98" t="str">
        <f t="shared" si="17"/>
        <v/>
      </c>
      <c r="AB98" s="234" t="str">
        <f t="shared" si="20"/>
        <v/>
      </c>
    </row>
    <row r="99" spans="1:28" x14ac:dyDescent="0.25">
      <c r="A99" s="486">
        <v>90</v>
      </c>
      <c r="B99" s="550"/>
      <c r="C99" s="71"/>
      <c r="D99" s="71"/>
      <c r="E99" s="638"/>
      <c r="F99" s="447"/>
      <c r="G99" s="448"/>
      <c r="H99" s="221"/>
      <c r="I99" s="125"/>
      <c r="J99" s="191">
        <f>IFERROR(IF(I99="zentral",VLOOKUP(D99,Gebäudekat.!$C$6:$F$72,4,FALSE),0),0)</f>
        <v>0</v>
      </c>
      <c r="K99" s="65"/>
      <c r="L99" s="61"/>
      <c r="M99" s="168"/>
      <c r="N99" s="113" t="str">
        <f>IFERROR(IF(Witterungsbereinigung!F92="","",(W99)),"")</f>
        <v/>
      </c>
      <c r="O99" s="38" t="str">
        <f t="shared" si="14"/>
        <v/>
      </c>
      <c r="P99" s="114" t="str">
        <f t="shared" si="15"/>
        <v/>
      </c>
      <c r="Q99" s="101" t="str">
        <f>IFERROR(IF($P99="","",($P99/VLOOKUP($D99,Gebäudekat.!$C$6:$D$72,2,FALSE))-1),"k.A.")</f>
        <v/>
      </c>
      <c r="R99" t="str">
        <f>IFERROR(VLOOKUP('Schritt 2a Wärmeverbr. Kat. 1-4'!$D99,Gebäudekat.!$C$6:$G$72,5,FALSE),"")</f>
        <v/>
      </c>
      <c r="S99">
        <f>IFERROR(('Schritt 2a Wärmeverbr. Kat. 1-4'!M99-(M99*U99)),"")</f>
        <v>0</v>
      </c>
      <c r="T99">
        <f>IFERROR('Schritt 2a Wärmeverbr. Kat. 1-4'!M99*U99,"")</f>
        <v>0</v>
      </c>
      <c r="U99">
        <f>IF('Schritt 2a Wärmeverbr. Kat. 1-4'!J99="","",'Schritt 2a Wärmeverbr. Kat. 1-4'!J99/100)</f>
        <v>0</v>
      </c>
      <c r="V99" s="36" t="str">
        <f>IF('Schritt 2a Wärmeverbr. Kat. 1-4'!K99&lt;&gt;"",DATE(YEAR('Schritt 2a Wärmeverbr. Kat. 1-4'!K99),MONTH('Schritt 2a Wärmeverbr. Kat. 1-4'!K99),1),"")</f>
        <v/>
      </c>
      <c r="W99" t="str">
        <f>IFERROR(IF(AA99=1,0,S99*Witterungsbereinigung!F92+'Schritt 2a Wärmeverbr. Kat. 1-4'!T99),"")</f>
        <v/>
      </c>
      <c r="X99">
        <f t="shared" si="18"/>
        <v>0</v>
      </c>
      <c r="Y99">
        <f t="shared" si="19"/>
        <v>1</v>
      </c>
      <c r="Z99" t="b">
        <f t="shared" si="16"/>
        <v>1</v>
      </c>
      <c r="AA99" t="str">
        <f t="shared" si="17"/>
        <v/>
      </c>
      <c r="AB99" s="234" t="str">
        <f t="shared" si="20"/>
        <v/>
      </c>
    </row>
    <row r="100" spans="1:28" x14ac:dyDescent="0.25">
      <c r="A100" s="486">
        <v>91</v>
      </c>
      <c r="B100" s="550"/>
      <c r="C100" s="71"/>
      <c r="D100" s="71"/>
      <c r="E100" s="638"/>
      <c r="F100" s="447"/>
      <c r="G100" s="448"/>
      <c r="H100" s="221"/>
      <c r="I100" s="125"/>
      <c r="J100" s="191">
        <f>IFERROR(IF(I100="zentral",VLOOKUP(D100,Gebäudekat.!$C$6:$F$72,4,FALSE),0),0)</f>
        <v>0</v>
      </c>
      <c r="K100" s="65"/>
      <c r="L100" s="61"/>
      <c r="M100" s="168"/>
      <c r="N100" s="113" t="str">
        <f>IFERROR(IF(Witterungsbereinigung!F93="","",(W100)),"")</f>
        <v/>
      </c>
      <c r="O100" s="38" t="str">
        <f t="shared" si="14"/>
        <v/>
      </c>
      <c r="P100" s="114" t="str">
        <f t="shared" si="15"/>
        <v/>
      </c>
      <c r="Q100" s="101" t="str">
        <f>IFERROR(IF($P100="","",($P100/VLOOKUP($D100,Gebäudekat.!$C$6:$D$72,2,FALSE))-1),"k.A.")</f>
        <v/>
      </c>
      <c r="R100" t="str">
        <f>IFERROR(VLOOKUP('Schritt 2a Wärmeverbr. Kat. 1-4'!$D100,Gebäudekat.!$C$6:$G$72,5,FALSE),"")</f>
        <v/>
      </c>
      <c r="S100">
        <f>IFERROR(('Schritt 2a Wärmeverbr. Kat. 1-4'!M100-(M100*U100)),"")</f>
        <v>0</v>
      </c>
      <c r="T100">
        <f>IFERROR('Schritt 2a Wärmeverbr. Kat. 1-4'!M100*U100,"")</f>
        <v>0</v>
      </c>
      <c r="U100">
        <f>IF('Schritt 2a Wärmeverbr. Kat. 1-4'!J100="","",'Schritt 2a Wärmeverbr. Kat. 1-4'!J100/100)</f>
        <v>0</v>
      </c>
      <c r="V100" s="36" t="str">
        <f>IF('Schritt 2a Wärmeverbr. Kat. 1-4'!K100&lt;&gt;"",DATE(YEAR('Schritt 2a Wärmeverbr. Kat. 1-4'!K100),MONTH('Schritt 2a Wärmeverbr. Kat. 1-4'!K100),1),"")</f>
        <v/>
      </c>
      <c r="W100" t="str">
        <f>IFERROR(IF(AA100=1,0,S100*Witterungsbereinigung!F93+'Schritt 2a Wärmeverbr. Kat. 1-4'!T100),"")</f>
        <v/>
      </c>
      <c r="X100">
        <f t="shared" si="18"/>
        <v>0</v>
      </c>
      <c r="Y100">
        <f t="shared" si="19"/>
        <v>1</v>
      </c>
      <c r="Z100" t="b">
        <f t="shared" si="16"/>
        <v>1</v>
      </c>
      <c r="AA100" t="str">
        <f t="shared" si="17"/>
        <v/>
      </c>
      <c r="AB100" s="234" t="str">
        <f t="shared" si="20"/>
        <v/>
      </c>
    </row>
    <row r="101" spans="1:28" x14ac:dyDescent="0.25">
      <c r="A101" s="486">
        <v>92</v>
      </c>
      <c r="B101" s="550"/>
      <c r="C101" s="71"/>
      <c r="D101" s="71"/>
      <c r="E101" s="638"/>
      <c r="F101" s="447"/>
      <c r="G101" s="448"/>
      <c r="H101" s="221"/>
      <c r="I101" s="125"/>
      <c r="J101" s="191">
        <f>IFERROR(IF(I101="zentral",VLOOKUP(D101,Gebäudekat.!$C$6:$F$72,4,FALSE),0),0)</f>
        <v>0</v>
      </c>
      <c r="K101" s="65"/>
      <c r="L101" s="61"/>
      <c r="M101" s="168"/>
      <c r="N101" s="113" t="str">
        <f>IFERROR(IF(Witterungsbereinigung!F94="","",(W101)),"")</f>
        <v/>
      </c>
      <c r="O101" s="38" t="str">
        <f t="shared" si="14"/>
        <v/>
      </c>
      <c r="P101" s="114" t="str">
        <f t="shared" si="15"/>
        <v/>
      </c>
      <c r="Q101" s="101" t="str">
        <f>IFERROR(IF($P101="","",($P101/VLOOKUP($D101,Gebäudekat.!$C$6:$D$72,2,FALSE))-1),"k.A.")</f>
        <v/>
      </c>
      <c r="R101" t="str">
        <f>IFERROR(VLOOKUP('Schritt 2a Wärmeverbr. Kat. 1-4'!$D101,Gebäudekat.!$C$6:$G$72,5,FALSE),"")</f>
        <v/>
      </c>
      <c r="S101">
        <f>IFERROR(('Schritt 2a Wärmeverbr. Kat. 1-4'!M101-(M101*U101)),"")</f>
        <v>0</v>
      </c>
      <c r="T101">
        <f>IFERROR('Schritt 2a Wärmeverbr. Kat. 1-4'!M101*U101,"")</f>
        <v>0</v>
      </c>
      <c r="U101">
        <f>IF('Schritt 2a Wärmeverbr. Kat. 1-4'!J101="","",'Schritt 2a Wärmeverbr. Kat. 1-4'!J101/100)</f>
        <v>0</v>
      </c>
      <c r="V101" s="36" t="str">
        <f>IF('Schritt 2a Wärmeverbr. Kat. 1-4'!K101&lt;&gt;"",DATE(YEAR('Schritt 2a Wärmeverbr. Kat. 1-4'!K101),MONTH('Schritt 2a Wärmeverbr. Kat. 1-4'!K101),1),"")</f>
        <v/>
      </c>
      <c r="W101" t="str">
        <f>IFERROR(IF(AA101=1,0,S101*Witterungsbereinigung!F94+'Schritt 2a Wärmeverbr. Kat. 1-4'!T101),"")</f>
        <v/>
      </c>
      <c r="X101">
        <f t="shared" si="18"/>
        <v>0</v>
      </c>
      <c r="Y101">
        <f t="shared" si="19"/>
        <v>1</v>
      </c>
      <c r="Z101" t="b">
        <f t="shared" si="16"/>
        <v>1</v>
      </c>
      <c r="AA101" t="str">
        <f t="shared" si="17"/>
        <v/>
      </c>
      <c r="AB101" s="234" t="str">
        <f t="shared" si="20"/>
        <v/>
      </c>
    </row>
    <row r="102" spans="1:28" x14ac:dyDescent="0.25">
      <c r="A102" s="486">
        <v>93</v>
      </c>
      <c r="B102" s="550"/>
      <c r="C102" s="71"/>
      <c r="D102" s="71"/>
      <c r="E102" s="638"/>
      <c r="F102" s="447"/>
      <c r="G102" s="448"/>
      <c r="H102" s="221"/>
      <c r="I102" s="125"/>
      <c r="J102" s="191">
        <f>IFERROR(IF(I102="zentral",VLOOKUP(D102,Gebäudekat.!$C$6:$F$72,4,FALSE),0),0)</f>
        <v>0</v>
      </c>
      <c r="K102" s="65"/>
      <c r="L102" s="61"/>
      <c r="M102" s="168"/>
      <c r="N102" s="113" t="str">
        <f>IFERROR(IF(Witterungsbereinigung!F95="","",(W102)),"")</f>
        <v/>
      </c>
      <c r="O102" s="38" t="str">
        <f t="shared" si="14"/>
        <v/>
      </c>
      <c r="P102" s="114" t="str">
        <f t="shared" si="15"/>
        <v/>
      </c>
      <c r="Q102" s="101" t="str">
        <f>IFERROR(IF($P102="","",($P102/VLOOKUP($D102,Gebäudekat.!$C$6:$D$72,2,FALSE))-1),"k.A.")</f>
        <v/>
      </c>
      <c r="R102" t="str">
        <f>IFERROR(VLOOKUP('Schritt 2a Wärmeverbr. Kat. 1-4'!$D102,Gebäudekat.!$C$6:$G$72,5,FALSE),"")</f>
        <v/>
      </c>
      <c r="S102">
        <f>IFERROR(('Schritt 2a Wärmeverbr. Kat. 1-4'!M102-(M102*U102)),"")</f>
        <v>0</v>
      </c>
      <c r="T102">
        <f>IFERROR('Schritt 2a Wärmeverbr. Kat. 1-4'!M102*U102,"")</f>
        <v>0</v>
      </c>
      <c r="U102">
        <f>IF('Schritt 2a Wärmeverbr. Kat. 1-4'!J102="","",'Schritt 2a Wärmeverbr. Kat. 1-4'!J102/100)</f>
        <v>0</v>
      </c>
      <c r="V102" s="36" t="str">
        <f>IF('Schritt 2a Wärmeverbr. Kat. 1-4'!K102&lt;&gt;"",DATE(YEAR('Schritt 2a Wärmeverbr. Kat. 1-4'!K102),MONTH('Schritt 2a Wärmeverbr. Kat. 1-4'!K102),1),"")</f>
        <v/>
      </c>
      <c r="W102" t="str">
        <f>IFERROR(IF(AA102=1,0,S102*Witterungsbereinigung!F95+'Schritt 2a Wärmeverbr. Kat. 1-4'!T102),"")</f>
        <v/>
      </c>
      <c r="X102">
        <f t="shared" si="18"/>
        <v>0</v>
      </c>
      <c r="Y102">
        <f t="shared" si="19"/>
        <v>1</v>
      </c>
      <c r="Z102" t="b">
        <f t="shared" si="16"/>
        <v>1</v>
      </c>
      <c r="AA102" t="str">
        <f t="shared" si="17"/>
        <v/>
      </c>
      <c r="AB102" s="234" t="str">
        <f t="shared" si="20"/>
        <v/>
      </c>
    </row>
    <row r="103" spans="1:28" x14ac:dyDescent="0.25">
      <c r="A103" s="486">
        <v>94</v>
      </c>
      <c r="B103" s="550"/>
      <c r="C103" s="71"/>
      <c r="D103" s="71"/>
      <c r="E103" s="638"/>
      <c r="F103" s="447"/>
      <c r="G103" s="448"/>
      <c r="H103" s="221"/>
      <c r="I103" s="125"/>
      <c r="J103" s="191">
        <f>IFERROR(IF(I103="zentral",VLOOKUP(D103,Gebäudekat.!$C$6:$F$72,4,FALSE),0),0)</f>
        <v>0</v>
      </c>
      <c r="K103" s="65"/>
      <c r="L103" s="61"/>
      <c r="M103" s="168"/>
      <c r="N103" s="113" t="str">
        <f>IFERROR(IF(Witterungsbereinigung!F96="","",(W103)),"")</f>
        <v/>
      </c>
      <c r="O103" s="38" t="str">
        <f t="shared" si="14"/>
        <v/>
      </c>
      <c r="P103" s="114" t="str">
        <f t="shared" si="15"/>
        <v/>
      </c>
      <c r="Q103" s="101" t="str">
        <f>IFERROR(IF($P103="","",($P103/VLOOKUP($D103,Gebäudekat.!$C$6:$D$72,2,FALSE))-1),"k.A.")</f>
        <v/>
      </c>
      <c r="R103" t="str">
        <f>IFERROR(VLOOKUP('Schritt 2a Wärmeverbr. Kat. 1-4'!$D103,Gebäudekat.!$C$6:$G$72,5,FALSE),"")</f>
        <v/>
      </c>
      <c r="S103">
        <f>IFERROR(('Schritt 2a Wärmeverbr. Kat. 1-4'!M103-(M103*U103)),"")</f>
        <v>0</v>
      </c>
      <c r="T103">
        <f>IFERROR('Schritt 2a Wärmeverbr. Kat. 1-4'!M103*U103,"")</f>
        <v>0</v>
      </c>
      <c r="U103">
        <f>IF('Schritt 2a Wärmeverbr. Kat. 1-4'!J103="","",'Schritt 2a Wärmeverbr. Kat. 1-4'!J103/100)</f>
        <v>0</v>
      </c>
      <c r="V103" s="36" t="str">
        <f>IF('Schritt 2a Wärmeverbr. Kat. 1-4'!K103&lt;&gt;"",DATE(YEAR('Schritt 2a Wärmeverbr. Kat. 1-4'!K103),MONTH('Schritt 2a Wärmeverbr. Kat. 1-4'!K103),1),"")</f>
        <v/>
      </c>
      <c r="W103" t="str">
        <f>IFERROR(IF(AA103=1,0,S103*Witterungsbereinigung!F96+'Schritt 2a Wärmeverbr. Kat. 1-4'!T103),"")</f>
        <v/>
      </c>
      <c r="X103">
        <f t="shared" si="18"/>
        <v>0</v>
      </c>
      <c r="Y103">
        <f t="shared" si="19"/>
        <v>1</v>
      </c>
      <c r="Z103" t="b">
        <f t="shared" si="16"/>
        <v>1</v>
      </c>
      <c r="AA103" t="str">
        <f t="shared" si="17"/>
        <v/>
      </c>
      <c r="AB103" s="234" t="str">
        <f t="shared" si="20"/>
        <v/>
      </c>
    </row>
    <row r="104" spans="1:28" x14ac:dyDescent="0.25">
      <c r="A104" s="486">
        <v>95</v>
      </c>
      <c r="B104" s="550"/>
      <c r="C104" s="71"/>
      <c r="D104" s="71"/>
      <c r="E104" s="638"/>
      <c r="F104" s="447"/>
      <c r="G104" s="448"/>
      <c r="H104" s="221"/>
      <c r="I104" s="125"/>
      <c r="J104" s="191">
        <f>IFERROR(IF(I104="zentral",VLOOKUP(D104,Gebäudekat.!$C$6:$F$72,4,FALSE),0),0)</f>
        <v>0</v>
      </c>
      <c r="K104" s="65"/>
      <c r="L104" s="61"/>
      <c r="M104" s="168"/>
      <c r="N104" s="113" t="str">
        <f>IFERROR(IF(Witterungsbereinigung!F97="","",(W104)),"")</f>
        <v/>
      </c>
      <c r="O104" s="38" t="str">
        <f t="shared" si="14"/>
        <v/>
      </c>
      <c r="P104" s="114" t="str">
        <f t="shared" si="15"/>
        <v/>
      </c>
      <c r="Q104" s="101" t="str">
        <f>IFERROR(IF($P104="","",($P104/VLOOKUP($D104,Gebäudekat.!$C$6:$D$72,2,FALSE))-1),"k.A.")</f>
        <v/>
      </c>
      <c r="R104" t="str">
        <f>IFERROR(VLOOKUP('Schritt 2a Wärmeverbr. Kat. 1-4'!$D104,Gebäudekat.!$C$6:$G$72,5,FALSE),"")</f>
        <v/>
      </c>
      <c r="S104">
        <f>IFERROR(('Schritt 2a Wärmeverbr. Kat. 1-4'!M104-(M104*U104)),"")</f>
        <v>0</v>
      </c>
      <c r="T104">
        <f>IFERROR('Schritt 2a Wärmeverbr. Kat. 1-4'!M104*U104,"")</f>
        <v>0</v>
      </c>
      <c r="U104">
        <f>IF('Schritt 2a Wärmeverbr. Kat. 1-4'!J104="","",'Schritt 2a Wärmeverbr. Kat. 1-4'!J104/100)</f>
        <v>0</v>
      </c>
      <c r="V104" s="36" t="str">
        <f>IF('Schritt 2a Wärmeverbr. Kat. 1-4'!K104&lt;&gt;"",DATE(YEAR('Schritt 2a Wärmeverbr. Kat. 1-4'!K104),MONTH('Schritt 2a Wärmeverbr. Kat. 1-4'!K104),1),"")</f>
        <v/>
      </c>
      <c r="W104" t="str">
        <f>IFERROR(IF(AA104=1,0,S104*Witterungsbereinigung!F97+'Schritt 2a Wärmeverbr. Kat. 1-4'!T104),"")</f>
        <v/>
      </c>
      <c r="X104">
        <f t="shared" si="18"/>
        <v>0</v>
      </c>
      <c r="Y104">
        <f t="shared" si="19"/>
        <v>1</v>
      </c>
      <c r="Z104" t="b">
        <f t="shared" si="16"/>
        <v>1</v>
      </c>
      <c r="AA104" t="str">
        <f t="shared" si="17"/>
        <v/>
      </c>
      <c r="AB104" s="234" t="str">
        <f t="shared" si="20"/>
        <v/>
      </c>
    </row>
    <row r="105" spans="1:28" x14ac:dyDescent="0.25">
      <c r="A105" s="486">
        <v>96</v>
      </c>
      <c r="B105" s="550"/>
      <c r="C105" s="71"/>
      <c r="D105" s="71"/>
      <c r="E105" s="638"/>
      <c r="F105" s="447"/>
      <c r="G105" s="448"/>
      <c r="H105" s="221"/>
      <c r="I105" s="125"/>
      <c r="J105" s="191">
        <f>IFERROR(IF(I105="zentral",VLOOKUP(D105,Gebäudekat.!$C$6:$F$72,4,FALSE),0),0)</f>
        <v>0</v>
      </c>
      <c r="K105" s="65"/>
      <c r="L105" s="61"/>
      <c r="M105" s="168"/>
      <c r="N105" s="113" t="str">
        <f>IFERROR(IF(Witterungsbereinigung!F98="","",(W105)),"")</f>
        <v/>
      </c>
      <c r="O105" s="38" t="str">
        <f t="shared" si="14"/>
        <v/>
      </c>
      <c r="P105" s="114" t="str">
        <f t="shared" si="15"/>
        <v/>
      </c>
      <c r="Q105" s="101" t="str">
        <f>IFERROR(IF($P105="","",($P105/VLOOKUP($D105,Gebäudekat.!$C$6:$D$72,2,FALSE))-1),"k.A.")</f>
        <v/>
      </c>
      <c r="R105" t="str">
        <f>IFERROR(VLOOKUP('Schritt 2a Wärmeverbr. Kat. 1-4'!$D105,Gebäudekat.!$C$6:$G$72,5,FALSE),"")</f>
        <v/>
      </c>
      <c r="S105">
        <f>IFERROR(('Schritt 2a Wärmeverbr. Kat. 1-4'!M105-(M105*U105)),"")</f>
        <v>0</v>
      </c>
      <c r="T105">
        <f>IFERROR('Schritt 2a Wärmeverbr. Kat. 1-4'!M105*U105,"")</f>
        <v>0</v>
      </c>
      <c r="U105">
        <f>IF('Schritt 2a Wärmeverbr. Kat. 1-4'!J105="","",'Schritt 2a Wärmeverbr. Kat. 1-4'!J105/100)</f>
        <v>0</v>
      </c>
      <c r="V105" s="36" t="str">
        <f>IF('Schritt 2a Wärmeverbr. Kat. 1-4'!K105&lt;&gt;"",DATE(YEAR('Schritt 2a Wärmeverbr. Kat. 1-4'!K105),MONTH('Schritt 2a Wärmeverbr. Kat. 1-4'!K105),1),"")</f>
        <v/>
      </c>
      <c r="W105" t="str">
        <f>IFERROR(IF(AA105=1,0,S105*Witterungsbereinigung!F98+'Schritt 2a Wärmeverbr. Kat. 1-4'!T105),"")</f>
        <v/>
      </c>
      <c r="X105">
        <f t="shared" si="18"/>
        <v>0</v>
      </c>
      <c r="Y105">
        <f t="shared" si="19"/>
        <v>1</v>
      </c>
      <c r="Z105" t="b">
        <f t="shared" si="16"/>
        <v>1</v>
      </c>
      <c r="AA105" t="str">
        <f t="shared" si="17"/>
        <v/>
      </c>
      <c r="AB105" s="234" t="str">
        <f t="shared" si="20"/>
        <v/>
      </c>
    </row>
    <row r="106" spans="1:28" x14ac:dyDescent="0.25">
      <c r="A106" s="486">
        <v>97</v>
      </c>
      <c r="B106" s="550"/>
      <c r="C106" s="71"/>
      <c r="D106" s="71"/>
      <c r="E106" s="638"/>
      <c r="F106" s="447"/>
      <c r="G106" s="448"/>
      <c r="H106" s="221"/>
      <c r="I106" s="125"/>
      <c r="J106" s="191">
        <f>IFERROR(IF(I106="zentral",VLOOKUP(D106,Gebäudekat.!$C$6:$F$72,4,FALSE),0),0)</f>
        <v>0</v>
      </c>
      <c r="K106" s="65"/>
      <c r="L106" s="61"/>
      <c r="M106" s="168"/>
      <c r="N106" s="113" t="str">
        <f>IFERROR(IF(Witterungsbereinigung!F99="","",(W106)),"")</f>
        <v/>
      </c>
      <c r="O106" s="38" t="str">
        <f t="shared" si="14"/>
        <v/>
      </c>
      <c r="P106" s="114" t="str">
        <f t="shared" si="15"/>
        <v/>
      </c>
      <c r="Q106" s="101" t="str">
        <f>IFERROR(IF($P106="","",($P106/VLOOKUP($D106,Gebäudekat.!$C$6:$D$72,2,FALSE))-1),"k.A.")</f>
        <v/>
      </c>
      <c r="R106" t="str">
        <f>IFERROR(VLOOKUP('Schritt 2a Wärmeverbr. Kat. 1-4'!$D106,Gebäudekat.!$C$6:$G$72,5,FALSE),"")</f>
        <v/>
      </c>
      <c r="S106">
        <f>IFERROR(('Schritt 2a Wärmeverbr. Kat. 1-4'!M106-(M106*U106)),"")</f>
        <v>0</v>
      </c>
      <c r="T106">
        <f>IFERROR('Schritt 2a Wärmeverbr. Kat. 1-4'!M106*U106,"")</f>
        <v>0</v>
      </c>
      <c r="U106">
        <f>IF('Schritt 2a Wärmeverbr. Kat. 1-4'!J106="","",'Schritt 2a Wärmeverbr. Kat. 1-4'!J106/100)</f>
        <v>0</v>
      </c>
      <c r="V106" s="36" t="str">
        <f>IF('Schritt 2a Wärmeverbr. Kat. 1-4'!K106&lt;&gt;"",DATE(YEAR('Schritt 2a Wärmeverbr. Kat. 1-4'!K106),MONTH('Schritt 2a Wärmeverbr. Kat. 1-4'!K106),1),"")</f>
        <v/>
      </c>
      <c r="W106" t="str">
        <f>IFERROR(IF(AA106=1,0,S106*Witterungsbereinigung!F99+'Schritt 2a Wärmeverbr. Kat. 1-4'!T106),"")</f>
        <v/>
      </c>
      <c r="X106">
        <f t="shared" si="18"/>
        <v>0</v>
      </c>
      <c r="Y106">
        <f t="shared" si="19"/>
        <v>1</v>
      </c>
      <c r="Z106" t="b">
        <f t="shared" si="16"/>
        <v>1</v>
      </c>
      <c r="AA106" t="str">
        <f t="shared" si="17"/>
        <v/>
      </c>
      <c r="AB106" s="234" t="str">
        <f t="shared" si="20"/>
        <v/>
      </c>
    </row>
    <row r="107" spans="1:28" x14ac:dyDescent="0.25">
      <c r="A107" s="486">
        <v>98</v>
      </c>
      <c r="B107" s="550"/>
      <c r="C107" s="71"/>
      <c r="D107" s="71"/>
      <c r="E107" s="638"/>
      <c r="F107" s="447"/>
      <c r="G107" s="448"/>
      <c r="H107" s="221"/>
      <c r="I107" s="125"/>
      <c r="J107" s="191">
        <f>IFERROR(IF(I107="zentral",VLOOKUP(D107,Gebäudekat.!$C$6:$F$72,4,FALSE),0),0)</f>
        <v>0</v>
      </c>
      <c r="K107" s="65"/>
      <c r="L107" s="61"/>
      <c r="M107" s="168"/>
      <c r="N107" s="113" t="str">
        <f>IFERROR(IF(Witterungsbereinigung!F100="","",(W107)),"")</f>
        <v/>
      </c>
      <c r="O107" s="38" t="str">
        <f t="shared" si="14"/>
        <v/>
      </c>
      <c r="P107" s="114" t="str">
        <f t="shared" si="15"/>
        <v/>
      </c>
      <c r="Q107" s="101" t="str">
        <f>IFERROR(IF($P107="","",($P107/VLOOKUP($D107,Gebäudekat.!$C$6:$D$72,2,FALSE))-1),"k.A.")</f>
        <v/>
      </c>
      <c r="R107" t="str">
        <f>IFERROR(VLOOKUP('Schritt 2a Wärmeverbr. Kat. 1-4'!$D107,Gebäudekat.!$C$6:$G$72,5,FALSE),"")</f>
        <v/>
      </c>
      <c r="S107">
        <f>IFERROR(('Schritt 2a Wärmeverbr. Kat. 1-4'!M107-(M107*U107)),"")</f>
        <v>0</v>
      </c>
      <c r="T107">
        <f>IFERROR('Schritt 2a Wärmeverbr. Kat. 1-4'!M107*U107,"")</f>
        <v>0</v>
      </c>
      <c r="U107">
        <f>IF('Schritt 2a Wärmeverbr. Kat. 1-4'!J107="","",'Schritt 2a Wärmeverbr. Kat. 1-4'!J107/100)</f>
        <v>0</v>
      </c>
      <c r="V107" s="36" t="str">
        <f>IF('Schritt 2a Wärmeverbr. Kat. 1-4'!K107&lt;&gt;"",DATE(YEAR('Schritt 2a Wärmeverbr. Kat. 1-4'!K107),MONTH('Schritt 2a Wärmeverbr. Kat. 1-4'!K107),1),"")</f>
        <v/>
      </c>
      <c r="W107" t="str">
        <f>IFERROR(IF(AA107=1,0,S107*Witterungsbereinigung!F100+'Schritt 2a Wärmeverbr. Kat. 1-4'!T107),"")</f>
        <v/>
      </c>
      <c r="X107">
        <f t="shared" si="18"/>
        <v>0</v>
      </c>
      <c r="Y107">
        <f t="shared" si="19"/>
        <v>1</v>
      </c>
      <c r="Z107" t="b">
        <f t="shared" si="16"/>
        <v>1</v>
      </c>
      <c r="AA107" t="str">
        <f t="shared" si="17"/>
        <v/>
      </c>
      <c r="AB107" s="234" t="str">
        <f t="shared" si="20"/>
        <v/>
      </c>
    </row>
    <row r="108" spans="1:28" x14ac:dyDescent="0.25">
      <c r="A108" s="486">
        <v>99</v>
      </c>
      <c r="B108" s="550"/>
      <c r="C108" s="71"/>
      <c r="D108" s="71"/>
      <c r="E108" s="638"/>
      <c r="F108" s="447"/>
      <c r="G108" s="448"/>
      <c r="H108" s="221"/>
      <c r="I108" s="125"/>
      <c r="J108" s="191">
        <f>IFERROR(IF(I108="zentral",VLOOKUP(D108,Gebäudekat.!$C$6:$F$72,4,FALSE),0),0)</f>
        <v>0</v>
      </c>
      <c r="K108" s="65"/>
      <c r="L108" s="61"/>
      <c r="M108" s="168"/>
      <c r="N108" s="113" t="str">
        <f>IFERROR(IF(Witterungsbereinigung!F101="","",(W108)),"")</f>
        <v/>
      </c>
      <c r="O108" s="38" t="str">
        <f t="shared" si="14"/>
        <v/>
      </c>
      <c r="P108" s="114" t="str">
        <f t="shared" si="15"/>
        <v/>
      </c>
      <c r="Q108" s="101" t="str">
        <f>IFERROR(IF($P108="","",($P108/VLOOKUP($D108,Gebäudekat.!$C$6:$D$72,2,FALSE))-1),"k.A.")</f>
        <v/>
      </c>
      <c r="R108" t="str">
        <f>IFERROR(VLOOKUP('Schritt 2a Wärmeverbr. Kat. 1-4'!$D108,Gebäudekat.!$C$6:$G$72,5,FALSE),"")</f>
        <v/>
      </c>
      <c r="S108">
        <f>IFERROR(('Schritt 2a Wärmeverbr. Kat. 1-4'!M108-(M108*U108)),"")</f>
        <v>0</v>
      </c>
      <c r="T108">
        <f>IFERROR('Schritt 2a Wärmeverbr. Kat. 1-4'!M108*U108,"")</f>
        <v>0</v>
      </c>
      <c r="U108">
        <f>IF('Schritt 2a Wärmeverbr. Kat. 1-4'!J108="","",'Schritt 2a Wärmeverbr. Kat. 1-4'!J108/100)</f>
        <v>0</v>
      </c>
      <c r="V108" s="36" t="str">
        <f>IF('Schritt 2a Wärmeverbr. Kat. 1-4'!K108&lt;&gt;"",DATE(YEAR('Schritt 2a Wärmeverbr. Kat. 1-4'!K108),MONTH('Schritt 2a Wärmeverbr. Kat. 1-4'!K108),1),"")</f>
        <v/>
      </c>
      <c r="W108" t="str">
        <f>IFERROR(IF(AA108=1,0,S108*Witterungsbereinigung!F101+'Schritt 2a Wärmeverbr. Kat. 1-4'!T108),"")</f>
        <v/>
      </c>
      <c r="X108">
        <f t="shared" si="18"/>
        <v>0</v>
      </c>
      <c r="Y108">
        <f t="shared" si="19"/>
        <v>1</v>
      </c>
      <c r="Z108" t="b">
        <f t="shared" si="16"/>
        <v>1</v>
      </c>
      <c r="AA108" t="str">
        <f t="shared" si="17"/>
        <v/>
      </c>
      <c r="AB108" s="234" t="str">
        <f t="shared" si="20"/>
        <v/>
      </c>
    </row>
    <row r="109" spans="1:28" x14ac:dyDescent="0.25">
      <c r="A109" s="486">
        <v>100</v>
      </c>
      <c r="B109" s="550"/>
      <c r="C109" s="71"/>
      <c r="D109" s="71"/>
      <c r="E109" s="638"/>
      <c r="F109" s="447"/>
      <c r="G109" s="448"/>
      <c r="H109" s="221"/>
      <c r="I109" s="125"/>
      <c r="J109" s="191">
        <f>IFERROR(IF(I109="zentral",VLOOKUP(D109,Gebäudekat.!$C$6:$F$72,4,FALSE),0),0)</f>
        <v>0</v>
      </c>
      <c r="K109" s="65"/>
      <c r="L109" s="61"/>
      <c r="M109" s="168"/>
      <c r="N109" s="113" t="str">
        <f>IFERROR(IF(Witterungsbereinigung!F102="","",(W109)),"")</f>
        <v/>
      </c>
      <c r="O109" s="38" t="str">
        <f t="shared" si="14"/>
        <v/>
      </c>
      <c r="P109" s="114" t="str">
        <f t="shared" si="15"/>
        <v/>
      </c>
      <c r="Q109" s="101" t="str">
        <f>IFERROR(IF($P109="","",($P109/VLOOKUP($D109,Gebäudekat.!$C$6:$D$72,2,FALSE))-1),"k.A.")</f>
        <v/>
      </c>
      <c r="R109" t="str">
        <f>IFERROR(VLOOKUP('Schritt 2a Wärmeverbr. Kat. 1-4'!$D109,Gebäudekat.!$C$6:$G$72,5,FALSE),"")</f>
        <v/>
      </c>
      <c r="S109">
        <f>IFERROR(('Schritt 2a Wärmeverbr. Kat. 1-4'!M109-(M109*U109)),"")</f>
        <v>0</v>
      </c>
      <c r="T109">
        <f>IFERROR('Schritt 2a Wärmeverbr. Kat. 1-4'!M109*U109,"")</f>
        <v>0</v>
      </c>
      <c r="U109">
        <f>IF('Schritt 2a Wärmeverbr. Kat. 1-4'!J109="","",'Schritt 2a Wärmeverbr. Kat. 1-4'!J109/100)</f>
        <v>0</v>
      </c>
      <c r="V109" s="36" t="str">
        <f>IF('Schritt 2a Wärmeverbr. Kat. 1-4'!K109&lt;&gt;"",DATE(YEAR('Schritt 2a Wärmeverbr. Kat. 1-4'!K109),MONTH('Schritt 2a Wärmeverbr. Kat. 1-4'!K109),1),"")</f>
        <v/>
      </c>
      <c r="W109" t="str">
        <f>IFERROR(IF(AA109=1,0,S109*Witterungsbereinigung!F102+'Schritt 2a Wärmeverbr. Kat. 1-4'!T109),"")</f>
        <v/>
      </c>
      <c r="X109">
        <f t="shared" si="18"/>
        <v>0</v>
      </c>
      <c r="Y109">
        <f t="shared" si="19"/>
        <v>1</v>
      </c>
      <c r="Z109" t="b">
        <f t="shared" si="16"/>
        <v>1</v>
      </c>
      <c r="AA109" t="str">
        <f t="shared" si="17"/>
        <v/>
      </c>
      <c r="AB109" s="234" t="str">
        <f t="shared" si="20"/>
        <v/>
      </c>
    </row>
    <row r="110" spans="1:28" x14ac:dyDescent="0.25">
      <c r="A110" s="486">
        <v>101</v>
      </c>
      <c r="B110" s="550"/>
      <c r="C110" s="71"/>
      <c r="D110" s="71"/>
      <c r="E110" s="638"/>
      <c r="F110" s="447"/>
      <c r="G110" s="448"/>
      <c r="H110" s="221"/>
      <c r="I110" s="125"/>
      <c r="J110" s="191">
        <f>IFERROR(IF(I110="zentral",VLOOKUP(D110,Gebäudekat.!$C$6:$F$72,4,FALSE),0),0)</f>
        <v>0</v>
      </c>
      <c r="K110" s="65"/>
      <c r="L110" s="61"/>
      <c r="M110" s="168"/>
      <c r="N110" s="113" t="str">
        <f>IFERROR(IF(Witterungsbereinigung!F103="","",(W110)),"")</f>
        <v/>
      </c>
      <c r="O110" s="38" t="str">
        <f t="shared" si="14"/>
        <v/>
      </c>
      <c r="P110" s="114" t="str">
        <f t="shared" si="15"/>
        <v/>
      </c>
      <c r="Q110" s="101" t="str">
        <f>IFERROR(IF($P110="","",($P110/VLOOKUP($D110,Gebäudekat.!$C$6:$D$72,2,FALSE))-1),"k.A.")</f>
        <v/>
      </c>
      <c r="R110" t="str">
        <f>IFERROR(VLOOKUP('Schritt 2a Wärmeverbr. Kat. 1-4'!$D110,Gebäudekat.!$C$6:$G$72,5,FALSE),"")</f>
        <v/>
      </c>
      <c r="S110">
        <f>IFERROR(('Schritt 2a Wärmeverbr. Kat. 1-4'!M110-(M110*U110)),"")</f>
        <v>0</v>
      </c>
      <c r="T110">
        <f>IFERROR('Schritt 2a Wärmeverbr. Kat. 1-4'!M110*U110,"")</f>
        <v>0</v>
      </c>
      <c r="U110">
        <f>IF('Schritt 2a Wärmeverbr. Kat. 1-4'!J110="","",'Schritt 2a Wärmeverbr. Kat. 1-4'!J110/100)</f>
        <v>0</v>
      </c>
      <c r="V110" s="36" t="str">
        <f>IF('Schritt 2a Wärmeverbr. Kat. 1-4'!K110&lt;&gt;"",DATE(YEAR('Schritt 2a Wärmeverbr. Kat. 1-4'!K110),MONTH('Schritt 2a Wärmeverbr. Kat. 1-4'!K110),1),"")</f>
        <v/>
      </c>
      <c r="W110" t="str">
        <f>IFERROR(IF(AA110=1,0,S110*Witterungsbereinigung!F103+'Schritt 2a Wärmeverbr. Kat. 1-4'!T110),"")</f>
        <v/>
      </c>
      <c r="X110">
        <f t="shared" si="18"/>
        <v>0</v>
      </c>
      <c r="Y110">
        <f t="shared" si="19"/>
        <v>1</v>
      </c>
      <c r="Z110" t="b">
        <f t="shared" si="16"/>
        <v>1</v>
      </c>
      <c r="AA110" t="str">
        <f t="shared" si="17"/>
        <v/>
      </c>
      <c r="AB110" s="234" t="str">
        <f t="shared" si="20"/>
        <v/>
      </c>
    </row>
    <row r="111" spans="1:28" x14ac:dyDescent="0.25">
      <c r="A111" s="486">
        <v>102</v>
      </c>
      <c r="B111" s="550"/>
      <c r="C111" s="71"/>
      <c r="D111" s="71"/>
      <c r="E111" s="638"/>
      <c r="F111" s="447"/>
      <c r="G111" s="448"/>
      <c r="H111" s="221"/>
      <c r="I111" s="125"/>
      <c r="J111" s="191">
        <f>IFERROR(IF(I111="zentral",VLOOKUP(D111,Gebäudekat.!$C$6:$F$72,4,FALSE),0),0)</f>
        <v>0</v>
      </c>
      <c r="K111" s="65"/>
      <c r="L111" s="61"/>
      <c r="M111" s="168"/>
      <c r="N111" s="113" t="str">
        <f>IFERROR(IF(Witterungsbereinigung!F104="","",(W111)),"")</f>
        <v/>
      </c>
      <c r="O111" s="38" t="str">
        <f t="shared" si="14"/>
        <v/>
      </c>
      <c r="P111" s="114" t="str">
        <f t="shared" si="15"/>
        <v/>
      </c>
      <c r="Q111" s="101" t="str">
        <f>IFERROR(IF($P111="","",($P111/VLOOKUP($D111,Gebäudekat.!$C$6:$D$72,2,FALSE))-1),"k.A.")</f>
        <v/>
      </c>
      <c r="R111" t="str">
        <f>IFERROR(VLOOKUP('Schritt 2a Wärmeverbr. Kat. 1-4'!$D111,Gebäudekat.!$C$6:$G$72,5,FALSE),"")</f>
        <v/>
      </c>
      <c r="S111">
        <f>IFERROR(('Schritt 2a Wärmeverbr. Kat. 1-4'!M111-(M111*U111)),"")</f>
        <v>0</v>
      </c>
      <c r="T111">
        <f>IFERROR('Schritt 2a Wärmeverbr. Kat. 1-4'!M111*U111,"")</f>
        <v>0</v>
      </c>
      <c r="U111">
        <f>IF('Schritt 2a Wärmeverbr. Kat. 1-4'!J111="","",'Schritt 2a Wärmeverbr. Kat. 1-4'!J111/100)</f>
        <v>0</v>
      </c>
      <c r="V111" s="36" t="str">
        <f>IF('Schritt 2a Wärmeverbr. Kat. 1-4'!K111&lt;&gt;"",DATE(YEAR('Schritt 2a Wärmeverbr. Kat. 1-4'!K111),MONTH('Schritt 2a Wärmeverbr. Kat. 1-4'!K111),1),"")</f>
        <v/>
      </c>
      <c r="W111" t="str">
        <f>IFERROR(IF(AA111=1,0,S111*Witterungsbereinigung!F104+'Schritt 2a Wärmeverbr. Kat. 1-4'!T111),"")</f>
        <v/>
      </c>
      <c r="X111">
        <f t="shared" si="18"/>
        <v>0</v>
      </c>
      <c r="Y111">
        <f t="shared" si="19"/>
        <v>1</v>
      </c>
      <c r="Z111" t="b">
        <f t="shared" si="16"/>
        <v>1</v>
      </c>
      <c r="AA111" t="str">
        <f t="shared" si="17"/>
        <v/>
      </c>
      <c r="AB111" s="234" t="str">
        <f t="shared" si="20"/>
        <v/>
      </c>
    </row>
    <row r="112" spans="1:28" x14ac:dyDescent="0.25">
      <c r="A112" s="486">
        <v>103</v>
      </c>
      <c r="B112" s="550"/>
      <c r="C112" s="71"/>
      <c r="D112" s="71"/>
      <c r="E112" s="638"/>
      <c r="F112" s="447"/>
      <c r="G112" s="448"/>
      <c r="H112" s="221"/>
      <c r="I112" s="125"/>
      <c r="J112" s="191">
        <f>IFERROR(IF(I112="zentral",VLOOKUP(D112,Gebäudekat.!$C$6:$F$72,4,FALSE),0),0)</f>
        <v>0</v>
      </c>
      <c r="K112" s="65"/>
      <c r="L112" s="61"/>
      <c r="M112" s="168"/>
      <c r="N112" s="113" t="str">
        <f>IFERROR(IF(Witterungsbereinigung!F105="","",(W112)),"")</f>
        <v/>
      </c>
      <c r="O112" s="38" t="str">
        <f t="shared" si="14"/>
        <v/>
      </c>
      <c r="P112" s="114" t="str">
        <f t="shared" si="15"/>
        <v/>
      </c>
      <c r="Q112" s="101" t="str">
        <f>IFERROR(IF($P112="","",($P112/VLOOKUP($D112,Gebäudekat.!$C$6:$D$72,2,FALSE))-1),"k.A.")</f>
        <v/>
      </c>
      <c r="R112" t="str">
        <f>IFERROR(VLOOKUP('Schritt 2a Wärmeverbr. Kat. 1-4'!$D112,Gebäudekat.!$C$6:$G$72,5,FALSE),"")</f>
        <v/>
      </c>
      <c r="S112">
        <f>IFERROR(('Schritt 2a Wärmeverbr. Kat. 1-4'!M112-(M112*U112)),"")</f>
        <v>0</v>
      </c>
      <c r="T112">
        <f>IFERROR('Schritt 2a Wärmeverbr. Kat. 1-4'!M112*U112,"")</f>
        <v>0</v>
      </c>
      <c r="U112">
        <f>IF('Schritt 2a Wärmeverbr. Kat. 1-4'!J112="","",'Schritt 2a Wärmeverbr. Kat. 1-4'!J112/100)</f>
        <v>0</v>
      </c>
      <c r="V112" s="36" t="str">
        <f>IF('Schritt 2a Wärmeverbr. Kat. 1-4'!K112&lt;&gt;"",DATE(YEAR('Schritt 2a Wärmeverbr. Kat. 1-4'!K112),MONTH('Schritt 2a Wärmeverbr. Kat. 1-4'!K112),1),"")</f>
        <v/>
      </c>
      <c r="W112" t="str">
        <f>IFERROR(IF(AA112=1,0,S112*Witterungsbereinigung!F105+'Schritt 2a Wärmeverbr. Kat. 1-4'!T112),"")</f>
        <v/>
      </c>
      <c r="X112">
        <f t="shared" si="18"/>
        <v>0</v>
      </c>
      <c r="Y112">
        <f t="shared" si="19"/>
        <v>1</v>
      </c>
      <c r="Z112" t="b">
        <f t="shared" si="16"/>
        <v>1</v>
      </c>
      <c r="AA112" t="str">
        <f t="shared" si="17"/>
        <v/>
      </c>
      <c r="AB112" s="234" t="str">
        <f t="shared" si="20"/>
        <v/>
      </c>
    </row>
    <row r="113" spans="1:28" x14ac:dyDescent="0.25">
      <c r="A113" s="486">
        <v>104</v>
      </c>
      <c r="B113" s="550"/>
      <c r="C113" s="71"/>
      <c r="D113" s="71"/>
      <c r="E113" s="638"/>
      <c r="F113" s="447"/>
      <c r="G113" s="448"/>
      <c r="H113" s="221"/>
      <c r="I113" s="125"/>
      <c r="J113" s="191">
        <f>IFERROR(IF(I113="zentral",VLOOKUP(D113,Gebäudekat.!$C$6:$F$72,4,FALSE),0),0)</f>
        <v>0</v>
      </c>
      <c r="K113" s="65"/>
      <c r="L113" s="61"/>
      <c r="M113" s="168"/>
      <c r="N113" s="113" t="str">
        <f>IFERROR(IF(Witterungsbereinigung!F106="","",(W113)),"")</f>
        <v/>
      </c>
      <c r="O113" s="38" t="str">
        <f t="shared" si="14"/>
        <v/>
      </c>
      <c r="P113" s="114" t="str">
        <f t="shared" si="15"/>
        <v/>
      </c>
      <c r="Q113" s="101" t="str">
        <f>IFERROR(IF($P113="","",($P113/VLOOKUP($D113,Gebäudekat.!$C$6:$D$72,2,FALSE))-1),"k.A.")</f>
        <v/>
      </c>
      <c r="R113" t="str">
        <f>IFERROR(VLOOKUP('Schritt 2a Wärmeverbr. Kat. 1-4'!$D113,Gebäudekat.!$C$6:$G$72,5,FALSE),"")</f>
        <v/>
      </c>
      <c r="S113">
        <f>IFERROR(('Schritt 2a Wärmeverbr. Kat. 1-4'!M113-(M113*U113)),"")</f>
        <v>0</v>
      </c>
      <c r="T113">
        <f>IFERROR('Schritt 2a Wärmeverbr. Kat. 1-4'!M113*U113,"")</f>
        <v>0</v>
      </c>
      <c r="U113">
        <f>IF('Schritt 2a Wärmeverbr. Kat. 1-4'!J113="","",'Schritt 2a Wärmeverbr. Kat. 1-4'!J113/100)</f>
        <v>0</v>
      </c>
      <c r="V113" s="36" t="str">
        <f>IF('Schritt 2a Wärmeverbr. Kat. 1-4'!K113&lt;&gt;"",DATE(YEAR('Schritt 2a Wärmeverbr. Kat. 1-4'!K113),MONTH('Schritt 2a Wärmeverbr. Kat. 1-4'!K113),1),"")</f>
        <v/>
      </c>
      <c r="W113" t="str">
        <f>IFERROR(IF(AA113=1,0,S113*Witterungsbereinigung!F106+'Schritt 2a Wärmeverbr. Kat. 1-4'!T113),"")</f>
        <v/>
      </c>
      <c r="X113">
        <f t="shared" si="18"/>
        <v>0</v>
      </c>
      <c r="Y113">
        <f t="shared" si="19"/>
        <v>1</v>
      </c>
      <c r="Z113" t="b">
        <f t="shared" si="16"/>
        <v>1</v>
      </c>
      <c r="AA113" t="str">
        <f t="shared" si="17"/>
        <v/>
      </c>
      <c r="AB113" s="234" t="str">
        <f t="shared" si="20"/>
        <v/>
      </c>
    </row>
    <row r="114" spans="1:28" x14ac:dyDescent="0.25">
      <c r="A114" s="486">
        <v>105</v>
      </c>
      <c r="B114" s="550"/>
      <c r="C114" s="71"/>
      <c r="D114" s="71"/>
      <c r="E114" s="638"/>
      <c r="F114" s="447"/>
      <c r="G114" s="448"/>
      <c r="H114" s="221"/>
      <c r="I114" s="125"/>
      <c r="J114" s="191">
        <f>IFERROR(IF(I114="zentral",VLOOKUP(D114,Gebäudekat.!$C$6:$F$72,4,FALSE),0),0)</f>
        <v>0</v>
      </c>
      <c r="K114" s="65"/>
      <c r="L114" s="61"/>
      <c r="M114" s="168"/>
      <c r="N114" s="113" t="str">
        <f>IFERROR(IF(Witterungsbereinigung!F107="","",(W114)),"")</f>
        <v/>
      </c>
      <c r="O114" s="38" t="str">
        <f t="shared" si="14"/>
        <v/>
      </c>
      <c r="P114" s="114" t="str">
        <f t="shared" si="15"/>
        <v/>
      </c>
      <c r="Q114" s="101" t="str">
        <f>IFERROR(IF($P114="","",($P114/VLOOKUP($D114,Gebäudekat.!$C$6:$D$72,2,FALSE))-1),"k.A.")</f>
        <v/>
      </c>
      <c r="R114" t="str">
        <f>IFERROR(VLOOKUP('Schritt 2a Wärmeverbr. Kat. 1-4'!$D114,Gebäudekat.!$C$6:$G$72,5,FALSE),"")</f>
        <v/>
      </c>
      <c r="S114">
        <f>IFERROR(('Schritt 2a Wärmeverbr. Kat. 1-4'!M114-(M114*U114)),"")</f>
        <v>0</v>
      </c>
      <c r="T114">
        <f>IFERROR('Schritt 2a Wärmeverbr. Kat. 1-4'!M114*U114,"")</f>
        <v>0</v>
      </c>
      <c r="U114">
        <f>IF('Schritt 2a Wärmeverbr. Kat. 1-4'!J114="","",'Schritt 2a Wärmeverbr. Kat. 1-4'!J114/100)</f>
        <v>0</v>
      </c>
      <c r="V114" s="36" t="str">
        <f>IF('Schritt 2a Wärmeverbr. Kat. 1-4'!K114&lt;&gt;"",DATE(YEAR('Schritt 2a Wärmeverbr. Kat. 1-4'!K114),MONTH('Schritt 2a Wärmeverbr. Kat. 1-4'!K114),1),"")</f>
        <v/>
      </c>
      <c r="W114" t="str">
        <f>IFERROR(IF(AA114=1,0,S114*Witterungsbereinigung!F107+'Schritt 2a Wärmeverbr. Kat. 1-4'!T114),"")</f>
        <v/>
      </c>
      <c r="X114">
        <f t="shared" si="18"/>
        <v>0</v>
      </c>
      <c r="Y114">
        <f t="shared" si="19"/>
        <v>1</v>
      </c>
      <c r="Z114" t="b">
        <f t="shared" si="16"/>
        <v>1</v>
      </c>
      <c r="AA114" t="str">
        <f t="shared" si="17"/>
        <v/>
      </c>
      <c r="AB114" s="234" t="str">
        <f t="shared" si="20"/>
        <v/>
      </c>
    </row>
    <row r="115" spans="1:28" x14ac:dyDescent="0.25">
      <c r="A115" s="486">
        <v>106</v>
      </c>
      <c r="B115" s="550"/>
      <c r="C115" s="71"/>
      <c r="D115" s="71"/>
      <c r="E115" s="638"/>
      <c r="F115" s="447"/>
      <c r="G115" s="448"/>
      <c r="H115" s="221"/>
      <c r="I115" s="125"/>
      <c r="J115" s="191">
        <f>IFERROR(IF(I115="zentral",VLOOKUP(D115,Gebäudekat.!$C$6:$F$72,4,FALSE),0),0)</f>
        <v>0</v>
      </c>
      <c r="K115" s="65"/>
      <c r="L115" s="61"/>
      <c r="M115" s="168"/>
      <c r="N115" s="113" t="str">
        <f>IFERROR(IF(Witterungsbereinigung!F108="","",(W115)),"")</f>
        <v/>
      </c>
      <c r="O115" s="38" t="str">
        <f t="shared" si="14"/>
        <v/>
      </c>
      <c r="P115" s="114" t="str">
        <f t="shared" si="15"/>
        <v/>
      </c>
      <c r="Q115" s="101" t="str">
        <f>IFERROR(IF($P115="","",($P115/VLOOKUP($D115,Gebäudekat.!$C$6:$D$72,2,FALSE))-1),"k.A.")</f>
        <v/>
      </c>
      <c r="R115" t="str">
        <f>IFERROR(VLOOKUP('Schritt 2a Wärmeverbr. Kat. 1-4'!$D115,Gebäudekat.!$C$6:$G$72,5,FALSE),"")</f>
        <v/>
      </c>
      <c r="S115">
        <f>IFERROR(('Schritt 2a Wärmeverbr. Kat. 1-4'!M115-(M115*U115)),"")</f>
        <v>0</v>
      </c>
      <c r="T115">
        <f>IFERROR('Schritt 2a Wärmeverbr. Kat. 1-4'!M115*U115,"")</f>
        <v>0</v>
      </c>
      <c r="U115">
        <f>IF('Schritt 2a Wärmeverbr. Kat. 1-4'!J115="","",'Schritt 2a Wärmeverbr. Kat. 1-4'!J115/100)</f>
        <v>0</v>
      </c>
      <c r="V115" s="36" t="str">
        <f>IF('Schritt 2a Wärmeverbr. Kat. 1-4'!K115&lt;&gt;"",DATE(YEAR('Schritt 2a Wärmeverbr. Kat. 1-4'!K115),MONTH('Schritt 2a Wärmeverbr. Kat. 1-4'!K115),1),"")</f>
        <v/>
      </c>
      <c r="W115" t="str">
        <f>IFERROR(IF(AA115=1,0,S115*Witterungsbereinigung!F108+'Schritt 2a Wärmeverbr. Kat. 1-4'!T115),"")</f>
        <v/>
      </c>
      <c r="X115">
        <f t="shared" si="18"/>
        <v>0</v>
      </c>
      <c r="Y115">
        <f t="shared" si="19"/>
        <v>1</v>
      </c>
      <c r="Z115" t="b">
        <f t="shared" si="16"/>
        <v>1</v>
      </c>
      <c r="AA115" t="str">
        <f t="shared" si="17"/>
        <v/>
      </c>
      <c r="AB115" s="234" t="str">
        <f t="shared" si="20"/>
        <v/>
      </c>
    </row>
    <row r="116" spans="1:28" x14ac:dyDescent="0.25">
      <c r="A116" s="486">
        <v>107</v>
      </c>
      <c r="B116" s="550"/>
      <c r="C116" s="71"/>
      <c r="D116" s="71"/>
      <c r="E116" s="638"/>
      <c r="F116" s="447"/>
      <c r="G116" s="448"/>
      <c r="H116" s="221"/>
      <c r="I116" s="125"/>
      <c r="J116" s="191">
        <f>IFERROR(IF(I116="zentral",VLOOKUP(D116,Gebäudekat.!$C$6:$F$72,4,FALSE),0),0)</f>
        <v>0</v>
      </c>
      <c r="K116" s="65"/>
      <c r="L116" s="61"/>
      <c r="M116" s="168"/>
      <c r="N116" s="113" t="str">
        <f>IFERROR(IF(Witterungsbereinigung!F109="","",(W116)),"")</f>
        <v/>
      </c>
      <c r="O116" s="38" t="str">
        <f t="shared" si="14"/>
        <v/>
      </c>
      <c r="P116" s="114" t="str">
        <f t="shared" si="15"/>
        <v/>
      </c>
      <c r="Q116" s="101" t="str">
        <f>IFERROR(IF($P116="","",($P116/VLOOKUP($D116,Gebäudekat.!$C$6:$D$72,2,FALSE))-1),"k.A.")</f>
        <v/>
      </c>
      <c r="R116" t="str">
        <f>IFERROR(VLOOKUP('Schritt 2a Wärmeverbr. Kat. 1-4'!$D116,Gebäudekat.!$C$6:$G$72,5,FALSE),"")</f>
        <v/>
      </c>
      <c r="S116">
        <f>IFERROR(('Schritt 2a Wärmeverbr. Kat. 1-4'!M116-(M116*U116)),"")</f>
        <v>0</v>
      </c>
      <c r="T116">
        <f>IFERROR('Schritt 2a Wärmeverbr. Kat. 1-4'!M116*U116,"")</f>
        <v>0</v>
      </c>
      <c r="U116">
        <f>IF('Schritt 2a Wärmeverbr. Kat. 1-4'!J116="","",'Schritt 2a Wärmeverbr. Kat. 1-4'!J116/100)</f>
        <v>0</v>
      </c>
      <c r="V116" s="36" t="str">
        <f>IF('Schritt 2a Wärmeverbr. Kat. 1-4'!K116&lt;&gt;"",DATE(YEAR('Schritt 2a Wärmeverbr. Kat. 1-4'!K116),MONTH('Schritt 2a Wärmeverbr. Kat. 1-4'!K116),1),"")</f>
        <v/>
      </c>
      <c r="W116" t="str">
        <f>IFERROR(IF(AA116=1,0,S116*Witterungsbereinigung!F109+'Schritt 2a Wärmeverbr. Kat. 1-4'!T116),"")</f>
        <v/>
      </c>
      <c r="X116">
        <f t="shared" si="18"/>
        <v>0</v>
      </c>
      <c r="Y116">
        <f t="shared" si="19"/>
        <v>1</v>
      </c>
      <c r="Z116" t="b">
        <f t="shared" si="16"/>
        <v>1</v>
      </c>
      <c r="AA116" t="str">
        <f t="shared" si="17"/>
        <v/>
      </c>
      <c r="AB116" s="234" t="str">
        <f t="shared" si="20"/>
        <v/>
      </c>
    </row>
    <row r="117" spans="1:28" x14ac:dyDescent="0.25">
      <c r="A117" s="486">
        <v>108</v>
      </c>
      <c r="B117" s="550"/>
      <c r="C117" s="71"/>
      <c r="D117" s="71"/>
      <c r="E117" s="638"/>
      <c r="F117" s="447"/>
      <c r="G117" s="448"/>
      <c r="H117" s="221"/>
      <c r="I117" s="125"/>
      <c r="J117" s="191">
        <f>IFERROR(IF(I117="zentral",VLOOKUP(D117,Gebäudekat.!$C$6:$F$72,4,FALSE),0),0)</f>
        <v>0</v>
      </c>
      <c r="K117" s="65"/>
      <c r="L117" s="61"/>
      <c r="M117" s="168"/>
      <c r="N117" s="113" t="str">
        <f>IFERROR(IF(Witterungsbereinigung!F110="","",(W117)),"")</f>
        <v/>
      </c>
      <c r="O117" s="38" t="str">
        <f t="shared" si="14"/>
        <v/>
      </c>
      <c r="P117" s="114" t="str">
        <f t="shared" si="15"/>
        <v/>
      </c>
      <c r="Q117" s="101" t="str">
        <f>IFERROR(IF($P117="","",($P117/VLOOKUP($D117,Gebäudekat.!$C$6:$D$72,2,FALSE))-1),"k.A.")</f>
        <v/>
      </c>
      <c r="R117" t="str">
        <f>IFERROR(VLOOKUP('Schritt 2a Wärmeverbr. Kat. 1-4'!$D117,Gebäudekat.!$C$6:$G$72,5,FALSE),"")</f>
        <v/>
      </c>
      <c r="S117">
        <f>IFERROR(('Schritt 2a Wärmeverbr. Kat. 1-4'!M117-(M117*U117)),"")</f>
        <v>0</v>
      </c>
      <c r="T117">
        <f>IFERROR('Schritt 2a Wärmeverbr. Kat. 1-4'!M117*U117,"")</f>
        <v>0</v>
      </c>
      <c r="U117">
        <f>IF('Schritt 2a Wärmeverbr. Kat. 1-4'!J117="","",'Schritt 2a Wärmeverbr. Kat. 1-4'!J117/100)</f>
        <v>0</v>
      </c>
      <c r="V117" s="36" t="str">
        <f>IF('Schritt 2a Wärmeverbr. Kat. 1-4'!K117&lt;&gt;"",DATE(YEAR('Schritt 2a Wärmeverbr. Kat. 1-4'!K117),MONTH('Schritt 2a Wärmeverbr. Kat. 1-4'!K117),1),"")</f>
        <v/>
      </c>
      <c r="W117" t="str">
        <f>IFERROR(IF(AA117=1,0,S117*Witterungsbereinigung!F110+'Schritt 2a Wärmeverbr. Kat. 1-4'!T117),"")</f>
        <v/>
      </c>
      <c r="X117">
        <f t="shared" si="18"/>
        <v>0</v>
      </c>
      <c r="Y117">
        <f t="shared" si="19"/>
        <v>1</v>
      </c>
      <c r="Z117" t="b">
        <f t="shared" si="16"/>
        <v>1</v>
      </c>
      <c r="AA117" t="str">
        <f t="shared" si="17"/>
        <v/>
      </c>
      <c r="AB117" s="234" t="str">
        <f t="shared" si="20"/>
        <v/>
      </c>
    </row>
    <row r="118" spans="1:28" x14ac:dyDescent="0.25">
      <c r="A118" s="486">
        <v>109</v>
      </c>
      <c r="B118" s="550"/>
      <c r="C118" s="71"/>
      <c r="D118" s="71"/>
      <c r="E118" s="638"/>
      <c r="F118" s="447"/>
      <c r="G118" s="448"/>
      <c r="H118" s="221"/>
      <c r="I118" s="125"/>
      <c r="J118" s="191">
        <f>IFERROR(IF(I118="zentral",VLOOKUP(D118,Gebäudekat.!$C$6:$F$72,4,FALSE),0),0)</f>
        <v>0</v>
      </c>
      <c r="K118" s="65"/>
      <c r="L118" s="61"/>
      <c r="M118" s="168"/>
      <c r="N118" s="113" t="str">
        <f>IFERROR(IF(Witterungsbereinigung!F111="","",(W118)),"")</f>
        <v/>
      </c>
      <c r="O118" s="38" t="str">
        <f t="shared" si="14"/>
        <v/>
      </c>
      <c r="P118" s="114" t="str">
        <f t="shared" si="15"/>
        <v/>
      </c>
      <c r="Q118" s="101" t="str">
        <f>IFERROR(IF($P118="","",($P118/VLOOKUP($D118,Gebäudekat.!$C$6:$D$72,2,FALSE))-1),"k.A.")</f>
        <v/>
      </c>
      <c r="R118" t="str">
        <f>IFERROR(VLOOKUP('Schritt 2a Wärmeverbr. Kat. 1-4'!$D118,Gebäudekat.!$C$6:$G$72,5,FALSE),"")</f>
        <v/>
      </c>
      <c r="S118">
        <f>IFERROR(('Schritt 2a Wärmeverbr. Kat. 1-4'!M118-(M118*U118)),"")</f>
        <v>0</v>
      </c>
      <c r="T118">
        <f>IFERROR('Schritt 2a Wärmeverbr. Kat. 1-4'!M118*U118,"")</f>
        <v>0</v>
      </c>
      <c r="U118">
        <f>IF('Schritt 2a Wärmeverbr. Kat. 1-4'!J118="","",'Schritt 2a Wärmeverbr. Kat. 1-4'!J118/100)</f>
        <v>0</v>
      </c>
      <c r="V118" s="36" t="str">
        <f>IF('Schritt 2a Wärmeverbr. Kat. 1-4'!K118&lt;&gt;"",DATE(YEAR('Schritt 2a Wärmeverbr. Kat. 1-4'!K118),MONTH('Schritt 2a Wärmeverbr. Kat. 1-4'!K118),1),"")</f>
        <v/>
      </c>
      <c r="W118" t="str">
        <f>IFERROR(IF(AA118=1,0,S118*Witterungsbereinigung!F111+'Schritt 2a Wärmeverbr. Kat. 1-4'!T118),"")</f>
        <v/>
      </c>
      <c r="X118">
        <f t="shared" si="18"/>
        <v>0</v>
      </c>
      <c r="Y118">
        <f t="shared" si="19"/>
        <v>1</v>
      </c>
      <c r="Z118" t="b">
        <f t="shared" si="16"/>
        <v>1</v>
      </c>
      <c r="AA118" t="str">
        <f t="shared" si="17"/>
        <v/>
      </c>
      <c r="AB118" s="234" t="str">
        <f t="shared" si="20"/>
        <v/>
      </c>
    </row>
    <row r="119" spans="1:28" x14ac:dyDescent="0.25">
      <c r="A119" s="486">
        <v>110</v>
      </c>
      <c r="B119" s="550"/>
      <c r="C119" s="71"/>
      <c r="D119" s="71"/>
      <c r="E119" s="638"/>
      <c r="F119" s="447"/>
      <c r="G119" s="448"/>
      <c r="H119" s="221"/>
      <c r="I119" s="125"/>
      <c r="J119" s="191">
        <f>IFERROR(IF(I119="zentral",VLOOKUP(D119,Gebäudekat.!$C$6:$F$72,4,FALSE),0),0)</f>
        <v>0</v>
      </c>
      <c r="K119" s="65"/>
      <c r="L119" s="61"/>
      <c r="M119" s="168"/>
      <c r="N119" s="113" t="str">
        <f>IFERROR(IF(Witterungsbereinigung!F112="","",(W119)),"")</f>
        <v/>
      </c>
      <c r="O119" s="38" t="str">
        <f t="shared" si="14"/>
        <v/>
      </c>
      <c r="P119" s="114" t="str">
        <f t="shared" si="15"/>
        <v/>
      </c>
      <c r="Q119" s="101" t="str">
        <f>IFERROR(IF($P119="","",($P119/VLOOKUP($D119,Gebäudekat.!$C$6:$D$72,2,FALSE))-1),"k.A.")</f>
        <v/>
      </c>
      <c r="R119" t="str">
        <f>IFERROR(VLOOKUP('Schritt 2a Wärmeverbr. Kat. 1-4'!$D119,Gebäudekat.!$C$6:$G$72,5,FALSE),"")</f>
        <v/>
      </c>
      <c r="S119">
        <f>IFERROR(('Schritt 2a Wärmeverbr. Kat. 1-4'!M119-(M119*U119)),"")</f>
        <v>0</v>
      </c>
      <c r="T119">
        <f>IFERROR('Schritt 2a Wärmeverbr. Kat. 1-4'!M119*U119,"")</f>
        <v>0</v>
      </c>
      <c r="U119">
        <f>IF('Schritt 2a Wärmeverbr. Kat. 1-4'!J119="","",'Schritt 2a Wärmeverbr. Kat. 1-4'!J119/100)</f>
        <v>0</v>
      </c>
      <c r="V119" s="36" t="str">
        <f>IF('Schritt 2a Wärmeverbr. Kat. 1-4'!K119&lt;&gt;"",DATE(YEAR('Schritt 2a Wärmeverbr. Kat. 1-4'!K119),MONTH('Schritt 2a Wärmeverbr. Kat. 1-4'!K119),1),"")</f>
        <v/>
      </c>
      <c r="W119" t="str">
        <f>IFERROR(IF(AA119=1,0,S119*Witterungsbereinigung!F112+'Schritt 2a Wärmeverbr. Kat. 1-4'!T119),"")</f>
        <v/>
      </c>
      <c r="X119">
        <f t="shared" si="18"/>
        <v>0</v>
      </c>
      <c r="Y119">
        <f t="shared" si="19"/>
        <v>1</v>
      </c>
      <c r="Z119" t="b">
        <f t="shared" si="16"/>
        <v>1</v>
      </c>
      <c r="AA119" t="str">
        <f t="shared" si="17"/>
        <v/>
      </c>
      <c r="AB119" s="234" t="str">
        <f t="shared" si="20"/>
        <v/>
      </c>
    </row>
    <row r="120" spans="1:28" x14ac:dyDescent="0.25">
      <c r="A120" s="486">
        <v>111</v>
      </c>
      <c r="B120" s="550"/>
      <c r="C120" s="71"/>
      <c r="D120" s="71"/>
      <c r="E120" s="638"/>
      <c r="F120" s="447"/>
      <c r="G120" s="448"/>
      <c r="H120" s="221"/>
      <c r="I120" s="125"/>
      <c r="J120" s="191">
        <f>IFERROR(IF(I120="zentral",VLOOKUP(D120,Gebäudekat.!$C$6:$F$72,4,FALSE),0),0)</f>
        <v>0</v>
      </c>
      <c r="K120" s="65"/>
      <c r="L120" s="61"/>
      <c r="M120" s="168"/>
      <c r="N120" s="113" t="str">
        <f>IFERROR(IF(Witterungsbereinigung!F113="","",(W120)),"")</f>
        <v/>
      </c>
      <c r="O120" s="38" t="str">
        <f t="shared" si="14"/>
        <v/>
      </c>
      <c r="P120" s="114" t="str">
        <f t="shared" si="15"/>
        <v/>
      </c>
      <c r="Q120" s="101" t="str">
        <f>IFERROR(IF($P120="","",($P120/VLOOKUP($D120,Gebäudekat.!$C$6:$D$72,2,FALSE))-1),"k.A.")</f>
        <v/>
      </c>
      <c r="R120" t="str">
        <f>IFERROR(VLOOKUP('Schritt 2a Wärmeverbr. Kat. 1-4'!$D120,Gebäudekat.!$C$6:$G$72,5,FALSE),"")</f>
        <v/>
      </c>
      <c r="S120">
        <f>IFERROR(('Schritt 2a Wärmeverbr. Kat. 1-4'!M120-(M120*U120)),"")</f>
        <v>0</v>
      </c>
      <c r="T120">
        <f>IFERROR('Schritt 2a Wärmeverbr. Kat. 1-4'!M120*U120,"")</f>
        <v>0</v>
      </c>
      <c r="U120">
        <f>IF('Schritt 2a Wärmeverbr. Kat. 1-4'!J120="","",'Schritt 2a Wärmeverbr. Kat. 1-4'!J120/100)</f>
        <v>0</v>
      </c>
      <c r="V120" s="36" t="str">
        <f>IF('Schritt 2a Wärmeverbr. Kat. 1-4'!K120&lt;&gt;"",DATE(YEAR('Schritt 2a Wärmeverbr. Kat. 1-4'!K120),MONTH('Schritt 2a Wärmeverbr. Kat. 1-4'!K120),1),"")</f>
        <v/>
      </c>
      <c r="W120" t="str">
        <f>IFERROR(IF(AA120=1,0,S120*Witterungsbereinigung!F113+'Schritt 2a Wärmeverbr. Kat. 1-4'!T120),"")</f>
        <v/>
      </c>
      <c r="X120">
        <f t="shared" si="18"/>
        <v>0</v>
      </c>
      <c r="Y120">
        <f t="shared" si="19"/>
        <v>1</v>
      </c>
      <c r="Z120" t="b">
        <f t="shared" si="16"/>
        <v>1</v>
      </c>
      <c r="AA120" t="str">
        <f t="shared" si="17"/>
        <v/>
      </c>
      <c r="AB120" s="234" t="str">
        <f t="shared" si="20"/>
        <v/>
      </c>
    </row>
    <row r="121" spans="1:28" x14ac:dyDescent="0.25">
      <c r="A121" s="486">
        <v>112</v>
      </c>
      <c r="B121" s="550"/>
      <c r="C121" s="71"/>
      <c r="D121" s="71"/>
      <c r="E121" s="638"/>
      <c r="F121" s="447"/>
      <c r="G121" s="448"/>
      <c r="H121" s="221"/>
      <c r="I121" s="125"/>
      <c r="J121" s="191">
        <f>IFERROR(IF(I121="zentral",VLOOKUP(D121,Gebäudekat.!$C$6:$F$72,4,FALSE),0),0)</f>
        <v>0</v>
      </c>
      <c r="K121" s="65"/>
      <c r="L121" s="61"/>
      <c r="M121" s="168"/>
      <c r="N121" s="113" t="str">
        <f>IFERROR(IF(Witterungsbereinigung!F114="","",(W121)),"")</f>
        <v/>
      </c>
      <c r="O121" s="38" t="str">
        <f t="shared" si="14"/>
        <v/>
      </c>
      <c r="P121" s="114" t="str">
        <f t="shared" si="15"/>
        <v/>
      </c>
      <c r="Q121" s="101" t="str">
        <f>IFERROR(IF($P121="","",($P121/VLOOKUP($D121,Gebäudekat.!$C$6:$D$72,2,FALSE))-1),"k.A.")</f>
        <v/>
      </c>
      <c r="R121" t="str">
        <f>IFERROR(VLOOKUP('Schritt 2a Wärmeverbr. Kat. 1-4'!$D121,Gebäudekat.!$C$6:$G$72,5,FALSE),"")</f>
        <v/>
      </c>
      <c r="S121">
        <f>IFERROR(('Schritt 2a Wärmeverbr. Kat. 1-4'!M121-(M121*U121)),"")</f>
        <v>0</v>
      </c>
      <c r="T121">
        <f>IFERROR('Schritt 2a Wärmeverbr. Kat. 1-4'!M121*U121,"")</f>
        <v>0</v>
      </c>
      <c r="U121">
        <f>IF('Schritt 2a Wärmeverbr. Kat. 1-4'!J121="","",'Schritt 2a Wärmeverbr. Kat. 1-4'!J121/100)</f>
        <v>0</v>
      </c>
      <c r="V121" s="36" t="str">
        <f>IF('Schritt 2a Wärmeverbr. Kat. 1-4'!K121&lt;&gt;"",DATE(YEAR('Schritt 2a Wärmeverbr. Kat. 1-4'!K121),MONTH('Schritt 2a Wärmeverbr. Kat. 1-4'!K121),1),"")</f>
        <v/>
      </c>
      <c r="W121" t="str">
        <f>IFERROR(IF(AA121=1,0,S121*Witterungsbereinigung!F114+'Schritt 2a Wärmeverbr. Kat. 1-4'!T121),"")</f>
        <v/>
      </c>
      <c r="X121">
        <f t="shared" si="18"/>
        <v>0</v>
      </c>
      <c r="Y121">
        <f t="shared" si="19"/>
        <v>1</v>
      </c>
      <c r="Z121" t="b">
        <f t="shared" si="16"/>
        <v>1</v>
      </c>
      <c r="AA121" t="str">
        <f t="shared" si="17"/>
        <v/>
      </c>
      <c r="AB121" s="234" t="str">
        <f t="shared" si="20"/>
        <v/>
      </c>
    </row>
    <row r="122" spans="1:28" x14ac:dyDescent="0.25">
      <c r="A122" s="486">
        <v>113</v>
      </c>
      <c r="B122" s="550"/>
      <c r="C122" s="71"/>
      <c r="D122" s="71"/>
      <c r="E122" s="638"/>
      <c r="F122" s="447"/>
      <c r="G122" s="448"/>
      <c r="H122" s="221"/>
      <c r="I122" s="125"/>
      <c r="J122" s="191">
        <f>IFERROR(IF(I122="zentral",VLOOKUP(D122,Gebäudekat.!$C$6:$F$72,4,FALSE),0),0)</f>
        <v>0</v>
      </c>
      <c r="K122" s="65"/>
      <c r="L122" s="61"/>
      <c r="M122" s="168"/>
      <c r="N122" s="113" t="str">
        <f>IFERROR(IF(Witterungsbereinigung!F115="","",(W122)),"")</f>
        <v/>
      </c>
      <c r="O122" s="38" t="str">
        <f t="shared" si="14"/>
        <v/>
      </c>
      <c r="P122" s="114" t="str">
        <f t="shared" si="15"/>
        <v/>
      </c>
      <c r="Q122" s="101" t="str">
        <f>IFERROR(IF($P122="","",($P122/VLOOKUP($D122,Gebäudekat.!$C$6:$D$72,2,FALSE))-1),"k.A.")</f>
        <v/>
      </c>
      <c r="R122" t="str">
        <f>IFERROR(VLOOKUP('Schritt 2a Wärmeverbr. Kat. 1-4'!$D122,Gebäudekat.!$C$6:$G$72,5,FALSE),"")</f>
        <v/>
      </c>
      <c r="S122">
        <f>IFERROR(('Schritt 2a Wärmeverbr. Kat. 1-4'!M122-(M122*U122)),"")</f>
        <v>0</v>
      </c>
      <c r="T122">
        <f>IFERROR('Schritt 2a Wärmeverbr. Kat. 1-4'!M122*U122,"")</f>
        <v>0</v>
      </c>
      <c r="U122">
        <f>IF('Schritt 2a Wärmeverbr. Kat. 1-4'!J122="","",'Schritt 2a Wärmeverbr. Kat. 1-4'!J122/100)</f>
        <v>0</v>
      </c>
      <c r="V122" s="36" t="str">
        <f>IF('Schritt 2a Wärmeverbr. Kat. 1-4'!K122&lt;&gt;"",DATE(YEAR('Schritt 2a Wärmeverbr. Kat. 1-4'!K122),MONTH('Schritt 2a Wärmeverbr. Kat. 1-4'!K122),1),"")</f>
        <v/>
      </c>
      <c r="W122" t="str">
        <f>IFERROR(IF(AA122=1,0,S122*Witterungsbereinigung!F115+'Schritt 2a Wärmeverbr. Kat. 1-4'!T122),"")</f>
        <v/>
      </c>
      <c r="X122">
        <f t="shared" si="18"/>
        <v>0</v>
      </c>
      <c r="Y122">
        <f t="shared" si="19"/>
        <v>1</v>
      </c>
      <c r="Z122" t="b">
        <f t="shared" si="16"/>
        <v>1</v>
      </c>
      <c r="AA122" t="str">
        <f t="shared" si="17"/>
        <v/>
      </c>
      <c r="AB122" s="234" t="str">
        <f t="shared" si="20"/>
        <v/>
      </c>
    </row>
    <row r="123" spans="1:28" x14ac:dyDescent="0.25">
      <c r="A123" s="486">
        <v>114</v>
      </c>
      <c r="B123" s="550"/>
      <c r="C123" s="71"/>
      <c r="D123" s="71"/>
      <c r="E123" s="638"/>
      <c r="F123" s="447"/>
      <c r="G123" s="448"/>
      <c r="H123" s="221"/>
      <c r="I123" s="125"/>
      <c r="J123" s="191">
        <f>IFERROR(IF(I123="zentral",VLOOKUP(D123,Gebäudekat.!$C$6:$F$72,4,FALSE),0),0)</f>
        <v>0</v>
      </c>
      <c r="K123" s="65"/>
      <c r="L123" s="61"/>
      <c r="M123" s="168"/>
      <c r="N123" s="113" t="str">
        <f>IFERROR(IF(Witterungsbereinigung!F116="","",(W123)),"")</f>
        <v/>
      </c>
      <c r="O123" s="38" t="str">
        <f t="shared" si="14"/>
        <v/>
      </c>
      <c r="P123" s="114" t="str">
        <f t="shared" si="15"/>
        <v/>
      </c>
      <c r="Q123" s="101" t="str">
        <f>IFERROR(IF($P123="","",($P123/VLOOKUP($D123,Gebäudekat.!$C$6:$D$72,2,FALSE))-1),"k.A.")</f>
        <v/>
      </c>
      <c r="R123" t="str">
        <f>IFERROR(VLOOKUP('Schritt 2a Wärmeverbr. Kat. 1-4'!$D123,Gebäudekat.!$C$6:$G$72,5,FALSE),"")</f>
        <v/>
      </c>
      <c r="S123">
        <f>IFERROR(('Schritt 2a Wärmeverbr. Kat. 1-4'!M123-(M123*U123)),"")</f>
        <v>0</v>
      </c>
      <c r="T123">
        <f>IFERROR('Schritt 2a Wärmeverbr. Kat. 1-4'!M123*U123,"")</f>
        <v>0</v>
      </c>
      <c r="U123">
        <f>IF('Schritt 2a Wärmeverbr. Kat. 1-4'!J123="","",'Schritt 2a Wärmeverbr. Kat. 1-4'!J123/100)</f>
        <v>0</v>
      </c>
      <c r="V123" s="36" t="str">
        <f>IF('Schritt 2a Wärmeverbr. Kat. 1-4'!K123&lt;&gt;"",DATE(YEAR('Schritt 2a Wärmeverbr. Kat. 1-4'!K123),MONTH('Schritt 2a Wärmeverbr. Kat. 1-4'!K123),1),"")</f>
        <v/>
      </c>
      <c r="W123" t="str">
        <f>IFERROR(IF(AA123=1,0,S123*Witterungsbereinigung!F116+'Schritt 2a Wärmeverbr. Kat. 1-4'!T123),"")</f>
        <v/>
      </c>
      <c r="X123">
        <f t="shared" si="18"/>
        <v>0</v>
      </c>
      <c r="Y123">
        <f t="shared" si="19"/>
        <v>1</v>
      </c>
      <c r="Z123" t="b">
        <f t="shared" si="16"/>
        <v>1</v>
      </c>
      <c r="AA123" t="str">
        <f t="shared" si="17"/>
        <v/>
      </c>
      <c r="AB123" s="234" t="str">
        <f t="shared" si="20"/>
        <v/>
      </c>
    </row>
    <row r="124" spans="1:28" x14ac:dyDescent="0.25">
      <c r="A124" s="486">
        <v>115</v>
      </c>
      <c r="B124" s="550"/>
      <c r="C124" s="71"/>
      <c r="D124" s="71"/>
      <c r="E124" s="638"/>
      <c r="F124" s="447"/>
      <c r="G124" s="448"/>
      <c r="H124" s="221"/>
      <c r="I124" s="125"/>
      <c r="J124" s="191">
        <f>IFERROR(IF(I124="zentral",VLOOKUP(D124,Gebäudekat.!$C$6:$F$72,4,FALSE),0),0)</f>
        <v>0</v>
      </c>
      <c r="K124" s="65"/>
      <c r="L124" s="61"/>
      <c r="M124" s="168"/>
      <c r="N124" s="113" t="str">
        <f>IFERROR(IF(Witterungsbereinigung!F117="","",(W124)),"")</f>
        <v/>
      </c>
      <c r="O124" s="38" t="str">
        <f t="shared" si="14"/>
        <v/>
      </c>
      <c r="P124" s="114" t="str">
        <f t="shared" si="15"/>
        <v/>
      </c>
      <c r="Q124" s="101" t="str">
        <f>IFERROR(IF($P124="","",($P124/VLOOKUP($D124,Gebäudekat.!$C$6:$D$72,2,FALSE))-1),"k.A.")</f>
        <v/>
      </c>
      <c r="R124" t="str">
        <f>IFERROR(VLOOKUP('Schritt 2a Wärmeverbr. Kat. 1-4'!$D124,Gebäudekat.!$C$6:$G$72,5,FALSE),"")</f>
        <v/>
      </c>
      <c r="S124">
        <f>IFERROR(('Schritt 2a Wärmeverbr. Kat. 1-4'!M124-(M124*U124)),"")</f>
        <v>0</v>
      </c>
      <c r="T124">
        <f>IFERROR('Schritt 2a Wärmeverbr. Kat. 1-4'!M124*U124,"")</f>
        <v>0</v>
      </c>
      <c r="U124">
        <f>IF('Schritt 2a Wärmeverbr. Kat. 1-4'!J124="","",'Schritt 2a Wärmeverbr. Kat. 1-4'!J124/100)</f>
        <v>0</v>
      </c>
      <c r="V124" s="36" t="str">
        <f>IF('Schritt 2a Wärmeverbr. Kat. 1-4'!K124&lt;&gt;"",DATE(YEAR('Schritt 2a Wärmeverbr. Kat. 1-4'!K124),MONTH('Schritt 2a Wärmeverbr. Kat. 1-4'!K124),1),"")</f>
        <v/>
      </c>
      <c r="W124" t="str">
        <f>IFERROR(IF(AA124=1,0,S124*Witterungsbereinigung!F117+'Schritt 2a Wärmeverbr. Kat. 1-4'!T124),"")</f>
        <v/>
      </c>
      <c r="X124">
        <f t="shared" si="18"/>
        <v>0</v>
      </c>
      <c r="Y124">
        <f t="shared" si="19"/>
        <v>1</v>
      </c>
      <c r="Z124" t="b">
        <f t="shared" si="16"/>
        <v>1</v>
      </c>
      <c r="AA124" t="str">
        <f t="shared" si="17"/>
        <v/>
      </c>
      <c r="AB124" s="234" t="str">
        <f t="shared" si="20"/>
        <v/>
      </c>
    </row>
    <row r="125" spans="1:28" x14ac:dyDescent="0.25">
      <c r="A125" s="486">
        <v>116</v>
      </c>
      <c r="B125" s="550"/>
      <c r="C125" s="71"/>
      <c r="D125" s="71"/>
      <c r="E125" s="638"/>
      <c r="F125" s="447"/>
      <c r="G125" s="448"/>
      <c r="H125" s="221"/>
      <c r="I125" s="125"/>
      <c r="J125" s="191">
        <f>IFERROR(IF(I125="zentral",VLOOKUP(D125,Gebäudekat.!$C$6:$F$72,4,FALSE),0),0)</f>
        <v>0</v>
      </c>
      <c r="K125" s="65"/>
      <c r="L125" s="61"/>
      <c r="M125" s="168"/>
      <c r="N125" s="113" t="str">
        <f>IFERROR(IF(Witterungsbereinigung!F118="","",(W125)),"")</f>
        <v/>
      </c>
      <c r="O125" s="38" t="str">
        <f t="shared" si="14"/>
        <v/>
      </c>
      <c r="P125" s="114" t="str">
        <f t="shared" si="15"/>
        <v/>
      </c>
      <c r="Q125" s="101" t="str">
        <f>IFERROR(IF($P125="","",($P125/VLOOKUP($D125,Gebäudekat.!$C$6:$D$72,2,FALSE))-1),"k.A.")</f>
        <v/>
      </c>
      <c r="R125" t="str">
        <f>IFERROR(VLOOKUP('Schritt 2a Wärmeverbr. Kat. 1-4'!$D125,Gebäudekat.!$C$6:$G$72,5,FALSE),"")</f>
        <v/>
      </c>
      <c r="S125">
        <f>IFERROR(('Schritt 2a Wärmeverbr. Kat. 1-4'!M125-(M125*U125)),"")</f>
        <v>0</v>
      </c>
      <c r="T125">
        <f>IFERROR('Schritt 2a Wärmeverbr. Kat. 1-4'!M125*U125,"")</f>
        <v>0</v>
      </c>
      <c r="U125">
        <f>IF('Schritt 2a Wärmeverbr. Kat. 1-4'!J125="","",'Schritt 2a Wärmeverbr. Kat. 1-4'!J125/100)</f>
        <v>0</v>
      </c>
      <c r="V125" s="36" t="str">
        <f>IF('Schritt 2a Wärmeverbr. Kat. 1-4'!K125&lt;&gt;"",DATE(YEAR('Schritt 2a Wärmeverbr. Kat. 1-4'!K125),MONTH('Schritt 2a Wärmeverbr. Kat. 1-4'!K125),1),"")</f>
        <v/>
      </c>
      <c r="W125" t="str">
        <f>IFERROR(IF(AA125=1,0,S125*Witterungsbereinigung!F118+'Schritt 2a Wärmeverbr. Kat. 1-4'!T125),"")</f>
        <v/>
      </c>
      <c r="X125">
        <f t="shared" si="18"/>
        <v>0</v>
      </c>
      <c r="Y125">
        <f t="shared" si="19"/>
        <v>1</v>
      </c>
      <c r="Z125" t="b">
        <f t="shared" si="16"/>
        <v>1</v>
      </c>
      <c r="AA125" t="str">
        <f t="shared" si="17"/>
        <v/>
      </c>
      <c r="AB125" s="234" t="str">
        <f t="shared" si="20"/>
        <v/>
      </c>
    </row>
    <row r="126" spans="1:28" x14ac:dyDescent="0.25">
      <c r="A126" s="486">
        <v>117</v>
      </c>
      <c r="B126" s="550"/>
      <c r="C126" s="71"/>
      <c r="D126" s="71"/>
      <c r="E126" s="638"/>
      <c r="F126" s="447"/>
      <c r="G126" s="448"/>
      <c r="H126" s="221"/>
      <c r="I126" s="125"/>
      <c r="J126" s="191">
        <f>IFERROR(IF(I126="zentral",VLOOKUP(D126,Gebäudekat.!$C$6:$F$72,4,FALSE),0),0)</f>
        <v>0</v>
      </c>
      <c r="K126" s="65"/>
      <c r="L126" s="61"/>
      <c r="M126" s="168"/>
      <c r="N126" s="113" t="str">
        <f>IFERROR(IF(Witterungsbereinigung!F119="","",(W126)),"")</f>
        <v/>
      </c>
      <c r="O126" s="38" t="str">
        <f t="shared" si="14"/>
        <v/>
      </c>
      <c r="P126" s="114" t="str">
        <f t="shared" si="15"/>
        <v/>
      </c>
      <c r="Q126" s="101" t="str">
        <f>IFERROR(IF($P126="","",($P126/VLOOKUP($D126,Gebäudekat.!$C$6:$D$72,2,FALSE))-1),"k.A.")</f>
        <v/>
      </c>
      <c r="R126" t="str">
        <f>IFERROR(VLOOKUP('Schritt 2a Wärmeverbr. Kat. 1-4'!$D126,Gebäudekat.!$C$6:$G$72,5,FALSE),"")</f>
        <v/>
      </c>
      <c r="S126">
        <f>IFERROR(('Schritt 2a Wärmeverbr. Kat. 1-4'!M126-(M126*U126)),"")</f>
        <v>0</v>
      </c>
      <c r="T126">
        <f>IFERROR('Schritt 2a Wärmeverbr. Kat. 1-4'!M126*U126,"")</f>
        <v>0</v>
      </c>
      <c r="U126">
        <f>IF('Schritt 2a Wärmeverbr. Kat. 1-4'!J126="","",'Schritt 2a Wärmeverbr. Kat. 1-4'!J126/100)</f>
        <v>0</v>
      </c>
      <c r="V126" s="36" t="str">
        <f>IF('Schritt 2a Wärmeverbr. Kat. 1-4'!K126&lt;&gt;"",DATE(YEAR('Schritt 2a Wärmeverbr. Kat. 1-4'!K126),MONTH('Schritt 2a Wärmeverbr. Kat. 1-4'!K126),1),"")</f>
        <v/>
      </c>
      <c r="W126" t="str">
        <f>IFERROR(IF(AA126=1,0,S126*Witterungsbereinigung!F119+'Schritt 2a Wärmeverbr. Kat. 1-4'!T126),"")</f>
        <v/>
      </c>
      <c r="X126">
        <f t="shared" si="18"/>
        <v>0</v>
      </c>
      <c r="Y126">
        <f t="shared" si="19"/>
        <v>1</v>
      </c>
      <c r="Z126" t="b">
        <f t="shared" si="16"/>
        <v>1</v>
      </c>
      <c r="AA126" t="str">
        <f t="shared" si="17"/>
        <v/>
      </c>
      <c r="AB126" s="234" t="str">
        <f t="shared" si="20"/>
        <v/>
      </c>
    </row>
    <row r="127" spans="1:28" x14ac:dyDescent="0.25">
      <c r="A127" s="486">
        <v>118</v>
      </c>
      <c r="B127" s="550"/>
      <c r="C127" s="71"/>
      <c r="D127" s="71"/>
      <c r="E127" s="638"/>
      <c r="F127" s="447"/>
      <c r="G127" s="448"/>
      <c r="H127" s="221"/>
      <c r="I127" s="125"/>
      <c r="J127" s="191">
        <f>IFERROR(IF(I127="zentral",VLOOKUP(D127,Gebäudekat.!$C$6:$F$72,4,FALSE),0),0)</f>
        <v>0</v>
      </c>
      <c r="K127" s="65"/>
      <c r="L127" s="61"/>
      <c r="M127" s="168"/>
      <c r="N127" s="113" t="str">
        <f>IFERROR(IF(Witterungsbereinigung!F120="","",(W127)),"")</f>
        <v/>
      </c>
      <c r="O127" s="38" t="str">
        <f t="shared" si="14"/>
        <v/>
      </c>
      <c r="P127" s="114" t="str">
        <f t="shared" si="15"/>
        <v/>
      </c>
      <c r="Q127" s="101" t="str">
        <f>IFERROR(IF($P127="","",($P127/VLOOKUP($D127,Gebäudekat.!$C$6:$D$72,2,FALSE))-1),"k.A.")</f>
        <v/>
      </c>
      <c r="R127" t="str">
        <f>IFERROR(VLOOKUP('Schritt 2a Wärmeverbr. Kat. 1-4'!$D127,Gebäudekat.!$C$6:$G$72,5,FALSE),"")</f>
        <v/>
      </c>
      <c r="S127">
        <f>IFERROR(('Schritt 2a Wärmeverbr. Kat. 1-4'!M127-(M127*U127)),"")</f>
        <v>0</v>
      </c>
      <c r="T127">
        <f>IFERROR('Schritt 2a Wärmeverbr. Kat. 1-4'!M127*U127,"")</f>
        <v>0</v>
      </c>
      <c r="U127">
        <f>IF('Schritt 2a Wärmeverbr. Kat. 1-4'!J127="","",'Schritt 2a Wärmeverbr. Kat. 1-4'!J127/100)</f>
        <v>0</v>
      </c>
      <c r="V127" s="36" t="str">
        <f>IF('Schritt 2a Wärmeverbr. Kat. 1-4'!K127&lt;&gt;"",DATE(YEAR('Schritt 2a Wärmeverbr. Kat. 1-4'!K127),MONTH('Schritt 2a Wärmeverbr. Kat. 1-4'!K127),1),"")</f>
        <v/>
      </c>
      <c r="W127" t="str">
        <f>IFERROR(IF(AA127=1,0,S127*Witterungsbereinigung!F120+'Schritt 2a Wärmeverbr. Kat. 1-4'!T127),"")</f>
        <v/>
      </c>
      <c r="X127">
        <f t="shared" si="18"/>
        <v>0</v>
      </c>
      <c r="Y127">
        <f t="shared" si="19"/>
        <v>1</v>
      </c>
      <c r="Z127" t="b">
        <f t="shared" si="16"/>
        <v>1</v>
      </c>
      <c r="AA127" t="str">
        <f t="shared" si="17"/>
        <v/>
      </c>
      <c r="AB127" s="234" t="str">
        <f t="shared" si="20"/>
        <v/>
      </c>
    </row>
    <row r="128" spans="1:28" x14ac:dyDescent="0.25">
      <c r="A128" s="486">
        <v>119</v>
      </c>
      <c r="B128" s="550"/>
      <c r="C128" s="71"/>
      <c r="D128" s="71"/>
      <c r="E128" s="638"/>
      <c r="F128" s="447"/>
      <c r="G128" s="448"/>
      <c r="H128" s="221"/>
      <c r="I128" s="125"/>
      <c r="J128" s="191">
        <f>IFERROR(IF(I128="zentral",VLOOKUP(D128,Gebäudekat.!$C$6:$F$72,4,FALSE),0),0)</f>
        <v>0</v>
      </c>
      <c r="K128" s="65"/>
      <c r="L128" s="61"/>
      <c r="M128" s="168"/>
      <c r="N128" s="113" t="str">
        <f>IFERROR(IF(Witterungsbereinigung!F121="","",(W128)),"")</f>
        <v/>
      </c>
      <c r="O128" s="38" t="str">
        <f t="shared" si="14"/>
        <v/>
      </c>
      <c r="P128" s="114" t="str">
        <f t="shared" si="15"/>
        <v/>
      </c>
      <c r="Q128" s="101" t="str">
        <f>IFERROR(IF($P128="","",($P128/VLOOKUP($D128,Gebäudekat.!$C$6:$D$72,2,FALSE))-1),"k.A.")</f>
        <v/>
      </c>
      <c r="R128" t="str">
        <f>IFERROR(VLOOKUP('Schritt 2a Wärmeverbr. Kat. 1-4'!$D128,Gebäudekat.!$C$6:$G$72,5,FALSE),"")</f>
        <v/>
      </c>
      <c r="S128">
        <f>IFERROR(('Schritt 2a Wärmeverbr. Kat. 1-4'!M128-(M128*U128)),"")</f>
        <v>0</v>
      </c>
      <c r="T128">
        <f>IFERROR('Schritt 2a Wärmeverbr. Kat. 1-4'!M128*U128,"")</f>
        <v>0</v>
      </c>
      <c r="U128">
        <f>IF('Schritt 2a Wärmeverbr. Kat. 1-4'!J128="","",'Schritt 2a Wärmeverbr. Kat. 1-4'!J128/100)</f>
        <v>0</v>
      </c>
      <c r="V128" s="36" t="str">
        <f>IF('Schritt 2a Wärmeverbr. Kat. 1-4'!K128&lt;&gt;"",DATE(YEAR('Schritt 2a Wärmeverbr. Kat. 1-4'!K128),MONTH('Schritt 2a Wärmeverbr. Kat. 1-4'!K128),1),"")</f>
        <v/>
      </c>
      <c r="W128" t="str">
        <f>IFERROR(IF(AA128=1,0,S128*Witterungsbereinigung!F121+'Schritt 2a Wärmeverbr. Kat. 1-4'!T128),"")</f>
        <v/>
      </c>
      <c r="X128">
        <f t="shared" si="18"/>
        <v>0</v>
      </c>
      <c r="Y128">
        <f t="shared" si="19"/>
        <v>1</v>
      </c>
      <c r="Z128" t="b">
        <f t="shared" si="16"/>
        <v>1</v>
      </c>
      <c r="AA128" t="str">
        <f t="shared" si="17"/>
        <v/>
      </c>
      <c r="AB128" s="234" t="str">
        <f t="shared" si="20"/>
        <v/>
      </c>
    </row>
    <row r="129" spans="1:28" x14ac:dyDescent="0.25">
      <c r="A129" s="486">
        <v>120</v>
      </c>
      <c r="B129" s="550"/>
      <c r="C129" s="71"/>
      <c r="D129" s="71"/>
      <c r="E129" s="638"/>
      <c r="F129" s="447"/>
      <c r="G129" s="448"/>
      <c r="H129" s="221"/>
      <c r="I129" s="125"/>
      <c r="J129" s="191">
        <f>IFERROR(IF(I129="zentral",VLOOKUP(D129,Gebäudekat.!$C$6:$F$72,4,FALSE),0),0)</f>
        <v>0</v>
      </c>
      <c r="K129" s="65"/>
      <c r="L129" s="61"/>
      <c r="M129" s="168"/>
      <c r="N129" s="113" t="str">
        <f>IFERROR(IF(Witterungsbereinigung!F122="","",(W129)),"")</f>
        <v/>
      </c>
      <c r="O129" s="38" t="str">
        <f t="shared" si="14"/>
        <v/>
      </c>
      <c r="P129" s="114" t="str">
        <f t="shared" si="15"/>
        <v/>
      </c>
      <c r="Q129" s="101" t="str">
        <f>IFERROR(IF($P129="","",($P129/VLOOKUP($D129,Gebäudekat.!$C$6:$D$72,2,FALSE))-1),"k.A.")</f>
        <v/>
      </c>
      <c r="R129" t="str">
        <f>IFERROR(VLOOKUP('Schritt 2a Wärmeverbr. Kat. 1-4'!$D129,Gebäudekat.!$C$6:$G$72,5,FALSE),"")</f>
        <v/>
      </c>
      <c r="S129">
        <f>IFERROR(('Schritt 2a Wärmeverbr. Kat. 1-4'!M129-(M129*U129)),"")</f>
        <v>0</v>
      </c>
      <c r="T129">
        <f>IFERROR('Schritt 2a Wärmeverbr. Kat. 1-4'!M129*U129,"")</f>
        <v>0</v>
      </c>
      <c r="U129">
        <f>IF('Schritt 2a Wärmeverbr. Kat. 1-4'!J129="","",'Schritt 2a Wärmeverbr. Kat. 1-4'!J129/100)</f>
        <v>0</v>
      </c>
      <c r="V129" s="36" t="str">
        <f>IF('Schritt 2a Wärmeverbr. Kat. 1-4'!K129&lt;&gt;"",DATE(YEAR('Schritt 2a Wärmeverbr. Kat. 1-4'!K129),MONTH('Schritt 2a Wärmeverbr. Kat. 1-4'!K129),1),"")</f>
        <v/>
      </c>
      <c r="W129" t="str">
        <f>IFERROR(IF(AA129=1,0,S129*Witterungsbereinigung!F122+'Schritt 2a Wärmeverbr. Kat. 1-4'!T129),"")</f>
        <v/>
      </c>
      <c r="X129">
        <f t="shared" si="18"/>
        <v>0</v>
      </c>
      <c r="Y129">
        <f t="shared" si="19"/>
        <v>1</v>
      </c>
      <c r="Z129" t="b">
        <f t="shared" si="16"/>
        <v>1</v>
      </c>
      <c r="AA129" t="str">
        <f t="shared" si="17"/>
        <v/>
      </c>
      <c r="AB129" s="234" t="str">
        <f t="shared" si="20"/>
        <v/>
      </c>
    </row>
    <row r="130" spans="1:28" x14ac:dyDescent="0.25">
      <c r="A130" s="486">
        <v>121</v>
      </c>
      <c r="B130" s="550"/>
      <c r="C130" s="71"/>
      <c r="D130" s="71"/>
      <c r="E130" s="638"/>
      <c r="F130" s="447"/>
      <c r="G130" s="448"/>
      <c r="H130" s="221"/>
      <c r="I130" s="125"/>
      <c r="J130" s="191">
        <f>IFERROR(IF(I130="zentral",VLOOKUP(D130,Gebäudekat.!$C$6:$F$72,4,FALSE),0),0)</f>
        <v>0</v>
      </c>
      <c r="K130" s="65"/>
      <c r="L130" s="61"/>
      <c r="M130" s="168"/>
      <c r="N130" s="113" t="str">
        <f>IFERROR(IF(Witterungsbereinigung!F123="","",(W130)),"")</f>
        <v/>
      </c>
      <c r="O130" s="38" t="str">
        <f t="shared" si="14"/>
        <v/>
      </c>
      <c r="P130" s="114" t="str">
        <f t="shared" si="15"/>
        <v/>
      </c>
      <c r="Q130" s="101" t="str">
        <f>IFERROR(IF($P130="","",($P130/VLOOKUP($D130,Gebäudekat.!$C$6:$D$72,2,FALSE))-1),"k.A.")</f>
        <v/>
      </c>
      <c r="R130" t="str">
        <f>IFERROR(VLOOKUP('Schritt 2a Wärmeverbr. Kat. 1-4'!$D130,Gebäudekat.!$C$6:$G$72,5,FALSE),"")</f>
        <v/>
      </c>
      <c r="S130">
        <f>IFERROR(('Schritt 2a Wärmeverbr. Kat. 1-4'!M130-(M130*U130)),"")</f>
        <v>0</v>
      </c>
      <c r="T130">
        <f>IFERROR('Schritt 2a Wärmeverbr. Kat. 1-4'!M130*U130,"")</f>
        <v>0</v>
      </c>
      <c r="U130">
        <f>IF('Schritt 2a Wärmeverbr. Kat. 1-4'!J130="","",'Schritt 2a Wärmeverbr. Kat. 1-4'!J130/100)</f>
        <v>0</v>
      </c>
      <c r="V130" s="36" t="str">
        <f>IF('Schritt 2a Wärmeverbr. Kat. 1-4'!K130&lt;&gt;"",DATE(YEAR('Schritt 2a Wärmeverbr. Kat. 1-4'!K130),MONTH('Schritt 2a Wärmeverbr. Kat. 1-4'!K130),1),"")</f>
        <v/>
      </c>
      <c r="W130" t="str">
        <f>IFERROR(IF(AA130=1,0,S130*Witterungsbereinigung!F123+'Schritt 2a Wärmeverbr. Kat. 1-4'!T130),"")</f>
        <v/>
      </c>
      <c r="X130">
        <f t="shared" si="18"/>
        <v>0</v>
      </c>
      <c r="Y130">
        <f t="shared" si="19"/>
        <v>1</v>
      </c>
      <c r="Z130" t="b">
        <f t="shared" si="16"/>
        <v>1</v>
      </c>
      <c r="AA130" t="str">
        <f t="shared" si="17"/>
        <v/>
      </c>
      <c r="AB130" s="234" t="str">
        <f t="shared" si="20"/>
        <v/>
      </c>
    </row>
    <row r="131" spans="1:28" x14ac:dyDescent="0.25">
      <c r="A131" s="486">
        <v>122</v>
      </c>
      <c r="B131" s="550"/>
      <c r="C131" s="71"/>
      <c r="D131" s="71"/>
      <c r="E131" s="638"/>
      <c r="F131" s="447"/>
      <c r="G131" s="448"/>
      <c r="H131" s="221"/>
      <c r="I131" s="125"/>
      <c r="J131" s="191">
        <f>IFERROR(IF(I131="zentral",VLOOKUP(D131,Gebäudekat.!$C$6:$F$72,4,FALSE),0),0)</f>
        <v>0</v>
      </c>
      <c r="K131" s="65"/>
      <c r="L131" s="61"/>
      <c r="M131" s="168"/>
      <c r="N131" s="113" t="str">
        <f>IFERROR(IF(Witterungsbereinigung!F124="","",(W131)),"")</f>
        <v/>
      </c>
      <c r="O131" s="38" t="str">
        <f t="shared" si="14"/>
        <v/>
      </c>
      <c r="P131" s="114" t="str">
        <f t="shared" si="15"/>
        <v/>
      </c>
      <c r="Q131" s="101" t="str">
        <f>IFERROR(IF($P131="","",($P131/VLOOKUP($D131,Gebäudekat.!$C$6:$D$72,2,FALSE))-1),"k.A.")</f>
        <v/>
      </c>
      <c r="R131" t="str">
        <f>IFERROR(VLOOKUP('Schritt 2a Wärmeverbr. Kat. 1-4'!$D131,Gebäudekat.!$C$6:$G$72,5,FALSE),"")</f>
        <v/>
      </c>
      <c r="S131">
        <f>IFERROR(('Schritt 2a Wärmeverbr. Kat. 1-4'!M131-(M131*U131)),"")</f>
        <v>0</v>
      </c>
      <c r="T131">
        <f>IFERROR('Schritt 2a Wärmeverbr. Kat. 1-4'!M131*U131,"")</f>
        <v>0</v>
      </c>
      <c r="U131">
        <f>IF('Schritt 2a Wärmeverbr. Kat. 1-4'!J131="","",'Schritt 2a Wärmeverbr. Kat. 1-4'!J131/100)</f>
        <v>0</v>
      </c>
      <c r="V131" s="36" t="str">
        <f>IF('Schritt 2a Wärmeverbr. Kat. 1-4'!K131&lt;&gt;"",DATE(YEAR('Schritt 2a Wärmeverbr. Kat. 1-4'!K131),MONTH('Schritt 2a Wärmeverbr. Kat. 1-4'!K131),1),"")</f>
        <v/>
      </c>
      <c r="W131" t="str">
        <f>IFERROR(IF(AA131=1,0,S131*Witterungsbereinigung!F124+'Schritt 2a Wärmeverbr. Kat. 1-4'!T131),"")</f>
        <v/>
      </c>
      <c r="X131">
        <f t="shared" si="18"/>
        <v>0</v>
      </c>
      <c r="Y131">
        <f t="shared" si="19"/>
        <v>1</v>
      </c>
      <c r="Z131" t="b">
        <f t="shared" si="16"/>
        <v>1</v>
      </c>
      <c r="AA131" t="str">
        <f t="shared" si="17"/>
        <v/>
      </c>
      <c r="AB131" s="234" t="str">
        <f t="shared" si="20"/>
        <v/>
      </c>
    </row>
    <row r="132" spans="1:28" x14ac:dyDescent="0.25">
      <c r="A132" s="486">
        <v>123</v>
      </c>
      <c r="B132" s="550"/>
      <c r="C132" s="71"/>
      <c r="D132" s="71"/>
      <c r="E132" s="638"/>
      <c r="F132" s="447"/>
      <c r="G132" s="448"/>
      <c r="H132" s="221"/>
      <c r="I132" s="125"/>
      <c r="J132" s="191">
        <f>IFERROR(IF(I132="zentral",VLOOKUP(D132,Gebäudekat.!$C$6:$F$72,4,FALSE),0),0)</f>
        <v>0</v>
      </c>
      <c r="K132" s="65"/>
      <c r="L132" s="61"/>
      <c r="M132" s="168"/>
      <c r="N132" s="113" t="str">
        <f>IFERROR(IF(Witterungsbereinigung!F125="","",(W132)),"")</f>
        <v/>
      </c>
      <c r="O132" s="38" t="str">
        <f t="shared" si="14"/>
        <v/>
      </c>
      <c r="P132" s="114" t="str">
        <f t="shared" si="15"/>
        <v/>
      </c>
      <c r="Q132" s="101" t="str">
        <f>IFERROR(IF($P132="","",($P132/VLOOKUP($D132,Gebäudekat.!$C$6:$D$72,2,FALSE))-1),"k.A.")</f>
        <v/>
      </c>
      <c r="R132" t="str">
        <f>IFERROR(VLOOKUP('Schritt 2a Wärmeverbr. Kat. 1-4'!$D132,Gebäudekat.!$C$6:$G$72,5,FALSE),"")</f>
        <v/>
      </c>
      <c r="S132">
        <f>IFERROR(('Schritt 2a Wärmeverbr. Kat. 1-4'!M132-(M132*U132)),"")</f>
        <v>0</v>
      </c>
      <c r="T132">
        <f>IFERROR('Schritt 2a Wärmeverbr. Kat. 1-4'!M132*U132,"")</f>
        <v>0</v>
      </c>
      <c r="U132">
        <f>IF('Schritt 2a Wärmeverbr. Kat. 1-4'!J132="","",'Schritt 2a Wärmeverbr. Kat. 1-4'!J132/100)</f>
        <v>0</v>
      </c>
      <c r="V132" s="36" t="str">
        <f>IF('Schritt 2a Wärmeverbr. Kat. 1-4'!K132&lt;&gt;"",DATE(YEAR('Schritt 2a Wärmeverbr. Kat. 1-4'!K132),MONTH('Schritt 2a Wärmeverbr. Kat. 1-4'!K132),1),"")</f>
        <v/>
      </c>
      <c r="W132" t="str">
        <f>IFERROR(IF(AA132=1,0,S132*Witterungsbereinigung!F125+'Schritt 2a Wärmeverbr. Kat. 1-4'!T132),"")</f>
        <v/>
      </c>
      <c r="X132">
        <f t="shared" si="18"/>
        <v>0</v>
      </c>
      <c r="Y132">
        <f t="shared" si="19"/>
        <v>1</v>
      </c>
      <c r="Z132" t="b">
        <f t="shared" si="16"/>
        <v>1</v>
      </c>
      <c r="AA132" t="str">
        <f t="shared" si="17"/>
        <v/>
      </c>
      <c r="AB132" s="234" t="str">
        <f t="shared" si="20"/>
        <v/>
      </c>
    </row>
    <row r="133" spans="1:28" x14ac:dyDescent="0.25">
      <c r="A133" s="486">
        <v>124</v>
      </c>
      <c r="B133" s="550"/>
      <c r="C133" s="71"/>
      <c r="D133" s="71"/>
      <c r="E133" s="638"/>
      <c r="F133" s="447"/>
      <c r="G133" s="448"/>
      <c r="H133" s="221"/>
      <c r="I133" s="125"/>
      <c r="J133" s="191">
        <f>IFERROR(IF(I133="zentral",VLOOKUP(D133,Gebäudekat.!$C$6:$F$72,4,FALSE),0),0)</f>
        <v>0</v>
      </c>
      <c r="K133" s="65"/>
      <c r="L133" s="61"/>
      <c r="M133" s="168"/>
      <c r="N133" s="113" t="str">
        <f>IFERROR(IF(Witterungsbereinigung!F126="","",(W133)),"")</f>
        <v/>
      </c>
      <c r="O133" s="38" t="str">
        <f t="shared" si="14"/>
        <v/>
      </c>
      <c r="P133" s="114" t="str">
        <f t="shared" si="15"/>
        <v/>
      </c>
      <c r="Q133" s="101" t="str">
        <f>IFERROR(IF($P133="","",($P133/VLOOKUP($D133,Gebäudekat.!$C$6:$D$72,2,FALSE))-1),"k.A.")</f>
        <v/>
      </c>
      <c r="R133" t="str">
        <f>IFERROR(VLOOKUP('Schritt 2a Wärmeverbr. Kat. 1-4'!$D133,Gebäudekat.!$C$6:$G$72,5,FALSE),"")</f>
        <v/>
      </c>
      <c r="S133">
        <f>IFERROR(('Schritt 2a Wärmeverbr. Kat. 1-4'!M133-(M133*U133)),"")</f>
        <v>0</v>
      </c>
      <c r="T133">
        <f>IFERROR('Schritt 2a Wärmeverbr. Kat. 1-4'!M133*U133,"")</f>
        <v>0</v>
      </c>
      <c r="U133">
        <f>IF('Schritt 2a Wärmeverbr. Kat. 1-4'!J133="","",'Schritt 2a Wärmeverbr. Kat. 1-4'!J133/100)</f>
        <v>0</v>
      </c>
      <c r="V133" s="36" t="str">
        <f>IF('Schritt 2a Wärmeverbr. Kat. 1-4'!K133&lt;&gt;"",DATE(YEAR('Schritt 2a Wärmeverbr. Kat. 1-4'!K133),MONTH('Schritt 2a Wärmeverbr. Kat. 1-4'!K133),1),"")</f>
        <v/>
      </c>
      <c r="W133" t="str">
        <f>IFERROR(IF(AA133=1,0,S133*Witterungsbereinigung!F126+'Schritt 2a Wärmeverbr. Kat. 1-4'!T133),"")</f>
        <v/>
      </c>
      <c r="X133">
        <f t="shared" si="18"/>
        <v>0</v>
      </c>
      <c r="Y133">
        <f t="shared" si="19"/>
        <v>1</v>
      </c>
      <c r="Z133" t="b">
        <f t="shared" si="16"/>
        <v>1</v>
      </c>
      <c r="AA133" t="str">
        <f t="shared" si="17"/>
        <v/>
      </c>
      <c r="AB133" s="234" t="str">
        <f t="shared" si="20"/>
        <v/>
      </c>
    </row>
    <row r="134" spans="1:28" x14ac:dyDescent="0.25">
      <c r="A134" s="486">
        <v>125</v>
      </c>
      <c r="B134" s="550"/>
      <c r="C134" s="71"/>
      <c r="D134" s="71"/>
      <c r="E134" s="638"/>
      <c r="F134" s="447"/>
      <c r="G134" s="448"/>
      <c r="H134" s="221"/>
      <c r="I134" s="125"/>
      <c r="J134" s="191">
        <f>IFERROR(IF(I134="zentral",VLOOKUP(D134,Gebäudekat.!$C$6:$F$72,4,FALSE),0),0)</f>
        <v>0</v>
      </c>
      <c r="K134" s="65"/>
      <c r="L134" s="61"/>
      <c r="M134" s="168"/>
      <c r="N134" s="113" t="str">
        <f>IFERROR(IF(Witterungsbereinigung!F127="","",(W134)),"")</f>
        <v/>
      </c>
      <c r="O134" s="38" t="str">
        <f t="shared" si="14"/>
        <v/>
      </c>
      <c r="P134" s="114" t="str">
        <f t="shared" si="15"/>
        <v/>
      </c>
      <c r="Q134" s="101" t="str">
        <f>IFERROR(IF($P134="","",($P134/VLOOKUP($D134,Gebäudekat.!$C$6:$D$72,2,FALSE))-1),"k.A.")</f>
        <v/>
      </c>
      <c r="R134" t="str">
        <f>IFERROR(VLOOKUP('Schritt 2a Wärmeverbr. Kat. 1-4'!$D134,Gebäudekat.!$C$6:$G$72,5,FALSE),"")</f>
        <v/>
      </c>
      <c r="S134">
        <f>IFERROR(('Schritt 2a Wärmeverbr. Kat. 1-4'!M134-(M134*U134)),"")</f>
        <v>0</v>
      </c>
      <c r="T134">
        <f>IFERROR('Schritt 2a Wärmeverbr. Kat. 1-4'!M134*U134,"")</f>
        <v>0</v>
      </c>
      <c r="U134">
        <f>IF('Schritt 2a Wärmeverbr. Kat. 1-4'!J134="","",'Schritt 2a Wärmeverbr. Kat. 1-4'!J134/100)</f>
        <v>0</v>
      </c>
      <c r="V134" s="36" t="str">
        <f>IF('Schritt 2a Wärmeverbr. Kat. 1-4'!K134&lt;&gt;"",DATE(YEAR('Schritt 2a Wärmeverbr. Kat. 1-4'!K134),MONTH('Schritt 2a Wärmeverbr. Kat. 1-4'!K134),1),"")</f>
        <v/>
      </c>
      <c r="W134" t="str">
        <f>IFERROR(IF(AA134=1,0,S134*Witterungsbereinigung!F127+'Schritt 2a Wärmeverbr. Kat. 1-4'!T134),"")</f>
        <v/>
      </c>
      <c r="X134">
        <f t="shared" si="18"/>
        <v>0</v>
      </c>
      <c r="Y134">
        <f t="shared" si="19"/>
        <v>1</v>
      </c>
      <c r="Z134" t="b">
        <f t="shared" si="16"/>
        <v>1</v>
      </c>
      <c r="AA134" t="str">
        <f t="shared" si="17"/>
        <v/>
      </c>
      <c r="AB134" s="234" t="str">
        <f t="shared" si="20"/>
        <v/>
      </c>
    </row>
    <row r="135" spans="1:28" x14ac:dyDescent="0.25">
      <c r="A135" s="486">
        <v>126</v>
      </c>
      <c r="B135" s="550"/>
      <c r="C135" s="71"/>
      <c r="D135" s="71"/>
      <c r="E135" s="638"/>
      <c r="F135" s="447"/>
      <c r="G135" s="448"/>
      <c r="H135" s="221"/>
      <c r="I135" s="125"/>
      <c r="J135" s="191">
        <f>IFERROR(IF(I135="zentral",VLOOKUP(D135,Gebäudekat.!$C$6:$F$72,4,FALSE),0),0)</f>
        <v>0</v>
      </c>
      <c r="K135" s="65"/>
      <c r="L135" s="61"/>
      <c r="M135" s="168"/>
      <c r="N135" s="113" t="str">
        <f>IFERROR(IF(Witterungsbereinigung!F128="","",(W135)),"")</f>
        <v/>
      </c>
      <c r="O135" s="38" t="str">
        <f t="shared" si="14"/>
        <v/>
      </c>
      <c r="P135" s="114" t="str">
        <f t="shared" si="15"/>
        <v/>
      </c>
      <c r="Q135" s="101" t="str">
        <f>IFERROR(IF($P135="","",($P135/VLOOKUP($D135,Gebäudekat.!$C$6:$D$72,2,FALSE))-1),"k.A.")</f>
        <v/>
      </c>
      <c r="R135" t="str">
        <f>IFERROR(VLOOKUP('Schritt 2a Wärmeverbr. Kat. 1-4'!$D135,Gebäudekat.!$C$6:$G$72,5,FALSE),"")</f>
        <v/>
      </c>
      <c r="S135">
        <f>IFERROR(('Schritt 2a Wärmeverbr. Kat. 1-4'!M135-(M135*U135)),"")</f>
        <v>0</v>
      </c>
      <c r="T135">
        <f>IFERROR('Schritt 2a Wärmeverbr. Kat. 1-4'!M135*U135,"")</f>
        <v>0</v>
      </c>
      <c r="U135">
        <f>IF('Schritt 2a Wärmeverbr. Kat. 1-4'!J135="","",'Schritt 2a Wärmeverbr. Kat. 1-4'!J135/100)</f>
        <v>0</v>
      </c>
      <c r="V135" s="36" t="str">
        <f>IF('Schritt 2a Wärmeverbr. Kat. 1-4'!K135&lt;&gt;"",DATE(YEAR('Schritt 2a Wärmeverbr. Kat. 1-4'!K135),MONTH('Schritt 2a Wärmeverbr. Kat. 1-4'!K135),1),"")</f>
        <v/>
      </c>
      <c r="W135" t="str">
        <f>IFERROR(IF(AA135=1,0,S135*Witterungsbereinigung!F128+'Schritt 2a Wärmeverbr. Kat. 1-4'!T135),"")</f>
        <v/>
      </c>
      <c r="X135">
        <f t="shared" si="18"/>
        <v>0</v>
      </c>
      <c r="Y135">
        <f t="shared" si="19"/>
        <v>1</v>
      </c>
      <c r="Z135" t="b">
        <f t="shared" si="16"/>
        <v>1</v>
      </c>
      <c r="AA135" t="str">
        <f t="shared" si="17"/>
        <v/>
      </c>
      <c r="AB135" s="234" t="str">
        <f t="shared" si="20"/>
        <v/>
      </c>
    </row>
    <row r="136" spans="1:28" x14ac:dyDescent="0.25">
      <c r="A136" s="486">
        <v>127</v>
      </c>
      <c r="B136" s="550"/>
      <c r="C136" s="71"/>
      <c r="D136" s="71"/>
      <c r="E136" s="638"/>
      <c r="F136" s="447"/>
      <c r="G136" s="448"/>
      <c r="H136" s="221"/>
      <c r="I136" s="125"/>
      <c r="J136" s="191">
        <f>IFERROR(IF(I136="zentral",VLOOKUP(D136,Gebäudekat.!$C$6:$F$72,4,FALSE),0),0)</f>
        <v>0</v>
      </c>
      <c r="K136" s="65"/>
      <c r="L136" s="61"/>
      <c r="M136" s="168"/>
      <c r="N136" s="113" t="str">
        <f>IFERROR(IF(Witterungsbereinigung!F129="","",(W136)),"")</f>
        <v/>
      </c>
      <c r="O136" s="38" t="str">
        <f t="shared" si="14"/>
        <v/>
      </c>
      <c r="P136" s="114" t="str">
        <f t="shared" si="15"/>
        <v/>
      </c>
      <c r="Q136" s="101" t="str">
        <f>IFERROR(IF($P136="","",($P136/VLOOKUP($D136,Gebäudekat.!$C$6:$D$72,2,FALSE))-1),"k.A.")</f>
        <v/>
      </c>
      <c r="R136" t="str">
        <f>IFERROR(VLOOKUP('Schritt 2a Wärmeverbr. Kat. 1-4'!$D136,Gebäudekat.!$C$6:$G$72,5,FALSE),"")</f>
        <v/>
      </c>
      <c r="S136">
        <f>IFERROR(('Schritt 2a Wärmeverbr. Kat. 1-4'!M136-(M136*U136)),"")</f>
        <v>0</v>
      </c>
      <c r="T136">
        <f>IFERROR('Schritt 2a Wärmeverbr. Kat. 1-4'!M136*U136,"")</f>
        <v>0</v>
      </c>
      <c r="U136">
        <f>IF('Schritt 2a Wärmeverbr. Kat. 1-4'!J136="","",'Schritt 2a Wärmeverbr. Kat. 1-4'!J136/100)</f>
        <v>0</v>
      </c>
      <c r="V136" s="36" t="str">
        <f>IF('Schritt 2a Wärmeverbr. Kat. 1-4'!K136&lt;&gt;"",DATE(YEAR('Schritt 2a Wärmeverbr. Kat. 1-4'!K136),MONTH('Schritt 2a Wärmeverbr. Kat. 1-4'!K136),1),"")</f>
        <v/>
      </c>
      <c r="W136" t="str">
        <f>IFERROR(IF(AA136=1,0,S136*Witterungsbereinigung!F129+'Schritt 2a Wärmeverbr. Kat. 1-4'!T136),"")</f>
        <v/>
      </c>
      <c r="X136">
        <f t="shared" si="18"/>
        <v>0</v>
      </c>
      <c r="Y136">
        <f t="shared" si="19"/>
        <v>1</v>
      </c>
      <c r="Z136" t="b">
        <f t="shared" si="16"/>
        <v>1</v>
      </c>
      <c r="AA136" t="str">
        <f t="shared" si="17"/>
        <v/>
      </c>
      <c r="AB136" s="234" t="str">
        <f t="shared" si="20"/>
        <v/>
      </c>
    </row>
    <row r="137" spans="1:28" x14ac:dyDescent="0.25">
      <c r="A137" s="486">
        <v>128</v>
      </c>
      <c r="B137" s="550"/>
      <c r="C137" s="71"/>
      <c r="D137" s="71"/>
      <c r="E137" s="638"/>
      <c r="F137" s="447"/>
      <c r="G137" s="448"/>
      <c r="H137" s="221"/>
      <c r="I137" s="125"/>
      <c r="J137" s="191">
        <f>IFERROR(IF(I137="zentral",VLOOKUP(D137,Gebäudekat.!$C$6:$F$72,4,FALSE),0),0)</f>
        <v>0</v>
      </c>
      <c r="K137" s="65"/>
      <c r="L137" s="61"/>
      <c r="M137" s="168"/>
      <c r="N137" s="113" t="str">
        <f>IFERROR(IF(Witterungsbereinigung!F130="","",(W137)),"")</f>
        <v/>
      </c>
      <c r="O137" s="38" t="str">
        <f t="shared" si="14"/>
        <v/>
      </c>
      <c r="P137" s="114" t="str">
        <f t="shared" si="15"/>
        <v/>
      </c>
      <c r="Q137" s="101" t="str">
        <f>IFERROR(IF($P137="","",($P137/VLOOKUP($D137,Gebäudekat.!$C$6:$D$72,2,FALSE))-1),"k.A.")</f>
        <v/>
      </c>
      <c r="R137" t="str">
        <f>IFERROR(VLOOKUP('Schritt 2a Wärmeverbr. Kat. 1-4'!$D137,Gebäudekat.!$C$6:$G$72,5,FALSE),"")</f>
        <v/>
      </c>
      <c r="S137">
        <f>IFERROR(('Schritt 2a Wärmeverbr. Kat. 1-4'!M137-(M137*U137)),"")</f>
        <v>0</v>
      </c>
      <c r="T137">
        <f>IFERROR('Schritt 2a Wärmeverbr. Kat. 1-4'!M137*U137,"")</f>
        <v>0</v>
      </c>
      <c r="U137">
        <f>IF('Schritt 2a Wärmeverbr. Kat. 1-4'!J137="","",'Schritt 2a Wärmeverbr. Kat. 1-4'!J137/100)</f>
        <v>0</v>
      </c>
      <c r="V137" s="36" t="str">
        <f>IF('Schritt 2a Wärmeverbr. Kat. 1-4'!K137&lt;&gt;"",DATE(YEAR('Schritt 2a Wärmeverbr. Kat. 1-4'!K137),MONTH('Schritt 2a Wärmeverbr. Kat. 1-4'!K137),1),"")</f>
        <v/>
      </c>
      <c r="W137" t="str">
        <f>IFERROR(IF(AA137=1,0,S137*Witterungsbereinigung!F130+'Schritt 2a Wärmeverbr. Kat. 1-4'!T137),"")</f>
        <v/>
      </c>
      <c r="X137">
        <f t="shared" si="18"/>
        <v>0</v>
      </c>
      <c r="Y137">
        <f t="shared" si="19"/>
        <v>1</v>
      </c>
      <c r="Z137" t="b">
        <f t="shared" si="16"/>
        <v>1</v>
      </c>
      <c r="AA137" t="str">
        <f t="shared" si="17"/>
        <v/>
      </c>
      <c r="AB137" s="234" t="str">
        <f t="shared" si="20"/>
        <v/>
      </c>
    </row>
    <row r="138" spans="1:28" x14ac:dyDescent="0.25">
      <c r="A138" s="486">
        <v>129</v>
      </c>
      <c r="B138" s="550"/>
      <c r="C138" s="71"/>
      <c r="D138" s="71"/>
      <c r="E138" s="638"/>
      <c r="F138" s="447"/>
      <c r="G138" s="448"/>
      <c r="H138" s="221"/>
      <c r="I138" s="125"/>
      <c r="J138" s="191">
        <f>IFERROR(IF(I138="zentral",VLOOKUP(D138,Gebäudekat.!$C$6:$F$72,4,FALSE),0),0)</f>
        <v>0</v>
      </c>
      <c r="K138" s="65"/>
      <c r="L138" s="61"/>
      <c r="M138" s="168"/>
      <c r="N138" s="113" t="str">
        <f>IFERROR(IF(Witterungsbereinigung!F131="","",(W138)),"")</f>
        <v/>
      </c>
      <c r="O138" s="38" t="str">
        <f t="shared" ref="O138:O201" si="21">IF($C138="","",IFERROR((1/SUM(N$10:N$504)*$N138),""))</f>
        <v/>
      </c>
      <c r="P138" s="114" t="str">
        <f t="shared" ref="P138:P201" si="22">IFERROR(IF($N138="","",$N138/IF(OR($D138="Bad - Freibad &lt; 1000 m2 Beckenfläche",$D138="Bad - Freibad 1000-2000 m2 Beckenfläche",$D138="Bad - Freibad &gt;2000 m2 Beckenfläche"),G138,F138)),"")</f>
        <v/>
      </c>
      <c r="Q138" s="101" t="str">
        <f>IFERROR(IF($P138="","",($P138/VLOOKUP($D138,Gebäudekat.!$C$6:$D$72,2,FALSE))-1),"k.A.")</f>
        <v/>
      </c>
      <c r="R138" t="str">
        <f>IFERROR(VLOOKUP('Schritt 2a Wärmeverbr. Kat. 1-4'!$D138,Gebäudekat.!$C$6:$G$72,5,FALSE),"")</f>
        <v/>
      </c>
      <c r="S138">
        <f>IFERROR(('Schritt 2a Wärmeverbr. Kat. 1-4'!M138-(M138*U138)),"")</f>
        <v>0</v>
      </c>
      <c r="T138">
        <f>IFERROR('Schritt 2a Wärmeverbr. Kat. 1-4'!M138*U138,"")</f>
        <v>0</v>
      </c>
      <c r="U138">
        <f>IF('Schritt 2a Wärmeverbr. Kat. 1-4'!J138="","",'Schritt 2a Wärmeverbr. Kat. 1-4'!J138/100)</f>
        <v>0</v>
      </c>
      <c r="V138" s="36" t="str">
        <f>IF('Schritt 2a Wärmeverbr. Kat. 1-4'!K138&lt;&gt;"",DATE(YEAR('Schritt 2a Wärmeverbr. Kat. 1-4'!K138),MONTH('Schritt 2a Wärmeverbr. Kat. 1-4'!K138),1),"")</f>
        <v/>
      </c>
      <c r="W138" t="str">
        <f>IFERROR(IF(AA138=1,0,S138*Witterungsbereinigung!F131+'Schritt 2a Wärmeverbr. Kat. 1-4'!T138),"")</f>
        <v/>
      </c>
      <c r="X138">
        <f t="shared" si="18"/>
        <v>0</v>
      </c>
      <c r="Y138">
        <f t="shared" si="19"/>
        <v>1</v>
      </c>
      <c r="Z138" t="b">
        <f t="shared" ref="Z138:Z201" si="23">IFERROR(IF(COUNTA($F$10:$F$504,$G$10:$G$504)&gt;=COUNTA($C$10:$C$504),TRUE,FALSE),"")</f>
        <v>1</v>
      </c>
      <c r="AA138" t="str">
        <f t="shared" ref="AA138:AA201" si="24">IF(H138="unbeheizt",1,"")</f>
        <v/>
      </c>
      <c r="AB138" s="234" t="str">
        <f t="shared" si="20"/>
        <v/>
      </c>
    </row>
    <row r="139" spans="1:28" x14ac:dyDescent="0.25">
      <c r="A139" s="486">
        <v>130</v>
      </c>
      <c r="B139" s="550"/>
      <c r="C139" s="71"/>
      <c r="D139" s="71"/>
      <c r="E139" s="638"/>
      <c r="F139" s="447"/>
      <c r="G139" s="448"/>
      <c r="H139" s="221"/>
      <c r="I139" s="125"/>
      <c r="J139" s="191">
        <f>IFERROR(IF(I139="zentral",VLOOKUP(D139,Gebäudekat.!$C$6:$F$72,4,FALSE),0),0)</f>
        <v>0</v>
      </c>
      <c r="K139" s="65"/>
      <c r="L139" s="61"/>
      <c r="M139" s="168"/>
      <c r="N139" s="113" t="str">
        <f>IFERROR(IF(Witterungsbereinigung!F132="","",(W139)),"")</f>
        <v/>
      </c>
      <c r="O139" s="38" t="str">
        <f t="shared" si="21"/>
        <v/>
      </c>
      <c r="P139" s="114" t="str">
        <f t="shared" si="22"/>
        <v/>
      </c>
      <c r="Q139" s="101" t="str">
        <f>IFERROR(IF($P139="","",($P139/VLOOKUP($D139,Gebäudekat.!$C$6:$D$72,2,FALSE))-1),"k.A.")</f>
        <v/>
      </c>
      <c r="R139" t="str">
        <f>IFERROR(VLOOKUP('Schritt 2a Wärmeverbr. Kat. 1-4'!$D139,Gebäudekat.!$C$6:$G$72,5,FALSE),"")</f>
        <v/>
      </c>
      <c r="S139">
        <f>IFERROR(('Schritt 2a Wärmeverbr. Kat. 1-4'!M139-(M139*U139)),"")</f>
        <v>0</v>
      </c>
      <c r="T139">
        <f>IFERROR('Schritt 2a Wärmeverbr. Kat. 1-4'!M139*U139,"")</f>
        <v>0</v>
      </c>
      <c r="U139">
        <f>IF('Schritt 2a Wärmeverbr. Kat. 1-4'!J139="","",'Schritt 2a Wärmeverbr. Kat. 1-4'!J139/100)</f>
        <v>0</v>
      </c>
      <c r="V139" s="36" t="str">
        <f>IF('Schritt 2a Wärmeverbr. Kat. 1-4'!K139&lt;&gt;"",DATE(YEAR('Schritt 2a Wärmeverbr. Kat. 1-4'!K139),MONTH('Schritt 2a Wärmeverbr. Kat. 1-4'!K139),1),"")</f>
        <v/>
      </c>
      <c r="W139" t="str">
        <f>IFERROR(IF(AA139=1,0,S139*Witterungsbereinigung!F132+'Schritt 2a Wärmeverbr. Kat. 1-4'!T139),"")</f>
        <v/>
      </c>
      <c r="X139">
        <f t="shared" ref="X139:X202" si="25">IFERROR(M139/(L139-K139+1)*365,"")</f>
        <v>0</v>
      </c>
      <c r="Y139">
        <f t="shared" ref="Y139:Y202" si="26">L139+1-K139</f>
        <v>1</v>
      </c>
      <c r="Z139" t="b">
        <f t="shared" si="23"/>
        <v>1</v>
      </c>
      <c r="AA139" t="str">
        <f t="shared" si="24"/>
        <v/>
      </c>
      <c r="AB139" s="234" t="str">
        <f t="shared" si="20"/>
        <v/>
      </c>
    </row>
    <row r="140" spans="1:28" x14ac:dyDescent="0.25">
      <c r="A140" s="486">
        <v>131</v>
      </c>
      <c r="B140" s="550"/>
      <c r="C140" s="71"/>
      <c r="D140" s="71"/>
      <c r="E140" s="638"/>
      <c r="F140" s="447"/>
      <c r="G140" s="448"/>
      <c r="H140" s="221"/>
      <c r="I140" s="125"/>
      <c r="J140" s="191">
        <f>IFERROR(IF(I140="zentral",VLOOKUP(D140,Gebäudekat.!$C$6:$F$72,4,FALSE),0),0)</f>
        <v>0</v>
      </c>
      <c r="K140" s="65"/>
      <c r="L140" s="61"/>
      <c r="M140" s="168"/>
      <c r="N140" s="113" t="str">
        <f>IFERROR(IF(Witterungsbereinigung!F133="","",(W140)),"")</f>
        <v/>
      </c>
      <c r="O140" s="38" t="str">
        <f t="shared" si="21"/>
        <v/>
      </c>
      <c r="P140" s="114" t="str">
        <f t="shared" si="22"/>
        <v/>
      </c>
      <c r="Q140" s="101" t="str">
        <f>IFERROR(IF($P140="","",($P140/VLOOKUP($D140,Gebäudekat.!$C$6:$D$72,2,FALSE))-1),"k.A.")</f>
        <v/>
      </c>
      <c r="R140" t="str">
        <f>IFERROR(VLOOKUP('Schritt 2a Wärmeverbr. Kat. 1-4'!$D140,Gebäudekat.!$C$6:$G$72,5,FALSE),"")</f>
        <v/>
      </c>
      <c r="S140">
        <f>IFERROR(('Schritt 2a Wärmeverbr. Kat. 1-4'!M140-(M140*U140)),"")</f>
        <v>0</v>
      </c>
      <c r="T140">
        <f>IFERROR('Schritt 2a Wärmeverbr. Kat. 1-4'!M140*U140,"")</f>
        <v>0</v>
      </c>
      <c r="U140">
        <f>IF('Schritt 2a Wärmeverbr. Kat. 1-4'!J140="","",'Schritt 2a Wärmeverbr. Kat. 1-4'!J140/100)</f>
        <v>0</v>
      </c>
      <c r="V140" s="36" t="str">
        <f>IF('Schritt 2a Wärmeverbr. Kat. 1-4'!K140&lt;&gt;"",DATE(YEAR('Schritt 2a Wärmeverbr. Kat. 1-4'!K140),MONTH('Schritt 2a Wärmeverbr. Kat. 1-4'!K140),1),"")</f>
        <v/>
      </c>
      <c r="W140" t="str">
        <f>IFERROR(IF(AA140=1,0,S140*Witterungsbereinigung!F133+'Schritt 2a Wärmeverbr. Kat. 1-4'!T140),"")</f>
        <v/>
      </c>
      <c r="X140">
        <f t="shared" si="25"/>
        <v>0</v>
      </c>
      <c r="Y140">
        <f t="shared" si="26"/>
        <v>1</v>
      </c>
      <c r="Z140" t="b">
        <f t="shared" si="23"/>
        <v>1</v>
      </c>
      <c r="AA140" t="str">
        <f t="shared" si="24"/>
        <v/>
      </c>
      <c r="AB140" s="234" t="str">
        <f t="shared" si="20"/>
        <v/>
      </c>
    </row>
    <row r="141" spans="1:28" x14ac:dyDescent="0.25">
      <c r="A141" s="486">
        <v>132</v>
      </c>
      <c r="B141" s="550"/>
      <c r="C141" s="71"/>
      <c r="D141" s="71"/>
      <c r="E141" s="638"/>
      <c r="F141" s="447"/>
      <c r="G141" s="448"/>
      <c r="H141" s="221"/>
      <c r="I141" s="125"/>
      <c r="J141" s="191">
        <f>IFERROR(IF(I141="zentral",VLOOKUP(D141,Gebäudekat.!$C$6:$F$72,4,FALSE),0),0)</f>
        <v>0</v>
      </c>
      <c r="K141" s="65"/>
      <c r="L141" s="61"/>
      <c r="M141" s="168"/>
      <c r="N141" s="113" t="str">
        <f>IFERROR(IF(Witterungsbereinigung!F134="","",(W141)),"")</f>
        <v/>
      </c>
      <c r="O141" s="38" t="str">
        <f t="shared" si="21"/>
        <v/>
      </c>
      <c r="P141" s="114" t="str">
        <f t="shared" si="22"/>
        <v/>
      </c>
      <c r="Q141" s="101" t="str">
        <f>IFERROR(IF($P141="","",($P141/VLOOKUP($D141,Gebäudekat.!$C$6:$D$72,2,FALSE))-1),"k.A.")</f>
        <v/>
      </c>
      <c r="R141" t="str">
        <f>IFERROR(VLOOKUP('Schritt 2a Wärmeverbr. Kat. 1-4'!$D141,Gebäudekat.!$C$6:$G$72,5,FALSE),"")</f>
        <v/>
      </c>
      <c r="S141">
        <f>IFERROR(('Schritt 2a Wärmeverbr. Kat. 1-4'!M141-(M141*U141)),"")</f>
        <v>0</v>
      </c>
      <c r="T141">
        <f>IFERROR('Schritt 2a Wärmeverbr. Kat. 1-4'!M141*U141,"")</f>
        <v>0</v>
      </c>
      <c r="U141">
        <f>IF('Schritt 2a Wärmeverbr. Kat. 1-4'!J141="","",'Schritt 2a Wärmeverbr. Kat. 1-4'!J141/100)</f>
        <v>0</v>
      </c>
      <c r="V141" s="36" t="str">
        <f>IF('Schritt 2a Wärmeverbr. Kat. 1-4'!K141&lt;&gt;"",DATE(YEAR('Schritt 2a Wärmeverbr. Kat. 1-4'!K141),MONTH('Schritt 2a Wärmeverbr. Kat. 1-4'!K141),1),"")</f>
        <v/>
      </c>
      <c r="W141" t="str">
        <f>IFERROR(IF(AA141=1,0,S141*Witterungsbereinigung!F134+'Schritt 2a Wärmeverbr. Kat. 1-4'!T141),"")</f>
        <v/>
      </c>
      <c r="X141">
        <f t="shared" si="25"/>
        <v>0</v>
      </c>
      <c r="Y141">
        <f t="shared" si="26"/>
        <v>1</v>
      </c>
      <c r="Z141" t="b">
        <f t="shared" si="23"/>
        <v>1</v>
      </c>
      <c r="AA141" t="str">
        <f t="shared" si="24"/>
        <v/>
      </c>
      <c r="AB141" s="234" t="str">
        <f t="shared" ref="AB141:AB204" si="27">IFERROR(IF(_xlfn.NUMBERVALUE(Q141)&gt;1000%,"Evtl.Größenordnungsfehler - Bitte überprüfen !",""),"")</f>
        <v/>
      </c>
    </row>
    <row r="142" spans="1:28" x14ac:dyDescent="0.25">
      <c r="A142" s="486">
        <v>133</v>
      </c>
      <c r="B142" s="550"/>
      <c r="C142" s="71"/>
      <c r="D142" s="71"/>
      <c r="E142" s="638"/>
      <c r="F142" s="447"/>
      <c r="G142" s="448"/>
      <c r="H142" s="221"/>
      <c r="I142" s="125"/>
      <c r="J142" s="191">
        <f>IFERROR(IF(I142="zentral",VLOOKUP(D142,Gebäudekat.!$C$6:$F$72,4,FALSE),0),0)</f>
        <v>0</v>
      </c>
      <c r="K142" s="65"/>
      <c r="L142" s="61"/>
      <c r="M142" s="168"/>
      <c r="N142" s="113" t="str">
        <f>IFERROR(IF(Witterungsbereinigung!F135="","",(W142)),"")</f>
        <v/>
      </c>
      <c r="O142" s="38" t="str">
        <f t="shared" si="21"/>
        <v/>
      </c>
      <c r="P142" s="114" t="str">
        <f t="shared" si="22"/>
        <v/>
      </c>
      <c r="Q142" s="101" t="str">
        <f>IFERROR(IF($P142="","",($P142/VLOOKUP($D142,Gebäudekat.!$C$6:$D$72,2,FALSE))-1),"k.A.")</f>
        <v/>
      </c>
      <c r="R142" t="str">
        <f>IFERROR(VLOOKUP('Schritt 2a Wärmeverbr. Kat. 1-4'!$D142,Gebäudekat.!$C$6:$G$72,5,FALSE),"")</f>
        <v/>
      </c>
      <c r="S142">
        <f>IFERROR(('Schritt 2a Wärmeverbr. Kat. 1-4'!M142-(M142*U142)),"")</f>
        <v>0</v>
      </c>
      <c r="T142">
        <f>IFERROR('Schritt 2a Wärmeverbr. Kat. 1-4'!M142*U142,"")</f>
        <v>0</v>
      </c>
      <c r="U142">
        <f>IF('Schritt 2a Wärmeverbr. Kat. 1-4'!J142="","",'Schritt 2a Wärmeverbr. Kat. 1-4'!J142/100)</f>
        <v>0</v>
      </c>
      <c r="V142" s="36" t="str">
        <f>IF('Schritt 2a Wärmeverbr. Kat. 1-4'!K142&lt;&gt;"",DATE(YEAR('Schritt 2a Wärmeverbr. Kat. 1-4'!K142),MONTH('Schritt 2a Wärmeverbr. Kat. 1-4'!K142),1),"")</f>
        <v/>
      </c>
      <c r="W142" t="str">
        <f>IFERROR(IF(AA142=1,0,S142*Witterungsbereinigung!F135+'Schritt 2a Wärmeverbr. Kat. 1-4'!T142),"")</f>
        <v/>
      </c>
      <c r="X142">
        <f t="shared" si="25"/>
        <v>0</v>
      </c>
      <c r="Y142">
        <f t="shared" si="26"/>
        <v>1</v>
      </c>
      <c r="Z142" t="b">
        <f t="shared" si="23"/>
        <v>1</v>
      </c>
      <c r="AA142" t="str">
        <f t="shared" si="24"/>
        <v/>
      </c>
      <c r="AB142" s="234" t="str">
        <f t="shared" si="27"/>
        <v/>
      </c>
    </row>
    <row r="143" spans="1:28" x14ac:dyDescent="0.25">
      <c r="A143" s="486">
        <v>134</v>
      </c>
      <c r="B143" s="550"/>
      <c r="C143" s="71"/>
      <c r="D143" s="71"/>
      <c r="E143" s="638"/>
      <c r="F143" s="447"/>
      <c r="G143" s="448"/>
      <c r="H143" s="221"/>
      <c r="I143" s="125"/>
      <c r="J143" s="191">
        <f>IFERROR(IF(I143="zentral",VLOOKUP(D143,Gebäudekat.!$C$6:$F$72,4,FALSE),0),0)</f>
        <v>0</v>
      </c>
      <c r="K143" s="65"/>
      <c r="L143" s="61"/>
      <c r="M143" s="168"/>
      <c r="N143" s="113" t="str">
        <f>IFERROR(IF(Witterungsbereinigung!F136="","",(W143)),"")</f>
        <v/>
      </c>
      <c r="O143" s="38" t="str">
        <f t="shared" si="21"/>
        <v/>
      </c>
      <c r="P143" s="114" t="str">
        <f t="shared" si="22"/>
        <v/>
      </c>
      <c r="Q143" s="101" t="str">
        <f>IFERROR(IF($P143="","",($P143/VLOOKUP($D143,Gebäudekat.!$C$6:$D$72,2,FALSE))-1),"k.A.")</f>
        <v/>
      </c>
      <c r="R143" t="str">
        <f>IFERROR(VLOOKUP('Schritt 2a Wärmeverbr. Kat. 1-4'!$D143,Gebäudekat.!$C$6:$G$72,5,FALSE),"")</f>
        <v/>
      </c>
      <c r="S143">
        <f>IFERROR(('Schritt 2a Wärmeverbr. Kat. 1-4'!M143-(M143*U143)),"")</f>
        <v>0</v>
      </c>
      <c r="T143">
        <f>IFERROR('Schritt 2a Wärmeverbr. Kat. 1-4'!M143*U143,"")</f>
        <v>0</v>
      </c>
      <c r="U143">
        <f>IF('Schritt 2a Wärmeverbr. Kat. 1-4'!J143="","",'Schritt 2a Wärmeverbr. Kat. 1-4'!J143/100)</f>
        <v>0</v>
      </c>
      <c r="V143" s="36" t="str">
        <f>IF('Schritt 2a Wärmeverbr. Kat. 1-4'!K143&lt;&gt;"",DATE(YEAR('Schritt 2a Wärmeverbr. Kat. 1-4'!K143),MONTH('Schritt 2a Wärmeverbr. Kat. 1-4'!K143),1),"")</f>
        <v/>
      </c>
      <c r="W143" t="str">
        <f>IFERROR(IF(AA143=1,0,S143*Witterungsbereinigung!F136+'Schritt 2a Wärmeverbr. Kat. 1-4'!T143),"")</f>
        <v/>
      </c>
      <c r="X143">
        <f t="shared" si="25"/>
        <v>0</v>
      </c>
      <c r="Y143">
        <f t="shared" si="26"/>
        <v>1</v>
      </c>
      <c r="Z143" t="b">
        <f t="shared" si="23"/>
        <v>1</v>
      </c>
      <c r="AA143" t="str">
        <f t="shared" si="24"/>
        <v/>
      </c>
      <c r="AB143" s="234" t="str">
        <f t="shared" si="27"/>
        <v/>
      </c>
    </row>
    <row r="144" spans="1:28" x14ac:dyDescent="0.25">
      <c r="A144" s="486">
        <v>135</v>
      </c>
      <c r="B144" s="550"/>
      <c r="C144" s="71"/>
      <c r="D144" s="71"/>
      <c r="E144" s="638"/>
      <c r="F144" s="447"/>
      <c r="G144" s="448"/>
      <c r="H144" s="221"/>
      <c r="I144" s="125"/>
      <c r="J144" s="191">
        <f>IFERROR(IF(I144="zentral",VLOOKUP(D144,Gebäudekat.!$C$6:$F$72,4,FALSE),0),0)</f>
        <v>0</v>
      </c>
      <c r="K144" s="65"/>
      <c r="L144" s="61"/>
      <c r="M144" s="168"/>
      <c r="N144" s="113" t="str">
        <f>IFERROR(IF(Witterungsbereinigung!F137="","",(W144)),"")</f>
        <v/>
      </c>
      <c r="O144" s="38" t="str">
        <f t="shared" si="21"/>
        <v/>
      </c>
      <c r="P144" s="114" t="str">
        <f t="shared" si="22"/>
        <v/>
      </c>
      <c r="Q144" s="101" t="str">
        <f>IFERROR(IF($P144="","",($P144/VLOOKUP($D144,Gebäudekat.!$C$6:$D$72,2,FALSE))-1),"k.A.")</f>
        <v/>
      </c>
      <c r="R144" t="str">
        <f>IFERROR(VLOOKUP('Schritt 2a Wärmeverbr. Kat. 1-4'!$D144,Gebäudekat.!$C$6:$G$72,5,FALSE),"")</f>
        <v/>
      </c>
      <c r="S144">
        <f>IFERROR(('Schritt 2a Wärmeverbr. Kat. 1-4'!M144-(M144*U144)),"")</f>
        <v>0</v>
      </c>
      <c r="T144">
        <f>IFERROR('Schritt 2a Wärmeverbr. Kat. 1-4'!M144*U144,"")</f>
        <v>0</v>
      </c>
      <c r="U144">
        <f>IF('Schritt 2a Wärmeverbr. Kat. 1-4'!J144="","",'Schritt 2a Wärmeverbr. Kat. 1-4'!J144/100)</f>
        <v>0</v>
      </c>
      <c r="V144" s="36" t="str">
        <f>IF('Schritt 2a Wärmeverbr. Kat. 1-4'!K144&lt;&gt;"",DATE(YEAR('Schritt 2a Wärmeverbr. Kat. 1-4'!K144),MONTH('Schritt 2a Wärmeverbr. Kat. 1-4'!K144),1),"")</f>
        <v/>
      </c>
      <c r="W144" t="str">
        <f>IFERROR(IF(AA144=1,0,S144*Witterungsbereinigung!F137+'Schritt 2a Wärmeverbr. Kat. 1-4'!T144),"")</f>
        <v/>
      </c>
      <c r="X144">
        <f t="shared" si="25"/>
        <v>0</v>
      </c>
      <c r="Y144">
        <f t="shared" si="26"/>
        <v>1</v>
      </c>
      <c r="Z144" t="b">
        <f t="shared" si="23"/>
        <v>1</v>
      </c>
      <c r="AA144" t="str">
        <f t="shared" si="24"/>
        <v/>
      </c>
      <c r="AB144" s="234" t="str">
        <f t="shared" si="27"/>
        <v/>
      </c>
    </row>
    <row r="145" spans="1:28" x14ac:dyDescent="0.25">
      <c r="A145" s="486">
        <v>136</v>
      </c>
      <c r="B145" s="550"/>
      <c r="C145" s="71"/>
      <c r="D145" s="71"/>
      <c r="E145" s="638"/>
      <c r="F145" s="447"/>
      <c r="G145" s="448"/>
      <c r="H145" s="221"/>
      <c r="I145" s="125"/>
      <c r="J145" s="191">
        <f>IFERROR(IF(I145="zentral",VLOOKUP(D145,Gebäudekat.!$C$6:$F$72,4,FALSE),0),0)</f>
        <v>0</v>
      </c>
      <c r="K145" s="65"/>
      <c r="L145" s="61"/>
      <c r="M145" s="168"/>
      <c r="N145" s="113" t="str">
        <f>IFERROR(IF(Witterungsbereinigung!F138="","",(W145)),"")</f>
        <v/>
      </c>
      <c r="O145" s="38" t="str">
        <f t="shared" si="21"/>
        <v/>
      </c>
      <c r="P145" s="114" t="str">
        <f t="shared" si="22"/>
        <v/>
      </c>
      <c r="Q145" s="101" t="str">
        <f>IFERROR(IF($P145="","",($P145/VLOOKUP($D145,Gebäudekat.!$C$6:$D$72,2,FALSE))-1),"k.A.")</f>
        <v/>
      </c>
      <c r="R145" t="str">
        <f>IFERROR(VLOOKUP('Schritt 2a Wärmeverbr. Kat. 1-4'!$D145,Gebäudekat.!$C$6:$G$72,5,FALSE),"")</f>
        <v/>
      </c>
      <c r="S145">
        <f>IFERROR(('Schritt 2a Wärmeverbr. Kat. 1-4'!M145-(M145*U145)),"")</f>
        <v>0</v>
      </c>
      <c r="T145">
        <f>IFERROR('Schritt 2a Wärmeverbr. Kat. 1-4'!M145*U145,"")</f>
        <v>0</v>
      </c>
      <c r="U145">
        <f>IF('Schritt 2a Wärmeverbr. Kat. 1-4'!J145="","",'Schritt 2a Wärmeverbr. Kat. 1-4'!J145/100)</f>
        <v>0</v>
      </c>
      <c r="V145" s="36" t="str">
        <f>IF('Schritt 2a Wärmeverbr. Kat. 1-4'!K145&lt;&gt;"",DATE(YEAR('Schritt 2a Wärmeverbr. Kat. 1-4'!K145),MONTH('Schritt 2a Wärmeverbr. Kat. 1-4'!K145),1),"")</f>
        <v/>
      </c>
      <c r="W145" t="str">
        <f>IFERROR(IF(AA145=1,0,S145*Witterungsbereinigung!F138+'Schritt 2a Wärmeverbr. Kat. 1-4'!T145),"")</f>
        <v/>
      </c>
      <c r="X145">
        <f t="shared" si="25"/>
        <v>0</v>
      </c>
      <c r="Y145">
        <f t="shared" si="26"/>
        <v>1</v>
      </c>
      <c r="Z145" t="b">
        <f t="shared" si="23"/>
        <v>1</v>
      </c>
      <c r="AA145" t="str">
        <f t="shared" si="24"/>
        <v/>
      </c>
      <c r="AB145" s="234" t="str">
        <f t="shared" si="27"/>
        <v/>
      </c>
    </row>
    <row r="146" spans="1:28" x14ac:dyDescent="0.25">
      <c r="A146" s="486">
        <v>137</v>
      </c>
      <c r="B146" s="550"/>
      <c r="C146" s="71"/>
      <c r="D146" s="71"/>
      <c r="E146" s="638"/>
      <c r="F146" s="447"/>
      <c r="G146" s="448"/>
      <c r="H146" s="221"/>
      <c r="I146" s="125"/>
      <c r="J146" s="191">
        <f>IFERROR(IF(I146="zentral",VLOOKUP(D146,Gebäudekat.!$C$6:$F$72,4,FALSE),0),0)</f>
        <v>0</v>
      </c>
      <c r="K146" s="65"/>
      <c r="L146" s="61"/>
      <c r="M146" s="168"/>
      <c r="N146" s="113" t="str">
        <f>IFERROR(IF(Witterungsbereinigung!F139="","",(W146)),"")</f>
        <v/>
      </c>
      <c r="O146" s="38" t="str">
        <f t="shared" si="21"/>
        <v/>
      </c>
      <c r="P146" s="114" t="str">
        <f t="shared" si="22"/>
        <v/>
      </c>
      <c r="Q146" s="101" t="str">
        <f>IFERROR(IF($P146="","",($P146/VLOOKUP($D146,Gebäudekat.!$C$6:$D$72,2,FALSE))-1),"k.A.")</f>
        <v/>
      </c>
      <c r="R146" t="str">
        <f>IFERROR(VLOOKUP('Schritt 2a Wärmeverbr. Kat. 1-4'!$D146,Gebäudekat.!$C$6:$G$72,5,FALSE),"")</f>
        <v/>
      </c>
      <c r="S146">
        <f>IFERROR(('Schritt 2a Wärmeverbr. Kat. 1-4'!M146-(M146*U146)),"")</f>
        <v>0</v>
      </c>
      <c r="T146">
        <f>IFERROR('Schritt 2a Wärmeverbr. Kat. 1-4'!M146*U146,"")</f>
        <v>0</v>
      </c>
      <c r="U146">
        <f>IF('Schritt 2a Wärmeverbr. Kat. 1-4'!J146="","",'Schritt 2a Wärmeverbr. Kat. 1-4'!J146/100)</f>
        <v>0</v>
      </c>
      <c r="V146" s="36" t="str">
        <f>IF('Schritt 2a Wärmeverbr. Kat. 1-4'!K146&lt;&gt;"",DATE(YEAR('Schritt 2a Wärmeverbr. Kat. 1-4'!K146),MONTH('Schritt 2a Wärmeverbr. Kat. 1-4'!K146),1),"")</f>
        <v/>
      </c>
      <c r="W146" t="str">
        <f>IFERROR(IF(AA146=1,0,S146*Witterungsbereinigung!F139+'Schritt 2a Wärmeverbr. Kat. 1-4'!T146),"")</f>
        <v/>
      </c>
      <c r="X146">
        <f t="shared" si="25"/>
        <v>0</v>
      </c>
      <c r="Y146">
        <f t="shared" si="26"/>
        <v>1</v>
      </c>
      <c r="Z146" t="b">
        <f t="shared" si="23"/>
        <v>1</v>
      </c>
      <c r="AA146" t="str">
        <f t="shared" si="24"/>
        <v/>
      </c>
      <c r="AB146" s="234" t="str">
        <f t="shared" si="27"/>
        <v/>
      </c>
    </row>
    <row r="147" spans="1:28" x14ac:dyDescent="0.25">
      <c r="A147" s="486">
        <v>138</v>
      </c>
      <c r="B147" s="550"/>
      <c r="C147" s="71"/>
      <c r="D147" s="71"/>
      <c r="E147" s="638"/>
      <c r="F147" s="447"/>
      <c r="G147" s="448"/>
      <c r="H147" s="221"/>
      <c r="I147" s="125"/>
      <c r="J147" s="191">
        <f>IFERROR(IF(I147="zentral",VLOOKUP(D147,Gebäudekat.!$C$6:$F$72,4,FALSE),0),0)</f>
        <v>0</v>
      </c>
      <c r="K147" s="65"/>
      <c r="L147" s="61"/>
      <c r="M147" s="168"/>
      <c r="N147" s="113" t="str">
        <f>IFERROR(IF(Witterungsbereinigung!F140="","",(W147)),"")</f>
        <v/>
      </c>
      <c r="O147" s="38" t="str">
        <f t="shared" si="21"/>
        <v/>
      </c>
      <c r="P147" s="114" t="str">
        <f t="shared" si="22"/>
        <v/>
      </c>
      <c r="Q147" s="101" t="str">
        <f>IFERROR(IF($P147="","",($P147/VLOOKUP($D147,Gebäudekat.!$C$6:$D$72,2,FALSE))-1),"k.A.")</f>
        <v/>
      </c>
      <c r="R147" t="str">
        <f>IFERROR(VLOOKUP('Schritt 2a Wärmeverbr. Kat. 1-4'!$D147,Gebäudekat.!$C$6:$G$72,5,FALSE),"")</f>
        <v/>
      </c>
      <c r="S147">
        <f>IFERROR(('Schritt 2a Wärmeverbr. Kat. 1-4'!M147-(M147*U147)),"")</f>
        <v>0</v>
      </c>
      <c r="T147">
        <f>IFERROR('Schritt 2a Wärmeverbr. Kat. 1-4'!M147*U147,"")</f>
        <v>0</v>
      </c>
      <c r="U147">
        <f>IF('Schritt 2a Wärmeverbr. Kat. 1-4'!J147="","",'Schritt 2a Wärmeverbr. Kat. 1-4'!J147/100)</f>
        <v>0</v>
      </c>
      <c r="V147" s="36" t="str">
        <f>IF('Schritt 2a Wärmeverbr. Kat. 1-4'!K147&lt;&gt;"",DATE(YEAR('Schritt 2a Wärmeverbr. Kat. 1-4'!K147),MONTH('Schritt 2a Wärmeverbr. Kat. 1-4'!K147),1),"")</f>
        <v/>
      </c>
      <c r="W147" t="str">
        <f>IFERROR(IF(AA147=1,0,S147*Witterungsbereinigung!F140+'Schritt 2a Wärmeverbr. Kat. 1-4'!T147),"")</f>
        <v/>
      </c>
      <c r="X147">
        <f t="shared" si="25"/>
        <v>0</v>
      </c>
      <c r="Y147">
        <f t="shared" si="26"/>
        <v>1</v>
      </c>
      <c r="Z147" t="b">
        <f t="shared" si="23"/>
        <v>1</v>
      </c>
      <c r="AA147" t="str">
        <f t="shared" si="24"/>
        <v/>
      </c>
      <c r="AB147" s="234" t="str">
        <f t="shared" si="27"/>
        <v/>
      </c>
    </row>
    <row r="148" spans="1:28" x14ac:dyDescent="0.25">
      <c r="A148" s="486">
        <v>139</v>
      </c>
      <c r="B148" s="550"/>
      <c r="C148" s="71"/>
      <c r="D148" s="71"/>
      <c r="E148" s="638"/>
      <c r="F148" s="447"/>
      <c r="G148" s="448"/>
      <c r="H148" s="221"/>
      <c r="I148" s="125"/>
      <c r="J148" s="191">
        <f>IFERROR(IF(I148="zentral",VLOOKUP(D148,Gebäudekat.!$C$6:$F$72,4,FALSE),0),0)</f>
        <v>0</v>
      </c>
      <c r="K148" s="65"/>
      <c r="L148" s="61"/>
      <c r="M148" s="168"/>
      <c r="N148" s="113" t="str">
        <f>IFERROR(IF(Witterungsbereinigung!F141="","",(W148)),"")</f>
        <v/>
      </c>
      <c r="O148" s="38" t="str">
        <f t="shared" si="21"/>
        <v/>
      </c>
      <c r="P148" s="114" t="str">
        <f t="shared" si="22"/>
        <v/>
      </c>
      <c r="Q148" s="101" t="str">
        <f>IFERROR(IF($P148="","",($P148/VLOOKUP($D148,Gebäudekat.!$C$6:$D$72,2,FALSE))-1),"k.A.")</f>
        <v/>
      </c>
      <c r="R148" t="str">
        <f>IFERROR(VLOOKUP('Schritt 2a Wärmeverbr. Kat. 1-4'!$D148,Gebäudekat.!$C$6:$G$72,5,FALSE),"")</f>
        <v/>
      </c>
      <c r="S148">
        <f>IFERROR(('Schritt 2a Wärmeverbr. Kat. 1-4'!M148-(M148*U148)),"")</f>
        <v>0</v>
      </c>
      <c r="T148">
        <f>IFERROR('Schritt 2a Wärmeverbr. Kat. 1-4'!M148*U148,"")</f>
        <v>0</v>
      </c>
      <c r="U148">
        <f>IF('Schritt 2a Wärmeverbr. Kat. 1-4'!J148="","",'Schritt 2a Wärmeverbr. Kat. 1-4'!J148/100)</f>
        <v>0</v>
      </c>
      <c r="V148" s="36" t="str">
        <f>IF('Schritt 2a Wärmeverbr. Kat. 1-4'!K148&lt;&gt;"",DATE(YEAR('Schritt 2a Wärmeverbr. Kat. 1-4'!K148),MONTH('Schritt 2a Wärmeverbr. Kat. 1-4'!K148),1),"")</f>
        <v/>
      </c>
      <c r="W148" t="str">
        <f>IFERROR(IF(AA148=1,0,S148*Witterungsbereinigung!F141+'Schritt 2a Wärmeverbr. Kat. 1-4'!T148),"")</f>
        <v/>
      </c>
      <c r="X148">
        <f t="shared" si="25"/>
        <v>0</v>
      </c>
      <c r="Y148">
        <f t="shared" si="26"/>
        <v>1</v>
      </c>
      <c r="Z148" t="b">
        <f t="shared" si="23"/>
        <v>1</v>
      </c>
      <c r="AA148" t="str">
        <f t="shared" si="24"/>
        <v/>
      </c>
      <c r="AB148" s="234" t="str">
        <f t="shared" si="27"/>
        <v/>
      </c>
    </row>
    <row r="149" spans="1:28" x14ac:dyDescent="0.25">
      <c r="A149" s="486">
        <v>140</v>
      </c>
      <c r="B149" s="550"/>
      <c r="C149" s="71"/>
      <c r="D149" s="71"/>
      <c r="E149" s="638"/>
      <c r="F149" s="447"/>
      <c r="G149" s="448"/>
      <c r="H149" s="221"/>
      <c r="I149" s="125"/>
      <c r="J149" s="191">
        <f>IFERROR(IF(I149="zentral",VLOOKUP(D149,Gebäudekat.!$C$6:$F$72,4,FALSE),0),0)</f>
        <v>0</v>
      </c>
      <c r="K149" s="65"/>
      <c r="L149" s="61"/>
      <c r="M149" s="168"/>
      <c r="N149" s="113" t="str">
        <f>IFERROR(IF(Witterungsbereinigung!F142="","",(W149)),"")</f>
        <v/>
      </c>
      <c r="O149" s="38" t="str">
        <f t="shared" si="21"/>
        <v/>
      </c>
      <c r="P149" s="114" t="str">
        <f t="shared" si="22"/>
        <v/>
      </c>
      <c r="Q149" s="101" t="str">
        <f>IFERROR(IF($P149="","",($P149/VLOOKUP($D149,Gebäudekat.!$C$6:$D$72,2,FALSE))-1),"k.A.")</f>
        <v/>
      </c>
      <c r="R149" t="str">
        <f>IFERROR(VLOOKUP('Schritt 2a Wärmeverbr. Kat. 1-4'!$D149,Gebäudekat.!$C$6:$G$72,5,FALSE),"")</f>
        <v/>
      </c>
      <c r="S149">
        <f>IFERROR(('Schritt 2a Wärmeverbr. Kat. 1-4'!M149-(M149*U149)),"")</f>
        <v>0</v>
      </c>
      <c r="T149">
        <f>IFERROR('Schritt 2a Wärmeverbr. Kat. 1-4'!M149*U149,"")</f>
        <v>0</v>
      </c>
      <c r="U149">
        <f>IF('Schritt 2a Wärmeverbr. Kat. 1-4'!J149="","",'Schritt 2a Wärmeverbr. Kat. 1-4'!J149/100)</f>
        <v>0</v>
      </c>
      <c r="V149" s="36" t="str">
        <f>IF('Schritt 2a Wärmeverbr. Kat. 1-4'!K149&lt;&gt;"",DATE(YEAR('Schritt 2a Wärmeverbr. Kat. 1-4'!K149),MONTH('Schritt 2a Wärmeverbr. Kat. 1-4'!K149),1),"")</f>
        <v/>
      </c>
      <c r="W149" t="str">
        <f>IFERROR(IF(AA149=1,0,S149*Witterungsbereinigung!F142+'Schritt 2a Wärmeverbr. Kat. 1-4'!T149),"")</f>
        <v/>
      </c>
      <c r="X149">
        <f t="shared" si="25"/>
        <v>0</v>
      </c>
      <c r="Y149">
        <f t="shared" si="26"/>
        <v>1</v>
      </c>
      <c r="Z149" t="b">
        <f t="shared" si="23"/>
        <v>1</v>
      </c>
      <c r="AA149" t="str">
        <f t="shared" si="24"/>
        <v/>
      </c>
      <c r="AB149" s="234" t="str">
        <f t="shared" si="27"/>
        <v/>
      </c>
    </row>
    <row r="150" spans="1:28" x14ac:dyDescent="0.25">
      <c r="A150" s="486">
        <v>141</v>
      </c>
      <c r="B150" s="550"/>
      <c r="C150" s="71"/>
      <c r="D150" s="71"/>
      <c r="E150" s="638"/>
      <c r="F150" s="447"/>
      <c r="G150" s="448"/>
      <c r="H150" s="221"/>
      <c r="I150" s="125"/>
      <c r="J150" s="191">
        <f>IFERROR(IF(I150="zentral",VLOOKUP(D150,Gebäudekat.!$C$6:$F$72,4,FALSE),0),0)</f>
        <v>0</v>
      </c>
      <c r="K150" s="65"/>
      <c r="L150" s="61"/>
      <c r="M150" s="168"/>
      <c r="N150" s="113" t="str">
        <f>IFERROR(IF(Witterungsbereinigung!F143="","",(W150)),"")</f>
        <v/>
      </c>
      <c r="O150" s="38" t="str">
        <f t="shared" si="21"/>
        <v/>
      </c>
      <c r="P150" s="114" t="str">
        <f t="shared" si="22"/>
        <v/>
      </c>
      <c r="Q150" s="101" t="str">
        <f>IFERROR(IF($P150="","",($P150/VLOOKUP($D150,Gebäudekat.!$C$6:$D$72,2,FALSE))-1),"k.A.")</f>
        <v/>
      </c>
      <c r="R150" t="str">
        <f>IFERROR(VLOOKUP('Schritt 2a Wärmeverbr. Kat. 1-4'!$D150,Gebäudekat.!$C$6:$G$72,5,FALSE),"")</f>
        <v/>
      </c>
      <c r="S150">
        <f>IFERROR(('Schritt 2a Wärmeverbr. Kat. 1-4'!M150-(M150*U150)),"")</f>
        <v>0</v>
      </c>
      <c r="T150">
        <f>IFERROR('Schritt 2a Wärmeverbr. Kat. 1-4'!M150*U150,"")</f>
        <v>0</v>
      </c>
      <c r="U150">
        <f>IF('Schritt 2a Wärmeverbr. Kat. 1-4'!J150="","",'Schritt 2a Wärmeverbr. Kat. 1-4'!J150/100)</f>
        <v>0</v>
      </c>
      <c r="V150" s="36" t="str">
        <f>IF('Schritt 2a Wärmeverbr. Kat. 1-4'!K150&lt;&gt;"",DATE(YEAR('Schritt 2a Wärmeverbr. Kat. 1-4'!K150),MONTH('Schritt 2a Wärmeverbr. Kat. 1-4'!K150),1),"")</f>
        <v/>
      </c>
      <c r="W150" t="str">
        <f>IFERROR(IF(AA150=1,0,S150*Witterungsbereinigung!F143+'Schritt 2a Wärmeverbr. Kat. 1-4'!T150),"")</f>
        <v/>
      </c>
      <c r="X150">
        <f t="shared" si="25"/>
        <v>0</v>
      </c>
      <c r="Y150">
        <f t="shared" si="26"/>
        <v>1</v>
      </c>
      <c r="Z150" t="b">
        <f t="shared" si="23"/>
        <v>1</v>
      </c>
      <c r="AA150" t="str">
        <f t="shared" si="24"/>
        <v/>
      </c>
      <c r="AB150" s="234" t="str">
        <f t="shared" si="27"/>
        <v/>
      </c>
    </row>
    <row r="151" spans="1:28" x14ac:dyDescent="0.25">
      <c r="A151" s="486">
        <v>142</v>
      </c>
      <c r="B151" s="550"/>
      <c r="C151" s="71"/>
      <c r="D151" s="71"/>
      <c r="E151" s="638"/>
      <c r="F151" s="447"/>
      <c r="G151" s="448"/>
      <c r="H151" s="221"/>
      <c r="I151" s="125"/>
      <c r="J151" s="191">
        <f>IFERROR(IF(I151="zentral",VLOOKUP(D151,Gebäudekat.!$C$6:$F$72,4,FALSE),0),0)</f>
        <v>0</v>
      </c>
      <c r="K151" s="65"/>
      <c r="L151" s="61"/>
      <c r="M151" s="168"/>
      <c r="N151" s="113" t="str">
        <f>IFERROR(IF(Witterungsbereinigung!F144="","",(W151)),"")</f>
        <v/>
      </c>
      <c r="O151" s="38" t="str">
        <f t="shared" si="21"/>
        <v/>
      </c>
      <c r="P151" s="114" t="str">
        <f t="shared" si="22"/>
        <v/>
      </c>
      <c r="Q151" s="101" t="str">
        <f>IFERROR(IF($P151="","",($P151/VLOOKUP($D151,Gebäudekat.!$C$6:$D$72,2,FALSE))-1),"k.A.")</f>
        <v/>
      </c>
      <c r="R151" t="str">
        <f>IFERROR(VLOOKUP('Schritt 2a Wärmeverbr. Kat. 1-4'!$D151,Gebäudekat.!$C$6:$G$72,5,FALSE),"")</f>
        <v/>
      </c>
      <c r="S151">
        <f>IFERROR(('Schritt 2a Wärmeverbr. Kat. 1-4'!M151-(M151*U151)),"")</f>
        <v>0</v>
      </c>
      <c r="T151">
        <f>IFERROR('Schritt 2a Wärmeverbr. Kat. 1-4'!M151*U151,"")</f>
        <v>0</v>
      </c>
      <c r="U151">
        <f>IF('Schritt 2a Wärmeverbr. Kat. 1-4'!J151="","",'Schritt 2a Wärmeverbr. Kat. 1-4'!J151/100)</f>
        <v>0</v>
      </c>
      <c r="V151" s="36" t="str">
        <f>IF('Schritt 2a Wärmeverbr. Kat. 1-4'!K151&lt;&gt;"",DATE(YEAR('Schritt 2a Wärmeverbr. Kat. 1-4'!K151),MONTH('Schritt 2a Wärmeverbr. Kat. 1-4'!K151),1),"")</f>
        <v/>
      </c>
      <c r="W151" t="str">
        <f>IFERROR(IF(AA151=1,0,S151*Witterungsbereinigung!F144+'Schritt 2a Wärmeverbr. Kat. 1-4'!T151),"")</f>
        <v/>
      </c>
      <c r="X151">
        <f t="shared" si="25"/>
        <v>0</v>
      </c>
      <c r="Y151">
        <f t="shared" si="26"/>
        <v>1</v>
      </c>
      <c r="Z151" t="b">
        <f t="shared" si="23"/>
        <v>1</v>
      </c>
      <c r="AA151" t="str">
        <f t="shared" si="24"/>
        <v/>
      </c>
      <c r="AB151" s="234" t="str">
        <f t="shared" si="27"/>
        <v/>
      </c>
    </row>
    <row r="152" spans="1:28" x14ac:dyDescent="0.25">
      <c r="A152" s="486">
        <v>143</v>
      </c>
      <c r="B152" s="550"/>
      <c r="C152" s="71"/>
      <c r="D152" s="71"/>
      <c r="E152" s="638"/>
      <c r="F152" s="447"/>
      <c r="G152" s="448"/>
      <c r="H152" s="221"/>
      <c r="I152" s="125"/>
      <c r="J152" s="191">
        <f>IFERROR(IF(I152="zentral",VLOOKUP(D152,Gebäudekat.!$C$6:$F$72,4,FALSE),0),0)</f>
        <v>0</v>
      </c>
      <c r="K152" s="65"/>
      <c r="L152" s="61"/>
      <c r="M152" s="168"/>
      <c r="N152" s="113" t="str">
        <f>IFERROR(IF(Witterungsbereinigung!F145="","",(W152)),"")</f>
        <v/>
      </c>
      <c r="O152" s="38" t="str">
        <f t="shared" si="21"/>
        <v/>
      </c>
      <c r="P152" s="114" t="str">
        <f t="shared" si="22"/>
        <v/>
      </c>
      <c r="Q152" s="101" t="str">
        <f>IFERROR(IF($P152="","",($P152/VLOOKUP($D152,Gebäudekat.!$C$6:$D$72,2,FALSE))-1),"k.A.")</f>
        <v/>
      </c>
      <c r="R152" t="str">
        <f>IFERROR(VLOOKUP('Schritt 2a Wärmeverbr. Kat. 1-4'!$D152,Gebäudekat.!$C$6:$G$72,5,FALSE),"")</f>
        <v/>
      </c>
      <c r="S152">
        <f>IFERROR(('Schritt 2a Wärmeverbr. Kat. 1-4'!M152-(M152*U152)),"")</f>
        <v>0</v>
      </c>
      <c r="T152">
        <f>IFERROR('Schritt 2a Wärmeverbr. Kat. 1-4'!M152*U152,"")</f>
        <v>0</v>
      </c>
      <c r="U152">
        <f>IF('Schritt 2a Wärmeverbr. Kat. 1-4'!J152="","",'Schritt 2a Wärmeverbr. Kat. 1-4'!J152/100)</f>
        <v>0</v>
      </c>
      <c r="V152" s="36" t="str">
        <f>IF('Schritt 2a Wärmeverbr. Kat. 1-4'!K152&lt;&gt;"",DATE(YEAR('Schritt 2a Wärmeverbr. Kat. 1-4'!K152),MONTH('Schritt 2a Wärmeverbr. Kat. 1-4'!K152),1),"")</f>
        <v/>
      </c>
      <c r="W152" t="str">
        <f>IFERROR(IF(AA152=1,0,S152*Witterungsbereinigung!F145+'Schritt 2a Wärmeverbr. Kat. 1-4'!T152),"")</f>
        <v/>
      </c>
      <c r="X152">
        <f t="shared" si="25"/>
        <v>0</v>
      </c>
      <c r="Y152">
        <f t="shared" si="26"/>
        <v>1</v>
      </c>
      <c r="Z152" t="b">
        <f t="shared" si="23"/>
        <v>1</v>
      </c>
      <c r="AA152" t="str">
        <f t="shared" si="24"/>
        <v/>
      </c>
      <c r="AB152" s="234" t="str">
        <f t="shared" si="27"/>
        <v/>
      </c>
    </row>
    <row r="153" spans="1:28" x14ac:dyDescent="0.25">
      <c r="A153" s="486">
        <v>144</v>
      </c>
      <c r="B153" s="550"/>
      <c r="C153" s="71"/>
      <c r="D153" s="71"/>
      <c r="E153" s="638"/>
      <c r="F153" s="447"/>
      <c r="G153" s="448"/>
      <c r="H153" s="221"/>
      <c r="I153" s="125"/>
      <c r="J153" s="191">
        <f>IFERROR(IF(I153="zentral",VLOOKUP(D153,Gebäudekat.!$C$6:$F$72,4,FALSE),0),0)</f>
        <v>0</v>
      </c>
      <c r="K153" s="65"/>
      <c r="L153" s="61"/>
      <c r="M153" s="168"/>
      <c r="N153" s="113" t="str">
        <f>IFERROR(IF(Witterungsbereinigung!F146="","",(W153)),"")</f>
        <v/>
      </c>
      <c r="O153" s="38" t="str">
        <f t="shared" si="21"/>
        <v/>
      </c>
      <c r="P153" s="114" t="str">
        <f t="shared" si="22"/>
        <v/>
      </c>
      <c r="Q153" s="101" t="str">
        <f>IFERROR(IF($P153="","",($P153/VLOOKUP($D153,Gebäudekat.!$C$6:$D$72,2,FALSE))-1),"k.A.")</f>
        <v/>
      </c>
      <c r="R153" t="str">
        <f>IFERROR(VLOOKUP('Schritt 2a Wärmeverbr. Kat. 1-4'!$D153,Gebäudekat.!$C$6:$G$72,5,FALSE),"")</f>
        <v/>
      </c>
      <c r="S153">
        <f>IFERROR(('Schritt 2a Wärmeverbr. Kat. 1-4'!M153-(M153*U153)),"")</f>
        <v>0</v>
      </c>
      <c r="T153">
        <f>IFERROR('Schritt 2a Wärmeverbr. Kat. 1-4'!M153*U153,"")</f>
        <v>0</v>
      </c>
      <c r="U153">
        <f>IF('Schritt 2a Wärmeverbr. Kat. 1-4'!J153="","",'Schritt 2a Wärmeverbr. Kat. 1-4'!J153/100)</f>
        <v>0</v>
      </c>
      <c r="V153" s="36" t="str">
        <f>IF('Schritt 2a Wärmeverbr. Kat. 1-4'!K153&lt;&gt;"",DATE(YEAR('Schritt 2a Wärmeverbr. Kat. 1-4'!K153),MONTH('Schritt 2a Wärmeverbr. Kat. 1-4'!K153),1),"")</f>
        <v/>
      </c>
      <c r="W153" t="str">
        <f>IFERROR(IF(AA153=1,0,S153*Witterungsbereinigung!F146+'Schritt 2a Wärmeverbr. Kat. 1-4'!T153),"")</f>
        <v/>
      </c>
      <c r="X153">
        <f t="shared" si="25"/>
        <v>0</v>
      </c>
      <c r="Y153">
        <f t="shared" si="26"/>
        <v>1</v>
      </c>
      <c r="Z153" t="b">
        <f t="shared" si="23"/>
        <v>1</v>
      </c>
      <c r="AA153" t="str">
        <f t="shared" si="24"/>
        <v/>
      </c>
      <c r="AB153" s="234" t="str">
        <f t="shared" si="27"/>
        <v/>
      </c>
    </row>
    <row r="154" spans="1:28" x14ac:dyDescent="0.25">
      <c r="A154" s="486">
        <v>145</v>
      </c>
      <c r="B154" s="550"/>
      <c r="C154" s="71"/>
      <c r="D154" s="71"/>
      <c r="E154" s="638"/>
      <c r="F154" s="447"/>
      <c r="G154" s="448"/>
      <c r="H154" s="221"/>
      <c r="I154" s="125"/>
      <c r="J154" s="191">
        <f>IFERROR(IF(I154="zentral",VLOOKUP(D154,Gebäudekat.!$C$6:$F$72,4,FALSE),0),0)</f>
        <v>0</v>
      </c>
      <c r="K154" s="65"/>
      <c r="L154" s="61"/>
      <c r="M154" s="168"/>
      <c r="N154" s="113" t="str">
        <f>IFERROR(IF(Witterungsbereinigung!F147="","",(W154)),"")</f>
        <v/>
      </c>
      <c r="O154" s="38" t="str">
        <f t="shared" si="21"/>
        <v/>
      </c>
      <c r="P154" s="114" t="str">
        <f t="shared" si="22"/>
        <v/>
      </c>
      <c r="Q154" s="101" t="str">
        <f>IFERROR(IF($P154="","",($P154/VLOOKUP($D154,Gebäudekat.!$C$6:$D$72,2,FALSE))-1),"k.A.")</f>
        <v/>
      </c>
      <c r="R154" t="str">
        <f>IFERROR(VLOOKUP('Schritt 2a Wärmeverbr. Kat. 1-4'!$D154,Gebäudekat.!$C$6:$G$72,5,FALSE),"")</f>
        <v/>
      </c>
      <c r="S154">
        <f>IFERROR(('Schritt 2a Wärmeverbr. Kat. 1-4'!M154-(M154*U154)),"")</f>
        <v>0</v>
      </c>
      <c r="T154">
        <f>IFERROR('Schritt 2a Wärmeverbr. Kat. 1-4'!M154*U154,"")</f>
        <v>0</v>
      </c>
      <c r="U154">
        <f>IF('Schritt 2a Wärmeverbr. Kat. 1-4'!J154="","",'Schritt 2a Wärmeverbr. Kat. 1-4'!J154/100)</f>
        <v>0</v>
      </c>
      <c r="V154" s="36" t="str">
        <f>IF('Schritt 2a Wärmeverbr. Kat. 1-4'!K154&lt;&gt;"",DATE(YEAR('Schritt 2a Wärmeverbr. Kat. 1-4'!K154),MONTH('Schritt 2a Wärmeverbr. Kat. 1-4'!K154),1),"")</f>
        <v/>
      </c>
      <c r="W154" t="str">
        <f>IFERROR(IF(AA154=1,0,S154*Witterungsbereinigung!F147+'Schritt 2a Wärmeverbr. Kat. 1-4'!T154),"")</f>
        <v/>
      </c>
      <c r="X154">
        <f t="shared" si="25"/>
        <v>0</v>
      </c>
      <c r="Y154">
        <f t="shared" si="26"/>
        <v>1</v>
      </c>
      <c r="Z154" t="b">
        <f t="shared" si="23"/>
        <v>1</v>
      </c>
      <c r="AA154" t="str">
        <f t="shared" si="24"/>
        <v/>
      </c>
      <c r="AB154" s="234" t="str">
        <f t="shared" si="27"/>
        <v/>
      </c>
    </row>
    <row r="155" spans="1:28" x14ac:dyDescent="0.25">
      <c r="A155" s="486">
        <v>146</v>
      </c>
      <c r="B155" s="550"/>
      <c r="C155" s="71"/>
      <c r="D155" s="71"/>
      <c r="E155" s="638"/>
      <c r="F155" s="447"/>
      <c r="G155" s="448"/>
      <c r="H155" s="221"/>
      <c r="I155" s="125"/>
      <c r="J155" s="191">
        <f>IFERROR(IF(I155="zentral",VLOOKUP(D155,Gebäudekat.!$C$6:$F$72,4,FALSE),0),0)</f>
        <v>0</v>
      </c>
      <c r="K155" s="65"/>
      <c r="L155" s="61"/>
      <c r="M155" s="168"/>
      <c r="N155" s="113" t="str">
        <f>IFERROR(IF(Witterungsbereinigung!F148="","",(W155)),"")</f>
        <v/>
      </c>
      <c r="O155" s="38" t="str">
        <f t="shared" si="21"/>
        <v/>
      </c>
      <c r="P155" s="114" t="str">
        <f t="shared" si="22"/>
        <v/>
      </c>
      <c r="Q155" s="101" t="str">
        <f>IFERROR(IF($P155="","",($P155/VLOOKUP($D155,Gebäudekat.!$C$6:$D$72,2,FALSE))-1),"k.A.")</f>
        <v/>
      </c>
      <c r="R155" t="str">
        <f>IFERROR(VLOOKUP('Schritt 2a Wärmeverbr. Kat. 1-4'!$D155,Gebäudekat.!$C$6:$G$72,5,FALSE),"")</f>
        <v/>
      </c>
      <c r="S155">
        <f>IFERROR(('Schritt 2a Wärmeverbr. Kat. 1-4'!M155-(M155*U155)),"")</f>
        <v>0</v>
      </c>
      <c r="T155">
        <f>IFERROR('Schritt 2a Wärmeverbr. Kat. 1-4'!M155*U155,"")</f>
        <v>0</v>
      </c>
      <c r="U155">
        <f>IF('Schritt 2a Wärmeverbr. Kat. 1-4'!J155="","",'Schritt 2a Wärmeverbr. Kat. 1-4'!J155/100)</f>
        <v>0</v>
      </c>
      <c r="V155" s="36" t="str">
        <f>IF('Schritt 2a Wärmeverbr. Kat. 1-4'!K155&lt;&gt;"",DATE(YEAR('Schritt 2a Wärmeverbr. Kat. 1-4'!K155),MONTH('Schritt 2a Wärmeverbr. Kat. 1-4'!K155),1),"")</f>
        <v/>
      </c>
      <c r="W155" t="str">
        <f>IFERROR(IF(AA155=1,0,S155*Witterungsbereinigung!F148+'Schritt 2a Wärmeverbr. Kat. 1-4'!T155),"")</f>
        <v/>
      </c>
      <c r="X155">
        <f t="shared" si="25"/>
        <v>0</v>
      </c>
      <c r="Y155">
        <f t="shared" si="26"/>
        <v>1</v>
      </c>
      <c r="Z155" t="b">
        <f t="shared" si="23"/>
        <v>1</v>
      </c>
      <c r="AA155" t="str">
        <f t="shared" si="24"/>
        <v/>
      </c>
      <c r="AB155" s="234" t="str">
        <f t="shared" si="27"/>
        <v/>
      </c>
    </row>
    <row r="156" spans="1:28" x14ac:dyDescent="0.25">
      <c r="A156" s="486">
        <v>147</v>
      </c>
      <c r="B156" s="550"/>
      <c r="C156" s="71"/>
      <c r="D156" s="71"/>
      <c r="E156" s="638"/>
      <c r="F156" s="447"/>
      <c r="G156" s="448"/>
      <c r="H156" s="221"/>
      <c r="I156" s="125"/>
      <c r="J156" s="191">
        <f>IFERROR(IF(I156="zentral",VLOOKUP(D156,Gebäudekat.!$C$6:$F$72,4,FALSE),0),0)</f>
        <v>0</v>
      </c>
      <c r="K156" s="65"/>
      <c r="L156" s="61"/>
      <c r="M156" s="168"/>
      <c r="N156" s="113" t="str">
        <f>IFERROR(IF(Witterungsbereinigung!F149="","",(W156)),"")</f>
        <v/>
      </c>
      <c r="O156" s="38" t="str">
        <f t="shared" si="21"/>
        <v/>
      </c>
      <c r="P156" s="114" t="str">
        <f t="shared" si="22"/>
        <v/>
      </c>
      <c r="Q156" s="101" t="str">
        <f>IFERROR(IF($P156="","",($P156/VLOOKUP($D156,Gebäudekat.!$C$6:$D$72,2,FALSE))-1),"k.A.")</f>
        <v/>
      </c>
      <c r="R156" t="str">
        <f>IFERROR(VLOOKUP('Schritt 2a Wärmeverbr. Kat. 1-4'!$D156,Gebäudekat.!$C$6:$G$72,5,FALSE),"")</f>
        <v/>
      </c>
      <c r="S156">
        <f>IFERROR(('Schritt 2a Wärmeverbr. Kat. 1-4'!M156-(M156*U156)),"")</f>
        <v>0</v>
      </c>
      <c r="T156">
        <f>IFERROR('Schritt 2a Wärmeverbr. Kat. 1-4'!M156*U156,"")</f>
        <v>0</v>
      </c>
      <c r="U156">
        <f>IF('Schritt 2a Wärmeverbr. Kat. 1-4'!J156="","",'Schritt 2a Wärmeverbr. Kat. 1-4'!J156/100)</f>
        <v>0</v>
      </c>
      <c r="V156" s="36" t="str">
        <f>IF('Schritt 2a Wärmeverbr. Kat. 1-4'!K156&lt;&gt;"",DATE(YEAR('Schritt 2a Wärmeverbr. Kat. 1-4'!K156),MONTH('Schritt 2a Wärmeverbr. Kat. 1-4'!K156),1),"")</f>
        <v/>
      </c>
      <c r="W156" t="str">
        <f>IFERROR(IF(AA156=1,0,S156*Witterungsbereinigung!F149+'Schritt 2a Wärmeverbr. Kat. 1-4'!T156),"")</f>
        <v/>
      </c>
      <c r="X156">
        <f t="shared" si="25"/>
        <v>0</v>
      </c>
      <c r="Y156">
        <f t="shared" si="26"/>
        <v>1</v>
      </c>
      <c r="Z156" t="b">
        <f t="shared" si="23"/>
        <v>1</v>
      </c>
      <c r="AA156" t="str">
        <f t="shared" si="24"/>
        <v/>
      </c>
      <c r="AB156" s="234" t="str">
        <f t="shared" si="27"/>
        <v/>
      </c>
    </row>
    <row r="157" spans="1:28" x14ac:dyDescent="0.25">
      <c r="A157" s="486">
        <v>148</v>
      </c>
      <c r="B157" s="550"/>
      <c r="C157" s="71"/>
      <c r="D157" s="71"/>
      <c r="E157" s="638"/>
      <c r="F157" s="447"/>
      <c r="G157" s="448"/>
      <c r="H157" s="221"/>
      <c r="I157" s="125"/>
      <c r="J157" s="191">
        <f>IFERROR(IF(I157="zentral",VLOOKUP(D157,Gebäudekat.!$C$6:$F$72,4,FALSE),0),0)</f>
        <v>0</v>
      </c>
      <c r="K157" s="65"/>
      <c r="L157" s="61"/>
      <c r="M157" s="168"/>
      <c r="N157" s="113" t="str">
        <f>IFERROR(IF(Witterungsbereinigung!F150="","",(W157)),"")</f>
        <v/>
      </c>
      <c r="O157" s="38" t="str">
        <f t="shared" si="21"/>
        <v/>
      </c>
      <c r="P157" s="114" t="str">
        <f t="shared" si="22"/>
        <v/>
      </c>
      <c r="Q157" s="101" t="str">
        <f>IFERROR(IF($P157="","",($P157/VLOOKUP($D157,Gebäudekat.!$C$6:$D$72,2,FALSE))-1),"k.A.")</f>
        <v/>
      </c>
      <c r="R157" t="str">
        <f>IFERROR(VLOOKUP('Schritt 2a Wärmeverbr. Kat. 1-4'!$D157,Gebäudekat.!$C$6:$G$72,5,FALSE),"")</f>
        <v/>
      </c>
      <c r="S157">
        <f>IFERROR(('Schritt 2a Wärmeverbr. Kat. 1-4'!M157-(M157*U157)),"")</f>
        <v>0</v>
      </c>
      <c r="T157">
        <f>IFERROR('Schritt 2a Wärmeverbr. Kat. 1-4'!M157*U157,"")</f>
        <v>0</v>
      </c>
      <c r="U157">
        <f>IF('Schritt 2a Wärmeverbr. Kat. 1-4'!J157="","",'Schritt 2a Wärmeverbr. Kat. 1-4'!J157/100)</f>
        <v>0</v>
      </c>
      <c r="V157" s="36" t="str">
        <f>IF('Schritt 2a Wärmeverbr. Kat. 1-4'!K157&lt;&gt;"",DATE(YEAR('Schritt 2a Wärmeverbr. Kat. 1-4'!K157),MONTH('Schritt 2a Wärmeverbr. Kat. 1-4'!K157),1),"")</f>
        <v/>
      </c>
      <c r="W157" t="str">
        <f>IFERROR(IF(AA157=1,0,S157*Witterungsbereinigung!F150+'Schritt 2a Wärmeverbr. Kat. 1-4'!T157),"")</f>
        <v/>
      </c>
      <c r="X157">
        <f t="shared" si="25"/>
        <v>0</v>
      </c>
      <c r="Y157">
        <f t="shared" si="26"/>
        <v>1</v>
      </c>
      <c r="Z157" t="b">
        <f t="shared" si="23"/>
        <v>1</v>
      </c>
      <c r="AA157" t="str">
        <f t="shared" si="24"/>
        <v/>
      </c>
      <c r="AB157" s="234" t="str">
        <f t="shared" si="27"/>
        <v/>
      </c>
    </row>
    <row r="158" spans="1:28" x14ac:dyDescent="0.25">
      <c r="A158" s="486">
        <v>149</v>
      </c>
      <c r="B158" s="550"/>
      <c r="C158" s="71"/>
      <c r="D158" s="71"/>
      <c r="E158" s="638"/>
      <c r="F158" s="447"/>
      <c r="G158" s="448"/>
      <c r="H158" s="221"/>
      <c r="I158" s="125"/>
      <c r="J158" s="191">
        <f>IFERROR(IF(I158="zentral",VLOOKUP(D158,Gebäudekat.!$C$6:$F$72,4,FALSE),0),0)</f>
        <v>0</v>
      </c>
      <c r="K158" s="65"/>
      <c r="L158" s="61"/>
      <c r="M158" s="168"/>
      <c r="N158" s="113" t="str">
        <f>IFERROR(IF(Witterungsbereinigung!F151="","",(W158)),"")</f>
        <v/>
      </c>
      <c r="O158" s="38" t="str">
        <f t="shared" si="21"/>
        <v/>
      </c>
      <c r="P158" s="114" t="str">
        <f t="shared" si="22"/>
        <v/>
      </c>
      <c r="Q158" s="101" t="str">
        <f>IFERROR(IF($P158="","",($P158/VLOOKUP($D158,Gebäudekat.!$C$6:$D$72,2,FALSE))-1),"k.A.")</f>
        <v/>
      </c>
      <c r="R158" t="str">
        <f>IFERROR(VLOOKUP('Schritt 2a Wärmeverbr. Kat. 1-4'!$D158,Gebäudekat.!$C$6:$G$72,5,FALSE),"")</f>
        <v/>
      </c>
      <c r="S158">
        <f>IFERROR(('Schritt 2a Wärmeverbr. Kat. 1-4'!M158-(M158*U158)),"")</f>
        <v>0</v>
      </c>
      <c r="T158">
        <f>IFERROR('Schritt 2a Wärmeverbr. Kat. 1-4'!M158*U158,"")</f>
        <v>0</v>
      </c>
      <c r="U158">
        <f>IF('Schritt 2a Wärmeverbr. Kat. 1-4'!J158="","",'Schritt 2a Wärmeverbr. Kat. 1-4'!J158/100)</f>
        <v>0</v>
      </c>
      <c r="V158" s="36" t="str">
        <f>IF('Schritt 2a Wärmeverbr. Kat. 1-4'!K158&lt;&gt;"",DATE(YEAR('Schritt 2a Wärmeverbr. Kat. 1-4'!K158),MONTH('Schritt 2a Wärmeverbr. Kat. 1-4'!K158),1),"")</f>
        <v/>
      </c>
      <c r="W158" t="str">
        <f>IFERROR(IF(AA158=1,0,S158*Witterungsbereinigung!F151+'Schritt 2a Wärmeverbr. Kat. 1-4'!T158),"")</f>
        <v/>
      </c>
      <c r="X158">
        <f t="shared" si="25"/>
        <v>0</v>
      </c>
      <c r="Y158">
        <f t="shared" si="26"/>
        <v>1</v>
      </c>
      <c r="Z158" t="b">
        <f t="shared" si="23"/>
        <v>1</v>
      </c>
      <c r="AA158" t="str">
        <f t="shared" si="24"/>
        <v/>
      </c>
      <c r="AB158" s="234" t="str">
        <f t="shared" si="27"/>
        <v/>
      </c>
    </row>
    <row r="159" spans="1:28" x14ac:dyDescent="0.25">
      <c r="A159" s="486">
        <v>150</v>
      </c>
      <c r="B159" s="550"/>
      <c r="C159" s="71"/>
      <c r="D159" s="71"/>
      <c r="E159" s="638"/>
      <c r="F159" s="447"/>
      <c r="G159" s="448"/>
      <c r="H159" s="221"/>
      <c r="I159" s="125"/>
      <c r="J159" s="191">
        <f>IFERROR(IF(I159="zentral",VLOOKUP(D159,Gebäudekat.!$C$6:$F$72,4,FALSE),0),0)</f>
        <v>0</v>
      </c>
      <c r="K159" s="65"/>
      <c r="L159" s="61"/>
      <c r="M159" s="168"/>
      <c r="N159" s="113" t="str">
        <f>IFERROR(IF(Witterungsbereinigung!F152="","",(W159)),"")</f>
        <v/>
      </c>
      <c r="O159" s="38" t="str">
        <f t="shared" si="21"/>
        <v/>
      </c>
      <c r="P159" s="114" t="str">
        <f t="shared" si="22"/>
        <v/>
      </c>
      <c r="Q159" s="101" t="str">
        <f>IFERROR(IF($P159="","",($P159/VLOOKUP($D159,Gebäudekat.!$C$6:$D$72,2,FALSE))-1),"k.A.")</f>
        <v/>
      </c>
      <c r="R159" t="str">
        <f>IFERROR(VLOOKUP('Schritt 2a Wärmeverbr. Kat. 1-4'!$D159,Gebäudekat.!$C$6:$G$72,5,FALSE),"")</f>
        <v/>
      </c>
      <c r="S159">
        <f>IFERROR(('Schritt 2a Wärmeverbr. Kat. 1-4'!M159-(M159*U159)),"")</f>
        <v>0</v>
      </c>
      <c r="T159">
        <f>IFERROR('Schritt 2a Wärmeverbr. Kat. 1-4'!M159*U159,"")</f>
        <v>0</v>
      </c>
      <c r="U159">
        <f>IF('Schritt 2a Wärmeverbr. Kat. 1-4'!J159="","",'Schritt 2a Wärmeverbr. Kat. 1-4'!J159/100)</f>
        <v>0</v>
      </c>
      <c r="V159" s="36" t="str">
        <f>IF('Schritt 2a Wärmeverbr. Kat. 1-4'!K159&lt;&gt;"",DATE(YEAR('Schritt 2a Wärmeverbr. Kat. 1-4'!K159),MONTH('Schritt 2a Wärmeverbr. Kat. 1-4'!K159),1),"")</f>
        <v/>
      </c>
      <c r="W159" t="str">
        <f>IFERROR(IF(AA159=1,0,S159*Witterungsbereinigung!F152+'Schritt 2a Wärmeverbr. Kat. 1-4'!T159),"")</f>
        <v/>
      </c>
      <c r="X159">
        <f t="shared" si="25"/>
        <v>0</v>
      </c>
      <c r="Y159">
        <f t="shared" si="26"/>
        <v>1</v>
      </c>
      <c r="Z159" t="b">
        <f t="shared" si="23"/>
        <v>1</v>
      </c>
      <c r="AA159" t="str">
        <f t="shared" si="24"/>
        <v/>
      </c>
      <c r="AB159" s="234" t="str">
        <f t="shared" si="27"/>
        <v/>
      </c>
    </row>
    <row r="160" spans="1:28" x14ac:dyDescent="0.25">
      <c r="A160" s="486">
        <v>151</v>
      </c>
      <c r="B160" s="550"/>
      <c r="C160" s="71"/>
      <c r="D160" s="71"/>
      <c r="E160" s="638"/>
      <c r="F160" s="447"/>
      <c r="G160" s="448"/>
      <c r="H160" s="221"/>
      <c r="I160" s="125"/>
      <c r="J160" s="191">
        <f>IFERROR(IF(I160="zentral",VLOOKUP(D160,Gebäudekat.!$C$6:$F$72,4,FALSE),0),0)</f>
        <v>0</v>
      </c>
      <c r="K160" s="65"/>
      <c r="L160" s="61"/>
      <c r="M160" s="168"/>
      <c r="N160" s="113" t="str">
        <f>IFERROR(IF(Witterungsbereinigung!F153="","",(W160)),"")</f>
        <v/>
      </c>
      <c r="O160" s="38" t="str">
        <f t="shared" si="21"/>
        <v/>
      </c>
      <c r="P160" s="114" t="str">
        <f t="shared" si="22"/>
        <v/>
      </c>
      <c r="Q160" s="101" t="str">
        <f>IFERROR(IF($P160="","",($P160/VLOOKUP($D160,Gebäudekat.!$C$6:$D$72,2,FALSE))-1),"k.A.")</f>
        <v/>
      </c>
      <c r="R160" t="str">
        <f>IFERROR(VLOOKUP('Schritt 2a Wärmeverbr. Kat. 1-4'!$D160,Gebäudekat.!$C$6:$G$72,5,FALSE),"")</f>
        <v/>
      </c>
      <c r="S160">
        <f>IFERROR(('Schritt 2a Wärmeverbr. Kat. 1-4'!M160-(M160*U160)),"")</f>
        <v>0</v>
      </c>
      <c r="T160">
        <f>IFERROR('Schritt 2a Wärmeverbr. Kat. 1-4'!M160*U160,"")</f>
        <v>0</v>
      </c>
      <c r="U160">
        <f>IF('Schritt 2a Wärmeverbr. Kat. 1-4'!J160="","",'Schritt 2a Wärmeverbr. Kat. 1-4'!J160/100)</f>
        <v>0</v>
      </c>
      <c r="V160" s="36" t="str">
        <f>IF('Schritt 2a Wärmeverbr. Kat. 1-4'!K160&lt;&gt;"",DATE(YEAR('Schritt 2a Wärmeverbr. Kat. 1-4'!K160),MONTH('Schritt 2a Wärmeverbr. Kat. 1-4'!K160),1),"")</f>
        <v/>
      </c>
      <c r="W160" t="str">
        <f>IFERROR(IF(AA160=1,0,S160*Witterungsbereinigung!F153+'Schritt 2a Wärmeverbr. Kat. 1-4'!T160),"")</f>
        <v/>
      </c>
      <c r="X160">
        <f t="shared" si="25"/>
        <v>0</v>
      </c>
      <c r="Y160">
        <f t="shared" si="26"/>
        <v>1</v>
      </c>
      <c r="Z160" t="b">
        <f t="shared" si="23"/>
        <v>1</v>
      </c>
      <c r="AA160" t="str">
        <f t="shared" si="24"/>
        <v/>
      </c>
      <c r="AB160" s="234" t="str">
        <f t="shared" si="27"/>
        <v/>
      </c>
    </row>
    <row r="161" spans="1:28" x14ac:dyDescent="0.25">
      <c r="A161" s="486">
        <v>152</v>
      </c>
      <c r="B161" s="550"/>
      <c r="C161" s="71"/>
      <c r="D161" s="71"/>
      <c r="E161" s="638"/>
      <c r="F161" s="447"/>
      <c r="G161" s="448"/>
      <c r="H161" s="221"/>
      <c r="I161" s="125"/>
      <c r="J161" s="191">
        <f>IFERROR(IF(I161="zentral",VLOOKUP(D161,Gebäudekat.!$C$6:$F$72,4,FALSE),0),0)</f>
        <v>0</v>
      </c>
      <c r="K161" s="65"/>
      <c r="L161" s="61"/>
      <c r="M161" s="168"/>
      <c r="N161" s="113" t="str">
        <f>IFERROR(IF(Witterungsbereinigung!F154="","",(W161)),"")</f>
        <v/>
      </c>
      <c r="O161" s="38" t="str">
        <f t="shared" si="21"/>
        <v/>
      </c>
      <c r="P161" s="114" t="str">
        <f t="shared" si="22"/>
        <v/>
      </c>
      <c r="Q161" s="101" t="str">
        <f>IFERROR(IF($P161="","",($P161/VLOOKUP($D161,Gebäudekat.!$C$6:$D$72,2,FALSE))-1),"k.A.")</f>
        <v/>
      </c>
      <c r="R161" t="str">
        <f>IFERROR(VLOOKUP('Schritt 2a Wärmeverbr. Kat. 1-4'!$D161,Gebäudekat.!$C$6:$G$72,5,FALSE),"")</f>
        <v/>
      </c>
      <c r="S161">
        <f>IFERROR(('Schritt 2a Wärmeverbr. Kat. 1-4'!M161-(M161*U161)),"")</f>
        <v>0</v>
      </c>
      <c r="T161">
        <f>IFERROR('Schritt 2a Wärmeverbr. Kat. 1-4'!M161*U161,"")</f>
        <v>0</v>
      </c>
      <c r="U161">
        <f>IF('Schritt 2a Wärmeverbr. Kat. 1-4'!J161="","",'Schritt 2a Wärmeverbr. Kat. 1-4'!J161/100)</f>
        <v>0</v>
      </c>
      <c r="V161" s="36" t="str">
        <f>IF('Schritt 2a Wärmeverbr. Kat. 1-4'!K161&lt;&gt;"",DATE(YEAR('Schritt 2a Wärmeverbr. Kat. 1-4'!K161),MONTH('Schritt 2a Wärmeverbr. Kat. 1-4'!K161),1),"")</f>
        <v/>
      </c>
      <c r="W161" t="str">
        <f>IFERROR(IF(AA161=1,0,S161*Witterungsbereinigung!F154+'Schritt 2a Wärmeverbr. Kat. 1-4'!T161),"")</f>
        <v/>
      </c>
      <c r="X161">
        <f t="shared" si="25"/>
        <v>0</v>
      </c>
      <c r="Y161">
        <f t="shared" si="26"/>
        <v>1</v>
      </c>
      <c r="Z161" t="b">
        <f t="shared" si="23"/>
        <v>1</v>
      </c>
      <c r="AA161" t="str">
        <f t="shared" si="24"/>
        <v/>
      </c>
      <c r="AB161" s="234" t="str">
        <f t="shared" si="27"/>
        <v/>
      </c>
    </row>
    <row r="162" spans="1:28" x14ac:dyDescent="0.25">
      <c r="A162" s="486">
        <v>153</v>
      </c>
      <c r="B162" s="550"/>
      <c r="C162" s="71"/>
      <c r="D162" s="71"/>
      <c r="E162" s="638"/>
      <c r="F162" s="447"/>
      <c r="G162" s="448"/>
      <c r="H162" s="221"/>
      <c r="I162" s="125"/>
      <c r="J162" s="191">
        <f>IFERROR(IF(I162="zentral",VLOOKUP(D162,Gebäudekat.!$C$6:$F$72,4,FALSE),0),0)</f>
        <v>0</v>
      </c>
      <c r="K162" s="65"/>
      <c r="L162" s="61"/>
      <c r="M162" s="168"/>
      <c r="N162" s="113" t="str">
        <f>IFERROR(IF(Witterungsbereinigung!F155="","",(W162)),"")</f>
        <v/>
      </c>
      <c r="O162" s="38" t="str">
        <f t="shared" si="21"/>
        <v/>
      </c>
      <c r="P162" s="114" t="str">
        <f t="shared" si="22"/>
        <v/>
      </c>
      <c r="Q162" s="101" t="str">
        <f>IFERROR(IF($P162="","",($P162/VLOOKUP($D162,Gebäudekat.!$C$6:$D$72,2,FALSE))-1),"k.A.")</f>
        <v/>
      </c>
      <c r="R162" t="str">
        <f>IFERROR(VLOOKUP('Schritt 2a Wärmeverbr. Kat. 1-4'!$D162,Gebäudekat.!$C$6:$G$72,5,FALSE),"")</f>
        <v/>
      </c>
      <c r="S162">
        <f>IFERROR(('Schritt 2a Wärmeverbr. Kat. 1-4'!M162-(M162*U162)),"")</f>
        <v>0</v>
      </c>
      <c r="T162">
        <f>IFERROR('Schritt 2a Wärmeverbr. Kat. 1-4'!M162*U162,"")</f>
        <v>0</v>
      </c>
      <c r="U162">
        <f>IF('Schritt 2a Wärmeverbr. Kat. 1-4'!J162="","",'Schritt 2a Wärmeverbr. Kat. 1-4'!J162/100)</f>
        <v>0</v>
      </c>
      <c r="V162" s="36" t="str">
        <f>IF('Schritt 2a Wärmeverbr. Kat. 1-4'!K162&lt;&gt;"",DATE(YEAR('Schritt 2a Wärmeverbr. Kat. 1-4'!K162),MONTH('Schritt 2a Wärmeverbr. Kat. 1-4'!K162),1),"")</f>
        <v/>
      </c>
      <c r="W162" t="str">
        <f>IFERROR(IF(AA162=1,0,S162*Witterungsbereinigung!F155+'Schritt 2a Wärmeverbr. Kat. 1-4'!T162),"")</f>
        <v/>
      </c>
      <c r="X162">
        <f t="shared" si="25"/>
        <v>0</v>
      </c>
      <c r="Y162">
        <f t="shared" si="26"/>
        <v>1</v>
      </c>
      <c r="Z162" t="b">
        <f t="shared" si="23"/>
        <v>1</v>
      </c>
      <c r="AA162" t="str">
        <f t="shared" si="24"/>
        <v/>
      </c>
      <c r="AB162" s="234" t="str">
        <f t="shared" si="27"/>
        <v/>
      </c>
    </row>
    <row r="163" spans="1:28" x14ac:dyDescent="0.25">
      <c r="A163" s="486">
        <v>154</v>
      </c>
      <c r="B163" s="550"/>
      <c r="C163" s="71"/>
      <c r="D163" s="71"/>
      <c r="E163" s="638"/>
      <c r="F163" s="447"/>
      <c r="G163" s="448"/>
      <c r="H163" s="221"/>
      <c r="I163" s="125"/>
      <c r="J163" s="191">
        <f>IFERROR(IF(I163="zentral",VLOOKUP(D163,Gebäudekat.!$C$6:$F$72,4,FALSE),0),0)</f>
        <v>0</v>
      </c>
      <c r="K163" s="65"/>
      <c r="L163" s="61"/>
      <c r="M163" s="168"/>
      <c r="N163" s="113" t="str">
        <f>IFERROR(IF(Witterungsbereinigung!F156="","",(W163)),"")</f>
        <v/>
      </c>
      <c r="O163" s="38" t="str">
        <f t="shared" si="21"/>
        <v/>
      </c>
      <c r="P163" s="114" t="str">
        <f t="shared" si="22"/>
        <v/>
      </c>
      <c r="Q163" s="101" t="str">
        <f>IFERROR(IF($P163="","",($P163/VLOOKUP($D163,Gebäudekat.!$C$6:$D$72,2,FALSE))-1),"k.A.")</f>
        <v/>
      </c>
      <c r="R163" t="str">
        <f>IFERROR(VLOOKUP('Schritt 2a Wärmeverbr. Kat. 1-4'!$D163,Gebäudekat.!$C$6:$G$72,5,FALSE),"")</f>
        <v/>
      </c>
      <c r="S163">
        <f>IFERROR(('Schritt 2a Wärmeverbr. Kat. 1-4'!M163-(M163*U163)),"")</f>
        <v>0</v>
      </c>
      <c r="T163">
        <f>IFERROR('Schritt 2a Wärmeverbr. Kat. 1-4'!M163*U163,"")</f>
        <v>0</v>
      </c>
      <c r="U163">
        <f>IF('Schritt 2a Wärmeverbr. Kat. 1-4'!J163="","",'Schritt 2a Wärmeverbr. Kat. 1-4'!J163/100)</f>
        <v>0</v>
      </c>
      <c r="V163" s="36" t="str">
        <f>IF('Schritt 2a Wärmeverbr. Kat. 1-4'!K163&lt;&gt;"",DATE(YEAR('Schritt 2a Wärmeverbr. Kat. 1-4'!K163),MONTH('Schritt 2a Wärmeverbr. Kat. 1-4'!K163),1),"")</f>
        <v/>
      </c>
      <c r="W163" t="str">
        <f>IFERROR(IF(AA163=1,0,S163*Witterungsbereinigung!F156+'Schritt 2a Wärmeverbr. Kat. 1-4'!T163),"")</f>
        <v/>
      </c>
      <c r="X163">
        <f t="shared" si="25"/>
        <v>0</v>
      </c>
      <c r="Y163">
        <f t="shared" si="26"/>
        <v>1</v>
      </c>
      <c r="Z163" t="b">
        <f t="shared" si="23"/>
        <v>1</v>
      </c>
      <c r="AA163" t="str">
        <f t="shared" si="24"/>
        <v/>
      </c>
      <c r="AB163" s="234" t="str">
        <f t="shared" si="27"/>
        <v/>
      </c>
    </row>
    <row r="164" spans="1:28" x14ac:dyDescent="0.25">
      <c r="A164" s="486">
        <v>155</v>
      </c>
      <c r="B164" s="550"/>
      <c r="C164" s="71"/>
      <c r="D164" s="71"/>
      <c r="E164" s="638"/>
      <c r="F164" s="447"/>
      <c r="G164" s="448"/>
      <c r="H164" s="221"/>
      <c r="I164" s="125"/>
      <c r="J164" s="191">
        <f>IFERROR(IF(I164="zentral",VLOOKUP(D164,Gebäudekat.!$C$6:$F$72,4,FALSE),0),0)</f>
        <v>0</v>
      </c>
      <c r="K164" s="65"/>
      <c r="L164" s="61"/>
      <c r="M164" s="168"/>
      <c r="N164" s="113" t="str">
        <f>IFERROR(IF(Witterungsbereinigung!F157="","",(W164)),"")</f>
        <v/>
      </c>
      <c r="O164" s="38" t="str">
        <f t="shared" si="21"/>
        <v/>
      </c>
      <c r="P164" s="114" t="str">
        <f t="shared" si="22"/>
        <v/>
      </c>
      <c r="Q164" s="101" t="str">
        <f>IFERROR(IF($P164="","",($P164/VLOOKUP($D164,Gebäudekat.!$C$6:$D$72,2,FALSE))-1),"k.A.")</f>
        <v/>
      </c>
      <c r="R164" t="str">
        <f>IFERROR(VLOOKUP('Schritt 2a Wärmeverbr. Kat. 1-4'!$D164,Gebäudekat.!$C$6:$G$72,5,FALSE),"")</f>
        <v/>
      </c>
      <c r="S164">
        <f>IFERROR(('Schritt 2a Wärmeverbr. Kat. 1-4'!M164-(M164*U164)),"")</f>
        <v>0</v>
      </c>
      <c r="T164">
        <f>IFERROR('Schritt 2a Wärmeverbr. Kat. 1-4'!M164*U164,"")</f>
        <v>0</v>
      </c>
      <c r="U164">
        <f>IF('Schritt 2a Wärmeverbr. Kat. 1-4'!J164="","",'Schritt 2a Wärmeverbr. Kat. 1-4'!J164/100)</f>
        <v>0</v>
      </c>
      <c r="V164" s="36" t="str">
        <f>IF('Schritt 2a Wärmeverbr. Kat. 1-4'!K164&lt;&gt;"",DATE(YEAR('Schritt 2a Wärmeverbr. Kat. 1-4'!K164),MONTH('Schritt 2a Wärmeverbr. Kat. 1-4'!K164),1),"")</f>
        <v/>
      </c>
      <c r="W164" t="str">
        <f>IFERROR(IF(AA164=1,0,S164*Witterungsbereinigung!F157+'Schritt 2a Wärmeverbr. Kat. 1-4'!T164),"")</f>
        <v/>
      </c>
      <c r="X164">
        <f t="shared" si="25"/>
        <v>0</v>
      </c>
      <c r="Y164">
        <f t="shared" si="26"/>
        <v>1</v>
      </c>
      <c r="Z164" t="b">
        <f t="shared" si="23"/>
        <v>1</v>
      </c>
      <c r="AA164" t="str">
        <f t="shared" si="24"/>
        <v/>
      </c>
      <c r="AB164" s="234" t="str">
        <f t="shared" si="27"/>
        <v/>
      </c>
    </row>
    <row r="165" spans="1:28" x14ac:dyDescent="0.25">
      <c r="A165" s="486">
        <v>156</v>
      </c>
      <c r="B165" s="550"/>
      <c r="C165" s="71"/>
      <c r="D165" s="71"/>
      <c r="E165" s="638"/>
      <c r="F165" s="447"/>
      <c r="G165" s="448"/>
      <c r="H165" s="221"/>
      <c r="I165" s="125"/>
      <c r="J165" s="191">
        <f>IFERROR(IF(I165="zentral",VLOOKUP(D165,Gebäudekat.!$C$6:$F$72,4,FALSE),0),0)</f>
        <v>0</v>
      </c>
      <c r="K165" s="65"/>
      <c r="L165" s="61"/>
      <c r="M165" s="168"/>
      <c r="N165" s="113" t="str">
        <f>IFERROR(IF(Witterungsbereinigung!F158="","",(W165)),"")</f>
        <v/>
      </c>
      <c r="O165" s="38" t="str">
        <f t="shared" si="21"/>
        <v/>
      </c>
      <c r="P165" s="114" t="str">
        <f t="shared" si="22"/>
        <v/>
      </c>
      <c r="Q165" s="101" t="str">
        <f>IFERROR(IF($P165="","",($P165/VLOOKUP($D165,Gebäudekat.!$C$6:$D$72,2,FALSE))-1),"k.A.")</f>
        <v/>
      </c>
      <c r="R165" t="str">
        <f>IFERROR(VLOOKUP('Schritt 2a Wärmeverbr. Kat. 1-4'!$D165,Gebäudekat.!$C$6:$G$72,5,FALSE),"")</f>
        <v/>
      </c>
      <c r="S165">
        <f>IFERROR(('Schritt 2a Wärmeverbr. Kat. 1-4'!M165-(M165*U165)),"")</f>
        <v>0</v>
      </c>
      <c r="T165">
        <f>IFERROR('Schritt 2a Wärmeverbr. Kat. 1-4'!M165*U165,"")</f>
        <v>0</v>
      </c>
      <c r="U165">
        <f>IF('Schritt 2a Wärmeverbr. Kat. 1-4'!J165="","",'Schritt 2a Wärmeverbr. Kat. 1-4'!J165/100)</f>
        <v>0</v>
      </c>
      <c r="V165" s="36" t="str">
        <f>IF('Schritt 2a Wärmeverbr. Kat. 1-4'!K165&lt;&gt;"",DATE(YEAR('Schritt 2a Wärmeverbr. Kat. 1-4'!K165),MONTH('Schritt 2a Wärmeverbr. Kat. 1-4'!K165),1),"")</f>
        <v/>
      </c>
      <c r="W165" t="str">
        <f>IFERROR(IF(AA165=1,0,S165*Witterungsbereinigung!F158+'Schritt 2a Wärmeverbr. Kat. 1-4'!T165),"")</f>
        <v/>
      </c>
      <c r="X165">
        <f t="shared" si="25"/>
        <v>0</v>
      </c>
      <c r="Y165">
        <f t="shared" si="26"/>
        <v>1</v>
      </c>
      <c r="Z165" t="b">
        <f t="shared" si="23"/>
        <v>1</v>
      </c>
      <c r="AA165" t="str">
        <f t="shared" si="24"/>
        <v/>
      </c>
      <c r="AB165" s="234" t="str">
        <f t="shared" si="27"/>
        <v/>
      </c>
    </row>
    <row r="166" spans="1:28" x14ac:dyDescent="0.25">
      <c r="A166" s="486">
        <v>157</v>
      </c>
      <c r="B166" s="550"/>
      <c r="C166" s="71"/>
      <c r="D166" s="71"/>
      <c r="E166" s="638"/>
      <c r="F166" s="447"/>
      <c r="G166" s="448"/>
      <c r="H166" s="221"/>
      <c r="I166" s="125"/>
      <c r="J166" s="191">
        <f>IFERROR(IF(I166="zentral",VLOOKUP(D166,Gebäudekat.!$C$6:$F$72,4,FALSE),0),0)</f>
        <v>0</v>
      </c>
      <c r="K166" s="65"/>
      <c r="L166" s="61"/>
      <c r="M166" s="168"/>
      <c r="N166" s="113" t="str">
        <f>IFERROR(IF(Witterungsbereinigung!F159="","",(W166)),"")</f>
        <v/>
      </c>
      <c r="O166" s="38" t="str">
        <f t="shared" si="21"/>
        <v/>
      </c>
      <c r="P166" s="114" t="str">
        <f t="shared" si="22"/>
        <v/>
      </c>
      <c r="Q166" s="101" t="str">
        <f>IFERROR(IF($P166="","",($P166/VLOOKUP($D166,Gebäudekat.!$C$6:$D$72,2,FALSE))-1),"k.A.")</f>
        <v/>
      </c>
      <c r="R166" t="str">
        <f>IFERROR(VLOOKUP('Schritt 2a Wärmeverbr. Kat. 1-4'!$D166,Gebäudekat.!$C$6:$G$72,5,FALSE),"")</f>
        <v/>
      </c>
      <c r="S166">
        <f>IFERROR(('Schritt 2a Wärmeverbr. Kat. 1-4'!M166-(M166*U166)),"")</f>
        <v>0</v>
      </c>
      <c r="T166">
        <f>IFERROR('Schritt 2a Wärmeverbr. Kat. 1-4'!M166*U166,"")</f>
        <v>0</v>
      </c>
      <c r="U166">
        <f>IF('Schritt 2a Wärmeverbr. Kat. 1-4'!J166="","",'Schritt 2a Wärmeverbr. Kat. 1-4'!J166/100)</f>
        <v>0</v>
      </c>
      <c r="V166" s="36" t="str">
        <f>IF('Schritt 2a Wärmeverbr. Kat. 1-4'!K166&lt;&gt;"",DATE(YEAR('Schritt 2a Wärmeverbr. Kat. 1-4'!K166),MONTH('Schritt 2a Wärmeverbr. Kat. 1-4'!K166),1),"")</f>
        <v/>
      </c>
      <c r="W166" t="str">
        <f>IFERROR(IF(AA166=1,0,S166*Witterungsbereinigung!F159+'Schritt 2a Wärmeverbr. Kat. 1-4'!T166),"")</f>
        <v/>
      </c>
      <c r="X166">
        <f t="shared" si="25"/>
        <v>0</v>
      </c>
      <c r="Y166">
        <f t="shared" si="26"/>
        <v>1</v>
      </c>
      <c r="Z166" t="b">
        <f t="shared" si="23"/>
        <v>1</v>
      </c>
      <c r="AA166" t="str">
        <f t="shared" si="24"/>
        <v/>
      </c>
      <c r="AB166" s="234" t="str">
        <f t="shared" si="27"/>
        <v/>
      </c>
    </row>
    <row r="167" spans="1:28" x14ac:dyDescent="0.25">
      <c r="A167" s="486">
        <v>158</v>
      </c>
      <c r="B167" s="550"/>
      <c r="C167" s="71"/>
      <c r="D167" s="71"/>
      <c r="E167" s="638"/>
      <c r="F167" s="447"/>
      <c r="G167" s="448"/>
      <c r="H167" s="221"/>
      <c r="I167" s="125"/>
      <c r="J167" s="191">
        <f>IFERROR(IF(I167="zentral",VLOOKUP(D167,Gebäudekat.!$C$6:$F$72,4,FALSE),0),0)</f>
        <v>0</v>
      </c>
      <c r="K167" s="65"/>
      <c r="L167" s="61"/>
      <c r="M167" s="168"/>
      <c r="N167" s="113" t="str">
        <f>IFERROR(IF(Witterungsbereinigung!F160="","",(W167)),"")</f>
        <v/>
      </c>
      <c r="O167" s="38" t="str">
        <f t="shared" si="21"/>
        <v/>
      </c>
      <c r="P167" s="114" t="str">
        <f t="shared" si="22"/>
        <v/>
      </c>
      <c r="Q167" s="101" t="str">
        <f>IFERROR(IF($P167="","",($P167/VLOOKUP($D167,Gebäudekat.!$C$6:$D$72,2,FALSE))-1),"k.A.")</f>
        <v/>
      </c>
      <c r="R167" t="str">
        <f>IFERROR(VLOOKUP('Schritt 2a Wärmeverbr. Kat. 1-4'!$D167,Gebäudekat.!$C$6:$G$72,5,FALSE),"")</f>
        <v/>
      </c>
      <c r="S167">
        <f>IFERROR(('Schritt 2a Wärmeverbr. Kat. 1-4'!M167-(M167*U167)),"")</f>
        <v>0</v>
      </c>
      <c r="T167">
        <f>IFERROR('Schritt 2a Wärmeverbr. Kat. 1-4'!M167*U167,"")</f>
        <v>0</v>
      </c>
      <c r="U167">
        <f>IF('Schritt 2a Wärmeverbr. Kat. 1-4'!J167="","",'Schritt 2a Wärmeverbr. Kat. 1-4'!J167/100)</f>
        <v>0</v>
      </c>
      <c r="V167" s="36" t="str">
        <f>IF('Schritt 2a Wärmeverbr. Kat. 1-4'!K167&lt;&gt;"",DATE(YEAR('Schritt 2a Wärmeverbr. Kat. 1-4'!K167),MONTH('Schritt 2a Wärmeverbr. Kat. 1-4'!K167),1),"")</f>
        <v/>
      </c>
      <c r="W167" t="str">
        <f>IFERROR(IF(AA167=1,0,S167*Witterungsbereinigung!F160+'Schritt 2a Wärmeverbr. Kat. 1-4'!T167),"")</f>
        <v/>
      </c>
      <c r="X167">
        <f t="shared" si="25"/>
        <v>0</v>
      </c>
      <c r="Y167">
        <f t="shared" si="26"/>
        <v>1</v>
      </c>
      <c r="Z167" t="b">
        <f t="shared" si="23"/>
        <v>1</v>
      </c>
      <c r="AA167" t="str">
        <f t="shared" si="24"/>
        <v/>
      </c>
      <c r="AB167" s="234" t="str">
        <f t="shared" si="27"/>
        <v/>
      </c>
    </row>
    <row r="168" spans="1:28" x14ac:dyDescent="0.25">
      <c r="A168" s="486">
        <v>159</v>
      </c>
      <c r="B168" s="550"/>
      <c r="C168" s="71"/>
      <c r="D168" s="71"/>
      <c r="E168" s="638"/>
      <c r="F168" s="447"/>
      <c r="G168" s="448"/>
      <c r="H168" s="221"/>
      <c r="I168" s="125"/>
      <c r="J168" s="191">
        <f>IFERROR(IF(I168="zentral",VLOOKUP(D168,Gebäudekat.!$C$6:$F$72,4,FALSE),0),0)</f>
        <v>0</v>
      </c>
      <c r="K168" s="65"/>
      <c r="L168" s="61"/>
      <c r="M168" s="168"/>
      <c r="N168" s="113" t="str">
        <f>IFERROR(IF(Witterungsbereinigung!F161="","",(W168)),"")</f>
        <v/>
      </c>
      <c r="O168" s="38" t="str">
        <f t="shared" si="21"/>
        <v/>
      </c>
      <c r="P168" s="114" t="str">
        <f t="shared" si="22"/>
        <v/>
      </c>
      <c r="Q168" s="101" t="str">
        <f>IFERROR(IF($P168="","",($P168/VLOOKUP($D168,Gebäudekat.!$C$6:$D$72,2,FALSE))-1),"k.A.")</f>
        <v/>
      </c>
      <c r="R168" t="str">
        <f>IFERROR(VLOOKUP('Schritt 2a Wärmeverbr. Kat. 1-4'!$D168,Gebäudekat.!$C$6:$G$72,5,FALSE),"")</f>
        <v/>
      </c>
      <c r="S168">
        <f>IFERROR(('Schritt 2a Wärmeverbr. Kat. 1-4'!M168-(M168*U168)),"")</f>
        <v>0</v>
      </c>
      <c r="T168">
        <f>IFERROR('Schritt 2a Wärmeverbr. Kat. 1-4'!M168*U168,"")</f>
        <v>0</v>
      </c>
      <c r="U168">
        <f>IF('Schritt 2a Wärmeverbr. Kat. 1-4'!J168="","",'Schritt 2a Wärmeverbr. Kat. 1-4'!J168/100)</f>
        <v>0</v>
      </c>
      <c r="V168" s="36" t="str">
        <f>IF('Schritt 2a Wärmeverbr. Kat. 1-4'!K168&lt;&gt;"",DATE(YEAR('Schritt 2a Wärmeverbr. Kat. 1-4'!K168),MONTH('Schritt 2a Wärmeverbr. Kat. 1-4'!K168),1),"")</f>
        <v/>
      </c>
      <c r="W168" t="str">
        <f>IFERROR(IF(AA168=1,0,S168*Witterungsbereinigung!F161+'Schritt 2a Wärmeverbr. Kat. 1-4'!T168),"")</f>
        <v/>
      </c>
      <c r="X168">
        <f t="shared" si="25"/>
        <v>0</v>
      </c>
      <c r="Y168">
        <f t="shared" si="26"/>
        <v>1</v>
      </c>
      <c r="Z168" t="b">
        <f t="shared" si="23"/>
        <v>1</v>
      </c>
      <c r="AA168" t="str">
        <f t="shared" si="24"/>
        <v/>
      </c>
      <c r="AB168" s="234" t="str">
        <f t="shared" si="27"/>
        <v/>
      </c>
    </row>
    <row r="169" spans="1:28" x14ac:dyDescent="0.25">
      <c r="A169" s="486">
        <v>160</v>
      </c>
      <c r="B169" s="550"/>
      <c r="C169" s="71"/>
      <c r="D169" s="71"/>
      <c r="E169" s="638"/>
      <c r="F169" s="447"/>
      <c r="G169" s="448"/>
      <c r="H169" s="221"/>
      <c r="I169" s="125"/>
      <c r="J169" s="191">
        <f>IFERROR(IF(I169="zentral",VLOOKUP(D169,Gebäudekat.!$C$6:$F$72,4,FALSE),0),0)</f>
        <v>0</v>
      </c>
      <c r="K169" s="65"/>
      <c r="L169" s="61"/>
      <c r="M169" s="168"/>
      <c r="N169" s="113" t="str">
        <f>IFERROR(IF(Witterungsbereinigung!F162="","",(W169)),"")</f>
        <v/>
      </c>
      <c r="O169" s="38" t="str">
        <f t="shared" si="21"/>
        <v/>
      </c>
      <c r="P169" s="114" t="str">
        <f t="shared" si="22"/>
        <v/>
      </c>
      <c r="Q169" s="101" t="str">
        <f>IFERROR(IF($P169="","",($P169/VLOOKUP($D169,Gebäudekat.!$C$6:$D$72,2,FALSE))-1),"k.A.")</f>
        <v/>
      </c>
      <c r="R169" t="str">
        <f>IFERROR(VLOOKUP('Schritt 2a Wärmeverbr. Kat. 1-4'!$D169,Gebäudekat.!$C$6:$G$72,5,FALSE),"")</f>
        <v/>
      </c>
      <c r="S169">
        <f>IFERROR(('Schritt 2a Wärmeverbr. Kat. 1-4'!M169-(M169*U169)),"")</f>
        <v>0</v>
      </c>
      <c r="T169">
        <f>IFERROR('Schritt 2a Wärmeverbr. Kat. 1-4'!M169*U169,"")</f>
        <v>0</v>
      </c>
      <c r="U169">
        <f>IF('Schritt 2a Wärmeverbr. Kat. 1-4'!J169="","",'Schritt 2a Wärmeverbr. Kat. 1-4'!J169/100)</f>
        <v>0</v>
      </c>
      <c r="V169" s="36" t="str">
        <f>IF('Schritt 2a Wärmeverbr. Kat. 1-4'!K169&lt;&gt;"",DATE(YEAR('Schritt 2a Wärmeverbr. Kat. 1-4'!K169),MONTH('Schritt 2a Wärmeverbr. Kat. 1-4'!K169),1),"")</f>
        <v/>
      </c>
      <c r="W169" t="str">
        <f>IFERROR(IF(AA169=1,0,S169*Witterungsbereinigung!F162+'Schritt 2a Wärmeverbr. Kat. 1-4'!T169),"")</f>
        <v/>
      </c>
      <c r="X169">
        <f t="shared" si="25"/>
        <v>0</v>
      </c>
      <c r="Y169">
        <f t="shared" si="26"/>
        <v>1</v>
      </c>
      <c r="Z169" t="b">
        <f t="shared" si="23"/>
        <v>1</v>
      </c>
      <c r="AA169" t="str">
        <f t="shared" si="24"/>
        <v/>
      </c>
      <c r="AB169" s="234" t="str">
        <f t="shared" si="27"/>
        <v/>
      </c>
    </row>
    <row r="170" spans="1:28" x14ac:dyDescent="0.25">
      <c r="A170" s="486">
        <v>161</v>
      </c>
      <c r="B170" s="550"/>
      <c r="C170" s="71"/>
      <c r="D170" s="71"/>
      <c r="E170" s="638"/>
      <c r="F170" s="447"/>
      <c r="G170" s="448"/>
      <c r="H170" s="221"/>
      <c r="I170" s="125"/>
      <c r="J170" s="191">
        <f>IFERROR(IF(I170="zentral",VLOOKUP(D170,Gebäudekat.!$C$6:$F$72,4,FALSE),0),0)</f>
        <v>0</v>
      </c>
      <c r="K170" s="65"/>
      <c r="L170" s="61"/>
      <c r="M170" s="168"/>
      <c r="N170" s="113" t="str">
        <f>IFERROR(IF(Witterungsbereinigung!F163="","",(W170)),"")</f>
        <v/>
      </c>
      <c r="O170" s="38" t="str">
        <f t="shared" si="21"/>
        <v/>
      </c>
      <c r="P170" s="114" t="str">
        <f t="shared" si="22"/>
        <v/>
      </c>
      <c r="Q170" s="101" t="str">
        <f>IFERROR(IF($P170="","",($P170/VLOOKUP($D170,Gebäudekat.!$C$6:$D$72,2,FALSE))-1),"k.A.")</f>
        <v/>
      </c>
      <c r="R170" t="str">
        <f>IFERROR(VLOOKUP('Schritt 2a Wärmeverbr. Kat. 1-4'!$D170,Gebäudekat.!$C$6:$G$72,5,FALSE),"")</f>
        <v/>
      </c>
      <c r="S170">
        <f>IFERROR(('Schritt 2a Wärmeverbr. Kat. 1-4'!M170-(M170*U170)),"")</f>
        <v>0</v>
      </c>
      <c r="T170">
        <f>IFERROR('Schritt 2a Wärmeverbr. Kat. 1-4'!M170*U170,"")</f>
        <v>0</v>
      </c>
      <c r="U170">
        <f>IF('Schritt 2a Wärmeverbr. Kat. 1-4'!J170="","",'Schritt 2a Wärmeverbr. Kat. 1-4'!J170/100)</f>
        <v>0</v>
      </c>
      <c r="V170" s="36" t="str">
        <f>IF('Schritt 2a Wärmeverbr. Kat. 1-4'!K170&lt;&gt;"",DATE(YEAR('Schritt 2a Wärmeverbr. Kat. 1-4'!K170),MONTH('Schritt 2a Wärmeverbr. Kat. 1-4'!K170),1),"")</f>
        <v/>
      </c>
      <c r="W170" t="str">
        <f>IFERROR(IF(AA170=1,0,S170*Witterungsbereinigung!F163+'Schritt 2a Wärmeverbr. Kat. 1-4'!T170),"")</f>
        <v/>
      </c>
      <c r="X170">
        <f t="shared" si="25"/>
        <v>0</v>
      </c>
      <c r="Y170">
        <f t="shared" si="26"/>
        <v>1</v>
      </c>
      <c r="Z170" t="b">
        <f t="shared" si="23"/>
        <v>1</v>
      </c>
      <c r="AA170" t="str">
        <f t="shared" si="24"/>
        <v/>
      </c>
      <c r="AB170" s="234" t="str">
        <f t="shared" si="27"/>
        <v/>
      </c>
    </row>
    <row r="171" spans="1:28" x14ac:dyDescent="0.25">
      <c r="A171" s="486">
        <v>162</v>
      </c>
      <c r="B171" s="550"/>
      <c r="C171" s="71"/>
      <c r="D171" s="71"/>
      <c r="E171" s="638"/>
      <c r="F171" s="447"/>
      <c r="G171" s="448"/>
      <c r="H171" s="221"/>
      <c r="I171" s="125"/>
      <c r="J171" s="191">
        <f>IFERROR(IF(I171="zentral",VLOOKUP(D171,Gebäudekat.!$C$6:$F$72,4,FALSE),0),0)</f>
        <v>0</v>
      </c>
      <c r="K171" s="65"/>
      <c r="L171" s="61"/>
      <c r="M171" s="168"/>
      <c r="N171" s="113" t="str">
        <f>IFERROR(IF(Witterungsbereinigung!F164="","",(W171)),"")</f>
        <v/>
      </c>
      <c r="O171" s="38" t="str">
        <f t="shared" si="21"/>
        <v/>
      </c>
      <c r="P171" s="114" t="str">
        <f t="shared" si="22"/>
        <v/>
      </c>
      <c r="Q171" s="101" t="str">
        <f>IFERROR(IF($P171="","",($P171/VLOOKUP($D171,Gebäudekat.!$C$6:$D$72,2,FALSE))-1),"k.A.")</f>
        <v/>
      </c>
      <c r="R171" t="str">
        <f>IFERROR(VLOOKUP('Schritt 2a Wärmeverbr. Kat. 1-4'!$D171,Gebäudekat.!$C$6:$G$72,5,FALSE),"")</f>
        <v/>
      </c>
      <c r="S171">
        <f>IFERROR(('Schritt 2a Wärmeverbr. Kat. 1-4'!M171-(M171*U171)),"")</f>
        <v>0</v>
      </c>
      <c r="T171">
        <f>IFERROR('Schritt 2a Wärmeverbr. Kat. 1-4'!M171*U171,"")</f>
        <v>0</v>
      </c>
      <c r="U171">
        <f>IF('Schritt 2a Wärmeverbr. Kat. 1-4'!J171="","",'Schritt 2a Wärmeverbr. Kat. 1-4'!J171/100)</f>
        <v>0</v>
      </c>
      <c r="V171" s="36" t="str">
        <f>IF('Schritt 2a Wärmeverbr. Kat. 1-4'!K171&lt;&gt;"",DATE(YEAR('Schritt 2a Wärmeverbr. Kat. 1-4'!K171),MONTH('Schritt 2a Wärmeverbr. Kat. 1-4'!K171),1),"")</f>
        <v/>
      </c>
      <c r="W171" t="str">
        <f>IFERROR(IF(AA171=1,0,S171*Witterungsbereinigung!F164+'Schritt 2a Wärmeverbr. Kat. 1-4'!T171),"")</f>
        <v/>
      </c>
      <c r="X171">
        <f t="shared" si="25"/>
        <v>0</v>
      </c>
      <c r="Y171">
        <f t="shared" si="26"/>
        <v>1</v>
      </c>
      <c r="Z171" t="b">
        <f t="shared" si="23"/>
        <v>1</v>
      </c>
      <c r="AA171" t="str">
        <f t="shared" si="24"/>
        <v/>
      </c>
      <c r="AB171" s="234" t="str">
        <f t="shared" si="27"/>
        <v/>
      </c>
    </row>
    <row r="172" spans="1:28" x14ac:dyDescent="0.25">
      <c r="A172" s="486">
        <v>163</v>
      </c>
      <c r="B172" s="550"/>
      <c r="C172" s="71"/>
      <c r="D172" s="71"/>
      <c r="E172" s="638"/>
      <c r="F172" s="447"/>
      <c r="G172" s="448"/>
      <c r="H172" s="221"/>
      <c r="I172" s="125"/>
      <c r="J172" s="191">
        <f>IFERROR(IF(I172="zentral",VLOOKUP(D172,Gebäudekat.!$C$6:$F$72,4,FALSE),0),0)</f>
        <v>0</v>
      </c>
      <c r="K172" s="65"/>
      <c r="L172" s="61"/>
      <c r="M172" s="168"/>
      <c r="N172" s="113" t="str">
        <f>IFERROR(IF(Witterungsbereinigung!F165="","",(W172)),"")</f>
        <v/>
      </c>
      <c r="O172" s="38" t="str">
        <f t="shared" si="21"/>
        <v/>
      </c>
      <c r="P172" s="114" t="str">
        <f t="shared" si="22"/>
        <v/>
      </c>
      <c r="Q172" s="101" t="str">
        <f>IFERROR(IF($P172="","",($P172/VLOOKUP($D172,Gebäudekat.!$C$6:$D$72,2,FALSE))-1),"k.A.")</f>
        <v/>
      </c>
      <c r="R172" t="str">
        <f>IFERROR(VLOOKUP('Schritt 2a Wärmeverbr. Kat. 1-4'!$D172,Gebäudekat.!$C$6:$G$72,5,FALSE),"")</f>
        <v/>
      </c>
      <c r="S172">
        <f>IFERROR(('Schritt 2a Wärmeverbr. Kat. 1-4'!M172-(M172*U172)),"")</f>
        <v>0</v>
      </c>
      <c r="T172">
        <f>IFERROR('Schritt 2a Wärmeverbr. Kat. 1-4'!M172*U172,"")</f>
        <v>0</v>
      </c>
      <c r="U172">
        <f>IF('Schritt 2a Wärmeverbr. Kat. 1-4'!J172="","",'Schritt 2a Wärmeverbr. Kat. 1-4'!J172/100)</f>
        <v>0</v>
      </c>
      <c r="V172" s="36" t="str">
        <f>IF('Schritt 2a Wärmeverbr. Kat. 1-4'!K172&lt;&gt;"",DATE(YEAR('Schritt 2a Wärmeverbr. Kat. 1-4'!K172),MONTH('Schritt 2a Wärmeverbr. Kat. 1-4'!K172),1),"")</f>
        <v/>
      </c>
      <c r="W172" t="str">
        <f>IFERROR(IF(AA172=1,0,S172*Witterungsbereinigung!F165+'Schritt 2a Wärmeverbr. Kat. 1-4'!T172),"")</f>
        <v/>
      </c>
      <c r="X172">
        <f t="shared" si="25"/>
        <v>0</v>
      </c>
      <c r="Y172">
        <f t="shared" si="26"/>
        <v>1</v>
      </c>
      <c r="Z172" t="b">
        <f t="shared" si="23"/>
        <v>1</v>
      </c>
      <c r="AA172" t="str">
        <f t="shared" si="24"/>
        <v/>
      </c>
      <c r="AB172" s="234" t="str">
        <f t="shared" si="27"/>
        <v/>
      </c>
    </row>
    <row r="173" spans="1:28" x14ac:dyDescent="0.25">
      <c r="A173" s="486">
        <v>164</v>
      </c>
      <c r="B173" s="550"/>
      <c r="C173" s="71"/>
      <c r="D173" s="71"/>
      <c r="E173" s="638"/>
      <c r="F173" s="447"/>
      <c r="G173" s="448"/>
      <c r="H173" s="221"/>
      <c r="I173" s="125"/>
      <c r="J173" s="191">
        <f>IFERROR(IF(I173="zentral",VLOOKUP(D173,Gebäudekat.!$C$6:$F$72,4,FALSE),0),0)</f>
        <v>0</v>
      </c>
      <c r="K173" s="65"/>
      <c r="L173" s="61"/>
      <c r="M173" s="168"/>
      <c r="N173" s="113" t="str">
        <f>IFERROR(IF(Witterungsbereinigung!F166="","",(W173)),"")</f>
        <v/>
      </c>
      <c r="O173" s="38" t="str">
        <f t="shared" si="21"/>
        <v/>
      </c>
      <c r="P173" s="114" t="str">
        <f t="shared" si="22"/>
        <v/>
      </c>
      <c r="Q173" s="101" t="str">
        <f>IFERROR(IF($P173="","",($P173/VLOOKUP($D173,Gebäudekat.!$C$6:$D$72,2,FALSE))-1),"k.A.")</f>
        <v/>
      </c>
      <c r="R173" t="str">
        <f>IFERROR(VLOOKUP('Schritt 2a Wärmeverbr. Kat. 1-4'!$D173,Gebäudekat.!$C$6:$G$72,5,FALSE),"")</f>
        <v/>
      </c>
      <c r="S173">
        <f>IFERROR(('Schritt 2a Wärmeverbr. Kat. 1-4'!M173-(M173*U173)),"")</f>
        <v>0</v>
      </c>
      <c r="T173">
        <f>IFERROR('Schritt 2a Wärmeverbr. Kat. 1-4'!M173*U173,"")</f>
        <v>0</v>
      </c>
      <c r="U173">
        <f>IF('Schritt 2a Wärmeverbr. Kat. 1-4'!J173="","",'Schritt 2a Wärmeverbr. Kat. 1-4'!J173/100)</f>
        <v>0</v>
      </c>
      <c r="V173" s="36" t="str">
        <f>IF('Schritt 2a Wärmeverbr. Kat. 1-4'!K173&lt;&gt;"",DATE(YEAR('Schritt 2a Wärmeverbr. Kat. 1-4'!K173),MONTH('Schritt 2a Wärmeverbr. Kat. 1-4'!K173),1),"")</f>
        <v/>
      </c>
      <c r="W173" t="str">
        <f>IFERROR(IF(AA173=1,0,S173*Witterungsbereinigung!F166+'Schritt 2a Wärmeverbr. Kat. 1-4'!T173),"")</f>
        <v/>
      </c>
      <c r="X173">
        <f t="shared" si="25"/>
        <v>0</v>
      </c>
      <c r="Y173">
        <f t="shared" si="26"/>
        <v>1</v>
      </c>
      <c r="Z173" t="b">
        <f t="shared" si="23"/>
        <v>1</v>
      </c>
      <c r="AA173" t="str">
        <f t="shared" si="24"/>
        <v/>
      </c>
      <c r="AB173" s="234" t="str">
        <f t="shared" si="27"/>
        <v/>
      </c>
    </row>
    <row r="174" spans="1:28" x14ac:dyDescent="0.25">
      <c r="A174" s="486">
        <v>165</v>
      </c>
      <c r="B174" s="550"/>
      <c r="C174" s="71"/>
      <c r="D174" s="71"/>
      <c r="E174" s="638"/>
      <c r="F174" s="447"/>
      <c r="G174" s="448"/>
      <c r="H174" s="221"/>
      <c r="I174" s="125"/>
      <c r="J174" s="191">
        <f>IFERROR(IF(I174="zentral",VLOOKUP(D174,Gebäudekat.!$C$6:$F$72,4,FALSE),0),0)</f>
        <v>0</v>
      </c>
      <c r="K174" s="65"/>
      <c r="L174" s="61"/>
      <c r="M174" s="168"/>
      <c r="N174" s="113" t="str">
        <f>IFERROR(IF(Witterungsbereinigung!F167="","",(W174)),"")</f>
        <v/>
      </c>
      <c r="O174" s="38" t="str">
        <f t="shared" si="21"/>
        <v/>
      </c>
      <c r="P174" s="114" t="str">
        <f t="shared" si="22"/>
        <v/>
      </c>
      <c r="Q174" s="101" t="str">
        <f>IFERROR(IF($P174="","",($P174/VLOOKUP($D174,Gebäudekat.!$C$6:$D$72,2,FALSE))-1),"k.A.")</f>
        <v/>
      </c>
      <c r="R174" t="str">
        <f>IFERROR(VLOOKUP('Schritt 2a Wärmeverbr. Kat. 1-4'!$D174,Gebäudekat.!$C$6:$G$72,5,FALSE),"")</f>
        <v/>
      </c>
      <c r="S174">
        <f>IFERROR(('Schritt 2a Wärmeverbr. Kat. 1-4'!M174-(M174*U174)),"")</f>
        <v>0</v>
      </c>
      <c r="T174">
        <f>IFERROR('Schritt 2a Wärmeverbr. Kat. 1-4'!M174*U174,"")</f>
        <v>0</v>
      </c>
      <c r="U174">
        <f>IF('Schritt 2a Wärmeverbr. Kat. 1-4'!J174="","",'Schritt 2a Wärmeverbr. Kat. 1-4'!J174/100)</f>
        <v>0</v>
      </c>
      <c r="V174" s="36" t="str">
        <f>IF('Schritt 2a Wärmeverbr. Kat. 1-4'!K174&lt;&gt;"",DATE(YEAR('Schritt 2a Wärmeverbr. Kat. 1-4'!K174),MONTH('Schritt 2a Wärmeverbr. Kat. 1-4'!K174),1),"")</f>
        <v/>
      </c>
      <c r="W174" t="str">
        <f>IFERROR(IF(AA174=1,0,S174*Witterungsbereinigung!F167+'Schritt 2a Wärmeverbr. Kat. 1-4'!T174),"")</f>
        <v/>
      </c>
      <c r="X174">
        <f t="shared" si="25"/>
        <v>0</v>
      </c>
      <c r="Y174">
        <f t="shared" si="26"/>
        <v>1</v>
      </c>
      <c r="Z174" t="b">
        <f t="shared" si="23"/>
        <v>1</v>
      </c>
      <c r="AA174" t="str">
        <f t="shared" si="24"/>
        <v/>
      </c>
      <c r="AB174" s="234" t="str">
        <f t="shared" si="27"/>
        <v/>
      </c>
    </row>
    <row r="175" spans="1:28" x14ac:dyDescent="0.25">
      <c r="A175" s="486">
        <v>166</v>
      </c>
      <c r="B175" s="550"/>
      <c r="C175" s="71"/>
      <c r="D175" s="71"/>
      <c r="E175" s="638"/>
      <c r="F175" s="447"/>
      <c r="G175" s="448"/>
      <c r="H175" s="221"/>
      <c r="I175" s="125"/>
      <c r="J175" s="191">
        <f>IFERROR(IF(I175="zentral",VLOOKUP(D175,Gebäudekat.!$C$6:$F$72,4,FALSE),0),0)</f>
        <v>0</v>
      </c>
      <c r="K175" s="65"/>
      <c r="L175" s="61"/>
      <c r="M175" s="168"/>
      <c r="N175" s="113" t="str">
        <f>IFERROR(IF(Witterungsbereinigung!F168="","",(W175)),"")</f>
        <v/>
      </c>
      <c r="O175" s="38" t="str">
        <f t="shared" si="21"/>
        <v/>
      </c>
      <c r="P175" s="114" t="str">
        <f t="shared" si="22"/>
        <v/>
      </c>
      <c r="Q175" s="101" t="str">
        <f>IFERROR(IF($P175="","",($P175/VLOOKUP($D175,Gebäudekat.!$C$6:$D$72,2,FALSE))-1),"k.A.")</f>
        <v/>
      </c>
      <c r="R175" t="str">
        <f>IFERROR(VLOOKUP('Schritt 2a Wärmeverbr. Kat. 1-4'!$D175,Gebäudekat.!$C$6:$G$72,5,FALSE),"")</f>
        <v/>
      </c>
      <c r="S175">
        <f>IFERROR(('Schritt 2a Wärmeverbr. Kat. 1-4'!M175-(M175*U175)),"")</f>
        <v>0</v>
      </c>
      <c r="T175">
        <f>IFERROR('Schritt 2a Wärmeverbr. Kat. 1-4'!M175*U175,"")</f>
        <v>0</v>
      </c>
      <c r="U175">
        <f>IF('Schritt 2a Wärmeverbr. Kat. 1-4'!J175="","",'Schritt 2a Wärmeverbr. Kat. 1-4'!J175/100)</f>
        <v>0</v>
      </c>
      <c r="V175" s="36" t="str">
        <f>IF('Schritt 2a Wärmeverbr. Kat. 1-4'!K175&lt;&gt;"",DATE(YEAR('Schritt 2a Wärmeverbr. Kat. 1-4'!K175),MONTH('Schritt 2a Wärmeverbr. Kat. 1-4'!K175),1),"")</f>
        <v/>
      </c>
      <c r="W175" t="str">
        <f>IFERROR(IF(AA175=1,0,S175*Witterungsbereinigung!F168+'Schritt 2a Wärmeverbr. Kat. 1-4'!T175),"")</f>
        <v/>
      </c>
      <c r="X175">
        <f t="shared" si="25"/>
        <v>0</v>
      </c>
      <c r="Y175">
        <f t="shared" si="26"/>
        <v>1</v>
      </c>
      <c r="Z175" t="b">
        <f t="shared" si="23"/>
        <v>1</v>
      </c>
      <c r="AA175" t="str">
        <f t="shared" si="24"/>
        <v/>
      </c>
      <c r="AB175" s="234" t="str">
        <f t="shared" si="27"/>
        <v/>
      </c>
    </row>
    <row r="176" spans="1:28" x14ac:dyDescent="0.25">
      <c r="A176" s="486">
        <v>167</v>
      </c>
      <c r="B176" s="550"/>
      <c r="C176" s="71"/>
      <c r="D176" s="71"/>
      <c r="E176" s="638"/>
      <c r="F176" s="447"/>
      <c r="G176" s="448"/>
      <c r="H176" s="221"/>
      <c r="I176" s="125"/>
      <c r="J176" s="191">
        <f>IFERROR(IF(I176="zentral",VLOOKUP(D176,Gebäudekat.!$C$6:$F$72,4,FALSE),0),0)</f>
        <v>0</v>
      </c>
      <c r="K176" s="65"/>
      <c r="L176" s="61"/>
      <c r="M176" s="168"/>
      <c r="N176" s="113" t="str">
        <f>IFERROR(IF(Witterungsbereinigung!F169="","",(W176)),"")</f>
        <v/>
      </c>
      <c r="O176" s="38" t="str">
        <f t="shared" si="21"/>
        <v/>
      </c>
      <c r="P176" s="114" t="str">
        <f t="shared" si="22"/>
        <v/>
      </c>
      <c r="Q176" s="101" t="str">
        <f>IFERROR(IF($P176="","",($P176/VLOOKUP($D176,Gebäudekat.!$C$6:$D$72,2,FALSE))-1),"k.A.")</f>
        <v/>
      </c>
      <c r="R176" t="str">
        <f>IFERROR(VLOOKUP('Schritt 2a Wärmeverbr. Kat. 1-4'!$D176,Gebäudekat.!$C$6:$G$72,5,FALSE),"")</f>
        <v/>
      </c>
      <c r="S176">
        <f>IFERROR(('Schritt 2a Wärmeverbr. Kat. 1-4'!M176-(M176*U176)),"")</f>
        <v>0</v>
      </c>
      <c r="T176">
        <f>IFERROR('Schritt 2a Wärmeverbr. Kat. 1-4'!M176*U176,"")</f>
        <v>0</v>
      </c>
      <c r="U176">
        <f>IF('Schritt 2a Wärmeverbr. Kat. 1-4'!J176="","",'Schritt 2a Wärmeverbr. Kat. 1-4'!J176/100)</f>
        <v>0</v>
      </c>
      <c r="V176" s="36" t="str">
        <f>IF('Schritt 2a Wärmeverbr. Kat. 1-4'!K176&lt;&gt;"",DATE(YEAR('Schritt 2a Wärmeverbr. Kat. 1-4'!K176),MONTH('Schritt 2a Wärmeverbr. Kat. 1-4'!K176),1),"")</f>
        <v/>
      </c>
      <c r="W176" t="str">
        <f>IFERROR(IF(AA176=1,0,S176*Witterungsbereinigung!F169+'Schritt 2a Wärmeverbr. Kat. 1-4'!T176),"")</f>
        <v/>
      </c>
      <c r="X176">
        <f t="shared" si="25"/>
        <v>0</v>
      </c>
      <c r="Y176">
        <f t="shared" si="26"/>
        <v>1</v>
      </c>
      <c r="Z176" t="b">
        <f t="shared" si="23"/>
        <v>1</v>
      </c>
      <c r="AA176" t="str">
        <f t="shared" si="24"/>
        <v/>
      </c>
      <c r="AB176" s="234" t="str">
        <f t="shared" si="27"/>
        <v/>
      </c>
    </row>
    <row r="177" spans="1:28" x14ac:dyDescent="0.25">
      <c r="A177" s="486">
        <v>168</v>
      </c>
      <c r="B177" s="550"/>
      <c r="C177" s="71"/>
      <c r="D177" s="71"/>
      <c r="E177" s="638"/>
      <c r="F177" s="447"/>
      <c r="G177" s="448"/>
      <c r="H177" s="221"/>
      <c r="I177" s="125"/>
      <c r="J177" s="191">
        <f>IFERROR(IF(I177="zentral",VLOOKUP(D177,Gebäudekat.!$C$6:$F$72,4,FALSE),0),0)</f>
        <v>0</v>
      </c>
      <c r="K177" s="65"/>
      <c r="L177" s="61"/>
      <c r="M177" s="168"/>
      <c r="N177" s="113" t="str">
        <f>IFERROR(IF(Witterungsbereinigung!F170="","",(W177)),"")</f>
        <v/>
      </c>
      <c r="O177" s="38" t="str">
        <f t="shared" si="21"/>
        <v/>
      </c>
      <c r="P177" s="114" t="str">
        <f t="shared" si="22"/>
        <v/>
      </c>
      <c r="Q177" s="101" t="str">
        <f>IFERROR(IF($P177="","",($P177/VLOOKUP($D177,Gebäudekat.!$C$6:$D$72,2,FALSE))-1),"k.A.")</f>
        <v/>
      </c>
      <c r="R177" t="str">
        <f>IFERROR(VLOOKUP('Schritt 2a Wärmeverbr. Kat. 1-4'!$D177,Gebäudekat.!$C$6:$G$72,5,FALSE),"")</f>
        <v/>
      </c>
      <c r="S177">
        <f>IFERROR(('Schritt 2a Wärmeverbr. Kat. 1-4'!M177-(M177*U177)),"")</f>
        <v>0</v>
      </c>
      <c r="T177">
        <f>IFERROR('Schritt 2a Wärmeverbr. Kat. 1-4'!M177*U177,"")</f>
        <v>0</v>
      </c>
      <c r="U177">
        <f>IF('Schritt 2a Wärmeverbr. Kat. 1-4'!J177="","",'Schritt 2a Wärmeverbr. Kat. 1-4'!J177/100)</f>
        <v>0</v>
      </c>
      <c r="V177" s="36" t="str">
        <f>IF('Schritt 2a Wärmeverbr. Kat. 1-4'!K177&lt;&gt;"",DATE(YEAR('Schritt 2a Wärmeverbr. Kat. 1-4'!K177),MONTH('Schritt 2a Wärmeverbr. Kat. 1-4'!K177),1),"")</f>
        <v/>
      </c>
      <c r="W177" t="str">
        <f>IFERROR(IF(AA177=1,0,S177*Witterungsbereinigung!F170+'Schritt 2a Wärmeverbr. Kat. 1-4'!T177),"")</f>
        <v/>
      </c>
      <c r="X177">
        <f t="shared" si="25"/>
        <v>0</v>
      </c>
      <c r="Y177">
        <f t="shared" si="26"/>
        <v>1</v>
      </c>
      <c r="Z177" t="b">
        <f t="shared" si="23"/>
        <v>1</v>
      </c>
      <c r="AA177" t="str">
        <f t="shared" si="24"/>
        <v/>
      </c>
      <c r="AB177" s="234" t="str">
        <f t="shared" si="27"/>
        <v/>
      </c>
    </row>
    <row r="178" spans="1:28" x14ac:dyDescent="0.25">
      <c r="A178" s="486">
        <v>169</v>
      </c>
      <c r="B178" s="550"/>
      <c r="C178" s="71"/>
      <c r="D178" s="71"/>
      <c r="E178" s="638"/>
      <c r="F178" s="447"/>
      <c r="G178" s="448"/>
      <c r="H178" s="221"/>
      <c r="I178" s="125"/>
      <c r="J178" s="191">
        <f>IFERROR(IF(I178="zentral",VLOOKUP(D178,Gebäudekat.!$C$6:$F$72,4,FALSE),0),0)</f>
        <v>0</v>
      </c>
      <c r="K178" s="65"/>
      <c r="L178" s="61"/>
      <c r="M178" s="168"/>
      <c r="N178" s="113" t="str">
        <f>IFERROR(IF(Witterungsbereinigung!F171="","",(W178)),"")</f>
        <v/>
      </c>
      <c r="O178" s="38" t="str">
        <f t="shared" si="21"/>
        <v/>
      </c>
      <c r="P178" s="114" t="str">
        <f t="shared" si="22"/>
        <v/>
      </c>
      <c r="Q178" s="101" t="str">
        <f>IFERROR(IF($P178="","",($P178/VLOOKUP($D178,Gebäudekat.!$C$6:$D$72,2,FALSE))-1),"k.A.")</f>
        <v/>
      </c>
      <c r="R178" t="str">
        <f>IFERROR(VLOOKUP('Schritt 2a Wärmeverbr. Kat. 1-4'!$D178,Gebäudekat.!$C$6:$G$72,5,FALSE),"")</f>
        <v/>
      </c>
      <c r="S178">
        <f>IFERROR(('Schritt 2a Wärmeverbr. Kat. 1-4'!M178-(M178*U178)),"")</f>
        <v>0</v>
      </c>
      <c r="T178">
        <f>IFERROR('Schritt 2a Wärmeverbr. Kat. 1-4'!M178*U178,"")</f>
        <v>0</v>
      </c>
      <c r="U178">
        <f>IF('Schritt 2a Wärmeverbr. Kat. 1-4'!J178="","",'Schritt 2a Wärmeverbr. Kat. 1-4'!J178/100)</f>
        <v>0</v>
      </c>
      <c r="V178" s="36" t="str">
        <f>IF('Schritt 2a Wärmeverbr. Kat. 1-4'!K178&lt;&gt;"",DATE(YEAR('Schritt 2a Wärmeverbr. Kat. 1-4'!K178),MONTH('Schritt 2a Wärmeverbr. Kat. 1-4'!K178),1),"")</f>
        <v/>
      </c>
      <c r="W178" t="str">
        <f>IFERROR(IF(AA178=1,0,S178*Witterungsbereinigung!F171+'Schritt 2a Wärmeverbr. Kat. 1-4'!T178),"")</f>
        <v/>
      </c>
      <c r="X178">
        <f t="shared" si="25"/>
        <v>0</v>
      </c>
      <c r="Y178">
        <f t="shared" si="26"/>
        <v>1</v>
      </c>
      <c r="Z178" t="b">
        <f t="shared" si="23"/>
        <v>1</v>
      </c>
      <c r="AA178" t="str">
        <f t="shared" si="24"/>
        <v/>
      </c>
      <c r="AB178" s="234" t="str">
        <f t="shared" si="27"/>
        <v/>
      </c>
    </row>
    <row r="179" spans="1:28" x14ac:dyDescent="0.25">
      <c r="A179" s="486">
        <v>170</v>
      </c>
      <c r="B179" s="550"/>
      <c r="C179" s="71"/>
      <c r="D179" s="71"/>
      <c r="E179" s="638"/>
      <c r="F179" s="447"/>
      <c r="G179" s="448"/>
      <c r="H179" s="221"/>
      <c r="I179" s="125"/>
      <c r="J179" s="191">
        <f>IFERROR(IF(I179="zentral",VLOOKUP(D179,Gebäudekat.!$C$6:$F$72,4,FALSE),0),0)</f>
        <v>0</v>
      </c>
      <c r="K179" s="65"/>
      <c r="L179" s="61"/>
      <c r="M179" s="168"/>
      <c r="N179" s="113" t="str">
        <f>IFERROR(IF(Witterungsbereinigung!F172="","",(W179)),"")</f>
        <v/>
      </c>
      <c r="O179" s="38" t="str">
        <f t="shared" si="21"/>
        <v/>
      </c>
      <c r="P179" s="114" t="str">
        <f t="shared" si="22"/>
        <v/>
      </c>
      <c r="Q179" s="101" t="str">
        <f>IFERROR(IF($P179="","",($P179/VLOOKUP($D179,Gebäudekat.!$C$6:$D$72,2,FALSE))-1),"k.A.")</f>
        <v/>
      </c>
      <c r="R179" t="str">
        <f>IFERROR(VLOOKUP('Schritt 2a Wärmeverbr. Kat. 1-4'!$D179,Gebäudekat.!$C$6:$G$72,5,FALSE),"")</f>
        <v/>
      </c>
      <c r="S179">
        <f>IFERROR(('Schritt 2a Wärmeverbr. Kat. 1-4'!M179-(M179*U179)),"")</f>
        <v>0</v>
      </c>
      <c r="T179">
        <f>IFERROR('Schritt 2a Wärmeverbr. Kat. 1-4'!M179*U179,"")</f>
        <v>0</v>
      </c>
      <c r="U179">
        <f>IF('Schritt 2a Wärmeverbr. Kat. 1-4'!J179="","",'Schritt 2a Wärmeverbr. Kat. 1-4'!J179/100)</f>
        <v>0</v>
      </c>
      <c r="V179" s="36" t="str">
        <f>IF('Schritt 2a Wärmeverbr. Kat. 1-4'!K179&lt;&gt;"",DATE(YEAR('Schritt 2a Wärmeverbr. Kat. 1-4'!K179),MONTH('Schritt 2a Wärmeverbr. Kat. 1-4'!K179),1),"")</f>
        <v/>
      </c>
      <c r="W179" t="str">
        <f>IFERROR(IF(AA179=1,0,S179*Witterungsbereinigung!F172+'Schritt 2a Wärmeverbr. Kat. 1-4'!T179),"")</f>
        <v/>
      </c>
      <c r="X179">
        <f t="shared" si="25"/>
        <v>0</v>
      </c>
      <c r="Y179">
        <f t="shared" si="26"/>
        <v>1</v>
      </c>
      <c r="Z179" t="b">
        <f t="shared" si="23"/>
        <v>1</v>
      </c>
      <c r="AA179" t="str">
        <f t="shared" si="24"/>
        <v/>
      </c>
      <c r="AB179" s="234" t="str">
        <f t="shared" si="27"/>
        <v/>
      </c>
    </row>
    <row r="180" spans="1:28" x14ac:dyDescent="0.25">
      <c r="A180" s="486">
        <v>171</v>
      </c>
      <c r="B180" s="550"/>
      <c r="C180" s="71"/>
      <c r="D180" s="71"/>
      <c r="E180" s="638"/>
      <c r="F180" s="447"/>
      <c r="G180" s="448"/>
      <c r="H180" s="221"/>
      <c r="I180" s="125"/>
      <c r="J180" s="191">
        <f>IFERROR(IF(I180="zentral",VLOOKUP(D180,Gebäudekat.!$C$6:$F$72,4,FALSE),0),0)</f>
        <v>0</v>
      </c>
      <c r="K180" s="65"/>
      <c r="L180" s="61"/>
      <c r="M180" s="168"/>
      <c r="N180" s="113" t="str">
        <f>IFERROR(IF(Witterungsbereinigung!F173="","",(W180)),"")</f>
        <v/>
      </c>
      <c r="O180" s="38" t="str">
        <f t="shared" si="21"/>
        <v/>
      </c>
      <c r="P180" s="114" t="str">
        <f t="shared" si="22"/>
        <v/>
      </c>
      <c r="Q180" s="101" t="str">
        <f>IFERROR(IF($P180="","",($P180/VLOOKUP($D180,Gebäudekat.!$C$6:$D$72,2,FALSE))-1),"k.A.")</f>
        <v/>
      </c>
      <c r="R180" t="str">
        <f>IFERROR(VLOOKUP('Schritt 2a Wärmeverbr. Kat. 1-4'!$D180,Gebäudekat.!$C$6:$G$72,5,FALSE),"")</f>
        <v/>
      </c>
      <c r="S180">
        <f>IFERROR(('Schritt 2a Wärmeverbr. Kat. 1-4'!M180-(M180*U180)),"")</f>
        <v>0</v>
      </c>
      <c r="T180">
        <f>IFERROR('Schritt 2a Wärmeverbr. Kat. 1-4'!M180*U180,"")</f>
        <v>0</v>
      </c>
      <c r="U180">
        <f>IF('Schritt 2a Wärmeverbr. Kat. 1-4'!J180="","",'Schritt 2a Wärmeverbr. Kat. 1-4'!J180/100)</f>
        <v>0</v>
      </c>
      <c r="V180" s="36" t="str">
        <f>IF('Schritt 2a Wärmeverbr. Kat. 1-4'!K180&lt;&gt;"",DATE(YEAR('Schritt 2a Wärmeverbr. Kat. 1-4'!K180),MONTH('Schritt 2a Wärmeverbr. Kat. 1-4'!K180),1),"")</f>
        <v/>
      </c>
      <c r="W180" t="str">
        <f>IFERROR(IF(AA180=1,0,S180*Witterungsbereinigung!F173+'Schritt 2a Wärmeverbr. Kat. 1-4'!T180),"")</f>
        <v/>
      </c>
      <c r="X180">
        <f t="shared" si="25"/>
        <v>0</v>
      </c>
      <c r="Y180">
        <f t="shared" si="26"/>
        <v>1</v>
      </c>
      <c r="Z180" t="b">
        <f t="shared" si="23"/>
        <v>1</v>
      </c>
      <c r="AA180" t="str">
        <f t="shared" si="24"/>
        <v/>
      </c>
      <c r="AB180" s="234" t="str">
        <f t="shared" si="27"/>
        <v/>
      </c>
    </row>
    <row r="181" spans="1:28" x14ac:dyDescent="0.25">
      <c r="A181" s="486">
        <v>172</v>
      </c>
      <c r="B181" s="550"/>
      <c r="C181" s="71"/>
      <c r="D181" s="71"/>
      <c r="E181" s="638"/>
      <c r="F181" s="447"/>
      <c r="G181" s="448"/>
      <c r="H181" s="221"/>
      <c r="I181" s="125"/>
      <c r="J181" s="191">
        <f>IFERROR(IF(I181="zentral",VLOOKUP(D181,Gebäudekat.!$C$6:$F$72,4,FALSE),0),0)</f>
        <v>0</v>
      </c>
      <c r="K181" s="65"/>
      <c r="L181" s="61"/>
      <c r="M181" s="168"/>
      <c r="N181" s="113" t="str">
        <f>IFERROR(IF(Witterungsbereinigung!F174="","",(W181)),"")</f>
        <v/>
      </c>
      <c r="O181" s="38" t="str">
        <f t="shared" si="21"/>
        <v/>
      </c>
      <c r="P181" s="114" t="str">
        <f t="shared" si="22"/>
        <v/>
      </c>
      <c r="Q181" s="101" t="str">
        <f>IFERROR(IF($P181="","",($P181/VLOOKUP($D181,Gebäudekat.!$C$6:$D$72,2,FALSE))-1),"k.A.")</f>
        <v/>
      </c>
      <c r="R181" t="str">
        <f>IFERROR(VLOOKUP('Schritt 2a Wärmeverbr. Kat. 1-4'!$D181,Gebäudekat.!$C$6:$G$72,5,FALSE),"")</f>
        <v/>
      </c>
      <c r="S181">
        <f>IFERROR(('Schritt 2a Wärmeverbr. Kat. 1-4'!M181-(M181*U181)),"")</f>
        <v>0</v>
      </c>
      <c r="T181">
        <f>IFERROR('Schritt 2a Wärmeverbr. Kat. 1-4'!M181*U181,"")</f>
        <v>0</v>
      </c>
      <c r="U181">
        <f>IF('Schritt 2a Wärmeverbr. Kat. 1-4'!J181="","",'Schritt 2a Wärmeverbr. Kat. 1-4'!J181/100)</f>
        <v>0</v>
      </c>
      <c r="V181" s="36" t="str">
        <f>IF('Schritt 2a Wärmeverbr. Kat. 1-4'!K181&lt;&gt;"",DATE(YEAR('Schritt 2a Wärmeverbr. Kat. 1-4'!K181),MONTH('Schritt 2a Wärmeverbr. Kat. 1-4'!K181),1),"")</f>
        <v/>
      </c>
      <c r="W181" t="str">
        <f>IFERROR(IF(AA181=1,0,S181*Witterungsbereinigung!F174+'Schritt 2a Wärmeverbr. Kat. 1-4'!T181),"")</f>
        <v/>
      </c>
      <c r="X181">
        <f t="shared" si="25"/>
        <v>0</v>
      </c>
      <c r="Y181">
        <f t="shared" si="26"/>
        <v>1</v>
      </c>
      <c r="Z181" t="b">
        <f t="shared" si="23"/>
        <v>1</v>
      </c>
      <c r="AA181" t="str">
        <f t="shared" si="24"/>
        <v/>
      </c>
      <c r="AB181" s="234" t="str">
        <f t="shared" si="27"/>
        <v/>
      </c>
    </row>
    <row r="182" spans="1:28" x14ac:dyDescent="0.25">
      <c r="A182" s="486">
        <v>173</v>
      </c>
      <c r="B182" s="550"/>
      <c r="C182" s="71"/>
      <c r="D182" s="71"/>
      <c r="E182" s="638"/>
      <c r="F182" s="447"/>
      <c r="G182" s="448"/>
      <c r="H182" s="221"/>
      <c r="I182" s="125"/>
      <c r="J182" s="191">
        <f>IFERROR(IF(I182="zentral",VLOOKUP(D182,Gebäudekat.!$C$6:$F$72,4,FALSE),0),0)</f>
        <v>0</v>
      </c>
      <c r="K182" s="65"/>
      <c r="L182" s="61"/>
      <c r="M182" s="168"/>
      <c r="N182" s="113" t="str">
        <f>IFERROR(IF(Witterungsbereinigung!F175="","",(W182)),"")</f>
        <v/>
      </c>
      <c r="O182" s="38" t="str">
        <f t="shared" si="21"/>
        <v/>
      </c>
      <c r="P182" s="114" t="str">
        <f t="shared" si="22"/>
        <v/>
      </c>
      <c r="Q182" s="101" t="str">
        <f>IFERROR(IF($P182="","",($P182/VLOOKUP($D182,Gebäudekat.!$C$6:$D$72,2,FALSE))-1),"k.A.")</f>
        <v/>
      </c>
      <c r="R182" t="str">
        <f>IFERROR(VLOOKUP('Schritt 2a Wärmeverbr. Kat. 1-4'!$D182,Gebäudekat.!$C$6:$G$72,5,FALSE),"")</f>
        <v/>
      </c>
      <c r="S182">
        <f>IFERROR(('Schritt 2a Wärmeverbr. Kat. 1-4'!M182-(M182*U182)),"")</f>
        <v>0</v>
      </c>
      <c r="T182">
        <f>IFERROR('Schritt 2a Wärmeverbr. Kat. 1-4'!M182*U182,"")</f>
        <v>0</v>
      </c>
      <c r="U182">
        <f>IF('Schritt 2a Wärmeverbr. Kat. 1-4'!J182="","",'Schritt 2a Wärmeverbr. Kat. 1-4'!J182/100)</f>
        <v>0</v>
      </c>
      <c r="V182" s="36" t="str">
        <f>IF('Schritt 2a Wärmeverbr. Kat. 1-4'!K182&lt;&gt;"",DATE(YEAR('Schritt 2a Wärmeverbr. Kat. 1-4'!K182),MONTH('Schritt 2a Wärmeverbr. Kat. 1-4'!K182),1),"")</f>
        <v/>
      </c>
      <c r="W182" t="str">
        <f>IFERROR(IF(AA182=1,0,S182*Witterungsbereinigung!F175+'Schritt 2a Wärmeverbr. Kat. 1-4'!T182),"")</f>
        <v/>
      </c>
      <c r="X182">
        <f t="shared" si="25"/>
        <v>0</v>
      </c>
      <c r="Y182">
        <f t="shared" si="26"/>
        <v>1</v>
      </c>
      <c r="Z182" t="b">
        <f t="shared" si="23"/>
        <v>1</v>
      </c>
      <c r="AA182" t="str">
        <f t="shared" si="24"/>
        <v/>
      </c>
      <c r="AB182" s="234" t="str">
        <f t="shared" si="27"/>
        <v/>
      </c>
    </row>
    <row r="183" spans="1:28" x14ac:dyDescent="0.25">
      <c r="A183" s="486">
        <v>174</v>
      </c>
      <c r="B183" s="550"/>
      <c r="C183" s="71"/>
      <c r="D183" s="71"/>
      <c r="E183" s="638"/>
      <c r="F183" s="447"/>
      <c r="G183" s="448"/>
      <c r="H183" s="221"/>
      <c r="I183" s="125"/>
      <c r="J183" s="191">
        <f>IFERROR(IF(I183="zentral",VLOOKUP(D183,Gebäudekat.!$C$6:$F$72,4,FALSE),0),0)</f>
        <v>0</v>
      </c>
      <c r="K183" s="65"/>
      <c r="L183" s="61"/>
      <c r="M183" s="168"/>
      <c r="N183" s="113" t="str">
        <f>IFERROR(IF(Witterungsbereinigung!F176="","",(W183)),"")</f>
        <v/>
      </c>
      <c r="O183" s="38" t="str">
        <f t="shared" si="21"/>
        <v/>
      </c>
      <c r="P183" s="114" t="str">
        <f t="shared" si="22"/>
        <v/>
      </c>
      <c r="Q183" s="101" t="str">
        <f>IFERROR(IF($P183="","",($P183/VLOOKUP($D183,Gebäudekat.!$C$6:$D$72,2,FALSE))-1),"k.A.")</f>
        <v/>
      </c>
      <c r="R183" t="str">
        <f>IFERROR(VLOOKUP('Schritt 2a Wärmeverbr. Kat. 1-4'!$D183,Gebäudekat.!$C$6:$G$72,5,FALSE),"")</f>
        <v/>
      </c>
      <c r="S183">
        <f>IFERROR(('Schritt 2a Wärmeverbr. Kat. 1-4'!M183-(M183*U183)),"")</f>
        <v>0</v>
      </c>
      <c r="T183">
        <f>IFERROR('Schritt 2a Wärmeverbr. Kat. 1-4'!M183*U183,"")</f>
        <v>0</v>
      </c>
      <c r="U183">
        <f>IF('Schritt 2a Wärmeverbr. Kat. 1-4'!J183="","",'Schritt 2a Wärmeverbr. Kat. 1-4'!J183/100)</f>
        <v>0</v>
      </c>
      <c r="V183" s="36" t="str">
        <f>IF('Schritt 2a Wärmeverbr. Kat. 1-4'!K183&lt;&gt;"",DATE(YEAR('Schritt 2a Wärmeverbr. Kat. 1-4'!K183),MONTH('Schritt 2a Wärmeverbr. Kat. 1-4'!K183),1),"")</f>
        <v/>
      </c>
      <c r="W183" t="str">
        <f>IFERROR(IF(AA183=1,0,S183*Witterungsbereinigung!F176+'Schritt 2a Wärmeverbr. Kat. 1-4'!T183),"")</f>
        <v/>
      </c>
      <c r="X183">
        <f t="shared" si="25"/>
        <v>0</v>
      </c>
      <c r="Y183">
        <f t="shared" si="26"/>
        <v>1</v>
      </c>
      <c r="Z183" t="b">
        <f t="shared" si="23"/>
        <v>1</v>
      </c>
      <c r="AA183" t="str">
        <f t="shared" si="24"/>
        <v/>
      </c>
      <c r="AB183" s="234" t="str">
        <f t="shared" si="27"/>
        <v/>
      </c>
    </row>
    <row r="184" spans="1:28" x14ac:dyDescent="0.25">
      <c r="A184" s="486">
        <v>175</v>
      </c>
      <c r="B184" s="550"/>
      <c r="C184" s="71"/>
      <c r="D184" s="71"/>
      <c r="E184" s="638"/>
      <c r="F184" s="447"/>
      <c r="G184" s="448"/>
      <c r="H184" s="221"/>
      <c r="I184" s="125"/>
      <c r="J184" s="191">
        <f>IFERROR(IF(I184="zentral",VLOOKUP(D184,Gebäudekat.!$C$6:$F$72,4,FALSE),0),0)</f>
        <v>0</v>
      </c>
      <c r="K184" s="65"/>
      <c r="L184" s="61"/>
      <c r="M184" s="168"/>
      <c r="N184" s="113" t="str">
        <f>IFERROR(IF(Witterungsbereinigung!F177="","",(W184)),"")</f>
        <v/>
      </c>
      <c r="O184" s="38" t="str">
        <f t="shared" si="21"/>
        <v/>
      </c>
      <c r="P184" s="114" t="str">
        <f t="shared" si="22"/>
        <v/>
      </c>
      <c r="Q184" s="101" t="str">
        <f>IFERROR(IF($P184="","",($P184/VLOOKUP($D184,Gebäudekat.!$C$6:$D$72,2,FALSE))-1),"k.A.")</f>
        <v/>
      </c>
      <c r="R184" t="str">
        <f>IFERROR(VLOOKUP('Schritt 2a Wärmeverbr. Kat. 1-4'!$D184,Gebäudekat.!$C$6:$G$72,5,FALSE),"")</f>
        <v/>
      </c>
      <c r="S184">
        <f>IFERROR(('Schritt 2a Wärmeverbr. Kat. 1-4'!M184-(M184*U184)),"")</f>
        <v>0</v>
      </c>
      <c r="T184">
        <f>IFERROR('Schritt 2a Wärmeverbr. Kat. 1-4'!M184*U184,"")</f>
        <v>0</v>
      </c>
      <c r="U184">
        <f>IF('Schritt 2a Wärmeverbr. Kat. 1-4'!J184="","",'Schritt 2a Wärmeverbr. Kat. 1-4'!J184/100)</f>
        <v>0</v>
      </c>
      <c r="V184" s="36" t="str">
        <f>IF('Schritt 2a Wärmeverbr. Kat. 1-4'!K184&lt;&gt;"",DATE(YEAR('Schritt 2a Wärmeverbr. Kat. 1-4'!K184),MONTH('Schritt 2a Wärmeverbr. Kat. 1-4'!K184),1),"")</f>
        <v/>
      </c>
      <c r="W184" t="str">
        <f>IFERROR(IF(AA184=1,0,S184*Witterungsbereinigung!F177+'Schritt 2a Wärmeverbr. Kat. 1-4'!T184),"")</f>
        <v/>
      </c>
      <c r="X184">
        <f t="shared" si="25"/>
        <v>0</v>
      </c>
      <c r="Y184">
        <f t="shared" si="26"/>
        <v>1</v>
      </c>
      <c r="Z184" t="b">
        <f t="shared" si="23"/>
        <v>1</v>
      </c>
      <c r="AA184" t="str">
        <f t="shared" si="24"/>
        <v/>
      </c>
      <c r="AB184" s="234" t="str">
        <f t="shared" si="27"/>
        <v/>
      </c>
    </row>
    <row r="185" spans="1:28" x14ac:dyDescent="0.25">
      <c r="A185" s="486">
        <v>176</v>
      </c>
      <c r="B185" s="550"/>
      <c r="C185" s="71"/>
      <c r="D185" s="71"/>
      <c r="E185" s="638"/>
      <c r="F185" s="447"/>
      <c r="G185" s="448"/>
      <c r="H185" s="221"/>
      <c r="I185" s="125"/>
      <c r="J185" s="191">
        <f>IFERROR(IF(I185="zentral",VLOOKUP(D185,Gebäudekat.!$C$6:$F$72,4,FALSE),0),0)</f>
        <v>0</v>
      </c>
      <c r="K185" s="65"/>
      <c r="L185" s="61"/>
      <c r="M185" s="168"/>
      <c r="N185" s="113" t="str">
        <f>IFERROR(IF(Witterungsbereinigung!F178="","",(W185)),"")</f>
        <v/>
      </c>
      <c r="O185" s="38" t="str">
        <f t="shared" si="21"/>
        <v/>
      </c>
      <c r="P185" s="114" t="str">
        <f t="shared" si="22"/>
        <v/>
      </c>
      <c r="Q185" s="101" t="str">
        <f>IFERROR(IF($P185="","",($P185/VLOOKUP($D185,Gebäudekat.!$C$6:$D$72,2,FALSE))-1),"k.A.")</f>
        <v/>
      </c>
      <c r="R185" t="str">
        <f>IFERROR(VLOOKUP('Schritt 2a Wärmeverbr. Kat. 1-4'!$D185,Gebäudekat.!$C$6:$G$72,5,FALSE),"")</f>
        <v/>
      </c>
      <c r="S185">
        <f>IFERROR(('Schritt 2a Wärmeverbr. Kat. 1-4'!M185-(M185*U185)),"")</f>
        <v>0</v>
      </c>
      <c r="T185">
        <f>IFERROR('Schritt 2a Wärmeverbr. Kat. 1-4'!M185*U185,"")</f>
        <v>0</v>
      </c>
      <c r="U185">
        <f>IF('Schritt 2a Wärmeverbr. Kat. 1-4'!J185="","",'Schritt 2a Wärmeverbr. Kat. 1-4'!J185/100)</f>
        <v>0</v>
      </c>
      <c r="V185" s="36" t="str">
        <f>IF('Schritt 2a Wärmeverbr. Kat. 1-4'!K185&lt;&gt;"",DATE(YEAR('Schritt 2a Wärmeverbr. Kat. 1-4'!K185),MONTH('Schritt 2a Wärmeverbr. Kat. 1-4'!K185),1),"")</f>
        <v/>
      </c>
      <c r="W185" t="str">
        <f>IFERROR(IF(AA185=1,0,S185*Witterungsbereinigung!F178+'Schritt 2a Wärmeverbr. Kat. 1-4'!T185),"")</f>
        <v/>
      </c>
      <c r="X185">
        <f t="shared" si="25"/>
        <v>0</v>
      </c>
      <c r="Y185">
        <f t="shared" si="26"/>
        <v>1</v>
      </c>
      <c r="Z185" t="b">
        <f t="shared" si="23"/>
        <v>1</v>
      </c>
      <c r="AA185" t="str">
        <f t="shared" si="24"/>
        <v/>
      </c>
      <c r="AB185" s="234" t="str">
        <f t="shared" si="27"/>
        <v/>
      </c>
    </row>
    <row r="186" spans="1:28" x14ac:dyDescent="0.25">
      <c r="A186" s="486">
        <v>177</v>
      </c>
      <c r="B186" s="550"/>
      <c r="C186" s="71"/>
      <c r="D186" s="71"/>
      <c r="E186" s="638"/>
      <c r="F186" s="447"/>
      <c r="G186" s="448"/>
      <c r="H186" s="221"/>
      <c r="I186" s="125"/>
      <c r="J186" s="191">
        <f>IFERROR(IF(I186="zentral",VLOOKUP(D186,Gebäudekat.!$C$6:$F$72,4,FALSE),0),0)</f>
        <v>0</v>
      </c>
      <c r="K186" s="65"/>
      <c r="L186" s="61"/>
      <c r="M186" s="168"/>
      <c r="N186" s="113" t="str">
        <f>IFERROR(IF(Witterungsbereinigung!F179="","",(W186)),"")</f>
        <v/>
      </c>
      <c r="O186" s="38" t="str">
        <f t="shared" si="21"/>
        <v/>
      </c>
      <c r="P186" s="114" t="str">
        <f t="shared" si="22"/>
        <v/>
      </c>
      <c r="Q186" s="101" t="str">
        <f>IFERROR(IF($P186="","",($P186/VLOOKUP($D186,Gebäudekat.!$C$6:$D$72,2,FALSE))-1),"k.A.")</f>
        <v/>
      </c>
      <c r="R186" t="str">
        <f>IFERROR(VLOOKUP('Schritt 2a Wärmeverbr. Kat. 1-4'!$D186,Gebäudekat.!$C$6:$G$72,5,FALSE),"")</f>
        <v/>
      </c>
      <c r="S186">
        <f>IFERROR(('Schritt 2a Wärmeverbr. Kat. 1-4'!M186-(M186*U186)),"")</f>
        <v>0</v>
      </c>
      <c r="T186">
        <f>IFERROR('Schritt 2a Wärmeverbr. Kat. 1-4'!M186*U186,"")</f>
        <v>0</v>
      </c>
      <c r="U186">
        <f>IF('Schritt 2a Wärmeverbr. Kat. 1-4'!J186="","",'Schritt 2a Wärmeverbr. Kat. 1-4'!J186/100)</f>
        <v>0</v>
      </c>
      <c r="V186" s="36" t="str">
        <f>IF('Schritt 2a Wärmeverbr. Kat. 1-4'!K186&lt;&gt;"",DATE(YEAR('Schritt 2a Wärmeverbr. Kat. 1-4'!K186),MONTH('Schritt 2a Wärmeverbr. Kat. 1-4'!K186),1),"")</f>
        <v/>
      </c>
      <c r="W186" t="str">
        <f>IFERROR(IF(AA186=1,0,S186*Witterungsbereinigung!F179+'Schritt 2a Wärmeverbr. Kat. 1-4'!T186),"")</f>
        <v/>
      </c>
      <c r="X186">
        <f t="shared" si="25"/>
        <v>0</v>
      </c>
      <c r="Y186">
        <f t="shared" si="26"/>
        <v>1</v>
      </c>
      <c r="Z186" t="b">
        <f t="shared" si="23"/>
        <v>1</v>
      </c>
      <c r="AA186" t="str">
        <f t="shared" si="24"/>
        <v/>
      </c>
      <c r="AB186" s="234" t="str">
        <f t="shared" si="27"/>
        <v/>
      </c>
    </row>
    <row r="187" spans="1:28" x14ac:dyDescent="0.25">
      <c r="A187" s="486">
        <v>178</v>
      </c>
      <c r="B187" s="550"/>
      <c r="C187" s="71"/>
      <c r="D187" s="71"/>
      <c r="E187" s="638"/>
      <c r="F187" s="447"/>
      <c r="G187" s="448"/>
      <c r="H187" s="221"/>
      <c r="I187" s="125"/>
      <c r="J187" s="191">
        <f>IFERROR(IF(I187="zentral",VLOOKUP(D187,Gebäudekat.!$C$6:$F$72,4,FALSE),0),0)</f>
        <v>0</v>
      </c>
      <c r="K187" s="65"/>
      <c r="L187" s="61"/>
      <c r="M187" s="168"/>
      <c r="N187" s="113" t="str">
        <f>IFERROR(IF(Witterungsbereinigung!F180="","",(W187)),"")</f>
        <v/>
      </c>
      <c r="O187" s="38" t="str">
        <f t="shared" si="21"/>
        <v/>
      </c>
      <c r="P187" s="114" t="str">
        <f t="shared" si="22"/>
        <v/>
      </c>
      <c r="Q187" s="101" t="str">
        <f>IFERROR(IF($P187="","",($P187/VLOOKUP($D187,Gebäudekat.!$C$6:$D$72,2,FALSE))-1),"k.A.")</f>
        <v/>
      </c>
      <c r="R187" t="str">
        <f>IFERROR(VLOOKUP('Schritt 2a Wärmeverbr. Kat. 1-4'!$D187,Gebäudekat.!$C$6:$G$72,5,FALSE),"")</f>
        <v/>
      </c>
      <c r="S187">
        <f>IFERROR(('Schritt 2a Wärmeverbr. Kat. 1-4'!M187-(M187*U187)),"")</f>
        <v>0</v>
      </c>
      <c r="T187">
        <f>IFERROR('Schritt 2a Wärmeverbr. Kat. 1-4'!M187*U187,"")</f>
        <v>0</v>
      </c>
      <c r="U187">
        <f>IF('Schritt 2a Wärmeverbr. Kat. 1-4'!J187="","",'Schritt 2a Wärmeverbr. Kat. 1-4'!J187/100)</f>
        <v>0</v>
      </c>
      <c r="V187" s="36" t="str">
        <f>IF('Schritt 2a Wärmeverbr. Kat. 1-4'!K187&lt;&gt;"",DATE(YEAR('Schritt 2a Wärmeverbr. Kat. 1-4'!K187),MONTH('Schritt 2a Wärmeverbr. Kat. 1-4'!K187),1),"")</f>
        <v/>
      </c>
      <c r="W187" t="str">
        <f>IFERROR(IF(AA187=1,0,S187*Witterungsbereinigung!F180+'Schritt 2a Wärmeverbr. Kat. 1-4'!T187),"")</f>
        <v/>
      </c>
      <c r="X187">
        <f t="shared" si="25"/>
        <v>0</v>
      </c>
      <c r="Y187">
        <f t="shared" si="26"/>
        <v>1</v>
      </c>
      <c r="Z187" t="b">
        <f t="shared" si="23"/>
        <v>1</v>
      </c>
      <c r="AA187" t="str">
        <f t="shared" si="24"/>
        <v/>
      </c>
      <c r="AB187" s="234" t="str">
        <f t="shared" si="27"/>
        <v/>
      </c>
    </row>
    <row r="188" spans="1:28" x14ac:dyDescent="0.25">
      <c r="A188" s="486">
        <v>179</v>
      </c>
      <c r="B188" s="550"/>
      <c r="C188" s="71"/>
      <c r="D188" s="71"/>
      <c r="E188" s="638"/>
      <c r="F188" s="447"/>
      <c r="G188" s="448"/>
      <c r="H188" s="221"/>
      <c r="I188" s="125"/>
      <c r="J188" s="191">
        <f>IFERROR(IF(I188="zentral",VLOOKUP(D188,Gebäudekat.!$C$6:$F$72,4,FALSE),0),0)</f>
        <v>0</v>
      </c>
      <c r="K188" s="65"/>
      <c r="L188" s="61"/>
      <c r="M188" s="168"/>
      <c r="N188" s="113" t="str">
        <f>IFERROR(IF(Witterungsbereinigung!F181="","",(W188)),"")</f>
        <v/>
      </c>
      <c r="O188" s="38" t="str">
        <f t="shared" si="21"/>
        <v/>
      </c>
      <c r="P188" s="114" t="str">
        <f t="shared" si="22"/>
        <v/>
      </c>
      <c r="Q188" s="101" t="str">
        <f>IFERROR(IF($P188="","",($P188/VLOOKUP($D188,Gebäudekat.!$C$6:$D$72,2,FALSE))-1),"k.A.")</f>
        <v/>
      </c>
      <c r="R188" t="str">
        <f>IFERROR(VLOOKUP('Schritt 2a Wärmeverbr. Kat. 1-4'!$D188,Gebäudekat.!$C$6:$G$72,5,FALSE),"")</f>
        <v/>
      </c>
      <c r="S188">
        <f>IFERROR(('Schritt 2a Wärmeverbr. Kat. 1-4'!M188-(M188*U188)),"")</f>
        <v>0</v>
      </c>
      <c r="T188">
        <f>IFERROR('Schritt 2a Wärmeverbr. Kat. 1-4'!M188*U188,"")</f>
        <v>0</v>
      </c>
      <c r="U188">
        <f>IF('Schritt 2a Wärmeverbr. Kat. 1-4'!J188="","",'Schritt 2a Wärmeverbr. Kat. 1-4'!J188/100)</f>
        <v>0</v>
      </c>
      <c r="V188" s="36" t="str">
        <f>IF('Schritt 2a Wärmeverbr. Kat. 1-4'!K188&lt;&gt;"",DATE(YEAR('Schritt 2a Wärmeverbr. Kat. 1-4'!K188),MONTH('Schritt 2a Wärmeverbr. Kat. 1-4'!K188),1),"")</f>
        <v/>
      </c>
      <c r="W188" t="str">
        <f>IFERROR(IF(AA188=1,0,S188*Witterungsbereinigung!F181+'Schritt 2a Wärmeverbr. Kat. 1-4'!T188),"")</f>
        <v/>
      </c>
      <c r="X188">
        <f t="shared" si="25"/>
        <v>0</v>
      </c>
      <c r="Y188">
        <f t="shared" si="26"/>
        <v>1</v>
      </c>
      <c r="Z188" t="b">
        <f t="shared" si="23"/>
        <v>1</v>
      </c>
      <c r="AA188" t="str">
        <f t="shared" si="24"/>
        <v/>
      </c>
      <c r="AB188" s="234" t="str">
        <f t="shared" si="27"/>
        <v/>
      </c>
    </row>
    <row r="189" spans="1:28" x14ac:dyDescent="0.25">
      <c r="A189" s="486">
        <v>180</v>
      </c>
      <c r="B189" s="550"/>
      <c r="C189" s="71"/>
      <c r="D189" s="71"/>
      <c r="E189" s="638"/>
      <c r="F189" s="447"/>
      <c r="G189" s="448"/>
      <c r="H189" s="221"/>
      <c r="I189" s="125"/>
      <c r="J189" s="191">
        <f>IFERROR(IF(I189="zentral",VLOOKUP(D189,Gebäudekat.!$C$6:$F$72,4,FALSE),0),0)</f>
        <v>0</v>
      </c>
      <c r="K189" s="65"/>
      <c r="L189" s="61"/>
      <c r="M189" s="168"/>
      <c r="N189" s="113" t="str">
        <f>IFERROR(IF(Witterungsbereinigung!F182="","",(W189)),"")</f>
        <v/>
      </c>
      <c r="O189" s="38" t="str">
        <f t="shared" si="21"/>
        <v/>
      </c>
      <c r="P189" s="114" t="str">
        <f t="shared" si="22"/>
        <v/>
      </c>
      <c r="Q189" s="101" t="str">
        <f>IFERROR(IF($P189="","",($P189/VLOOKUP($D189,Gebäudekat.!$C$6:$D$72,2,FALSE))-1),"k.A.")</f>
        <v/>
      </c>
      <c r="R189" t="str">
        <f>IFERROR(VLOOKUP('Schritt 2a Wärmeverbr. Kat. 1-4'!$D189,Gebäudekat.!$C$6:$G$72,5,FALSE),"")</f>
        <v/>
      </c>
      <c r="S189">
        <f>IFERROR(('Schritt 2a Wärmeverbr. Kat. 1-4'!M189-(M189*U189)),"")</f>
        <v>0</v>
      </c>
      <c r="T189">
        <f>IFERROR('Schritt 2a Wärmeverbr. Kat. 1-4'!M189*U189,"")</f>
        <v>0</v>
      </c>
      <c r="U189">
        <f>IF('Schritt 2a Wärmeverbr. Kat. 1-4'!J189="","",'Schritt 2a Wärmeverbr. Kat. 1-4'!J189/100)</f>
        <v>0</v>
      </c>
      <c r="V189" s="36" t="str">
        <f>IF('Schritt 2a Wärmeverbr. Kat. 1-4'!K189&lt;&gt;"",DATE(YEAR('Schritt 2a Wärmeverbr. Kat. 1-4'!K189),MONTH('Schritt 2a Wärmeverbr. Kat. 1-4'!K189),1),"")</f>
        <v/>
      </c>
      <c r="W189" t="str">
        <f>IFERROR(IF(AA189=1,0,S189*Witterungsbereinigung!F182+'Schritt 2a Wärmeverbr. Kat. 1-4'!T189),"")</f>
        <v/>
      </c>
      <c r="X189">
        <f t="shared" si="25"/>
        <v>0</v>
      </c>
      <c r="Y189">
        <f t="shared" si="26"/>
        <v>1</v>
      </c>
      <c r="Z189" t="b">
        <f t="shared" si="23"/>
        <v>1</v>
      </c>
      <c r="AA189" t="str">
        <f t="shared" si="24"/>
        <v/>
      </c>
      <c r="AB189" s="234" t="str">
        <f t="shared" si="27"/>
        <v/>
      </c>
    </row>
    <row r="190" spans="1:28" x14ac:dyDescent="0.25">
      <c r="A190" s="486">
        <v>181</v>
      </c>
      <c r="B190" s="550"/>
      <c r="C190" s="71"/>
      <c r="D190" s="71"/>
      <c r="E190" s="638"/>
      <c r="F190" s="447"/>
      <c r="G190" s="448"/>
      <c r="H190" s="221"/>
      <c r="I190" s="125"/>
      <c r="J190" s="191">
        <f>IFERROR(IF(I190="zentral",VLOOKUP(D190,Gebäudekat.!$C$6:$F$72,4,FALSE),0),0)</f>
        <v>0</v>
      </c>
      <c r="K190" s="65"/>
      <c r="L190" s="61"/>
      <c r="M190" s="168"/>
      <c r="N190" s="113" t="str">
        <f>IFERROR(IF(Witterungsbereinigung!F183="","",(W190)),"")</f>
        <v/>
      </c>
      <c r="O190" s="38" t="str">
        <f t="shared" si="21"/>
        <v/>
      </c>
      <c r="P190" s="114" t="str">
        <f t="shared" si="22"/>
        <v/>
      </c>
      <c r="Q190" s="101" t="str">
        <f>IFERROR(IF($P190="","",($P190/VLOOKUP($D190,Gebäudekat.!$C$6:$D$72,2,FALSE))-1),"k.A.")</f>
        <v/>
      </c>
      <c r="R190" t="str">
        <f>IFERROR(VLOOKUP('Schritt 2a Wärmeverbr. Kat. 1-4'!$D190,Gebäudekat.!$C$6:$G$72,5,FALSE),"")</f>
        <v/>
      </c>
      <c r="S190">
        <f>IFERROR(('Schritt 2a Wärmeverbr. Kat. 1-4'!M190-(M190*U190)),"")</f>
        <v>0</v>
      </c>
      <c r="T190">
        <f>IFERROR('Schritt 2a Wärmeverbr. Kat. 1-4'!M190*U190,"")</f>
        <v>0</v>
      </c>
      <c r="U190">
        <f>IF('Schritt 2a Wärmeverbr. Kat. 1-4'!J190="","",'Schritt 2a Wärmeverbr. Kat. 1-4'!J190/100)</f>
        <v>0</v>
      </c>
      <c r="V190" s="36" t="str">
        <f>IF('Schritt 2a Wärmeverbr. Kat. 1-4'!K190&lt;&gt;"",DATE(YEAR('Schritt 2a Wärmeverbr. Kat. 1-4'!K190),MONTH('Schritt 2a Wärmeverbr. Kat. 1-4'!K190),1),"")</f>
        <v/>
      </c>
      <c r="W190" t="str">
        <f>IFERROR(IF(AA190=1,0,S190*Witterungsbereinigung!F183+'Schritt 2a Wärmeverbr. Kat. 1-4'!T190),"")</f>
        <v/>
      </c>
      <c r="X190">
        <f t="shared" si="25"/>
        <v>0</v>
      </c>
      <c r="Y190">
        <f t="shared" si="26"/>
        <v>1</v>
      </c>
      <c r="Z190" t="b">
        <f t="shared" si="23"/>
        <v>1</v>
      </c>
      <c r="AA190" t="str">
        <f t="shared" si="24"/>
        <v/>
      </c>
      <c r="AB190" s="234" t="str">
        <f t="shared" si="27"/>
        <v/>
      </c>
    </row>
    <row r="191" spans="1:28" x14ac:dyDescent="0.25">
      <c r="A191" s="486">
        <v>182</v>
      </c>
      <c r="B191" s="550"/>
      <c r="C191" s="71"/>
      <c r="D191" s="71"/>
      <c r="E191" s="638"/>
      <c r="F191" s="447"/>
      <c r="G191" s="448"/>
      <c r="H191" s="221"/>
      <c r="I191" s="125"/>
      <c r="J191" s="191">
        <f>IFERROR(IF(I191="zentral",VLOOKUP(D191,Gebäudekat.!$C$6:$F$72,4,FALSE),0),0)</f>
        <v>0</v>
      </c>
      <c r="K191" s="65"/>
      <c r="L191" s="61"/>
      <c r="M191" s="168"/>
      <c r="N191" s="113" t="str">
        <f>IFERROR(IF(Witterungsbereinigung!F184="","",(W191)),"")</f>
        <v/>
      </c>
      <c r="O191" s="38" t="str">
        <f t="shared" si="21"/>
        <v/>
      </c>
      <c r="P191" s="114" t="str">
        <f t="shared" si="22"/>
        <v/>
      </c>
      <c r="Q191" s="101" t="str">
        <f>IFERROR(IF($P191="","",($P191/VLOOKUP($D191,Gebäudekat.!$C$6:$D$72,2,FALSE))-1),"k.A.")</f>
        <v/>
      </c>
      <c r="R191" t="str">
        <f>IFERROR(VLOOKUP('Schritt 2a Wärmeverbr. Kat. 1-4'!$D191,Gebäudekat.!$C$6:$G$72,5,FALSE),"")</f>
        <v/>
      </c>
      <c r="S191">
        <f>IFERROR(('Schritt 2a Wärmeverbr. Kat. 1-4'!M191-(M191*U191)),"")</f>
        <v>0</v>
      </c>
      <c r="T191">
        <f>IFERROR('Schritt 2a Wärmeverbr. Kat. 1-4'!M191*U191,"")</f>
        <v>0</v>
      </c>
      <c r="U191">
        <f>IF('Schritt 2a Wärmeverbr. Kat. 1-4'!J191="","",'Schritt 2a Wärmeverbr. Kat. 1-4'!J191/100)</f>
        <v>0</v>
      </c>
      <c r="V191" s="36" t="str">
        <f>IF('Schritt 2a Wärmeverbr. Kat. 1-4'!K191&lt;&gt;"",DATE(YEAR('Schritt 2a Wärmeverbr. Kat. 1-4'!K191),MONTH('Schritt 2a Wärmeverbr. Kat. 1-4'!K191),1),"")</f>
        <v/>
      </c>
      <c r="W191" t="str">
        <f>IFERROR(IF(AA191=1,0,S191*Witterungsbereinigung!F184+'Schritt 2a Wärmeverbr. Kat. 1-4'!T191),"")</f>
        <v/>
      </c>
      <c r="X191">
        <f t="shared" si="25"/>
        <v>0</v>
      </c>
      <c r="Y191">
        <f t="shared" si="26"/>
        <v>1</v>
      </c>
      <c r="Z191" t="b">
        <f t="shared" si="23"/>
        <v>1</v>
      </c>
      <c r="AA191" t="str">
        <f t="shared" si="24"/>
        <v/>
      </c>
      <c r="AB191" s="234" t="str">
        <f t="shared" si="27"/>
        <v/>
      </c>
    </row>
    <row r="192" spans="1:28" x14ac:dyDescent="0.25">
      <c r="A192" s="486">
        <v>183</v>
      </c>
      <c r="B192" s="550"/>
      <c r="C192" s="71"/>
      <c r="D192" s="71"/>
      <c r="E192" s="638"/>
      <c r="F192" s="447"/>
      <c r="G192" s="448"/>
      <c r="H192" s="221"/>
      <c r="I192" s="125"/>
      <c r="J192" s="191">
        <f>IFERROR(IF(I192="zentral",VLOOKUP(D192,Gebäudekat.!$C$6:$F$72,4,FALSE),0),0)</f>
        <v>0</v>
      </c>
      <c r="K192" s="65"/>
      <c r="L192" s="61"/>
      <c r="M192" s="168"/>
      <c r="N192" s="113" t="str">
        <f>IFERROR(IF(Witterungsbereinigung!F185="","",(W192)),"")</f>
        <v/>
      </c>
      <c r="O192" s="38" t="str">
        <f t="shared" si="21"/>
        <v/>
      </c>
      <c r="P192" s="114" t="str">
        <f t="shared" si="22"/>
        <v/>
      </c>
      <c r="Q192" s="101" t="str">
        <f>IFERROR(IF($P192="","",($P192/VLOOKUP($D192,Gebäudekat.!$C$6:$D$72,2,FALSE))-1),"k.A.")</f>
        <v/>
      </c>
      <c r="R192" t="str">
        <f>IFERROR(VLOOKUP('Schritt 2a Wärmeverbr. Kat. 1-4'!$D192,Gebäudekat.!$C$6:$G$72,5,FALSE),"")</f>
        <v/>
      </c>
      <c r="S192">
        <f>IFERROR(('Schritt 2a Wärmeverbr. Kat. 1-4'!M192-(M192*U192)),"")</f>
        <v>0</v>
      </c>
      <c r="T192">
        <f>IFERROR('Schritt 2a Wärmeverbr. Kat. 1-4'!M192*U192,"")</f>
        <v>0</v>
      </c>
      <c r="U192">
        <f>IF('Schritt 2a Wärmeverbr. Kat. 1-4'!J192="","",'Schritt 2a Wärmeverbr. Kat. 1-4'!J192/100)</f>
        <v>0</v>
      </c>
      <c r="V192" s="36" t="str">
        <f>IF('Schritt 2a Wärmeverbr. Kat. 1-4'!K192&lt;&gt;"",DATE(YEAR('Schritt 2a Wärmeverbr. Kat. 1-4'!K192),MONTH('Schritt 2a Wärmeverbr. Kat. 1-4'!K192),1),"")</f>
        <v/>
      </c>
      <c r="W192" t="str">
        <f>IFERROR(IF(AA192=1,0,S192*Witterungsbereinigung!F185+'Schritt 2a Wärmeverbr. Kat. 1-4'!T192),"")</f>
        <v/>
      </c>
      <c r="X192">
        <f t="shared" si="25"/>
        <v>0</v>
      </c>
      <c r="Y192">
        <f t="shared" si="26"/>
        <v>1</v>
      </c>
      <c r="Z192" t="b">
        <f t="shared" si="23"/>
        <v>1</v>
      </c>
      <c r="AA192" t="str">
        <f t="shared" si="24"/>
        <v/>
      </c>
      <c r="AB192" s="234" t="str">
        <f t="shared" si="27"/>
        <v/>
      </c>
    </row>
    <row r="193" spans="1:28" x14ac:dyDescent="0.25">
      <c r="A193" s="486">
        <v>184</v>
      </c>
      <c r="B193" s="550"/>
      <c r="C193" s="71"/>
      <c r="D193" s="71"/>
      <c r="E193" s="638"/>
      <c r="F193" s="447"/>
      <c r="G193" s="448"/>
      <c r="H193" s="221"/>
      <c r="I193" s="125"/>
      <c r="J193" s="191">
        <f>IFERROR(IF(I193="zentral",VLOOKUP(D193,Gebäudekat.!$C$6:$F$72,4,FALSE),0),0)</f>
        <v>0</v>
      </c>
      <c r="K193" s="65"/>
      <c r="L193" s="61"/>
      <c r="M193" s="168"/>
      <c r="N193" s="113" t="str">
        <f>IFERROR(IF(Witterungsbereinigung!F186="","",(W193)),"")</f>
        <v/>
      </c>
      <c r="O193" s="38" t="str">
        <f t="shared" si="21"/>
        <v/>
      </c>
      <c r="P193" s="114" t="str">
        <f t="shared" si="22"/>
        <v/>
      </c>
      <c r="Q193" s="101" t="str">
        <f>IFERROR(IF($P193="","",($P193/VLOOKUP($D193,Gebäudekat.!$C$6:$D$72,2,FALSE))-1),"k.A.")</f>
        <v/>
      </c>
      <c r="R193" t="str">
        <f>IFERROR(VLOOKUP('Schritt 2a Wärmeverbr. Kat. 1-4'!$D193,Gebäudekat.!$C$6:$G$72,5,FALSE),"")</f>
        <v/>
      </c>
      <c r="S193">
        <f>IFERROR(('Schritt 2a Wärmeverbr. Kat. 1-4'!M193-(M193*U193)),"")</f>
        <v>0</v>
      </c>
      <c r="T193">
        <f>IFERROR('Schritt 2a Wärmeverbr. Kat. 1-4'!M193*U193,"")</f>
        <v>0</v>
      </c>
      <c r="U193">
        <f>IF('Schritt 2a Wärmeverbr. Kat. 1-4'!J193="","",'Schritt 2a Wärmeverbr. Kat. 1-4'!J193/100)</f>
        <v>0</v>
      </c>
      <c r="V193" s="36" t="str">
        <f>IF('Schritt 2a Wärmeverbr. Kat. 1-4'!K193&lt;&gt;"",DATE(YEAR('Schritt 2a Wärmeverbr. Kat. 1-4'!K193),MONTH('Schritt 2a Wärmeverbr. Kat. 1-4'!K193),1),"")</f>
        <v/>
      </c>
      <c r="W193" t="str">
        <f>IFERROR(IF(AA193=1,0,S193*Witterungsbereinigung!F186+'Schritt 2a Wärmeverbr. Kat. 1-4'!T193),"")</f>
        <v/>
      </c>
      <c r="X193">
        <f t="shared" si="25"/>
        <v>0</v>
      </c>
      <c r="Y193">
        <f t="shared" si="26"/>
        <v>1</v>
      </c>
      <c r="Z193" t="b">
        <f t="shared" si="23"/>
        <v>1</v>
      </c>
      <c r="AA193" t="str">
        <f t="shared" si="24"/>
        <v/>
      </c>
      <c r="AB193" s="234" t="str">
        <f t="shared" si="27"/>
        <v/>
      </c>
    </row>
    <row r="194" spans="1:28" x14ac:dyDescent="0.25">
      <c r="A194" s="486">
        <v>185</v>
      </c>
      <c r="B194" s="550"/>
      <c r="C194" s="71"/>
      <c r="D194" s="71"/>
      <c r="E194" s="638"/>
      <c r="F194" s="447"/>
      <c r="G194" s="448"/>
      <c r="H194" s="221"/>
      <c r="I194" s="125"/>
      <c r="J194" s="191">
        <f>IFERROR(IF(I194="zentral",VLOOKUP(D194,Gebäudekat.!$C$6:$F$72,4,FALSE),0),0)</f>
        <v>0</v>
      </c>
      <c r="K194" s="65"/>
      <c r="L194" s="61"/>
      <c r="M194" s="168"/>
      <c r="N194" s="113" t="str">
        <f>IFERROR(IF(Witterungsbereinigung!F187="","",(W194)),"")</f>
        <v/>
      </c>
      <c r="O194" s="38" t="str">
        <f t="shared" si="21"/>
        <v/>
      </c>
      <c r="P194" s="114" t="str">
        <f t="shared" si="22"/>
        <v/>
      </c>
      <c r="Q194" s="101" t="str">
        <f>IFERROR(IF($P194="","",($P194/VLOOKUP($D194,Gebäudekat.!$C$6:$D$72,2,FALSE))-1),"k.A.")</f>
        <v/>
      </c>
      <c r="R194" t="str">
        <f>IFERROR(VLOOKUP('Schritt 2a Wärmeverbr. Kat. 1-4'!$D194,Gebäudekat.!$C$6:$G$72,5,FALSE),"")</f>
        <v/>
      </c>
      <c r="S194">
        <f>IFERROR(('Schritt 2a Wärmeverbr. Kat. 1-4'!M194-(M194*U194)),"")</f>
        <v>0</v>
      </c>
      <c r="T194">
        <f>IFERROR('Schritt 2a Wärmeverbr. Kat. 1-4'!M194*U194,"")</f>
        <v>0</v>
      </c>
      <c r="U194">
        <f>IF('Schritt 2a Wärmeverbr. Kat. 1-4'!J194="","",'Schritt 2a Wärmeverbr. Kat. 1-4'!J194/100)</f>
        <v>0</v>
      </c>
      <c r="V194" s="36" t="str">
        <f>IF('Schritt 2a Wärmeverbr. Kat. 1-4'!K194&lt;&gt;"",DATE(YEAR('Schritt 2a Wärmeverbr. Kat. 1-4'!K194),MONTH('Schritt 2a Wärmeverbr. Kat. 1-4'!K194),1),"")</f>
        <v/>
      </c>
      <c r="W194" t="str">
        <f>IFERROR(IF(AA194=1,0,S194*Witterungsbereinigung!F187+'Schritt 2a Wärmeverbr. Kat. 1-4'!T194),"")</f>
        <v/>
      </c>
      <c r="X194">
        <f t="shared" si="25"/>
        <v>0</v>
      </c>
      <c r="Y194">
        <f t="shared" si="26"/>
        <v>1</v>
      </c>
      <c r="Z194" t="b">
        <f t="shared" si="23"/>
        <v>1</v>
      </c>
      <c r="AA194" t="str">
        <f t="shared" si="24"/>
        <v/>
      </c>
      <c r="AB194" s="234" t="str">
        <f t="shared" si="27"/>
        <v/>
      </c>
    </row>
    <row r="195" spans="1:28" x14ac:dyDescent="0.25">
      <c r="A195" s="486">
        <v>186</v>
      </c>
      <c r="B195" s="550"/>
      <c r="C195" s="71"/>
      <c r="D195" s="71"/>
      <c r="E195" s="638"/>
      <c r="F195" s="447"/>
      <c r="G195" s="448"/>
      <c r="H195" s="221"/>
      <c r="I195" s="125"/>
      <c r="J195" s="191">
        <f>IFERROR(IF(I195="zentral",VLOOKUP(D195,Gebäudekat.!$C$6:$F$72,4,FALSE),0),0)</f>
        <v>0</v>
      </c>
      <c r="K195" s="65"/>
      <c r="L195" s="61"/>
      <c r="M195" s="168"/>
      <c r="N195" s="113" t="str">
        <f>IFERROR(IF(Witterungsbereinigung!F188="","",(W195)),"")</f>
        <v/>
      </c>
      <c r="O195" s="38" t="str">
        <f t="shared" si="21"/>
        <v/>
      </c>
      <c r="P195" s="114" t="str">
        <f t="shared" si="22"/>
        <v/>
      </c>
      <c r="Q195" s="101" t="str">
        <f>IFERROR(IF($P195="","",($P195/VLOOKUP($D195,Gebäudekat.!$C$6:$D$72,2,FALSE))-1),"k.A.")</f>
        <v/>
      </c>
      <c r="R195" t="str">
        <f>IFERROR(VLOOKUP('Schritt 2a Wärmeverbr. Kat. 1-4'!$D195,Gebäudekat.!$C$6:$G$72,5,FALSE),"")</f>
        <v/>
      </c>
      <c r="S195">
        <f>IFERROR(('Schritt 2a Wärmeverbr. Kat. 1-4'!M195-(M195*U195)),"")</f>
        <v>0</v>
      </c>
      <c r="T195">
        <f>IFERROR('Schritt 2a Wärmeverbr. Kat. 1-4'!M195*U195,"")</f>
        <v>0</v>
      </c>
      <c r="U195">
        <f>IF('Schritt 2a Wärmeverbr. Kat. 1-4'!J195="","",'Schritt 2a Wärmeverbr. Kat. 1-4'!J195/100)</f>
        <v>0</v>
      </c>
      <c r="V195" s="36" t="str">
        <f>IF('Schritt 2a Wärmeverbr. Kat. 1-4'!K195&lt;&gt;"",DATE(YEAR('Schritt 2a Wärmeverbr. Kat. 1-4'!K195),MONTH('Schritt 2a Wärmeverbr. Kat. 1-4'!K195),1),"")</f>
        <v/>
      </c>
      <c r="W195" t="str">
        <f>IFERROR(IF(AA195=1,0,S195*Witterungsbereinigung!F188+'Schritt 2a Wärmeverbr. Kat. 1-4'!T195),"")</f>
        <v/>
      </c>
      <c r="X195">
        <f t="shared" si="25"/>
        <v>0</v>
      </c>
      <c r="Y195">
        <f t="shared" si="26"/>
        <v>1</v>
      </c>
      <c r="Z195" t="b">
        <f t="shared" si="23"/>
        <v>1</v>
      </c>
      <c r="AA195" t="str">
        <f t="shared" si="24"/>
        <v/>
      </c>
      <c r="AB195" s="234" t="str">
        <f t="shared" si="27"/>
        <v/>
      </c>
    </row>
    <row r="196" spans="1:28" x14ac:dyDescent="0.25">
      <c r="A196" s="486">
        <v>187</v>
      </c>
      <c r="B196" s="550"/>
      <c r="C196" s="71"/>
      <c r="D196" s="71"/>
      <c r="E196" s="638"/>
      <c r="F196" s="447"/>
      <c r="G196" s="448"/>
      <c r="H196" s="221"/>
      <c r="I196" s="125"/>
      <c r="J196" s="191">
        <f>IFERROR(IF(I196="zentral",VLOOKUP(D196,Gebäudekat.!$C$6:$F$72,4,FALSE),0),0)</f>
        <v>0</v>
      </c>
      <c r="K196" s="65"/>
      <c r="L196" s="61"/>
      <c r="M196" s="168"/>
      <c r="N196" s="113" t="str">
        <f>IFERROR(IF(Witterungsbereinigung!F189="","",(W196)),"")</f>
        <v/>
      </c>
      <c r="O196" s="38" t="str">
        <f t="shared" si="21"/>
        <v/>
      </c>
      <c r="P196" s="114" t="str">
        <f t="shared" si="22"/>
        <v/>
      </c>
      <c r="Q196" s="101" t="str">
        <f>IFERROR(IF($P196="","",($P196/VLOOKUP($D196,Gebäudekat.!$C$6:$D$72,2,FALSE))-1),"k.A.")</f>
        <v/>
      </c>
      <c r="R196" t="str">
        <f>IFERROR(VLOOKUP('Schritt 2a Wärmeverbr. Kat. 1-4'!$D196,Gebäudekat.!$C$6:$G$72,5,FALSE),"")</f>
        <v/>
      </c>
      <c r="S196">
        <f>IFERROR(('Schritt 2a Wärmeverbr. Kat. 1-4'!M196-(M196*U196)),"")</f>
        <v>0</v>
      </c>
      <c r="T196">
        <f>IFERROR('Schritt 2a Wärmeverbr. Kat. 1-4'!M196*U196,"")</f>
        <v>0</v>
      </c>
      <c r="U196">
        <f>IF('Schritt 2a Wärmeverbr. Kat. 1-4'!J196="","",'Schritt 2a Wärmeverbr. Kat. 1-4'!J196/100)</f>
        <v>0</v>
      </c>
      <c r="V196" s="36" t="str">
        <f>IF('Schritt 2a Wärmeverbr. Kat. 1-4'!K196&lt;&gt;"",DATE(YEAR('Schritt 2a Wärmeverbr. Kat. 1-4'!K196),MONTH('Schritt 2a Wärmeverbr. Kat. 1-4'!K196),1),"")</f>
        <v/>
      </c>
      <c r="W196" t="str">
        <f>IFERROR(IF(AA196=1,0,S196*Witterungsbereinigung!F189+'Schritt 2a Wärmeverbr. Kat. 1-4'!T196),"")</f>
        <v/>
      </c>
      <c r="X196">
        <f t="shared" si="25"/>
        <v>0</v>
      </c>
      <c r="Y196">
        <f t="shared" si="26"/>
        <v>1</v>
      </c>
      <c r="Z196" t="b">
        <f t="shared" si="23"/>
        <v>1</v>
      </c>
      <c r="AA196" t="str">
        <f t="shared" si="24"/>
        <v/>
      </c>
      <c r="AB196" s="234" t="str">
        <f t="shared" si="27"/>
        <v/>
      </c>
    </row>
    <row r="197" spans="1:28" x14ac:dyDescent="0.25">
      <c r="A197" s="486">
        <v>188</v>
      </c>
      <c r="B197" s="550"/>
      <c r="C197" s="71"/>
      <c r="D197" s="71"/>
      <c r="E197" s="638"/>
      <c r="F197" s="447"/>
      <c r="G197" s="448"/>
      <c r="H197" s="221"/>
      <c r="I197" s="125"/>
      <c r="J197" s="191">
        <f>IFERROR(IF(I197="zentral",VLOOKUP(D197,Gebäudekat.!$C$6:$F$72,4,FALSE),0),0)</f>
        <v>0</v>
      </c>
      <c r="K197" s="65"/>
      <c r="L197" s="61"/>
      <c r="M197" s="168"/>
      <c r="N197" s="113" t="str">
        <f>IFERROR(IF(Witterungsbereinigung!F190="","",(W197)),"")</f>
        <v/>
      </c>
      <c r="O197" s="38" t="str">
        <f t="shared" si="21"/>
        <v/>
      </c>
      <c r="P197" s="114" t="str">
        <f t="shared" si="22"/>
        <v/>
      </c>
      <c r="Q197" s="101" t="str">
        <f>IFERROR(IF($P197="","",($P197/VLOOKUP($D197,Gebäudekat.!$C$6:$D$72,2,FALSE))-1),"k.A.")</f>
        <v/>
      </c>
      <c r="R197" t="str">
        <f>IFERROR(VLOOKUP('Schritt 2a Wärmeverbr. Kat. 1-4'!$D197,Gebäudekat.!$C$6:$G$72,5,FALSE),"")</f>
        <v/>
      </c>
      <c r="S197">
        <f>IFERROR(('Schritt 2a Wärmeverbr. Kat. 1-4'!M197-(M197*U197)),"")</f>
        <v>0</v>
      </c>
      <c r="T197">
        <f>IFERROR('Schritt 2a Wärmeverbr. Kat. 1-4'!M197*U197,"")</f>
        <v>0</v>
      </c>
      <c r="U197">
        <f>IF('Schritt 2a Wärmeverbr. Kat. 1-4'!J197="","",'Schritt 2a Wärmeverbr. Kat. 1-4'!J197/100)</f>
        <v>0</v>
      </c>
      <c r="V197" s="36" t="str">
        <f>IF('Schritt 2a Wärmeverbr. Kat. 1-4'!K197&lt;&gt;"",DATE(YEAR('Schritt 2a Wärmeverbr. Kat. 1-4'!K197),MONTH('Schritt 2a Wärmeverbr. Kat. 1-4'!K197),1),"")</f>
        <v/>
      </c>
      <c r="W197" t="str">
        <f>IFERROR(IF(AA197=1,0,S197*Witterungsbereinigung!F190+'Schritt 2a Wärmeverbr. Kat. 1-4'!T197),"")</f>
        <v/>
      </c>
      <c r="X197">
        <f t="shared" si="25"/>
        <v>0</v>
      </c>
      <c r="Y197">
        <f t="shared" si="26"/>
        <v>1</v>
      </c>
      <c r="Z197" t="b">
        <f t="shared" si="23"/>
        <v>1</v>
      </c>
      <c r="AA197" t="str">
        <f t="shared" si="24"/>
        <v/>
      </c>
      <c r="AB197" s="234" t="str">
        <f t="shared" si="27"/>
        <v/>
      </c>
    </row>
    <row r="198" spans="1:28" x14ac:dyDescent="0.25">
      <c r="A198" s="486">
        <v>189</v>
      </c>
      <c r="B198" s="550"/>
      <c r="C198" s="71"/>
      <c r="D198" s="71"/>
      <c r="E198" s="638"/>
      <c r="F198" s="447"/>
      <c r="G198" s="448"/>
      <c r="H198" s="221"/>
      <c r="I198" s="125"/>
      <c r="J198" s="191">
        <f>IFERROR(IF(I198="zentral",VLOOKUP(D198,Gebäudekat.!$C$6:$F$72,4,FALSE),0),0)</f>
        <v>0</v>
      </c>
      <c r="K198" s="65"/>
      <c r="L198" s="61"/>
      <c r="M198" s="168"/>
      <c r="N198" s="113" t="str">
        <f>IFERROR(IF(Witterungsbereinigung!F191="","",(W198)),"")</f>
        <v/>
      </c>
      <c r="O198" s="38" t="str">
        <f t="shared" si="21"/>
        <v/>
      </c>
      <c r="P198" s="114" t="str">
        <f t="shared" si="22"/>
        <v/>
      </c>
      <c r="Q198" s="101" t="str">
        <f>IFERROR(IF($P198="","",($P198/VLOOKUP($D198,Gebäudekat.!$C$6:$D$72,2,FALSE))-1),"k.A.")</f>
        <v/>
      </c>
      <c r="R198" t="str">
        <f>IFERROR(VLOOKUP('Schritt 2a Wärmeverbr. Kat. 1-4'!$D198,Gebäudekat.!$C$6:$G$72,5,FALSE),"")</f>
        <v/>
      </c>
      <c r="S198">
        <f>IFERROR(('Schritt 2a Wärmeverbr. Kat. 1-4'!M198-(M198*U198)),"")</f>
        <v>0</v>
      </c>
      <c r="T198">
        <f>IFERROR('Schritt 2a Wärmeverbr. Kat. 1-4'!M198*U198,"")</f>
        <v>0</v>
      </c>
      <c r="U198">
        <f>IF('Schritt 2a Wärmeverbr. Kat. 1-4'!J198="","",'Schritt 2a Wärmeverbr. Kat. 1-4'!J198/100)</f>
        <v>0</v>
      </c>
      <c r="V198" s="36" t="str">
        <f>IF('Schritt 2a Wärmeverbr. Kat. 1-4'!K198&lt;&gt;"",DATE(YEAR('Schritt 2a Wärmeverbr. Kat. 1-4'!K198),MONTH('Schritt 2a Wärmeverbr. Kat. 1-4'!K198),1),"")</f>
        <v/>
      </c>
      <c r="W198" t="str">
        <f>IFERROR(IF(AA198=1,0,S198*Witterungsbereinigung!F191+'Schritt 2a Wärmeverbr. Kat. 1-4'!T198),"")</f>
        <v/>
      </c>
      <c r="X198">
        <f t="shared" si="25"/>
        <v>0</v>
      </c>
      <c r="Y198">
        <f t="shared" si="26"/>
        <v>1</v>
      </c>
      <c r="Z198" t="b">
        <f t="shared" si="23"/>
        <v>1</v>
      </c>
      <c r="AA198" t="str">
        <f t="shared" si="24"/>
        <v/>
      </c>
      <c r="AB198" s="234" t="str">
        <f t="shared" si="27"/>
        <v/>
      </c>
    </row>
    <row r="199" spans="1:28" x14ac:dyDescent="0.25">
      <c r="A199" s="486">
        <v>190</v>
      </c>
      <c r="B199" s="550"/>
      <c r="C199" s="71"/>
      <c r="D199" s="71"/>
      <c r="E199" s="638"/>
      <c r="F199" s="447"/>
      <c r="G199" s="448"/>
      <c r="H199" s="221"/>
      <c r="I199" s="125"/>
      <c r="J199" s="191">
        <f>IFERROR(IF(I199="zentral",VLOOKUP(D199,Gebäudekat.!$C$6:$F$72,4,FALSE),0),0)</f>
        <v>0</v>
      </c>
      <c r="K199" s="65"/>
      <c r="L199" s="61"/>
      <c r="M199" s="168"/>
      <c r="N199" s="113" t="str">
        <f>IFERROR(IF(Witterungsbereinigung!F192="","",(W199)),"")</f>
        <v/>
      </c>
      <c r="O199" s="38" t="str">
        <f t="shared" si="21"/>
        <v/>
      </c>
      <c r="P199" s="114" t="str">
        <f t="shared" si="22"/>
        <v/>
      </c>
      <c r="Q199" s="101" t="str">
        <f>IFERROR(IF($P199="","",($P199/VLOOKUP($D199,Gebäudekat.!$C$6:$D$72,2,FALSE))-1),"k.A.")</f>
        <v/>
      </c>
      <c r="R199" t="str">
        <f>IFERROR(VLOOKUP('Schritt 2a Wärmeverbr. Kat. 1-4'!$D199,Gebäudekat.!$C$6:$G$72,5,FALSE),"")</f>
        <v/>
      </c>
      <c r="S199">
        <f>IFERROR(('Schritt 2a Wärmeverbr. Kat. 1-4'!M199-(M199*U199)),"")</f>
        <v>0</v>
      </c>
      <c r="T199">
        <f>IFERROR('Schritt 2a Wärmeverbr. Kat. 1-4'!M199*U199,"")</f>
        <v>0</v>
      </c>
      <c r="U199">
        <f>IF('Schritt 2a Wärmeverbr. Kat. 1-4'!J199="","",'Schritt 2a Wärmeverbr. Kat. 1-4'!J199/100)</f>
        <v>0</v>
      </c>
      <c r="V199" s="36" t="str">
        <f>IF('Schritt 2a Wärmeverbr. Kat. 1-4'!K199&lt;&gt;"",DATE(YEAR('Schritt 2a Wärmeverbr. Kat. 1-4'!K199),MONTH('Schritt 2a Wärmeverbr. Kat. 1-4'!K199),1),"")</f>
        <v/>
      </c>
      <c r="W199" t="str">
        <f>IFERROR(IF(AA199=1,0,S199*Witterungsbereinigung!F192+'Schritt 2a Wärmeverbr. Kat. 1-4'!T199),"")</f>
        <v/>
      </c>
      <c r="X199">
        <f t="shared" si="25"/>
        <v>0</v>
      </c>
      <c r="Y199">
        <f t="shared" si="26"/>
        <v>1</v>
      </c>
      <c r="Z199" t="b">
        <f t="shared" si="23"/>
        <v>1</v>
      </c>
      <c r="AA199" t="str">
        <f t="shared" si="24"/>
        <v/>
      </c>
      <c r="AB199" s="234" t="str">
        <f t="shared" si="27"/>
        <v/>
      </c>
    </row>
    <row r="200" spans="1:28" x14ac:dyDescent="0.25">
      <c r="A200" s="486">
        <v>191</v>
      </c>
      <c r="B200" s="550"/>
      <c r="C200" s="71"/>
      <c r="D200" s="71"/>
      <c r="E200" s="638"/>
      <c r="F200" s="447"/>
      <c r="G200" s="448"/>
      <c r="H200" s="221"/>
      <c r="I200" s="125"/>
      <c r="J200" s="191">
        <f>IFERROR(IF(I200="zentral",VLOOKUP(D200,Gebäudekat.!$C$6:$F$72,4,FALSE),0),0)</f>
        <v>0</v>
      </c>
      <c r="K200" s="65"/>
      <c r="L200" s="61"/>
      <c r="M200" s="168"/>
      <c r="N200" s="113" t="str">
        <f>IFERROR(IF(Witterungsbereinigung!F193="","",(W200)),"")</f>
        <v/>
      </c>
      <c r="O200" s="38" t="str">
        <f t="shared" si="21"/>
        <v/>
      </c>
      <c r="P200" s="114" t="str">
        <f t="shared" si="22"/>
        <v/>
      </c>
      <c r="Q200" s="101" t="str">
        <f>IFERROR(IF($P200="","",($P200/VLOOKUP($D200,Gebäudekat.!$C$6:$D$72,2,FALSE))-1),"k.A.")</f>
        <v/>
      </c>
      <c r="R200" t="str">
        <f>IFERROR(VLOOKUP('Schritt 2a Wärmeverbr. Kat. 1-4'!$D200,Gebäudekat.!$C$6:$G$72,5,FALSE),"")</f>
        <v/>
      </c>
      <c r="S200">
        <f>IFERROR(('Schritt 2a Wärmeverbr. Kat. 1-4'!M200-(M200*U200)),"")</f>
        <v>0</v>
      </c>
      <c r="T200">
        <f>IFERROR('Schritt 2a Wärmeverbr. Kat. 1-4'!M200*U200,"")</f>
        <v>0</v>
      </c>
      <c r="U200">
        <f>IF('Schritt 2a Wärmeverbr. Kat. 1-4'!J200="","",'Schritt 2a Wärmeverbr. Kat. 1-4'!J200/100)</f>
        <v>0</v>
      </c>
      <c r="V200" s="36" t="str">
        <f>IF('Schritt 2a Wärmeverbr. Kat. 1-4'!K200&lt;&gt;"",DATE(YEAR('Schritt 2a Wärmeverbr. Kat. 1-4'!K200),MONTH('Schritt 2a Wärmeverbr. Kat. 1-4'!K200),1),"")</f>
        <v/>
      </c>
      <c r="W200" t="str">
        <f>IFERROR(IF(AA200=1,0,S200*Witterungsbereinigung!F193+'Schritt 2a Wärmeverbr. Kat. 1-4'!T200),"")</f>
        <v/>
      </c>
      <c r="X200">
        <f t="shared" si="25"/>
        <v>0</v>
      </c>
      <c r="Y200">
        <f t="shared" si="26"/>
        <v>1</v>
      </c>
      <c r="Z200" t="b">
        <f t="shared" si="23"/>
        <v>1</v>
      </c>
      <c r="AA200" t="str">
        <f t="shared" si="24"/>
        <v/>
      </c>
      <c r="AB200" s="234" t="str">
        <f t="shared" si="27"/>
        <v/>
      </c>
    </row>
    <row r="201" spans="1:28" x14ac:dyDescent="0.25">
      <c r="A201" s="486">
        <v>192</v>
      </c>
      <c r="B201" s="550"/>
      <c r="C201" s="71"/>
      <c r="D201" s="71"/>
      <c r="E201" s="638"/>
      <c r="F201" s="447"/>
      <c r="G201" s="448"/>
      <c r="H201" s="221"/>
      <c r="I201" s="125"/>
      <c r="J201" s="191">
        <f>IFERROR(IF(I201="zentral",VLOOKUP(D201,Gebäudekat.!$C$6:$F$72,4,FALSE),0),0)</f>
        <v>0</v>
      </c>
      <c r="K201" s="65"/>
      <c r="L201" s="61"/>
      <c r="M201" s="168"/>
      <c r="N201" s="113" t="str">
        <f>IFERROR(IF(Witterungsbereinigung!F194="","",(W201)),"")</f>
        <v/>
      </c>
      <c r="O201" s="38" t="str">
        <f t="shared" si="21"/>
        <v/>
      </c>
      <c r="P201" s="114" t="str">
        <f t="shared" si="22"/>
        <v/>
      </c>
      <c r="Q201" s="101" t="str">
        <f>IFERROR(IF($P201="","",($P201/VLOOKUP($D201,Gebäudekat.!$C$6:$D$72,2,FALSE))-1),"k.A.")</f>
        <v/>
      </c>
      <c r="R201" t="str">
        <f>IFERROR(VLOOKUP('Schritt 2a Wärmeverbr. Kat. 1-4'!$D201,Gebäudekat.!$C$6:$G$72,5,FALSE),"")</f>
        <v/>
      </c>
      <c r="S201">
        <f>IFERROR(('Schritt 2a Wärmeverbr. Kat. 1-4'!M201-(M201*U201)),"")</f>
        <v>0</v>
      </c>
      <c r="T201">
        <f>IFERROR('Schritt 2a Wärmeverbr. Kat. 1-4'!M201*U201,"")</f>
        <v>0</v>
      </c>
      <c r="U201">
        <f>IF('Schritt 2a Wärmeverbr. Kat. 1-4'!J201="","",'Schritt 2a Wärmeverbr. Kat. 1-4'!J201/100)</f>
        <v>0</v>
      </c>
      <c r="V201" s="36" t="str">
        <f>IF('Schritt 2a Wärmeverbr. Kat. 1-4'!K201&lt;&gt;"",DATE(YEAR('Schritt 2a Wärmeverbr. Kat. 1-4'!K201),MONTH('Schritt 2a Wärmeverbr. Kat. 1-4'!K201),1),"")</f>
        <v/>
      </c>
      <c r="W201" t="str">
        <f>IFERROR(IF(AA201=1,0,S201*Witterungsbereinigung!F194+'Schritt 2a Wärmeverbr. Kat. 1-4'!T201),"")</f>
        <v/>
      </c>
      <c r="X201">
        <f t="shared" si="25"/>
        <v>0</v>
      </c>
      <c r="Y201">
        <f t="shared" si="26"/>
        <v>1</v>
      </c>
      <c r="Z201" t="b">
        <f t="shared" si="23"/>
        <v>1</v>
      </c>
      <c r="AA201" t="str">
        <f t="shared" si="24"/>
        <v/>
      </c>
      <c r="AB201" s="234" t="str">
        <f t="shared" si="27"/>
        <v/>
      </c>
    </row>
    <row r="202" spans="1:28" x14ac:dyDescent="0.25">
      <c r="A202" s="486">
        <v>193</v>
      </c>
      <c r="B202" s="550"/>
      <c r="C202" s="71"/>
      <c r="D202" s="71"/>
      <c r="E202" s="638"/>
      <c r="F202" s="447"/>
      <c r="G202" s="448"/>
      <c r="H202" s="221"/>
      <c r="I202" s="125"/>
      <c r="J202" s="191">
        <f>IFERROR(IF(I202="zentral",VLOOKUP(D202,Gebäudekat.!$C$6:$F$72,4,FALSE),0),0)</f>
        <v>0</v>
      </c>
      <c r="K202" s="65"/>
      <c r="L202" s="61"/>
      <c r="M202" s="168"/>
      <c r="N202" s="113" t="str">
        <f>IFERROR(IF(Witterungsbereinigung!F195="","",(W202)),"")</f>
        <v/>
      </c>
      <c r="O202" s="38" t="str">
        <f t="shared" ref="O202:O265" si="28">IF($C202="","",IFERROR((1/SUM(N$10:N$504)*$N202),""))</f>
        <v/>
      </c>
      <c r="P202" s="114" t="str">
        <f t="shared" ref="P202:P265" si="29">IFERROR(IF($N202="","",$N202/IF(OR($D202="Bad - Freibad &lt; 1000 m2 Beckenfläche",$D202="Bad - Freibad 1000-2000 m2 Beckenfläche",$D202="Bad - Freibad &gt;2000 m2 Beckenfläche"),G202,F202)),"")</f>
        <v/>
      </c>
      <c r="Q202" s="101" t="str">
        <f>IFERROR(IF($P202="","",($P202/VLOOKUP($D202,Gebäudekat.!$C$6:$D$72,2,FALSE))-1),"k.A.")</f>
        <v/>
      </c>
      <c r="R202" t="str">
        <f>IFERROR(VLOOKUP('Schritt 2a Wärmeverbr. Kat. 1-4'!$D202,Gebäudekat.!$C$6:$G$72,5,FALSE),"")</f>
        <v/>
      </c>
      <c r="S202">
        <f>IFERROR(('Schritt 2a Wärmeverbr. Kat. 1-4'!M202-(M202*U202)),"")</f>
        <v>0</v>
      </c>
      <c r="T202">
        <f>IFERROR('Schritt 2a Wärmeverbr. Kat. 1-4'!M202*U202,"")</f>
        <v>0</v>
      </c>
      <c r="U202">
        <f>IF('Schritt 2a Wärmeverbr. Kat. 1-4'!J202="","",'Schritt 2a Wärmeverbr. Kat. 1-4'!J202/100)</f>
        <v>0</v>
      </c>
      <c r="V202" s="36" t="str">
        <f>IF('Schritt 2a Wärmeverbr. Kat. 1-4'!K202&lt;&gt;"",DATE(YEAR('Schritt 2a Wärmeverbr. Kat. 1-4'!K202),MONTH('Schritt 2a Wärmeverbr. Kat. 1-4'!K202),1),"")</f>
        <v/>
      </c>
      <c r="W202" t="str">
        <f>IFERROR(IF(AA202=1,0,S202*Witterungsbereinigung!F195+'Schritt 2a Wärmeverbr. Kat. 1-4'!T202),"")</f>
        <v/>
      </c>
      <c r="X202">
        <f t="shared" si="25"/>
        <v>0</v>
      </c>
      <c r="Y202">
        <f t="shared" si="26"/>
        <v>1</v>
      </c>
      <c r="Z202" t="b">
        <f t="shared" ref="Z202:Z265" si="30">IFERROR(IF(COUNTA($F$10:$F$504,$G$10:$G$504)&gt;=COUNTA($C$10:$C$504),TRUE,FALSE),"")</f>
        <v>1</v>
      </c>
      <c r="AA202" t="str">
        <f t="shared" ref="AA202:AA265" si="31">IF(H202="unbeheizt",1,"")</f>
        <v/>
      </c>
      <c r="AB202" s="234" t="str">
        <f t="shared" si="27"/>
        <v/>
      </c>
    </row>
    <row r="203" spans="1:28" x14ac:dyDescent="0.25">
      <c r="A203" s="486">
        <v>194</v>
      </c>
      <c r="B203" s="550"/>
      <c r="C203" s="71"/>
      <c r="D203" s="71"/>
      <c r="E203" s="638"/>
      <c r="F203" s="447"/>
      <c r="G203" s="448"/>
      <c r="H203" s="221"/>
      <c r="I203" s="125"/>
      <c r="J203" s="191">
        <f>IFERROR(IF(I203="zentral",VLOOKUP(D203,Gebäudekat.!$C$6:$F$72,4,FALSE),0),0)</f>
        <v>0</v>
      </c>
      <c r="K203" s="65"/>
      <c r="L203" s="61"/>
      <c r="M203" s="168"/>
      <c r="N203" s="113" t="str">
        <f>IFERROR(IF(Witterungsbereinigung!F196="","",(W203)),"")</f>
        <v/>
      </c>
      <c r="O203" s="38" t="str">
        <f t="shared" si="28"/>
        <v/>
      </c>
      <c r="P203" s="114" t="str">
        <f t="shared" si="29"/>
        <v/>
      </c>
      <c r="Q203" s="101" t="str">
        <f>IFERROR(IF($P203="","",($P203/VLOOKUP($D203,Gebäudekat.!$C$6:$D$72,2,FALSE))-1),"k.A.")</f>
        <v/>
      </c>
      <c r="R203" t="str">
        <f>IFERROR(VLOOKUP('Schritt 2a Wärmeverbr. Kat. 1-4'!$D203,Gebäudekat.!$C$6:$G$72,5,FALSE),"")</f>
        <v/>
      </c>
      <c r="S203">
        <f>IFERROR(('Schritt 2a Wärmeverbr. Kat. 1-4'!M203-(M203*U203)),"")</f>
        <v>0</v>
      </c>
      <c r="T203">
        <f>IFERROR('Schritt 2a Wärmeverbr. Kat. 1-4'!M203*U203,"")</f>
        <v>0</v>
      </c>
      <c r="U203">
        <f>IF('Schritt 2a Wärmeverbr. Kat. 1-4'!J203="","",'Schritt 2a Wärmeverbr. Kat. 1-4'!J203/100)</f>
        <v>0</v>
      </c>
      <c r="V203" s="36" t="str">
        <f>IF('Schritt 2a Wärmeverbr. Kat. 1-4'!K203&lt;&gt;"",DATE(YEAR('Schritt 2a Wärmeverbr. Kat. 1-4'!K203),MONTH('Schritt 2a Wärmeverbr. Kat. 1-4'!K203),1),"")</f>
        <v/>
      </c>
      <c r="W203" t="str">
        <f>IFERROR(IF(AA203=1,0,S203*Witterungsbereinigung!F196+'Schritt 2a Wärmeverbr. Kat. 1-4'!T203),"")</f>
        <v/>
      </c>
      <c r="X203">
        <f t="shared" ref="X203:X266" si="32">IFERROR(M203/(L203-K203+1)*365,"")</f>
        <v>0</v>
      </c>
      <c r="Y203">
        <f t="shared" ref="Y203:Y266" si="33">L203+1-K203</f>
        <v>1</v>
      </c>
      <c r="Z203" t="b">
        <f t="shared" si="30"/>
        <v>1</v>
      </c>
      <c r="AA203" t="str">
        <f t="shared" si="31"/>
        <v/>
      </c>
      <c r="AB203" s="234" t="str">
        <f t="shared" si="27"/>
        <v/>
      </c>
    </row>
    <row r="204" spans="1:28" x14ac:dyDescent="0.25">
      <c r="A204" s="486">
        <v>195</v>
      </c>
      <c r="B204" s="550"/>
      <c r="C204" s="71"/>
      <c r="D204" s="71"/>
      <c r="E204" s="638"/>
      <c r="F204" s="447"/>
      <c r="G204" s="448"/>
      <c r="H204" s="221"/>
      <c r="I204" s="125"/>
      <c r="J204" s="191">
        <f>IFERROR(IF(I204="zentral",VLOOKUP(D204,Gebäudekat.!$C$6:$F$72,4,FALSE),0),0)</f>
        <v>0</v>
      </c>
      <c r="K204" s="65"/>
      <c r="L204" s="61"/>
      <c r="M204" s="168"/>
      <c r="N204" s="113" t="str">
        <f>IFERROR(IF(Witterungsbereinigung!F197="","",(W204)),"")</f>
        <v/>
      </c>
      <c r="O204" s="38" t="str">
        <f t="shared" si="28"/>
        <v/>
      </c>
      <c r="P204" s="114" t="str">
        <f t="shared" si="29"/>
        <v/>
      </c>
      <c r="Q204" s="101" t="str">
        <f>IFERROR(IF($P204="","",($P204/VLOOKUP($D204,Gebäudekat.!$C$6:$D$72,2,FALSE))-1),"k.A.")</f>
        <v/>
      </c>
      <c r="R204" t="str">
        <f>IFERROR(VLOOKUP('Schritt 2a Wärmeverbr. Kat. 1-4'!$D204,Gebäudekat.!$C$6:$G$72,5,FALSE),"")</f>
        <v/>
      </c>
      <c r="S204">
        <f>IFERROR(('Schritt 2a Wärmeverbr. Kat. 1-4'!M204-(M204*U204)),"")</f>
        <v>0</v>
      </c>
      <c r="T204">
        <f>IFERROR('Schritt 2a Wärmeverbr. Kat. 1-4'!M204*U204,"")</f>
        <v>0</v>
      </c>
      <c r="U204">
        <f>IF('Schritt 2a Wärmeverbr. Kat. 1-4'!J204="","",'Schritt 2a Wärmeverbr. Kat. 1-4'!J204/100)</f>
        <v>0</v>
      </c>
      <c r="V204" s="36" t="str">
        <f>IF('Schritt 2a Wärmeverbr. Kat. 1-4'!K204&lt;&gt;"",DATE(YEAR('Schritt 2a Wärmeverbr. Kat. 1-4'!K204),MONTH('Schritt 2a Wärmeverbr. Kat. 1-4'!K204),1),"")</f>
        <v/>
      </c>
      <c r="W204" t="str">
        <f>IFERROR(IF(AA204=1,0,S204*Witterungsbereinigung!F197+'Schritt 2a Wärmeverbr. Kat. 1-4'!T204),"")</f>
        <v/>
      </c>
      <c r="X204">
        <f t="shared" si="32"/>
        <v>0</v>
      </c>
      <c r="Y204">
        <f t="shared" si="33"/>
        <v>1</v>
      </c>
      <c r="Z204" t="b">
        <f t="shared" si="30"/>
        <v>1</v>
      </c>
      <c r="AA204" t="str">
        <f t="shared" si="31"/>
        <v/>
      </c>
      <c r="AB204" s="234" t="str">
        <f t="shared" si="27"/>
        <v/>
      </c>
    </row>
    <row r="205" spans="1:28" x14ac:dyDescent="0.25">
      <c r="A205" s="486">
        <v>196</v>
      </c>
      <c r="B205" s="550"/>
      <c r="C205" s="71"/>
      <c r="D205" s="71"/>
      <c r="E205" s="638"/>
      <c r="F205" s="447"/>
      <c r="G205" s="448"/>
      <c r="H205" s="221"/>
      <c r="I205" s="125"/>
      <c r="J205" s="191">
        <f>IFERROR(IF(I205="zentral",VLOOKUP(D205,Gebäudekat.!$C$6:$F$72,4,FALSE),0),0)</f>
        <v>0</v>
      </c>
      <c r="K205" s="65"/>
      <c r="L205" s="61"/>
      <c r="M205" s="168"/>
      <c r="N205" s="113" t="str">
        <f>IFERROR(IF(Witterungsbereinigung!F198="","",(W205)),"")</f>
        <v/>
      </c>
      <c r="O205" s="38" t="str">
        <f t="shared" si="28"/>
        <v/>
      </c>
      <c r="P205" s="114" t="str">
        <f t="shared" si="29"/>
        <v/>
      </c>
      <c r="Q205" s="101" t="str">
        <f>IFERROR(IF($P205="","",($P205/VLOOKUP($D205,Gebäudekat.!$C$6:$D$72,2,FALSE))-1),"k.A.")</f>
        <v/>
      </c>
      <c r="R205" t="str">
        <f>IFERROR(VLOOKUP('Schritt 2a Wärmeverbr. Kat. 1-4'!$D205,Gebäudekat.!$C$6:$G$72,5,FALSE),"")</f>
        <v/>
      </c>
      <c r="S205">
        <f>IFERROR(('Schritt 2a Wärmeverbr. Kat. 1-4'!M205-(M205*U205)),"")</f>
        <v>0</v>
      </c>
      <c r="T205">
        <f>IFERROR('Schritt 2a Wärmeverbr. Kat. 1-4'!M205*U205,"")</f>
        <v>0</v>
      </c>
      <c r="U205">
        <f>IF('Schritt 2a Wärmeverbr. Kat. 1-4'!J205="","",'Schritt 2a Wärmeverbr. Kat. 1-4'!J205/100)</f>
        <v>0</v>
      </c>
      <c r="V205" s="36" t="str">
        <f>IF('Schritt 2a Wärmeverbr. Kat. 1-4'!K205&lt;&gt;"",DATE(YEAR('Schritt 2a Wärmeverbr. Kat. 1-4'!K205),MONTH('Schritt 2a Wärmeverbr. Kat. 1-4'!K205),1),"")</f>
        <v/>
      </c>
      <c r="W205" t="str">
        <f>IFERROR(IF(AA205=1,0,S205*Witterungsbereinigung!F198+'Schritt 2a Wärmeverbr. Kat. 1-4'!T205),"")</f>
        <v/>
      </c>
      <c r="X205">
        <f t="shared" si="32"/>
        <v>0</v>
      </c>
      <c r="Y205">
        <f t="shared" si="33"/>
        <v>1</v>
      </c>
      <c r="Z205" t="b">
        <f t="shared" si="30"/>
        <v>1</v>
      </c>
      <c r="AA205" t="str">
        <f t="shared" si="31"/>
        <v/>
      </c>
      <c r="AB205" s="234" t="str">
        <f t="shared" ref="AB205:AB268" si="34">IFERROR(IF(_xlfn.NUMBERVALUE(Q205)&gt;1000%,"Evtl.Größenordnungsfehler - Bitte überprüfen !",""),"")</f>
        <v/>
      </c>
    </row>
    <row r="206" spans="1:28" x14ac:dyDescent="0.25">
      <c r="A206" s="486">
        <v>197</v>
      </c>
      <c r="B206" s="550"/>
      <c r="C206" s="71"/>
      <c r="D206" s="71"/>
      <c r="E206" s="638"/>
      <c r="F206" s="447"/>
      <c r="G206" s="448"/>
      <c r="H206" s="221"/>
      <c r="I206" s="125"/>
      <c r="J206" s="191">
        <f>IFERROR(IF(I206="zentral",VLOOKUP(D206,Gebäudekat.!$C$6:$F$72,4,FALSE),0),0)</f>
        <v>0</v>
      </c>
      <c r="K206" s="65"/>
      <c r="L206" s="61"/>
      <c r="M206" s="168"/>
      <c r="N206" s="113" t="str">
        <f>IFERROR(IF(Witterungsbereinigung!F199="","",(W206)),"")</f>
        <v/>
      </c>
      <c r="O206" s="38" t="str">
        <f t="shared" si="28"/>
        <v/>
      </c>
      <c r="P206" s="114" t="str">
        <f t="shared" si="29"/>
        <v/>
      </c>
      <c r="Q206" s="101" t="str">
        <f>IFERROR(IF($P206="","",($P206/VLOOKUP($D206,Gebäudekat.!$C$6:$D$72,2,FALSE))-1),"k.A.")</f>
        <v/>
      </c>
      <c r="R206" t="str">
        <f>IFERROR(VLOOKUP('Schritt 2a Wärmeverbr. Kat. 1-4'!$D206,Gebäudekat.!$C$6:$G$72,5,FALSE),"")</f>
        <v/>
      </c>
      <c r="S206">
        <f>IFERROR(('Schritt 2a Wärmeverbr. Kat. 1-4'!M206-(M206*U206)),"")</f>
        <v>0</v>
      </c>
      <c r="T206">
        <f>IFERROR('Schritt 2a Wärmeverbr. Kat. 1-4'!M206*U206,"")</f>
        <v>0</v>
      </c>
      <c r="U206">
        <f>IF('Schritt 2a Wärmeverbr. Kat. 1-4'!J206="","",'Schritt 2a Wärmeverbr. Kat. 1-4'!J206/100)</f>
        <v>0</v>
      </c>
      <c r="V206" s="36" t="str">
        <f>IF('Schritt 2a Wärmeverbr. Kat. 1-4'!K206&lt;&gt;"",DATE(YEAR('Schritt 2a Wärmeverbr. Kat. 1-4'!K206),MONTH('Schritt 2a Wärmeverbr. Kat. 1-4'!K206),1),"")</f>
        <v/>
      </c>
      <c r="W206" t="str">
        <f>IFERROR(IF(AA206=1,0,S206*Witterungsbereinigung!F199+'Schritt 2a Wärmeverbr. Kat. 1-4'!T206),"")</f>
        <v/>
      </c>
      <c r="X206">
        <f t="shared" si="32"/>
        <v>0</v>
      </c>
      <c r="Y206">
        <f t="shared" si="33"/>
        <v>1</v>
      </c>
      <c r="Z206" t="b">
        <f t="shared" si="30"/>
        <v>1</v>
      </c>
      <c r="AA206" t="str">
        <f t="shared" si="31"/>
        <v/>
      </c>
      <c r="AB206" s="234" t="str">
        <f t="shared" si="34"/>
        <v/>
      </c>
    </row>
    <row r="207" spans="1:28" x14ac:dyDescent="0.25">
      <c r="A207" s="486">
        <v>198</v>
      </c>
      <c r="B207" s="550"/>
      <c r="C207" s="71"/>
      <c r="D207" s="71"/>
      <c r="E207" s="638"/>
      <c r="F207" s="447"/>
      <c r="G207" s="448"/>
      <c r="H207" s="221"/>
      <c r="I207" s="125"/>
      <c r="J207" s="191">
        <f>IFERROR(IF(I207="zentral",VLOOKUP(D207,Gebäudekat.!$C$6:$F$72,4,FALSE),0),0)</f>
        <v>0</v>
      </c>
      <c r="K207" s="65"/>
      <c r="L207" s="61"/>
      <c r="M207" s="168"/>
      <c r="N207" s="113" t="str">
        <f>IFERROR(IF(Witterungsbereinigung!F200="","",(W207)),"")</f>
        <v/>
      </c>
      <c r="O207" s="38" t="str">
        <f t="shared" si="28"/>
        <v/>
      </c>
      <c r="P207" s="114" t="str">
        <f t="shared" si="29"/>
        <v/>
      </c>
      <c r="Q207" s="101" t="str">
        <f>IFERROR(IF($P207="","",($P207/VLOOKUP($D207,Gebäudekat.!$C$6:$D$72,2,FALSE))-1),"k.A.")</f>
        <v/>
      </c>
      <c r="R207" t="str">
        <f>IFERROR(VLOOKUP('Schritt 2a Wärmeverbr. Kat. 1-4'!$D207,Gebäudekat.!$C$6:$G$72,5,FALSE),"")</f>
        <v/>
      </c>
      <c r="S207">
        <f>IFERROR(('Schritt 2a Wärmeverbr. Kat. 1-4'!M207-(M207*U207)),"")</f>
        <v>0</v>
      </c>
      <c r="T207">
        <f>IFERROR('Schritt 2a Wärmeverbr. Kat. 1-4'!M207*U207,"")</f>
        <v>0</v>
      </c>
      <c r="U207">
        <f>IF('Schritt 2a Wärmeverbr. Kat. 1-4'!J207="","",'Schritt 2a Wärmeverbr. Kat. 1-4'!J207/100)</f>
        <v>0</v>
      </c>
      <c r="V207" s="36" t="str">
        <f>IF('Schritt 2a Wärmeverbr. Kat. 1-4'!K207&lt;&gt;"",DATE(YEAR('Schritt 2a Wärmeverbr. Kat. 1-4'!K207),MONTH('Schritt 2a Wärmeverbr. Kat. 1-4'!K207),1),"")</f>
        <v/>
      </c>
      <c r="W207" t="str">
        <f>IFERROR(IF(AA207=1,0,S207*Witterungsbereinigung!F200+'Schritt 2a Wärmeverbr. Kat. 1-4'!T207),"")</f>
        <v/>
      </c>
      <c r="X207">
        <f t="shared" si="32"/>
        <v>0</v>
      </c>
      <c r="Y207">
        <f t="shared" si="33"/>
        <v>1</v>
      </c>
      <c r="Z207" t="b">
        <f t="shared" si="30"/>
        <v>1</v>
      </c>
      <c r="AA207" t="str">
        <f t="shared" si="31"/>
        <v/>
      </c>
      <c r="AB207" s="234" t="str">
        <f t="shared" si="34"/>
        <v/>
      </c>
    </row>
    <row r="208" spans="1:28" x14ac:dyDescent="0.25">
      <c r="A208" s="486">
        <v>199</v>
      </c>
      <c r="B208" s="550"/>
      <c r="C208" s="71"/>
      <c r="D208" s="71"/>
      <c r="E208" s="638"/>
      <c r="F208" s="447"/>
      <c r="G208" s="448"/>
      <c r="H208" s="221"/>
      <c r="I208" s="125"/>
      <c r="J208" s="191">
        <f>IFERROR(IF(I208="zentral",VLOOKUP(D208,Gebäudekat.!$C$6:$F$72,4,FALSE),0),0)</f>
        <v>0</v>
      </c>
      <c r="K208" s="65"/>
      <c r="L208" s="61"/>
      <c r="M208" s="168"/>
      <c r="N208" s="113" t="str">
        <f>IFERROR(IF(Witterungsbereinigung!F201="","",(W208)),"")</f>
        <v/>
      </c>
      <c r="O208" s="38" t="str">
        <f t="shared" si="28"/>
        <v/>
      </c>
      <c r="P208" s="114" t="str">
        <f t="shared" si="29"/>
        <v/>
      </c>
      <c r="Q208" s="101" t="str">
        <f>IFERROR(IF($P208="","",($P208/VLOOKUP($D208,Gebäudekat.!$C$6:$D$72,2,FALSE))-1),"k.A.")</f>
        <v/>
      </c>
      <c r="R208" t="str">
        <f>IFERROR(VLOOKUP('Schritt 2a Wärmeverbr. Kat. 1-4'!$D208,Gebäudekat.!$C$6:$G$72,5,FALSE),"")</f>
        <v/>
      </c>
      <c r="S208">
        <f>IFERROR(('Schritt 2a Wärmeverbr. Kat. 1-4'!M208-(M208*U208)),"")</f>
        <v>0</v>
      </c>
      <c r="T208">
        <f>IFERROR('Schritt 2a Wärmeverbr. Kat. 1-4'!M208*U208,"")</f>
        <v>0</v>
      </c>
      <c r="U208">
        <f>IF('Schritt 2a Wärmeverbr. Kat. 1-4'!J208="","",'Schritt 2a Wärmeverbr. Kat. 1-4'!J208/100)</f>
        <v>0</v>
      </c>
      <c r="V208" s="36" t="str">
        <f>IF('Schritt 2a Wärmeverbr. Kat. 1-4'!K208&lt;&gt;"",DATE(YEAR('Schritt 2a Wärmeverbr. Kat. 1-4'!K208),MONTH('Schritt 2a Wärmeverbr. Kat. 1-4'!K208),1),"")</f>
        <v/>
      </c>
      <c r="W208" t="str">
        <f>IFERROR(IF(AA208=1,0,S208*Witterungsbereinigung!F201+'Schritt 2a Wärmeverbr. Kat. 1-4'!T208),"")</f>
        <v/>
      </c>
      <c r="X208">
        <f t="shared" si="32"/>
        <v>0</v>
      </c>
      <c r="Y208">
        <f t="shared" si="33"/>
        <v>1</v>
      </c>
      <c r="Z208" t="b">
        <f t="shared" si="30"/>
        <v>1</v>
      </c>
      <c r="AA208" t="str">
        <f t="shared" si="31"/>
        <v/>
      </c>
      <c r="AB208" s="234" t="str">
        <f t="shared" si="34"/>
        <v/>
      </c>
    </row>
    <row r="209" spans="1:28" x14ac:dyDescent="0.25">
      <c r="A209" s="486">
        <v>200</v>
      </c>
      <c r="B209" s="550"/>
      <c r="C209" s="71"/>
      <c r="D209" s="71"/>
      <c r="E209" s="638"/>
      <c r="F209" s="447"/>
      <c r="G209" s="448"/>
      <c r="H209" s="221"/>
      <c r="I209" s="125"/>
      <c r="J209" s="191">
        <f>IFERROR(IF(I209="zentral",VLOOKUP(D209,Gebäudekat.!$C$6:$F$72,4,FALSE),0),0)</f>
        <v>0</v>
      </c>
      <c r="K209" s="65"/>
      <c r="L209" s="61"/>
      <c r="M209" s="168"/>
      <c r="N209" s="113" t="str">
        <f>IFERROR(IF(Witterungsbereinigung!F202="","",(W209)),"")</f>
        <v/>
      </c>
      <c r="O209" s="38" t="str">
        <f t="shared" si="28"/>
        <v/>
      </c>
      <c r="P209" s="114" t="str">
        <f t="shared" si="29"/>
        <v/>
      </c>
      <c r="Q209" s="101" t="str">
        <f>IFERROR(IF($P209="","",($P209/VLOOKUP($D209,Gebäudekat.!$C$6:$D$72,2,FALSE))-1),"k.A.")</f>
        <v/>
      </c>
      <c r="R209" t="str">
        <f>IFERROR(VLOOKUP('Schritt 2a Wärmeverbr. Kat. 1-4'!$D209,Gebäudekat.!$C$6:$G$72,5,FALSE),"")</f>
        <v/>
      </c>
      <c r="S209">
        <f>IFERROR(('Schritt 2a Wärmeverbr. Kat. 1-4'!M209-(M209*U209)),"")</f>
        <v>0</v>
      </c>
      <c r="T209">
        <f>IFERROR('Schritt 2a Wärmeverbr. Kat. 1-4'!M209*U209,"")</f>
        <v>0</v>
      </c>
      <c r="U209">
        <f>IF('Schritt 2a Wärmeverbr. Kat. 1-4'!J209="","",'Schritt 2a Wärmeverbr. Kat. 1-4'!J209/100)</f>
        <v>0</v>
      </c>
      <c r="V209" s="36" t="str">
        <f>IF('Schritt 2a Wärmeverbr. Kat. 1-4'!K209&lt;&gt;"",DATE(YEAR('Schritt 2a Wärmeverbr. Kat. 1-4'!K209),MONTH('Schritt 2a Wärmeverbr. Kat. 1-4'!K209),1),"")</f>
        <v/>
      </c>
      <c r="W209" t="str">
        <f>IFERROR(IF(AA209=1,0,S209*Witterungsbereinigung!F202+'Schritt 2a Wärmeverbr. Kat. 1-4'!T209),"")</f>
        <v/>
      </c>
      <c r="X209">
        <f t="shared" si="32"/>
        <v>0</v>
      </c>
      <c r="Y209">
        <f t="shared" si="33"/>
        <v>1</v>
      </c>
      <c r="Z209" t="b">
        <f t="shared" si="30"/>
        <v>1</v>
      </c>
      <c r="AA209" t="str">
        <f t="shared" si="31"/>
        <v/>
      </c>
      <c r="AB209" s="234" t="str">
        <f t="shared" si="34"/>
        <v/>
      </c>
    </row>
    <row r="210" spans="1:28" x14ac:dyDescent="0.25">
      <c r="A210" s="486">
        <v>201</v>
      </c>
      <c r="B210" s="550"/>
      <c r="C210" s="71"/>
      <c r="D210" s="71"/>
      <c r="E210" s="638"/>
      <c r="F210" s="447"/>
      <c r="G210" s="448"/>
      <c r="H210" s="221"/>
      <c r="I210" s="125"/>
      <c r="J210" s="191">
        <f>IFERROR(IF(I210="zentral",VLOOKUP(D210,Gebäudekat.!$C$6:$F$72,4,FALSE),0),0)</f>
        <v>0</v>
      </c>
      <c r="K210" s="65"/>
      <c r="L210" s="61"/>
      <c r="M210" s="168"/>
      <c r="N210" s="113" t="str">
        <f>IFERROR(IF(Witterungsbereinigung!F203="","",(W210)),"")</f>
        <v/>
      </c>
      <c r="O210" s="38" t="str">
        <f t="shared" si="28"/>
        <v/>
      </c>
      <c r="P210" s="114" t="str">
        <f t="shared" si="29"/>
        <v/>
      </c>
      <c r="Q210" s="101" t="str">
        <f>IFERROR(IF($P210="","",($P210/VLOOKUP($D210,Gebäudekat.!$C$6:$D$72,2,FALSE))-1),"k.A.")</f>
        <v/>
      </c>
      <c r="R210" t="str">
        <f>IFERROR(VLOOKUP('Schritt 2a Wärmeverbr. Kat. 1-4'!$D210,Gebäudekat.!$C$6:$G$72,5,FALSE),"")</f>
        <v/>
      </c>
      <c r="S210">
        <f>IFERROR(('Schritt 2a Wärmeverbr. Kat. 1-4'!M210-(M210*U210)),"")</f>
        <v>0</v>
      </c>
      <c r="T210">
        <f>IFERROR('Schritt 2a Wärmeverbr. Kat. 1-4'!M210*U210,"")</f>
        <v>0</v>
      </c>
      <c r="U210">
        <f>IF('Schritt 2a Wärmeverbr. Kat. 1-4'!J210="","",'Schritt 2a Wärmeverbr. Kat. 1-4'!J210/100)</f>
        <v>0</v>
      </c>
      <c r="V210" s="36" t="str">
        <f>IF('Schritt 2a Wärmeverbr. Kat. 1-4'!K210&lt;&gt;"",DATE(YEAR('Schritt 2a Wärmeverbr. Kat. 1-4'!K210),MONTH('Schritt 2a Wärmeverbr. Kat. 1-4'!K210),1),"")</f>
        <v/>
      </c>
      <c r="W210" t="str">
        <f>IFERROR(IF(AA210=1,0,S210*Witterungsbereinigung!F203+'Schritt 2a Wärmeverbr. Kat. 1-4'!T210),"")</f>
        <v/>
      </c>
      <c r="X210">
        <f t="shared" si="32"/>
        <v>0</v>
      </c>
      <c r="Y210">
        <f t="shared" si="33"/>
        <v>1</v>
      </c>
      <c r="Z210" t="b">
        <f t="shared" si="30"/>
        <v>1</v>
      </c>
      <c r="AA210" t="str">
        <f t="shared" si="31"/>
        <v/>
      </c>
      <c r="AB210" s="234" t="str">
        <f t="shared" si="34"/>
        <v/>
      </c>
    </row>
    <row r="211" spans="1:28" x14ac:dyDescent="0.25">
      <c r="A211" s="486">
        <v>202</v>
      </c>
      <c r="B211" s="550"/>
      <c r="C211" s="71"/>
      <c r="D211" s="71"/>
      <c r="E211" s="638"/>
      <c r="F211" s="447"/>
      <c r="G211" s="448"/>
      <c r="H211" s="221"/>
      <c r="I211" s="125"/>
      <c r="J211" s="191">
        <f>IFERROR(IF(I211="zentral",VLOOKUP(D211,Gebäudekat.!$C$6:$F$72,4,FALSE),0),0)</f>
        <v>0</v>
      </c>
      <c r="K211" s="65"/>
      <c r="L211" s="61"/>
      <c r="M211" s="168"/>
      <c r="N211" s="113" t="str">
        <f>IFERROR(IF(Witterungsbereinigung!F204="","",(W211)),"")</f>
        <v/>
      </c>
      <c r="O211" s="38" t="str">
        <f t="shared" si="28"/>
        <v/>
      </c>
      <c r="P211" s="114" t="str">
        <f t="shared" si="29"/>
        <v/>
      </c>
      <c r="Q211" s="101" t="str">
        <f>IFERROR(IF($P211="","",($P211/VLOOKUP($D211,Gebäudekat.!$C$6:$D$72,2,FALSE))-1),"k.A.")</f>
        <v/>
      </c>
      <c r="R211" t="str">
        <f>IFERROR(VLOOKUP('Schritt 2a Wärmeverbr. Kat. 1-4'!$D211,Gebäudekat.!$C$6:$G$72,5,FALSE),"")</f>
        <v/>
      </c>
      <c r="S211">
        <f>IFERROR(('Schritt 2a Wärmeverbr. Kat. 1-4'!M211-(M211*U211)),"")</f>
        <v>0</v>
      </c>
      <c r="T211">
        <f>IFERROR('Schritt 2a Wärmeverbr. Kat. 1-4'!M211*U211,"")</f>
        <v>0</v>
      </c>
      <c r="U211">
        <f>IF('Schritt 2a Wärmeverbr. Kat. 1-4'!J211="","",'Schritt 2a Wärmeverbr. Kat. 1-4'!J211/100)</f>
        <v>0</v>
      </c>
      <c r="V211" s="36" t="str">
        <f>IF('Schritt 2a Wärmeverbr. Kat. 1-4'!K211&lt;&gt;"",DATE(YEAR('Schritt 2a Wärmeverbr. Kat. 1-4'!K211),MONTH('Schritt 2a Wärmeverbr. Kat. 1-4'!K211),1),"")</f>
        <v/>
      </c>
      <c r="W211" t="str">
        <f>IFERROR(IF(AA211=1,0,S211*Witterungsbereinigung!F204+'Schritt 2a Wärmeverbr. Kat. 1-4'!T211),"")</f>
        <v/>
      </c>
      <c r="X211">
        <f t="shared" si="32"/>
        <v>0</v>
      </c>
      <c r="Y211">
        <f t="shared" si="33"/>
        <v>1</v>
      </c>
      <c r="Z211" t="b">
        <f t="shared" si="30"/>
        <v>1</v>
      </c>
      <c r="AA211" t="str">
        <f t="shared" si="31"/>
        <v/>
      </c>
      <c r="AB211" s="234" t="str">
        <f t="shared" si="34"/>
        <v/>
      </c>
    </row>
    <row r="212" spans="1:28" x14ac:dyDescent="0.25">
      <c r="A212" s="486">
        <v>203</v>
      </c>
      <c r="B212" s="550"/>
      <c r="C212" s="71"/>
      <c r="D212" s="71"/>
      <c r="E212" s="638"/>
      <c r="F212" s="447"/>
      <c r="G212" s="448"/>
      <c r="H212" s="221"/>
      <c r="I212" s="125"/>
      <c r="J212" s="191">
        <f>IFERROR(IF(I212="zentral",VLOOKUP(D212,Gebäudekat.!$C$6:$F$72,4,FALSE),0),0)</f>
        <v>0</v>
      </c>
      <c r="K212" s="65"/>
      <c r="L212" s="61"/>
      <c r="M212" s="168"/>
      <c r="N212" s="113" t="str">
        <f>IFERROR(IF(Witterungsbereinigung!F205="","",(W212)),"")</f>
        <v/>
      </c>
      <c r="O212" s="38" t="str">
        <f t="shared" si="28"/>
        <v/>
      </c>
      <c r="P212" s="114" t="str">
        <f t="shared" si="29"/>
        <v/>
      </c>
      <c r="Q212" s="101" t="str">
        <f>IFERROR(IF($P212="","",($P212/VLOOKUP($D212,Gebäudekat.!$C$6:$D$72,2,FALSE))-1),"k.A.")</f>
        <v/>
      </c>
      <c r="R212" t="str">
        <f>IFERROR(VLOOKUP('Schritt 2a Wärmeverbr. Kat. 1-4'!$D212,Gebäudekat.!$C$6:$G$72,5,FALSE),"")</f>
        <v/>
      </c>
      <c r="S212">
        <f>IFERROR(('Schritt 2a Wärmeverbr. Kat. 1-4'!M212-(M212*U212)),"")</f>
        <v>0</v>
      </c>
      <c r="T212">
        <f>IFERROR('Schritt 2a Wärmeverbr. Kat. 1-4'!M212*U212,"")</f>
        <v>0</v>
      </c>
      <c r="U212">
        <f>IF('Schritt 2a Wärmeverbr. Kat. 1-4'!J212="","",'Schritt 2a Wärmeverbr. Kat. 1-4'!J212/100)</f>
        <v>0</v>
      </c>
      <c r="V212" s="36" t="str">
        <f>IF('Schritt 2a Wärmeverbr. Kat. 1-4'!K212&lt;&gt;"",DATE(YEAR('Schritt 2a Wärmeverbr. Kat. 1-4'!K212),MONTH('Schritt 2a Wärmeverbr. Kat. 1-4'!K212),1),"")</f>
        <v/>
      </c>
      <c r="W212" t="str">
        <f>IFERROR(IF(AA212=1,0,S212*Witterungsbereinigung!F205+'Schritt 2a Wärmeverbr. Kat. 1-4'!T212),"")</f>
        <v/>
      </c>
      <c r="X212">
        <f t="shared" si="32"/>
        <v>0</v>
      </c>
      <c r="Y212">
        <f t="shared" si="33"/>
        <v>1</v>
      </c>
      <c r="Z212" t="b">
        <f t="shared" si="30"/>
        <v>1</v>
      </c>
      <c r="AA212" t="str">
        <f t="shared" si="31"/>
        <v/>
      </c>
      <c r="AB212" s="234" t="str">
        <f t="shared" si="34"/>
        <v/>
      </c>
    </row>
    <row r="213" spans="1:28" x14ac:dyDescent="0.25">
      <c r="A213" s="486">
        <v>204</v>
      </c>
      <c r="B213" s="550"/>
      <c r="C213" s="71"/>
      <c r="D213" s="71"/>
      <c r="E213" s="638"/>
      <c r="F213" s="447"/>
      <c r="G213" s="448"/>
      <c r="H213" s="221"/>
      <c r="I213" s="125"/>
      <c r="J213" s="191">
        <f>IFERROR(IF(I213="zentral",VLOOKUP(D213,Gebäudekat.!$C$6:$F$72,4,FALSE),0),0)</f>
        <v>0</v>
      </c>
      <c r="K213" s="65"/>
      <c r="L213" s="61"/>
      <c r="M213" s="168"/>
      <c r="N213" s="113" t="str">
        <f>IFERROR(IF(Witterungsbereinigung!F206="","",(W213)),"")</f>
        <v/>
      </c>
      <c r="O213" s="38" t="str">
        <f t="shared" si="28"/>
        <v/>
      </c>
      <c r="P213" s="114" t="str">
        <f t="shared" si="29"/>
        <v/>
      </c>
      <c r="Q213" s="101" t="str">
        <f>IFERROR(IF($P213="","",($P213/VLOOKUP($D213,Gebäudekat.!$C$6:$D$72,2,FALSE))-1),"k.A.")</f>
        <v/>
      </c>
      <c r="R213" t="str">
        <f>IFERROR(VLOOKUP('Schritt 2a Wärmeverbr. Kat. 1-4'!$D213,Gebäudekat.!$C$6:$G$72,5,FALSE),"")</f>
        <v/>
      </c>
      <c r="S213">
        <f>IFERROR(('Schritt 2a Wärmeverbr. Kat. 1-4'!M213-(M213*U213)),"")</f>
        <v>0</v>
      </c>
      <c r="T213">
        <f>IFERROR('Schritt 2a Wärmeverbr. Kat. 1-4'!M213*U213,"")</f>
        <v>0</v>
      </c>
      <c r="U213">
        <f>IF('Schritt 2a Wärmeverbr. Kat. 1-4'!J213="","",'Schritt 2a Wärmeverbr. Kat. 1-4'!J213/100)</f>
        <v>0</v>
      </c>
      <c r="V213" s="36" t="str">
        <f>IF('Schritt 2a Wärmeverbr. Kat. 1-4'!K213&lt;&gt;"",DATE(YEAR('Schritt 2a Wärmeverbr. Kat. 1-4'!K213),MONTH('Schritt 2a Wärmeverbr. Kat. 1-4'!K213),1),"")</f>
        <v/>
      </c>
      <c r="W213" t="str">
        <f>IFERROR(IF(AA213=1,0,S213*Witterungsbereinigung!F206+'Schritt 2a Wärmeverbr. Kat. 1-4'!T213),"")</f>
        <v/>
      </c>
      <c r="X213">
        <f t="shared" si="32"/>
        <v>0</v>
      </c>
      <c r="Y213">
        <f t="shared" si="33"/>
        <v>1</v>
      </c>
      <c r="Z213" t="b">
        <f t="shared" si="30"/>
        <v>1</v>
      </c>
      <c r="AA213" t="str">
        <f t="shared" si="31"/>
        <v/>
      </c>
      <c r="AB213" s="234" t="str">
        <f t="shared" si="34"/>
        <v/>
      </c>
    </row>
    <row r="214" spans="1:28" x14ac:dyDescent="0.25">
      <c r="A214" s="486">
        <v>205</v>
      </c>
      <c r="B214" s="550"/>
      <c r="C214" s="71"/>
      <c r="D214" s="71"/>
      <c r="E214" s="638"/>
      <c r="F214" s="447"/>
      <c r="G214" s="448"/>
      <c r="H214" s="221"/>
      <c r="I214" s="125"/>
      <c r="J214" s="191">
        <f>IFERROR(IF(I214="zentral",VLOOKUP(D214,Gebäudekat.!$C$6:$F$72,4,FALSE),0),0)</f>
        <v>0</v>
      </c>
      <c r="K214" s="65"/>
      <c r="L214" s="61"/>
      <c r="M214" s="168"/>
      <c r="N214" s="113" t="str">
        <f>IFERROR(IF(Witterungsbereinigung!F207="","",(W214)),"")</f>
        <v/>
      </c>
      <c r="O214" s="38" t="str">
        <f t="shared" si="28"/>
        <v/>
      </c>
      <c r="P214" s="114" t="str">
        <f t="shared" si="29"/>
        <v/>
      </c>
      <c r="Q214" s="101" t="str">
        <f>IFERROR(IF($P214="","",($P214/VLOOKUP($D214,Gebäudekat.!$C$6:$D$72,2,FALSE))-1),"k.A.")</f>
        <v/>
      </c>
      <c r="R214" t="str">
        <f>IFERROR(VLOOKUP('Schritt 2a Wärmeverbr. Kat. 1-4'!$D214,Gebäudekat.!$C$6:$G$72,5,FALSE),"")</f>
        <v/>
      </c>
      <c r="S214">
        <f>IFERROR(('Schritt 2a Wärmeverbr. Kat. 1-4'!M214-(M214*U214)),"")</f>
        <v>0</v>
      </c>
      <c r="T214">
        <f>IFERROR('Schritt 2a Wärmeverbr. Kat. 1-4'!M214*U214,"")</f>
        <v>0</v>
      </c>
      <c r="U214">
        <f>IF('Schritt 2a Wärmeverbr. Kat. 1-4'!J214="","",'Schritt 2a Wärmeverbr. Kat. 1-4'!J214/100)</f>
        <v>0</v>
      </c>
      <c r="V214" s="36" t="str">
        <f>IF('Schritt 2a Wärmeverbr. Kat. 1-4'!K214&lt;&gt;"",DATE(YEAR('Schritt 2a Wärmeverbr. Kat. 1-4'!K214),MONTH('Schritt 2a Wärmeverbr. Kat. 1-4'!K214),1),"")</f>
        <v/>
      </c>
      <c r="W214" t="str">
        <f>IFERROR(IF(AA214=1,0,S214*Witterungsbereinigung!F207+'Schritt 2a Wärmeverbr. Kat. 1-4'!T214),"")</f>
        <v/>
      </c>
      <c r="X214">
        <f t="shared" si="32"/>
        <v>0</v>
      </c>
      <c r="Y214">
        <f t="shared" si="33"/>
        <v>1</v>
      </c>
      <c r="Z214" t="b">
        <f t="shared" si="30"/>
        <v>1</v>
      </c>
      <c r="AA214" t="str">
        <f t="shared" si="31"/>
        <v/>
      </c>
      <c r="AB214" s="234" t="str">
        <f t="shared" si="34"/>
        <v/>
      </c>
    </row>
    <row r="215" spans="1:28" x14ac:dyDescent="0.25">
      <c r="A215" s="486">
        <v>206</v>
      </c>
      <c r="B215" s="550"/>
      <c r="C215" s="71"/>
      <c r="D215" s="71"/>
      <c r="E215" s="638"/>
      <c r="F215" s="447"/>
      <c r="G215" s="448"/>
      <c r="H215" s="221"/>
      <c r="I215" s="125"/>
      <c r="J215" s="191">
        <f>IFERROR(IF(I215="zentral",VLOOKUP(D215,Gebäudekat.!$C$6:$F$72,4,FALSE),0),0)</f>
        <v>0</v>
      </c>
      <c r="K215" s="65"/>
      <c r="L215" s="61"/>
      <c r="M215" s="168"/>
      <c r="N215" s="113" t="str">
        <f>IFERROR(IF(Witterungsbereinigung!F208="","",(W215)),"")</f>
        <v/>
      </c>
      <c r="O215" s="38" t="str">
        <f t="shared" si="28"/>
        <v/>
      </c>
      <c r="P215" s="114" t="str">
        <f t="shared" si="29"/>
        <v/>
      </c>
      <c r="Q215" s="101" t="str">
        <f>IFERROR(IF($P215="","",($P215/VLOOKUP($D215,Gebäudekat.!$C$6:$D$72,2,FALSE))-1),"k.A.")</f>
        <v/>
      </c>
      <c r="R215" t="str">
        <f>IFERROR(VLOOKUP('Schritt 2a Wärmeverbr. Kat. 1-4'!$D215,Gebäudekat.!$C$6:$G$72,5,FALSE),"")</f>
        <v/>
      </c>
      <c r="S215">
        <f>IFERROR(('Schritt 2a Wärmeverbr. Kat. 1-4'!M215-(M215*U215)),"")</f>
        <v>0</v>
      </c>
      <c r="T215">
        <f>IFERROR('Schritt 2a Wärmeverbr. Kat. 1-4'!M215*U215,"")</f>
        <v>0</v>
      </c>
      <c r="U215">
        <f>IF('Schritt 2a Wärmeverbr. Kat. 1-4'!J215="","",'Schritt 2a Wärmeverbr. Kat. 1-4'!J215/100)</f>
        <v>0</v>
      </c>
      <c r="V215" s="36" t="str">
        <f>IF('Schritt 2a Wärmeverbr. Kat. 1-4'!K215&lt;&gt;"",DATE(YEAR('Schritt 2a Wärmeverbr. Kat. 1-4'!K215),MONTH('Schritt 2a Wärmeverbr. Kat. 1-4'!K215),1),"")</f>
        <v/>
      </c>
      <c r="W215" t="str">
        <f>IFERROR(IF(AA215=1,0,S215*Witterungsbereinigung!F208+'Schritt 2a Wärmeverbr. Kat. 1-4'!T215),"")</f>
        <v/>
      </c>
      <c r="X215">
        <f t="shared" si="32"/>
        <v>0</v>
      </c>
      <c r="Y215">
        <f t="shared" si="33"/>
        <v>1</v>
      </c>
      <c r="Z215" t="b">
        <f t="shared" si="30"/>
        <v>1</v>
      </c>
      <c r="AA215" t="str">
        <f t="shared" si="31"/>
        <v/>
      </c>
      <c r="AB215" s="234" t="str">
        <f t="shared" si="34"/>
        <v/>
      </c>
    </row>
    <row r="216" spans="1:28" x14ac:dyDescent="0.25">
      <c r="A216" s="486">
        <v>207</v>
      </c>
      <c r="B216" s="550"/>
      <c r="C216" s="71"/>
      <c r="D216" s="71"/>
      <c r="E216" s="638"/>
      <c r="F216" s="447"/>
      <c r="G216" s="448"/>
      <c r="H216" s="221"/>
      <c r="I216" s="125"/>
      <c r="J216" s="191">
        <f>IFERROR(IF(I216="zentral",VLOOKUP(D216,Gebäudekat.!$C$6:$F$72,4,FALSE),0),0)</f>
        <v>0</v>
      </c>
      <c r="K216" s="65"/>
      <c r="L216" s="61"/>
      <c r="M216" s="168"/>
      <c r="N216" s="113" t="str">
        <f>IFERROR(IF(Witterungsbereinigung!F209="","",(W216)),"")</f>
        <v/>
      </c>
      <c r="O216" s="38" t="str">
        <f t="shared" si="28"/>
        <v/>
      </c>
      <c r="P216" s="114" t="str">
        <f t="shared" si="29"/>
        <v/>
      </c>
      <c r="Q216" s="101" t="str">
        <f>IFERROR(IF($P216="","",($P216/VLOOKUP($D216,Gebäudekat.!$C$6:$D$72,2,FALSE))-1),"k.A.")</f>
        <v/>
      </c>
      <c r="R216" t="str">
        <f>IFERROR(VLOOKUP('Schritt 2a Wärmeverbr. Kat. 1-4'!$D216,Gebäudekat.!$C$6:$G$72,5,FALSE),"")</f>
        <v/>
      </c>
      <c r="S216">
        <f>IFERROR(('Schritt 2a Wärmeverbr. Kat. 1-4'!M216-(M216*U216)),"")</f>
        <v>0</v>
      </c>
      <c r="T216">
        <f>IFERROR('Schritt 2a Wärmeverbr. Kat. 1-4'!M216*U216,"")</f>
        <v>0</v>
      </c>
      <c r="U216">
        <f>IF('Schritt 2a Wärmeverbr. Kat. 1-4'!J216="","",'Schritt 2a Wärmeverbr. Kat. 1-4'!J216/100)</f>
        <v>0</v>
      </c>
      <c r="V216" s="36" t="str">
        <f>IF('Schritt 2a Wärmeverbr. Kat. 1-4'!K216&lt;&gt;"",DATE(YEAR('Schritt 2a Wärmeverbr. Kat. 1-4'!K216),MONTH('Schritt 2a Wärmeverbr. Kat. 1-4'!K216),1),"")</f>
        <v/>
      </c>
      <c r="W216" t="str">
        <f>IFERROR(IF(AA216=1,0,S216*Witterungsbereinigung!F209+'Schritt 2a Wärmeverbr. Kat. 1-4'!T216),"")</f>
        <v/>
      </c>
      <c r="X216">
        <f t="shared" si="32"/>
        <v>0</v>
      </c>
      <c r="Y216">
        <f t="shared" si="33"/>
        <v>1</v>
      </c>
      <c r="Z216" t="b">
        <f t="shared" si="30"/>
        <v>1</v>
      </c>
      <c r="AA216" t="str">
        <f t="shared" si="31"/>
        <v/>
      </c>
      <c r="AB216" s="234" t="str">
        <f t="shared" si="34"/>
        <v/>
      </c>
    </row>
    <row r="217" spans="1:28" x14ac:dyDescent="0.25">
      <c r="A217" s="486">
        <v>208</v>
      </c>
      <c r="B217" s="550"/>
      <c r="C217" s="71"/>
      <c r="D217" s="71"/>
      <c r="E217" s="638"/>
      <c r="F217" s="447"/>
      <c r="G217" s="448"/>
      <c r="H217" s="221"/>
      <c r="I217" s="125"/>
      <c r="J217" s="191">
        <f>IFERROR(IF(I217="zentral",VLOOKUP(D217,Gebäudekat.!$C$6:$F$72,4,FALSE),0),0)</f>
        <v>0</v>
      </c>
      <c r="K217" s="65"/>
      <c r="L217" s="61"/>
      <c r="M217" s="168"/>
      <c r="N217" s="113" t="str">
        <f>IFERROR(IF(Witterungsbereinigung!F210="","",(W217)),"")</f>
        <v/>
      </c>
      <c r="O217" s="38" t="str">
        <f t="shared" si="28"/>
        <v/>
      </c>
      <c r="P217" s="114" t="str">
        <f t="shared" si="29"/>
        <v/>
      </c>
      <c r="Q217" s="101" t="str">
        <f>IFERROR(IF($P217="","",($P217/VLOOKUP($D217,Gebäudekat.!$C$6:$D$72,2,FALSE))-1),"k.A.")</f>
        <v/>
      </c>
      <c r="R217" t="str">
        <f>IFERROR(VLOOKUP('Schritt 2a Wärmeverbr. Kat. 1-4'!$D217,Gebäudekat.!$C$6:$G$72,5,FALSE),"")</f>
        <v/>
      </c>
      <c r="S217">
        <f>IFERROR(('Schritt 2a Wärmeverbr. Kat. 1-4'!M217-(M217*U217)),"")</f>
        <v>0</v>
      </c>
      <c r="T217">
        <f>IFERROR('Schritt 2a Wärmeverbr. Kat. 1-4'!M217*U217,"")</f>
        <v>0</v>
      </c>
      <c r="U217">
        <f>IF('Schritt 2a Wärmeverbr. Kat. 1-4'!J217="","",'Schritt 2a Wärmeverbr. Kat. 1-4'!J217/100)</f>
        <v>0</v>
      </c>
      <c r="V217" s="36" t="str">
        <f>IF('Schritt 2a Wärmeverbr. Kat. 1-4'!K217&lt;&gt;"",DATE(YEAR('Schritt 2a Wärmeverbr. Kat. 1-4'!K217),MONTH('Schritt 2a Wärmeverbr. Kat. 1-4'!K217),1),"")</f>
        <v/>
      </c>
      <c r="W217" t="str">
        <f>IFERROR(IF(AA217=1,0,S217*Witterungsbereinigung!F210+'Schritt 2a Wärmeverbr. Kat. 1-4'!T217),"")</f>
        <v/>
      </c>
      <c r="X217">
        <f t="shared" si="32"/>
        <v>0</v>
      </c>
      <c r="Y217">
        <f t="shared" si="33"/>
        <v>1</v>
      </c>
      <c r="Z217" t="b">
        <f t="shared" si="30"/>
        <v>1</v>
      </c>
      <c r="AA217" t="str">
        <f t="shared" si="31"/>
        <v/>
      </c>
      <c r="AB217" s="234" t="str">
        <f t="shared" si="34"/>
        <v/>
      </c>
    </row>
    <row r="218" spans="1:28" x14ac:dyDescent="0.25">
      <c r="A218" s="486">
        <v>209</v>
      </c>
      <c r="B218" s="550"/>
      <c r="C218" s="71"/>
      <c r="D218" s="71"/>
      <c r="E218" s="638"/>
      <c r="F218" s="447"/>
      <c r="G218" s="448"/>
      <c r="H218" s="221"/>
      <c r="I218" s="125"/>
      <c r="J218" s="191">
        <f>IFERROR(IF(I218="zentral",VLOOKUP(D218,Gebäudekat.!$C$6:$F$72,4,FALSE),0),0)</f>
        <v>0</v>
      </c>
      <c r="K218" s="65"/>
      <c r="L218" s="61"/>
      <c r="M218" s="168"/>
      <c r="N218" s="113" t="str">
        <f>IFERROR(IF(Witterungsbereinigung!F211="","",(W218)),"")</f>
        <v/>
      </c>
      <c r="O218" s="38" t="str">
        <f t="shared" si="28"/>
        <v/>
      </c>
      <c r="P218" s="114" t="str">
        <f t="shared" si="29"/>
        <v/>
      </c>
      <c r="Q218" s="101" t="str">
        <f>IFERROR(IF($P218="","",($P218/VLOOKUP($D218,Gebäudekat.!$C$6:$D$72,2,FALSE))-1),"k.A.")</f>
        <v/>
      </c>
      <c r="R218" t="str">
        <f>IFERROR(VLOOKUP('Schritt 2a Wärmeverbr. Kat. 1-4'!$D218,Gebäudekat.!$C$6:$G$72,5,FALSE),"")</f>
        <v/>
      </c>
      <c r="S218">
        <f>IFERROR(('Schritt 2a Wärmeverbr. Kat. 1-4'!M218-(M218*U218)),"")</f>
        <v>0</v>
      </c>
      <c r="T218">
        <f>IFERROR('Schritt 2a Wärmeverbr. Kat. 1-4'!M218*U218,"")</f>
        <v>0</v>
      </c>
      <c r="U218">
        <f>IF('Schritt 2a Wärmeverbr. Kat. 1-4'!J218="","",'Schritt 2a Wärmeverbr. Kat. 1-4'!J218/100)</f>
        <v>0</v>
      </c>
      <c r="V218" s="36" t="str">
        <f>IF('Schritt 2a Wärmeverbr. Kat. 1-4'!K218&lt;&gt;"",DATE(YEAR('Schritt 2a Wärmeverbr. Kat. 1-4'!K218),MONTH('Schritt 2a Wärmeverbr. Kat. 1-4'!K218),1),"")</f>
        <v/>
      </c>
      <c r="W218" t="str">
        <f>IFERROR(IF(AA218=1,0,S218*Witterungsbereinigung!F211+'Schritt 2a Wärmeverbr. Kat. 1-4'!T218),"")</f>
        <v/>
      </c>
      <c r="X218">
        <f t="shared" si="32"/>
        <v>0</v>
      </c>
      <c r="Y218">
        <f t="shared" si="33"/>
        <v>1</v>
      </c>
      <c r="Z218" t="b">
        <f t="shared" si="30"/>
        <v>1</v>
      </c>
      <c r="AA218" t="str">
        <f t="shared" si="31"/>
        <v/>
      </c>
      <c r="AB218" s="234" t="str">
        <f t="shared" si="34"/>
        <v/>
      </c>
    </row>
    <row r="219" spans="1:28" x14ac:dyDescent="0.25">
      <c r="A219" s="486">
        <v>210</v>
      </c>
      <c r="B219" s="550"/>
      <c r="C219" s="71"/>
      <c r="D219" s="71"/>
      <c r="E219" s="638"/>
      <c r="F219" s="447"/>
      <c r="G219" s="448"/>
      <c r="H219" s="221"/>
      <c r="I219" s="125"/>
      <c r="J219" s="191">
        <f>IFERROR(IF(I219="zentral",VLOOKUP(D219,Gebäudekat.!$C$6:$F$72,4,FALSE),0),0)</f>
        <v>0</v>
      </c>
      <c r="K219" s="65"/>
      <c r="L219" s="61"/>
      <c r="M219" s="168"/>
      <c r="N219" s="113" t="str">
        <f>IFERROR(IF(Witterungsbereinigung!F212="","",(W219)),"")</f>
        <v/>
      </c>
      <c r="O219" s="38" t="str">
        <f t="shared" si="28"/>
        <v/>
      </c>
      <c r="P219" s="114" t="str">
        <f t="shared" si="29"/>
        <v/>
      </c>
      <c r="Q219" s="101" t="str">
        <f>IFERROR(IF($P219="","",($P219/VLOOKUP($D219,Gebäudekat.!$C$6:$D$72,2,FALSE))-1),"k.A.")</f>
        <v/>
      </c>
      <c r="R219" t="str">
        <f>IFERROR(VLOOKUP('Schritt 2a Wärmeverbr. Kat. 1-4'!$D219,Gebäudekat.!$C$6:$G$72,5,FALSE),"")</f>
        <v/>
      </c>
      <c r="S219">
        <f>IFERROR(('Schritt 2a Wärmeverbr. Kat. 1-4'!M219-(M219*U219)),"")</f>
        <v>0</v>
      </c>
      <c r="T219">
        <f>IFERROR('Schritt 2a Wärmeverbr. Kat. 1-4'!M219*U219,"")</f>
        <v>0</v>
      </c>
      <c r="U219">
        <f>IF('Schritt 2a Wärmeverbr. Kat. 1-4'!J219="","",'Schritt 2a Wärmeverbr. Kat. 1-4'!J219/100)</f>
        <v>0</v>
      </c>
      <c r="V219" s="36" t="str">
        <f>IF('Schritt 2a Wärmeverbr. Kat. 1-4'!K219&lt;&gt;"",DATE(YEAR('Schritt 2a Wärmeverbr. Kat. 1-4'!K219),MONTH('Schritt 2a Wärmeverbr. Kat. 1-4'!K219),1),"")</f>
        <v/>
      </c>
      <c r="W219" t="str">
        <f>IFERROR(IF(AA219=1,0,S219*Witterungsbereinigung!F212+'Schritt 2a Wärmeverbr. Kat. 1-4'!T219),"")</f>
        <v/>
      </c>
      <c r="X219">
        <f t="shared" si="32"/>
        <v>0</v>
      </c>
      <c r="Y219">
        <f t="shared" si="33"/>
        <v>1</v>
      </c>
      <c r="Z219" t="b">
        <f t="shared" si="30"/>
        <v>1</v>
      </c>
      <c r="AA219" t="str">
        <f t="shared" si="31"/>
        <v/>
      </c>
      <c r="AB219" s="234" t="str">
        <f t="shared" si="34"/>
        <v/>
      </c>
    </row>
    <row r="220" spans="1:28" x14ac:dyDescent="0.25">
      <c r="A220" s="486">
        <v>211</v>
      </c>
      <c r="B220" s="550"/>
      <c r="C220" s="71"/>
      <c r="D220" s="71"/>
      <c r="E220" s="638"/>
      <c r="F220" s="447"/>
      <c r="G220" s="448"/>
      <c r="H220" s="221"/>
      <c r="I220" s="125"/>
      <c r="J220" s="191">
        <f>IFERROR(IF(I220="zentral",VLOOKUP(D220,Gebäudekat.!$C$6:$F$72,4,FALSE),0),0)</f>
        <v>0</v>
      </c>
      <c r="K220" s="65"/>
      <c r="L220" s="61"/>
      <c r="M220" s="168"/>
      <c r="N220" s="113" t="str">
        <f>IFERROR(IF(Witterungsbereinigung!F213="","",(W220)),"")</f>
        <v/>
      </c>
      <c r="O220" s="38" t="str">
        <f t="shared" si="28"/>
        <v/>
      </c>
      <c r="P220" s="114" t="str">
        <f t="shared" si="29"/>
        <v/>
      </c>
      <c r="Q220" s="101" t="str">
        <f>IFERROR(IF($P220="","",($P220/VLOOKUP($D220,Gebäudekat.!$C$6:$D$72,2,FALSE))-1),"k.A.")</f>
        <v/>
      </c>
      <c r="R220" t="str">
        <f>IFERROR(VLOOKUP('Schritt 2a Wärmeverbr. Kat. 1-4'!$D220,Gebäudekat.!$C$6:$G$72,5,FALSE),"")</f>
        <v/>
      </c>
      <c r="S220">
        <f>IFERROR(('Schritt 2a Wärmeverbr. Kat. 1-4'!M220-(M220*U220)),"")</f>
        <v>0</v>
      </c>
      <c r="T220">
        <f>IFERROR('Schritt 2a Wärmeverbr. Kat. 1-4'!M220*U220,"")</f>
        <v>0</v>
      </c>
      <c r="U220">
        <f>IF('Schritt 2a Wärmeverbr. Kat. 1-4'!J220="","",'Schritt 2a Wärmeverbr. Kat. 1-4'!J220/100)</f>
        <v>0</v>
      </c>
      <c r="V220" s="36" t="str">
        <f>IF('Schritt 2a Wärmeverbr. Kat. 1-4'!K220&lt;&gt;"",DATE(YEAR('Schritt 2a Wärmeverbr. Kat. 1-4'!K220),MONTH('Schritt 2a Wärmeverbr. Kat. 1-4'!K220),1),"")</f>
        <v/>
      </c>
      <c r="W220" t="str">
        <f>IFERROR(IF(AA220=1,0,S220*Witterungsbereinigung!F213+'Schritt 2a Wärmeverbr. Kat. 1-4'!T220),"")</f>
        <v/>
      </c>
      <c r="X220">
        <f t="shared" si="32"/>
        <v>0</v>
      </c>
      <c r="Y220">
        <f t="shared" si="33"/>
        <v>1</v>
      </c>
      <c r="Z220" t="b">
        <f t="shared" si="30"/>
        <v>1</v>
      </c>
      <c r="AA220" t="str">
        <f t="shared" si="31"/>
        <v/>
      </c>
      <c r="AB220" s="234" t="str">
        <f t="shared" si="34"/>
        <v/>
      </c>
    </row>
    <row r="221" spans="1:28" x14ac:dyDescent="0.25">
      <c r="A221" s="486">
        <v>212</v>
      </c>
      <c r="B221" s="550"/>
      <c r="C221" s="71"/>
      <c r="D221" s="71"/>
      <c r="E221" s="638"/>
      <c r="F221" s="447"/>
      <c r="G221" s="448"/>
      <c r="H221" s="221"/>
      <c r="I221" s="125"/>
      <c r="J221" s="191">
        <f>IFERROR(IF(I221="zentral",VLOOKUP(D221,Gebäudekat.!$C$6:$F$72,4,FALSE),0),0)</f>
        <v>0</v>
      </c>
      <c r="K221" s="65"/>
      <c r="L221" s="61"/>
      <c r="M221" s="168"/>
      <c r="N221" s="113" t="str">
        <f>IFERROR(IF(Witterungsbereinigung!F214="","",(W221)),"")</f>
        <v/>
      </c>
      <c r="O221" s="38" t="str">
        <f t="shared" si="28"/>
        <v/>
      </c>
      <c r="P221" s="114" t="str">
        <f t="shared" si="29"/>
        <v/>
      </c>
      <c r="Q221" s="101" t="str">
        <f>IFERROR(IF($P221="","",($P221/VLOOKUP($D221,Gebäudekat.!$C$6:$D$72,2,FALSE))-1),"k.A.")</f>
        <v/>
      </c>
      <c r="R221" t="str">
        <f>IFERROR(VLOOKUP('Schritt 2a Wärmeverbr. Kat. 1-4'!$D221,Gebäudekat.!$C$6:$G$72,5,FALSE),"")</f>
        <v/>
      </c>
      <c r="S221">
        <f>IFERROR(('Schritt 2a Wärmeverbr. Kat. 1-4'!M221-(M221*U221)),"")</f>
        <v>0</v>
      </c>
      <c r="T221">
        <f>IFERROR('Schritt 2a Wärmeverbr. Kat. 1-4'!M221*U221,"")</f>
        <v>0</v>
      </c>
      <c r="U221">
        <f>IF('Schritt 2a Wärmeverbr. Kat. 1-4'!J221="","",'Schritt 2a Wärmeverbr. Kat. 1-4'!J221/100)</f>
        <v>0</v>
      </c>
      <c r="V221" s="36" t="str">
        <f>IF('Schritt 2a Wärmeverbr. Kat. 1-4'!K221&lt;&gt;"",DATE(YEAR('Schritt 2a Wärmeverbr. Kat. 1-4'!K221),MONTH('Schritt 2a Wärmeverbr. Kat. 1-4'!K221),1),"")</f>
        <v/>
      </c>
      <c r="W221" t="str">
        <f>IFERROR(IF(AA221=1,0,S221*Witterungsbereinigung!F214+'Schritt 2a Wärmeverbr. Kat. 1-4'!T221),"")</f>
        <v/>
      </c>
      <c r="X221">
        <f t="shared" si="32"/>
        <v>0</v>
      </c>
      <c r="Y221">
        <f t="shared" si="33"/>
        <v>1</v>
      </c>
      <c r="Z221" t="b">
        <f t="shared" si="30"/>
        <v>1</v>
      </c>
      <c r="AA221" t="str">
        <f t="shared" si="31"/>
        <v/>
      </c>
      <c r="AB221" s="234" t="str">
        <f t="shared" si="34"/>
        <v/>
      </c>
    </row>
    <row r="222" spans="1:28" x14ac:dyDescent="0.25">
      <c r="A222" s="486">
        <v>213</v>
      </c>
      <c r="B222" s="550"/>
      <c r="C222" s="71"/>
      <c r="D222" s="71"/>
      <c r="E222" s="638"/>
      <c r="F222" s="447"/>
      <c r="G222" s="448"/>
      <c r="H222" s="221"/>
      <c r="I222" s="125"/>
      <c r="J222" s="191">
        <f>IFERROR(IF(I222="zentral",VLOOKUP(D222,Gebäudekat.!$C$6:$F$72,4,FALSE),0),0)</f>
        <v>0</v>
      </c>
      <c r="K222" s="65"/>
      <c r="L222" s="61"/>
      <c r="M222" s="168"/>
      <c r="N222" s="113" t="str">
        <f>IFERROR(IF(Witterungsbereinigung!F215="","",(W222)),"")</f>
        <v/>
      </c>
      <c r="O222" s="38" t="str">
        <f t="shared" si="28"/>
        <v/>
      </c>
      <c r="P222" s="114" t="str">
        <f t="shared" si="29"/>
        <v/>
      </c>
      <c r="Q222" s="101" t="str">
        <f>IFERROR(IF($P222="","",($P222/VLOOKUP($D222,Gebäudekat.!$C$6:$D$72,2,FALSE))-1),"k.A.")</f>
        <v/>
      </c>
      <c r="R222" t="str">
        <f>IFERROR(VLOOKUP('Schritt 2a Wärmeverbr. Kat. 1-4'!$D222,Gebäudekat.!$C$6:$G$72,5,FALSE),"")</f>
        <v/>
      </c>
      <c r="S222">
        <f>IFERROR(('Schritt 2a Wärmeverbr. Kat. 1-4'!M222-(M222*U222)),"")</f>
        <v>0</v>
      </c>
      <c r="T222">
        <f>IFERROR('Schritt 2a Wärmeverbr. Kat. 1-4'!M222*U222,"")</f>
        <v>0</v>
      </c>
      <c r="U222">
        <f>IF('Schritt 2a Wärmeverbr. Kat. 1-4'!J222="","",'Schritt 2a Wärmeverbr. Kat. 1-4'!J222/100)</f>
        <v>0</v>
      </c>
      <c r="V222" s="36" t="str">
        <f>IF('Schritt 2a Wärmeverbr. Kat. 1-4'!K222&lt;&gt;"",DATE(YEAR('Schritt 2a Wärmeverbr. Kat. 1-4'!K222),MONTH('Schritt 2a Wärmeverbr. Kat. 1-4'!K222),1),"")</f>
        <v/>
      </c>
      <c r="W222" t="str">
        <f>IFERROR(IF(AA222=1,0,S222*Witterungsbereinigung!F215+'Schritt 2a Wärmeverbr. Kat. 1-4'!T222),"")</f>
        <v/>
      </c>
      <c r="X222">
        <f t="shared" si="32"/>
        <v>0</v>
      </c>
      <c r="Y222">
        <f t="shared" si="33"/>
        <v>1</v>
      </c>
      <c r="Z222" t="b">
        <f t="shared" si="30"/>
        <v>1</v>
      </c>
      <c r="AA222" t="str">
        <f t="shared" si="31"/>
        <v/>
      </c>
      <c r="AB222" s="234" t="str">
        <f t="shared" si="34"/>
        <v/>
      </c>
    </row>
    <row r="223" spans="1:28" x14ac:dyDescent="0.25">
      <c r="A223" s="486">
        <v>214</v>
      </c>
      <c r="B223" s="550"/>
      <c r="C223" s="71"/>
      <c r="D223" s="71"/>
      <c r="E223" s="638"/>
      <c r="F223" s="447"/>
      <c r="G223" s="448"/>
      <c r="H223" s="221"/>
      <c r="I223" s="125"/>
      <c r="J223" s="191">
        <f>IFERROR(IF(I223="zentral",VLOOKUP(D223,Gebäudekat.!$C$6:$F$72,4,FALSE),0),0)</f>
        <v>0</v>
      </c>
      <c r="K223" s="65"/>
      <c r="L223" s="61"/>
      <c r="M223" s="168"/>
      <c r="N223" s="113" t="str">
        <f>IFERROR(IF(Witterungsbereinigung!F216="","",(W223)),"")</f>
        <v/>
      </c>
      <c r="O223" s="38" t="str">
        <f t="shared" si="28"/>
        <v/>
      </c>
      <c r="P223" s="114" t="str">
        <f t="shared" si="29"/>
        <v/>
      </c>
      <c r="Q223" s="101" t="str">
        <f>IFERROR(IF($P223="","",($P223/VLOOKUP($D223,Gebäudekat.!$C$6:$D$72,2,FALSE))-1),"k.A.")</f>
        <v/>
      </c>
      <c r="R223" t="str">
        <f>IFERROR(VLOOKUP('Schritt 2a Wärmeverbr. Kat. 1-4'!$D223,Gebäudekat.!$C$6:$G$72,5,FALSE),"")</f>
        <v/>
      </c>
      <c r="S223">
        <f>IFERROR(('Schritt 2a Wärmeverbr. Kat. 1-4'!M223-(M223*U223)),"")</f>
        <v>0</v>
      </c>
      <c r="T223">
        <f>IFERROR('Schritt 2a Wärmeverbr. Kat. 1-4'!M223*U223,"")</f>
        <v>0</v>
      </c>
      <c r="U223">
        <f>IF('Schritt 2a Wärmeverbr. Kat. 1-4'!J223="","",'Schritt 2a Wärmeverbr. Kat. 1-4'!J223/100)</f>
        <v>0</v>
      </c>
      <c r="V223" s="36" t="str">
        <f>IF('Schritt 2a Wärmeverbr. Kat. 1-4'!K223&lt;&gt;"",DATE(YEAR('Schritt 2a Wärmeverbr. Kat. 1-4'!K223),MONTH('Schritt 2a Wärmeverbr. Kat. 1-4'!K223),1),"")</f>
        <v/>
      </c>
      <c r="W223" t="str">
        <f>IFERROR(IF(AA223=1,0,S223*Witterungsbereinigung!F216+'Schritt 2a Wärmeverbr. Kat. 1-4'!T223),"")</f>
        <v/>
      </c>
      <c r="X223">
        <f t="shared" si="32"/>
        <v>0</v>
      </c>
      <c r="Y223">
        <f t="shared" si="33"/>
        <v>1</v>
      </c>
      <c r="Z223" t="b">
        <f t="shared" si="30"/>
        <v>1</v>
      </c>
      <c r="AA223" t="str">
        <f t="shared" si="31"/>
        <v/>
      </c>
      <c r="AB223" s="234" t="str">
        <f t="shared" si="34"/>
        <v/>
      </c>
    </row>
    <row r="224" spans="1:28" x14ac:dyDescent="0.25">
      <c r="A224" s="486">
        <v>215</v>
      </c>
      <c r="B224" s="550"/>
      <c r="C224" s="71"/>
      <c r="D224" s="71"/>
      <c r="E224" s="638"/>
      <c r="F224" s="447"/>
      <c r="G224" s="448"/>
      <c r="H224" s="221"/>
      <c r="I224" s="125"/>
      <c r="J224" s="191">
        <f>IFERROR(IF(I224="zentral",VLOOKUP(D224,Gebäudekat.!$C$6:$F$72,4,FALSE),0),0)</f>
        <v>0</v>
      </c>
      <c r="K224" s="65"/>
      <c r="L224" s="61"/>
      <c r="M224" s="168"/>
      <c r="N224" s="113" t="str">
        <f>IFERROR(IF(Witterungsbereinigung!F217="","",(W224)),"")</f>
        <v/>
      </c>
      <c r="O224" s="38" t="str">
        <f t="shared" si="28"/>
        <v/>
      </c>
      <c r="P224" s="114" t="str">
        <f t="shared" si="29"/>
        <v/>
      </c>
      <c r="Q224" s="101" t="str">
        <f>IFERROR(IF($P224="","",($P224/VLOOKUP($D224,Gebäudekat.!$C$6:$D$72,2,FALSE))-1),"k.A.")</f>
        <v/>
      </c>
      <c r="R224" t="str">
        <f>IFERROR(VLOOKUP('Schritt 2a Wärmeverbr. Kat. 1-4'!$D224,Gebäudekat.!$C$6:$G$72,5,FALSE),"")</f>
        <v/>
      </c>
      <c r="S224">
        <f>IFERROR(('Schritt 2a Wärmeverbr. Kat. 1-4'!M224-(M224*U224)),"")</f>
        <v>0</v>
      </c>
      <c r="T224">
        <f>IFERROR('Schritt 2a Wärmeverbr. Kat. 1-4'!M224*U224,"")</f>
        <v>0</v>
      </c>
      <c r="U224">
        <f>IF('Schritt 2a Wärmeverbr. Kat. 1-4'!J224="","",'Schritt 2a Wärmeverbr. Kat. 1-4'!J224/100)</f>
        <v>0</v>
      </c>
      <c r="V224" s="36" t="str">
        <f>IF('Schritt 2a Wärmeverbr. Kat. 1-4'!K224&lt;&gt;"",DATE(YEAR('Schritt 2a Wärmeverbr. Kat. 1-4'!K224),MONTH('Schritt 2a Wärmeverbr. Kat. 1-4'!K224),1),"")</f>
        <v/>
      </c>
      <c r="W224" t="str">
        <f>IFERROR(IF(AA224=1,0,S224*Witterungsbereinigung!F217+'Schritt 2a Wärmeverbr. Kat. 1-4'!T224),"")</f>
        <v/>
      </c>
      <c r="X224">
        <f t="shared" si="32"/>
        <v>0</v>
      </c>
      <c r="Y224">
        <f t="shared" si="33"/>
        <v>1</v>
      </c>
      <c r="Z224" t="b">
        <f t="shared" si="30"/>
        <v>1</v>
      </c>
      <c r="AA224" t="str">
        <f t="shared" si="31"/>
        <v/>
      </c>
      <c r="AB224" s="234" t="str">
        <f t="shared" si="34"/>
        <v/>
      </c>
    </row>
    <row r="225" spans="1:28" x14ac:dyDescent="0.25">
      <c r="A225" s="486">
        <v>216</v>
      </c>
      <c r="B225" s="550"/>
      <c r="C225" s="71"/>
      <c r="D225" s="71"/>
      <c r="E225" s="638"/>
      <c r="F225" s="447"/>
      <c r="G225" s="448"/>
      <c r="H225" s="221"/>
      <c r="I225" s="125"/>
      <c r="J225" s="191">
        <f>IFERROR(IF(I225="zentral",VLOOKUP(D225,Gebäudekat.!$C$6:$F$72,4,FALSE),0),0)</f>
        <v>0</v>
      </c>
      <c r="K225" s="65"/>
      <c r="L225" s="61"/>
      <c r="M225" s="168"/>
      <c r="N225" s="113" t="str">
        <f>IFERROR(IF(Witterungsbereinigung!F218="","",(W225)),"")</f>
        <v/>
      </c>
      <c r="O225" s="38" t="str">
        <f t="shared" si="28"/>
        <v/>
      </c>
      <c r="P225" s="114" t="str">
        <f t="shared" si="29"/>
        <v/>
      </c>
      <c r="Q225" s="101" t="str">
        <f>IFERROR(IF($P225="","",($P225/VLOOKUP($D225,Gebäudekat.!$C$6:$D$72,2,FALSE))-1),"k.A.")</f>
        <v/>
      </c>
      <c r="R225" t="str">
        <f>IFERROR(VLOOKUP('Schritt 2a Wärmeverbr. Kat. 1-4'!$D225,Gebäudekat.!$C$6:$G$72,5,FALSE),"")</f>
        <v/>
      </c>
      <c r="S225">
        <f>IFERROR(('Schritt 2a Wärmeverbr. Kat. 1-4'!M225-(M225*U225)),"")</f>
        <v>0</v>
      </c>
      <c r="T225">
        <f>IFERROR('Schritt 2a Wärmeverbr. Kat. 1-4'!M225*U225,"")</f>
        <v>0</v>
      </c>
      <c r="U225">
        <f>IF('Schritt 2a Wärmeverbr. Kat. 1-4'!J225="","",'Schritt 2a Wärmeverbr. Kat. 1-4'!J225/100)</f>
        <v>0</v>
      </c>
      <c r="V225" s="36" t="str">
        <f>IF('Schritt 2a Wärmeverbr. Kat. 1-4'!K225&lt;&gt;"",DATE(YEAR('Schritt 2a Wärmeverbr. Kat. 1-4'!K225),MONTH('Schritt 2a Wärmeverbr. Kat. 1-4'!K225),1),"")</f>
        <v/>
      </c>
      <c r="W225" t="str">
        <f>IFERROR(IF(AA225=1,0,S225*Witterungsbereinigung!F218+'Schritt 2a Wärmeverbr. Kat. 1-4'!T225),"")</f>
        <v/>
      </c>
      <c r="X225">
        <f t="shared" si="32"/>
        <v>0</v>
      </c>
      <c r="Y225">
        <f t="shared" si="33"/>
        <v>1</v>
      </c>
      <c r="Z225" t="b">
        <f t="shared" si="30"/>
        <v>1</v>
      </c>
      <c r="AA225" t="str">
        <f t="shared" si="31"/>
        <v/>
      </c>
      <c r="AB225" s="234" t="str">
        <f t="shared" si="34"/>
        <v/>
      </c>
    </row>
    <row r="226" spans="1:28" x14ac:dyDescent="0.25">
      <c r="A226" s="486">
        <v>217</v>
      </c>
      <c r="B226" s="550"/>
      <c r="C226" s="71"/>
      <c r="D226" s="71"/>
      <c r="E226" s="638"/>
      <c r="F226" s="447"/>
      <c r="G226" s="448"/>
      <c r="H226" s="221"/>
      <c r="I226" s="125"/>
      <c r="J226" s="191">
        <f>IFERROR(IF(I226="zentral",VLOOKUP(D226,Gebäudekat.!$C$6:$F$72,4,FALSE),0),0)</f>
        <v>0</v>
      </c>
      <c r="K226" s="65"/>
      <c r="L226" s="61"/>
      <c r="M226" s="168"/>
      <c r="N226" s="113" t="str">
        <f>IFERROR(IF(Witterungsbereinigung!F219="","",(W226)),"")</f>
        <v/>
      </c>
      <c r="O226" s="38" t="str">
        <f t="shared" si="28"/>
        <v/>
      </c>
      <c r="P226" s="114" t="str">
        <f t="shared" si="29"/>
        <v/>
      </c>
      <c r="Q226" s="101" t="str">
        <f>IFERROR(IF($P226="","",($P226/VLOOKUP($D226,Gebäudekat.!$C$6:$D$72,2,FALSE))-1),"k.A.")</f>
        <v/>
      </c>
      <c r="R226" t="str">
        <f>IFERROR(VLOOKUP('Schritt 2a Wärmeverbr. Kat. 1-4'!$D226,Gebäudekat.!$C$6:$G$72,5,FALSE),"")</f>
        <v/>
      </c>
      <c r="S226">
        <f>IFERROR(('Schritt 2a Wärmeverbr. Kat. 1-4'!M226-(M226*U226)),"")</f>
        <v>0</v>
      </c>
      <c r="T226">
        <f>IFERROR('Schritt 2a Wärmeverbr. Kat. 1-4'!M226*U226,"")</f>
        <v>0</v>
      </c>
      <c r="U226">
        <f>IF('Schritt 2a Wärmeverbr. Kat. 1-4'!J226="","",'Schritt 2a Wärmeverbr. Kat. 1-4'!J226/100)</f>
        <v>0</v>
      </c>
      <c r="V226" s="36" t="str">
        <f>IF('Schritt 2a Wärmeverbr. Kat. 1-4'!K226&lt;&gt;"",DATE(YEAR('Schritt 2a Wärmeverbr. Kat. 1-4'!K226),MONTH('Schritt 2a Wärmeverbr. Kat. 1-4'!K226),1),"")</f>
        <v/>
      </c>
      <c r="W226" t="str">
        <f>IFERROR(IF(AA226=1,0,S226*Witterungsbereinigung!F219+'Schritt 2a Wärmeverbr. Kat. 1-4'!T226),"")</f>
        <v/>
      </c>
      <c r="X226">
        <f t="shared" si="32"/>
        <v>0</v>
      </c>
      <c r="Y226">
        <f t="shared" si="33"/>
        <v>1</v>
      </c>
      <c r="Z226" t="b">
        <f t="shared" si="30"/>
        <v>1</v>
      </c>
      <c r="AA226" t="str">
        <f t="shared" si="31"/>
        <v/>
      </c>
      <c r="AB226" s="234" t="str">
        <f t="shared" si="34"/>
        <v/>
      </c>
    </row>
    <row r="227" spans="1:28" x14ac:dyDescent="0.25">
      <c r="A227" s="486">
        <v>218</v>
      </c>
      <c r="B227" s="550"/>
      <c r="C227" s="71"/>
      <c r="D227" s="71"/>
      <c r="E227" s="638"/>
      <c r="F227" s="447"/>
      <c r="G227" s="448"/>
      <c r="H227" s="221"/>
      <c r="I227" s="125"/>
      <c r="J227" s="191">
        <f>IFERROR(IF(I227="zentral",VLOOKUP(D227,Gebäudekat.!$C$6:$F$72,4,FALSE),0),0)</f>
        <v>0</v>
      </c>
      <c r="K227" s="65"/>
      <c r="L227" s="61"/>
      <c r="M227" s="168"/>
      <c r="N227" s="113" t="str">
        <f>IFERROR(IF(Witterungsbereinigung!F220="","",(W227)),"")</f>
        <v/>
      </c>
      <c r="O227" s="38" t="str">
        <f t="shared" si="28"/>
        <v/>
      </c>
      <c r="P227" s="114" t="str">
        <f t="shared" si="29"/>
        <v/>
      </c>
      <c r="Q227" s="101" t="str">
        <f>IFERROR(IF($P227="","",($P227/VLOOKUP($D227,Gebäudekat.!$C$6:$D$72,2,FALSE))-1),"k.A.")</f>
        <v/>
      </c>
      <c r="R227" t="str">
        <f>IFERROR(VLOOKUP('Schritt 2a Wärmeverbr. Kat. 1-4'!$D227,Gebäudekat.!$C$6:$G$72,5,FALSE),"")</f>
        <v/>
      </c>
      <c r="S227">
        <f>IFERROR(('Schritt 2a Wärmeverbr. Kat. 1-4'!M227-(M227*U227)),"")</f>
        <v>0</v>
      </c>
      <c r="T227">
        <f>IFERROR('Schritt 2a Wärmeverbr. Kat. 1-4'!M227*U227,"")</f>
        <v>0</v>
      </c>
      <c r="U227">
        <f>IF('Schritt 2a Wärmeverbr. Kat. 1-4'!J227="","",'Schritt 2a Wärmeverbr. Kat. 1-4'!J227/100)</f>
        <v>0</v>
      </c>
      <c r="V227" s="36" t="str">
        <f>IF('Schritt 2a Wärmeverbr. Kat. 1-4'!K227&lt;&gt;"",DATE(YEAR('Schritt 2a Wärmeverbr. Kat. 1-4'!K227),MONTH('Schritt 2a Wärmeverbr. Kat. 1-4'!K227),1),"")</f>
        <v/>
      </c>
      <c r="W227" t="str">
        <f>IFERROR(IF(AA227=1,0,S227*Witterungsbereinigung!F220+'Schritt 2a Wärmeverbr. Kat. 1-4'!T227),"")</f>
        <v/>
      </c>
      <c r="X227">
        <f t="shared" si="32"/>
        <v>0</v>
      </c>
      <c r="Y227">
        <f t="shared" si="33"/>
        <v>1</v>
      </c>
      <c r="Z227" t="b">
        <f t="shared" si="30"/>
        <v>1</v>
      </c>
      <c r="AA227" t="str">
        <f t="shared" si="31"/>
        <v/>
      </c>
      <c r="AB227" s="234" t="str">
        <f t="shared" si="34"/>
        <v/>
      </c>
    </row>
    <row r="228" spans="1:28" x14ac:dyDescent="0.25">
      <c r="A228" s="486">
        <v>219</v>
      </c>
      <c r="B228" s="550"/>
      <c r="C228" s="71"/>
      <c r="D228" s="71"/>
      <c r="E228" s="638"/>
      <c r="F228" s="447"/>
      <c r="G228" s="448"/>
      <c r="H228" s="221"/>
      <c r="I228" s="125"/>
      <c r="J228" s="191">
        <f>IFERROR(IF(I228="zentral",VLOOKUP(D228,Gebäudekat.!$C$6:$F$72,4,FALSE),0),0)</f>
        <v>0</v>
      </c>
      <c r="K228" s="65"/>
      <c r="L228" s="61"/>
      <c r="M228" s="168"/>
      <c r="N228" s="113" t="str">
        <f>IFERROR(IF(Witterungsbereinigung!F221="","",(W228)),"")</f>
        <v/>
      </c>
      <c r="O228" s="38" t="str">
        <f t="shared" si="28"/>
        <v/>
      </c>
      <c r="P228" s="114" t="str">
        <f t="shared" si="29"/>
        <v/>
      </c>
      <c r="Q228" s="101" t="str">
        <f>IFERROR(IF($P228="","",($P228/VLOOKUP($D228,Gebäudekat.!$C$6:$D$72,2,FALSE))-1),"k.A.")</f>
        <v/>
      </c>
      <c r="R228" t="str">
        <f>IFERROR(VLOOKUP('Schritt 2a Wärmeverbr. Kat. 1-4'!$D228,Gebäudekat.!$C$6:$G$72,5,FALSE),"")</f>
        <v/>
      </c>
      <c r="S228">
        <f>IFERROR(('Schritt 2a Wärmeverbr. Kat. 1-4'!M228-(M228*U228)),"")</f>
        <v>0</v>
      </c>
      <c r="T228">
        <f>IFERROR('Schritt 2a Wärmeverbr. Kat. 1-4'!M228*U228,"")</f>
        <v>0</v>
      </c>
      <c r="U228">
        <f>IF('Schritt 2a Wärmeverbr. Kat. 1-4'!J228="","",'Schritt 2a Wärmeverbr. Kat. 1-4'!J228/100)</f>
        <v>0</v>
      </c>
      <c r="V228" s="36" t="str">
        <f>IF('Schritt 2a Wärmeverbr. Kat. 1-4'!K228&lt;&gt;"",DATE(YEAR('Schritt 2a Wärmeverbr. Kat. 1-4'!K228),MONTH('Schritt 2a Wärmeverbr. Kat. 1-4'!K228),1),"")</f>
        <v/>
      </c>
      <c r="W228" t="str">
        <f>IFERROR(IF(AA228=1,0,S228*Witterungsbereinigung!F221+'Schritt 2a Wärmeverbr. Kat. 1-4'!T228),"")</f>
        <v/>
      </c>
      <c r="X228">
        <f t="shared" si="32"/>
        <v>0</v>
      </c>
      <c r="Y228">
        <f t="shared" si="33"/>
        <v>1</v>
      </c>
      <c r="Z228" t="b">
        <f t="shared" si="30"/>
        <v>1</v>
      </c>
      <c r="AA228" t="str">
        <f t="shared" si="31"/>
        <v/>
      </c>
      <c r="AB228" s="234" t="str">
        <f t="shared" si="34"/>
        <v/>
      </c>
    </row>
    <row r="229" spans="1:28" x14ac:dyDescent="0.25">
      <c r="A229" s="486">
        <v>220</v>
      </c>
      <c r="B229" s="550"/>
      <c r="C229" s="71"/>
      <c r="D229" s="71"/>
      <c r="E229" s="638"/>
      <c r="F229" s="447"/>
      <c r="G229" s="448"/>
      <c r="H229" s="221"/>
      <c r="I229" s="125"/>
      <c r="J229" s="191">
        <f>IFERROR(IF(I229="zentral",VLOOKUP(D229,Gebäudekat.!$C$6:$F$72,4,FALSE),0),0)</f>
        <v>0</v>
      </c>
      <c r="K229" s="65"/>
      <c r="L229" s="61"/>
      <c r="M229" s="168"/>
      <c r="N229" s="113" t="str">
        <f>IFERROR(IF(Witterungsbereinigung!F222="","",(W229)),"")</f>
        <v/>
      </c>
      <c r="O229" s="38" t="str">
        <f t="shared" si="28"/>
        <v/>
      </c>
      <c r="P229" s="114" t="str">
        <f t="shared" si="29"/>
        <v/>
      </c>
      <c r="Q229" s="101" t="str">
        <f>IFERROR(IF($P229="","",($P229/VLOOKUP($D229,Gebäudekat.!$C$6:$D$72,2,FALSE))-1),"k.A.")</f>
        <v/>
      </c>
      <c r="R229" t="str">
        <f>IFERROR(VLOOKUP('Schritt 2a Wärmeverbr. Kat. 1-4'!$D229,Gebäudekat.!$C$6:$G$72,5,FALSE),"")</f>
        <v/>
      </c>
      <c r="S229">
        <f>IFERROR(('Schritt 2a Wärmeverbr. Kat. 1-4'!M229-(M229*U229)),"")</f>
        <v>0</v>
      </c>
      <c r="T229">
        <f>IFERROR('Schritt 2a Wärmeverbr. Kat. 1-4'!M229*U229,"")</f>
        <v>0</v>
      </c>
      <c r="U229">
        <f>IF('Schritt 2a Wärmeverbr. Kat. 1-4'!J229="","",'Schritt 2a Wärmeverbr. Kat. 1-4'!J229/100)</f>
        <v>0</v>
      </c>
      <c r="V229" s="36" t="str">
        <f>IF('Schritt 2a Wärmeverbr. Kat. 1-4'!K229&lt;&gt;"",DATE(YEAR('Schritt 2a Wärmeverbr. Kat. 1-4'!K229),MONTH('Schritt 2a Wärmeverbr. Kat. 1-4'!K229),1),"")</f>
        <v/>
      </c>
      <c r="W229" t="str">
        <f>IFERROR(IF(AA229=1,0,S229*Witterungsbereinigung!F222+'Schritt 2a Wärmeverbr. Kat. 1-4'!T229),"")</f>
        <v/>
      </c>
      <c r="X229">
        <f t="shared" si="32"/>
        <v>0</v>
      </c>
      <c r="Y229">
        <f t="shared" si="33"/>
        <v>1</v>
      </c>
      <c r="Z229" t="b">
        <f t="shared" si="30"/>
        <v>1</v>
      </c>
      <c r="AA229" t="str">
        <f t="shared" si="31"/>
        <v/>
      </c>
      <c r="AB229" s="234" t="str">
        <f t="shared" si="34"/>
        <v/>
      </c>
    </row>
    <row r="230" spans="1:28" x14ac:dyDescent="0.25">
      <c r="A230" s="486">
        <v>221</v>
      </c>
      <c r="B230" s="550"/>
      <c r="C230" s="71"/>
      <c r="D230" s="71"/>
      <c r="E230" s="638"/>
      <c r="F230" s="447"/>
      <c r="G230" s="448"/>
      <c r="H230" s="221"/>
      <c r="I230" s="125"/>
      <c r="J230" s="191">
        <f>IFERROR(IF(I230="zentral",VLOOKUP(D230,Gebäudekat.!$C$6:$F$72,4,FALSE),0),0)</f>
        <v>0</v>
      </c>
      <c r="K230" s="65"/>
      <c r="L230" s="61"/>
      <c r="M230" s="168"/>
      <c r="N230" s="113" t="str">
        <f>IFERROR(IF(Witterungsbereinigung!F223="","",(W230)),"")</f>
        <v/>
      </c>
      <c r="O230" s="38" t="str">
        <f t="shared" si="28"/>
        <v/>
      </c>
      <c r="P230" s="114" t="str">
        <f t="shared" si="29"/>
        <v/>
      </c>
      <c r="Q230" s="101" t="str">
        <f>IFERROR(IF($P230="","",($P230/VLOOKUP($D230,Gebäudekat.!$C$6:$D$72,2,FALSE))-1),"k.A.")</f>
        <v/>
      </c>
      <c r="R230" t="str">
        <f>IFERROR(VLOOKUP('Schritt 2a Wärmeverbr. Kat. 1-4'!$D230,Gebäudekat.!$C$6:$G$72,5,FALSE),"")</f>
        <v/>
      </c>
      <c r="S230">
        <f>IFERROR(('Schritt 2a Wärmeverbr. Kat. 1-4'!M230-(M230*U230)),"")</f>
        <v>0</v>
      </c>
      <c r="T230">
        <f>IFERROR('Schritt 2a Wärmeverbr. Kat. 1-4'!M230*U230,"")</f>
        <v>0</v>
      </c>
      <c r="U230">
        <f>IF('Schritt 2a Wärmeverbr. Kat. 1-4'!J230="","",'Schritt 2a Wärmeverbr. Kat. 1-4'!J230/100)</f>
        <v>0</v>
      </c>
      <c r="V230" s="36" t="str">
        <f>IF('Schritt 2a Wärmeverbr. Kat. 1-4'!K230&lt;&gt;"",DATE(YEAR('Schritt 2a Wärmeverbr. Kat. 1-4'!K230),MONTH('Schritt 2a Wärmeverbr. Kat. 1-4'!K230),1),"")</f>
        <v/>
      </c>
      <c r="W230" t="str">
        <f>IFERROR(IF(AA230=1,0,S230*Witterungsbereinigung!F223+'Schritt 2a Wärmeverbr. Kat. 1-4'!T230),"")</f>
        <v/>
      </c>
      <c r="X230">
        <f t="shared" si="32"/>
        <v>0</v>
      </c>
      <c r="Y230">
        <f t="shared" si="33"/>
        <v>1</v>
      </c>
      <c r="Z230" t="b">
        <f t="shared" si="30"/>
        <v>1</v>
      </c>
      <c r="AA230" t="str">
        <f t="shared" si="31"/>
        <v/>
      </c>
      <c r="AB230" s="234" t="str">
        <f t="shared" si="34"/>
        <v/>
      </c>
    </row>
    <row r="231" spans="1:28" x14ac:dyDescent="0.25">
      <c r="A231" s="486">
        <v>222</v>
      </c>
      <c r="B231" s="550"/>
      <c r="C231" s="71"/>
      <c r="D231" s="71"/>
      <c r="E231" s="638"/>
      <c r="F231" s="447"/>
      <c r="G231" s="448"/>
      <c r="H231" s="221"/>
      <c r="I231" s="125"/>
      <c r="J231" s="191">
        <f>IFERROR(IF(I231="zentral",VLOOKUP(D231,Gebäudekat.!$C$6:$F$72,4,FALSE),0),0)</f>
        <v>0</v>
      </c>
      <c r="K231" s="65"/>
      <c r="L231" s="61"/>
      <c r="M231" s="168"/>
      <c r="N231" s="113" t="str">
        <f>IFERROR(IF(Witterungsbereinigung!F224="","",(W231)),"")</f>
        <v/>
      </c>
      <c r="O231" s="38" t="str">
        <f t="shared" si="28"/>
        <v/>
      </c>
      <c r="P231" s="114" t="str">
        <f t="shared" si="29"/>
        <v/>
      </c>
      <c r="Q231" s="101" t="str">
        <f>IFERROR(IF($P231="","",($P231/VLOOKUP($D231,Gebäudekat.!$C$6:$D$72,2,FALSE))-1),"k.A.")</f>
        <v/>
      </c>
      <c r="R231" t="str">
        <f>IFERROR(VLOOKUP('Schritt 2a Wärmeverbr. Kat. 1-4'!$D231,Gebäudekat.!$C$6:$G$72,5,FALSE),"")</f>
        <v/>
      </c>
      <c r="S231">
        <f>IFERROR(('Schritt 2a Wärmeverbr. Kat. 1-4'!M231-(M231*U231)),"")</f>
        <v>0</v>
      </c>
      <c r="T231">
        <f>IFERROR('Schritt 2a Wärmeverbr. Kat. 1-4'!M231*U231,"")</f>
        <v>0</v>
      </c>
      <c r="U231">
        <f>IF('Schritt 2a Wärmeverbr. Kat. 1-4'!J231="","",'Schritt 2a Wärmeverbr. Kat. 1-4'!J231/100)</f>
        <v>0</v>
      </c>
      <c r="V231" s="36" t="str">
        <f>IF('Schritt 2a Wärmeverbr. Kat. 1-4'!K231&lt;&gt;"",DATE(YEAR('Schritt 2a Wärmeverbr. Kat. 1-4'!K231),MONTH('Schritt 2a Wärmeverbr. Kat. 1-4'!K231),1),"")</f>
        <v/>
      </c>
      <c r="W231" t="str">
        <f>IFERROR(IF(AA231=1,0,S231*Witterungsbereinigung!F224+'Schritt 2a Wärmeverbr. Kat. 1-4'!T231),"")</f>
        <v/>
      </c>
      <c r="X231">
        <f t="shared" si="32"/>
        <v>0</v>
      </c>
      <c r="Y231">
        <f t="shared" si="33"/>
        <v>1</v>
      </c>
      <c r="Z231" t="b">
        <f t="shared" si="30"/>
        <v>1</v>
      </c>
      <c r="AA231" t="str">
        <f t="shared" si="31"/>
        <v/>
      </c>
      <c r="AB231" s="234" t="str">
        <f t="shared" si="34"/>
        <v/>
      </c>
    </row>
    <row r="232" spans="1:28" x14ac:dyDescent="0.25">
      <c r="A232" s="486">
        <v>223</v>
      </c>
      <c r="B232" s="550"/>
      <c r="C232" s="71"/>
      <c r="D232" s="71"/>
      <c r="E232" s="638"/>
      <c r="F232" s="447"/>
      <c r="G232" s="448"/>
      <c r="H232" s="221"/>
      <c r="I232" s="125"/>
      <c r="J232" s="191">
        <f>IFERROR(IF(I232="zentral",VLOOKUP(D232,Gebäudekat.!$C$6:$F$72,4,FALSE),0),0)</f>
        <v>0</v>
      </c>
      <c r="K232" s="65"/>
      <c r="L232" s="61"/>
      <c r="M232" s="168"/>
      <c r="N232" s="113" t="str">
        <f>IFERROR(IF(Witterungsbereinigung!F225="","",(W232)),"")</f>
        <v/>
      </c>
      <c r="O232" s="38" t="str">
        <f t="shared" si="28"/>
        <v/>
      </c>
      <c r="P232" s="114" t="str">
        <f t="shared" si="29"/>
        <v/>
      </c>
      <c r="Q232" s="101" t="str">
        <f>IFERROR(IF($P232="","",($P232/VLOOKUP($D232,Gebäudekat.!$C$6:$D$72,2,FALSE))-1),"k.A.")</f>
        <v/>
      </c>
      <c r="R232" t="str">
        <f>IFERROR(VLOOKUP('Schritt 2a Wärmeverbr. Kat. 1-4'!$D232,Gebäudekat.!$C$6:$G$72,5,FALSE),"")</f>
        <v/>
      </c>
      <c r="S232">
        <f>IFERROR(('Schritt 2a Wärmeverbr. Kat. 1-4'!M232-(M232*U232)),"")</f>
        <v>0</v>
      </c>
      <c r="T232">
        <f>IFERROR('Schritt 2a Wärmeverbr. Kat. 1-4'!M232*U232,"")</f>
        <v>0</v>
      </c>
      <c r="U232">
        <f>IF('Schritt 2a Wärmeverbr. Kat. 1-4'!J232="","",'Schritt 2a Wärmeverbr. Kat. 1-4'!J232/100)</f>
        <v>0</v>
      </c>
      <c r="V232" s="36" t="str">
        <f>IF('Schritt 2a Wärmeverbr. Kat. 1-4'!K232&lt;&gt;"",DATE(YEAR('Schritt 2a Wärmeverbr. Kat. 1-4'!K232),MONTH('Schritt 2a Wärmeverbr. Kat. 1-4'!K232),1),"")</f>
        <v/>
      </c>
      <c r="W232" t="str">
        <f>IFERROR(IF(AA232=1,0,S232*Witterungsbereinigung!F225+'Schritt 2a Wärmeverbr. Kat. 1-4'!T232),"")</f>
        <v/>
      </c>
      <c r="X232">
        <f t="shared" si="32"/>
        <v>0</v>
      </c>
      <c r="Y232">
        <f t="shared" si="33"/>
        <v>1</v>
      </c>
      <c r="Z232" t="b">
        <f t="shared" si="30"/>
        <v>1</v>
      </c>
      <c r="AA232" t="str">
        <f t="shared" si="31"/>
        <v/>
      </c>
      <c r="AB232" s="234" t="str">
        <f t="shared" si="34"/>
        <v/>
      </c>
    </row>
    <row r="233" spans="1:28" x14ac:dyDescent="0.25">
      <c r="A233" s="486">
        <v>224</v>
      </c>
      <c r="B233" s="550"/>
      <c r="C233" s="71"/>
      <c r="D233" s="71"/>
      <c r="E233" s="638"/>
      <c r="F233" s="447"/>
      <c r="G233" s="448"/>
      <c r="H233" s="221"/>
      <c r="I233" s="125"/>
      <c r="J233" s="191">
        <f>IFERROR(IF(I233="zentral",VLOOKUP(D233,Gebäudekat.!$C$6:$F$72,4,FALSE),0),0)</f>
        <v>0</v>
      </c>
      <c r="K233" s="65"/>
      <c r="L233" s="61"/>
      <c r="M233" s="168"/>
      <c r="N233" s="113" t="str">
        <f>IFERROR(IF(Witterungsbereinigung!F226="","",(W233)),"")</f>
        <v/>
      </c>
      <c r="O233" s="38" t="str">
        <f t="shared" si="28"/>
        <v/>
      </c>
      <c r="P233" s="114" t="str">
        <f t="shared" si="29"/>
        <v/>
      </c>
      <c r="Q233" s="101" t="str">
        <f>IFERROR(IF($P233="","",($P233/VLOOKUP($D233,Gebäudekat.!$C$6:$D$72,2,FALSE))-1),"k.A.")</f>
        <v/>
      </c>
      <c r="R233" t="str">
        <f>IFERROR(VLOOKUP('Schritt 2a Wärmeverbr. Kat. 1-4'!$D233,Gebäudekat.!$C$6:$G$72,5,FALSE),"")</f>
        <v/>
      </c>
      <c r="S233">
        <f>IFERROR(('Schritt 2a Wärmeverbr. Kat. 1-4'!M233-(M233*U233)),"")</f>
        <v>0</v>
      </c>
      <c r="T233">
        <f>IFERROR('Schritt 2a Wärmeverbr. Kat. 1-4'!M233*U233,"")</f>
        <v>0</v>
      </c>
      <c r="U233">
        <f>IF('Schritt 2a Wärmeverbr. Kat. 1-4'!J233="","",'Schritt 2a Wärmeverbr. Kat. 1-4'!J233/100)</f>
        <v>0</v>
      </c>
      <c r="V233" s="36" t="str">
        <f>IF('Schritt 2a Wärmeverbr. Kat. 1-4'!K233&lt;&gt;"",DATE(YEAR('Schritt 2a Wärmeverbr. Kat. 1-4'!K233),MONTH('Schritt 2a Wärmeverbr. Kat. 1-4'!K233),1),"")</f>
        <v/>
      </c>
      <c r="W233" t="str">
        <f>IFERROR(IF(AA233=1,0,S233*Witterungsbereinigung!F226+'Schritt 2a Wärmeverbr. Kat. 1-4'!T233),"")</f>
        <v/>
      </c>
      <c r="X233">
        <f t="shared" si="32"/>
        <v>0</v>
      </c>
      <c r="Y233">
        <f t="shared" si="33"/>
        <v>1</v>
      </c>
      <c r="Z233" t="b">
        <f t="shared" si="30"/>
        <v>1</v>
      </c>
      <c r="AA233" t="str">
        <f t="shared" si="31"/>
        <v/>
      </c>
      <c r="AB233" s="234" t="str">
        <f t="shared" si="34"/>
        <v/>
      </c>
    </row>
    <row r="234" spans="1:28" x14ac:dyDescent="0.25">
      <c r="A234" s="486">
        <v>225</v>
      </c>
      <c r="B234" s="550"/>
      <c r="C234" s="71"/>
      <c r="D234" s="71"/>
      <c r="E234" s="638"/>
      <c r="F234" s="447"/>
      <c r="G234" s="448"/>
      <c r="H234" s="221"/>
      <c r="I234" s="125"/>
      <c r="J234" s="191">
        <f>IFERROR(IF(I234="zentral",VLOOKUP(D234,Gebäudekat.!$C$6:$F$72,4,FALSE),0),0)</f>
        <v>0</v>
      </c>
      <c r="K234" s="65"/>
      <c r="L234" s="61"/>
      <c r="M234" s="168"/>
      <c r="N234" s="113" t="str">
        <f>IFERROR(IF(Witterungsbereinigung!F227="","",(W234)),"")</f>
        <v/>
      </c>
      <c r="O234" s="38" t="str">
        <f t="shared" si="28"/>
        <v/>
      </c>
      <c r="P234" s="114" t="str">
        <f t="shared" si="29"/>
        <v/>
      </c>
      <c r="Q234" s="101" t="str">
        <f>IFERROR(IF($P234="","",($P234/VLOOKUP($D234,Gebäudekat.!$C$6:$D$72,2,FALSE))-1),"k.A.")</f>
        <v/>
      </c>
      <c r="R234" t="str">
        <f>IFERROR(VLOOKUP('Schritt 2a Wärmeverbr. Kat. 1-4'!$D234,Gebäudekat.!$C$6:$G$72,5,FALSE),"")</f>
        <v/>
      </c>
      <c r="S234">
        <f>IFERROR(('Schritt 2a Wärmeverbr. Kat. 1-4'!M234-(M234*U234)),"")</f>
        <v>0</v>
      </c>
      <c r="T234">
        <f>IFERROR('Schritt 2a Wärmeverbr. Kat. 1-4'!M234*U234,"")</f>
        <v>0</v>
      </c>
      <c r="U234">
        <f>IF('Schritt 2a Wärmeverbr. Kat. 1-4'!J234="","",'Schritt 2a Wärmeverbr. Kat. 1-4'!J234/100)</f>
        <v>0</v>
      </c>
      <c r="V234" s="36" t="str">
        <f>IF('Schritt 2a Wärmeverbr. Kat. 1-4'!K234&lt;&gt;"",DATE(YEAR('Schritt 2a Wärmeverbr. Kat. 1-4'!K234),MONTH('Schritt 2a Wärmeverbr. Kat. 1-4'!K234),1),"")</f>
        <v/>
      </c>
      <c r="W234" t="str">
        <f>IFERROR(IF(AA234=1,0,S234*Witterungsbereinigung!F227+'Schritt 2a Wärmeverbr. Kat. 1-4'!T234),"")</f>
        <v/>
      </c>
      <c r="X234">
        <f t="shared" si="32"/>
        <v>0</v>
      </c>
      <c r="Y234">
        <f t="shared" si="33"/>
        <v>1</v>
      </c>
      <c r="Z234" t="b">
        <f t="shared" si="30"/>
        <v>1</v>
      </c>
      <c r="AA234" t="str">
        <f t="shared" si="31"/>
        <v/>
      </c>
      <c r="AB234" s="234" t="str">
        <f t="shared" si="34"/>
        <v/>
      </c>
    </row>
    <row r="235" spans="1:28" x14ac:dyDescent="0.25">
      <c r="A235" s="486">
        <v>226</v>
      </c>
      <c r="B235" s="550"/>
      <c r="C235" s="71"/>
      <c r="D235" s="71"/>
      <c r="E235" s="638"/>
      <c r="F235" s="447"/>
      <c r="G235" s="448"/>
      <c r="H235" s="221"/>
      <c r="I235" s="125"/>
      <c r="J235" s="191">
        <f>IFERROR(IF(I235="zentral",VLOOKUP(D235,Gebäudekat.!$C$6:$F$72,4,FALSE),0),0)</f>
        <v>0</v>
      </c>
      <c r="K235" s="65"/>
      <c r="L235" s="61"/>
      <c r="M235" s="168"/>
      <c r="N235" s="113" t="str">
        <f>IFERROR(IF(Witterungsbereinigung!F228="","",(W235)),"")</f>
        <v/>
      </c>
      <c r="O235" s="38" t="str">
        <f t="shared" si="28"/>
        <v/>
      </c>
      <c r="P235" s="114" t="str">
        <f t="shared" si="29"/>
        <v/>
      </c>
      <c r="Q235" s="101" t="str">
        <f>IFERROR(IF($P235="","",($P235/VLOOKUP($D235,Gebäudekat.!$C$6:$D$72,2,FALSE))-1),"k.A.")</f>
        <v/>
      </c>
      <c r="R235" t="str">
        <f>IFERROR(VLOOKUP('Schritt 2a Wärmeverbr. Kat. 1-4'!$D235,Gebäudekat.!$C$6:$G$72,5,FALSE),"")</f>
        <v/>
      </c>
      <c r="S235">
        <f>IFERROR(('Schritt 2a Wärmeverbr. Kat. 1-4'!M235-(M235*U235)),"")</f>
        <v>0</v>
      </c>
      <c r="T235">
        <f>IFERROR('Schritt 2a Wärmeverbr. Kat. 1-4'!M235*U235,"")</f>
        <v>0</v>
      </c>
      <c r="U235">
        <f>IF('Schritt 2a Wärmeverbr. Kat. 1-4'!J235="","",'Schritt 2a Wärmeverbr. Kat. 1-4'!J235/100)</f>
        <v>0</v>
      </c>
      <c r="V235" s="36" t="str">
        <f>IF('Schritt 2a Wärmeverbr. Kat. 1-4'!K235&lt;&gt;"",DATE(YEAR('Schritt 2a Wärmeverbr. Kat. 1-4'!K235),MONTH('Schritt 2a Wärmeverbr. Kat. 1-4'!K235),1),"")</f>
        <v/>
      </c>
      <c r="W235" t="str">
        <f>IFERROR(IF(AA235=1,0,S235*Witterungsbereinigung!F228+'Schritt 2a Wärmeverbr. Kat. 1-4'!T235),"")</f>
        <v/>
      </c>
      <c r="X235">
        <f t="shared" si="32"/>
        <v>0</v>
      </c>
      <c r="Y235">
        <f t="shared" si="33"/>
        <v>1</v>
      </c>
      <c r="Z235" t="b">
        <f t="shared" si="30"/>
        <v>1</v>
      </c>
      <c r="AA235" t="str">
        <f t="shared" si="31"/>
        <v/>
      </c>
      <c r="AB235" s="234" t="str">
        <f t="shared" si="34"/>
        <v/>
      </c>
    </row>
    <row r="236" spans="1:28" x14ac:dyDescent="0.25">
      <c r="A236" s="486">
        <v>227</v>
      </c>
      <c r="B236" s="550"/>
      <c r="C236" s="71"/>
      <c r="D236" s="71"/>
      <c r="E236" s="638"/>
      <c r="F236" s="447"/>
      <c r="G236" s="448"/>
      <c r="H236" s="221"/>
      <c r="I236" s="125"/>
      <c r="J236" s="191">
        <f>IFERROR(IF(I236="zentral",VLOOKUP(D236,Gebäudekat.!$C$6:$F$72,4,FALSE),0),0)</f>
        <v>0</v>
      </c>
      <c r="K236" s="65"/>
      <c r="L236" s="61"/>
      <c r="M236" s="168"/>
      <c r="N236" s="113" t="str">
        <f>IFERROR(IF(Witterungsbereinigung!F229="","",(W236)),"")</f>
        <v/>
      </c>
      <c r="O236" s="38" t="str">
        <f t="shared" si="28"/>
        <v/>
      </c>
      <c r="P236" s="114" t="str">
        <f t="shared" si="29"/>
        <v/>
      </c>
      <c r="Q236" s="101" t="str">
        <f>IFERROR(IF($P236="","",($P236/VLOOKUP($D236,Gebäudekat.!$C$6:$D$72,2,FALSE))-1),"k.A.")</f>
        <v/>
      </c>
      <c r="R236" t="str">
        <f>IFERROR(VLOOKUP('Schritt 2a Wärmeverbr. Kat. 1-4'!$D236,Gebäudekat.!$C$6:$G$72,5,FALSE),"")</f>
        <v/>
      </c>
      <c r="S236">
        <f>IFERROR(('Schritt 2a Wärmeverbr. Kat. 1-4'!M236-(M236*U236)),"")</f>
        <v>0</v>
      </c>
      <c r="T236">
        <f>IFERROR('Schritt 2a Wärmeverbr. Kat. 1-4'!M236*U236,"")</f>
        <v>0</v>
      </c>
      <c r="U236">
        <f>IF('Schritt 2a Wärmeverbr. Kat. 1-4'!J236="","",'Schritt 2a Wärmeverbr. Kat. 1-4'!J236/100)</f>
        <v>0</v>
      </c>
      <c r="V236" s="36" t="str">
        <f>IF('Schritt 2a Wärmeverbr. Kat. 1-4'!K236&lt;&gt;"",DATE(YEAR('Schritt 2a Wärmeverbr. Kat. 1-4'!K236),MONTH('Schritt 2a Wärmeverbr. Kat. 1-4'!K236),1),"")</f>
        <v/>
      </c>
      <c r="W236" t="str">
        <f>IFERROR(IF(AA236=1,0,S236*Witterungsbereinigung!F229+'Schritt 2a Wärmeverbr. Kat. 1-4'!T236),"")</f>
        <v/>
      </c>
      <c r="X236">
        <f t="shared" si="32"/>
        <v>0</v>
      </c>
      <c r="Y236">
        <f t="shared" si="33"/>
        <v>1</v>
      </c>
      <c r="Z236" t="b">
        <f t="shared" si="30"/>
        <v>1</v>
      </c>
      <c r="AA236" t="str">
        <f t="shared" si="31"/>
        <v/>
      </c>
      <c r="AB236" s="234" t="str">
        <f t="shared" si="34"/>
        <v/>
      </c>
    </row>
    <row r="237" spans="1:28" x14ac:dyDescent="0.25">
      <c r="A237" s="486">
        <v>228</v>
      </c>
      <c r="B237" s="550"/>
      <c r="C237" s="71"/>
      <c r="D237" s="71"/>
      <c r="E237" s="638"/>
      <c r="F237" s="447"/>
      <c r="G237" s="448"/>
      <c r="H237" s="221"/>
      <c r="I237" s="125"/>
      <c r="J237" s="191">
        <f>IFERROR(IF(I237="zentral",VLOOKUP(D237,Gebäudekat.!$C$6:$F$72,4,FALSE),0),0)</f>
        <v>0</v>
      </c>
      <c r="K237" s="65"/>
      <c r="L237" s="61"/>
      <c r="M237" s="168"/>
      <c r="N237" s="113" t="str">
        <f>IFERROR(IF(Witterungsbereinigung!F230="","",(W237)),"")</f>
        <v/>
      </c>
      <c r="O237" s="38" t="str">
        <f t="shared" si="28"/>
        <v/>
      </c>
      <c r="P237" s="114" t="str">
        <f t="shared" si="29"/>
        <v/>
      </c>
      <c r="Q237" s="101" t="str">
        <f>IFERROR(IF($P237="","",($P237/VLOOKUP($D237,Gebäudekat.!$C$6:$D$72,2,FALSE))-1),"k.A.")</f>
        <v/>
      </c>
      <c r="R237" t="str">
        <f>IFERROR(VLOOKUP('Schritt 2a Wärmeverbr. Kat. 1-4'!$D237,Gebäudekat.!$C$6:$G$72,5,FALSE),"")</f>
        <v/>
      </c>
      <c r="S237">
        <f>IFERROR(('Schritt 2a Wärmeverbr. Kat. 1-4'!M237-(M237*U237)),"")</f>
        <v>0</v>
      </c>
      <c r="T237">
        <f>IFERROR('Schritt 2a Wärmeverbr. Kat. 1-4'!M237*U237,"")</f>
        <v>0</v>
      </c>
      <c r="U237">
        <f>IF('Schritt 2a Wärmeverbr. Kat. 1-4'!J237="","",'Schritt 2a Wärmeverbr. Kat. 1-4'!J237/100)</f>
        <v>0</v>
      </c>
      <c r="V237" s="36" t="str">
        <f>IF('Schritt 2a Wärmeverbr. Kat. 1-4'!K237&lt;&gt;"",DATE(YEAR('Schritt 2a Wärmeverbr. Kat. 1-4'!K237),MONTH('Schritt 2a Wärmeverbr. Kat. 1-4'!K237),1),"")</f>
        <v/>
      </c>
      <c r="W237" t="str">
        <f>IFERROR(IF(AA237=1,0,S237*Witterungsbereinigung!F230+'Schritt 2a Wärmeverbr. Kat. 1-4'!T237),"")</f>
        <v/>
      </c>
      <c r="X237">
        <f t="shared" si="32"/>
        <v>0</v>
      </c>
      <c r="Y237">
        <f t="shared" si="33"/>
        <v>1</v>
      </c>
      <c r="Z237" t="b">
        <f t="shared" si="30"/>
        <v>1</v>
      </c>
      <c r="AA237" t="str">
        <f t="shared" si="31"/>
        <v/>
      </c>
      <c r="AB237" s="234" t="str">
        <f t="shared" si="34"/>
        <v/>
      </c>
    </row>
    <row r="238" spans="1:28" x14ac:dyDescent="0.25">
      <c r="A238" s="486">
        <v>229</v>
      </c>
      <c r="B238" s="550"/>
      <c r="C238" s="71"/>
      <c r="D238" s="71"/>
      <c r="E238" s="638"/>
      <c r="F238" s="447"/>
      <c r="G238" s="448"/>
      <c r="H238" s="221"/>
      <c r="I238" s="125"/>
      <c r="J238" s="191">
        <f>IFERROR(IF(I238="zentral",VLOOKUP(D238,Gebäudekat.!$C$6:$F$72,4,FALSE),0),0)</f>
        <v>0</v>
      </c>
      <c r="K238" s="65"/>
      <c r="L238" s="61"/>
      <c r="M238" s="168"/>
      <c r="N238" s="113" t="str">
        <f>IFERROR(IF(Witterungsbereinigung!F231="","",(W238)),"")</f>
        <v/>
      </c>
      <c r="O238" s="38" t="str">
        <f t="shared" si="28"/>
        <v/>
      </c>
      <c r="P238" s="114" t="str">
        <f t="shared" si="29"/>
        <v/>
      </c>
      <c r="Q238" s="101" t="str">
        <f>IFERROR(IF($P238="","",($P238/VLOOKUP($D238,Gebäudekat.!$C$6:$D$72,2,FALSE))-1),"k.A.")</f>
        <v/>
      </c>
      <c r="R238" t="str">
        <f>IFERROR(VLOOKUP('Schritt 2a Wärmeverbr. Kat. 1-4'!$D238,Gebäudekat.!$C$6:$G$72,5,FALSE),"")</f>
        <v/>
      </c>
      <c r="S238">
        <f>IFERROR(('Schritt 2a Wärmeverbr. Kat. 1-4'!M238-(M238*U238)),"")</f>
        <v>0</v>
      </c>
      <c r="T238">
        <f>IFERROR('Schritt 2a Wärmeverbr. Kat. 1-4'!M238*U238,"")</f>
        <v>0</v>
      </c>
      <c r="U238">
        <f>IF('Schritt 2a Wärmeverbr. Kat. 1-4'!J238="","",'Schritt 2a Wärmeverbr. Kat. 1-4'!J238/100)</f>
        <v>0</v>
      </c>
      <c r="V238" s="36" t="str">
        <f>IF('Schritt 2a Wärmeverbr. Kat. 1-4'!K238&lt;&gt;"",DATE(YEAR('Schritt 2a Wärmeverbr. Kat. 1-4'!K238),MONTH('Schritt 2a Wärmeverbr. Kat. 1-4'!K238),1),"")</f>
        <v/>
      </c>
      <c r="W238" t="str">
        <f>IFERROR(IF(AA238=1,0,S238*Witterungsbereinigung!F231+'Schritt 2a Wärmeverbr. Kat. 1-4'!T238),"")</f>
        <v/>
      </c>
      <c r="X238">
        <f t="shared" si="32"/>
        <v>0</v>
      </c>
      <c r="Y238">
        <f t="shared" si="33"/>
        <v>1</v>
      </c>
      <c r="Z238" t="b">
        <f t="shared" si="30"/>
        <v>1</v>
      </c>
      <c r="AA238" t="str">
        <f t="shared" si="31"/>
        <v/>
      </c>
      <c r="AB238" s="234" t="str">
        <f t="shared" si="34"/>
        <v/>
      </c>
    </row>
    <row r="239" spans="1:28" x14ac:dyDescent="0.25">
      <c r="A239" s="486">
        <v>230</v>
      </c>
      <c r="B239" s="550"/>
      <c r="C239" s="71"/>
      <c r="D239" s="71"/>
      <c r="E239" s="638"/>
      <c r="F239" s="447"/>
      <c r="G239" s="448"/>
      <c r="H239" s="221"/>
      <c r="I239" s="125"/>
      <c r="J239" s="191">
        <f>IFERROR(IF(I239="zentral",VLOOKUP(D239,Gebäudekat.!$C$6:$F$72,4,FALSE),0),0)</f>
        <v>0</v>
      </c>
      <c r="K239" s="65"/>
      <c r="L239" s="61"/>
      <c r="M239" s="168"/>
      <c r="N239" s="113" t="str">
        <f>IFERROR(IF(Witterungsbereinigung!F232="","",(W239)),"")</f>
        <v/>
      </c>
      <c r="O239" s="38" t="str">
        <f t="shared" si="28"/>
        <v/>
      </c>
      <c r="P239" s="114" t="str">
        <f t="shared" si="29"/>
        <v/>
      </c>
      <c r="Q239" s="101" t="str">
        <f>IFERROR(IF($P239="","",($P239/VLOOKUP($D239,Gebäudekat.!$C$6:$D$72,2,FALSE))-1),"k.A.")</f>
        <v/>
      </c>
      <c r="R239" t="str">
        <f>IFERROR(VLOOKUP('Schritt 2a Wärmeverbr. Kat. 1-4'!$D239,Gebäudekat.!$C$6:$G$72,5,FALSE),"")</f>
        <v/>
      </c>
      <c r="S239">
        <f>IFERROR(('Schritt 2a Wärmeverbr. Kat. 1-4'!M239-(M239*U239)),"")</f>
        <v>0</v>
      </c>
      <c r="T239">
        <f>IFERROR('Schritt 2a Wärmeverbr. Kat. 1-4'!M239*U239,"")</f>
        <v>0</v>
      </c>
      <c r="U239">
        <f>IF('Schritt 2a Wärmeverbr. Kat. 1-4'!J239="","",'Schritt 2a Wärmeverbr. Kat. 1-4'!J239/100)</f>
        <v>0</v>
      </c>
      <c r="V239" s="36" t="str">
        <f>IF('Schritt 2a Wärmeverbr. Kat. 1-4'!K239&lt;&gt;"",DATE(YEAR('Schritt 2a Wärmeverbr. Kat. 1-4'!K239),MONTH('Schritt 2a Wärmeverbr. Kat. 1-4'!K239),1),"")</f>
        <v/>
      </c>
      <c r="W239" t="str">
        <f>IFERROR(IF(AA239=1,0,S239*Witterungsbereinigung!F232+'Schritt 2a Wärmeverbr. Kat. 1-4'!T239),"")</f>
        <v/>
      </c>
      <c r="X239">
        <f t="shared" si="32"/>
        <v>0</v>
      </c>
      <c r="Y239">
        <f t="shared" si="33"/>
        <v>1</v>
      </c>
      <c r="Z239" t="b">
        <f t="shared" si="30"/>
        <v>1</v>
      </c>
      <c r="AA239" t="str">
        <f t="shared" si="31"/>
        <v/>
      </c>
      <c r="AB239" s="234" t="str">
        <f t="shared" si="34"/>
        <v/>
      </c>
    </row>
    <row r="240" spans="1:28" x14ac:dyDescent="0.25">
      <c r="A240" s="486">
        <v>231</v>
      </c>
      <c r="B240" s="550"/>
      <c r="C240" s="71"/>
      <c r="D240" s="71"/>
      <c r="E240" s="638"/>
      <c r="F240" s="447"/>
      <c r="G240" s="448"/>
      <c r="H240" s="221"/>
      <c r="I240" s="125"/>
      <c r="J240" s="191">
        <f>IFERROR(IF(I240="zentral",VLOOKUP(D240,Gebäudekat.!$C$6:$F$72,4,FALSE),0),0)</f>
        <v>0</v>
      </c>
      <c r="K240" s="65"/>
      <c r="L240" s="61"/>
      <c r="M240" s="168"/>
      <c r="N240" s="113" t="str">
        <f>IFERROR(IF(Witterungsbereinigung!F233="","",(W240)),"")</f>
        <v/>
      </c>
      <c r="O240" s="38" t="str">
        <f t="shared" si="28"/>
        <v/>
      </c>
      <c r="P240" s="114" t="str">
        <f t="shared" si="29"/>
        <v/>
      </c>
      <c r="Q240" s="101" t="str">
        <f>IFERROR(IF($P240="","",($P240/VLOOKUP($D240,Gebäudekat.!$C$6:$D$72,2,FALSE))-1),"k.A.")</f>
        <v/>
      </c>
      <c r="R240" t="str">
        <f>IFERROR(VLOOKUP('Schritt 2a Wärmeverbr. Kat. 1-4'!$D240,Gebäudekat.!$C$6:$G$72,5,FALSE),"")</f>
        <v/>
      </c>
      <c r="S240">
        <f>IFERROR(('Schritt 2a Wärmeverbr. Kat. 1-4'!M240-(M240*U240)),"")</f>
        <v>0</v>
      </c>
      <c r="T240">
        <f>IFERROR('Schritt 2a Wärmeverbr. Kat. 1-4'!M240*U240,"")</f>
        <v>0</v>
      </c>
      <c r="U240">
        <f>IF('Schritt 2a Wärmeverbr. Kat. 1-4'!J240="","",'Schritt 2a Wärmeverbr. Kat. 1-4'!J240/100)</f>
        <v>0</v>
      </c>
      <c r="V240" s="36" t="str">
        <f>IF('Schritt 2a Wärmeverbr. Kat. 1-4'!K240&lt;&gt;"",DATE(YEAR('Schritt 2a Wärmeverbr. Kat. 1-4'!K240),MONTH('Schritt 2a Wärmeverbr. Kat. 1-4'!K240),1),"")</f>
        <v/>
      </c>
      <c r="W240" t="str">
        <f>IFERROR(IF(AA240=1,0,S240*Witterungsbereinigung!F233+'Schritt 2a Wärmeverbr. Kat. 1-4'!T240),"")</f>
        <v/>
      </c>
      <c r="X240">
        <f t="shared" si="32"/>
        <v>0</v>
      </c>
      <c r="Y240">
        <f t="shared" si="33"/>
        <v>1</v>
      </c>
      <c r="Z240" t="b">
        <f t="shared" si="30"/>
        <v>1</v>
      </c>
      <c r="AA240" t="str">
        <f t="shared" si="31"/>
        <v/>
      </c>
      <c r="AB240" s="234" t="str">
        <f t="shared" si="34"/>
        <v/>
      </c>
    </row>
    <row r="241" spans="1:28" x14ac:dyDescent="0.25">
      <c r="A241" s="486">
        <v>232</v>
      </c>
      <c r="B241" s="550"/>
      <c r="C241" s="71"/>
      <c r="D241" s="71"/>
      <c r="E241" s="638"/>
      <c r="F241" s="447"/>
      <c r="G241" s="448"/>
      <c r="H241" s="221"/>
      <c r="I241" s="125"/>
      <c r="J241" s="191">
        <f>IFERROR(IF(I241="zentral",VLOOKUP(D241,Gebäudekat.!$C$6:$F$72,4,FALSE),0),0)</f>
        <v>0</v>
      </c>
      <c r="K241" s="65"/>
      <c r="L241" s="61"/>
      <c r="M241" s="168"/>
      <c r="N241" s="113" t="str">
        <f>IFERROR(IF(Witterungsbereinigung!F234="","",(W241)),"")</f>
        <v/>
      </c>
      <c r="O241" s="38" t="str">
        <f t="shared" si="28"/>
        <v/>
      </c>
      <c r="P241" s="114" t="str">
        <f t="shared" si="29"/>
        <v/>
      </c>
      <c r="Q241" s="101" t="str">
        <f>IFERROR(IF($P241="","",($P241/VLOOKUP($D241,Gebäudekat.!$C$6:$D$72,2,FALSE))-1),"k.A.")</f>
        <v/>
      </c>
      <c r="R241" t="str">
        <f>IFERROR(VLOOKUP('Schritt 2a Wärmeverbr. Kat. 1-4'!$D241,Gebäudekat.!$C$6:$G$72,5,FALSE),"")</f>
        <v/>
      </c>
      <c r="S241">
        <f>IFERROR(('Schritt 2a Wärmeverbr. Kat. 1-4'!M241-(M241*U241)),"")</f>
        <v>0</v>
      </c>
      <c r="T241">
        <f>IFERROR('Schritt 2a Wärmeverbr. Kat. 1-4'!M241*U241,"")</f>
        <v>0</v>
      </c>
      <c r="U241">
        <f>IF('Schritt 2a Wärmeverbr. Kat. 1-4'!J241="","",'Schritt 2a Wärmeverbr. Kat. 1-4'!J241/100)</f>
        <v>0</v>
      </c>
      <c r="V241" s="36" t="str">
        <f>IF('Schritt 2a Wärmeverbr. Kat. 1-4'!K241&lt;&gt;"",DATE(YEAR('Schritt 2a Wärmeverbr. Kat. 1-4'!K241),MONTH('Schritt 2a Wärmeverbr. Kat. 1-4'!K241),1),"")</f>
        <v/>
      </c>
      <c r="W241" t="str">
        <f>IFERROR(IF(AA241=1,0,S241*Witterungsbereinigung!F234+'Schritt 2a Wärmeverbr. Kat. 1-4'!T241),"")</f>
        <v/>
      </c>
      <c r="X241">
        <f t="shared" si="32"/>
        <v>0</v>
      </c>
      <c r="Y241">
        <f t="shared" si="33"/>
        <v>1</v>
      </c>
      <c r="Z241" t="b">
        <f t="shared" si="30"/>
        <v>1</v>
      </c>
      <c r="AA241" t="str">
        <f t="shared" si="31"/>
        <v/>
      </c>
      <c r="AB241" s="234" t="str">
        <f t="shared" si="34"/>
        <v/>
      </c>
    </row>
    <row r="242" spans="1:28" x14ac:dyDescent="0.25">
      <c r="A242" s="486">
        <v>233</v>
      </c>
      <c r="B242" s="550"/>
      <c r="C242" s="71"/>
      <c r="D242" s="71"/>
      <c r="E242" s="638"/>
      <c r="F242" s="447"/>
      <c r="G242" s="448"/>
      <c r="H242" s="221"/>
      <c r="I242" s="125"/>
      <c r="J242" s="191">
        <f>IFERROR(IF(I242="zentral",VLOOKUP(D242,Gebäudekat.!$C$6:$F$72,4,FALSE),0),0)</f>
        <v>0</v>
      </c>
      <c r="K242" s="65"/>
      <c r="L242" s="61"/>
      <c r="M242" s="168"/>
      <c r="N242" s="113" t="str">
        <f>IFERROR(IF(Witterungsbereinigung!F235="","",(W242)),"")</f>
        <v/>
      </c>
      <c r="O242" s="38" t="str">
        <f t="shared" si="28"/>
        <v/>
      </c>
      <c r="P242" s="114" t="str">
        <f t="shared" si="29"/>
        <v/>
      </c>
      <c r="Q242" s="101" t="str">
        <f>IFERROR(IF($P242="","",($P242/VLOOKUP($D242,Gebäudekat.!$C$6:$D$72,2,FALSE))-1),"k.A.")</f>
        <v/>
      </c>
      <c r="R242" t="str">
        <f>IFERROR(VLOOKUP('Schritt 2a Wärmeverbr. Kat. 1-4'!$D242,Gebäudekat.!$C$6:$G$72,5,FALSE),"")</f>
        <v/>
      </c>
      <c r="S242">
        <f>IFERROR(('Schritt 2a Wärmeverbr. Kat. 1-4'!M242-(M242*U242)),"")</f>
        <v>0</v>
      </c>
      <c r="T242">
        <f>IFERROR('Schritt 2a Wärmeverbr. Kat. 1-4'!M242*U242,"")</f>
        <v>0</v>
      </c>
      <c r="U242">
        <f>IF('Schritt 2a Wärmeverbr. Kat. 1-4'!J242="","",'Schritt 2a Wärmeverbr. Kat. 1-4'!J242/100)</f>
        <v>0</v>
      </c>
      <c r="V242" s="36" t="str">
        <f>IF('Schritt 2a Wärmeverbr. Kat. 1-4'!K242&lt;&gt;"",DATE(YEAR('Schritt 2a Wärmeverbr. Kat. 1-4'!K242),MONTH('Schritt 2a Wärmeverbr. Kat. 1-4'!K242),1),"")</f>
        <v/>
      </c>
      <c r="W242" t="str">
        <f>IFERROR(IF(AA242=1,0,S242*Witterungsbereinigung!F235+'Schritt 2a Wärmeverbr. Kat. 1-4'!T242),"")</f>
        <v/>
      </c>
      <c r="X242">
        <f t="shared" si="32"/>
        <v>0</v>
      </c>
      <c r="Y242">
        <f t="shared" si="33"/>
        <v>1</v>
      </c>
      <c r="Z242" t="b">
        <f t="shared" si="30"/>
        <v>1</v>
      </c>
      <c r="AA242" t="str">
        <f t="shared" si="31"/>
        <v/>
      </c>
      <c r="AB242" s="234" t="str">
        <f t="shared" si="34"/>
        <v/>
      </c>
    </row>
    <row r="243" spans="1:28" x14ac:dyDescent="0.25">
      <c r="A243" s="486">
        <v>234</v>
      </c>
      <c r="B243" s="550"/>
      <c r="C243" s="71"/>
      <c r="D243" s="71"/>
      <c r="E243" s="638"/>
      <c r="F243" s="447"/>
      <c r="G243" s="448"/>
      <c r="H243" s="221"/>
      <c r="I243" s="125"/>
      <c r="J243" s="191">
        <f>IFERROR(IF(I243="zentral",VLOOKUP(D243,Gebäudekat.!$C$6:$F$72,4,FALSE),0),0)</f>
        <v>0</v>
      </c>
      <c r="K243" s="65"/>
      <c r="L243" s="61"/>
      <c r="M243" s="168"/>
      <c r="N243" s="113" t="str">
        <f>IFERROR(IF(Witterungsbereinigung!F236="","",(W243)),"")</f>
        <v/>
      </c>
      <c r="O243" s="38" t="str">
        <f t="shared" si="28"/>
        <v/>
      </c>
      <c r="P243" s="114" t="str">
        <f t="shared" si="29"/>
        <v/>
      </c>
      <c r="Q243" s="101" t="str">
        <f>IFERROR(IF($P243="","",($P243/VLOOKUP($D243,Gebäudekat.!$C$6:$D$72,2,FALSE))-1),"k.A.")</f>
        <v/>
      </c>
      <c r="R243" t="str">
        <f>IFERROR(VLOOKUP('Schritt 2a Wärmeverbr. Kat. 1-4'!$D243,Gebäudekat.!$C$6:$G$72,5,FALSE),"")</f>
        <v/>
      </c>
      <c r="S243">
        <f>IFERROR(('Schritt 2a Wärmeverbr. Kat. 1-4'!M243-(M243*U243)),"")</f>
        <v>0</v>
      </c>
      <c r="T243">
        <f>IFERROR('Schritt 2a Wärmeverbr. Kat. 1-4'!M243*U243,"")</f>
        <v>0</v>
      </c>
      <c r="U243">
        <f>IF('Schritt 2a Wärmeverbr. Kat. 1-4'!J243="","",'Schritt 2a Wärmeverbr. Kat. 1-4'!J243/100)</f>
        <v>0</v>
      </c>
      <c r="V243" s="36" t="str">
        <f>IF('Schritt 2a Wärmeverbr. Kat. 1-4'!K243&lt;&gt;"",DATE(YEAR('Schritt 2a Wärmeverbr. Kat. 1-4'!K243),MONTH('Schritt 2a Wärmeverbr. Kat. 1-4'!K243),1),"")</f>
        <v/>
      </c>
      <c r="W243" t="str">
        <f>IFERROR(IF(AA243=1,0,S243*Witterungsbereinigung!F236+'Schritt 2a Wärmeverbr. Kat. 1-4'!T243),"")</f>
        <v/>
      </c>
      <c r="X243">
        <f t="shared" si="32"/>
        <v>0</v>
      </c>
      <c r="Y243">
        <f t="shared" si="33"/>
        <v>1</v>
      </c>
      <c r="Z243" t="b">
        <f t="shared" si="30"/>
        <v>1</v>
      </c>
      <c r="AA243" t="str">
        <f t="shared" si="31"/>
        <v/>
      </c>
      <c r="AB243" s="234" t="str">
        <f t="shared" si="34"/>
        <v/>
      </c>
    </row>
    <row r="244" spans="1:28" x14ac:dyDescent="0.25">
      <c r="A244" s="486">
        <v>235</v>
      </c>
      <c r="B244" s="550"/>
      <c r="C244" s="71"/>
      <c r="D244" s="71"/>
      <c r="E244" s="638"/>
      <c r="F244" s="447"/>
      <c r="G244" s="448"/>
      <c r="H244" s="221"/>
      <c r="I244" s="125"/>
      <c r="J244" s="191">
        <f>IFERROR(IF(I244="zentral",VLOOKUP(D244,Gebäudekat.!$C$6:$F$72,4,FALSE),0),0)</f>
        <v>0</v>
      </c>
      <c r="K244" s="65"/>
      <c r="L244" s="61"/>
      <c r="M244" s="168"/>
      <c r="N244" s="113" t="str">
        <f>IFERROR(IF(Witterungsbereinigung!F237="","",(W244)),"")</f>
        <v/>
      </c>
      <c r="O244" s="38" t="str">
        <f t="shared" si="28"/>
        <v/>
      </c>
      <c r="P244" s="114" t="str">
        <f t="shared" si="29"/>
        <v/>
      </c>
      <c r="Q244" s="101" t="str">
        <f>IFERROR(IF($P244="","",($P244/VLOOKUP($D244,Gebäudekat.!$C$6:$D$72,2,FALSE))-1),"k.A.")</f>
        <v/>
      </c>
      <c r="R244" t="str">
        <f>IFERROR(VLOOKUP('Schritt 2a Wärmeverbr. Kat. 1-4'!$D244,Gebäudekat.!$C$6:$G$72,5,FALSE),"")</f>
        <v/>
      </c>
      <c r="S244">
        <f>IFERROR(('Schritt 2a Wärmeverbr. Kat. 1-4'!M244-(M244*U244)),"")</f>
        <v>0</v>
      </c>
      <c r="T244">
        <f>IFERROR('Schritt 2a Wärmeverbr. Kat. 1-4'!M244*U244,"")</f>
        <v>0</v>
      </c>
      <c r="U244">
        <f>IF('Schritt 2a Wärmeverbr. Kat. 1-4'!J244="","",'Schritt 2a Wärmeverbr. Kat. 1-4'!J244/100)</f>
        <v>0</v>
      </c>
      <c r="V244" s="36" t="str">
        <f>IF('Schritt 2a Wärmeverbr. Kat. 1-4'!K244&lt;&gt;"",DATE(YEAR('Schritt 2a Wärmeverbr. Kat. 1-4'!K244),MONTH('Schritt 2a Wärmeverbr. Kat. 1-4'!K244),1),"")</f>
        <v/>
      </c>
      <c r="W244" t="str">
        <f>IFERROR(IF(AA244=1,0,S244*Witterungsbereinigung!F237+'Schritt 2a Wärmeverbr. Kat. 1-4'!T244),"")</f>
        <v/>
      </c>
      <c r="X244">
        <f t="shared" si="32"/>
        <v>0</v>
      </c>
      <c r="Y244">
        <f t="shared" si="33"/>
        <v>1</v>
      </c>
      <c r="Z244" t="b">
        <f t="shared" si="30"/>
        <v>1</v>
      </c>
      <c r="AA244" t="str">
        <f t="shared" si="31"/>
        <v/>
      </c>
      <c r="AB244" s="234" t="str">
        <f t="shared" si="34"/>
        <v/>
      </c>
    </row>
    <row r="245" spans="1:28" x14ac:dyDescent="0.25">
      <c r="A245" s="486">
        <v>236</v>
      </c>
      <c r="B245" s="550"/>
      <c r="C245" s="71"/>
      <c r="D245" s="71"/>
      <c r="E245" s="638"/>
      <c r="F245" s="447"/>
      <c r="G245" s="448"/>
      <c r="H245" s="221"/>
      <c r="I245" s="125"/>
      <c r="J245" s="191">
        <f>IFERROR(IF(I245="zentral",VLOOKUP(D245,Gebäudekat.!$C$6:$F$72,4,FALSE),0),0)</f>
        <v>0</v>
      </c>
      <c r="K245" s="65"/>
      <c r="L245" s="61"/>
      <c r="M245" s="168"/>
      <c r="N245" s="113" t="str">
        <f>IFERROR(IF(Witterungsbereinigung!F238="","",(W245)),"")</f>
        <v/>
      </c>
      <c r="O245" s="38" t="str">
        <f t="shared" si="28"/>
        <v/>
      </c>
      <c r="P245" s="114" t="str">
        <f t="shared" si="29"/>
        <v/>
      </c>
      <c r="Q245" s="101" t="str">
        <f>IFERROR(IF($P245="","",($P245/VLOOKUP($D245,Gebäudekat.!$C$6:$D$72,2,FALSE))-1),"k.A.")</f>
        <v/>
      </c>
      <c r="R245" t="str">
        <f>IFERROR(VLOOKUP('Schritt 2a Wärmeverbr. Kat. 1-4'!$D245,Gebäudekat.!$C$6:$G$72,5,FALSE),"")</f>
        <v/>
      </c>
      <c r="S245">
        <f>IFERROR(('Schritt 2a Wärmeverbr. Kat. 1-4'!M245-(M245*U245)),"")</f>
        <v>0</v>
      </c>
      <c r="T245">
        <f>IFERROR('Schritt 2a Wärmeverbr. Kat. 1-4'!M245*U245,"")</f>
        <v>0</v>
      </c>
      <c r="U245">
        <f>IF('Schritt 2a Wärmeverbr. Kat. 1-4'!J245="","",'Schritt 2a Wärmeverbr. Kat. 1-4'!J245/100)</f>
        <v>0</v>
      </c>
      <c r="V245" s="36" t="str">
        <f>IF('Schritt 2a Wärmeverbr. Kat. 1-4'!K245&lt;&gt;"",DATE(YEAR('Schritt 2a Wärmeverbr. Kat. 1-4'!K245),MONTH('Schritt 2a Wärmeverbr. Kat. 1-4'!K245),1),"")</f>
        <v/>
      </c>
      <c r="W245" t="str">
        <f>IFERROR(IF(AA245=1,0,S245*Witterungsbereinigung!F238+'Schritt 2a Wärmeverbr. Kat. 1-4'!T245),"")</f>
        <v/>
      </c>
      <c r="X245">
        <f t="shared" si="32"/>
        <v>0</v>
      </c>
      <c r="Y245">
        <f t="shared" si="33"/>
        <v>1</v>
      </c>
      <c r="Z245" t="b">
        <f t="shared" si="30"/>
        <v>1</v>
      </c>
      <c r="AA245" t="str">
        <f t="shared" si="31"/>
        <v/>
      </c>
      <c r="AB245" s="234" t="str">
        <f t="shared" si="34"/>
        <v/>
      </c>
    </row>
    <row r="246" spans="1:28" x14ac:dyDescent="0.25">
      <c r="A246" s="486">
        <v>237</v>
      </c>
      <c r="B246" s="550"/>
      <c r="C246" s="71"/>
      <c r="D246" s="71"/>
      <c r="E246" s="638"/>
      <c r="F246" s="447"/>
      <c r="G246" s="448"/>
      <c r="H246" s="221"/>
      <c r="I246" s="125"/>
      <c r="J246" s="191">
        <f>IFERROR(IF(I246="zentral",VLOOKUP(D246,Gebäudekat.!$C$6:$F$72,4,FALSE),0),0)</f>
        <v>0</v>
      </c>
      <c r="K246" s="65"/>
      <c r="L246" s="61"/>
      <c r="M246" s="168"/>
      <c r="N246" s="113" t="str">
        <f>IFERROR(IF(Witterungsbereinigung!F239="","",(W246)),"")</f>
        <v/>
      </c>
      <c r="O246" s="38" t="str">
        <f t="shared" si="28"/>
        <v/>
      </c>
      <c r="P246" s="114" t="str">
        <f t="shared" si="29"/>
        <v/>
      </c>
      <c r="Q246" s="101" t="str">
        <f>IFERROR(IF($P246="","",($P246/VLOOKUP($D246,Gebäudekat.!$C$6:$D$72,2,FALSE))-1),"k.A.")</f>
        <v/>
      </c>
      <c r="R246" t="str">
        <f>IFERROR(VLOOKUP('Schritt 2a Wärmeverbr. Kat. 1-4'!$D246,Gebäudekat.!$C$6:$G$72,5,FALSE),"")</f>
        <v/>
      </c>
      <c r="S246">
        <f>IFERROR(('Schritt 2a Wärmeverbr. Kat. 1-4'!M246-(M246*U246)),"")</f>
        <v>0</v>
      </c>
      <c r="T246">
        <f>IFERROR('Schritt 2a Wärmeverbr. Kat. 1-4'!M246*U246,"")</f>
        <v>0</v>
      </c>
      <c r="U246">
        <f>IF('Schritt 2a Wärmeverbr. Kat. 1-4'!J246="","",'Schritt 2a Wärmeverbr. Kat. 1-4'!J246/100)</f>
        <v>0</v>
      </c>
      <c r="V246" s="36" t="str">
        <f>IF('Schritt 2a Wärmeverbr. Kat. 1-4'!K246&lt;&gt;"",DATE(YEAR('Schritt 2a Wärmeverbr. Kat. 1-4'!K246),MONTH('Schritt 2a Wärmeverbr. Kat. 1-4'!K246),1),"")</f>
        <v/>
      </c>
      <c r="W246" t="str">
        <f>IFERROR(IF(AA246=1,0,S246*Witterungsbereinigung!F239+'Schritt 2a Wärmeverbr. Kat. 1-4'!T246),"")</f>
        <v/>
      </c>
      <c r="X246">
        <f t="shared" si="32"/>
        <v>0</v>
      </c>
      <c r="Y246">
        <f t="shared" si="33"/>
        <v>1</v>
      </c>
      <c r="Z246" t="b">
        <f t="shared" si="30"/>
        <v>1</v>
      </c>
      <c r="AA246" t="str">
        <f t="shared" si="31"/>
        <v/>
      </c>
      <c r="AB246" s="234" t="str">
        <f t="shared" si="34"/>
        <v/>
      </c>
    </row>
    <row r="247" spans="1:28" x14ac:dyDescent="0.25">
      <c r="A247" s="486">
        <v>238</v>
      </c>
      <c r="B247" s="550"/>
      <c r="C247" s="71"/>
      <c r="D247" s="71"/>
      <c r="E247" s="638"/>
      <c r="F247" s="447"/>
      <c r="G247" s="448"/>
      <c r="H247" s="221"/>
      <c r="I247" s="125"/>
      <c r="J247" s="191">
        <f>IFERROR(IF(I247="zentral",VLOOKUP(D247,Gebäudekat.!$C$6:$F$72,4,FALSE),0),0)</f>
        <v>0</v>
      </c>
      <c r="K247" s="65"/>
      <c r="L247" s="61"/>
      <c r="M247" s="168"/>
      <c r="N247" s="113" t="str">
        <f>IFERROR(IF(Witterungsbereinigung!F240="","",(W247)),"")</f>
        <v/>
      </c>
      <c r="O247" s="38" t="str">
        <f t="shared" si="28"/>
        <v/>
      </c>
      <c r="P247" s="114" t="str">
        <f t="shared" si="29"/>
        <v/>
      </c>
      <c r="Q247" s="101" t="str">
        <f>IFERROR(IF($P247="","",($P247/VLOOKUP($D247,Gebäudekat.!$C$6:$D$72,2,FALSE))-1),"k.A.")</f>
        <v/>
      </c>
      <c r="R247" t="str">
        <f>IFERROR(VLOOKUP('Schritt 2a Wärmeverbr. Kat. 1-4'!$D247,Gebäudekat.!$C$6:$G$72,5,FALSE),"")</f>
        <v/>
      </c>
      <c r="S247">
        <f>IFERROR(('Schritt 2a Wärmeverbr. Kat. 1-4'!M247-(M247*U247)),"")</f>
        <v>0</v>
      </c>
      <c r="T247">
        <f>IFERROR('Schritt 2a Wärmeverbr. Kat. 1-4'!M247*U247,"")</f>
        <v>0</v>
      </c>
      <c r="U247">
        <f>IF('Schritt 2a Wärmeverbr. Kat. 1-4'!J247="","",'Schritt 2a Wärmeverbr. Kat. 1-4'!J247/100)</f>
        <v>0</v>
      </c>
      <c r="V247" s="36" t="str">
        <f>IF('Schritt 2a Wärmeverbr. Kat. 1-4'!K247&lt;&gt;"",DATE(YEAR('Schritt 2a Wärmeverbr. Kat. 1-4'!K247),MONTH('Schritt 2a Wärmeverbr. Kat. 1-4'!K247),1),"")</f>
        <v/>
      </c>
      <c r="W247" t="str">
        <f>IFERROR(IF(AA247=1,0,S247*Witterungsbereinigung!F240+'Schritt 2a Wärmeverbr. Kat. 1-4'!T247),"")</f>
        <v/>
      </c>
      <c r="X247">
        <f t="shared" si="32"/>
        <v>0</v>
      </c>
      <c r="Y247">
        <f t="shared" si="33"/>
        <v>1</v>
      </c>
      <c r="Z247" t="b">
        <f t="shared" si="30"/>
        <v>1</v>
      </c>
      <c r="AA247" t="str">
        <f t="shared" si="31"/>
        <v/>
      </c>
      <c r="AB247" s="234" t="str">
        <f t="shared" si="34"/>
        <v/>
      </c>
    </row>
    <row r="248" spans="1:28" x14ac:dyDescent="0.25">
      <c r="A248" s="486">
        <v>239</v>
      </c>
      <c r="B248" s="550"/>
      <c r="C248" s="71"/>
      <c r="D248" s="71"/>
      <c r="E248" s="638"/>
      <c r="F248" s="447"/>
      <c r="G248" s="448"/>
      <c r="H248" s="221"/>
      <c r="I248" s="125"/>
      <c r="J248" s="191">
        <f>IFERROR(IF(I248="zentral",VLOOKUP(D248,Gebäudekat.!$C$6:$F$72,4,FALSE),0),0)</f>
        <v>0</v>
      </c>
      <c r="K248" s="65"/>
      <c r="L248" s="61"/>
      <c r="M248" s="168"/>
      <c r="N248" s="113" t="str">
        <f>IFERROR(IF(Witterungsbereinigung!F241="","",(W248)),"")</f>
        <v/>
      </c>
      <c r="O248" s="38" t="str">
        <f t="shared" si="28"/>
        <v/>
      </c>
      <c r="P248" s="114" t="str">
        <f t="shared" si="29"/>
        <v/>
      </c>
      <c r="Q248" s="101" t="str">
        <f>IFERROR(IF($P248="","",($P248/VLOOKUP($D248,Gebäudekat.!$C$6:$D$72,2,FALSE))-1),"k.A.")</f>
        <v/>
      </c>
      <c r="R248" t="str">
        <f>IFERROR(VLOOKUP('Schritt 2a Wärmeverbr. Kat. 1-4'!$D248,Gebäudekat.!$C$6:$G$72,5,FALSE),"")</f>
        <v/>
      </c>
      <c r="S248">
        <f>IFERROR(('Schritt 2a Wärmeverbr. Kat. 1-4'!M248-(M248*U248)),"")</f>
        <v>0</v>
      </c>
      <c r="T248">
        <f>IFERROR('Schritt 2a Wärmeverbr. Kat. 1-4'!M248*U248,"")</f>
        <v>0</v>
      </c>
      <c r="U248">
        <f>IF('Schritt 2a Wärmeverbr. Kat. 1-4'!J248="","",'Schritt 2a Wärmeverbr. Kat. 1-4'!J248/100)</f>
        <v>0</v>
      </c>
      <c r="V248" s="36" t="str">
        <f>IF('Schritt 2a Wärmeverbr. Kat. 1-4'!K248&lt;&gt;"",DATE(YEAR('Schritt 2a Wärmeverbr. Kat. 1-4'!K248),MONTH('Schritt 2a Wärmeverbr. Kat. 1-4'!K248),1),"")</f>
        <v/>
      </c>
      <c r="W248" t="str">
        <f>IFERROR(IF(AA248=1,0,S248*Witterungsbereinigung!F241+'Schritt 2a Wärmeverbr. Kat. 1-4'!T248),"")</f>
        <v/>
      </c>
      <c r="X248">
        <f t="shared" si="32"/>
        <v>0</v>
      </c>
      <c r="Y248">
        <f t="shared" si="33"/>
        <v>1</v>
      </c>
      <c r="Z248" t="b">
        <f t="shared" si="30"/>
        <v>1</v>
      </c>
      <c r="AA248" t="str">
        <f t="shared" si="31"/>
        <v/>
      </c>
      <c r="AB248" s="234" t="str">
        <f t="shared" si="34"/>
        <v/>
      </c>
    </row>
    <row r="249" spans="1:28" x14ac:dyDescent="0.25">
      <c r="A249" s="486">
        <v>240</v>
      </c>
      <c r="B249" s="550"/>
      <c r="C249" s="71"/>
      <c r="D249" s="71"/>
      <c r="E249" s="638"/>
      <c r="F249" s="447"/>
      <c r="G249" s="448"/>
      <c r="H249" s="221"/>
      <c r="I249" s="125"/>
      <c r="J249" s="191">
        <f>IFERROR(IF(I249="zentral",VLOOKUP(D249,Gebäudekat.!$C$6:$F$72,4,FALSE),0),0)</f>
        <v>0</v>
      </c>
      <c r="K249" s="65"/>
      <c r="L249" s="61"/>
      <c r="M249" s="168"/>
      <c r="N249" s="113" t="str">
        <f>IFERROR(IF(Witterungsbereinigung!F242="","",(W249)),"")</f>
        <v/>
      </c>
      <c r="O249" s="38" t="str">
        <f t="shared" si="28"/>
        <v/>
      </c>
      <c r="P249" s="114" t="str">
        <f t="shared" si="29"/>
        <v/>
      </c>
      <c r="Q249" s="101" t="str">
        <f>IFERROR(IF($P249="","",($P249/VLOOKUP($D249,Gebäudekat.!$C$6:$D$72,2,FALSE))-1),"k.A.")</f>
        <v/>
      </c>
      <c r="R249" t="str">
        <f>IFERROR(VLOOKUP('Schritt 2a Wärmeverbr. Kat. 1-4'!$D249,Gebäudekat.!$C$6:$G$72,5,FALSE),"")</f>
        <v/>
      </c>
      <c r="S249">
        <f>IFERROR(('Schritt 2a Wärmeverbr. Kat. 1-4'!M249-(M249*U249)),"")</f>
        <v>0</v>
      </c>
      <c r="T249">
        <f>IFERROR('Schritt 2a Wärmeverbr. Kat. 1-4'!M249*U249,"")</f>
        <v>0</v>
      </c>
      <c r="U249">
        <f>IF('Schritt 2a Wärmeverbr. Kat. 1-4'!J249="","",'Schritt 2a Wärmeverbr. Kat. 1-4'!J249/100)</f>
        <v>0</v>
      </c>
      <c r="V249" s="36" t="str">
        <f>IF('Schritt 2a Wärmeverbr. Kat. 1-4'!K249&lt;&gt;"",DATE(YEAR('Schritt 2a Wärmeverbr. Kat. 1-4'!K249),MONTH('Schritt 2a Wärmeverbr. Kat. 1-4'!K249),1),"")</f>
        <v/>
      </c>
      <c r="W249" t="str">
        <f>IFERROR(IF(AA249=1,0,S249*Witterungsbereinigung!F242+'Schritt 2a Wärmeverbr. Kat. 1-4'!T249),"")</f>
        <v/>
      </c>
      <c r="X249">
        <f t="shared" si="32"/>
        <v>0</v>
      </c>
      <c r="Y249">
        <f t="shared" si="33"/>
        <v>1</v>
      </c>
      <c r="Z249" t="b">
        <f t="shared" si="30"/>
        <v>1</v>
      </c>
      <c r="AA249" t="str">
        <f t="shared" si="31"/>
        <v/>
      </c>
      <c r="AB249" s="234" t="str">
        <f t="shared" si="34"/>
        <v/>
      </c>
    </row>
    <row r="250" spans="1:28" x14ac:dyDescent="0.25">
      <c r="A250" s="486">
        <v>241</v>
      </c>
      <c r="B250" s="550"/>
      <c r="C250" s="71"/>
      <c r="D250" s="71"/>
      <c r="E250" s="638"/>
      <c r="F250" s="447"/>
      <c r="G250" s="448"/>
      <c r="H250" s="221"/>
      <c r="I250" s="125"/>
      <c r="J250" s="191">
        <f>IFERROR(IF(I250="zentral",VLOOKUP(D250,Gebäudekat.!$C$6:$F$72,4,FALSE),0),0)</f>
        <v>0</v>
      </c>
      <c r="K250" s="65"/>
      <c r="L250" s="61"/>
      <c r="M250" s="168"/>
      <c r="N250" s="113" t="str">
        <f>IFERROR(IF(Witterungsbereinigung!F243="","",(W250)),"")</f>
        <v/>
      </c>
      <c r="O250" s="38" t="str">
        <f t="shared" si="28"/>
        <v/>
      </c>
      <c r="P250" s="114" t="str">
        <f t="shared" si="29"/>
        <v/>
      </c>
      <c r="Q250" s="101" t="str">
        <f>IFERROR(IF($P250="","",($P250/VLOOKUP($D250,Gebäudekat.!$C$6:$D$72,2,FALSE))-1),"k.A.")</f>
        <v/>
      </c>
      <c r="R250" t="str">
        <f>IFERROR(VLOOKUP('Schritt 2a Wärmeverbr. Kat. 1-4'!$D250,Gebäudekat.!$C$6:$G$72,5,FALSE),"")</f>
        <v/>
      </c>
      <c r="S250">
        <f>IFERROR(('Schritt 2a Wärmeverbr. Kat. 1-4'!M250-(M250*U250)),"")</f>
        <v>0</v>
      </c>
      <c r="T250">
        <f>IFERROR('Schritt 2a Wärmeverbr. Kat. 1-4'!M250*U250,"")</f>
        <v>0</v>
      </c>
      <c r="U250">
        <f>IF('Schritt 2a Wärmeverbr. Kat. 1-4'!J250="","",'Schritt 2a Wärmeverbr. Kat. 1-4'!J250/100)</f>
        <v>0</v>
      </c>
      <c r="V250" s="36" t="str">
        <f>IF('Schritt 2a Wärmeverbr. Kat. 1-4'!K250&lt;&gt;"",DATE(YEAR('Schritt 2a Wärmeverbr. Kat. 1-4'!K250),MONTH('Schritt 2a Wärmeverbr. Kat. 1-4'!K250),1),"")</f>
        <v/>
      </c>
      <c r="W250" t="str">
        <f>IFERROR(IF(AA250=1,0,S250*Witterungsbereinigung!F243+'Schritt 2a Wärmeverbr. Kat. 1-4'!T250),"")</f>
        <v/>
      </c>
      <c r="X250">
        <f t="shared" si="32"/>
        <v>0</v>
      </c>
      <c r="Y250">
        <f t="shared" si="33"/>
        <v>1</v>
      </c>
      <c r="Z250" t="b">
        <f t="shared" si="30"/>
        <v>1</v>
      </c>
      <c r="AA250" t="str">
        <f t="shared" si="31"/>
        <v/>
      </c>
      <c r="AB250" s="234" t="str">
        <f t="shared" si="34"/>
        <v/>
      </c>
    </row>
    <row r="251" spans="1:28" x14ac:dyDescent="0.25">
      <c r="A251" s="486">
        <v>242</v>
      </c>
      <c r="B251" s="550"/>
      <c r="C251" s="71"/>
      <c r="D251" s="71"/>
      <c r="E251" s="638"/>
      <c r="F251" s="447"/>
      <c r="G251" s="448"/>
      <c r="H251" s="221"/>
      <c r="I251" s="125"/>
      <c r="J251" s="191">
        <f>IFERROR(IF(I251="zentral",VLOOKUP(D251,Gebäudekat.!$C$6:$F$72,4,FALSE),0),0)</f>
        <v>0</v>
      </c>
      <c r="K251" s="65"/>
      <c r="L251" s="61"/>
      <c r="M251" s="168"/>
      <c r="N251" s="113" t="str">
        <f>IFERROR(IF(Witterungsbereinigung!F244="","",(W251)),"")</f>
        <v/>
      </c>
      <c r="O251" s="38" t="str">
        <f t="shared" si="28"/>
        <v/>
      </c>
      <c r="P251" s="114" t="str">
        <f t="shared" si="29"/>
        <v/>
      </c>
      <c r="Q251" s="101" t="str">
        <f>IFERROR(IF($P251="","",($P251/VLOOKUP($D251,Gebäudekat.!$C$6:$D$72,2,FALSE))-1),"k.A.")</f>
        <v/>
      </c>
      <c r="R251" t="str">
        <f>IFERROR(VLOOKUP('Schritt 2a Wärmeverbr. Kat. 1-4'!$D251,Gebäudekat.!$C$6:$G$72,5,FALSE),"")</f>
        <v/>
      </c>
      <c r="S251">
        <f>IFERROR(('Schritt 2a Wärmeverbr. Kat. 1-4'!M251-(M251*U251)),"")</f>
        <v>0</v>
      </c>
      <c r="T251">
        <f>IFERROR('Schritt 2a Wärmeverbr. Kat. 1-4'!M251*U251,"")</f>
        <v>0</v>
      </c>
      <c r="U251">
        <f>IF('Schritt 2a Wärmeverbr. Kat. 1-4'!J251="","",'Schritt 2a Wärmeverbr. Kat. 1-4'!J251/100)</f>
        <v>0</v>
      </c>
      <c r="V251" s="36" t="str">
        <f>IF('Schritt 2a Wärmeverbr. Kat. 1-4'!K251&lt;&gt;"",DATE(YEAR('Schritt 2a Wärmeverbr. Kat. 1-4'!K251),MONTH('Schritt 2a Wärmeverbr. Kat. 1-4'!K251),1),"")</f>
        <v/>
      </c>
      <c r="W251" t="str">
        <f>IFERROR(IF(AA251=1,0,S251*Witterungsbereinigung!F244+'Schritt 2a Wärmeverbr. Kat. 1-4'!T251),"")</f>
        <v/>
      </c>
      <c r="X251">
        <f t="shared" si="32"/>
        <v>0</v>
      </c>
      <c r="Y251">
        <f t="shared" si="33"/>
        <v>1</v>
      </c>
      <c r="Z251" t="b">
        <f t="shared" si="30"/>
        <v>1</v>
      </c>
      <c r="AA251" t="str">
        <f t="shared" si="31"/>
        <v/>
      </c>
      <c r="AB251" s="234" t="str">
        <f t="shared" si="34"/>
        <v/>
      </c>
    </row>
    <row r="252" spans="1:28" x14ac:dyDescent="0.25">
      <c r="A252" s="486">
        <v>243</v>
      </c>
      <c r="B252" s="550"/>
      <c r="C252" s="71"/>
      <c r="D252" s="71"/>
      <c r="E252" s="638"/>
      <c r="F252" s="447"/>
      <c r="G252" s="448"/>
      <c r="H252" s="221"/>
      <c r="I252" s="125"/>
      <c r="J252" s="191">
        <f>IFERROR(IF(I252="zentral",VLOOKUP(D252,Gebäudekat.!$C$6:$F$72,4,FALSE),0),0)</f>
        <v>0</v>
      </c>
      <c r="K252" s="65"/>
      <c r="L252" s="61"/>
      <c r="M252" s="168"/>
      <c r="N252" s="113" t="str">
        <f>IFERROR(IF(Witterungsbereinigung!F245="","",(W252)),"")</f>
        <v/>
      </c>
      <c r="O252" s="38" t="str">
        <f t="shared" si="28"/>
        <v/>
      </c>
      <c r="P252" s="114" t="str">
        <f t="shared" si="29"/>
        <v/>
      </c>
      <c r="Q252" s="101" t="str">
        <f>IFERROR(IF($P252="","",($P252/VLOOKUP($D252,Gebäudekat.!$C$6:$D$72,2,FALSE))-1),"k.A.")</f>
        <v/>
      </c>
      <c r="R252" t="str">
        <f>IFERROR(VLOOKUP('Schritt 2a Wärmeverbr. Kat. 1-4'!$D252,Gebäudekat.!$C$6:$G$72,5,FALSE),"")</f>
        <v/>
      </c>
      <c r="S252">
        <f>IFERROR(('Schritt 2a Wärmeverbr. Kat. 1-4'!M252-(M252*U252)),"")</f>
        <v>0</v>
      </c>
      <c r="T252">
        <f>IFERROR('Schritt 2a Wärmeverbr. Kat. 1-4'!M252*U252,"")</f>
        <v>0</v>
      </c>
      <c r="U252">
        <f>IF('Schritt 2a Wärmeverbr. Kat. 1-4'!J252="","",'Schritt 2a Wärmeverbr. Kat. 1-4'!J252/100)</f>
        <v>0</v>
      </c>
      <c r="V252" s="36" t="str">
        <f>IF('Schritt 2a Wärmeverbr. Kat. 1-4'!K252&lt;&gt;"",DATE(YEAR('Schritt 2a Wärmeverbr. Kat. 1-4'!K252),MONTH('Schritt 2a Wärmeverbr. Kat. 1-4'!K252),1),"")</f>
        <v/>
      </c>
      <c r="W252" t="str">
        <f>IFERROR(IF(AA252=1,0,S252*Witterungsbereinigung!F245+'Schritt 2a Wärmeverbr. Kat. 1-4'!T252),"")</f>
        <v/>
      </c>
      <c r="X252">
        <f t="shared" si="32"/>
        <v>0</v>
      </c>
      <c r="Y252">
        <f t="shared" si="33"/>
        <v>1</v>
      </c>
      <c r="Z252" t="b">
        <f t="shared" si="30"/>
        <v>1</v>
      </c>
      <c r="AA252" t="str">
        <f t="shared" si="31"/>
        <v/>
      </c>
      <c r="AB252" s="234" t="str">
        <f t="shared" si="34"/>
        <v/>
      </c>
    </row>
    <row r="253" spans="1:28" x14ac:dyDescent="0.25">
      <c r="A253" s="486">
        <v>244</v>
      </c>
      <c r="B253" s="550"/>
      <c r="C253" s="71"/>
      <c r="D253" s="71"/>
      <c r="E253" s="638"/>
      <c r="F253" s="447"/>
      <c r="G253" s="448"/>
      <c r="H253" s="221"/>
      <c r="I253" s="125"/>
      <c r="J253" s="191">
        <f>IFERROR(IF(I253="zentral",VLOOKUP(D253,Gebäudekat.!$C$6:$F$72,4,FALSE),0),0)</f>
        <v>0</v>
      </c>
      <c r="K253" s="65"/>
      <c r="L253" s="61"/>
      <c r="M253" s="168"/>
      <c r="N253" s="113" t="str">
        <f>IFERROR(IF(Witterungsbereinigung!F246="","",(W253)),"")</f>
        <v/>
      </c>
      <c r="O253" s="38" t="str">
        <f t="shared" si="28"/>
        <v/>
      </c>
      <c r="P253" s="114" t="str">
        <f t="shared" si="29"/>
        <v/>
      </c>
      <c r="Q253" s="101" t="str">
        <f>IFERROR(IF($P253="","",($P253/VLOOKUP($D253,Gebäudekat.!$C$6:$D$72,2,FALSE))-1),"k.A.")</f>
        <v/>
      </c>
      <c r="R253" t="str">
        <f>IFERROR(VLOOKUP('Schritt 2a Wärmeverbr. Kat. 1-4'!$D253,Gebäudekat.!$C$6:$G$72,5,FALSE),"")</f>
        <v/>
      </c>
      <c r="S253">
        <f>IFERROR(('Schritt 2a Wärmeverbr. Kat. 1-4'!M253-(M253*U253)),"")</f>
        <v>0</v>
      </c>
      <c r="T253">
        <f>IFERROR('Schritt 2a Wärmeverbr. Kat. 1-4'!M253*U253,"")</f>
        <v>0</v>
      </c>
      <c r="U253">
        <f>IF('Schritt 2a Wärmeverbr. Kat. 1-4'!J253="","",'Schritt 2a Wärmeverbr. Kat. 1-4'!J253/100)</f>
        <v>0</v>
      </c>
      <c r="V253" s="36" t="str">
        <f>IF('Schritt 2a Wärmeverbr. Kat. 1-4'!K253&lt;&gt;"",DATE(YEAR('Schritt 2a Wärmeverbr. Kat. 1-4'!K253),MONTH('Schritt 2a Wärmeverbr. Kat. 1-4'!K253),1),"")</f>
        <v/>
      </c>
      <c r="W253" t="str">
        <f>IFERROR(IF(AA253=1,0,S253*Witterungsbereinigung!F246+'Schritt 2a Wärmeverbr. Kat. 1-4'!T253),"")</f>
        <v/>
      </c>
      <c r="X253">
        <f t="shared" si="32"/>
        <v>0</v>
      </c>
      <c r="Y253">
        <f t="shared" si="33"/>
        <v>1</v>
      </c>
      <c r="Z253" t="b">
        <f t="shared" si="30"/>
        <v>1</v>
      </c>
      <c r="AA253" t="str">
        <f t="shared" si="31"/>
        <v/>
      </c>
      <c r="AB253" s="234" t="str">
        <f t="shared" si="34"/>
        <v/>
      </c>
    </row>
    <row r="254" spans="1:28" x14ac:dyDescent="0.25">
      <c r="A254" s="486">
        <v>245</v>
      </c>
      <c r="B254" s="550"/>
      <c r="C254" s="71"/>
      <c r="D254" s="71"/>
      <c r="E254" s="638"/>
      <c r="F254" s="447"/>
      <c r="G254" s="448"/>
      <c r="H254" s="221"/>
      <c r="I254" s="125"/>
      <c r="J254" s="191">
        <f>IFERROR(IF(I254="zentral",VLOOKUP(D254,Gebäudekat.!$C$6:$F$72,4,FALSE),0),0)</f>
        <v>0</v>
      </c>
      <c r="K254" s="65"/>
      <c r="L254" s="61"/>
      <c r="M254" s="168"/>
      <c r="N254" s="113" t="str">
        <f>IFERROR(IF(Witterungsbereinigung!F247="","",(W254)),"")</f>
        <v/>
      </c>
      <c r="O254" s="38" t="str">
        <f t="shared" si="28"/>
        <v/>
      </c>
      <c r="P254" s="114" t="str">
        <f t="shared" si="29"/>
        <v/>
      </c>
      <c r="Q254" s="101" t="str">
        <f>IFERROR(IF($P254="","",($P254/VLOOKUP($D254,Gebäudekat.!$C$6:$D$72,2,FALSE))-1),"k.A.")</f>
        <v/>
      </c>
      <c r="R254" t="str">
        <f>IFERROR(VLOOKUP('Schritt 2a Wärmeverbr. Kat. 1-4'!$D254,Gebäudekat.!$C$6:$G$72,5,FALSE),"")</f>
        <v/>
      </c>
      <c r="S254">
        <f>IFERROR(('Schritt 2a Wärmeverbr. Kat. 1-4'!M254-(M254*U254)),"")</f>
        <v>0</v>
      </c>
      <c r="T254">
        <f>IFERROR('Schritt 2a Wärmeverbr. Kat. 1-4'!M254*U254,"")</f>
        <v>0</v>
      </c>
      <c r="U254">
        <f>IF('Schritt 2a Wärmeverbr. Kat. 1-4'!J254="","",'Schritt 2a Wärmeverbr. Kat. 1-4'!J254/100)</f>
        <v>0</v>
      </c>
      <c r="V254" s="36" t="str">
        <f>IF('Schritt 2a Wärmeverbr. Kat. 1-4'!K254&lt;&gt;"",DATE(YEAR('Schritt 2a Wärmeverbr. Kat. 1-4'!K254),MONTH('Schritt 2a Wärmeverbr. Kat. 1-4'!K254),1),"")</f>
        <v/>
      </c>
      <c r="W254" t="str">
        <f>IFERROR(IF(AA254=1,0,S254*Witterungsbereinigung!F247+'Schritt 2a Wärmeverbr. Kat. 1-4'!T254),"")</f>
        <v/>
      </c>
      <c r="X254">
        <f t="shared" si="32"/>
        <v>0</v>
      </c>
      <c r="Y254">
        <f t="shared" si="33"/>
        <v>1</v>
      </c>
      <c r="Z254" t="b">
        <f t="shared" si="30"/>
        <v>1</v>
      </c>
      <c r="AA254" t="str">
        <f t="shared" si="31"/>
        <v/>
      </c>
      <c r="AB254" s="234" t="str">
        <f t="shared" si="34"/>
        <v/>
      </c>
    </row>
    <row r="255" spans="1:28" x14ac:dyDescent="0.25">
      <c r="A255" s="486">
        <v>246</v>
      </c>
      <c r="B255" s="550"/>
      <c r="C255" s="71"/>
      <c r="D255" s="71"/>
      <c r="E255" s="638"/>
      <c r="F255" s="447"/>
      <c r="G255" s="448"/>
      <c r="H255" s="221"/>
      <c r="I255" s="125"/>
      <c r="J255" s="191">
        <f>IFERROR(IF(I255="zentral",VLOOKUP(D255,Gebäudekat.!$C$6:$F$72,4,FALSE),0),0)</f>
        <v>0</v>
      </c>
      <c r="K255" s="65"/>
      <c r="L255" s="61"/>
      <c r="M255" s="168"/>
      <c r="N255" s="113" t="str">
        <f>IFERROR(IF(Witterungsbereinigung!F248="","",(W255)),"")</f>
        <v/>
      </c>
      <c r="O255" s="38" t="str">
        <f t="shared" si="28"/>
        <v/>
      </c>
      <c r="P255" s="114" t="str">
        <f t="shared" si="29"/>
        <v/>
      </c>
      <c r="Q255" s="101" t="str">
        <f>IFERROR(IF($P255="","",($P255/VLOOKUP($D255,Gebäudekat.!$C$6:$D$72,2,FALSE))-1),"k.A.")</f>
        <v/>
      </c>
      <c r="R255" t="str">
        <f>IFERROR(VLOOKUP('Schritt 2a Wärmeverbr. Kat. 1-4'!$D255,Gebäudekat.!$C$6:$G$72,5,FALSE),"")</f>
        <v/>
      </c>
      <c r="S255">
        <f>IFERROR(('Schritt 2a Wärmeverbr. Kat. 1-4'!M255-(M255*U255)),"")</f>
        <v>0</v>
      </c>
      <c r="T255">
        <f>IFERROR('Schritt 2a Wärmeverbr. Kat. 1-4'!M255*U255,"")</f>
        <v>0</v>
      </c>
      <c r="U255">
        <f>IF('Schritt 2a Wärmeverbr. Kat. 1-4'!J255="","",'Schritt 2a Wärmeverbr. Kat. 1-4'!J255/100)</f>
        <v>0</v>
      </c>
      <c r="V255" s="36" t="str">
        <f>IF('Schritt 2a Wärmeverbr. Kat. 1-4'!K255&lt;&gt;"",DATE(YEAR('Schritt 2a Wärmeverbr. Kat. 1-4'!K255),MONTH('Schritt 2a Wärmeverbr. Kat. 1-4'!K255),1),"")</f>
        <v/>
      </c>
      <c r="W255" t="str">
        <f>IFERROR(IF(AA255=1,0,S255*Witterungsbereinigung!F248+'Schritt 2a Wärmeverbr. Kat. 1-4'!T255),"")</f>
        <v/>
      </c>
      <c r="X255">
        <f t="shared" si="32"/>
        <v>0</v>
      </c>
      <c r="Y255">
        <f t="shared" si="33"/>
        <v>1</v>
      </c>
      <c r="Z255" t="b">
        <f t="shared" si="30"/>
        <v>1</v>
      </c>
      <c r="AA255" t="str">
        <f t="shared" si="31"/>
        <v/>
      </c>
      <c r="AB255" s="234" t="str">
        <f t="shared" si="34"/>
        <v/>
      </c>
    </row>
    <row r="256" spans="1:28" x14ac:dyDescent="0.25">
      <c r="A256" s="486">
        <v>247</v>
      </c>
      <c r="B256" s="550"/>
      <c r="C256" s="71"/>
      <c r="D256" s="71"/>
      <c r="E256" s="638"/>
      <c r="F256" s="447"/>
      <c r="G256" s="448"/>
      <c r="H256" s="221"/>
      <c r="I256" s="125"/>
      <c r="J256" s="191">
        <f>IFERROR(IF(I256="zentral",VLOOKUP(D256,Gebäudekat.!$C$6:$F$72,4,FALSE),0),0)</f>
        <v>0</v>
      </c>
      <c r="K256" s="65"/>
      <c r="L256" s="61"/>
      <c r="M256" s="168"/>
      <c r="N256" s="113" t="str">
        <f>IFERROR(IF(Witterungsbereinigung!F249="","",(W256)),"")</f>
        <v/>
      </c>
      <c r="O256" s="38" t="str">
        <f t="shared" si="28"/>
        <v/>
      </c>
      <c r="P256" s="114" t="str">
        <f t="shared" si="29"/>
        <v/>
      </c>
      <c r="Q256" s="101" t="str">
        <f>IFERROR(IF($P256="","",($P256/VLOOKUP($D256,Gebäudekat.!$C$6:$D$72,2,FALSE))-1),"k.A.")</f>
        <v/>
      </c>
      <c r="R256" t="str">
        <f>IFERROR(VLOOKUP('Schritt 2a Wärmeverbr. Kat. 1-4'!$D256,Gebäudekat.!$C$6:$G$72,5,FALSE),"")</f>
        <v/>
      </c>
      <c r="S256">
        <f>IFERROR(('Schritt 2a Wärmeverbr. Kat. 1-4'!M256-(M256*U256)),"")</f>
        <v>0</v>
      </c>
      <c r="T256">
        <f>IFERROR('Schritt 2a Wärmeverbr. Kat. 1-4'!M256*U256,"")</f>
        <v>0</v>
      </c>
      <c r="U256">
        <f>IF('Schritt 2a Wärmeverbr. Kat. 1-4'!J256="","",'Schritt 2a Wärmeverbr. Kat. 1-4'!J256/100)</f>
        <v>0</v>
      </c>
      <c r="V256" s="36" t="str">
        <f>IF('Schritt 2a Wärmeverbr. Kat. 1-4'!K256&lt;&gt;"",DATE(YEAR('Schritt 2a Wärmeverbr. Kat. 1-4'!K256),MONTH('Schritt 2a Wärmeverbr. Kat. 1-4'!K256),1),"")</f>
        <v/>
      </c>
      <c r="W256" t="str">
        <f>IFERROR(IF(AA256=1,0,S256*Witterungsbereinigung!F249+'Schritt 2a Wärmeverbr. Kat. 1-4'!T256),"")</f>
        <v/>
      </c>
      <c r="X256">
        <f t="shared" si="32"/>
        <v>0</v>
      </c>
      <c r="Y256">
        <f t="shared" si="33"/>
        <v>1</v>
      </c>
      <c r="Z256" t="b">
        <f t="shared" si="30"/>
        <v>1</v>
      </c>
      <c r="AA256" t="str">
        <f t="shared" si="31"/>
        <v/>
      </c>
      <c r="AB256" s="234" t="str">
        <f t="shared" si="34"/>
        <v/>
      </c>
    </row>
    <row r="257" spans="1:28" x14ac:dyDescent="0.25">
      <c r="A257" s="486">
        <v>248</v>
      </c>
      <c r="B257" s="550"/>
      <c r="C257" s="71"/>
      <c r="D257" s="71"/>
      <c r="E257" s="638"/>
      <c r="F257" s="447"/>
      <c r="G257" s="448"/>
      <c r="H257" s="221"/>
      <c r="I257" s="125"/>
      <c r="J257" s="191">
        <f>IFERROR(IF(I257="zentral",VLOOKUP(D257,Gebäudekat.!$C$6:$F$72,4,FALSE),0),0)</f>
        <v>0</v>
      </c>
      <c r="K257" s="65"/>
      <c r="L257" s="61"/>
      <c r="M257" s="168"/>
      <c r="N257" s="113" t="str">
        <f>IFERROR(IF(Witterungsbereinigung!F250="","",(W257)),"")</f>
        <v/>
      </c>
      <c r="O257" s="38" t="str">
        <f t="shared" si="28"/>
        <v/>
      </c>
      <c r="P257" s="114" t="str">
        <f t="shared" si="29"/>
        <v/>
      </c>
      <c r="Q257" s="101" t="str">
        <f>IFERROR(IF($P257="","",($P257/VLOOKUP($D257,Gebäudekat.!$C$6:$D$72,2,FALSE))-1),"k.A.")</f>
        <v/>
      </c>
      <c r="R257" t="str">
        <f>IFERROR(VLOOKUP('Schritt 2a Wärmeverbr. Kat. 1-4'!$D257,Gebäudekat.!$C$6:$G$72,5,FALSE),"")</f>
        <v/>
      </c>
      <c r="S257">
        <f>IFERROR(('Schritt 2a Wärmeverbr. Kat. 1-4'!M257-(M257*U257)),"")</f>
        <v>0</v>
      </c>
      <c r="T257">
        <f>IFERROR('Schritt 2a Wärmeverbr. Kat. 1-4'!M257*U257,"")</f>
        <v>0</v>
      </c>
      <c r="U257">
        <f>IF('Schritt 2a Wärmeverbr. Kat. 1-4'!J257="","",'Schritt 2a Wärmeverbr. Kat. 1-4'!J257/100)</f>
        <v>0</v>
      </c>
      <c r="V257" s="36" t="str">
        <f>IF('Schritt 2a Wärmeverbr. Kat. 1-4'!K257&lt;&gt;"",DATE(YEAR('Schritt 2a Wärmeverbr. Kat. 1-4'!K257),MONTH('Schritt 2a Wärmeverbr. Kat. 1-4'!K257),1),"")</f>
        <v/>
      </c>
      <c r="W257" t="str">
        <f>IFERROR(IF(AA257=1,0,S257*Witterungsbereinigung!F250+'Schritt 2a Wärmeverbr. Kat. 1-4'!T257),"")</f>
        <v/>
      </c>
      <c r="X257">
        <f t="shared" si="32"/>
        <v>0</v>
      </c>
      <c r="Y257">
        <f t="shared" si="33"/>
        <v>1</v>
      </c>
      <c r="Z257" t="b">
        <f t="shared" si="30"/>
        <v>1</v>
      </c>
      <c r="AA257" t="str">
        <f t="shared" si="31"/>
        <v/>
      </c>
      <c r="AB257" s="234" t="str">
        <f t="shared" si="34"/>
        <v/>
      </c>
    </row>
    <row r="258" spans="1:28" x14ac:dyDescent="0.25">
      <c r="A258" s="486">
        <v>249</v>
      </c>
      <c r="B258" s="550"/>
      <c r="C258" s="71"/>
      <c r="D258" s="71"/>
      <c r="E258" s="638"/>
      <c r="F258" s="447"/>
      <c r="G258" s="448"/>
      <c r="H258" s="221"/>
      <c r="I258" s="125"/>
      <c r="J258" s="191">
        <f>IFERROR(IF(I258="zentral",VLOOKUP(D258,Gebäudekat.!$C$6:$F$72,4,FALSE),0),0)</f>
        <v>0</v>
      </c>
      <c r="K258" s="65"/>
      <c r="L258" s="61"/>
      <c r="M258" s="168"/>
      <c r="N258" s="113" t="str">
        <f>IFERROR(IF(Witterungsbereinigung!F251="","",(W258)),"")</f>
        <v/>
      </c>
      <c r="O258" s="38" t="str">
        <f t="shared" si="28"/>
        <v/>
      </c>
      <c r="P258" s="114" t="str">
        <f t="shared" si="29"/>
        <v/>
      </c>
      <c r="Q258" s="101" t="str">
        <f>IFERROR(IF($P258="","",($P258/VLOOKUP($D258,Gebäudekat.!$C$6:$D$72,2,FALSE))-1),"k.A.")</f>
        <v/>
      </c>
      <c r="R258" t="str">
        <f>IFERROR(VLOOKUP('Schritt 2a Wärmeverbr. Kat. 1-4'!$D258,Gebäudekat.!$C$6:$G$72,5,FALSE),"")</f>
        <v/>
      </c>
      <c r="S258">
        <f>IFERROR(('Schritt 2a Wärmeverbr. Kat. 1-4'!M258-(M258*U258)),"")</f>
        <v>0</v>
      </c>
      <c r="T258">
        <f>IFERROR('Schritt 2a Wärmeverbr. Kat. 1-4'!M258*U258,"")</f>
        <v>0</v>
      </c>
      <c r="U258">
        <f>IF('Schritt 2a Wärmeverbr. Kat. 1-4'!J258="","",'Schritt 2a Wärmeverbr. Kat. 1-4'!J258/100)</f>
        <v>0</v>
      </c>
      <c r="V258" s="36" t="str">
        <f>IF('Schritt 2a Wärmeverbr. Kat. 1-4'!K258&lt;&gt;"",DATE(YEAR('Schritt 2a Wärmeverbr. Kat. 1-4'!K258),MONTH('Schritt 2a Wärmeverbr. Kat. 1-4'!K258),1),"")</f>
        <v/>
      </c>
      <c r="W258" t="str">
        <f>IFERROR(IF(AA258=1,0,S258*Witterungsbereinigung!F251+'Schritt 2a Wärmeverbr. Kat. 1-4'!T258),"")</f>
        <v/>
      </c>
      <c r="X258">
        <f t="shared" si="32"/>
        <v>0</v>
      </c>
      <c r="Y258">
        <f t="shared" si="33"/>
        <v>1</v>
      </c>
      <c r="Z258" t="b">
        <f t="shared" si="30"/>
        <v>1</v>
      </c>
      <c r="AA258" t="str">
        <f t="shared" si="31"/>
        <v/>
      </c>
      <c r="AB258" s="234" t="str">
        <f t="shared" si="34"/>
        <v/>
      </c>
    </row>
    <row r="259" spans="1:28" x14ac:dyDescent="0.25">
      <c r="A259" s="486">
        <v>250</v>
      </c>
      <c r="B259" s="550"/>
      <c r="C259" s="71"/>
      <c r="D259" s="71"/>
      <c r="E259" s="638"/>
      <c r="F259" s="447"/>
      <c r="G259" s="448"/>
      <c r="H259" s="221"/>
      <c r="I259" s="125"/>
      <c r="J259" s="191">
        <f>IFERROR(IF(I259="zentral",VLOOKUP(D259,Gebäudekat.!$C$6:$F$72,4,FALSE),0),0)</f>
        <v>0</v>
      </c>
      <c r="K259" s="65"/>
      <c r="L259" s="61"/>
      <c r="M259" s="168"/>
      <c r="N259" s="113" t="str">
        <f>IFERROR(IF(Witterungsbereinigung!F252="","",(W259)),"")</f>
        <v/>
      </c>
      <c r="O259" s="38" t="str">
        <f t="shared" si="28"/>
        <v/>
      </c>
      <c r="P259" s="114" t="str">
        <f t="shared" si="29"/>
        <v/>
      </c>
      <c r="Q259" s="101" t="str">
        <f>IFERROR(IF($P259="","",($P259/VLOOKUP($D259,Gebäudekat.!$C$6:$D$72,2,FALSE))-1),"k.A.")</f>
        <v/>
      </c>
      <c r="R259" t="str">
        <f>IFERROR(VLOOKUP('Schritt 2a Wärmeverbr. Kat. 1-4'!$D259,Gebäudekat.!$C$6:$G$72,5,FALSE),"")</f>
        <v/>
      </c>
      <c r="S259">
        <f>IFERROR(('Schritt 2a Wärmeverbr. Kat. 1-4'!M259-(M259*U259)),"")</f>
        <v>0</v>
      </c>
      <c r="T259">
        <f>IFERROR('Schritt 2a Wärmeverbr. Kat. 1-4'!M259*U259,"")</f>
        <v>0</v>
      </c>
      <c r="U259">
        <f>IF('Schritt 2a Wärmeverbr. Kat. 1-4'!J259="","",'Schritt 2a Wärmeverbr. Kat. 1-4'!J259/100)</f>
        <v>0</v>
      </c>
      <c r="V259" s="36" t="str">
        <f>IF('Schritt 2a Wärmeverbr. Kat. 1-4'!K259&lt;&gt;"",DATE(YEAR('Schritt 2a Wärmeverbr. Kat. 1-4'!K259),MONTH('Schritt 2a Wärmeverbr. Kat. 1-4'!K259),1),"")</f>
        <v/>
      </c>
      <c r="W259" t="str">
        <f>IFERROR(IF(AA259=1,0,S259*Witterungsbereinigung!F252+'Schritt 2a Wärmeverbr. Kat. 1-4'!T259),"")</f>
        <v/>
      </c>
      <c r="X259">
        <f t="shared" si="32"/>
        <v>0</v>
      </c>
      <c r="Y259">
        <f t="shared" si="33"/>
        <v>1</v>
      </c>
      <c r="Z259" t="b">
        <f t="shared" si="30"/>
        <v>1</v>
      </c>
      <c r="AA259" t="str">
        <f t="shared" si="31"/>
        <v/>
      </c>
      <c r="AB259" s="234" t="str">
        <f t="shared" si="34"/>
        <v/>
      </c>
    </row>
    <row r="260" spans="1:28" x14ac:dyDescent="0.25">
      <c r="A260" s="486">
        <v>251</v>
      </c>
      <c r="B260" s="550"/>
      <c r="C260" s="71"/>
      <c r="D260" s="71"/>
      <c r="E260" s="638"/>
      <c r="F260" s="447"/>
      <c r="G260" s="448"/>
      <c r="H260" s="221"/>
      <c r="I260" s="125"/>
      <c r="J260" s="191">
        <f>IFERROR(IF(I260="zentral",VLOOKUP(D260,Gebäudekat.!$C$6:$F$72,4,FALSE),0),0)</f>
        <v>0</v>
      </c>
      <c r="K260" s="65"/>
      <c r="L260" s="61"/>
      <c r="M260" s="168"/>
      <c r="N260" s="113" t="str">
        <f>IFERROR(IF(Witterungsbereinigung!F253="","",(W260)),"")</f>
        <v/>
      </c>
      <c r="O260" s="38" t="str">
        <f t="shared" si="28"/>
        <v/>
      </c>
      <c r="P260" s="114" t="str">
        <f t="shared" si="29"/>
        <v/>
      </c>
      <c r="Q260" s="101" t="str">
        <f>IFERROR(IF($P260="","",($P260/VLOOKUP($D260,Gebäudekat.!$C$6:$D$72,2,FALSE))-1),"k.A.")</f>
        <v/>
      </c>
      <c r="R260" t="str">
        <f>IFERROR(VLOOKUP('Schritt 2a Wärmeverbr. Kat. 1-4'!$D260,Gebäudekat.!$C$6:$G$72,5,FALSE),"")</f>
        <v/>
      </c>
      <c r="S260">
        <f>IFERROR(('Schritt 2a Wärmeverbr. Kat. 1-4'!M260-(M260*U260)),"")</f>
        <v>0</v>
      </c>
      <c r="T260">
        <f>IFERROR('Schritt 2a Wärmeverbr. Kat. 1-4'!M260*U260,"")</f>
        <v>0</v>
      </c>
      <c r="U260">
        <f>IF('Schritt 2a Wärmeverbr. Kat. 1-4'!J260="","",'Schritt 2a Wärmeverbr. Kat. 1-4'!J260/100)</f>
        <v>0</v>
      </c>
      <c r="V260" s="36" t="str">
        <f>IF('Schritt 2a Wärmeverbr. Kat. 1-4'!K260&lt;&gt;"",DATE(YEAR('Schritt 2a Wärmeverbr. Kat. 1-4'!K260),MONTH('Schritt 2a Wärmeverbr. Kat. 1-4'!K260),1),"")</f>
        <v/>
      </c>
      <c r="W260" t="str">
        <f>IFERROR(IF(AA260=1,0,S260*Witterungsbereinigung!F253+'Schritt 2a Wärmeverbr. Kat. 1-4'!T260),"")</f>
        <v/>
      </c>
      <c r="X260">
        <f t="shared" si="32"/>
        <v>0</v>
      </c>
      <c r="Y260">
        <f t="shared" si="33"/>
        <v>1</v>
      </c>
      <c r="Z260" t="b">
        <f t="shared" si="30"/>
        <v>1</v>
      </c>
      <c r="AA260" t="str">
        <f t="shared" si="31"/>
        <v/>
      </c>
      <c r="AB260" s="234" t="str">
        <f t="shared" si="34"/>
        <v/>
      </c>
    </row>
    <row r="261" spans="1:28" x14ac:dyDescent="0.25">
      <c r="A261" s="486">
        <v>252</v>
      </c>
      <c r="B261" s="550"/>
      <c r="C261" s="71"/>
      <c r="D261" s="71"/>
      <c r="E261" s="638"/>
      <c r="F261" s="447"/>
      <c r="G261" s="448"/>
      <c r="H261" s="221"/>
      <c r="I261" s="125"/>
      <c r="J261" s="191">
        <f>IFERROR(IF(I261="zentral",VLOOKUP(D261,Gebäudekat.!$C$6:$F$72,4,FALSE),0),0)</f>
        <v>0</v>
      </c>
      <c r="K261" s="65"/>
      <c r="L261" s="61"/>
      <c r="M261" s="168"/>
      <c r="N261" s="113" t="str">
        <f>IFERROR(IF(Witterungsbereinigung!F254="","",(W261)),"")</f>
        <v/>
      </c>
      <c r="O261" s="38" t="str">
        <f t="shared" si="28"/>
        <v/>
      </c>
      <c r="P261" s="114" t="str">
        <f t="shared" si="29"/>
        <v/>
      </c>
      <c r="Q261" s="101" t="str">
        <f>IFERROR(IF($P261="","",($P261/VLOOKUP($D261,Gebäudekat.!$C$6:$D$72,2,FALSE))-1),"k.A.")</f>
        <v/>
      </c>
      <c r="R261" t="str">
        <f>IFERROR(VLOOKUP('Schritt 2a Wärmeverbr. Kat. 1-4'!$D261,Gebäudekat.!$C$6:$G$72,5,FALSE),"")</f>
        <v/>
      </c>
      <c r="S261">
        <f>IFERROR(('Schritt 2a Wärmeverbr. Kat. 1-4'!M261-(M261*U261)),"")</f>
        <v>0</v>
      </c>
      <c r="T261">
        <f>IFERROR('Schritt 2a Wärmeverbr. Kat. 1-4'!M261*U261,"")</f>
        <v>0</v>
      </c>
      <c r="U261">
        <f>IF('Schritt 2a Wärmeverbr. Kat. 1-4'!J261="","",'Schritt 2a Wärmeverbr. Kat. 1-4'!J261/100)</f>
        <v>0</v>
      </c>
      <c r="V261" s="36" t="str">
        <f>IF('Schritt 2a Wärmeverbr. Kat. 1-4'!K261&lt;&gt;"",DATE(YEAR('Schritt 2a Wärmeverbr. Kat. 1-4'!K261),MONTH('Schritt 2a Wärmeverbr. Kat. 1-4'!K261),1),"")</f>
        <v/>
      </c>
      <c r="W261" t="str">
        <f>IFERROR(IF(AA261=1,0,S261*Witterungsbereinigung!F254+'Schritt 2a Wärmeverbr. Kat. 1-4'!T261),"")</f>
        <v/>
      </c>
      <c r="X261">
        <f t="shared" si="32"/>
        <v>0</v>
      </c>
      <c r="Y261">
        <f t="shared" si="33"/>
        <v>1</v>
      </c>
      <c r="Z261" t="b">
        <f t="shared" si="30"/>
        <v>1</v>
      </c>
      <c r="AA261" t="str">
        <f t="shared" si="31"/>
        <v/>
      </c>
      <c r="AB261" s="234" t="str">
        <f t="shared" si="34"/>
        <v/>
      </c>
    </row>
    <row r="262" spans="1:28" x14ac:dyDescent="0.25">
      <c r="A262" s="486">
        <v>253</v>
      </c>
      <c r="B262" s="550"/>
      <c r="C262" s="71"/>
      <c r="D262" s="71"/>
      <c r="E262" s="638"/>
      <c r="F262" s="447"/>
      <c r="G262" s="448"/>
      <c r="H262" s="221"/>
      <c r="I262" s="125"/>
      <c r="J262" s="191">
        <f>IFERROR(IF(I262="zentral",VLOOKUP(D262,Gebäudekat.!$C$6:$F$72,4,FALSE),0),0)</f>
        <v>0</v>
      </c>
      <c r="K262" s="65"/>
      <c r="L262" s="61"/>
      <c r="M262" s="168"/>
      <c r="N262" s="113" t="str">
        <f>IFERROR(IF(Witterungsbereinigung!F255="","",(W262)),"")</f>
        <v/>
      </c>
      <c r="O262" s="38" t="str">
        <f t="shared" si="28"/>
        <v/>
      </c>
      <c r="P262" s="114" t="str">
        <f t="shared" si="29"/>
        <v/>
      </c>
      <c r="Q262" s="101" t="str">
        <f>IFERROR(IF($P262="","",($P262/VLOOKUP($D262,Gebäudekat.!$C$6:$D$72,2,FALSE))-1),"k.A.")</f>
        <v/>
      </c>
      <c r="R262" t="str">
        <f>IFERROR(VLOOKUP('Schritt 2a Wärmeverbr. Kat. 1-4'!$D262,Gebäudekat.!$C$6:$G$72,5,FALSE),"")</f>
        <v/>
      </c>
      <c r="S262">
        <f>IFERROR(('Schritt 2a Wärmeverbr. Kat. 1-4'!M262-(M262*U262)),"")</f>
        <v>0</v>
      </c>
      <c r="T262">
        <f>IFERROR('Schritt 2a Wärmeverbr. Kat. 1-4'!M262*U262,"")</f>
        <v>0</v>
      </c>
      <c r="U262">
        <f>IF('Schritt 2a Wärmeverbr. Kat. 1-4'!J262="","",'Schritt 2a Wärmeverbr. Kat. 1-4'!J262/100)</f>
        <v>0</v>
      </c>
      <c r="V262" s="36" t="str">
        <f>IF('Schritt 2a Wärmeverbr. Kat. 1-4'!K262&lt;&gt;"",DATE(YEAR('Schritt 2a Wärmeverbr. Kat. 1-4'!K262),MONTH('Schritt 2a Wärmeverbr. Kat. 1-4'!K262),1),"")</f>
        <v/>
      </c>
      <c r="W262" t="str">
        <f>IFERROR(IF(AA262=1,0,S262*Witterungsbereinigung!F255+'Schritt 2a Wärmeverbr. Kat. 1-4'!T262),"")</f>
        <v/>
      </c>
      <c r="X262">
        <f t="shared" si="32"/>
        <v>0</v>
      </c>
      <c r="Y262">
        <f t="shared" si="33"/>
        <v>1</v>
      </c>
      <c r="Z262" t="b">
        <f t="shared" si="30"/>
        <v>1</v>
      </c>
      <c r="AA262" t="str">
        <f t="shared" si="31"/>
        <v/>
      </c>
      <c r="AB262" s="234" t="str">
        <f t="shared" si="34"/>
        <v/>
      </c>
    </row>
    <row r="263" spans="1:28" x14ac:dyDescent="0.25">
      <c r="A263" s="486">
        <v>254</v>
      </c>
      <c r="B263" s="550"/>
      <c r="C263" s="71"/>
      <c r="D263" s="71"/>
      <c r="E263" s="638"/>
      <c r="F263" s="447"/>
      <c r="G263" s="448"/>
      <c r="H263" s="221"/>
      <c r="I263" s="125"/>
      <c r="J263" s="191">
        <f>IFERROR(IF(I263="zentral",VLOOKUP(D263,Gebäudekat.!$C$6:$F$72,4,FALSE),0),0)</f>
        <v>0</v>
      </c>
      <c r="K263" s="65"/>
      <c r="L263" s="61"/>
      <c r="M263" s="168"/>
      <c r="N263" s="113" t="str">
        <f>IFERROR(IF(Witterungsbereinigung!F256="","",(W263)),"")</f>
        <v/>
      </c>
      <c r="O263" s="38" t="str">
        <f t="shared" si="28"/>
        <v/>
      </c>
      <c r="P263" s="114" t="str">
        <f t="shared" si="29"/>
        <v/>
      </c>
      <c r="Q263" s="101" t="str">
        <f>IFERROR(IF($P263="","",($P263/VLOOKUP($D263,Gebäudekat.!$C$6:$D$72,2,FALSE))-1),"k.A.")</f>
        <v/>
      </c>
      <c r="R263" t="str">
        <f>IFERROR(VLOOKUP('Schritt 2a Wärmeverbr. Kat. 1-4'!$D263,Gebäudekat.!$C$6:$G$72,5,FALSE),"")</f>
        <v/>
      </c>
      <c r="S263">
        <f>IFERROR(('Schritt 2a Wärmeverbr. Kat. 1-4'!M263-(M263*U263)),"")</f>
        <v>0</v>
      </c>
      <c r="T263">
        <f>IFERROR('Schritt 2a Wärmeverbr. Kat. 1-4'!M263*U263,"")</f>
        <v>0</v>
      </c>
      <c r="U263">
        <f>IF('Schritt 2a Wärmeverbr. Kat. 1-4'!J263="","",'Schritt 2a Wärmeverbr. Kat. 1-4'!J263/100)</f>
        <v>0</v>
      </c>
      <c r="V263" s="36" t="str">
        <f>IF('Schritt 2a Wärmeverbr. Kat. 1-4'!K263&lt;&gt;"",DATE(YEAR('Schritt 2a Wärmeverbr. Kat. 1-4'!K263),MONTH('Schritt 2a Wärmeverbr. Kat. 1-4'!K263),1),"")</f>
        <v/>
      </c>
      <c r="W263" t="str">
        <f>IFERROR(IF(AA263=1,0,S263*Witterungsbereinigung!F256+'Schritt 2a Wärmeverbr. Kat. 1-4'!T263),"")</f>
        <v/>
      </c>
      <c r="X263">
        <f t="shared" si="32"/>
        <v>0</v>
      </c>
      <c r="Y263">
        <f t="shared" si="33"/>
        <v>1</v>
      </c>
      <c r="Z263" t="b">
        <f t="shared" si="30"/>
        <v>1</v>
      </c>
      <c r="AA263" t="str">
        <f t="shared" si="31"/>
        <v/>
      </c>
      <c r="AB263" s="234" t="str">
        <f t="shared" si="34"/>
        <v/>
      </c>
    </row>
    <row r="264" spans="1:28" x14ac:dyDescent="0.25">
      <c r="A264" s="486">
        <v>255</v>
      </c>
      <c r="B264" s="550"/>
      <c r="C264" s="71"/>
      <c r="D264" s="71"/>
      <c r="E264" s="638"/>
      <c r="F264" s="447"/>
      <c r="G264" s="448"/>
      <c r="H264" s="221"/>
      <c r="I264" s="125"/>
      <c r="J264" s="191">
        <f>IFERROR(IF(I264="zentral",VLOOKUP(D264,Gebäudekat.!$C$6:$F$72,4,FALSE),0),0)</f>
        <v>0</v>
      </c>
      <c r="K264" s="65"/>
      <c r="L264" s="61"/>
      <c r="M264" s="168"/>
      <c r="N264" s="113" t="str">
        <f>IFERROR(IF(Witterungsbereinigung!F257="","",(W264)),"")</f>
        <v/>
      </c>
      <c r="O264" s="38" t="str">
        <f t="shared" si="28"/>
        <v/>
      </c>
      <c r="P264" s="114" t="str">
        <f t="shared" si="29"/>
        <v/>
      </c>
      <c r="Q264" s="101" t="str">
        <f>IFERROR(IF($P264="","",($P264/VLOOKUP($D264,Gebäudekat.!$C$6:$D$72,2,FALSE))-1),"k.A.")</f>
        <v/>
      </c>
      <c r="R264" t="str">
        <f>IFERROR(VLOOKUP('Schritt 2a Wärmeverbr. Kat. 1-4'!$D264,Gebäudekat.!$C$6:$G$72,5,FALSE),"")</f>
        <v/>
      </c>
      <c r="S264">
        <f>IFERROR(('Schritt 2a Wärmeverbr. Kat. 1-4'!M264-(M264*U264)),"")</f>
        <v>0</v>
      </c>
      <c r="T264">
        <f>IFERROR('Schritt 2a Wärmeverbr. Kat. 1-4'!M264*U264,"")</f>
        <v>0</v>
      </c>
      <c r="U264">
        <f>IF('Schritt 2a Wärmeverbr. Kat. 1-4'!J264="","",'Schritt 2a Wärmeverbr. Kat. 1-4'!J264/100)</f>
        <v>0</v>
      </c>
      <c r="V264" s="36" t="str">
        <f>IF('Schritt 2a Wärmeverbr. Kat. 1-4'!K264&lt;&gt;"",DATE(YEAR('Schritt 2a Wärmeverbr. Kat. 1-4'!K264),MONTH('Schritt 2a Wärmeverbr. Kat. 1-4'!K264),1),"")</f>
        <v/>
      </c>
      <c r="W264" t="str">
        <f>IFERROR(IF(AA264=1,0,S264*Witterungsbereinigung!F257+'Schritt 2a Wärmeverbr. Kat. 1-4'!T264),"")</f>
        <v/>
      </c>
      <c r="X264">
        <f t="shared" si="32"/>
        <v>0</v>
      </c>
      <c r="Y264">
        <f t="shared" si="33"/>
        <v>1</v>
      </c>
      <c r="Z264" t="b">
        <f t="shared" si="30"/>
        <v>1</v>
      </c>
      <c r="AA264" t="str">
        <f t="shared" si="31"/>
        <v/>
      </c>
      <c r="AB264" s="234" t="str">
        <f t="shared" si="34"/>
        <v/>
      </c>
    </row>
    <row r="265" spans="1:28" x14ac:dyDescent="0.25">
      <c r="A265" s="486">
        <v>256</v>
      </c>
      <c r="B265" s="550"/>
      <c r="C265" s="71"/>
      <c r="D265" s="71"/>
      <c r="E265" s="638"/>
      <c r="F265" s="447"/>
      <c r="G265" s="448"/>
      <c r="H265" s="221"/>
      <c r="I265" s="125"/>
      <c r="J265" s="191">
        <f>IFERROR(IF(I265="zentral",VLOOKUP(D265,Gebäudekat.!$C$6:$F$72,4,FALSE),0),0)</f>
        <v>0</v>
      </c>
      <c r="K265" s="65"/>
      <c r="L265" s="61"/>
      <c r="M265" s="168"/>
      <c r="N265" s="113" t="str">
        <f>IFERROR(IF(Witterungsbereinigung!F258="","",(W265)),"")</f>
        <v/>
      </c>
      <c r="O265" s="38" t="str">
        <f t="shared" si="28"/>
        <v/>
      </c>
      <c r="P265" s="114" t="str">
        <f t="shared" si="29"/>
        <v/>
      </c>
      <c r="Q265" s="101" t="str">
        <f>IFERROR(IF($P265="","",($P265/VLOOKUP($D265,Gebäudekat.!$C$6:$D$72,2,FALSE))-1),"k.A.")</f>
        <v/>
      </c>
      <c r="R265" t="str">
        <f>IFERROR(VLOOKUP('Schritt 2a Wärmeverbr. Kat. 1-4'!$D265,Gebäudekat.!$C$6:$G$72,5,FALSE),"")</f>
        <v/>
      </c>
      <c r="S265">
        <f>IFERROR(('Schritt 2a Wärmeverbr. Kat. 1-4'!M265-(M265*U265)),"")</f>
        <v>0</v>
      </c>
      <c r="T265">
        <f>IFERROR('Schritt 2a Wärmeverbr. Kat. 1-4'!M265*U265,"")</f>
        <v>0</v>
      </c>
      <c r="U265">
        <f>IF('Schritt 2a Wärmeverbr. Kat. 1-4'!J265="","",'Schritt 2a Wärmeverbr. Kat. 1-4'!J265/100)</f>
        <v>0</v>
      </c>
      <c r="V265" s="36" t="str">
        <f>IF('Schritt 2a Wärmeverbr. Kat. 1-4'!K265&lt;&gt;"",DATE(YEAR('Schritt 2a Wärmeverbr. Kat. 1-4'!K265),MONTH('Schritt 2a Wärmeverbr. Kat. 1-4'!K265),1),"")</f>
        <v/>
      </c>
      <c r="W265" t="str">
        <f>IFERROR(IF(AA265=1,0,S265*Witterungsbereinigung!F258+'Schritt 2a Wärmeverbr. Kat. 1-4'!T265),"")</f>
        <v/>
      </c>
      <c r="X265">
        <f t="shared" si="32"/>
        <v>0</v>
      </c>
      <c r="Y265">
        <f t="shared" si="33"/>
        <v>1</v>
      </c>
      <c r="Z265" t="b">
        <f t="shared" si="30"/>
        <v>1</v>
      </c>
      <c r="AA265" t="str">
        <f t="shared" si="31"/>
        <v/>
      </c>
      <c r="AB265" s="234" t="str">
        <f t="shared" si="34"/>
        <v/>
      </c>
    </row>
    <row r="266" spans="1:28" x14ac:dyDescent="0.25">
      <c r="A266" s="486">
        <v>257</v>
      </c>
      <c r="B266" s="550"/>
      <c r="C266" s="71"/>
      <c r="D266" s="71"/>
      <c r="E266" s="638"/>
      <c r="F266" s="447"/>
      <c r="G266" s="448"/>
      <c r="H266" s="221"/>
      <c r="I266" s="125"/>
      <c r="J266" s="191">
        <f>IFERROR(IF(I266="zentral",VLOOKUP(D266,Gebäudekat.!$C$6:$F$72,4,FALSE),0),0)</f>
        <v>0</v>
      </c>
      <c r="K266" s="65"/>
      <c r="L266" s="61"/>
      <c r="M266" s="168"/>
      <c r="N266" s="113" t="str">
        <f>IFERROR(IF(Witterungsbereinigung!F259="","",(W266)),"")</f>
        <v/>
      </c>
      <c r="O266" s="38" t="str">
        <f t="shared" ref="O266:O329" si="35">IF($C266="","",IFERROR((1/SUM(N$10:N$504)*$N266),""))</f>
        <v/>
      </c>
      <c r="P266" s="114" t="str">
        <f t="shared" ref="P266:P329" si="36">IFERROR(IF($N266="","",$N266/IF(OR($D266="Bad - Freibad &lt; 1000 m2 Beckenfläche",$D266="Bad - Freibad 1000-2000 m2 Beckenfläche",$D266="Bad - Freibad &gt;2000 m2 Beckenfläche"),G266,F266)),"")</f>
        <v/>
      </c>
      <c r="Q266" s="101" t="str">
        <f>IFERROR(IF($P266="","",($P266/VLOOKUP($D266,Gebäudekat.!$C$6:$D$72,2,FALSE))-1),"k.A.")</f>
        <v/>
      </c>
      <c r="R266" t="str">
        <f>IFERROR(VLOOKUP('Schritt 2a Wärmeverbr. Kat. 1-4'!$D266,Gebäudekat.!$C$6:$G$72,5,FALSE),"")</f>
        <v/>
      </c>
      <c r="S266">
        <f>IFERROR(('Schritt 2a Wärmeverbr. Kat. 1-4'!M266-(M266*U266)),"")</f>
        <v>0</v>
      </c>
      <c r="T266">
        <f>IFERROR('Schritt 2a Wärmeverbr. Kat. 1-4'!M266*U266,"")</f>
        <v>0</v>
      </c>
      <c r="U266">
        <f>IF('Schritt 2a Wärmeverbr. Kat. 1-4'!J266="","",'Schritt 2a Wärmeverbr. Kat. 1-4'!J266/100)</f>
        <v>0</v>
      </c>
      <c r="V266" s="36" t="str">
        <f>IF('Schritt 2a Wärmeverbr. Kat. 1-4'!K266&lt;&gt;"",DATE(YEAR('Schritt 2a Wärmeverbr. Kat. 1-4'!K266),MONTH('Schritt 2a Wärmeverbr. Kat. 1-4'!K266),1),"")</f>
        <v/>
      </c>
      <c r="W266" t="str">
        <f>IFERROR(IF(AA266=1,0,S266*Witterungsbereinigung!F259+'Schritt 2a Wärmeverbr. Kat. 1-4'!T266),"")</f>
        <v/>
      </c>
      <c r="X266">
        <f t="shared" si="32"/>
        <v>0</v>
      </c>
      <c r="Y266">
        <f t="shared" si="33"/>
        <v>1</v>
      </c>
      <c r="Z266" t="b">
        <f t="shared" ref="Z266:Z329" si="37">IFERROR(IF(COUNTA($F$10:$F$504,$G$10:$G$504)&gt;=COUNTA($C$10:$C$504),TRUE,FALSE),"")</f>
        <v>1</v>
      </c>
      <c r="AA266" t="str">
        <f t="shared" ref="AA266:AA329" si="38">IF(H266="unbeheizt",1,"")</f>
        <v/>
      </c>
      <c r="AB266" s="234" t="str">
        <f t="shared" si="34"/>
        <v/>
      </c>
    </row>
    <row r="267" spans="1:28" x14ac:dyDescent="0.25">
      <c r="A267" s="486">
        <v>258</v>
      </c>
      <c r="B267" s="550"/>
      <c r="C267" s="71"/>
      <c r="D267" s="71"/>
      <c r="E267" s="638"/>
      <c r="F267" s="447"/>
      <c r="G267" s="448"/>
      <c r="H267" s="221"/>
      <c r="I267" s="125"/>
      <c r="J267" s="191">
        <f>IFERROR(IF(I267="zentral",VLOOKUP(D267,Gebäudekat.!$C$6:$F$72,4,FALSE),0),0)</f>
        <v>0</v>
      </c>
      <c r="K267" s="65"/>
      <c r="L267" s="61"/>
      <c r="M267" s="168"/>
      <c r="N267" s="113" t="str">
        <f>IFERROR(IF(Witterungsbereinigung!F260="","",(W267)),"")</f>
        <v/>
      </c>
      <c r="O267" s="38" t="str">
        <f t="shared" si="35"/>
        <v/>
      </c>
      <c r="P267" s="114" t="str">
        <f t="shared" si="36"/>
        <v/>
      </c>
      <c r="Q267" s="101" t="str">
        <f>IFERROR(IF($P267="","",($P267/VLOOKUP($D267,Gebäudekat.!$C$6:$D$72,2,FALSE))-1),"k.A.")</f>
        <v/>
      </c>
      <c r="R267" t="str">
        <f>IFERROR(VLOOKUP('Schritt 2a Wärmeverbr. Kat. 1-4'!$D267,Gebäudekat.!$C$6:$G$72,5,FALSE),"")</f>
        <v/>
      </c>
      <c r="S267">
        <f>IFERROR(('Schritt 2a Wärmeverbr. Kat. 1-4'!M267-(M267*U267)),"")</f>
        <v>0</v>
      </c>
      <c r="T267">
        <f>IFERROR('Schritt 2a Wärmeverbr. Kat. 1-4'!M267*U267,"")</f>
        <v>0</v>
      </c>
      <c r="U267">
        <f>IF('Schritt 2a Wärmeverbr. Kat. 1-4'!J267="","",'Schritt 2a Wärmeverbr. Kat. 1-4'!J267/100)</f>
        <v>0</v>
      </c>
      <c r="V267" s="36" t="str">
        <f>IF('Schritt 2a Wärmeverbr. Kat. 1-4'!K267&lt;&gt;"",DATE(YEAR('Schritt 2a Wärmeverbr. Kat. 1-4'!K267),MONTH('Schritt 2a Wärmeverbr. Kat. 1-4'!K267),1),"")</f>
        <v/>
      </c>
      <c r="W267" t="str">
        <f>IFERROR(IF(AA267=1,0,S267*Witterungsbereinigung!F260+'Schritt 2a Wärmeverbr. Kat. 1-4'!T267),"")</f>
        <v/>
      </c>
      <c r="X267">
        <f t="shared" ref="X267:X330" si="39">IFERROR(M267/(L267-K267+1)*365,"")</f>
        <v>0</v>
      </c>
      <c r="Y267">
        <f t="shared" ref="Y267:Y330" si="40">L267+1-K267</f>
        <v>1</v>
      </c>
      <c r="Z267" t="b">
        <f t="shared" si="37"/>
        <v>1</v>
      </c>
      <c r="AA267" t="str">
        <f t="shared" si="38"/>
        <v/>
      </c>
      <c r="AB267" s="234" t="str">
        <f t="shared" si="34"/>
        <v/>
      </c>
    </row>
    <row r="268" spans="1:28" x14ac:dyDescent="0.25">
      <c r="A268" s="486">
        <v>259</v>
      </c>
      <c r="B268" s="550"/>
      <c r="C268" s="71"/>
      <c r="D268" s="71"/>
      <c r="E268" s="638"/>
      <c r="F268" s="447"/>
      <c r="G268" s="448"/>
      <c r="H268" s="221"/>
      <c r="I268" s="125"/>
      <c r="J268" s="191">
        <f>IFERROR(IF(I268="zentral",VLOOKUP(D268,Gebäudekat.!$C$6:$F$72,4,FALSE),0),0)</f>
        <v>0</v>
      </c>
      <c r="K268" s="65"/>
      <c r="L268" s="61"/>
      <c r="M268" s="168"/>
      <c r="N268" s="113" t="str">
        <f>IFERROR(IF(Witterungsbereinigung!F261="","",(W268)),"")</f>
        <v/>
      </c>
      <c r="O268" s="38" t="str">
        <f t="shared" si="35"/>
        <v/>
      </c>
      <c r="P268" s="114" t="str">
        <f t="shared" si="36"/>
        <v/>
      </c>
      <c r="Q268" s="101" t="str">
        <f>IFERROR(IF($P268="","",($P268/VLOOKUP($D268,Gebäudekat.!$C$6:$D$72,2,FALSE))-1),"k.A.")</f>
        <v/>
      </c>
      <c r="R268" t="str">
        <f>IFERROR(VLOOKUP('Schritt 2a Wärmeverbr. Kat. 1-4'!$D268,Gebäudekat.!$C$6:$G$72,5,FALSE),"")</f>
        <v/>
      </c>
      <c r="S268">
        <f>IFERROR(('Schritt 2a Wärmeverbr. Kat. 1-4'!M268-(M268*U268)),"")</f>
        <v>0</v>
      </c>
      <c r="T268">
        <f>IFERROR('Schritt 2a Wärmeverbr. Kat. 1-4'!M268*U268,"")</f>
        <v>0</v>
      </c>
      <c r="U268">
        <f>IF('Schritt 2a Wärmeverbr. Kat. 1-4'!J268="","",'Schritt 2a Wärmeverbr. Kat. 1-4'!J268/100)</f>
        <v>0</v>
      </c>
      <c r="V268" s="36" t="str">
        <f>IF('Schritt 2a Wärmeverbr. Kat. 1-4'!K268&lt;&gt;"",DATE(YEAR('Schritt 2a Wärmeverbr. Kat. 1-4'!K268),MONTH('Schritt 2a Wärmeverbr. Kat. 1-4'!K268),1),"")</f>
        <v/>
      </c>
      <c r="W268" t="str">
        <f>IFERROR(IF(AA268=1,0,S268*Witterungsbereinigung!F261+'Schritt 2a Wärmeverbr. Kat. 1-4'!T268),"")</f>
        <v/>
      </c>
      <c r="X268">
        <f t="shared" si="39"/>
        <v>0</v>
      </c>
      <c r="Y268">
        <f t="shared" si="40"/>
        <v>1</v>
      </c>
      <c r="Z268" t="b">
        <f t="shared" si="37"/>
        <v>1</v>
      </c>
      <c r="AA268" t="str">
        <f t="shared" si="38"/>
        <v/>
      </c>
      <c r="AB268" s="234" t="str">
        <f t="shared" si="34"/>
        <v/>
      </c>
    </row>
    <row r="269" spans="1:28" x14ac:dyDescent="0.25">
      <c r="A269" s="486">
        <v>260</v>
      </c>
      <c r="B269" s="550"/>
      <c r="C269" s="71"/>
      <c r="D269" s="71"/>
      <c r="E269" s="638"/>
      <c r="F269" s="447"/>
      <c r="G269" s="448"/>
      <c r="H269" s="221"/>
      <c r="I269" s="125"/>
      <c r="J269" s="191">
        <f>IFERROR(IF(I269="zentral",VLOOKUP(D269,Gebäudekat.!$C$6:$F$72,4,FALSE),0),0)</f>
        <v>0</v>
      </c>
      <c r="K269" s="65"/>
      <c r="L269" s="61"/>
      <c r="M269" s="168"/>
      <c r="N269" s="113" t="str">
        <f>IFERROR(IF(Witterungsbereinigung!F262="","",(W269)),"")</f>
        <v/>
      </c>
      <c r="O269" s="38" t="str">
        <f t="shared" si="35"/>
        <v/>
      </c>
      <c r="P269" s="114" t="str">
        <f t="shared" si="36"/>
        <v/>
      </c>
      <c r="Q269" s="101" t="str">
        <f>IFERROR(IF($P269="","",($P269/VLOOKUP($D269,Gebäudekat.!$C$6:$D$72,2,FALSE))-1),"k.A.")</f>
        <v/>
      </c>
      <c r="R269" t="str">
        <f>IFERROR(VLOOKUP('Schritt 2a Wärmeverbr. Kat. 1-4'!$D269,Gebäudekat.!$C$6:$G$72,5,FALSE),"")</f>
        <v/>
      </c>
      <c r="S269">
        <f>IFERROR(('Schritt 2a Wärmeverbr. Kat. 1-4'!M269-(M269*U269)),"")</f>
        <v>0</v>
      </c>
      <c r="T269">
        <f>IFERROR('Schritt 2a Wärmeverbr. Kat. 1-4'!M269*U269,"")</f>
        <v>0</v>
      </c>
      <c r="U269">
        <f>IF('Schritt 2a Wärmeverbr. Kat. 1-4'!J269="","",'Schritt 2a Wärmeverbr. Kat. 1-4'!J269/100)</f>
        <v>0</v>
      </c>
      <c r="V269" s="36" t="str">
        <f>IF('Schritt 2a Wärmeverbr. Kat. 1-4'!K269&lt;&gt;"",DATE(YEAR('Schritt 2a Wärmeverbr. Kat. 1-4'!K269),MONTH('Schritt 2a Wärmeverbr. Kat. 1-4'!K269),1),"")</f>
        <v/>
      </c>
      <c r="W269" t="str">
        <f>IFERROR(IF(AA269=1,0,S269*Witterungsbereinigung!F262+'Schritt 2a Wärmeverbr. Kat. 1-4'!T269),"")</f>
        <v/>
      </c>
      <c r="X269">
        <f t="shared" si="39"/>
        <v>0</v>
      </c>
      <c r="Y269">
        <f t="shared" si="40"/>
        <v>1</v>
      </c>
      <c r="Z269" t="b">
        <f t="shared" si="37"/>
        <v>1</v>
      </c>
      <c r="AA269" t="str">
        <f t="shared" si="38"/>
        <v/>
      </c>
      <c r="AB269" s="234" t="str">
        <f t="shared" ref="AB269:AB332" si="41">IFERROR(IF(_xlfn.NUMBERVALUE(Q269)&gt;1000%,"Evtl.Größenordnungsfehler - Bitte überprüfen !",""),"")</f>
        <v/>
      </c>
    </row>
    <row r="270" spans="1:28" x14ac:dyDescent="0.25">
      <c r="A270" s="486">
        <v>261</v>
      </c>
      <c r="B270" s="550"/>
      <c r="C270" s="71"/>
      <c r="D270" s="71"/>
      <c r="E270" s="638"/>
      <c r="F270" s="447"/>
      <c r="G270" s="448"/>
      <c r="H270" s="221"/>
      <c r="I270" s="125"/>
      <c r="J270" s="191">
        <f>IFERROR(IF(I270="zentral",VLOOKUP(D270,Gebäudekat.!$C$6:$F$72,4,FALSE),0),0)</f>
        <v>0</v>
      </c>
      <c r="K270" s="65"/>
      <c r="L270" s="61"/>
      <c r="M270" s="168"/>
      <c r="N270" s="113" t="str">
        <f>IFERROR(IF(Witterungsbereinigung!F263="","",(W270)),"")</f>
        <v/>
      </c>
      <c r="O270" s="38" t="str">
        <f t="shared" si="35"/>
        <v/>
      </c>
      <c r="P270" s="114" t="str">
        <f t="shared" si="36"/>
        <v/>
      </c>
      <c r="Q270" s="101" t="str">
        <f>IFERROR(IF($P270="","",($P270/VLOOKUP($D270,Gebäudekat.!$C$6:$D$72,2,FALSE))-1),"k.A.")</f>
        <v/>
      </c>
      <c r="R270" t="str">
        <f>IFERROR(VLOOKUP('Schritt 2a Wärmeverbr. Kat. 1-4'!$D270,Gebäudekat.!$C$6:$G$72,5,FALSE),"")</f>
        <v/>
      </c>
      <c r="S270">
        <f>IFERROR(('Schritt 2a Wärmeverbr. Kat. 1-4'!M270-(M270*U270)),"")</f>
        <v>0</v>
      </c>
      <c r="T270">
        <f>IFERROR('Schritt 2a Wärmeverbr. Kat. 1-4'!M270*U270,"")</f>
        <v>0</v>
      </c>
      <c r="U270">
        <f>IF('Schritt 2a Wärmeverbr. Kat. 1-4'!J270="","",'Schritt 2a Wärmeverbr. Kat. 1-4'!J270/100)</f>
        <v>0</v>
      </c>
      <c r="V270" s="36" t="str">
        <f>IF('Schritt 2a Wärmeverbr. Kat. 1-4'!K270&lt;&gt;"",DATE(YEAR('Schritt 2a Wärmeverbr. Kat. 1-4'!K270),MONTH('Schritt 2a Wärmeverbr. Kat. 1-4'!K270),1),"")</f>
        <v/>
      </c>
      <c r="W270" t="str">
        <f>IFERROR(IF(AA270=1,0,S270*Witterungsbereinigung!F263+'Schritt 2a Wärmeverbr. Kat. 1-4'!T270),"")</f>
        <v/>
      </c>
      <c r="X270">
        <f t="shared" si="39"/>
        <v>0</v>
      </c>
      <c r="Y270">
        <f t="shared" si="40"/>
        <v>1</v>
      </c>
      <c r="Z270" t="b">
        <f t="shared" si="37"/>
        <v>1</v>
      </c>
      <c r="AA270" t="str">
        <f t="shared" si="38"/>
        <v/>
      </c>
      <c r="AB270" s="234" t="str">
        <f t="shared" si="41"/>
        <v/>
      </c>
    </row>
    <row r="271" spans="1:28" x14ac:dyDescent="0.25">
      <c r="A271" s="486">
        <v>262</v>
      </c>
      <c r="B271" s="550"/>
      <c r="C271" s="71"/>
      <c r="D271" s="71"/>
      <c r="E271" s="638"/>
      <c r="F271" s="447"/>
      <c r="G271" s="448"/>
      <c r="H271" s="221"/>
      <c r="I271" s="125"/>
      <c r="J271" s="191">
        <f>IFERROR(IF(I271="zentral",VLOOKUP(D271,Gebäudekat.!$C$6:$F$72,4,FALSE),0),0)</f>
        <v>0</v>
      </c>
      <c r="K271" s="65"/>
      <c r="L271" s="61"/>
      <c r="M271" s="168"/>
      <c r="N271" s="113" t="str">
        <f>IFERROR(IF(Witterungsbereinigung!F264="","",(W271)),"")</f>
        <v/>
      </c>
      <c r="O271" s="38" t="str">
        <f t="shared" si="35"/>
        <v/>
      </c>
      <c r="P271" s="114" t="str">
        <f t="shared" si="36"/>
        <v/>
      </c>
      <c r="Q271" s="101" t="str">
        <f>IFERROR(IF($P271="","",($P271/VLOOKUP($D271,Gebäudekat.!$C$6:$D$72,2,FALSE))-1),"k.A.")</f>
        <v/>
      </c>
      <c r="R271" t="str">
        <f>IFERROR(VLOOKUP('Schritt 2a Wärmeverbr. Kat. 1-4'!$D271,Gebäudekat.!$C$6:$G$72,5,FALSE),"")</f>
        <v/>
      </c>
      <c r="S271">
        <f>IFERROR(('Schritt 2a Wärmeverbr. Kat. 1-4'!M271-(M271*U271)),"")</f>
        <v>0</v>
      </c>
      <c r="T271">
        <f>IFERROR('Schritt 2a Wärmeverbr. Kat. 1-4'!M271*U271,"")</f>
        <v>0</v>
      </c>
      <c r="U271">
        <f>IF('Schritt 2a Wärmeverbr. Kat. 1-4'!J271="","",'Schritt 2a Wärmeverbr. Kat. 1-4'!J271/100)</f>
        <v>0</v>
      </c>
      <c r="V271" s="36" t="str">
        <f>IF('Schritt 2a Wärmeverbr. Kat. 1-4'!K271&lt;&gt;"",DATE(YEAR('Schritt 2a Wärmeverbr. Kat. 1-4'!K271),MONTH('Schritt 2a Wärmeverbr. Kat. 1-4'!K271),1),"")</f>
        <v/>
      </c>
      <c r="W271" t="str">
        <f>IFERROR(IF(AA271=1,0,S271*Witterungsbereinigung!F264+'Schritt 2a Wärmeverbr. Kat. 1-4'!T271),"")</f>
        <v/>
      </c>
      <c r="X271">
        <f t="shared" si="39"/>
        <v>0</v>
      </c>
      <c r="Y271">
        <f t="shared" si="40"/>
        <v>1</v>
      </c>
      <c r="Z271" t="b">
        <f t="shared" si="37"/>
        <v>1</v>
      </c>
      <c r="AA271" t="str">
        <f t="shared" si="38"/>
        <v/>
      </c>
      <c r="AB271" s="234" t="str">
        <f t="shared" si="41"/>
        <v/>
      </c>
    </row>
    <row r="272" spans="1:28" x14ac:dyDescent="0.25">
      <c r="A272" s="486">
        <v>263</v>
      </c>
      <c r="B272" s="550"/>
      <c r="C272" s="71"/>
      <c r="D272" s="71"/>
      <c r="E272" s="638"/>
      <c r="F272" s="447"/>
      <c r="G272" s="448"/>
      <c r="H272" s="221"/>
      <c r="I272" s="125"/>
      <c r="J272" s="191">
        <f>IFERROR(IF(I272="zentral",VLOOKUP(D272,Gebäudekat.!$C$6:$F$72,4,FALSE),0),0)</f>
        <v>0</v>
      </c>
      <c r="K272" s="65"/>
      <c r="L272" s="61"/>
      <c r="M272" s="168"/>
      <c r="N272" s="113" t="str">
        <f>IFERROR(IF(Witterungsbereinigung!F265="","",(W272)),"")</f>
        <v/>
      </c>
      <c r="O272" s="38" t="str">
        <f t="shared" si="35"/>
        <v/>
      </c>
      <c r="P272" s="114" t="str">
        <f t="shared" si="36"/>
        <v/>
      </c>
      <c r="Q272" s="101" t="str">
        <f>IFERROR(IF($P272="","",($P272/VLOOKUP($D272,Gebäudekat.!$C$6:$D$72,2,FALSE))-1),"k.A.")</f>
        <v/>
      </c>
      <c r="R272" t="str">
        <f>IFERROR(VLOOKUP('Schritt 2a Wärmeverbr. Kat. 1-4'!$D272,Gebäudekat.!$C$6:$G$72,5,FALSE),"")</f>
        <v/>
      </c>
      <c r="S272">
        <f>IFERROR(('Schritt 2a Wärmeverbr. Kat. 1-4'!M272-(M272*U272)),"")</f>
        <v>0</v>
      </c>
      <c r="T272">
        <f>IFERROR('Schritt 2a Wärmeverbr. Kat. 1-4'!M272*U272,"")</f>
        <v>0</v>
      </c>
      <c r="U272">
        <f>IF('Schritt 2a Wärmeverbr. Kat. 1-4'!J272="","",'Schritt 2a Wärmeverbr. Kat. 1-4'!J272/100)</f>
        <v>0</v>
      </c>
      <c r="V272" s="36" t="str">
        <f>IF('Schritt 2a Wärmeverbr. Kat. 1-4'!K272&lt;&gt;"",DATE(YEAR('Schritt 2a Wärmeverbr. Kat. 1-4'!K272),MONTH('Schritt 2a Wärmeverbr. Kat. 1-4'!K272),1),"")</f>
        <v/>
      </c>
      <c r="W272" t="str">
        <f>IFERROR(IF(AA272=1,0,S272*Witterungsbereinigung!F265+'Schritt 2a Wärmeverbr. Kat. 1-4'!T272),"")</f>
        <v/>
      </c>
      <c r="X272">
        <f t="shared" si="39"/>
        <v>0</v>
      </c>
      <c r="Y272">
        <f t="shared" si="40"/>
        <v>1</v>
      </c>
      <c r="Z272" t="b">
        <f t="shared" si="37"/>
        <v>1</v>
      </c>
      <c r="AA272" t="str">
        <f t="shared" si="38"/>
        <v/>
      </c>
      <c r="AB272" s="234" t="str">
        <f t="shared" si="41"/>
        <v/>
      </c>
    </row>
    <row r="273" spans="1:28" x14ac:dyDescent="0.25">
      <c r="A273" s="486">
        <v>264</v>
      </c>
      <c r="B273" s="550"/>
      <c r="C273" s="71"/>
      <c r="D273" s="71"/>
      <c r="E273" s="638"/>
      <c r="F273" s="447"/>
      <c r="G273" s="448"/>
      <c r="H273" s="221"/>
      <c r="I273" s="125"/>
      <c r="J273" s="191">
        <f>IFERROR(IF(I273="zentral",VLOOKUP(D273,Gebäudekat.!$C$6:$F$72,4,FALSE),0),0)</f>
        <v>0</v>
      </c>
      <c r="K273" s="65"/>
      <c r="L273" s="61"/>
      <c r="M273" s="168"/>
      <c r="N273" s="113" t="str">
        <f>IFERROR(IF(Witterungsbereinigung!F266="","",(W273)),"")</f>
        <v/>
      </c>
      <c r="O273" s="38" t="str">
        <f t="shared" si="35"/>
        <v/>
      </c>
      <c r="P273" s="114" t="str">
        <f t="shared" si="36"/>
        <v/>
      </c>
      <c r="Q273" s="101" t="str">
        <f>IFERROR(IF($P273="","",($P273/VLOOKUP($D273,Gebäudekat.!$C$6:$D$72,2,FALSE))-1),"k.A.")</f>
        <v/>
      </c>
      <c r="R273" t="str">
        <f>IFERROR(VLOOKUP('Schritt 2a Wärmeverbr. Kat. 1-4'!$D273,Gebäudekat.!$C$6:$G$72,5,FALSE),"")</f>
        <v/>
      </c>
      <c r="S273">
        <f>IFERROR(('Schritt 2a Wärmeverbr. Kat. 1-4'!M273-(M273*U273)),"")</f>
        <v>0</v>
      </c>
      <c r="T273">
        <f>IFERROR('Schritt 2a Wärmeverbr. Kat. 1-4'!M273*U273,"")</f>
        <v>0</v>
      </c>
      <c r="U273">
        <f>IF('Schritt 2a Wärmeverbr. Kat. 1-4'!J273="","",'Schritt 2a Wärmeverbr. Kat. 1-4'!J273/100)</f>
        <v>0</v>
      </c>
      <c r="V273" s="36" t="str">
        <f>IF('Schritt 2a Wärmeverbr. Kat. 1-4'!K273&lt;&gt;"",DATE(YEAR('Schritt 2a Wärmeverbr. Kat. 1-4'!K273),MONTH('Schritt 2a Wärmeverbr. Kat. 1-4'!K273),1),"")</f>
        <v/>
      </c>
      <c r="W273" t="str">
        <f>IFERROR(IF(AA273=1,0,S273*Witterungsbereinigung!F266+'Schritt 2a Wärmeverbr. Kat. 1-4'!T273),"")</f>
        <v/>
      </c>
      <c r="X273">
        <f t="shared" si="39"/>
        <v>0</v>
      </c>
      <c r="Y273">
        <f t="shared" si="40"/>
        <v>1</v>
      </c>
      <c r="Z273" t="b">
        <f t="shared" si="37"/>
        <v>1</v>
      </c>
      <c r="AA273" t="str">
        <f t="shared" si="38"/>
        <v/>
      </c>
      <c r="AB273" s="234" t="str">
        <f t="shared" si="41"/>
        <v/>
      </c>
    </row>
    <row r="274" spans="1:28" x14ac:dyDescent="0.25">
      <c r="A274" s="486">
        <v>265</v>
      </c>
      <c r="B274" s="550"/>
      <c r="C274" s="71"/>
      <c r="D274" s="71"/>
      <c r="E274" s="638"/>
      <c r="F274" s="447"/>
      <c r="G274" s="448"/>
      <c r="H274" s="221"/>
      <c r="I274" s="125"/>
      <c r="J274" s="191">
        <f>IFERROR(IF(I274="zentral",VLOOKUP(D274,Gebäudekat.!$C$6:$F$72,4,FALSE),0),0)</f>
        <v>0</v>
      </c>
      <c r="K274" s="65"/>
      <c r="L274" s="61"/>
      <c r="M274" s="168"/>
      <c r="N274" s="113" t="str">
        <f>IFERROR(IF(Witterungsbereinigung!F267="","",(W274)),"")</f>
        <v/>
      </c>
      <c r="O274" s="38" t="str">
        <f t="shared" si="35"/>
        <v/>
      </c>
      <c r="P274" s="114" t="str">
        <f t="shared" si="36"/>
        <v/>
      </c>
      <c r="Q274" s="101" t="str">
        <f>IFERROR(IF($P274="","",($P274/VLOOKUP($D274,Gebäudekat.!$C$6:$D$72,2,FALSE))-1),"k.A.")</f>
        <v/>
      </c>
      <c r="R274" t="str">
        <f>IFERROR(VLOOKUP('Schritt 2a Wärmeverbr. Kat. 1-4'!$D274,Gebäudekat.!$C$6:$G$72,5,FALSE),"")</f>
        <v/>
      </c>
      <c r="S274">
        <f>IFERROR(('Schritt 2a Wärmeverbr. Kat. 1-4'!M274-(M274*U274)),"")</f>
        <v>0</v>
      </c>
      <c r="T274">
        <f>IFERROR('Schritt 2a Wärmeverbr. Kat. 1-4'!M274*U274,"")</f>
        <v>0</v>
      </c>
      <c r="U274">
        <f>IF('Schritt 2a Wärmeverbr. Kat. 1-4'!J274="","",'Schritt 2a Wärmeverbr. Kat. 1-4'!J274/100)</f>
        <v>0</v>
      </c>
      <c r="V274" s="36" t="str">
        <f>IF('Schritt 2a Wärmeverbr. Kat. 1-4'!K274&lt;&gt;"",DATE(YEAR('Schritt 2a Wärmeverbr. Kat. 1-4'!K274),MONTH('Schritt 2a Wärmeverbr. Kat. 1-4'!K274),1),"")</f>
        <v/>
      </c>
      <c r="W274" t="str">
        <f>IFERROR(IF(AA274=1,0,S274*Witterungsbereinigung!F267+'Schritt 2a Wärmeverbr. Kat. 1-4'!T274),"")</f>
        <v/>
      </c>
      <c r="X274">
        <f t="shared" si="39"/>
        <v>0</v>
      </c>
      <c r="Y274">
        <f t="shared" si="40"/>
        <v>1</v>
      </c>
      <c r="Z274" t="b">
        <f t="shared" si="37"/>
        <v>1</v>
      </c>
      <c r="AA274" t="str">
        <f t="shared" si="38"/>
        <v/>
      </c>
      <c r="AB274" s="234" t="str">
        <f t="shared" si="41"/>
        <v/>
      </c>
    </row>
    <row r="275" spans="1:28" x14ac:dyDescent="0.25">
      <c r="A275" s="486">
        <v>266</v>
      </c>
      <c r="B275" s="550"/>
      <c r="C275" s="71"/>
      <c r="D275" s="71"/>
      <c r="E275" s="638"/>
      <c r="F275" s="447"/>
      <c r="G275" s="448"/>
      <c r="H275" s="221"/>
      <c r="I275" s="125"/>
      <c r="J275" s="191">
        <f>IFERROR(IF(I275="zentral",VLOOKUP(D275,Gebäudekat.!$C$6:$F$72,4,FALSE),0),0)</f>
        <v>0</v>
      </c>
      <c r="K275" s="65"/>
      <c r="L275" s="61"/>
      <c r="M275" s="168"/>
      <c r="N275" s="113" t="str">
        <f>IFERROR(IF(Witterungsbereinigung!F268="","",(W275)),"")</f>
        <v/>
      </c>
      <c r="O275" s="38" t="str">
        <f t="shared" si="35"/>
        <v/>
      </c>
      <c r="P275" s="114" t="str">
        <f t="shared" si="36"/>
        <v/>
      </c>
      <c r="Q275" s="101" t="str">
        <f>IFERROR(IF($P275="","",($P275/VLOOKUP($D275,Gebäudekat.!$C$6:$D$72,2,FALSE))-1),"k.A.")</f>
        <v/>
      </c>
      <c r="R275" t="str">
        <f>IFERROR(VLOOKUP('Schritt 2a Wärmeverbr. Kat. 1-4'!$D275,Gebäudekat.!$C$6:$G$72,5,FALSE),"")</f>
        <v/>
      </c>
      <c r="S275">
        <f>IFERROR(('Schritt 2a Wärmeverbr. Kat. 1-4'!M275-(M275*U275)),"")</f>
        <v>0</v>
      </c>
      <c r="T275">
        <f>IFERROR('Schritt 2a Wärmeverbr. Kat. 1-4'!M275*U275,"")</f>
        <v>0</v>
      </c>
      <c r="U275">
        <f>IF('Schritt 2a Wärmeverbr. Kat. 1-4'!J275="","",'Schritt 2a Wärmeverbr. Kat. 1-4'!J275/100)</f>
        <v>0</v>
      </c>
      <c r="V275" s="36" t="str">
        <f>IF('Schritt 2a Wärmeverbr. Kat. 1-4'!K275&lt;&gt;"",DATE(YEAR('Schritt 2a Wärmeverbr. Kat. 1-4'!K275),MONTH('Schritt 2a Wärmeverbr. Kat. 1-4'!K275),1),"")</f>
        <v/>
      </c>
      <c r="W275" t="str">
        <f>IFERROR(IF(AA275=1,0,S275*Witterungsbereinigung!F268+'Schritt 2a Wärmeverbr. Kat. 1-4'!T275),"")</f>
        <v/>
      </c>
      <c r="X275">
        <f t="shared" si="39"/>
        <v>0</v>
      </c>
      <c r="Y275">
        <f t="shared" si="40"/>
        <v>1</v>
      </c>
      <c r="Z275" t="b">
        <f t="shared" si="37"/>
        <v>1</v>
      </c>
      <c r="AA275" t="str">
        <f t="shared" si="38"/>
        <v/>
      </c>
      <c r="AB275" s="234" t="str">
        <f t="shared" si="41"/>
        <v/>
      </c>
    </row>
    <row r="276" spans="1:28" x14ac:dyDescent="0.25">
      <c r="A276" s="486">
        <v>267</v>
      </c>
      <c r="B276" s="550"/>
      <c r="C276" s="71"/>
      <c r="D276" s="71"/>
      <c r="E276" s="638"/>
      <c r="F276" s="447"/>
      <c r="G276" s="448"/>
      <c r="H276" s="221"/>
      <c r="I276" s="125"/>
      <c r="J276" s="191">
        <f>IFERROR(IF(I276="zentral",VLOOKUP(D276,Gebäudekat.!$C$6:$F$72,4,FALSE),0),0)</f>
        <v>0</v>
      </c>
      <c r="K276" s="65"/>
      <c r="L276" s="61"/>
      <c r="M276" s="168"/>
      <c r="N276" s="113" t="str">
        <f>IFERROR(IF(Witterungsbereinigung!F269="","",(W276)),"")</f>
        <v/>
      </c>
      <c r="O276" s="38" t="str">
        <f t="shared" si="35"/>
        <v/>
      </c>
      <c r="P276" s="114" t="str">
        <f t="shared" si="36"/>
        <v/>
      </c>
      <c r="Q276" s="101" t="str">
        <f>IFERROR(IF($P276="","",($P276/VLOOKUP($D276,Gebäudekat.!$C$6:$D$72,2,FALSE))-1),"k.A.")</f>
        <v/>
      </c>
      <c r="R276" t="str">
        <f>IFERROR(VLOOKUP('Schritt 2a Wärmeverbr. Kat. 1-4'!$D276,Gebäudekat.!$C$6:$G$72,5,FALSE),"")</f>
        <v/>
      </c>
      <c r="S276">
        <f>IFERROR(('Schritt 2a Wärmeverbr. Kat. 1-4'!M276-(M276*U276)),"")</f>
        <v>0</v>
      </c>
      <c r="T276">
        <f>IFERROR('Schritt 2a Wärmeverbr. Kat. 1-4'!M276*U276,"")</f>
        <v>0</v>
      </c>
      <c r="U276">
        <f>IF('Schritt 2a Wärmeverbr. Kat. 1-4'!J276="","",'Schritt 2a Wärmeverbr. Kat. 1-4'!J276/100)</f>
        <v>0</v>
      </c>
      <c r="V276" s="36" t="str">
        <f>IF('Schritt 2a Wärmeverbr. Kat. 1-4'!K276&lt;&gt;"",DATE(YEAR('Schritt 2a Wärmeverbr. Kat. 1-4'!K276),MONTH('Schritt 2a Wärmeverbr. Kat. 1-4'!K276),1),"")</f>
        <v/>
      </c>
      <c r="W276" t="str">
        <f>IFERROR(IF(AA276=1,0,S276*Witterungsbereinigung!F269+'Schritt 2a Wärmeverbr. Kat. 1-4'!T276),"")</f>
        <v/>
      </c>
      <c r="X276">
        <f t="shared" si="39"/>
        <v>0</v>
      </c>
      <c r="Y276">
        <f t="shared" si="40"/>
        <v>1</v>
      </c>
      <c r="Z276" t="b">
        <f t="shared" si="37"/>
        <v>1</v>
      </c>
      <c r="AA276" t="str">
        <f t="shared" si="38"/>
        <v/>
      </c>
      <c r="AB276" s="234" t="str">
        <f t="shared" si="41"/>
        <v/>
      </c>
    </row>
    <row r="277" spans="1:28" x14ac:dyDescent="0.25">
      <c r="A277" s="486">
        <v>268</v>
      </c>
      <c r="B277" s="550"/>
      <c r="C277" s="71"/>
      <c r="D277" s="71"/>
      <c r="E277" s="638"/>
      <c r="F277" s="447"/>
      <c r="G277" s="448"/>
      <c r="H277" s="221"/>
      <c r="I277" s="125"/>
      <c r="J277" s="191">
        <f>IFERROR(IF(I277="zentral",VLOOKUP(D277,Gebäudekat.!$C$6:$F$72,4,FALSE),0),0)</f>
        <v>0</v>
      </c>
      <c r="K277" s="65"/>
      <c r="L277" s="61"/>
      <c r="M277" s="168"/>
      <c r="N277" s="113" t="str">
        <f>IFERROR(IF(Witterungsbereinigung!F270="","",(W277)),"")</f>
        <v/>
      </c>
      <c r="O277" s="38" t="str">
        <f t="shared" si="35"/>
        <v/>
      </c>
      <c r="P277" s="114" t="str">
        <f t="shared" si="36"/>
        <v/>
      </c>
      <c r="Q277" s="101" t="str">
        <f>IFERROR(IF($P277="","",($P277/VLOOKUP($D277,Gebäudekat.!$C$6:$D$72,2,FALSE))-1),"k.A.")</f>
        <v/>
      </c>
      <c r="R277" t="str">
        <f>IFERROR(VLOOKUP('Schritt 2a Wärmeverbr. Kat. 1-4'!$D277,Gebäudekat.!$C$6:$G$72,5,FALSE),"")</f>
        <v/>
      </c>
      <c r="S277">
        <f>IFERROR(('Schritt 2a Wärmeverbr. Kat. 1-4'!M277-(M277*U277)),"")</f>
        <v>0</v>
      </c>
      <c r="T277">
        <f>IFERROR('Schritt 2a Wärmeverbr. Kat. 1-4'!M277*U277,"")</f>
        <v>0</v>
      </c>
      <c r="U277">
        <f>IF('Schritt 2a Wärmeverbr. Kat. 1-4'!J277="","",'Schritt 2a Wärmeverbr. Kat. 1-4'!J277/100)</f>
        <v>0</v>
      </c>
      <c r="V277" s="36" t="str">
        <f>IF('Schritt 2a Wärmeverbr. Kat. 1-4'!K277&lt;&gt;"",DATE(YEAR('Schritt 2a Wärmeverbr. Kat. 1-4'!K277),MONTH('Schritt 2a Wärmeverbr. Kat. 1-4'!K277),1),"")</f>
        <v/>
      </c>
      <c r="W277" t="str">
        <f>IFERROR(IF(AA277=1,0,S277*Witterungsbereinigung!F270+'Schritt 2a Wärmeverbr. Kat. 1-4'!T277),"")</f>
        <v/>
      </c>
      <c r="X277">
        <f t="shared" si="39"/>
        <v>0</v>
      </c>
      <c r="Y277">
        <f t="shared" si="40"/>
        <v>1</v>
      </c>
      <c r="Z277" t="b">
        <f t="shared" si="37"/>
        <v>1</v>
      </c>
      <c r="AA277" t="str">
        <f t="shared" si="38"/>
        <v/>
      </c>
      <c r="AB277" s="234" t="str">
        <f t="shared" si="41"/>
        <v/>
      </c>
    </row>
    <row r="278" spans="1:28" x14ac:dyDescent="0.25">
      <c r="A278" s="486">
        <v>269</v>
      </c>
      <c r="B278" s="550"/>
      <c r="C278" s="71"/>
      <c r="D278" s="71"/>
      <c r="E278" s="638"/>
      <c r="F278" s="447"/>
      <c r="G278" s="448"/>
      <c r="H278" s="221"/>
      <c r="I278" s="125"/>
      <c r="J278" s="191">
        <f>IFERROR(IF(I278="zentral",VLOOKUP(D278,Gebäudekat.!$C$6:$F$72,4,FALSE),0),0)</f>
        <v>0</v>
      </c>
      <c r="K278" s="65"/>
      <c r="L278" s="61"/>
      <c r="M278" s="168"/>
      <c r="N278" s="113" t="str">
        <f>IFERROR(IF(Witterungsbereinigung!F271="","",(W278)),"")</f>
        <v/>
      </c>
      <c r="O278" s="38" t="str">
        <f t="shared" si="35"/>
        <v/>
      </c>
      <c r="P278" s="114" t="str">
        <f t="shared" si="36"/>
        <v/>
      </c>
      <c r="Q278" s="101" t="str">
        <f>IFERROR(IF($P278="","",($P278/VLOOKUP($D278,Gebäudekat.!$C$6:$D$72,2,FALSE))-1),"k.A.")</f>
        <v/>
      </c>
      <c r="R278" t="str">
        <f>IFERROR(VLOOKUP('Schritt 2a Wärmeverbr. Kat. 1-4'!$D278,Gebäudekat.!$C$6:$G$72,5,FALSE),"")</f>
        <v/>
      </c>
      <c r="S278">
        <f>IFERROR(('Schritt 2a Wärmeverbr. Kat. 1-4'!M278-(M278*U278)),"")</f>
        <v>0</v>
      </c>
      <c r="T278">
        <f>IFERROR('Schritt 2a Wärmeverbr. Kat. 1-4'!M278*U278,"")</f>
        <v>0</v>
      </c>
      <c r="U278">
        <f>IF('Schritt 2a Wärmeverbr. Kat. 1-4'!J278="","",'Schritt 2a Wärmeverbr. Kat. 1-4'!J278/100)</f>
        <v>0</v>
      </c>
      <c r="V278" s="36" t="str">
        <f>IF('Schritt 2a Wärmeverbr. Kat. 1-4'!K278&lt;&gt;"",DATE(YEAR('Schritt 2a Wärmeverbr. Kat. 1-4'!K278),MONTH('Schritt 2a Wärmeverbr. Kat. 1-4'!K278),1),"")</f>
        <v/>
      </c>
      <c r="W278" t="str">
        <f>IFERROR(IF(AA278=1,0,S278*Witterungsbereinigung!F271+'Schritt 2a Wärmeverbr. Kat. 1-4'!T278),"")</f>
        <v/>
      </c>
      <c r="X278">
        <f t="shared" si="39"/>
        <v>0</v>
      </c>
      <c r="Y278">
        <f t="shared" si="40"/>
        <v>1</v>
      </c>
      <c r="Z278" t="b">
        <f t="shared" si="37"/>
        <v>1</v>
      </c>
      <c r="AA278" t="str">
        <f t="shared" si="38"/>
        <v/>
      </c>
      <c r="AB278" s="234" t="str">
        <f t="shared" si="41"/>
        <v/>
      </c>
    </row>
    <row r="279" spans="1:28" x14ac:dyDescent="0.25">
      <c r="A279" s="486">
        <v>270</v>
      </c>
      <c r="B279" s="550"/>
      <c r="C279" s="71"/>
      <c r="D279" s="71"/>
      <c r="E279" s="638"/>
      <c r="F279" s="447"/>
      <c r="G279" s="448"/>
      <c r="H279" s="221"/>
      <c r="I279" s="125"/>
      <c r="J279" s="191">
        <f>IFERROR(IF(I279="zentral",VLOOKUP(D279,Gebäudekat.!$C$6:$F$72,4,FALSE),0),0)</f>
        <v>0</v>
      </c>
      <c r="K279" s="65"/>
      <c r="L279" s="61"/>
      <c r="M279" s="168"/>
      <c r="N279" s="113" t="str">
        <f>IFERROR(IF(Witterungsbereinigung!F272="","",(W279)),"")</f>
        <v/>
      </c>
      <c r="O279" s="38" t="str">
        <f t="shared" si="35"/>
        <v/>
      </c>
      <c r="P279" s="114" t="str">
        <f t="shared" si="36"/>
        <v/>
      </c>
      <c r="Q279" s="101" t="str">
        <f>IFERROR(IF($P279="","",($P279/VLOOKUP($D279,Gebäudekat.!$C$6:$D$72,2,FALSE))-1),"k.A.")</f>
        <v/>
      </c>
      <c r="R279" t="str">
        <f>IFERROR(VLOOKUP('Schritt 2a Wärmeverbr. Kat. 1-4'!$D279,Gebäudekat.!$C$6:$G$72,5,FALSE),"")</f>
        <v/>
      </c>
      <c r="S279">
        <f>IFERROR(('Schritt 2a Wärmeverbr. Kat. 1-4'!M279-(M279*U279)),"")</f>
        <v>0</v>
      </c>
      <c r="T279">
        <f>IFERROR('Schritt 2a Wärmeverbr. Kat. 1-4'!M279*U279,"")</f>
        <v>0</v>
      </c>
      <c r="U279">
        <f>IF('Schritt 2a Wärmeverbr. Kat. 1-4'!J279="","",'Schritt 2a Wärmeverbr. Kat. 1-4'!J279/100)</f>
        <v>0</v>
      </c>
      <c r="V279" s="36" t="str">
        <f>IF('Schritt 2a Wärmeverbr. Kat. 1-4'!K279&lt;&gt;"",DATE(YEAR('Schritt 2a Wärmeverbr. Kat. 1-4'!K279),MONTH('Schritt 2a Wärmeverbr. Kat. 1-4'!K279),1),"")</f>
        <v/>
      </c>
      <c r="W279" t="str">
        <f>IFERROR(IF(AA279=1,0,S279*Witterungsbereinigung!F272+'Schritt 2a Wärmeverbr. Kat. 1-4'!T279),"")</f>
        <v/>
      </c>
      <c r="X279">
        <f t="shared" si="39"/>
        <v>0</v>
      </c>
      <c r="Y279">
        <f t="shared" si="40"/>
        <v>1</v>
      </c>
      <c r="Z279" t="b">
        <f t="shared" si="37"/>
        <v>1</v>
      </c>
      <c r="AA279" t="str">
        <f t="shared" si="38"/>
        <v/>
      </c>
      <c r="AB279" s="234" t="str">
        <f t="shared" si="41"/>
        <v/>
      </c>
    </row>
    <row r="280" spans="1:28" x14ac:dyDescent="0.25">
      <c r="A280" s="486">
        <v>271</v>
      </c>
      <c r="B280" s="550"/>
      <c r="C280" s="71"/>
      <c r="D280" s="71"/>
      <c r="E280" s="638"/>
      <c r="F280" s="447"/>
      <c r="G280" s="448"/>
      <c r="H280" s="221"/>
      <c r="I280" s="125"/>
      <c r="J280" s="191">
        <f>IFERROR(IF(I280="zentral",VLOOKUP(D280,Gebäudekat.!$C$6:$F$72,4,FALSE),0),0)</f>
        <v>0</v>
      </c>
      <c r="K280" s="65"/>
      <c r="L280" s="61"/>
      <c r="M280" s="168"/>
      <c r="N280" s="113" t="str">
        <f>IFERROR(IF(Witterungsbereinigung!F273="","",(W280)),"")</f>
        <v/>
      </c>
      <c r="O280" s="38" t="str">
        <f t="shared" si="35"/>
        <v/>
      </c>
      <c r="P280" s="114" t="str">
        <f t="shared" si="36"/>
        <v/>
      </c>
      <c r="Q280" s="101" t="str">
        <f>IFERROR(IF($P280="","",($P280/VLOOKUP($D280,Gebäudekat.!$C$6:$D$72,2,FALSE))-1),"k.A.")</f>
        <v/>
      </c>
      <c r="R280" t="str">
        <f>IFERROR(VLOOKUP('Schritt 2a Wärmeverbr. Kat. 1-4'!$D280,Gebäudekat.!$C$6:$G$72,5,FALSE),"")</f>
        <v/>
      </c>
      <c r="S280">
        <f>IFERROR(('Schritt 2a Wärmeverbr. Kat. 1-4'!M280-(M280*U280)),"")</f>
        <v>0</v>
      </c>
      <c r="T280">
        <f>IFERROR('Schritt 2a Wärmeverbr. Kat. 1-4'!M280*U280,"")</f>
        <v>0</v>
      </c>
      <c r="U280">
        <f>IF('Schritt 2a Wärmeverbr. Kat. 1-4'!J280="","",'Schritt 2a Wärmeverbr. Kat. 1-4'!J280/100)</f>
        <v>0</v>
      </c>
      <c r="V280" s="36" t="str">
        <f>IF('Schritt 2a Wärmeverbr. Kat. 1-4'!K280&lt;&gt;"",DATE(YEAR('Schritt 2a Wärmeverbr. Kat. 1-4'!K280),MONTH('Schritt 2a Wärmeverbr. Kat. 1-4'!K280),1),"")</f>
        <v/>
      </c>
      <c r="W280" t="str">
        <f>IFERROR(IF(AA280=1,0,S280*Witterungsbereinigung!F273+'Schritt 2a Wärmeverbr. Kat. 1-4'!T280),"")</f>
        <v/>
      </c>
      <c r="X280">
        <f t="shared" si="39"/>
        <v>0</v>
      </c>
      <c r="Y280">
        <f t="shared" si="40"/>
        <v>1</v>
      </c>
      <c r="Z280" t="b">
        <f t="shared" si="37"/>
        <v>1</v>
      </c>
      <c r="AA280" t="str">
        <f t="shared" si="38"/>
        <v/>
      </c>
      <c r="AB280" s="234" t="str">
        <f t="shared" si="41"/>
        <v/>
      </c>
    </row>
    <row r="281" spans="1:28" x14ac:dyDescent="0.25">
      <c r="A281" s="486">
        <v>272</v>
      </c>
      <c r="B281" s="550"/>
      <c r="C281" s="71"/>
      <c r="D281" s="71"/>
      <c r="E281" s="638"/>
      <c r="F281" s="447"/>
      <c r="G281" s="448"/>
      <c r="H281" s="221"/>
      <c r="I281" s="125"/>
      <c r="J281" s="191">
        <f>IFERROR(IF(I281="zentral",VLOOKUP(D281,Gebäudekat.!$C$6:$F$72,4,FALSE),0),0)</f>
        <v>0</v>
      </c>
      <c r="K281" s="65"/>
      <c r="L281" s="61"/>
      <c r="M281" s="168"/>
      <c r="N281" s="113" t="str">
        <f>IFERROR(IF(Witterungsbereinigung!F274="","",(W281)),"")</f>
        <v/>
      </c>
      <c r="O281" s="38" t="str">
        <f t="shared" si="35"/>
        <v/>
      </c>
      <c r="P281" s="114" t="str">
        <f t="shared" si="36"/>
        <v/>
      </c>
      <c r="Q281" s="101" t="str">
        <f>IFERROR(IF($P281="","",($P281/VLOOKUP($D281,Gebäudekat.!$C$6:$D$72,2,FALSE))-1),"k.A.")</f>
        <v/>
      </c>
      <c r="R281" t="str">
        <f>IFERROR(VLOOKUP('Schritt 2a Wärmeverbr. Kat. 1-4'!$D281,Gebäudekat.!$C$6:$G$72,5,FALSE),"")</f>
        <v/>
      </c>
      <c r="S281">
        <f>IFERROR(('Schritt 2a Wärmeverbr. Kat. 1-4'!M281-(M281*U281)),"")</f>
        <v>0</v>
      </c>
      <c r="T281">
        <f>IFERROR('Schritt 2a Wärmeverbr. Kat. 1-4'!M281*U281,"")</f>
        <v>0</v>
      </c>
      <c r="U281">
        <f>IF('Schritt 2a Wärmeverbr. Kat. 1-4'!J281="","",'Schritt 2a Wärmeverbr. Kat. 1-4'!J281/100)</f>
        <v>0</v>
      </c>
      <c r="V281" s="36" t="str">
        <f>IF('Schritt 2a Wärmeverbr. Kat. 1-4'!K281&lt;&gt;"",DATE(YEAR('Schritt 2a Wärmeverbr. Kat. 1-4'!K281),MONTH('Schritt 2a Wärmeverbr. Kat. 1-4'!K281),1),"")</f>
        <v/>
      </c>
      <c r="W281" t="str">
        <f>IFERROR(IF(AA281=1,0,S281*Witterungsbereinigung!F274+'Schritt 2a Wärmeverbr. Kat. 1-4'!T281),"")</f>
        <v/>
      </c>
      <c r="X281">
        <f t="shared" si="39"/>
        <v>0</v>
      </c>
      <c r="Y281">
        <f t="shared" si="40"/>
        <v>1</v>
      </c>
      <c r="Z281" t="b">
        <f t="shared" si="37"/>
        <v>1</v>
      </c>
      <c r="AA281" t="str">
        <f t="shared" si="38"/>
        <v/>
      </c>
      <c r="AB281" s="234" t="str">
        <f t="shared" si="41"/>
        <v/>
      </c>
    </row>
    <row r="282" spans="1:28" x14ac:dyDescent="0.25">
      <c r="A282" s="486">
        <v>273</v>
      </c>
      <c r="B282" s="550"/>
      <c r="C282" s="71"/>
      <c r="D282" s="71"/>
      <c r="E282" s="638"/>
      <c r="F282" s="447"/>
      <c r="G282" s="448"/>
      <c r="H282" s="221"/>
      <c r="I282" s="125"/>
      <c r="J282" s="191">
        <f>IFERROR(IF(I282="zentral",VLOOKUP(D282,Gebäudekat.!$C$6:$F$72,4,FALSE),0),0)</f>
        <v>0</v>
      </c>
      <c r="K282" s="65"/>
      <c r="L282" s="61"/>
      <c r="M282" s="168"/>
      <c r="N282" s="113" t="str">
        <f>IFERROR(IF(Witterungsbereinigung!F275="","",(W282)),"")</f>
        <v/>
      </c>
      <c r="O282" s="38" t="str">
        <f t="shared" si="35"/>
        <v/>
      </c>
      <c r="P282" s="114" t="str">
        <f t="shared" si="36"/>
        <v/>
      </c>
      <c r="Q282" s="101" t="str">
        <f>IFERROR(IF($P282="","",($P282/VLOOKUP($D282,Gebäudekat.!$C$6:$D$72,2,FALSE))-1),"k.A.")</f>
        <v/>
      </c>
      <c r="R282" t="str">
        <f>IFERROR(VLOOKUP('Schritt 2a Wärmeverbr. Kat. 1-4'!$D282,Gebäudekat.!$C$6:$G$72,5,FALSE),"")</f>
        <v/>
      </c>
      <c r="S282">
        <f>IFERROR(('Schritt 2a Wärmeverbr. Kat. 1-4'!M282-(M282*U282)),"")</f>
        <v>0</v>
      </c>
      <c r="T282">
        <f>IFERROR('Schritt 2a Wärmeverbr. Kat. 1-4'!M282*U282,"")</f>
        <v>0</v>
      </c>
      <c r="U282">
        <f>IF('Schritt 2a Wärmeverbr. Kat. 1-4'!J282="","",'Schritt 2a Wärmeverbr. Kat. 1-4'!J282/100)</f>
        <v>0</v>
      </c>
      <c r="V282" s="36" t="str">
        <f>IF('Schritt 2a Wärmeverbr. Kat. 1-4'!K282&lt;&gt;"",DATE(YEAR('Schritt 2a Wärmeverbr. Kat. 1-4'!K282),MONTH('Schritt 2a Wärmeverbr. Kat. 1-4'!K282),1),"")</f>
        <v/>
      </c>
      <c r="W282" t="str">
        <f>IFERROR(IF(AA282=1,0,S282*Witterungsbereinigung!F275+'Schritt 2a Wärmeverbr. Kat. 1-4'!T282),"")</f>
        <v/>
      </c>
      <c r="X282">
        <f t="shared" si="39"/>
        <v>0</v>
      </c>
      <c r="Y282">
        <f t="shared" si="40"/>
        <v>1</v>
      </c>
      <c r="Z282" t="b">
        <f t="shared" si="37"/>
        <v>1</v>
      </c>
      <c r="AA282" t="str">
        <f t="shared" si="38"/>
        <v/>
      </c>
      <c r="AB282" s="234" t="str">
        <f t="shared" si="41"/>
        <v/>
      </c>
    </row>
    <row r="283" spans="1:28" x14ac:dyDescent="0.25">
      <c r="A283" s="486">
        <v>274</v>
      </c>
      <c r="B283" s="550"/>
      <c r="C283" s="71"/>
      <c r="D283" s="71"/>
      <c r="E283" s="638"/>
      <c r="F283" s="447"/>
      <c r="G283" s="448"/>
      <c r="H283" s="221"/>
      <c r="I283" s="125"/>
      <c r="J283" s="191">
        <f>IFERROR(IF(I283="zentral",VLOOKUP(D283,Gebäudekat.!$C$6:$F$72,4,FALSE),0),0)</f>
        <v>0</v>
      </c>
      <c r="K283" s="65"/>
      <c r="L283" s="61"/>
      <c r="M283" s="168"/>
      <c r="N283" s="113" t="str">
        <f>IFERROR(IF(Witterungsbereinigung!F276="","",(W283)),"")</f>
        <v/>
      </c>
      <c r="O283" s="38" t="str">
        <f t="shared" si="35"/>
        <v/>
      </c>
      <c r="P283" s="114" t="str">
        <f t="shared" si="36"/>
        <v/>
      </c>
      <c r="Q283" s="101" t="str">
        <f>IFERROR(IF($P283="","",($P283/VLOOKUP($D283,Gebäudekat.!$C$6:$D$72,2,FALSE))-1),"k.A.")</f>
        <v/>
      </c>
      <c r="R283" t="str">
        <f>IFERROR(VLOOKUP('Schritt 2a Wärmeverbr. Kat. 1-4'!$D283,Gebäudekat.!$C$6:$G$72,5,FALSE),"")</f>
        <v/>
      </c>
      <c r="S283">
        <f>IFERROR(('Schritt 2a Wärmeverbr. Kat. 1-4'!M283-(M283*U283)),"")</f>
        <v>0</v>
      </c>
      <c r="T283">
        <f>IFERROR('Schritt 2a Wärmeverbr. Kat. 1-4'!M283*U283,"")</f>
        <v>0</v>
      </c>
      <c r="U283">
        <f>IF('Schritt 2a Wärmeverbr. Kat. 1-4'!J283="","",'Schritt 2a Wärmeverbr. Kat. 1-4'!J283/100)</f>
        <v>0</v>
      </c>
      <c r="V283" s="36" t="str">
        <f>IF('Schritt 2a Wärmeverbr. Kat. 1-4'!K283&lt;&gt;"",DATE(YEAR('Schritt 2a Wärmeverbr. Kat. 1-4'!K283),MONTH('Schritt 2a Wärmeverbr. Kat. 1-4'!K283),1),"")</f>
        <v/>
      </c>
      <c r="W283" t="str">
        <f>IFERROR(IF(AA283=1,0,S283*Witterungsbereinigung!F276+'Schritt 2a Wärmeverbr. Kat. 1-4'!T283),"")</f>
        <v/>
      </c>
      <c r="X283">
        <f t="shared" si="39"/>
        <v>0</v>
      </c>
      <c r="Y283">
        <f t="shared" si="40"/>
        <v>1</v>
      </c>
      <c r="Z283" t="b">
        <f t="shared" si="37"/>
        <v>1</v>
      </c>
      <c r="AA283" t="str">
        <f t="shared" si="38"/>
        <v/>
      </c>
      <c r="AB283" s="234" t="str">
        <f t="shared" si="41"/>
        <v/>
      </c>
    </row>
    <row r="284" spans="1:28" x14ac:dyDescent="0.25">
      <c r="A284" s="486">
        <v>275</v>
      </c>
      <c r="B284" s="550"/>
      <c r="C284" s="71"/>
      <c r="D284" s="71"/>
      <c r="E284" s="638"/>
      <c r="F284" s="447"/>
      <c r="G284" s="448"/>
      <c r="H284" s="221"/>
      <c r="I284" s="125"/>
      <c r="J284" s="191">
        <f>IFERROR(IF(I284="zentral",VLOOKUP(D284,Gebäudekat.!$C$6:$F$72,4,FALSE),0),0)</f>
        <v>0</v>
      </c>
      <c r="K284" s="65"/>
      <c r="L284" s="61"/>
      <c r="M284" s="168"/>
      <c r="N284" s="113" t="str">
        <f>IFERROR(IF(Witterungsbereinigung!F277="","",(W284)),"")</f>
        <v/>
      </c>
      <c r="O284" s="38" t="str">
        <f t="shared" si="35"/>
        <v/>
      </c>
      <c r="P284" s="114" t="str">
        <f t="shared" si="36"/>
        <v/>
      </c>
      <c r="Q284" s="101" t="str">
        <f>IFERROR(IF($P284="","",($P284/VLOOKUP($D284,Gebäudekat.!$C$6:$D$72,2,FALSE))-1),"k.A.")</f>
        <v/>
      </c>
      <c r="R284" t="str">
        <f>IFERROR(VLOOKUP('Schritt 2a Wärmeverbr. Kat. 1-4'!$D284,Gebäudekat.!$C$6:$G$72,5,FALSE),"")</f>
        <v/>
      </c>
      <c r="S284">
        <f>IFERROR(('Schritt 2a Wärmeverbr. Kat. 1-4'!M284-(M284*U284)),"")</f>
        <v>0</v>
      </c>
      <c r="T284">
        <f>IFERROR('Schritt 2a Wärmeverbr. Kat. 1-4'!M284*U284,"")</f>
        <v>0</v>
      </c>
      <c r="U284">
        <f>IF('Schritt 2a Wärmeverbr. Kat. 1-4'!J284="","",'Schritt 2a Wärmeverbr. Kat. 1-4'!J284/100)</f>
        <v>0</v>
      </c>
      <c r="V284" s="36" t="str">
        <f>IF('Schritt 2a Wärmeverbr. Kat. 1-4'!K284&lt;&gt;"",DATE(YEAR('Schritt 2a Wärmeverbr. Kat. 1-4'!K284),MONTH('Schritt 2a Wärmeverbr. Kat. 1-4'!K284),1),"")</f>
        <v/>
      </c>
      <c r="W284" t="str">
        <f>IFERROR(IF(AA284=1,0,S284*Witterungsbereinigung!F277+'Schritt 2a Wärmeverbr. Kat. 1-4'!T284),"")</f>
        <v/>
      </c>
      <c r="X284">
        <f t="shared" si="39"/>
        <v>0</v>
      </c>
      <c r="Y284">
        <f t="shared" si="40"/>
        <v>1</v>
      </c>
      <c r="Z284" t="b">
        <f t="shared" si="37"/>
        <v>1</v>
      </c>
      <c r="AA284" t="str">
        <f t="shared" si="38"/>
        <v/>
      </c>
      <c r="AB284" s="234" t="str">
        <f t="shared" si="41"/>
        <v/>
      </c>
    </row>
    <row r="285" spans="1:28" x14ac:dyDescent="0.25">
      <c r="A285" s="486">
        <v>276</v>
      </c>
      <c r="B285" s="550"/>
      <c r="C285" s="71"/>
      <c r="D285" s="71"/>
      <c r="E285" s="638"/>
      <c r="F285" s="447"/>
      <c r="G285" s="448"/>
      <c r="H285" s="221"/>
      <c r="I285" s="125"/>
      <c r="J285" s="191">
        <f>IFERROR(IF(I285="zentral",VLOOKUP(D285,Gebäudekat.!$C$6:$F$72,4,FALSE),0),0)</f>
        <v>0</v>
      </c>
      <c r="K285" s="65"/>
      <c r="L285" s="61"/>
      <c r="M285" s="168"/>
      <c r="N285" s="113" t="str">
        <f>IFERROR(IF(Witterungsbereinigung!F278="","",(W285)),"")</f>
        <v/>
      </c>
      <c r="O285" s="38" t="str">
        <f t="shared" si="35"/>
        <v/>
      </c>
      <c r="P285" s="114" t="str">
        <f t="shared" si="36"/>
        <v/>
      </c>
      <c r="Q285" s="101" t="str">
        <f>IFERROR(IF($P285="","",($P285/VLOOKUP($D285,Gebäudekat.!$C$6:$D$72,2,FALSE))-1),"k.A.")</f>
        <v/>
      </c>
      <c r="R285" t="str">
        <f>IFERROR(VLOOKUP('Schritt 2a Wärmeverbr. Kat. 1-4'!$D285,Gebäudekat.!$C$6:$G$72,5,FALSE),"")</f>
        <v/>
      </c>
      <c r="S285">
        <f>IFERROR(('Schritt 2a Wärmeverbr. Kat. 1-4'!M285-(M285*U285)),"")</f>
        <v>0</v>
      </c>
      <c r="T285">
        <f>IFERROR('Schritt 2a Wärmeverbr. Kat. 1-4'!M285*U285,"")</f>
        <v>0</v>
      </c>
      <c r="U285">
        <f>IF('Schritt 2a Wärmeverbr. Kat. 1-4'!J285="","",'Schritt 2a Wärmeverbr. Kat. 1-4'!J285/100)</f>
        <v>0</v>
      </c>
      <c r="V285" s="36" t="str">
        <f>IF('Schritt 2a Wärmeverbr. Kat. 1-4'!K285&lt;&gt;"",DATE(YEAR('Schritt 2a Wärmeverbr. Kat. 1-4'!K285),MONTH('Schritt 2a Wärmeverbr. Kat. 1-4'!K285),1),"")</f>
        <v/>
      </c>
      <c r="W285" t="str">
        <f>IFERROR(IF(AA285=1,0,S285*Witterungsbereinigung!F278+'Schritt 2a Wärmeverbr. Kat. 1-4'!T285),"")</f>
        <v/>
      </c>
      <c r="X285">
        <f t="shared" si="39"/>
        <v>0</v>
      </c>
      <c r="Y285">
        <f t="shared" si="40"/>
        <v>1</v>
      </c>
      <c r="Z285" t="b">
        <f t="shared" si="37"/>
        <v>1</v>
      </c>
      <c r="AA285" t="str">
        <f t="shared" si="38"/>
        <v/>
      </c>
      <c r="AB285" s="234" t="str">
        <f t="shared" si="41"/>
        <v/>
      </c>
    </row>
    <row r="286" spans="1:28" x14ac:dyDescent="0.25">
      <c r="A286" s="486">
        <v>277</v>
      </c>
      <c r="B286" s="550"/>
      <c r="C286" s="71"/>
      <c r="D286" s="71"/>
      <c r="E286" s="638"/>
      <c r="F286" s="447"/>
      <c r="G286" s="448"/>
      <c r="H286" s="221"/>
      <c r="I286" s="125"/>
      <c r="J286" s="191">
        <f>IFERROR(IF(I286="zentral",VLOOKUP(D286,Gebäudekat.!$C$6:$F$72,4,FALSE),0),0)</f>
        <v>0</v>
      </c>
      <c r="K286" s="65"/>
      <c r="L286" s="61"/>
      <c r="M286" s="168"/>
      <c r="N286" s="113" t="str">
        <f>IFERROR(IF(Witterungsbereinigung!F279="","",(W286)),"")</f>
        <v/>
      </c>
      <c r="O286" s="38" t="str">
        <f t="shared" si="35"/>
        <v/>
      </c>
      <c r="P286" s="114" t="str">
        <f t="shared" si="36"/>
        <v/>
      </c>
      <c r="Q286" s="101" t="str">
        <f>IFERROR(IF($P286="","",($P286/VLOOKUP($D286,Gebäudekat.!$C$6:$D$72,2,FALSE))-1),"k.A.")</f>
        <v/>
      </c>
      <c r="R286" t="str">
        <f>IFERROR(VLOOKUP('Schritt 2a Wärmeverbr. Kat. 1-4'!$D286,Gebäudekat.!$C$6:$G$72,5,FALSE),"")</f>
        <v/>
      </c>
      <c r="S286">
        <f>IFERROR(('Schritt 2a Wärmeverbr. Kat. 1-4'!M286-(M286*U286)),"")</f>
        <v>0</v>
      </c>
      <c r="T286">
        <f>IFERROR('Schritt 2a Wärmeverbr. Kat. 1-4'!M286*U286,"")</f>
        <v>0</v>
      </c>
      <c r="U286">
        <f>IF('Schritt 2a Wärmeverbr. Kat. 1-4'!J286="","",'Schritt 2a Wärmeverbr. Kat. 1-4'!J286/100)</f>
        <v>0</v>
      </c>
      <c r="V286" s="36" t="str">
        <f>IF('Schritt 2a Wärmeverbr. Kat. 1-4'!K286&lt;&gt;"",DATE(YEAR('Schritt 2a Wärmeverbr. Kat. 1-4'!K286),MONTH('Schritt 2a Wärmeverbr. Kat. 1-4'!K286),1),"")</f>
        <v/>
      </c>
      <c r="W286" t="str">
        <f>IFERROR(IF(AA286=1,0,S286*Witterungsbereinigung!F279+'Schritt 2a Wärmeverbr. Kat. 1-4'!T286),"")</f>
        <v/>
      </c>
      <c r="X286">
        <f t="shared" si="39"/>
        <v>0</v>
      </c>
      <c r="Y286">
        <f t="shared" si="40"/>
        <v>1</v>
      </c>
      <c r="Z286" t="b">
        <f t="shared" si="37"/>
        <v>1</v>
      </c>
      <c r="AA286" t="str">
        <f t="shared" si="38"/>
        <v/>
      </c>
      <c r="AB286" s="234" t="str">
        <f t="shared" si="41"/>
        <v/>
      </c>
    </row>
    <row r="287" spans="1:28" x14ac:dyDescent="0.25">
      <c r="A287" s="486">
        <v>278</v>
      </c>
      <c r="B287" s="550"/>
      <c r="C287" s="71"/>
      <c r="D287" s="71"/>
      <c r="E287" s="638"/>
      <c r="F287" s="447"/>
      <c r="G287" s="448"/>
      <c r="H287" s="221"/>
      <c r="I287" s="125"/>
      <c r="J287" s="191">
        <f>IFERROR(IF(I287="zentral",VLOOKUP(D287,Gebäudekat.!$C$6:$F$72,4,FALSE),0),0)</f>
        <v>0</v>
      </c>
      <c r="K287" s="65"/>
      <c r="L287" s="61"/>
      <c r="M287" s="168"/>
      <c r="N287" s="113" t="str">
        <f>IFERROR(IF(Witterungsbereinigung!F280="","",(W287)),"")</f>
        <v/>
      </c>
      <c r="O287" s="38" t="str">
        <f t="shared" si="35"/>
        <v/>
      </c>
      <c r="P287" s="114" t="str">
        <f t="shared" si="36"/>
        <v/>
      </c>
      <c r="Q287" s="101" t="str">
        <f>IFERROR(IF($P287="","",($P287/VLOOKUP($D287,Gebäudekat.!$C$6:$D$72,2,FALSE))-1),"k.A.")</f>
        <v/>
      </c>
      <c r="R287" t="str">
        <f>IFERROR(VLOOKUP('Schritt 2a Wärmeverbr. Kat. 1-4'!$D287,Gebäudekat.!$C$6:$G$72,5,FALSE),"")</f>
        <v/>
      </c>
      <c r="S287">
        <f>IFERROR(('Schritt 2a Wärmeverbr. Kat. 1-4'!M287-(M287*U287)),"")</f>
        <v>0</v>
      </c>
      <c r="T287">
        <f>IFERROR('Schritt 2a Wärmeverbr. Kat. 1-4'!M287*U287,"")</f>
        <v>0</v>
      </c>
      <c r="U287">
        <f>IF('Schritt 2a Wärmeverbr. Kat. 1-4'!J287="","",'Schritt 2a Wärmeverbr. Kat. 1-4'!J287/100)</f>
        <v>0</v>
      </c>
      <c r="V287" s="36" t="str">
        <f>IF('Schritt 2a Wärmeverbr. Kat. 1-4'!K287&lt;&gt;"",DATE(YEAR('Schritt 2a Wärmeverbr. Kat. 1-4'!K287),MONTH('Schritt 2a Wärmeverbr. Kat. 1-4'!K287),1),"")</f>
        <v/>
      </c>
      <c r="W287" t="str">
        <f>IFERROR(IF(AA287=1,0,S287*Witterungsbereinigung!F280+'Schritt 2a Wärmeverbr. Kat. 1-4'!T287),"")</f>
        <v/>
      </c>
      <c r="X287">
        <f t="shared" si="39"/>
        <v>0</v>
      </c>
      <c r="Y287">
        <f t="shared" si="40"/>
        <v>1</v>
      </c>
      <c r="Z287" t="b">
        <f t="shared" si="37"/>
        <v>1</v>
      </c>
      <c r="AA287" t="str">
        <f t="shared" si="38"/>
        <v/>
      </c>
      <c r="AB287" s="234" t="str">
        <f t="shared" si="41"/>
        <v/>
      </c>
    </row>
    <row r="288" spans="1:28" x14ac:dyDescent="0.25">
      <c r="A288" s="486">
        <v>279</v>
      </c>
      <c r="B288" s="550"/>
      <c r="C288" s="71"/>
      <c r="D288" s="71"/>
      <c r="E288" s="638"/>
      <c r="F288" s="447"/>
      <c r="G288" s="448"/>
      <c r="H288" s="221"/>
      <c r="I288" s="125"/>
      <c r="J288" s="191">
        <f>IFERROR(IF(I288="zentral",VLOOKUP(D288,Gebäudekat.!$C$6:$F$72,4,FALSE),0),0)</f>
        <v>0</v>
      </c>
      <c r="K288" s="65"/>
      <c r="L288" s="61"/>
      <c r="M288" s="168"/>
      <c r="N288" s="113" t="str">
        <f>IFERROR(IF(Witterungsbereinigung!F281="","",(W288)),"")</f>
        <v/>
      </c>
      <c r="O288" s="38" t="str">
        <f t="shared" si="35"/>
        <v/>
      </c>
      <c r="P288" s="114" t="str">
        <f t="shared" si="36"/>
        <v/>
      </c>
      <c r="Q288" s="101" t="str">
        <f>IFERROR(IF($P288="","",($P288/VLOOKUP($D288,Gebäudekat.!$C$6:$D$72,2,FALSE))-1),"k.A.")</f>
        <v/>
      </c>
      <c r="R288" t="str">
        <f>IFERROR(VLOOKUP('Schritt 2a Wärmeverbr. Kat. 1-4'!$D288,Gebäudekat.!$C$6:$G$72,5,FALSE),"")</f>
        <v/>
      </c>
      <c r="S288">
        <f>IFERROR(('Schritt 2a Wärmeverbr. Kat. 1-4'!M288-(M288*U288)),"")</f>
        <v>0</v>
      </c>
      <c r="T288">
        <f>IFERROR('Schritt 2a Wärmeverbr. Kat. 1-4'!M288*U288,"")</f>
        <v>0</v>
      </c>
      <c r="U288">
        <f>IF('Schritt 2a Wärmeverbr. Kat. 1-4'!J288="","",'Schritt 2a Wärmeverbr. Kat. 1-4'!J288/100)</f>
        <v>0</v>
      </c>
      <c r="V288" s="36" t="str">
        <f>IF('Schritt 2a Wärmeverbr. Kat. 1-4'!K288&lt;&gt;"",DATE(YEAR('Schritt 2a Wärmeverbr. Kat. 1-4'!K288),MONTH('Schritt 2a Wärmeverbr. Kat. 1-4'!K288),1),"")</f>
        <v/>
      </c>
      <c r="W288" t="str">
        <f>IFERROR(IF(AA288=1,0,S288*Witterungsbereinigung!F281+'Schritt 2a Wärmeverbr. Kat. 1-4'!T288),"")</f>
        <v/>
      </c>
      <c r="X288">
        <f t="shared" si="39"/>
        <v>0</v>
      </c>
      <c r="Y288">
        <f t="shared" si="40"/>
        <v>1</v>
      </c>
      <c r="Z288" t="b">
        <f t="shared" si="37"/>
        <v>1</v>
      </c>
      <c r="AA288" t="str">
        <f t="shared" si="38"/>
        <v/>
      </c>
      <c r="AB288" s="234" t="str">
        <f t="shared" si="41"/>
        <v/>
      </c>
    </row>
    <row r="289" spans="1:28" x14ac:dyDescent="0.25">
      <c r="A289" s="486">
        <v>280</v>
      </c>
      <c r="B289" s="550"/>
      <c r="C289" s="71"/>
      <c r="D289" s="71"/>
      <c r="E289" s="638"/>
      <c r="F289" s="447"/>
      <c r="G289" s="448"/>
      <c r="H289" s="221"/>
      <c r="I289" s="125"/>
      <c r="J289" s="191">
        <f>IFERROR(IF(I289="zentral",VLOOKUP(D289,Gebäudekat.!$C$6:$F$72,4,FALSE),0),0)</f>
        <v>0</v>
      </c>
      <c r="K289" s="65"/>
      <c r="L289" s="61"/>
      <c r="M289" s="168"/>
      <c r="N289" s="113" t="str">
        <f>IFERROR(IF(Witterungsbereinigung!F282="","",(W289)),"")</f>
        <v/>
      </c>
      <c r="O289" s="38" t="str">
        <f t="shared" si="35"/>
        <v/>
      </c>
      <c r="P289" s="114" t="str">
        <f t="shared" si="36"/>
        <v/>
      </c>
      <c r="Q289" s="101" t="str">
        <f>IFERROR(IF($P289="","",($P289/VLOOKUP($D289,Gebäudekat.!$C$6:$D$72,2,FALSE))-1),"k.A.")</f>
        <v/>
      </c>
      <c r="R289" t="str">
        <f>IFERROR(VLOOKUP('Schritt 2a Wärmeverbr. Kat. 1-4'!$D289,Gebäudekat.!$C$6:$G$72,5,FALSE),"")</f>
        <v/>
      </c>
      <c r="S289">
        <f>IFERROR(('Schritt 2a Wärmeverbr. Kat. 1-4'!M289-(M289*U289)),"")</f>
        <v>0</v>
      </c>
      <c r="T289">
        <f>IFERROR('Schritt 2a Wärmeverbr. Kat. 1-4'!M289*U289,"")</f>
        <v>0</v>
      </c>
      <c r="U289">
        <f>IF('Schritt 2a Wärmeverbr. Kat. 1-4'!J289="","",'Schritt 2a Wärmeverbr. Kat. 1-4'!J289/100)</f>
        <v>0</v>
      </c>
      <c r="V289" s="36" t="str">
        <f>IF('Schritt 2a Wärmeverbr. Kat. 1-4'!K289&lt;&gt;"",DATE(YEAR('Schritt 2a Wärmeverbr. Kat. 1-4'!K289),MONTH('Schritt 2a Wärmeverbr. Kat. 1-4'!K289),1),"")</f>
        <v/>
      </c>
      <c r="W289" t="str">
        <f>IFERROR(IF(AA289=1,0,S289*Witterungsbereinigung!F282+'Schritt 2a Wärmeverbr. Kat. 1-4'!T289),"")</f>
        <v/>
      </c>
      <c r="X289">
        <f t="shared" si="39"/>
        <v>0</v>
      </c>
      <c r="Y289">
        <f t="shared" si="40"/>
        <v>1</v>
      </c>
      <c r="Z289" t="b">
        <f t="shared" si="37"/>
        <v>1</v>
      </c>
      <c r="AA289" t="str">
        <f t="shared" si="38"/>
        <v/>
      </c>
      <c r="AB289" s="234" t="str">
        <f t="shared" si="41"/>
        <v/>
      </c>
    </row>
    <row r="290" spans="1:28" x14ac:dyDescent="0.25">
      <c r="A290" s="486">
        <v>281</v>
      </c>
      <c r="B290" s="550"/>
      <c r="C290" s="71"/>
      <c r="D290" s="71"/>
      <c r="E290" s="638"/>
      <c r="F290" s="447"/>
      <c r="G290" s="448"/>
      <c r="H290" s="221"/>
      <c r="I290" s="125"/>
      <c r="J290" s="191">
        <f>IFERROR(IF(I290="zentral",VLOOKUP(D290,Gebäudekat.!$C$6:$F$72,4,FALSE),0),0)</f>
        <v>0</v>
      </c>
      <c r="K290" s="65"/>
      <c r="L290" s="61"/>
      <c r="M290" s="168"/>
      <c r="N290" s="113" t="str">
        <f>IFERROR(IF(Witterungsbereinigung!F283="","",(W290)),"")</f>
        <v/>
      </c>
      <c r="O290" s="38" t="str">
        <f t="shared" si="35"/>
        <v/>
      </c>
      <c r="P290" s="114" t="str">
        <f t="shared" si="36"/>
        <v/>
      </c>
      <c r="Q290" s="101" t="str">
        <f>IFERROR(IF($P290="","",($P290/VLOOKUP($D290,Gebäudekat.!$C$6:$D$72,2,FALSE))-1),"k.A.")</f>
        <v/>
      </c>
      <c r="R290" t="str">
        <f>IFERROR(VLOOKUP('Schritt 2a Wärmeverbr. Kat. 1-4'!$D290,Gebäudekat.!$C$6:$G$72,5,FALSE),"")</f>
        <v/>
      </c>
      <c r="S290">
        <f>IFERROR(('Schritt 2a Wärmeverbr. Kat. 1-4'!M290-(M290*U290)),"")</f>
        <v>0</v>
      </c>
      <c r="T290">
        <f>IFERROR('Schritt 2a Wärmeverbr. Kat. 1-4'!M290*U290,"")</f>
        <v>0</v>
      </c>
      <c r="U290">
        <f>IF('Schritt 2a Wärmeverbr. Kat. 1-4'!J290="","",'Schritt 2a Wärmeverbr. Kat. 1-4'!J290/100)</f>
        <v>0</v>
      </c>
      <c r="V290" s="36" t="str">
        <f>IF('Schritt 2a Wärmeverbr. Kat. 1-4'!K290&lt;&gt;"",DATE(YEAR('Schritt 2a Wärmeverbr. Kat. 1-4'!K290),MONTH('Schritt 2a Wärmeverbr. Kat. 1-4'!K290),1),"")</f>
        <v/>
      </c>
      <c r="W290" t="str">
        <f>IFERROR(IF(AA290=1,0,S290*Witterungsbereinigung!F283+'Schritt 2a Wärmeverbr. Kat. 1-4'!T290),"")</f>
        <v/>
      </c>
      <c r="X290">
        <f t="shared" si="39"/>
        <v>0</v>
      </c>
      <c r="Y290">
        <f t="shared" si="40"/>
        <v>1</v>
      </c>
      <c r="Z290" t="b">
        <f t="shared" si="37"/>
        <v>1</v>
      </c>
      <c r="AA290" t="str">
        <f t="shared" si="38"/>
        <v/>
      </c>
      <c r="AB290" s="234" t="str">
        <f t="shared" si="41"/>
        <v/>
      </c>
    </row>
    <row r="291" spans="1:28" x14ac:dyDescent="0.25">
      <c r="A291" s="486">
        <v>282</v>
      </c>
      <c r="B291" s="550"/>
      <c r="C291" s="71"/>
      <c r="D291" s="71"/>
      <c r="E291" s="638"/>
      <c r="F291" s="447"/>
      <c r="G291" s="448"/>
      <c r="H291" s="221"/>
      <c r="I291" s="125"/>
      <c r="J291" s="191">
        <f>IFERROR(IF(I291="zentral",VLOOKUP(D291,Gebäudekat.!$C$6:$F$72,4,FALSE),0),0)</f>
        <v>0</v>
      </c>
      <c r="K291" s="65"/>
      <c r="L291" s="61"/>
      <c r="M291" s="168"/>
      <c r="N291" s="113" t="str">
        <f>IFERROR(IF(Witterungsbereinigung!F284="","",(W291)),"")</f>
        <v/>
      </c>
      <c r="O291" s="38" t="str">
        <f t="shared" si="35"/>
        <v/>
      </c>
      <c r="P291" s="114" t="str">
        <f t="shared" si="36"/>
        <v/>
      </c>
      <c r="Q291" s="101" t="str">
        <f>IFERROR(IF($P291="","",($P291/VLOOKUP($D291,Gebäudekat.!$C$6:$D$72,2,FALSE))-1),"k.A.")</f>
        <v/>
      </c>
      <c r="R291" t="str">
        <f>IFERROR(VLOOKUP('Schritt 2a Wärmeverbr. Kat. 1-4'!$D291,Gebäudekat.!$C$6:$G$72,5,FALSE),"")</f>
        <v/>
      </c>
      <c r="S291">
        <f>IFERROR(('Schritt 2a Wärmeverbr. Kat. 1-4'!M291-(M291*U291)),"")</f>
        <v>0</v>
      </c>
      <c r="T291">
        <f>IFERROR('Schritt 2a Wärmeverbr. Kat. 1-4'!M291*U291,"")</f>
        <v>0</v>
      </c>
      <c r="U291">
        <f>IF('Schritt 2a Wärmeverbr. Kat. 1-4'!J291="","",'Schritt 2a Wärmeverbr. Kat. 1-4'!J291/100)</f>
        <v>0</v>
      </c>
      <c r="V291" s="36" t="str">
        <f>IF('Schritt 2a Wärmeverbr. Kat. 1-4'!K291&lt;&gt;"",DATE(YEAR('Schritt 2a Wärmeverbr. Kat. 1-4'!K291),MONTH('Schritt 2a Wärmeverbr. Kat. 1-4'!K291),1),"")</f>
        <v/>
      </c>
      <c r="W291" t="str">
        <f>IFERROR(IF(AA291=1,0,S291*Witterungsbereinigung!F284+'Schritt 2a Wärmeverbr. Kat. 1-4'!T291),"")</f>
        <v/>
      </c>
      <c r="X291">
        <f t="shared" si="39"/>
        <v>0</v>
      </c>
      <c r="Y291">
        <f t="shared" si="40"/>
        <v>1</v>
      </c>
      <c r="Z291" t="b">
        <f t="shared" si="37"/>
        <v>1</v>
      </c>
      <c r="AA291" t="str">
        <f t="shared" si="38"/>
        <v/>
      </c>
      <c r="AB291" s="234" t="str">
        <f t="shared" si="41"/>
        <v/>
      </c>
    </row>
    <row r="292" spans="1:28" x14ac:dyDescent="0.25">
      <c r="A292" s="486">
        <v>283</v>
      </c>
      <c r="B292" s="550"/>
      <c r="C292" s="71"/>
      <c r="D292" s="71"/>
      <c r="E292" s="638"/>
      <c r="F292" s="447"/>
      <c r="G292" s="448"/>
      <c r="H292" s="221"/>
      <c r="I292" s="125"/>
      <c r="J292" s="191">
        <f>IFERROR(IF(I292="zentral",VLOOKUP(D292,Gebäudekat.!$C$6:$F$72,4,FALSE),0),0)</f>
        <v>0</v>
      </c>
      <c r="K292" s="65"/>
      <c r="L292" s="61"/>
      <c r="M292" s="168"/>
      <c r="N292" s="113" t="str">
        <f>IFERROR(IF(Witterungsbereinigung!F285="","",(W292)),"")</f>
        <v/>
      </c>
      <c r="O292" s="38" t="str">
        <f t="shared" si="35"/>
        <v/>
      </c>
      <c r="P292" s="114" t="str">
        <f t="shared" si="36"/>
        <v/>
      </c>
      <c r="Q292" s="101" t="str">
        <f>IFERROR(IF($P292="","",($P292/VLOOKUP($D292,Gebäudekat.!$C$6:$D$72,2,FALSE))-1),"k.A.")</f>
        <v/>
      </c>
      <c r="R292" t="str">
        <f>IFERROR(VLOOKUP('Schritt 2a Wärmeverbr. Kat. 1-4'!$D292,Gebäudekat.!$C$6:$G$72,5,FALSE),"")</f>
        <v/>
      </c>
      <c r="S292">
        <f>IFERROR(('Schritt 2a Wärmeverbr. Kat. 1-4'!M292-(M292*U292)),"")</f>
        <v>0</v>
      </c>
      <c r="T292">
        <f>IFERROR('Schritt 2a Wärmeverbr. Kat. 1-4'!M292*U292,"")</f>
        <v>0</v>
      </c>
      <c r="U292">
        <f>IF('Schritt 2a Wärmeverbr. Kat. 1-4'!J292="","",'Schritt 2a Wärmeverbr. Kat. 1-4'!J292/100)</f>
        <v>0</v>
      </c>
      <c r="V292" s="36" t="str">
        <f>IF('Schritt 2a Wärmeverbr. Kat. 1-4'!K292&lt;&gt;"",DATE(YEAR('Schritt 2a Wärmeverbr. Kat. 1-4'!K292),MONTH('Schritt 2a Wärmeverbr. Kat. 1-4'!K292),1),"")</f>
        <v/>
      </c>
      <c r="W292" t="str">
        <f>IFERROR(IF(AA292=1,0,S292*Witterungsbereinigung!F285+'Schritt 2a Wärmeverbr. Kat. 1-4'!T292),"")</f>
        <v/>
      </c>
      <c r="X292">
        <f t="shared" si="39"/>
        <v>0</v>
      </c>
      <c r="Y292">
        <f t="shared" si="40"/>
        <v>1</v>
      </c>
      <c r="Z292" t="b">
        <f t="shared" si="37"/>
        <v>1</v>
      </c>
      <c r="AA292" t="str">
        <f t="shared" si="38"/>
        <v/>
      </c>
      <c r="AB292" s="234" t="str">
        <f t="shared" si="41"/>
        <v/>
      </c>
    </row>
    <row r="293" spans="1:28" x14ac:dyDescent="0.25">
      <c r="A293" s="486">
        <v>284</v>
      </c>
      <c r="B293" s="550"/>
      <c r="C293" s="71"/>
      <c r="D293" s="71"/>
      <c r="E293" s="638"/>
      <c r="F293" s="447"/>
      <c r="G293" s="448"/>
      <c r="H293" s="221"/>
      <c r="I293" s="125"/>
      <c r="J293" s="191">
        <f>IFERROR(IF(I293="zentral",VLOOKUP(D293,Gebäudekat.!$C$6:$F$72,4,FALSE),0),0)</f>
        <v>0</v>
      </c>
      <c r="K293" s="65"/>
      <c r="L293" s="61"/>
      <c r="M293" s="168"/>
      <c r="N293" s="113" t="str">
        <f>IFERROR(IF(Witterungsbereinigung!F286="","",(W293)),"")</f>
        <v/>
      </c>
      <c r="O293" s="38" t="str">
        <f t="shared" si="35"/>
        <v/>
      </c>
      <c r="P293" s="114" t="str">
        <f t="shared" si="36"/>
        <v/>
      </c>
      <c r="Q293" s="101" t="str">
        <f>IFERROR(IF($P293="","",($P293/VLOOKUP($D293,Gebäudekat.!$C$6:$D$72,2,FALSE))-1),"k.A.")</f>
        <v/>
      </c>
      <c r="R293" t="str">
        <f>IFERROR(VLOOKUP('Schritt 2a Wärmeverbr. Kat. 1-4'!$D293,Gebäudekat.!$C$6:$G$72,5,FALSE),"")</f>
        <v/>
      </c>
      <c r="S293">
        <f>IFERROR(('Schritt 2a Wärmeverbr. Kat. 1-4'!M293-(M293*U293)),"")</f>
        <v>0</v>
      </c>
      <c r="T293">
        <f>IFERROR('Schritt 2a Wärmeverbr. Kat. 1-4'!M293*U293,"")</f>
        <v>0</v>
      </c>
      <c r="U293">
        <f>IF('Schritt 2a Wärmeverbr. Kat. 1-4'!J293="","",'Schritt 2a Wärmeverbr. Kat. 1-4'!J293/100)</f>
        <v>0</v>
      </c>
      <c r="V293" s="36" t="str">
        <f>IF('Schritt 2a Wärmeverbr. Kat. 1-4'!K293&lt;&gt;"",DATE(YEAR('Schritt 2a Wärmeverbr. Kat. 1-4'!K293),MONTH('Schritt 2a Wärmeverbr. Kat. 1-4'!K293),1),"")</f>
        <v/>
      </c>
      <c r="W293" t="str">
        <f>IFERROR(IF(AA293=1,0,S293*Witterungsbereinigung!F286+'Schritt 2a Wärmeverbr. Kat. 1-4'!T293),"")</f>
        <v/>
      </c>
      <c r="X293">
        <f t="shared" si="39"/>
        <v>0</v>
      </c>
      <c r="Y293">
        <f t="shared" si="40"/>
        <v>1</v>
      </c>
      <c r="Z293" t="b">
        <f t="shared" si="37"/>
        <v>1</v>
      </c>
      <c r="AA293" t="str">
        <f t="shared" si="38"/>
        <v/>
      </c>
      <c r="AB293" s="234" t="str">
        <f t="shared" si="41"/>
        <v/>
      </c>
    </row>
    <row r="294" spans="1:28" x14ac:dyDescent="0.25">
      <c r="A294" s="486">
        <v>285</v>
      </c>
      <c r="B294" s="550"/>
      <c r="C294" s="71"/>
      <c r="D294" s="71"/>
      <c r="E294" s="638"/>
      <c r="F294" s="447"/>
      <c r="G294" s="448"/>
      <c r="H294" s="221"/>
      <c r="I294" s="125"/>
      <c r="J294" s="191">
        <f>IFERROR(IF(I294="zentral",VLOOKUP(D294,Gebäudekat.!$C$6:$F$72,4,FALSE),0),0)</f>
        <v>0</v>
      </c>
      <c r="K294" s="65"/>
      <c r="L294" s="61"/>
      <c r="M294" s="168"/>
      <c r="N294" s="113" t="str">
        <f>IFERROR(IF(Witterungsbereinigung!F287="","",(W294)),"")</f>
        <v/>
      </c>
      <c r="O294" s="38" t="str">
        <f t="shared" si="35"/>
        <v/>
      </c>
      <c r="P294" s="114" t="str">
        <f t="shared" si="36"/>
        <v/>
      </c>
      <c r="Q294" s="101" t="str">
        <f>IFERROR(IF($P294="","",($P294/VLOOKUP($D294,Gebäudekat.!$C$6:$D$72,2,FALSE))-1),"k.A.")</f>
        <v/>
      </c>
      <c r="R294" t="str">
        <f>IFERROR(VLOOKUP('Schritt 2a Wärmeverbr. Kat. 1-4'!$D294,Gebäudekat.!$C$6:$G$72,5,FALSE),"")</f>
        <v/>
      </c>
      <c r="S294">
        <f>IFERROR(('Schritt 2a Wärmeverbr. Kat. 1-4'!M294-(M294*U294)),"")</f>
        <v>0</v>
      </c>
      <c r="T294">
        <f>IFERROR('Schritt 2a Wärmeverbr. Kat. 1-4'!M294*U294,"")</f>
        <v>0</v>
      </c>
      <c r="U294">
        <f>IF('Schritt 2a Wärmeverbr. Kat. 1-4'!J294="","",'Schritt 2a Wärmeverbr. Kat. 1-4'!J294/100)</f>
        <v>0</v>
      </c>
      <c r="V294" s="36" t="str">
        <f>IF('Schritt 2a Wärmeverbr. Kat. 1-4'!K294&lt;&gt;"",DATE(YEAR('Schritt 2a Wärmeverbr. Kat. 1-4'!K294),MONTH('Schritt 2a Wärmeverbr. Kat. 1-4'!K294),1),"")</f>
        <v/>
      </c>
      <c r="W294" t="str">
        <f>IFERROR(IF(AA294=1,0,S294*Witterungsbereinigung!F287+'Schritt 2a Wärmeverbr. Kat. 1-4'!T294),"")</f>
        <v/>
      </c>
      <c r="X294">
        <f t="shared" si="39"/>
        <v>0</v>
      </c>
      <c r="Y294">
        <f t="shared" si="40"/>
        <v>1</v>
      </c>
      <c r="Z294" t="b">
        <f t="shared" si="37"/>
        <v>1</v>
      </c>
      <c r="AA294" t="str">
        <f t="shared" si="38"/>
        <v/>
      </c>
      <c r="AB294" s="234" t="str">
        <f t="shared" si="41"/>
        <v/>
      </c>
    </row>
    <row r="295" spans="1:28" x14ac:dyDescent="0.25">
      <c r="A295" s="486">
        <v>286</v>
      </c>
      <c r="B295" s="550"/>
      <c r="C295" s="71"/>
      <c r="D295" s="71"/>
      <c r="E295" s="638"/>
      <c r="F295" s="447"/>
      <c r="G295" s="448"/>
      <c r="H295" s="221"/>
      <c r="I295" s="125"/>
      <c r="J295" s="191">
        <f>IFERROR(IF(I295="zentral",VLOOKUP(D295,Gebäudekat.!$C$6:$F$72,4,FALSE),0),0)</f>
        <v>0</v>
      </c>
      <c r="K295" s="65"/>
      <c r="L295" s="61"/>
      <c r="M295" s="168"/>
      <c r="N295" s="113" t="str">
        <f>IFERROR(IF(Witterungsbereinigung!F288="","",(W295)),"")</f>
        <v/>
      </c>
      <c r="O295" s="38" t="str">
        <f t="shared" si="35"/>
        <v/>
      </c>
      <c r="P295" s="114" t="str">
        <f t="shared" si="36"/>
        <v/>
      </c>
      <c r="Q295" s="101" t="str">
        <f>IFERROR(IF($P295="","",($P295/VLOOKUP($D295,Gebäudekat.!$C$6:$D$72,2,FALSE))-1),"k.A.")</f>
        <v/>
      </c>
      <c r="R295" t="str">
        <f>IFERROR(VLOOKUP('Schritt 2a Wärmeverbr. Kat. 1-4'!$D295,Gebäudekat.!$C$6:$G$72,5,FALSE),"")</f>
        <v/>
      </c>
      <c r="S295">
        <f>IFERROR(('Schritt 2a Wärmeverbr. Kat. 1-4'!M295-(M295*U295)),"")</f>
        <v>0</v>
      </c>
      <c r="T295">
        <f>IFERROR('Schritt 2a Wärmeverbr. Kat. 1-4'!M295*U295,"")</f>
        <v>0</v>
      </c>
      <c r="U295">
        <f>IF('Schritt 2a Wärmeverbr. Kat. 1-4'!J295="","",'Schritt 2a Wärmeverbr. Kat. 1-4'!J295/100)</f>
        <v>0</v>
      </c>
      <c r="V295" s="36" t="str">
        <f>IF('Schritt 2a Wärmeverbr. Kat. 1-4'!K295&lt;&gt;"",DATE(YEAR('Schritt 2a Wärmeverbr. Kat. 1-4'!K295),MONTH('Schritt 2a Wärmeverbr. Kat. 1-4'!K295),1),"")</f>
        <v/>
      </c>
      <c r="W295" t="str">
        <f>IFERROR(IF(AA295=1,0,S295*Witterungsbereinigung!F288+'Schritt 2a Wärmeverbr. Kat. 1-4'!T295),"")</f>
        <v/>
      </c>
      <c r="X295">
        <f t="shared" si="39"/>
        <v>0</v>
      </c>
      <c r="Y295">
        <f t="shared" si="40"/>
        <v>1</v>
      </c>
      <c r="Z295" t="b">
        <f t="shared" si="37"/>
        <v>1</v>
      </c>
      <c r="AA295" t="str">
        <f t="shared" si="38"/>
        <v/>
      </c>
      <c r="AB295" s="234" t="str">
        <f t="shared" si="41"/>
        <v/>
      </c>
    </row>
    <row r="296" spans="1:28" x14ac:dyDescent="0.25">
      <c r="A296" s="486">
        <v>287</v>
      </c>
      <c r="B296" s="550"/>
      <c r="C296" s="71"/>
      <c r="D296" s="71"/>
      <c r="E296" s="638"/>
      <c r="F296" s="447"/>
      <c r="G296" s="448"/>
      <c r="H296" s="221"/>
      <c r="I296" s="125"/>
      <c r="J296" s="191">
        <f>IFERROR(IF(I296="zentral",VLOOKUP(D296,Gebäudekat.!$C$6:$F$72,4,FALSE),0),0)</f>
        <v>0</v>
      </c>
      <c r="K296" s="65"/>
      <c r="L296" s="61"/>
      <c r="M296" s="168"/>
      <c r="N296" s="113" t="str">
        <f>IFERROR(IF(Witterungsbereinigung!F289="","",(W296)),"")</f>
        <v/>
      </c>
      <c r="O296" s="38" t="str">
        <f t="shared" si="35"/>
        <v/>
      </c>
      <c r="P296" s="114" t="str">
        <f t="shared" si="36"/>
        <v/>
      </c>
      <c r="Q296" s="101" t="str">
        <f>IFERROR(IF($P296="","",($P296/VLOOKUP($D296,Gebäudekat.!$C$6:$D$72,2,FALSE))-1),"k.A.")</f>
        <v/>
      </c>
      <c r="R296" t="str">
        <f>IFERROR(VLOOKUP('Schritt 2a Wärmeverbr. Kat. 1-4'!$D296,Gebäudekat.!$C$6:$G$72,5,FALSE),"")</f>
        <v/>
      </c>
      <c r="S296">
        <f>IFERROR(('Schritt 2a Wärmeverbr. Kat. 1-4'!M296-(M296*U296)),"")</f>
        <v>0</v>
      </c>
      <c r="T296">
        <f>IFERROR('Schritt 2a Wärmeverbr. Kat. 1-4'!M296*U296,"")</f>
        <v>0</v>
      </c>
      <c r="U296">
        <f>IF('Schritt 2a Wärmeverbr. Kat. 1-4'!J296="","",'Schritt 2a Wärmeverbr. Kat. 1-4'!J296/100)</f>
        <v>0</v>
      </c>
      <c r="V296" s="36" t="str">
        <f>IF('Schritt 2a Wärmeverbr. Kat. 1-4'!K296&lt;&gt;"",DATE(YEAR('Schritt 2a Wärmeverbr. Kat. 1-4'!K296),MONTH('Schritt 2a Wärmeverbr. Kat. 1-4'!K296),1),"")</f>
        <v/>
      </c>
      <c r="W296" t="str">
        <f>IFERROR(IF(AA296=1,0,S296*Witterungsbereinigung!F289+'Schritt 2a Wärmeverbr. Kat. 1-4'!T296),"")</f>
        <v/>
      </c>
      <c r="X296">
        <f t="shared" si="39"/>
        <v>0</v>
      </c>
      <c r="Y296">
        <f t="shared" si="40"/>
        <v>1</v>
      </c>
      <c r="Z296" t="b">
        <f t="shared" si="37"/>
        <v>1</v>
      </c>
      <c r="AA296" t="str">
        <f t="shared" si="38"/>
        <v/>
      </c>
      <c r="AB296" s="234" t="str">
        <f t="shared" si="41"/>
        <v/>
      </c>
    </row>
    <row r="297" spans="1:28" x14ac:dyDescent="0.25">
      <c r="A297" s="486">
        <v>288</v>
      </c>
      <c r="B297" s="550"/>
      <c r="C297" s="71"/>
      <c r="D297" s="71"/>
      <c r="E297" s="638"/>
      <c r="F297" s="447"/>
      <c r="G297" s="448"/>
      <c r="H297" s="221"/>
      <c r="I297" s="125"/>
      <c r="J297" s="191">
        <f>IFERROR(IF(I297="zentral",VLOOKUP(D297,Gebäudekat.!$C$6:$F$72,4,FALSE),0),0)</f>
        <v>0</v>
      </c>
      <c r="K297" s="65"/>
      <c r="L297" s="61"/>
      <c r="M297" s="168"/>
      <c r="N297" s="113" t="str">
        <f>IFERROR(IF(Witterungsbereinigung!F290="","",(W297)),"")</f>
        <v/>
      </c>
      <c r="O297" s="38" t="str">
        <f t="shared" si="35"/>
        <v/>
      </c>
      <c r="P297" s="114" t="str">
        <f t="shared" si="36"/>
        <v/>
      </c>
      <c r="Q297" s="101" t="str">
        <f>IFERROR(IF($P297="","",($P297/VLOOKUP($D297,Gebäudekat.!$C$6:$D$72,2,FALSE))-1),"k.A.")</f>
        <v/>
      </c>
      <c r="R297" t="str">
        <f>IFERROR(VLOOKUP('Schritt 2a Wärmeverbr. Kat. 1-4'!$D297,Gebäudekat.!$C$6:$G$72,5,FALSE),"")</f>
        <v/>
      </c>
      <c r="S297">
        <f>IFERROR(('Schritt 2a Wärmeverbr. Kat. 1-4'!M297-(M297*U297)),"")</f>
        <v>0</v>
      </c>
      <c r="T297">
        <f>IFERROR('Schritt 2a Wärmeverbr. Kat. 1-4'!M297*U297,"")</f>
        <v>0</v>
      </c>
      <c r="U297">
        <f>IF('Schritt 2a Wärmeverbr. Kat. 1-4'!J297="","",'Schritt 2a Wärmeverbr. Kat. 1-4'!J297/100)</f>
        <v>0</v>
      </c>
      <c r="V297" s="36" t="str">
        <f>IF('Schritt 2a Wärmeverbr. Kat. 1-4'!K297&lt;&gt;"",DATE(YEAR('Schritt 2a Wärmeverbr. Kat. 1-4'!K297),MONTH('Schritt 2a Wärmeverbr. Kat. 1-4'!K297),1),"")</f>
        <v/>
      </c>
      <c r="W297" t="str">
        <f>IFERROR(IF(AA297=1,0,S297*Witterungsbereinigung!F290+'Schritt 2a Wärmeverbr. Kat. 1-4'!T297),"")</f>
        <v/>
      </c>
      <c r="X297">
        <f t="shared" si="39"/>
        <v>0</v>
      </c>
      <c r="Y297">
        <f t="shared" si="40"/>
        <v>1</v>
      </c>
      <c r="Z297" t="b">
        <f t="shared" si="37"/>
        <v>1</v>
      </c>
      <c r="AA297" t="str">
        <f t="shared" si="38"/>
        <v/>
      </c>
      <c r="AB297" s="234" t="str">
        <f t="shared" si="41"/>
        <v/>
      </c>
    </row>
    <row r="298" spans="1:28" x14ac:dyDescent="0.25">
      <c r="A298" s="486">
        <v>289</v>
      </c>
      <c r="B298" s="550"/>
      <c r="C298" s="71"/>
      <c r="D298" s="71"/>
      <c r="E298" s="638"/>
      <c r="F298" s="447"/>
      <c r="G298" s="448"/>
      <c r="H298" s="221"/>
      <c r="I298" s="125"/>
      <c r="J298" s="191">
        <f>IFERROR(IF(I298="zentral",VLOOKUP(D298,Gebäudekat.!$C$6:$F$72,4,FALSE),0),0)</f>
        <v>0</v>
      </c>
      <c r="K298" s="65"/>
      <c r="L298" s="61"/>
      <c r="M298" s="168"/>
      <c r="N298" s="113" t="str">
        <f>IFERROR(IF(Witterungsbereinigung!F291="","",(W298)),"")</f>
        <v/>
      </c>
      <c r="O298" s="38" t="str">
        <f t="shared" si="35"/>
        <v/>
      </c>
      <c r="P298" s="114" t="str">
        <f t="shared" si="36"/>
        <v/>
      </c>
      <c r="Q298" s="101" t="str">
        <f>IFERROR(IF($P298="","",($P298/VLOOKUP($D298,Gebäudekat.!$C$6:$D$72,2,FALSE))-1),"k.A.")</f>
        <v/>
      </c>
      <c r="R298" t="str">
        <f>IFERROR(VLOOKUP('Schritt 2a Wärmeverbr. Kat. 1-4'!$D298,Gebäudekat.!$C$6:$G$72,5,FALSE),"")</f>
        <v/>
      </c>
      <c r="S298">
        <f>IFERROR(('Schritt 2a Wärmeverbr. Kat. 1-4'!M298-(M298*U298)),"")</f>
        <v>0</v>
      </c>
      <c r="T298">
        <f>IFERROR('Schritt 2a Wärmeverbr. Kat. 1-4'!M298*U298,"")</f>
        <v>0</v>
      </c>
      <c r="U298">
        <f>IF('Schritt 2a Wärmeverbr. Kat. 1-4'!J298="","",'Schritt 2a Wärmeverbr. Kat. 1-4'!J298/100)</f>
        <v>0</v>
      </c>
      <c r="V298" s="36" t="str">
        <f>IF('Schritt 2a Wärmeverbr. Kat. 1-4'!K298&lt;&gt;"",DATE(YEAR('Schritt 2a Wärmeverbr. Kat. 1-4'!K298),MONTH('Schritt 2a Wärmeverbr. Kat. 1-4'!K298),1),"")</f>
        <v/>
      </c>
      <c r="W298" t="str">
        <f>IFERROR(IF(AA298=1,0,S298*Witterungsbereinigung!F291+'Schritt 2a Wärmeverbr. Kat. 1-4'!T298),"")</f>
        <v/>
      </c>
      <c r="X298">
        <f t="shared" si="39"/>
        <v>0</v>
      </c>
      <c r="Y298">
        <f t="shared" si="40"/>
        <v>1</v>
      </c>
      <c r="Z298" t="b">
        <f t="shared" si="37"/>
        <v>1</v>
      </c>
      <c r="AA298" t="str">
        <f t="shared" si="38"/>
        <v/>
      </c>
      <c r="AB298" s="234" t="str">
        <f t="shared" si="41"/>
        <v/>
      </c>
    </row>
    <row r="299" spans="1:28" x14ac:dyDescent="0.25">
      <c r="A299" s="486">
        <v>290</v>
      </c>
      <c r="B299" s="550"/>
      <c r="C299" s="71"/>
      <c r="D299" s="71"/>
      <c r="E299" s="638"/>
      <c r="F299" s="447"/>
      <c r="G299" s="448"/>
      <c r="H299" s="221"/>
      <c r="I299" s="125"/>
      <c r="J299" s="191">
        <f>IFERROR(IF(I299="zentral",VLOOKUP(D299,Gebäudekat.!$C$6:$F$72,4,FALSE),0),0)</f>
        <v>0</v>
      </c>
      <c r="K299" s="65"/>
      <c r="L299" s="61"/>
      <c r="M299" s="168"/>
      <c r="N299" s="113" t="str">
        <f>IFERROR(IF(Witterungsbereinigung!F292="","",(W299)),"")</f>
        <v/>
      </c>
      <c r="O299" s="38" t="str">
        <f t="shared" si="35"/>
        <v/>
      </c>
      <c r="P299" s="114" t="str">
        <f t="shared" si="36"/>
        <v/>
      </c>
      <c r="Q299" s="101" t="str">
        <f>IFERROR(IF($P299="","",($P299/VLOOKUP($D299,Gebäudekat.!$C$6:$D$72,2,FALSE))-1),"k.A.")</f>
        <v/>
      </c>
      <c r="R299" t="str">
        <f>IFERROR(VLOOKUP('Schritt 2a Wärmeverbr. Kat. 1-4'!$D299,Gebäudekat.!$C$6:$G$72,5,FALSE),"")</f>
        <v/>
      </c>
      <c r="S299">
        <f>IFERROR(('Schritt 2a Wärmeverbr. Kat. 1-4'!M299-(M299*U299)),"")</f>
        <v>0</v>
      </c>
      <c r="T299">
        <f>IFERROR('Schritt 2a Wärmeverbr. Kat. 1-4'!M299*U299,"")</f>
        <v>0</v>
      </c>
      <c r="U299">
        <f>IF('Schritt 2a Wärmeverbr. Kat. 1-4'!J299="","",'Schritt 2a Wärmeverbr. Kat. 1-4'!J299/100)</f>
        <v>0</v>
      </c>
      <c r="V299" s="36" t="str">
        <f>IF('Schritt 2a Wärmeverbr. Kat. 1-4'!K299&lt;&gt;"",DATE(YEAR('Schritt 2a Wärmeverbr. Kat. 1-4'!K299),MONTH('Schritt 2a Wärmeverbr. Kat. 1-4'!K299),1),"")</f>
        <v/>
      </c>
      <c r="W299" t="str">
        <f>IFERROR(IF(AA299=1,0,S299*Witterungsbereinigung!F292+'Schritt 2a Wärmeverbr. Kat. 1-4'!T299),"")</f>
        <v/>
      </c>
      <c r="X299">
        <f t="shared" si="39"/>
        <v>0</v>
      </c>
      <c r="Y299">
        <f t="shared" si="40"/>
        <v>1</v>
      </c>
      <c r="Z299" t="b">
        <f t="shared" si="37"/>
        <v>1</v>
      </c>
      <c r="AA299" t="str">
        <f t="shared" si="38"/>
        <v/>
      </c>
      <c r="AB299" s="234" t="str">
        <f t="shared" si="41"/>
        <v/>
      </c>
    </row>
    <row r="300" spans="1:28" x14ac:dyDescent="0.25">
      <c r="A300" s="486">
        <v>291</v>
      </c>
      <c r="B300" s="550"/>
      <c r="C300" s="71"/>
      <c r="D300" s="71"/>
      <c r="E300" s="638"/>
      <c r="F300" s="447"/>
      <c r="G300" s="448"/>
      <c r="H300" s="221"/>
      <c r="I300" s="125"/>
      <c r="J300" s="191">
        <f>IFERROR(IF(I300="zentral",VLOOKUP(D300,Gebäudekat.!$C$6:$F$72,4,FALSE),0),0)</f>
        <v>0</v>
      </c>
      <c r="K300" s="65"/>
      <c r="L300" s="61"/>
      <c r="M300" s="168"/>
      <c r="N300" s="113" t="str">
        <f>IFERROR(IF(Witterungsbereinigung!F293="","",(W300)),"")</f>
        <v/>
      </c>
      <c r="O300" s="38" t="str">
        <f t="shared" si="35"/>
        <v/>
      </c>
      <c r="P300" s="114" t="str">
        <f t="shared" si="36"/>
        <v/>
      </c>
      <c r="Q300" s="101" t="str">
        <f>IFERROR(IF($P300="","",($P300/VLOOKUP($D300,Gebäudekat.!$C$6:$D$72,2,FALSE))-1),"k.A.")</f>
        <v/>
      </c>
      <c r="R300" t="str">
        <f>IFERROR(VLOOKUP('Schritt 2a Wärmeverbr. Kat. 1-4'!$D300,Gebäudekat.!$C$6:$G$72,5,FALSE),"")</f>
        <v/>
      </c>
      <c r="S300">
        <f>IFERROR(('Schritt 2a Wärmeverbr. Kat. 1-4'!M300-(M300*U300)),"")</f>
        <v>0</v>
      </c>
      <c r="T300">
        <f>IFERROR('Schritt 2a Wärmeverbr. Kat. 1-4'!M300*U300,"")</f>
        <v>0</v>
      </c>
      <c r="U300">
        <f>IF('Schritt 2a Wärmeverbr. Kat. 1-4'!J300="","",'Schritt 2a Wärmeverbr. Kat. 1-4'!J300/100)</f>
        <v>0</v>
      </c>
      <c r="V300" s="36" t="str">
        <f>IF('Schritt 2a Wärmeverbr. Kat. 1-4'!K300&lt;&gt;"",DATE(YEAR('Schritt 2a Wärmeverbr. Kat. 1-4'!K300),MONTH('Schritt 2a Wärmeverbr. Kat. 1-4'!K300),1),"")</f>
        <v/>
      </c>
      <c r="W300" t="str">
        <f>IFERROR(IF(AA300=1,0,S300*Witterungsbereinigung!F293+'Schritt 2a Wärmeverbr. Kat. 1-4'!T300),"")</f>
        <v/>
      </c>
      <c r="X300">
        <f t="shared" si="39"/>
        <v>0</v>
      </c>
      <c r="Y300">
        <f t="shared" si="40"/>
        <v>1</v>
      </c>
      <c r="Z300" t="b">
        <f t="shared" si="37"/>
        <v>1</v>
      </c>
      <c r="AA300" t="str">
        <f t="shared" si="38"/>
        <v/>
      </c>
      <c r="AB300" s="234" t="str">
        <f t="shared" si="41"/>
        <v/>
      </c>
    </row>
    <row r="301" spans="1:28" x14ac:dyDescent="0.25">
      <c r="A301" s="486">
        <v>292</v>
      </c>
      <c r="B301" s="550"/>
      <c r="C301" s="71"/>
      <c r="D301" s="71"/>
      <c r="E301" s="638"/>
      <c r="F301" s="447"/>
      <c r="G301" s="448"/>
      <c r="H301" s="221"/>
      <c r="I301" s="125"/>
      <c r="J301" s="191">
        <f>IFERROR(IF(I301="zentral",VLOOKUP(D301,Gebäudekat.!$C$6:$F$72,4,FALSE),0),0)</f>
        <v>0</v>
      </c>
      <c r="K301" s="65"/>
      <c r="L301" s="61"/>
      <c r="M301" s="168"/>
      <c r="N301" s="113" t="str">
        <f>IFERROR(IF(Witterungsbereinigung!F294="","",(W301)),"")</f>
        <v/>
      </c>
      <c r="O301" s="38" t="str">
        <f t="shared" si="35"/>
        <v/>
      </c>
      <c r="P301" s="114" t="str">
        <f t="shared" si="36"/>
        <v/>
      </c>
      <c r="Q301" s="101" t="str">
        <f>IFERROR(IF($P301="","",($P301/VLOOKUP($D301,Gebäudekat.!$C$6:$D$72,2,FALSE))-1),"k.A.")</f>
        <v/>
      </c>
      <c r="R301" t="str">
        <f>IFERROR(VLOOKUP('Schritt 2a Wärmeverbr. Kat. 1-4'!$D301,Gebäudekat.!$C$6:$G$72,5,FALSE),"")</f>
        <v/>
      </c>
      <c r="S301">
        <f>IFERROR(('Schritt 2a Wärmeverbr. Kat. 1-4'!M301-(M301*U301)),"")</f>
        <v>0</v>
      </c>
      <c r="T301">
        <f>IFERROR('Schritt 2a Wärmeverbr. Kat. 1-4'!M301*U301,"")</f>
        <v>0</v>
      </c>
      <c r="U301">
        <f>IF('Schritt 2a Wärmeverbr. Kat. 1-4'!J301="","",'Schritt 2a Wärmeverbr. Kat. 1-4'!J301/100)</f>
        <v>0</v>
      </c>
      <c r="V301" s="36" t="str">
        <f>IF('Schritt 2a Wärmeverbr. Kat. 1-4'!K301&lt;&gt;"",DATE(YEAR('Schritt 2a Wärmeverbr. Kat. 1-4'!K301),MONTH('Schritt 2a Wärmeverbr. Kat. 1-4'!K301),1),"")</f>
        <v/>
      </c>
      <c r="W301" t="str">
        <f>IFERROR(IF(AA301=1,0,S301*Witterungsbereinigung!F294+'Schritt 2a Wärmeverbr. Kat. 1-4'!T301),"")</f>
        <v/>
      </c>
      <c r="X301">
        <f t="shared" si="39"/>
        <v>0</v>
      </c>
      <c r="Y301">
        <f t="shared" si="40"/>
        <v>1</v>
      </c>
      <c r="Z301" t="b">
        <f t="shared" si="37"/>
        <v>1</v>
      </c>
      <c r="AA301" t="str">
        <f t="shared" si="38"/>
        <v/>
      </c>
      <c r="AB301" s="234" t="str">
        <f t="shared" si="41"/>
        <v/>
      </c>
    </row>
    <row r="302" spans="1:28" x14ac:dyDescent="0.25">
      <c r="A302" s="486">
        <v>293</v>
      </c>
      <c r="B302" s="550"/>
      <c r="C302" s="71"/>
      <c r="D302" s="71"/>
      <c r="E302" s="638"/>
      <c r="F302" s="447"/>
      <c r="G302" s="448"/>
      <c r="H302" s="221"/>
      <c r="I302" s="125"/>
      <c r="J302" s="191">
        <f>IFERROR(IF(I302="zentral",VLOOKUP(D302,Gebäudekat.!$C$6:$F$72,4,FALSE),0),0)</f>
        <v>0</v>
      </c>
      <c r="K302" s="65"/>
      <c r="L302" s="61"/>
      <c r="M302" s="168"/>
      <c r="N302" s="113" t="str">
        <f>IFERROR(IF(Witterungsbereinigung!F295="","",(W302)),"")</f>
        <v/>
      </c>
      <c r="O302" s="38" t="str">
        <f t="shared" si="35"/>
        <v/>
      </c>
      <c r="P302" s="114" t="str">
        <f t="shared" si="36"/>
        <v/>
      </c>
      <c r="Q302" s="101" t="str">
        <f>IFERROR(IF($P302="","",($P302/VLOOKUP($D302,Gebäudekat.!$C$6:$D$72,2,FALSE))-1),"k.A.")</f>
        <v/>
      </c>
      <c r="R302" t="str">
        <f>IFERROR(VLOOKUP('Schritt 2a Wärmeverbr. Kat. 1-4'!$D302,Gebäudekat.!$C$6:$G$72,5,FALSE),"")</f>
        <v/>
      </c>
      <c r="S302">
        <f>IFERROR(('Schritt 2a Wärmeverbr. Kat. 1-4'!M302-(M302*U302)),"")</f>
        <v>0</v>
      </c>
      <c r="T302">
        <f>IFERROR('Schritt 2a Wärmeverbr. Kat. 1-4'!M302*U302,"")</f>
        <v>0</v>
      </c>
      <c r="U302">
        <f>IF('Schritt 2a Wärmeverbr. Kat. 1-4'!J302="","",'Schritt 2a Wärmeverbr. Kat. 1-4'!J302/100)</f>
        <v>0</v>
      </c>
      <c r="V302" s="36" t="str">
        <f>IF('Schritt 2a Wärmeverbr. Kat. 1-4'!K302&lt;&gt;"",DATE(YEAR('Schritt 2a Wärmeverbr. Kat. 1-4'!K302),MONTH('Schritt 2a Wärmeverbr. Kat. 1-4'!K302),1),"")</f>
        <v/>
      </c>
      <c r="W302" t="str">
        <f>IFERROR(IF(AA302=1,0,S302*Witterungsbereinigung!F295+'Schritt 2a Wärmeverbr. Kat. 1-4'!T302),"")</f>
        <v/>
      </c>
      <c r="X302">
        <f t="shared" si="39"/>
        <v>0</v>
      </c>
      <c r="Y302">
        <f t="shared" si="40"/>
        <v>1</v>
      </c>
      <c r="Z302" t="b">
        <f t="shared" si="37"/>
        <v>1</v>
      </c>
      <c r="AA302" t="str">
        <f t="shared" si="38"/>
        <v/>
      </c>
      <c r="AB302" s="234" t="str">
        <f t="shared" si="41"/>
        <v/>
      </c>
    </row>
    <row r="303" spans="1:28" x14ac:dyDescent="0.25">
      <c r="A303" s="486">
        <v>294</v>
      </c>
      <c r="B303" s="550"/>
      <c r="C303" s="71"/>
      <c r="D303" s="71"/>
      <c r="E303" s="638"/>
      <c r="F303" s="447"/>
      <c r="G303" s="448"/>
      <c r="H303" s="221"/>
      <c r="I303" s="125"/>
      <c r="J303" s="191">
        <f>IFERROR(IF(I303="zentral",VLOOKUP(D303,Gebäudekat.!$C$6:$F$72,4,FALSE),0),0)</f>
        <v>0</v>
      </c>
      <c r="K303" s="65"/>
      <c r="L303" s="61"/>
      <c r="M303" s="168"/>
      <c r="N303" s="113" t="str">
        <f>IFERROR(IF(Witterungsbereinigung!F296="","",(W303)),"")</f>
        <v/>
      </c>
      <c r="O303" s="38" t="str">
        <f t="shared" si="35"/>
        <v/>
      </c>
      <c r="P303" s="114" t="str">
        <f t="shared" si="36"/>
        <v/>
      </c>
      <c r="Q303" s="101" t="str">
        <f>IFERROR(IF($P303="","",($P303/VLOOKUP($D303,Gebäudekat.!$C$6:$D$72,2,FALSE))-1),"k.A.")</f>
        <v/>
      </c>
      <c r="R303" t="str">
        <f>IFERROR(VLOOKUP('Schritt 2a Wärmeverbr. Kat. 1-4'!$D303,Gebäudekat.!$C$6:$G$72,5,FALSE),"")</f>
        <v/>
      </c>
      <c r="S303">
        <f>IFERROR(('Schritt 2a Wärmeverbr. Kat. 1-4'!M303-(M303*U303)),"")</f>
        <v>0</v>
      </c>
      <c r="T303">
        <f>IFERROR('Schritt 2a Wärmeverbr. Kat. 1-4'!M303*U303,"")</f>
        <v>0</v>
      </c>
      <c r="U303">
        <f>IF('Schritt 2a Wärmeverbr. Kat. 1-4'!J303="","",'Schritt 2a Wärmeverbr. Kat. 1-4'!J303/100)</f>
        <v>0</v>
      </c>
      <c r="V303" s="36" t="str">
        <f>IF('Schritt 2a Wärmeverbr. Kat. 1-4'!K303&lt;&gt;"",DATE(YEAR('Schritt 2a Wärmeverbr. Kat. 1-4'!K303),MONTH('Schritt 2a Wärmeverbr. Kat. 1-4'!K303),1),"")</f>
        <v/>
      </c>
      <c r="W303" t="str">
        <f>IFERROR(IF(AA303=1,0,S303*Witterungsbereinigung!F296+'Schritt 2a Wärmeverbr. Kat. 1-4'!T303),"")</f>
        <v/>
      </c>
      <c r="X303">
        <f t="shared" si="39"/>
        <v>0</v>
      </c>
      <c r="Y303">
        <f t="shared" si="40"/>
        <v>1</v>
      </c>
      <c r="Z303" t="b">
        <f t="shared" si="37"/>
        <v>1</v>
      </c>
      <c r="AA303" t="str">
        <f t="shared" si="38"/>
        <v/>
      </c>
      <c r="AB303" s="234" t="str">
        <f t="shared" si="41"/>
        <v/>
      </c>
    </row>
    <row r="304" spans="1:28" x14ac:dyDescent="0.25">
      <c r="A304" s="486">
        <v>295</v>
      </c>
      <c r="B304" s="550"/>
      <c r="C304" s="71"/>
      <c r="D304" s="71"/>
      <c r="E304" s="638"/>
      <c r="F304" s="447"/>
      <c r="G304" s="448"/>
      <c r="H304" s="221"/>
      <c r="I304" s="125"/>
      <c r="J304" s="191">
        <f>IFERROR(IF(I304="zentral",VLOOKUP(D304,Gebäudekat.!$C$6:$F$72,4,FALSE),0),0)</f>
        <v>0</v>
      </c>
      <c r="K304" s="65"/>
      <c r="L304" s="61"/>
      <c r="M304" s="168"/>
      <c r="N304" s="113" t="str">
        <f>IFERROR(IF(Witterungsbereinigung!F297="","",(W304)),"")</f>
        <v/>
      </c>
      <c r="O304" s="38" t="str">
        <f t="shared" si="35"/>
        <v/>
      </c>
      <c r="P304" s="114" t="str">
        <f t="shared" si="36"/>
        <v/>
      </c>
      <c r="Q304" s="101" t="str">
        <f>IFERROR(IF($P304="","",($P304/VLOOKUP($D304,Gebäudekat.!$C$6:$D$72,2,FALSE))-1),"k.A.")</f>
        <v/>
      </c>
      <c r="R304" t="str">
        <f>IFERROR(VLOOKUP('Schritt 2a Wärmeverbr. Kat. 1-4'!$D304,Gebäudekat.!$C$6:$G$72,5,FALSE),"")</f>
        <v/>
      </c>
      <c r="S304">
        <f>IFERROR(('Schritt 2a Wärmeverbr. Kat. 1-4'!M304-(M304*U304)),"")</f>
        <v>0</v>
      </c>
      <c r="T304">
        <f>IFERROR('Schritt 2a Wärmeverbr. Kat. 1-4'!M304*U304,"")</f>
        <v>0</v>
      </c>
      <c r="U304">
        <f>IF('Schritt 2a Wärmeverbr. Kat. 1-4'!J304="","",'Schritt 2a Wärmeverbr. Kat. 1-4'!J304/100)</f>
        <v>0</v>
      </c>
      <c r="V304" s="36" t="str">
        <f>IF('Schritt 2a Wärmeverbr. Kat. 1-4'!K304&lt;&gt;"",DATE(YEAR('Schritt 2a Wärmeverbr. Kat. 1-4'!K304),MONTH('Schritt 2a Wärmeverbr. Kat. 1-4'!K304),1),"")</f>
        <v/>
      </c>
      <c r="W304" t="str">
        <f>IFERROR(IF(AA304=1,0,S304*Witterungsbereinigung!F297+'Schritt 2a Wärmeverbr. Kat. 1-4'!T304),"")</f>
        <v/>
      </c>
      <c r="X304">
        <f t="shared" si="39"/>
        <v>0</v>
      </c>
      <c r="Y304">
        <f t="shared" si="40"/>
        <v>1</v>
      </c>
      <c r="Z304" t="b">
        <f t="shared" si="37"/>
        <v>1</v>
      </c>
      <c r="AA304" t="str">
        <f t="shared" si="38"/>
        <v/>
      </c>
      <c r="AB304" s="234" t="str">
        <f t="shared" si="41"/>
        <v/>
      </c>
    </row>
    <row r="305" spans="1:28" x14ac:dyDescent="0.25">
      <c r="A305" s="486">
        <v>296</v>
      </c>
      <c r="B305" s="550"/>
      <c r="C305" s="71"/>
      <c r="D305" s="71"/>
      <c r="E305" s="638"/>
      <c r="F305" s="447"/>
      <c r="G305" s="448"/>
      <c r="H305" s="221"/>
      <c r="I305" s="125"/>
      <c r="J305" s="191">
        <f>IFERROR(IF(I305="zentral",VLOOKUP(D305,Gebäudekat.!$C$6:$F$72,4,FALSE),0),0)</f>
        <v>0</v>
      </c>
      <c r="K305" s="65"/>
      <c r="L305" s="61"/>
      <c r="M305" s="168"/>
      <c r="N305" s="113" t="str">
        <f>IFERROR(IF(Witterungsbereinigung!F298="","",(W305)),"")</f>
        <v/>
      </c>
      <c r="O305" s="38" t="str">
        <f t="shared" si="35"/>
        <v/>
      </c>
      <c r="P305" s="114" t="str">
        <f t="shared" si="36"/>
        <v/>
      </c>
      <c r="Q305" s="101" t="str">
        <f>IFERROR(IF($P305="","",($P305/VLOOKUP($D305,Gebäudekat.!$C$6:$D$72,2,FALSE))-1),"k.A.")</f>
        <v/>
      </c>
      <c r="R305" t="str">
        <f>IFERROR(VLOOKUP('Schritt 2a Wärmeverbr. Kat. 1-4'!$D305,Gebäudekat.!$C$6:$G$72,5,FALSE),"")</f>
        <v/>
      </c>
      <c r="S305">
        <f>IFERROR(('Schritt 2a Wärmeverbr. Kat. 1-4'!M305-(M305*U305)),"")</f>
        <v>0</v>
      </c>
      <c r="T305">
        <f>IFERROR('Schritt 2a Wärmeverbr. Kat. 1-4'!M305*U305,"")</f>
        <v>0</v>
      </c>
      <c r="U305">
        <f>IF('Schritt 2a Wärmeverbr. Kat. 1-4'!J305="","",'Schritt 2a Wärmeverbr. Kat. 1-4'!J305/100)</f>
        <v>0</v>
      </c>
      <c r="V305" s="36" t="str">
        <f>IF('Schritt 2a Wärmeverbr. Kat. 1-4'!K305&lt;&gt;"",DATE(YEAR('Schritt 2a Wärmeverbr. Kat. 1-4'!K305),MONTH('Schritt 2a Wärmeverbr. Kat. 1-4'!K305),1),"")</f>
        <v/>
      </c>
      <c r="W305" t="str">
        <f>IFERROR(IF(AA305=1,0,S305*Witterungsbereinigung!F298+'Schritt 2a Wärmeverbr. Kat. 1-4'!T305),"")</f>
        <v/>
      </c>
      <c r="X305">
        <f t="shared" si="39"/>
        <v>0</v>
      </c>
      <c r="Y305">
        <f t="shared" si="40"/>
        <v>1</v>
      </c>
      <c r="Z305" t="b">
        <f t="shared" si="37"/>
        <v>1</v>
      </c>
      <c r="AA305" t="str">
        <f t="shared" si="38"/>
        <v/>
      </c>
      <c r="AB305" s="234" t="str">
        <f t="shared" si="41"/>
        <v/>
      </c>
    </row>
    <row r="306" spans="1:28" x14ac:dyDescent="0.25">
      <c r="A306" s="486">
        <v>297</v>
      </c>
      <c r="B306" s="550"/>
      <c r="C306" s="71"/>
      <c r="D306" s="71"/>
      <c r="E306" s="638"/>
      <c r="F306" s="447"/>
      <c r="G306" s="448"/>
      <c r="H306" s="221"/>
      <c r="I306" s="125"/>
      <c r="J306" s="191">
        <f>IFERROR(IF(I306="zentral",VLOOKUP(D306,Gebäudekat.!$C$6:$F$72,4,FALSE),0),0)</f>
        <v>0</v>
      </c>
      <c r="K306" s="65"/>
      <c r="L306" s="61"/>
      <c r="M306" s="168"/>
      <c r="N306" s="113" t="str">
        <f>IFERROR(IF(Witterungsbereinigung!F299="","",(W306)),"")</f>
        <v/>
      </c>
      <c r="O306" s="38" t="str">
        <f t="shared" si="35"/>
        <v/>
      </c>
      <c r="P306" s="114" t="str">
        <f t="shared" si="36"/>
        <v/>
      </c>
      <c r="Q306" s="101" t="str">
        <f>IFERROR(IF($P306="","",($P306/VLOOKUP($D306,Gebäudekat.!$C$6:$D$72,2,FALSE))-1),"k.A.")</f>
        <v/>
      </c>
      <c r="R306" t="str">
        <f>IFERROR(VLOOKUP('Schritt 2a Wärmeverbr. Kat. 1-4'!$D306,Gebäudekat.!$C$6:$G$72,5,FALSE),"")</f>
        <v/>
      </c>
      <c r="S306">
        <f>IFERROR(('Schritt 2a Wärmeverbr. Kat. 1-4'!M306-(M306*U306)),"")</f>
        <v>0</v>
      </c>
      <c r="T306">
        <f>IFERROR('Schritt 2a Wärmeverbr. Kat. 1-4'!M306*U306,"")</f>
        <v>0</v>
      </c>
      <c r="U306">
        <f>IF('Schritt 2a Wärmeverbr. Kat. 1-4'!J306="","",'Schritt 2a Wärmeverbr. Kat. 1-4'!J306/100)</f>
        <v>0</v>
      </c>
      <c r="V306" s="36" t="str">
        <f>IF('Schritt 2a Wärmeverbr. Kat. 1-4'!K306&lt;&gt;"",DATE(YEAR('Schritt 2a Wärmeverbr. Kat. 1-4'!K306),MONTH('Schritt 2a Wärmeverbr. Kat. 1-4'!K306),1),"")</f>
        <v/>
      </c>
      <c r="W306" t="str">
        <f>IFERROR(IF(AA306=1,0,S306*Witterungsbereinigung!F299+'Schritt 2a Wärmeverbr. Kat. 1-4'!T306),"")</f>
        <v/>
      </c>
      <c r="X306">
        <f t="shared" si="39"/>
        <v>0</v>
      </c>
      <c r="Y306">
        <f t="shared" si="40"/>
        <v>1</v>
      </c>
      <c r="Z306" t="b">
        <f t="shared" si="37"/>
        <v>1</v>
      </c>
      <c r="AA306" t="str">
        <f t="shared" si="38"/>
        <v/>
      </c>
      <c r="AB306" s="234" t="str">
        <f t="shared" si="41"/>
        <v/>
      </c>
    </row>
    <row r="307" spans="1:28" x14ac:dyDescent="0.25">
      <c r="A307" s="486">
        <v>298</v>
      </c>
      <c r="B307" s="550"/>
      <c r="C307" s="71"/>
      <c r="D307" s="71"/>
      <c r="E307" s="638"/>
      <c r="F307" s="447"/>
      <c r="G307" s="448"/>
      <c r="H307" s="221"/>
      <c r="I307" s="125"/>
      <c r="J307" s="191">
        <f>IFERROR(IF(I307="zentral",VLOOKUP(D307,Gebäudekat.!$C$6:$F$72,4,FALSE),0),0)</f>
        <v>0</v>
      </c>
      <c r="K307" s="65"/>
      <c r="L307" s="61"/>
      <c r="M307" s="168"/>
      <c r="N307" s="113" t="str">
        <f>IFERROR(IF(Witterungsbereinigung!F300="","",(W307)),"")</f>
        <v/>
      </c>
      <c r="O307" s="38" t="str">
        <f t="shared" si="35"/>
        <v/>
      </c>
      <c r="P307" s="114" t="str">
        <f t="shared" si="36"/>
        <v/>
      </c>
      <c r="Q307" s="101" t="str">
        <f>IFERROR(IF($P307="","",($P307/VLOOKUP($D307,Gebäudekat.!$C$6:$D$72,2,FALSE))-1),"k.A.")</f>
        <v/>
      </c>
      <c r="R307" t="str">
        <f>IFERROR(VLOOKUP('Schritt 2a Wärmeverbr. Kat. 1-4'!$D307,Gebäudekat.!$C$6:$G$72,5,FALSE),"")</f>
        <v/>
      </c>
      <c r="S307">
        <f>IFERROR(('Schritt 2a Wärmeverbr. Kat. 1-4'!M307-(M307*U307)),"")</f>
        <v>0</v>
      </c>
      <c r="T307">
        <f>IFERROR('Schritt 2a Wärmeverbr. Kat. 1-4'!M307*U307,"")</f>
        <v>0</v>
      </c>
      <c r="U307">
        <f>IF('Schritt 2a Wärmeverbr. Kat. 1-4'!J307="","",'Schritt 2a Wärmeverbr. Kat. 1-4'!J307/100)</f>
        <v>0</v>
      </c>
      <c r="V307" s="36" t="str">
        <f>IF('Schritt 2a Wärmeverbr. Kat. 1-4'!K307&lt;&gt;"",DATE(YEAR('Schritt 2a Wärmeverbr. Kat. 1-4'!K307),MONTH('Schritt 2a Wärmeverbr. Kat. 1-4'!K307),1),"")</f>
        <v/>
      </c>
      <c r="W307" t="str">
        <f>IFERROR(IF(AA307=1,0,S307*Witterungsbereinigung!F300+'Schritt 2a Wärmeverbr. Kat. 1-4'!T307),"")</f>
        <v/>
      </c>
      <c r="X307">
        <f t="shared" si="39"/>
        <v>0</v>
      </c>
      <c r="Y307">
        <f t="shared" si="40"/>
        <v>1</v>
      </c>
      <c r="Z307" t="b">
        <f t="shared" si="37"/>
        <v>1</v>
      </c>
      <c r="AA307" t="str">
        <f t="shared" si="38"/>
        <v/>
      </c>
      <c r="AB307" s="234" t="str">
        <f t="shared" si="41"/>
        <v/>
      </c>
    </row>
    <row r="308" spans="1:28" x14ac:dyDescent="0.25">
      <c r="A308" s="486">
        <v>299</v>
      </c>
      <c r="B308" s="550"/>
      <c r="C308" s="71"/>
      <c r="D308" s="71"/>
      <c r="E308" s="638"/>
      <c r="F308" s="447"/>
      <c r="G308" s="448"/>
      <c r="H308" s="221"/>
      <c r="I308" s="125"/>
      <c r="J308" s="191">
        <f>IFERROR(IF(I308="zentral",VLOOKUP(D308,Gebäudekat.!$C$6:$F$72,4,FALSE),0),0)</f>
        <v>0</v>
      </c>
      <c r="K308" s="65"/>
      <c r="L308" s="61"/>
      <c r="M308" s="168"/>
      <c r="N308" s="113" t="str">
        <f>IFERROR(IF(Witterungsbereinigung!F301="","",(W308)),"")</f>
        <v/>
      </c>
      <c r="O308" s="38" t="str">
        <f t="shared" si="35"/>
        <v/>
      </c>
      <c r="P308" s="114" t="str">
        <f t="shared" si="36"/>
        <v/>
      </c>
      <c r="Q308" s="101" t="str">
        <f>IFERROR(IF($P308="","",($P308/VLOOKUP($D308,Gebäudekat.!$C$6:$D$72,2,FALSE))-1),"k.A.")</f>
        <v/>
      </c>
      <c r="R308" t="str">
        <f>IFERROR(VLOOKUP('Schritt 2a Wärmeverbr. Kat. 1-4'!$D308,Gebäudekat.!$C$6:$G$72,5,FALSE),"")</f>
        <v/>
      </c>
      <c r="S308">
        <f>IFERROR(('Schritt 2a Wärmeverbr. Kat. 1-4'!M308-(M308*U308)),"")</f>
        <v>0</v>
      </c>
      <c r="T308">
        <f>IFERROR('Schritt 2a Wärmeverbr. Kat. 1-4'!M308*U308,"")</f>
        <v>0</v>
      </c>
      <c r="U308">
        <f>IF('Schritt 2a Wärmeverbr. Kat. 1-4'!J308="","",'Schritt 2a Wärmeverbr. Kat. 1-4'!J308/100)</f>
        <v>0</v>
      </c>
      <c r="V308" s="36" t="str">
        <f>IF('Schritt 2a Wärmeverbr. Kat. 1-4'!K308&lt;&gt;"",DATE(YEAR('Schritt 2a Wärmeverbr. Kat. 1-4'!K308),MONTH('Schritt 2a Wärmeverbr. Kat. 1-4'!K308),1),"")</f>
        <v/>
      </c>
      <c r="W308" t="str">
        <f>IFERROR(IF(AA308=1,0,S308*Witterungsbereinigung!F301+'Schritt 2a Wärmeverbr. Kat. 1-4'!T308),"")</f>
        <v/>
      </c>
      <c r="X308">
        <f t="shared" si="39"/>
        <v>0</v>
      </c>
      <c r="Y308">
        <f t="shared" si="40"/>
        <v>1</v>
      </c>
      <c r="Z308" t="b">
        <f t="shared" si="37"/>
        <v>1</v>
      </c>
      <c r="AA308" t="str">
        <f t="shared" si="38"/>
        <v/>
      </c>
      <c r="AB308" s="234" t="str">
        <f t="shared" si="41"/>
        <v/>
      </c>
    </row>
    <row r="309" spans="1:28" x14ac:dyDescent="0.25">
      <c r="A309" s="486">
        <v>300</v>
      </c>
      <c r="B309" s="550"/>
      <c r="C309" s="71"/>
      <c r="D309" s="71"/>
      <c r="E309" s="638"/>
      <c r="F309" s="447"/>
      <c r="G309" s="448"/>
      <c r="H309" s="221"/>
      <c r="I309" s="125"/>
      <c r="J309" s="191">
        <f>IFERROR(IF(I309="zentral",VLOOKUP(D309,Gebäudekat.!$C$6:$F$72,4,FALSE),0),0)</f>
        <v>0</v>
      </c>
      <c r="K309" s="65"/>
      <c r="L309" s="61"/>
      <c r="M309" s="168"/>
      <c r="N309" s="113" t="str">
        <f>IFERROR(IF(Witterungsbereinigung!F302="","",(W309)),"")</f>
        <v/>
      </c>
      <c r="O309" s="38" t="str">
        <f t="shared" si="35"/>
        <v/>
      </c>
      <c r="P309" s="114" t="str">
        <f t="shared" si="36"/>
        <v/>
      </c>
      <c r="Q309" s="101" t="str">
        <f>IFERROR(IF($P309="","",($P309/VLOOKUP($D309,Gebäudekat.!$C$6:$D$72,2,FALSE))-1),"k.A.")</f>
        <v/>
      </c>
      <c r="R309" t="str">
        <f>IFERROR(VLOOKUP('Schritt 2a Wärmeverbr. Kat. 1-4'!$D309,Gebäudekat.!$C$6:$G$72,5,FALSE),"")</f>
        <v/>
      </c>
      <c r="S309">
        <f>IFERROR(('Schritt 2a Wärmeverbr. Kat. 1-4'!M309-(M309*U309)),"")</f>
        <v>0</v>
      </c>
      <c r="T309">
        <f>IFERROR('Schritt 2a Wärmeverbr. Kat. 1-4'!M309*U309,"")</f>
        <v>0</v>
      </c>
      <c r="U309">
        <f>IF('Schritt 2a Wärmeverbr. Kat. 1-4'!J309="","",'Schritt 2a Wärmeverbr. Kat. 1-4'!J309/100)</f>
        <v>0</v>
      </c>
      <c r="V309" s="36" t="str">
        <f>IF('Schritt 2a Wärmeverbr. Kat. 1-4'!K309&lt;&gt;"",DATE(YEAR('Schritt 2a Wärmeverbr. Kat. 1-4'!K309),MONTH('Schritt 2a Wärmeverbr. Kat. 1-4'!K309),1),"")</f>
        <v/>
      </c>
      <c r="W309" t="str">
        <f>IFERROR(IF(AA309=1,0,S309*Witterungsbereinigung!F302+'Schritt 2a Wärmeverbr. Kat. 1-4'!T309),"")</f>
        <v/>
      </c>
      <c r="X309">
        <f t="shared" si="39"/>
        <v>0</v>
      </c>
      <c r="Y309">
        <f t="shared" si="40"/>
        <v>1</v>
      </c>
      <c r="Z309" t="b">
        <f t="shared" si="37"/>
        <v>1</v>
      </c>
      <c r="AA309" t="str">
        <f t="shared" si="38"/>
        <v/>
      </c>
      <c r="AB309" s="234" t="str">
        <f t="shared" si="41"/>
        <v/>
      </c>
    </row>
    <row r="310" spans="1:28" x14ac:dyDescent="0.25">
      <c r="A310" s="486">
        <v>301</v>
      </c>
      <c r="B310" s="550"/>
      <c r="C310" s="71"/>
      <c r="D310" s="71"/>
      <c r="E310" s="638"/>
      <c r="F310" s="447"/>
      <c r="G310" s="448"/>
      <c r="H310" s="221"/>
      <c r="I310" s="125"/>
      <c r="J310" s="191">
        <f>IFERROR(IF(I310="zentral",VLOOKUP(D310,Gebäudekat.!$C$6:$F$72,4,FALSE),0),0)</f>
        <v>0</v>
      </c>
      <c r="K310" s="65"/>
      <c r="L310" s="61"/>
      <c r="M310" s="168"/>
      <c r="N310" s="113" t="str">
        <f>IFERROR(IF(Witterungsbereinigung!F303="","",(W310)),"")</f>
        <v/>
      </c>
      <c r="O310" s="38" t="str">
        <f t="shared" si="35"/>
        <v/>
      </c>
      <c r="P310" s="114" t="str">
        <f t="shared" si="36"/>
        <v/>
      </c>
      <c r="Q310" s="101" t="str">
        <f>IFERROR(IF($P310="","",($P310/VLOOKUP($D310,Gebäudekat.!$C$6:$D$72,2,FALSE))-1),"k.A.")</f>
        <v/>
      </c>
      <c r="R310" t="str">
        <f>IFERROR(VLOOKUP('Schritt 2a Wärmeverbr. Kat. 1-4'!$D310,Gebäudekat.!$C$6:$G$72,5,FALSE),"")</f>
        <v/>
      </c>
      <c r="S310">
        <f>IFERROR(('Schritt 2a Wärmeverbr. Kat. 1-4'!M310-(M310*U310)),"")</f>
        <v>0</v>
      </c>
      <c r="T310">
        <f>IFERROR('Schritt 2a Wärmeverbr. Kat. 1-4'!M310*U310,"")</f>
        <v>0</v>
      </c>
      <c r="U310">
        <f>IF('Schritt 2a Wärmeverbr. Kat. 1-4'!J310="","",'Schritt 2a Wärmeverbr. Kat. 1-4'!J310/100)</f>
        <v>0</v>
      </c>
      <c r="V310" s="36" t="str">
        <f>IF('Schritt 2a Wärmeverbr. Kat. 1-4'!K310&lt;&gt;"",DATE(YEAR('Schritt 2a Wärmeverbr. Kat. 1-4'!K310),MONTH('Schritt 2a Wärmeverbr. Kat. 1-4'!K310),1),"")</f>
        <v/>
      </c>
      <c r="W310" t="str">
        <f>IFERROR(IF(AA310=1,0,S310*Witterungsbereinigung!F303+'Schritt 2a Wärmeverbr. Kat. 1-4'!T310),"")</f>
        <v/>
      </c>
      <c r="X310">
        <f t="shared" si="39"/>
        <v>0</v>
      </c>
      <c r="Y310">
        <f t="shared" si="40"/>
        <v>1</v>
      </c>
      <c r="Z310" t="b">
        <f t="shared" si="37"/>
        <v>1</v>
      </c>
      <c r="AA310" t="str">
        <f t="shared" si="38"/>
        <v/>
      </c>
      <c r="AB310" s="234" t="str">
        <f t="shared" si="41"/>
        <v/>
      </c>
    </row>
    <row r="311" spans="1:28" x14ac:dyDescent="0.25">
      <c r="A311" s="486">
        <v>302</v>
      </c>
      <c r="B311" s="550"/>
      <c r="C311" s="71"/>
      <c r="D311" s="71"/>
      <c r="E311" s="638"/>
      <c r="F311" s="447"/>
      <c r="G311" s="448"/>
      <c r="H311" s="221"/>
      <c r="I311" s="125"/>
      <c r="J311" s="191">
        <f>IFERROR(IF(I311="zentral",VLOOKUP(D311,Gebäudekat.!$C$6:$F$72,4,FALSE),0),0)</f>
        <v>0</v>
      </c>
      <c r="K311" s="65"/>
      <c r="L311" s="61"/>
      <c r="M311" s="168"/>
      <c r="N311" s="113" t="str">
        <f>IFERROR(IF(Witterungsbereinigung!F304="","",(W311)),"")</f>
        <v/>
      </c>
      <c r="O311" s="38" t="str">
        <f t="shared" si="35"/>
        <v/>
      </c>
      <c r="P311" s="114" t="str">
        <f t="shared" si="36"/>
        <v/>
      </c>
      <c r="Q311" s="101" t="str">
        <f>IFERROR(IF($P311="","",($P311/VLOOKUP($D311,Gebäudekat.!$C$6:$D$72,2,FALSE))-1),"k.A.")</f>
        <v/>
      </c>
      <c r="R311" t="str">
        <f>IFERROR(VLOOKUP('Schritt 2a Wärmeverbr. Kat. 1-4'!$D311,Gebäudekat.!$C$6:$G$72,5,FALSE),"")</f>
        <v/>
      </c>
      <c r="S311">
        <f>IFERROR(('Schritt 2a Wärmeverbr. Kat. 1-4'!M311-(M311*U311)),"")</f>
        <v>0</v>
      </c>
      <c r="T311">
        <f>IFERROR('Schritt 2a Wärmeverbr. Kat. 1-4'!M311*U311,"")</f>
        <v>0</v>
      </c>
      <c r="U311">
        <f>IF('Schritt 2a Wärmeverbr. Kat. 1-4'!J311="","",'Schritt 2a Wärmeverbr. Kat. 1-4'!J311/100)</f>
        <v>0</v>
      </c>
      <c r="V311" s="36" t="str">
        <f>IF('Schritt 2a Wärmeverbr. Kat. 1-4'!K311&lt;&gt;"",DATE(YEAR('Schritt 2a Wärmeverbr. Kat. 1-4'!K311),MONTH('Schritt 2a Wärmeverbr. Kat. 1-4'!K311),1),"")</f>
        <v/>
      </c>
      <c r="W311" t="str">
        <f>IFERROR(IF(AA311=1,0,S311*Witterungsbereinigung!F304+'Schritt 2a Wärmeverbr. Kat. 1-4'!T311),"")</f>
        <v/>
      </c>
      <c r="X311">
        <f t="shared" si="39"/>
        <v>0</v>
      </c>
      <c r="Y311">
        <f t="shared" si="40"/>
        <v>1</v>
      </c>
      <c r="Z311" t="b">
        <f t="shared" si="37"/>
        <v>1</v>
      </c>
      <c r="AA311" t="str">
        <f t="shared" si="38"/>
        <v/>
      </c>
      <c r="AB311" s="234" t="str">
        <f t="shared" si="41"/>
        <v/>
      </c>
    </row>
    <row r="312" spans="1:28" x14ac:dyDescent="0.25">
      <c r="A312" s="486">
        <v>303</v>
      </c>
      <c r="B312" s="550"/>
      <c r="C312" s="71"/>
      <c r="D312" s="71"/>
      <c r="E312" s="638"/>
      <c r="F312" s="447"/>
      <c r="G312" s="448"/>
      <c r="H312" s="221"/>
      <c r="I312" s="125"/>
      <c r="J312" s="191">
        <f>IFERROR(IF(I312="zentral",VLOOKUP(D312,Gebäudekat.!$C$6:$F$72,4,FALSE),0),0)</f>
        <v>0</v>
      </c>
      <c r="K312" s="65"/>
      <c r="L312" s="61"/>
      <c r="M312" s="168"/>
      <c r="N312" s="113" t="str">
        <f>IFERROR(IF(Witterungsbereinigung!F305="","",(W312)),"")</f>
        <v/>
      </c>
      <c r="O312" s="38" t="str">
        <f t="shared" si="35"/>
        <v/>
      </c>
      <c r="P312" s="114" t="str">
        <f t="shared" si="36"/>
        <v/>
      </c>
      <c r="Q312" s="101" t="str">
        <f>IFERROR(IF($P312="","",($P312/VLOOKUP($D312,Gebäudekat.!$C$6:$D$72,2,FALSE))-1),"k.A.")</f>
        <v/>
      </c>
      <c r="R312" t="str">
        <f>IFERROR(VLOOKUP('Schritt 2a Wärmeverbr. Kat. 1-4'!$D312,Gebäudekat.!$C$6:$G$72,5,FALSE),"")</f>
        <v/>
      </c>
      <c r="S312">
        <f>IFERROR(('Schritt 2a Wärmeverbr. Kat. 1-4'!M312-(M312*U312)),"")</f>
        <v>0</v>
      </c>
      <c r="T312">
        <f>IFERROR('Schritt 2a Wärmeverbr. Kat. 1-4'!M312*U312,"")</f>
        <v>0</v>
      </c>
      <c r="U312">
        <f>IF('Schritt 2a Wärmeverbr. Kat. 1-4'!J312="","",'Schritt 2a Wärmeverbr. Kat. 1-4'!J312/100)</f>
        <v>0</v>
      </c>
      <c r="V312" s="36" t="str">
        <f>IF('Schritt 2a Wärmeverbr. Kat. 1-4'!K312&lt;&gt;"",DATE(YEAR('Schritt 2a Wärmeverbr. Kat. 1-4'!K312),MONTH('Schritt 2a Wärmeverbr. Kat. 1-4'!K312),1),"")</f>
        <v/>
      </c>
      <c r="W312" t="str">
        <f>IFERROR(IF(AA312=1,0,S312*Witterungsbereinigung!F305+'Schritt 2a Wärmeverbr. Kat. 1-4'!T312),"")</f>
        <v/>
      </c>
      <c r="X312">
        <f t="shared" si="39"/>
        <v>0</v>
      </c>
      <c r="Y312">
        <f t="shared" si="40"/>
        <v>1</v>
      </c>
      <c r="Z312" t="b">
        <f t="shared" si="37"/>
        <v>1</v>
      </c>
      <c r="AA312" t="str">
        <f t="shared" si="38"/>
        <v/>
      </c>
      <c r="AB312" s="234" t="str">
        <f t="shared" si="41"/>
        <v/>
      </c>
    </row>
    <row r="313" spans="1:28" x14ac:dyDescent="0.25">
      <c r="A313" s="486">
        <v>304</v>
      </c>
      <c r="B313" s="550"/>
      <c r="C313" s="71"/>
      <c r="D313" s="71"/>
      <c r="E313" s="638"/>
      <c r="F313" s="447"/>
      <c r="G313" s="448"/>
      <c r="H313" s="221"/>
      <c r="I313" s="125"/>
      <c r="J313" s="191">
        <f>IFERROR(IF(I313="zentral",VLOOKUP(D313,Gebäudekat.!$C$6:$F$72,4,FALSE),0),0)</f>
        <v>0</v>
      </c>
      <c r="K313" s="65"/>
      <c r="L313" s="61"/>
      <c r="M313" s="168"/>
      <c r="N313" s="113" t="str">
        <f>IFERROR(IF(Witterungsbereinigung!F306="","",(W313)),"")</f>
        <v/>
      </c>
      <c r="O313" s="38" t="str">
        <f t="shared" si="35"/>
        <v/>
      </c>
      <c r="P313" s="114" t="str">
        <f t="shared" si="36"/>
        <v/>
      </c>
      <c r="Q313" s="101" t="str">
        <f>IFERROR(IF($P313="","",($P313/VLOOKUP($D313,Gebäudekat.!$C$6:$D$72,2,FALSE))-1),"k.A.")</f>
        <v/>
      </c>
      <c r="R313" t="str">
        <f>IFERROR(VLOOKUP('Schritt 2a Wärmeverbr. Kat. 1-4'!$D313,Gebäudekat.!$C$6:$G$72,5,FALSE),"")</f>
        <v/>
      </c>
      <c r="S313">
        <f>IFERROR(('Schritt 2a Wärmeverbr. Kat. 1-4'!M313-(M313*U313)),"")</f>
        <v>0</v>
      </c>
      <c r="T313">
        <f>IFERROR('Schritt 2a Wärmeverbr. Kat. 1-4'!M313*U313,"")</f>
        <v>0</v>
      </c>
      <c r="U313">
        <f>IF('Schritt 2a Wärmeverbr. Kat. 1-4'!J313="","",'Schritt 2a Wärmeverbr. Kat. 1-4'!J313/100)</f>
        <v>0</v>
      </c>
      <c r="V313" s="36" t="str">
        <f>IF('Schritt 2a Wärmeverbr. Kat. 1-4'!K313&lt;&gt;"",DATE(YEAR('Schritt 2a Wärmeverbr. Kat. 1-4'!K313),MONTH('Schritt 2a Wärmeverbr. Kat. 1-4'!K313),1),"")</f>
        <v/>
      </c>
      <c r="W313" t="str">
        <f>IFERROR(IF(AA313=1,0,S313*Witterungsbereinigung!F306+'Schritt 2a Wärmeverbr. Kat. 1-4'!T313),"")</f>
        <v/>
      </c>
      <c r="X313">
        <f t="shared" si="39"/>
        <v>0</v>
      </c>
      <c r="Y313">
        <f t="shared" si="40"/>
        <v>1</v>
      </c>
      <c r="Z313" t="b">
        <f t="shared" si="37"/>
        <v>1</v>
      </c>
      <c r="AA313" t="str">
        <f t="shared" si="38"/>
        <v/>
      </c>
      <c r="AB313" s="234" t="str">
        <f t="shared" si="41"/>
        <v/>
      </c>
    </row>
    <row r="314" spans="1:28" x14ac:dyDescent="0.25">
      <c r="A314" s="486">
        <v>305</v>
      </c>
      <c r="B314" s="550"/>
      <c r="C314" s="71"/>
      <c r="D314" s="71"/>
      <c r="E314" s="638"/>
      <c r="F314" s="447"/>
      <c r="G314" s="448"/>
      <c r="H314" s="221"/>
      <c r="I314" s="125"/>
      <c r="J314" s="191">
        <f>IFERROR(IF(I314="zentral",VLOOKUP(D314,Gebäudekat.!$C$6:$F$72,4,FALSE),0),0)</f>
        <v>0</v>
      </c>
      <c r="K314" s="65"/>
      <c r="L314" s="61"/>
      <c r="M314" s="168"/>
      <c r="N314" s="113" t="str">
        <f>IFERROR(IF(Witterungsbereinigung!F307="","",(W314)),"")</f>
        <v/>
      </c>
      <c r="O314" s="38" t="str">
        <f t="shared" si="35"/>
        <v/>
      </c>
      <c r="P314" s="114" t="str">
        <f t="shared" si="36"/>
        <v/>
      </c>
      <c r="Q314" s="101" t="str">
        <f>IFERROR(IF($P314="","",($P314/VLOOKUP($D314,Gebäudekat.!$C$6:$D$72,2,FALSE))-1),"k.A.")</f>
        <v/>
      </c>
      <c r="R314" t="str">
        <f>IFERROR(VLOOKUP('Schritt 2a Wärmeverbr. Kat. 1-4'!$D314,Gebäudekat.!$C$6:$G$72,5,FALSE),"")</f>
        <v/>
      </c>
      <c r="S314">
        <f>IFERROR(('Schritt 2a Wärmeverbr. Kat. 1-4'!M314-(M314*U314)),"")</f>
        <v>0</v>
      </c>
      <c r="T314">
        <f>IFERROR('Schritt 2a Wärmeverbr. Kat. 1-4'!M314*U314,"")</f>
        <v>0</v>
      </c>
      <c r="U314">
        <f>IF('Schritt 2a Wärmeverbr. Kat. 1-4'!J314="","",'Schritt 2a Wärmeverbr. Kat. 1-4'!J314/100)</f>
        <v>0</v>
      </c>
      <c r="V314" s="36" t="str">
        <f>IF('Schritt 2a Wärmeverbr. Kat. 1-4'!K314&lt;&gt;"",DATE(YEAR('Schritt 2a Wärmeverbr. Kat. 1-4'!K314),MONTH('Schritt 2a Wärmeverbr. Kat. 1-4'!K314),1),"")</f>
        <v/>
      </c>
      <c r="W314" t="str">
        <f>IFERROR(IF(AA314=1,0,S314*Witterungsbereinigung!F307+'Schritt 2a Wärmeverbr. Kat. 1-4'!T314),"")</f>
        <v/>
      </c>
      <c r="X314">
        <f t="shared" si="39"/>
        <v>0</v>
      </c>
      <c r="Y314">
        <f t="shared" si="40"/>
        <v>1</v>
      </c>
      <c r="Z314" t="b">
        <f t="shared" si="37"/>
        <v>1</v>
      </c>
      <c r="AA314" t="str">
        <f t="shared" si="38"/>
        <v/>
      </c>
      <c r="AB314" s="234" t="str">
        <f t="shared" si="41"/>
        <v/>
      </c>
    </row>
    <row r="315" spans="1:28" x14ac:dyDescent="0.25">
      <c r="A315" s="486">
        <v>306</v>
      </c>
      <c r="B315" s="550"/>
      <c r="C315" s="71"/>
      <c r="D315" s="71"/>
      <c r="E315" s="638"/>
      <c r="F315" s="447"/>
      <c r="G315" s="448"/>
      <c r="H315" s="221"/>
      <c r="I315" s="125"/>
      <c r="J315" s="191">
        <f>IFERROR(IF(I315="zentral",VLOOKUP(D315,Gebäudekat.!$C$6:$F$72,4,FALSE),0),0)</f>
        <v>0</v>
      </c>
      <c r="K315" s="65"/>
      <c r="L315" s="61"/>
      <c r="M315" s="168"/>
      <c r="N315" s="113" t="str">
        <f>IFERROR(IF(Witterungsbereinigung!F308="","",(W315)),"")</f>
        <v/>
      </c>
      <c r="O315" s="38" t="str">
        <f t="shared" si="35"/>
        <v/>
      </c>
      <c r="P315" s="114" t="str">
        <f t="shared" si="36"/>
        <v/>
      </c>
      <c r="Q315" s="101" t="str">
        <f>IFERROR(IF($P315="","",($P315/VLOOKUP($D315,Gebäudekat.!$C$6:$D$72,2,FALSE))-1),"k.A.")</f>
        <v/>
      </c>
      <c r="R315" t="str">
        <f>IFERROR(VLOOKUP('Schritt 2a Wärmeverbr. Kat. 1-4'!$D315,Gebäudekat.!$C$6:$G$72,5,FALSE),"")</f>
        <v/>
      </c>
      <c r="S315">
        <f>IFERROR(('Schritt 2a Wärmeverbr. Kat. 1-4'!M315-(M315*U315)),"")</f>
        <v>0</v>
      </c>
      <c r="T315">
        <f>IFERROR('Schritt 2a Wärmeverbr. Kat. 1-4'!M315*U315,"")</f>
        <v>0</v>
      </c>
      <c r="U315">
        <f>IF('Schritt 2a Wärmeverbr. Kat. 1-4'!J315="","",'Schritt 2a Wärmeverbr. Kat. 1-4'!J315/100)</f>
        <v>0</v>
      </c>
      <c r="V315" s="36" t="str">
        <f>IF('Schritt 2a Wärmeverbr. Kat. 1-4'!K315&lt;&gt;"",DATE(YEAR('Schritt 2a Wärmeverbr. Kat. 1-4'!K315),MONTH('Schritt 2a Wärmeverbr. Kat. 1-4'!K315),1),"")</f>
        <v/>
      </c>
      <c r="W315" t="str">
        <f>IFERROR(IF(AA315=1,0,S315*Witterungsbereinigung!F308+'Schritt 2a Wärmeverbr. Kat. 1-4'!T315),"")</f>
        <v/>
      </c>
      <c r="X315">
        <f t="shared" si="39"/>
        <v>0</v>
      </c>
      <c r="Y315">
        <f t="shared" si="40"/>
        <v>1</v>
      </c>
      <c r="Z315" t="b">
        <f t="shared" si="37"/>
        <v>1</v>
      </c>
      <c r="AA315" t="str">
        <f t="shared" si="38"/>
        <v/>
      </c>
      <c r="AB315" s="234" t="str">
        <f t="shared" si="41"/>
        <v/>
      </c>
    </row>
    <row r="316" spans="1:28" x14ac:dyDescent="0.25">
      <c r="A316" s="486">
        <v>307</v>
      </c>
      <c r="B316" s="550"/>
      <c r="C316" s="71"/>
      <c r="D316" s="71"/>
      <c r="E316" s="638"/>
      <c r="F316" s="447"/>
      <c r="G316" s="448"/>
      <c r="H316" s="221"/>
      <c r="I316" s="125"/>
      <c r="J316" s="191">
        <f>IFERROR(IF(I316="zentral",VLOOKUP(D316,Gebäudekat.!$C$6:$F$72,4,FALSE),0),0)</f>
        <v>0</v>
      </c>
      <c r="K316" s="65"/>
      <c r="L316" s="61"/>
      <c r="M316" s="168"/>
      <c r="N316" s="113" t="str">
        <f>IFERROR(IF(Witterungsbereinigung!F309="","",(W316)),"")</f>
        <v/>
      </c>
      <c r="O316" s="38" t="str">
        <f t="shared" si="35"/>
        <v/>
      </c>
      <c r="P316" s="114" t="str">
        <f t="shared" si="36"/>
        <v/>
      </c>
      <c r="Q316" s="101" t="str">
        <f>IFERROR(IF($P316="","",($P316/VLOOKUP($D316,Gebäudekat.!$C$6:$D$72,2,FALSE))-1),"k.A.")</f>
        <v/>
      </c>
      <c r="R316" t="str">
        <f>IFERROR(VLOOKUP('Schritt 2a Wärmeverbr. Kat. 1-4'!$D316,Gebäudekat.!$C$6:$G$72,5,FALSE),"")</f>
        <v/>
      </c>
      <c r="S316">
        <f>IFERROR(('Schritt 2a Wärmeverbr. Kat. 1-4'!M316-(M316*U316)),"")</f>
        <v>0</v>
      </c>
      <c r="T316">
        <f>IFERROR('Schritt 2a Wärmeverbr. Kat. 1-4'!M316*U316,"")</f>
        <v>0</v>
      </c>
      <c r="U316">
        <f>IF('Schritt 2a Wärmeverbr. Kat. 1-4'!J316="","",'Schritt 2a Wärmeverbr. Kat. 1-4'!J316/100)</f>
        <v>0</v>
      </c>
      <c r="V316" s="36" t="str">
        <f>IF('Schritt 2a Wärmeverbr. Kat. 1-4'!K316&lt;&gt;"",DATE(YEAR('Schritt 2a Wärmeverbr. Kat. 1-4'!K316),MONTH('Schritt 2a Wärmeverbr. Kat. 1-4'!K316),1),"")</f>
        <v/>
      </c>
      <c r="W316" t="str">
        <f>IFERROR(IF(AA316=1,0,S316*Witterungsbereinigung!F309+'Schritt 2a Wärmeverbr. Kat. 1-4'!T316),"")</f>
        <v/>
      </c>
      <c r="X316">
        <f t="shared" si="39"/>
        <v>0</v>
      </c>
      <c r="Y316">
        <f t="shared" si="40"/>
        <v>1</v>
      </c>
      <c r="Z316" t="b">
        <f t="shared" si="37"/>
        <v>1</v>
      </c>
      <c r="AA316" t="str">
        <f t="shared" si="38"/>
        <v/>
      </c>
      <c r="AB316" s="234" t="str">
        <f t="shared" si="41"/>
        <v/>
      </c>
    </row>
    <row r="317" spans="1:28" x14ac:dyDescent="0.25">
      <c r="A317" s="486">
        <v>308</v>
      </c>
      <c r="B317" s="550"/>
      <c r="C317" s="71"/>
      <c r="D317" s="71"/>
      <c r="E317" s="638"/>
      <c r="F317" s="447"/>
      <c r="G317" s="448"/>
      <c r="H317" s="221"/>
      <c r="I317" s="125"/>
      <c r="J317" s="191">
        <f>IFERROR(IF(I317="zentral",VLOOKUP(D317,Gebäudekat.!$C$6:$F$72,4,FALSE),0),0)</f>
        <v>0</v>
      </c>
      <c r="K317" s="65"/>
      <c r="L317" s="61"/>
      <c r="M317" s="168"/>
      <c r="N317" s="113" t="str">
        <f>IFERROR(IF(Witterungsbereinigung!F310="","",(W317)),"")</f>
        <v/>
      </c>
      <c r="O317" s="38" t="str">
        <f t="shared" si="35"/>
        <v/>
      </c>
      <c r="P317" s="114" t="str">
        <f t="shared" si="36"/>
        <v/>
      </c>
      <c r="Q317" s="101" t="str">
        <f>IFERROR(IF($P317="","",($P317/VLOOKUP($D317,Gebäudekat.!$C$6:$D$72,2,FALSE))-1),"k.A.")</f>
        <v/>
      </c>
      <c r="R317" t="str">
        <f>IFERROR(VLOOKUP('Schritt 2a Wärmeverbr. Kat. 1-4'!$D317,Gebäudekat.!$C$6:$G$72,5,FALSE),"")</f>
        <v/>
      </c>
      <c r="S317">
        <f>IFERROR(('Schritt 2a Wärmeverbr. Kat. 1-4'!M317-(M317*U317)),"")</f>
        <v>0</v>
      </c>
      <c r="T317">
        <f>IFERROR('Schritt 2a Wärmeverbr. Kat. 1-4'!M317*U317,"")</f>
        <v>0</v>
      </c>
      <c r="U317">
        <f>IF('Schritt 2a Wärmeverbr. Kat. 1-4'!J317="","",'Schritt 2a Wärmeverbr. Kat. 1-4'!J317/100)</f>
        <v>0</v>
      </c>
      <c r="V317" s="36" t="str">
        <f>IF('Schritt 2a Wärmeverbr. Kat. 1-4'!K317&lt;&gt;"",DATE(YEAR('Schritt 2a Wärmeverbr. Kat. 1-4'!K317),MONTH('Schritt 2a Wärmeverbr. Kat. 1-4'!K317),1),"")</f>
        <v/>
      </c>
      <c r="W317" t="str">
        <f>IFERROR(IF(AA317=1,0,S317*Witterungsbereinigung!F310+'Schritt 2a Wärmeverbr. Kat. 1-4'!T317),"")</f>
        <v/>
      </c>
      <c r="X317">
        <f t="shared" si="39"/>
        <v>0</v>
      </c>
      <c r="Y317">
        <f t="shared" si="40"/>
        <v>1</v>
      </c>
      <c r="Z317" t="b">
        <f t="shared" si="37"/>
        <v>1</v>
      </c>
      <c r="AA317" t="str">
        <f t="shared" si="38"/>
        <v/>
      </c>
      <c r="AB317" s="234" t="str">
        <f t="shared" si="41"/>
        <v/>
      </c>
    </row>
    <row r="318" spans="1:28" x14ac:dyDescent="0.25">
      <c r="A318" s="486">
        <v>309</v>
      </c>
      <c r="B318" s="550"/>
      <c r="C318" s="71"/>
      <c r="D318" s="71"/>
      <c r="E318" s="638"/>
      <c r="F318" s="447"/>
      <c r="G318" s="448"/>
      <c r="H318" s="221"/>
      <c r="I318" s="125"/>
      <c r="J318" s="191">
        <f>IFERROR(IF(I318="zentral",VLOOKUP(D318,Gebäudekat.!$C$6:$F$72,4,FALSE),0),0)</f>
        <v>0</v>
      </c>
      <c r="K318" s="65"/>
      <c r="L318" s="61"/>
      <c r="M318" s="168"/>
      <c r="N318" s="113" t="str">
        <f>IFERROR(IF(Witterungsbereinigung!F311="","",(W318)),"")</f>
        <v/>
      </c>
      <c r="O318" s="38" t="str">
        <f t="shared" si="35"/>
        <v/>
      </c>
      <c r="P318" s="114" t="str">
        <f t="shared" si="36"/>
        <v/>
      </c>
      <c r="Q318" s="101" t="str">
        <f>IFERROR(IF($P318="","",($P318/VLOOKUP($D318,Gebäudekat.!$C$6:$D$72,2,FALSE))-1),"k.A.")</f>
        <v/>
      </c>
      <c r="R318" t="str">
        <f>IFERROR(VLOOKUP('Schritt 2a Wärmeverbr. Kat. 1-4'!$D318,Gebäudekat.!$C$6:$G$72,5,FALSE),"")</f>
        <v/>
      </c>
      <c r="S318">
        <f>IFERROR(('Schritt 2a Wärmeverbr. Kat. 1-4'!M318-(M318*U318)),"")</f>
        <v>0</v>
      </c>
      <c r="T318">
        <f>IFERROR('Schritt 2a Wärmeverbr. Kat. 1-4'!M318*U318,"")</f>
        <v>0</v>
      </c>
      <c r="U318">
        <f>IF('Schritt 2a Wärmeverbr. Kat. 1-4'!J318="","",'Schritt 2a Wärmeverbr. Kat. 1-4'!J318/100)</f>
        <v>0</v>
      </c>
      <c r="V318" s="36" t="str">
        <f>IF('Schritt 2a Wärmeverbr. Kat. 1-4'!K318&lt;&gt;"",DATE(YEAR('Schritt 2a Wärmeverbr. Kat. 1-4'!K318),MONTH('Schritt 2a Wärmeverbr. Kat. 1-4'!K318),1),"")</f>
        <v/>
      </c>
      <c r="W318" t="str">
        <f>IFERROR(IF(AA318=1,0,S318*Witterungsbereinigung!F311+'Schritt 2a Wärmeverbr. Kat. 1-4'!T318),"")</f>
        <v/>
      </c>
      <c r="X318">
        <f t="shared" si="39"/>
        <v>0</v>
      </c>
      <c r="Y318">
        <f t="shared" si="40"/>
        <v>1</v>
      </c>
      <c r="Z318" t="b">
        <f t="shared" si="37"/>
        <v>1</v>
      </c>
      <c r="AA318" t="str">
        <f t="shared" si="38"/>
        <v/>
      </c>
      <c r="AB318" s="234" t="str">
        <f t="shared" si="41"/>
        <v/>
      </c>
    </row>
    <row r="319" spans="1:28" x14ac:dyDescent="0.25">
      <c r="A319" s="486">
        <v>310</v>
      </c>
      <c r="B319" s="550"/>
      <c r="C319" s="71"/>
      <c r="D319" s="71"/>
      <c r="E319" s="638"/>
      <c r="F319" s="447"/>
      <c r="G319" s="448"/>
      <c r="H319" s="221"/>
      <c r="I319" s="125"/>
      <c r="J319" s="191">
        <f>IFERROR(IF(I319="zentral",VLOOKUP(D319,Gebäudekat.!$C$6:$F$72,4,FALSE),0),0)</f>
        <v>0</v>
      </c>
      <c r="K319" s="65"/>
      <c r="L319" s="61"/>
      <c r="M319" s="168"/>
      <c r="N319" s="113" t="str">
        <f>IFERROR(IF(Witterungsbereinigung!F312="","",(W319)),"")</f>
        <v/>
      </c>
      <c r="O319" s="38" t="str">
        <f t="shared" si="35"/>
        <v/>
      </c>
      <c r="P319" s="114" t="str">
        <f t="shared" si="36"/>
        <v/>
      </c>
      <c r="Q319" s="101" t="str">
        <f>IFERROR(IF($P319="","",($P319/VLOOKUP($D319,Gebäudekat.!$C$6:$D$72,2,FALSE))-1),"k.A.")</f>
        <v/>
      </c>
      <c r="R319" t="str">
        <f>IFERROR(VLOOKUP('Schritt 2a Wärmeverbr. Kat. 1-4'!$D319,Gebäudekat.!$C$6:$G$72,5,FALSE),"")</f>
        <v/>
      </c>
      <c r="S319">
        <f>IFERROR(('Schritt 2a Wärmeverbr. Kat. 1-4'!M319-(M319*U319)),"")</f>
        <v>0</v>
      </c>
      <c r="T319">
        <f>IFERROR('Schritt 2a Wärmeverbr. Kat. 1-4'!M319*U319,"")</f>
        <v>0</v>
      </c>
      <c r="U319">
        <f>IF('Schritt 2a Wärmeverbr. Kat. 1-4'!J319="","",'Schritt 2a Wärmeverbr. Kat. 1-4'!J319/100)</f>
        <v>0</v>
      </c>
      <c r="V319" s="36" t="str">
        <f>IF('Schritt 2a Wärmeverbr. Kat. 1-4'!K319&lt;&gt;"",DATE(YEAR('Schritt 2a Wärmeverbr. Kat. 1-4'!K319),MONTH('Schritt 2a Wärmeverbr. Kat. 1-4'!K319),1),"")</f>
        <v/>
      </c>
      <c r="W319" t="str">
        <f>IFERROR(IF(AA319=1,0,S319*Witterungsbereinigung!F312+'Schritt 2a Wärmeverbr. Kat. 1-4'!T319),"")</f>
        <v/>
      </c>
      <c r="X319">
        <f t="shared" si="39"/>
        <v>0</v>
      </c>
      <c r="Y319">
        <f t="shared" si="40"/>
        <v>1</v>
      </c>
      <c r="Z319" t="b">
        <f t="shared" si="37"/>
        <v>1</v>
      </c>
      <c r="AA319" t="str">
        <f t="shared" si="38"/>
        <v/>
      </c>
      <c r="AB319" s="234" t="str">
        <f t="shared" si="41"/>
        <v/>
      </c>
    </row>
    <row r="320" spans="1:28" x14ac:dyDescent="0.25">
      <c r="A320" s="486">
        <v>311</v>
      </c>
      <c r="B320" s="550"/>
      <c r="C320" s="71"/>
      <c r="D320" s="71"/>
      <c r="E320" s="638"/>
      <c r="F320" s="447"/>
      <c r="G320" s="448"/>
      <c r="H320" s="221"/>
      <c r="I320" s="125"/>
      <c r="J320" s="191">
        <f>IFERROR(IF(I320="zentral",VLOOKUP(D320,Gebäudekat.!$C$6:$F$72,4,FALSE),0),0)</f>
        <v>0</v>
      </c>
      <c r="K320" s="65"/>
      <c r="L320" s="61"/>
      <c r="M320" s="168"/>
      <c r="N320" s="113" t="str">
        <f>IFERROR(IF(Witterungsbereinigung!F313="","",(W320)),"")</f>
        <v/>
      </c>
      <c r="O320" s="38" t="str">
        <f t="shared" si="35"/>
        <v/>
      </c>
      <c r="P320" s="114" t="str">
        <f t="shared" si="36"/>
        <v/>
      </c>
      <c r="Q320" s="101" t="str">
        <f>IFERROR(IF($P320="","",($P320/VLOOKUP($D320,Gebäudekat.!$C$6:$D$72,2,FALSE))-1),"k.A.")</f>
        <v/>
      </c>
      <c r="R320" t="str">
        <f>IFERROR(VLOOKUP('Schritt 2a Wärmeverbr. Kat. 1-4'!$D320,Gebäudekat.!$C$6:$G$72,5,FALSE),"")</f>
        <v/>
      </c>
      <c r="S320">
        <f>IFERROR(('Schritt 2a Wärmeverbr. Kat. 1-4'!M320-(M320*U320)),"")</f>
        <v>0</v>
      </c>
      <c r="T320">
        <f>IFERROR('Schritt 2a Wärmeverbr. Kat. 1-4'!M320*U320,"")</f>
        <v>0</v>
      </c>
      <c r="U320">
        <f>IF('Schritt 2a Wärmeverbr. Kat. 1-4'!J320="","",'Schritt 2a Wärmeverbr. Kat. 1-4'!J320/100)</f>
        <v>0</v>
      </c>
      <c r="V320" s="36" t="str">
        <f>IF('Schritt 2a Wärmeverbr. Kat. 1-4'!K320&lt;&gt;"",DATE(YEAR('Schritt 2a Wärmeverbr. Kat. 1-4'!K320),MONTH('Schritt 2a Wärmeverbr. Kat. 1-4'!K320),1),"")</f>
        <v/>
      </c>
      <c r="W320" t="str">
        <f>IFERROR(IF(AA320=1,0,S320*Witterungsbereinigung!F313+'Schritt 2a Wärmeverbr. Kat. 1-4'!T320),"")</f>
        <v/>
      </c>
      <c r="X320">
        <f t="shared" si="39"/>
        <v>0</v>
      </c>
      <c r="Y320">
        <f t="shared" si="40"/>
        <v>1</v>
      </c>
      <c r="Z320" t="b">
        <f t="shared" si="37"/>
        <v>1</v>
      </c>
      <c r="AA320" t="str">
        <f t="shared" si="38"/>
        <v/>
      </c>
      <c r="AB320" s="234" t="str">
        <f t="shared" si="41"/>
        <v/>
      </c>
    </row>
    <row r="321" spans="1:28" x14ac:dyDescent="0.25">
      <c r="A321" s="486">
        <v>312</v>
      </c>
      <c r="B321" s="550"/>
      <c r="C321" s="71"/>
      <c r="D321" s="71"/>
      <c r="E321" s="638"/>
      <c r="F321" s="447"/>
      <c r="G321" s="448"/>
      <c r="H321" s="221"/>
      <c r="I321" s="125"/>
      <c r="J321" s="191">
        <f>IFERROR(IF(I321="zentral",VLOOKUP(D321,Gebäudekat.!$C$6:$F$72,4,FALSE),0),0)</f>
        <v>0</v>
      </c>
      <c r="K321" s="65"/>
      <c r="L321" s="61"/>
      <c r="M321" s="168"/>
      <c r="N321" s="113" t="str">
        <f>IFERROR(IF(Witterungsbereinigung!F314="","",(W321)),"")</f>
        <v/>
      </c>
      <c r="O321" s="38" t="str">
        <f t="shared" si="35"/>
        <v/>
      </c>
      <c r="P321" s="114" t="str">
        <f t="shared" si="36"/>
        <v/>
      </c>
      <c r="Q321" s="101" t="str">
        <f>IFERROR(IF($P321="","",($P321/VLOOKUP($D321,Gebäudekat.!$C$6:$D$72,2,FALSE))-1),"k.A.")</f>
        <v/>
      </c>
      <c r="R321" t="str">
        <f>IFERROR(VLOOKUP('Schritt 2a Wärmeverbr. Kat. 1-4'!$D321,Gebäudekat.!$C$6:$G$72,5,FALSE),"")</f>
        <v/>
      </c>
      <c r="S321">
        <f>IFERROR(('Schritt 2a Wärmeverbr. Kat. 1-4'!M321-(M321*U321)),"")</f>
        <v>0</v>
      </c>
      <c r="T321">
        <f>IFERROR('Schritt 2a Wärmeverbr. Kat. 1-4'!M321*U321,"")</f>
        <v>0</v>
      </c>
      <c r="U321">
        <f>IF('Schritt 2a Wärmeverbr. Kat. 1-4'!J321="","",'Schritt 2a Wärmeverbr. Kat. 1-4'!J321/100)</f>
        <v>0</v>
      </c>
      <c r="V321" s="36" t="str">
        <f>IF('Schritt 2a Wärmeverbr. Kat. 1-4'!K321&lt;&gt;"",DATE(YEAR('Schritt 2a Wärmeverbr. Kat. 1-4'!K321),MONTH('Schritt 2a Wärmeverbr. Kat. 1-4'!K321),1),"")</f>
        <v/>
      </c>
      <c r="W321" t="str">
        <f>IFERROR(IF(AA321=1,0,S321*Witterungsbereinigung!F314+'Schritt 2a Wärmeverbr. Kat. 1-4'!T321),"")</f>
        <v/>
      </c>
      <c r="X321">
        <f t="shared" si="39"/>
        <v>0</v>
      </c>
      <c r="Y321">
        <f t="shared" si="40"/>
        <v>1</v>
      </c>
      <c r="Z321" t="b">
        <f t="shared" si="37"/>
        <v>1</v>
      </c>
      <c r="AA321" t="str">
        <f t="shared" si="38"/>
        <v/>
      </c>
      <c r="AB321" s="234" t="str">
        <f t="shared" si="41"/>
        <v/>
      </c>
    </row>
    <row r="322" spans="1:28" x14ac:dyDescent="0.25">
      <c r="A322" s="486">
        <v>313</v>
      </c>
      <c r="B322" s="550"/>
      <c r="C322" s="71"/>
      <c r="D322" s="71"/>
      <c r="E322" s="638"/>
      <c r="F322" s="447"/>
      <c r="G322" s="448"/>
      <c r="H322" s="221"/>
      <c r="I322" s="125"/>
      <c r="J322" s="191">
        <f>IFERROR(IF(I322="zentral",VLOOKUP(D322,Gebäudekat.!$C$6:$F$72,4,FALSE),0),0)</f>
        <v>0</v>
      </c>
      <c r="K322" s="65"/>
      <c r="L322" s="61"/>
      <c r="M322" s="168"/>
      <c r="N322" s="113" t="str">
        <f>IFERROR(IF(Witterungsbereinigung!F315="","",(W322)),"")</f>
        <v/>
      </c>
      <c r="O322" s="38" t="str">
        <f t="shared" si="35"/>
        <v/>
      </c>
      <c r="P322" s="114" t="str">
        <f t="shared" si="36"/>
        <v/>
      </c>
      <c r="Q322" s="101" t="str">
        <f>IFERROR(IF($P322="","",($P322/VLOOKUP($D322,Gebäudekat.!$C$6:$D$72,2,FALSE))-1),"k.A.")</f>
        <v/>
      </c>
      <c r="R322" t="str">
        <f>IFERROR(VLOOKUP('Schritt 2a Wärmeverbr. Kat. 1-4'!$D322,Gebäudekat.!$C$6:$G$72,5,FALSE),"")</f>
        <v/>
      </c>
      <c r="S322">
        <f>IFERROR(('Schritt 2a Wärmeverbr. Kat. 1-4'!M322-(M322*U322)),"")</f>
        <v>0</v>
      </c>
      <c r="T322">
        <f>IFERROR('Schritt 2a Wärmeverbr. Kat. 1-4'!M322*U322,"")</f>
        <v>0</v>
      </c>
      <c r="U322">
        <f>IF('Schritt 2a Wärmeverbr. Kat. 1-4'!J322="","",'Schritt 2a Wärmeverbr. Kat. 1-4'!J322/100)</f>
        <v>0</v>
      </c>
      <c r="V322" s="36" t="str">
        <f>IF('Schritt 2a Wärmeverbr. Kat. 1-4'!K322&lt;&gt;"",DATE(YEAR('Schritt 2a Wärmeverbr. Kat. 1-4'!K322),MONTH('Schritt 2a Wärmeverbr. Kat. 1-4'!K322),1),"")</f>
        <v/>
      </c>
      <c r="W322" t="str">
        <f>IFERROR(IF(AA322=1,0,S322*Witterungsbereinigung!F315+'Schritt 2a Wärmeverbr. Kat. 1-4'!T322),"")</f>
        <v/>
      </c>
      <c r="X322">
        <f t="shared" si="39"/>
        <v>0</v>
      </c>
      <c r="Y322">
        <f t="shared" si="40"/>
        <v>1</v>
      </c>
      <c r="Z322" t="b">
        <f t="shared" si="37"/>
        <v>1</v>
      </c>
      <c r="AA322" t="str">
        <f t="shared" si="38"/>
        <v/>
      </c>
      <c r="AB322" s="234" t="str">
        <f t="shared" si="41"/>
        <v/>
      </c>
    </row>
    <row r="323" spans="1:28" x14ac:dyDescent="0.25">
      <c r="A323" s="486">
        <v>314</v>
      </c>
      <c r="B323" s="550"/>
      <c r="C323" s="71"/>
      <c r="D323" s="71"/>
      <c r="E323" s="638"/>
      <c r="F323" s="447"/>
      <c r="G323" s="448"/>
      <c r="H323" s="221"/>
      <c r="I323" s="125"/>
      <c r="J323" s="191">
        <f>IFERROR(IF(I323="zentral",VLOOKUP(D323,Gebäudekat.!$C$6:$F$72,4,FALSE),0),0)</f>
        <v>0</v>
      </c>
      <c r="K323" s="65"/>
      <c r="L323" s="61"/>
      <c r="M323" s="168"/>
      <c r="N323" s="113" t="str">
        <f>IFERROR(IF(Witterungsbereinigung!F316="","",(W323)),"")</f>
        <v/>
      </c>
      <c r="O323" s="38" t="str">
        <f t="shared" si="35"/>
        <v/>
      </c>
      <c r="P323" s="114" t="str">
        <f t="shared" si="36"/>
        <v/>
      </c>
      <c r="Q323" s="101" t="str">
        <f>IFERROR(IF($P323="","",($P323/VLOOKUP($D323,Gebäudekat.!$C$6:$D$72,2,FALSE))-1),"k.A.")</f>
        <v/>
      </c>
      <c r="R323" t="str">
        <f>IFERROR(VLOOKUP('Schritt 2a Wärmeverbr. Kat. 1-4'!$D323,Gebäudekat.!$C$6:$G$72,5,FALSE),"")</f>
        <v/>
      </c>
      <c r="S323">
        <f>IFERROR(('Schritt 2a Wärmeverbr. Kat. 1-4'!M323-(M323*U323)),"")</f>
        <v>0</v>
      </c>
      <c r="T323">
        <f>IFERROR('Schritt 2a Wärmeverbr. Kat. 1-4'!M323*U323,"")</f>
        <v>0</v>
      </c>
      <c r="U323">
        <f>IF('Schritt 2a Wärmeverbr. Kat. 1-4'!J323="","",'Schritt 2a Wärmeverbr. Kat. 1-4'!J323/100)</f>
        <v>0</v>
      </c>
      <c r="V323" s="36" t="str">
        <f>IF('Schritt 2a Wärmeverbr. Kat. 1-4'!K323&lt;&gt;"",DATE(YEAR('Schritt 2a Wärmeverbr. Kat. 1-4'!K323),MONTH('Schritt 2a Wärmeverbr. Kat. 1-4'!K323),1),"")</f>
        <v/>
      </c>
      <c r="W323" t="str">
        <f>IFERROR(IF(AA323=1,0,S323*Witterungsbereinigung!F316+'Schritt 2a Wärmeverbr. Kat. 1-4'!T323),"")</f>
        <v/>
      </c>
      <c r="X323">
        <f t="shared" si="39"/>
        <v>0</v>
      </c>
      <c r="Y323">
        <f t="shared" si="40"/>
        <v>1</v>
      </c>
      <c r="Z323" t="b">
        <f t="shared" si="37"/>
        <v>1</v>
      </c>
      <c r="AA323" t="str">
        <f t="shared" si="38"/>
        <v/>
      </c>
      <c r="AB323" s="234" t="str">
        <f t="shared" si="41"/>
        <v/>
      </c>
    </row>
    <row r="324" spans="1:28" x14ac:dyDescent="0.25">
      <c r="A324" s="486">
        <v>315</v>
      </c>
      <c r="B324" s="550"/>
      <c r="C324" s="71"/>
      <c r="D324" s="71"/>
      <c r="E324" s="638"/>
      <c r="F324" s="447"/>
      <c r="G324" s="448"/>
      <c r="H324" s="221"/>
      <c r="I324" s="125"/>
      <c r="J324" s="191">
        <f>IFERROR(IF(I324="zentral",VLOOKUP(D324,Gebäudekat.!$C$6:$F$72,4,FALSE),0),0)</f>
        <v>0</v>
      </c>
      <c r="K324" s="65"/>
      <c r="L324" s="61"/>
      <c r="M324" s="168"/>
      <c r="N324" s="113" t="str">
        <f>IFERROR(IF(Witterungsbereinigung!F317="","",(W324)),"")</f>
        <v/>
      </c>
      <c r="O324" s="38" t="str">
        <f t="shared" si="35"/>
        <v/>
      </c>
      <c r="P324" s="114" t="str">
        <f t="shared" si="36"/>
        <v/>
      </c>
      <c r="Q324" s="101" t="str">
        <f>IFERROR(IF($P324="","",($P324/VLOOKUP($D324,Gebäudekat.!$C$6:$D$72,2,FALSE))-1),"k.A.")</f>
        <v/>
      </c>
      <c r="R324" t="str">
        <f>IFERROR(VLOOKUP('Schritt 2a Wärmeverbr. Kat. 1-4'!$D324,Gebäudekat.!$C$6:$G$72,5,FALSE),"")</f>
        <v/>
      </c>
      <c r="S324">
        <f>IFERROR(('Schritt 2a Wärmeverbr. Kat. 1-4'!M324-(M324*U324)),"")</f>
        <v>0</v>
      </c>
      <c r="T324">
        <f>IFERROR('Schritt 2a Wärmeverbr. Kat. 1-4'!M324*U324,"")</f>
        <v>0</v>
      </c>
      <c r="U324">
        <f>IF('Schritt 2a Wärmeverbr. Kat. 1-4'!J324="","",'Schritt 2a Wärmeverbr. Kat. 1-4'!J324/100)</f>
        <v>0</v>
      </c>
      <c r="V324" s="36" t="str">
        <f>IF('Schritt 2a Wärmeverbr. Kat. 1-4'!K324&lt;&gt;"",DATE(YEAR('Schritt 2a Wärmeverbr. Kat. 1-4'!K324),MONTH('Schritt 2a Wärmeverbr. Kat. 1-4'!K324),1),"")</f>
        <v/>
      </c>
      <c r="W324" t="str">
        <f>IFERROR(IF(AA324=1,0,S324*Witterungsbereinigung!F317+'Schritt 2a Wärmeverbr. Kat. 1-4'!T324),"")</f>
        <v/>
      </c>
      <c r="X324">
        <f t="shared" si="39"/>
        <v>0</v>
      </c>
      <c r="Y324">
        <f t="shared" si="40"/>
        <v>1</v>
      </c>
      <c r="Z324" t="b">
        <f t="shared" si="37"/>
        <v>1</v>
      </c>
      <c r="AA324" t="str">
        <f t="shared" si="38"/>
        <v/>
      </c>
      <c r="AB324" s="234" t="str">
        <f t="shared" si="41"/>
        <v/>
      </c>
    </row>
    <row r="325" spans="1:28" x14ac:dyDescent="0.25">
      <c r="A325" s="486">
        <v>316</v>
      </c>
      <c r="B325" s="550"/>
      <c r="C325" s="71"/>
      <c r="D325" s="71"/>
      <c r="E325" s="638"/>
      <c r="F325" s="447"/>
      <c r="G325" s="448"/>
      <c r="H325" s="221"/>
      <c r="I325" s="125"/>
      <c r="J325" s="191">
        <f>IFERROR(IF(I325="zentral",VLOOKUP(D325,Gebäudekat.!$C$6:$F$72,4,FALSE),0),0)</f>
        <v>0</v>
      </c>
      <c r="K325" s="65"/>
      <c r="L325" s="61"/>
      <c r="M325" s="168"/>
      <c r="N325" s="113" t="str">
        <f>IFERROR(IF(Witterungsbereinigung!F318="","",(W325)),"")</f>
        <v/>
      </c>
      <c r="O325" s="38" t="str">
        <f t="shared" si="35"/>
        <v/>
      </c>
      <c r="P325" s="114" t="str">
        <f t="shared" si="36"/>
        <v/>
      </c>
      <c r="Q325" s="101" t="str">
        <f>IFERROR(IF($P325="","",($P325/VLOOKUP($D325,Gebäudekat.!$C$6:$D$72,2,FALSE))-1),"k.A.")</f>
        <v/>
      </c>
      <c r="R325" t="str">
        <f>IFERROR(VLOOKUP('Schritt 2a Wärmeverbr. Kat. 1-4'!$D325,Gebäudekat.!$C$6:$G$72,5,FALSE),"")</f>
        <v/>
      </c>
      <c r="S325">
        <f>IFERROR(('Schritt 2a Wärmeverbr. Kat. 1-4'!M325-(M325*U325)),"")</f>
        <v>0</v>
      </c>
      <c r="T325">
        <f>IFERROR('Schritt 2a Wärmeverbr. Kat. 1-4'!M325*U325,"")</f>
        <v>0</v>
      </c>
      <c r="U325">
        <f>IF('Schritt 2a Wärmeverbr. Kat. 1-4'!J325="","",'Schritt 2a Wärmeverbr. Kat. 1-4'!J325/100)</f>
        <v>0</v>
      </c>
      <c r="V325" s="36" t="str">
        <f>IF('Schritt 2a Wärmeverbr. Kat. 1-4'!K325&lt;&gt;"",DATE(YEAR('Schritt 2a Wärmeverbr. Kat. 1-4'!K325),MONTH('Schritt 2a Wärmeverbr. Kat. 1-4'!K325),1),"")</f>
        <v/>
      </c>
      <c r="W325" t="str">
        <f>IFERROR(IF(AA325=1,0,S325*Witterungsbereinigung!F318+'Schritt 2a Wärmeverbr. Kat. 1-4'!T325),"")</f>
        <v/>
      </c>
      <c r="X325">
        <f t="shared" si="39"/>
        <v>0</v>
      </c>
      <c r="Y325">
        <f t="shared" si="40"/>
        <v>1</v>
      </c>
      <c r="Z325" t="b">
        <f t="shared" si="37"/>
        <v>1</v>
      </c>
      <c r="AA325" t="str">
        <f t="shared" si="38"/>
        <v/>
      </c>
      <c r="AB325" s="234" t="str">
        <f t="shared" si="41"/>
        <v/>
      </c>
    </row>
    <row r="326" spans="1:28" x14ac:dyDescent="0.25">
      <c r="A326" s="486">
        <v>317</v>
      </c>
      <c r="B326" s="550"/>
      <c r="C326" s="71"/>
      <c r="D326" s="71"/>
      <c r="E326" s="638"/>
      <c r="F326" s="447"/>
      <c r="G326" s="448"/>
      <c r="H326" s="221"/>
      <c r="I326" s="125"/>
      <c r="J326" s="191">
        <f>IFERROR(IF(I326="zentral",VLOOKUP(D326,Gebäudekat.!$C$6:$F$72,4,FALSE),0),0)</f>
        <v>0</v>
      </c>
      <c r="K326" s="65"/>
      <c r="L326" s="61"/>
      <c r="M326" s="168"/>
      <c r="N326" s="113" t="str">
        <f>IFERROR(IF(Witterungsbereinigung!F319="","",(W326)),"")</f>
        <v/>
      </c>
      <c r="O326" s="38" t="str">
        <f t="shared" si="35"/>
        <v/>
      </c>
      <c r="P326" s="114" t="str">
        <f t="shared" si="36"/>
        <v/>
      </c>
      <c r="Q326" s="101" t="str">
        <f>IFERROR(IF($P326="","",($P326/VLOOKUP($D326,Gebäudekat.!$C$6:$D$72,2,FALSE))-1),"k.A.")</f>
        <v/>
      </c>
      <c r="R326" t="str">
        <f>IFERROR(VLOOKUP('Schritt 2a Wärmeverbr. Kat. 1-4'!$D326,Gebäudekat.!$C$6:$G$72,5,FALSE),"")</f>
        <v/>
      </c>
      <c r="S326">
        <f>IFERROR(('Schritt 2a Wärmeverbr. Kat. 1-4'!M326-(M326*U326)),"")</f>
        <v>0</v>
      </c>
      <c r="T326">
        <f>IFERROR('Schritt 2a Wärmeverbr. Kat. 1-4'!M326*U326,"")</f>
        <v>0</v>
      </c>
      <c r="U326">
        <f>IF('Schritt 2a Wärmeverbr. Kat. 1-4'!J326="","",'Schritt 2a Wärmeverbr. Kat. 1-4'!J326/100)</f>
        <v>0</v>
      </c>
      <c r="V326" s="36" t="str">
        <f>IF('Schritt 2a Wärmeverbr. Kat. 1-4'!K326&lt;&gt;"",DATE(YEAR('Schritt 2a Wärmeverbr. Kat. 1-4'!K326),MONTH('Schritt 2a Wärmeverbr. Kat. 1-4'!K326),1),"")</f>
        <v/>
      </c>
      <c r="W326" t="str">
        <f>IFERROR(IF(AA326=1,0,S326*Witterungsbereinigung!F319+'Schritt 2a Wärmeverbr. Kat. 1-4'!T326),"")</f>
        <v/>
      </c>
      <c r="X326">
        <f t="shared" si="39"/>
        <v>0</v>
      </c>
      <c r="Y326">
        <f t="shared" si="40"/>
        <v>1</v>
      </c>
      <c r="Z326" t="b">
        <f t="shared" si="37"/>
        <v>1</v>
      </c>
      <c r="AA326" t="str">
        <f t="shared" si="38"/>
        <v/>
      </c>
      <c r="AB326" s="234" t="str">
        <f t="shared" si="41"/>
        <v/>
      </c>
    </row>
    <row r="327" spans="1:28" x14ac:dyDescent="0.25">
      <c r="A327" s="486">
        <v>318</v>
      </c>
      <c r="B327" s="550"/>
      <c r="C327" s="71"/>
      <c r="D327" s="71"/>
      <c r="E327" s="638"/>
      <c r="F327" s="447"/>
      <c r="G327" s="448"/>
      <c r="H327" s="221"/>
      <c r="I327" s="125"/>
      <c r="J327" s="191">
        <f>IFERROR(IF(I327="zentral",VLOOKUP(D327,Gebäudekat.!$C$6:$F$72,4,FALSE),0),0)</f>
        <v>0</v>
      </c>
      <c r="K327" s="65"/>
      <c r="L327" s="61"/>
      <c r="M327" s="168"/>
      <c r="N327" s="113" t="str">
        <f>IFERROR(IF(Witterungsbereinigung!F320="","",(W327)),"")</f>
        <v/>
      </c>
      <c r="O327" s="38" t="str">
        <f t="shared" si="35"/>
        <v/>
      </c>
      <c r="P327" s="114" t="str">
        <f t="shared" si="36"/>
        <v/>
      </c>
      <c r="Q327" s="101" t="str">
        <f>IFERROR(IF($P327="","",($P327/VLOOKUP($D327,Gebäudekat.!$C$6:$D$72,2,FALSE))-1),"k.A.")</f>
        <v/>
      </c>
      <c r="R327" t="str">
        <f>IFERROR(VLOOKUP('Schritt 2a Wärmeverbr. Kat. 1-4'!$D327,Gebäudekat.!$C$6:$G$72,5,FALSE),"")</f>
        <v/>
      </c>
      <c r="S327">
        <f>IFERROR(('Schritt 2a Wärmeverbr. Kat. 1-4'!M327-(M327*U327)),"")</f>
        <v>0</v>
      </c>
      <c r="T327">
        <f>IFERROR('Schritt 2a Wärmeverbr. Kat. 1-4'!M327*U327,"")</f>
        <v>0</v>
      </c>
      <c r="U327">
        <f>IF('Schritt 2a Wärmeverbr. Kat. 1-4'!J327="","",'Schritt 2a Wärmeverbr. Kat. 1-4'!J327/100)</f>
        <v>0</v>
      </c>
      <c r="V327" s="36" t="str">
        <f>IF('Schritt 2a Wärmeverbr. Kat. 1-4'!K327&lt;&gt;"",DATE(YEAR('Schritt 2a Wärmeverbr. Kat. 1-4'!K327),MONTH('Schritt 2a Wärmeverbr. Kat. 1-4'!K327),1),"")</f>
        <v/>
      </c>
      <c r="W327" t="str">
        <f>IFERROR(IF(AA327=1,0,S327*Witterungsbereinigung!F320+'Schritt 2a Wärmeverbr. Kat. 1-4'!T327),"")</f>
        <v/>
      </c>
      <c r="X327">
        <f t="shared" si="39"/>
        <v>0</v>
      </c>
      <c r="Y327">
        <f t="shared" si="40"/>
        <v>1</v>
      </c>
      <c r="Z327" t="b">
        <f t="shared" si="37"/>
        <v>1</v>
      </c>
      <c r="AA327" t="str">
        <f t="shared" si="38"/>
        <v/>
      </c>
      <c r="AB327" s="234" t="str">
        <f t="shared" si="41"/>
        <v/>
      </c>
    </row>
    <row r="328" spans="1:28" x14ac:dyDescent="0.25">
      <c r="A328" s="486">
        <v>319</v>
      </c>
      <c r="B328" s="550"/>
      <c r="C328" s="71"/>
      <c r="D328" s="71"/>
      <c r="E328" s="638"/>
      <c r="F328" s="447"/>
      <c r="G328" s="448"/>
      <c r="H328" s="221"/>
      <c r="I328" s="125"/>
      <c r="J328" s="191">
        <f>IFERROR(IF(I328="zentral",VLOOKUP(D328,Gebäudekat.!$C$6:$F$72,4,FALSE),0),0)</f>
        <v>0</v>
      </c>
      <c r="K328" s="65"/>
      <c r="L328" s="61"/>
      <c r="M328" s="168"/>
      <c r="N328" s="113" t="str">
        <f>IFERROR(IF(Witterungsbereinigung!F321="","",(W328)),"")</f>
        <v/>
      </c>
      <c r="O328" s="38" t="str">
        <f t="shared" si="35"/>
        <v/>
      </c>
      <c r="P328" s="114" t="str">
        <f t="shared" si="36"/>
        <v/>
      </c>
      <c r="Q328" s="101" t="str">
        <f>IFERROR(IF($P328="","",($P328/VLOOKUP($D328,Gebäudekat.!$C$6:$D$72,2,FALSE))-1),"k.A.")</f>
        <v/>
      </c>
      <c r="R328" t="str">
        <f>IFERROR(VLOOKUP('Schritt 2a Wärmeverbr. Kat. 1-4'!$D328,Gebäudekat.!$C$6:$G$72,5,FALSE),"")</f>
        <v/>
      </c>
      <c r="S328">
        <f>IFERROR(('Schritt 2a Wärmeverbr. Kat. 1-4'!M328-(M328*U328)),"")</f>
        <v>0</v>
      </c>
      <c r="T328">
        <f>IFERROR('Schritt 2a Wärmeverbr. Kat. 1-4'!M328*U328,"")</f>
        <v>0</v>
      </c>
      <c r="U328">
        <f>IF('Schritt 2a Wärmeverbr. Kat. 1-4'!J328="","",'Schritt 2a Wärmeverbr. Kat. 1-4'!J328/100)</f>
        <v>0</v>
      </c>
      <c r="V328" s="36" t="str">
        <f>IF('Schritt 2a Wärmeverbr. Kat. 1-4'!K328&lt;&gt;"",DATE(YEAR('Schritt 2a Wärmeverbr. Kat. 1-4'!K328),MONTH('Schritt 2a Wärmeverbr. Kat. 1-4'!K328),1),"")</f>
        <v/>
      </c>
      <c r="W328" t="str">
        <f>IFERROR(IF(AA328=1,0,S328*Witterungsbereinigung!F321+'Schritt 2a Wärmeverbr. Kat. 1-4'!T328),"")</f>
        <v/>
      </c>
      <c r="X328">
        <f t="shared" si="39"/>
        <v>0</v>
      </c>
      <c r="Y328">
        <f t="shared" si="40"/>
        <v>1</v>
      </c>
      <c r="Z328" t="b">
        <f t="shared" si="37"/>
        <v>1</v>
      </c>
      <c r="AA328" t="str">
        <f t="shared" si="38"/>
        <v/>
      </c>
      <c r="AB328" s="234" t="str">
        <f t="shared" si="41"/>
        <v/>
      </c>
    </row>
    <row r="329" spans="1:28" x14ac:dyDescent="0.25">
      <c r="A329" s="486">
        <v>320</v>
      </c>
      <c r="B329" s="550"/>
      <c r="C329" s="71"/>
      <c r="D329" s="71"/>
      <c r="E329" s="638"/>
      <c r="F329" s="447"/>
      <c r="G329" s="448"/>
      <c r="H329" s="221"/>
      <c r="I329" s="125"/>
      <c r="J329" s="191">
        <f>IFERROR(IF(I329="zentral",VLOOKUP(D329,Gebäudekat.!$C$6:$F$72,4,FALSE),0),0)</f>
        <v>0</v>
      </c>
      <c r="K329" s="65"/>
      <c r="L329" s="61"/>
      <c r="M329" s="168"/>
      <c r="N329" s="113" t="str">
        <f>IFERROR(IF(Witterungsbereinigung!F322="","",(W329)),"")</f>
        <v/>
      </c>
      <c r="O329" s="38" t="str">
        <f t="shared" si="35"/>
        <v/>
      </c>
      <c r="P329" s="114" t="str">
        <f t="shared" si="36"/>
        <v/>
      </c>
      <c r="Q329" s="101" t="str">
        <f>IFERROR(IF($P329="","",($P329/VLOOKUP($D329,Gebäudekat.!$C$6:$D$72,2,FALSE))-1),"k.A.")</f>
        <v/>
      </c>
      <c r="R329" t="str">
        <f>IFERROR(VLOOKUP('Schritt 2a Wärmeverbr. Kat. 1-4'!$D329,Gebäudekat.!$C$6:$G$72,5,FALSE),"")</f>
        <v/>
      </c>
      <c r="S329">
        <f>IFERROR(('Schritt 2a Wärmeverbr. Kat. 1-4'!M329-(M329*U329)),"")</f>
        <v>0</v>
      </c>
      <c r="T329">
        <f>IFERROR('Schritt 2a Wärmeverbr. Kat. 1-4'!M329*U329,"")</f>
        <v>0</v>
      </c>
      <c r="U329">
        <f>IF('Schritt 2a Wärmeverbr. Kat. 1-4'!J329="","",'Schritt 2a Wärmeverbr. Kat. 1-4'!J329/100)</f>
        <v>0</v>
      </c>
      <c r="V329" s="36" t="str">
        <f>IF('Schritt 2a Wärmeverbr. Kat. 1-4'!K329&lt;&gt;"",DATE(YEAR('Schritt 2a Wärmeverbr. Kat. 1-4'!K329),MONTH('Schritt 2a Wärmeverbr. Kat. 1-4'!K329),1),"")</f>
        <v/>
      </c>
      <c r="W329" t="str">
        <f>IFERROR(IF(AA329=1,0,S329*Witterungsbereinigung!F322+'Schritt 2a Wärmeverbr. Kat. 1-4'!T329),"")</f>
        <v/>
      </c>
      <c r="X329">
        <f t="shared" si="39"/>
        <v>0</v>
      </c>
      <c r="Y329">
        <f t="shared" si="40"/>
        <v>1</v>
      </c>
      <c r="Z329" t="b">
        <f t="shared" si="37"/>
        <v>1</v>
      </c>
      <c r="AA329" t="str">
        <f t="shared" si="38"/>
        <v/>
      </c>
      <c r="AB329" s="234" t="str">
        <f t="shared" si="41"/>
        <v/>
      </c>
    </row>
    <row r="330" spans="1:28" x14ac:dyDescent="0.25">
      <c r="A330" s="486">
        <v>321</v>
      </c>
      <c r="B330" s="550"/>
      <c r="C330" s="71"/>
      <c r="D330" s="71"/>
      <c r="E330" s="638"/>
      <c r="F330" s="447"/>
      <c r="G330" s="448"/>
      <c r="H330" s="221"/>
      <c r="I330" s="125"/>
      <c r="J330" s="191">
        <f>IFERROR(IF(I330="zentral",VLOOKUP(D330,Gebäudekat.!$C$6:$F$72,4,FALSE),0),0)</f>
        <v>0</v>
      </c>
      <c r="K330" s="65"/>
      <c r="L330" s="61"/>
      <c r="M330" s="168"/>
      <c r="N330" s="113" t="str">
        <f>IFERROR(IF(Witterungsbereinigung!F323="","",(W330)),"")</f>
        <v/>
      </c>
      <c r="O330" s="38" t="str">
        <f t="shared" ref="O330:O393" si="42">IF($C330="","",IFERROR((1/SUM(N$10:N$504)*$N330),""))</f>
        <v/>
      </c>
      <c r="P330" s="114" t="str">
        <f t="shared" ref="P330:P393" si="43">IFERROR(IF($N330="","",$N330/IF(OR($D330="Bad - Freibad &lt; 1000 m2 Beckenfläche",$D330="Bad - Freibad 1000-2000 m2 Beckenfläche",$D330="Bad - Freibad &gt;2000 m2 Beckenfläche"),G330,F330)),"")</f>
        <v/>
      </c>
      <c r="Q330" s="101" t="str">
        <f>IFERROR(IF($P330="","",($P330/VLOOKUP($D330,Gebäudekat.!$C$6:$D$72,2,FALSE))-1),"k.A.")</f>
        <v/>
      </c>
      <c r="R330" t="str">
        <f>IFERROR(VLOOKUP('Schritt 2a Wärmeverbr. Kat. 1-4'!$D330,Gebäudekat.!$C$6:$G$72,5,FALSE),"")</f>
        <v/>
      </c>
      <c r="S330">
        <f>IFERROR(('Schritt 2a Wärmeverbr. Kat. 1-4'!M330-(M330*U330)),"")</f>
        <v>0</v>
      </c>
      <c r="T330">
        <f>IFERROR('Schritt 2a Wärmeverbr. Kat. 1-4'!M330*U330,"")</f>
        <v>0</v>
      </c>
      <c r="U330">
        <f>IF('Schritt 2a Wärmeverbr. Kat. 1-4'!J330="","",'Schritt 2a Wärmeverbr. Kat. 1-4'!J330/100)</f>
        <v>0</v>
      </c>
      <c r="V330" s="36" t="str">
        <f>IF('Schritt 2a Wärmeverbr. Kat. 1-4'!K330&lt;&gt;"",DATE(YEAR('Schritt 2a Wärmeverbr. Kat. 1-4'!K330),MONTH('Schritt 2a Wärmeverbr. Kat. 1-4'!K330),1),"")</f>
        <v/>
      </c>
      <c r="W330" t="str">
        <f>IFERROR(IF(AA330=1,0,S330*Witterungsbereinigung!F323+'Schritt 2a Wärmeverbr. Kat. 1-4'!T330),"")</f>
        <v/>
      </c>
      <c r="X330">
        <f t="shared" si="39"/>
        <v>0</v>
      </c>
      <c r="Y330">
        <f t="shared" si="40"/>
        <v>1</v>
      </c>
      <c r="Z330" t="b">
        <f t="shared" ref="Z330:Z393" si="44">IFERROR(IF(COUNTA($F$10:$F$504,$G$10:$G$504)&gt;=COUNTA($C$10:$C$504),TRUE,FALSE),"")</f>
        <v>1</v>
      </c>
      <c r="AA330" t="str">
        <f t="shared" ref="AA330:AA393" si="45">IF(H330="unbeheizt",1,"")</f>
        <v/>
      </c>
      <c r="AB330" s="234" t="str">
        <f t="shared" si="41"/>
        <v/>
      </c>
    </row>
    <row r="331" spans="1:28" x14ac:dyDescent="0.25">
      <c r="A331" s="486">
        <v>322</v>
      </c>
      <c r="B331" s="550"/>
      <c r="C331" s="71"/>
      <c r="D331" s="71"/>
      <c r="E331" s="638"/>
      <c r="F331" s="447"/>
      <c r="G331" s="448"/>
      <c r="H331" s="221"/>
      <c r="I331" s="125"/>
      <c r="J331" s="191">
        <f>IFERROR(IF(I331="zentral",VLOOKUP(D331,Gebäudekat.!$C$6:$F$72,4,FALSE),0),0)</f>
        <v>0</v>
      </c>
      <c r="K331" s="65"/>
      <c r="L331" s="61"/>
      <c r="M331" s="168"/>
      <c r="N331" s="113" t="str">
        <f>IFERROR(IF(Witterungsbereinigung!F324="","",(W331)),"")</f>
        <v/>
      </c>
      <c r="O331" s="38" t="str">
        <f t="shared" si="42"/>
        <v/>
      </c>
      <c r="P331" s="114" t="str">
        <f t="shared" si="43"/>
        <v/>
      </c>
      <c r="Q331" s="101" t="str">
        <f>IFERROR(IF($P331="","",($P331/VLOOKUP($D331,Gebäudekat.!$C$6:$D$72,2,FALSE))-1),"k.A.")</f>
        <v/>
      </c>
      <c r="R331" t="str">
        <f>IFERROR(VLOOKUP('Schritt 2a Wärmeverbr. Kat. 1-4'!$D331,Gebäudekat.!$C$6:$G$72,5,FALSE),"")</f>
        <v/>
      </c>
      <c r="S331">
        <f>IFERROR(('Schritt 2a Wärmeverbr. Kat. 1-4'!M331-(M331*U331)),"")</f>
        <v>0</v>
      </c>
      <c r="T331">
        <f>IFERROR('Schritt 2a Wärmeverbr. Kat. 1-4'!M331*U331,"")</f>
        <v>0</v>
      </c>
      <c r="U331">
        <f>IF('Schritt 2a Wärmeverbr. Kat. 1-4'!J331="","",'Schritt 2a Wärmeverbr. Kat. 1-4'!J331/100)</f>
        <v>0</v>
      </c>
      <c r="V331" s="36" t="str">
        <f>IF('Schritt 2a Wärmeverbr. Kat. 1-4'!K331&lt;&gt;"",DATE(YEAR('Schritt 2a Wärmeverbr. Kat. 1-4'!K331),MONTH('Schritt 2a Wärmeverbr. Kat. 1-4'!K331),1),"")</f>
        <v/>
      </c>
      <c r="W331" t="str">
        <f>IFERROR(IF(AA331=1,0,S331*Witterungsbereinigung!F324+'Schritt 2a Wärmeverbr. Kat. 1-4'!T331),"")</f>
        <v/>
      </c>
      <c r="X331">
        <f t="shared" ref="X331:X394" si="46">IFERROR(M331/(L331-K331+1)*365,"")</f>
        <v>0</v>
      </c>
      <c r="Y331">
        <f t="shared" ref="Y331:Y394" si="47">L331+1-K331</f>
        <v>1</v>
      </c>
      <c r="Z331" t="b">
        <f t="shared" si="44"/>
        <v>1</v>
      </c>
      <c r="AA331" t="str">
        <f t="shared" si="45"/>
        <v/>
      </c>
      <c r="AB331" s="234" t="str">
        <f t="shared" si="41"/>
        <v/>
      </c>
    </row>
    <row r="332" spans="1:28" x14ac:dyDescent="0.25">
      <c r="A332" s="486">
        <v>323</v>
      </c>
      <c r="B332" s="550"/>
      <c r="C332" s="71"/>
      <c r="D332" s="71"/>
      <c r="E332" s="638"/>
      <c r="F332" s="447"/>
      <c r="G332" s="448"/>
      <c r="H332" s="221"/>
      <c r="I332" s="125"/>
      <c r="J332" s="191">
        <f>IFERROR(IF(I332="zentral",VLOOKUP(D332,Gebäudekat.!$C$6:$F$72,4,FALSE),0),0)</f>
        <v>0</v>
      </c>
      <c r="K332" s="65"/>
      <c r="L332" s="61"/>
      <c r="M332" s="168"/>
      <c r="N332" s="113" t="str">
        <f>IFERROR(IF(Witterungsbereinigung!F325="","",(W332)),"")</f>
        <v/>
      </c>
      <c r="O332" s="38" t="str">
        <f t="shared" si="42"/>
        <v/>
      </c>
      <c r="P332" s="114" t="str">
        <f t="shared" si="43"/>
        <v/>
      </c>
      <c r="Q332" s="101" t="str">
        <f>IFERROR(IF($P332="","",($P332/VLOOKUP($D332,Gebäudekat.!$C$6:$D$72,2,FALSE))-1),"k.A.")</f>
        <v/>
      </c>
      <c r="R332" t="str">
        <f>IFERROR(VLOOKUP('Schritt 2a Wärmeverbr. Kat. 1-4'!$D332,Gebäudekat.!$C$6:$G$72,5,FALSE),"")</f>
        <v/>
      </c>
      <c r="S332">
        <f>IFERROR(('Schritt 2a Wärmeverbr. Kat. 1-4'!M332-(M332*U332)),"")</f>
        <v>0</v>
      </c>
      <c r="T332">
        <f>IFERROR('Schritt 2a Wärmeverbr. Kat. 1-4'!M332*U332,"")</f>
        <v>0</v>
      </c>
      <c r="U332">
        <f>IF('Schritt 2a Wärmeverbr. Kat. 1-4'!J332="","",'Schritt 2a Wärmeverbr. Kat. 1-4'!J332/100)</f>
        <v>0</v>
      </c>
      <c r="V332" s="36" t="str">
        <f>IF('Schritt 2a Wärmeverbr. Kat. 1-4'!K332&lt;&gt;"",DATE(YEAR('Schritt 2a Wärmeverbr. Kat. 1-4'!K332),MONTH('Schritt 2a Wärmeverbr. Kat. 1-4'!K332),1),"")</f>
        <v/>
      </c>
      <c r="W332" t="str">
        <f>IFERROR(IF(AA332=1,0,S332*Witterungsbereinigung!F325+'Schritt 2a Wärmeverbr. Kat. 1-4'!T332),"")</f>
        <v/>
      </c>
      <c r="X332">
        <f t="shared" si="46"/>
        <v>0</v>
      </c>
      <c r="Y332">
        <f t="shared" si="47"/>
        <v>1</v>
      </c>
      <c r="Z332" t="b">
        <f t="shared" si="44"/>
        <v>1</v>
      </c>
      <c r="AA332" t="str">
        <f t="shared" si="45"/>
        <v/>
      </c>
      <c r="AB332" s="234" t="str">
        <f t="shared" si="41"/>
        <v/>
      </c>
    </row>
    <row r="333" spans="1:28" x14ac:dyDescent="0.25">
      <c r="A333" s="486">
        <v>324</v>
      </c>
      <c r="B333" s="550"/>
      <c r="C333" s="71"/>
      <c r="D333" s="71"/>
      <c r="E333" s="638"/>
      <c r="F333" s="447"/>
      <c r="G333" s="448"/>
      <c r="H333" s="221"/>
      <c r="I333" s="125"/>
      <c r="J333" s="191">
        <f>IFERROR(IF(I333="zentral",VLOOKUP(D333,Gebäudekat.!$C$6:$F$72,4,FALSE),0),0)</f>
        <v>0</v>
      </c>
      <c r="K333" s="65"/>
      <c r="L333" s="61"/>
      <c r="M333" s="168"/>
      <c r="N333" s="113" t="str">
        <f>IFERROR(IF(Witterungsbereinigung!F326="","",(W333)),"")</f>
        <v/>
      </c>
      <c r="O333" s="38" t="str">
        <f t="shared" si="42"/>
        <v/>
      </c>
      <c r="P333" s="114" t="str">
        <f t="shared" si="43"/>
        <v/>
      </c>
      <c r="Q333" s="101" t="str">
        <f>IFERROR(IF($P333="","",($P333/VLOOKUP($D333,Gebäudekat.!$C$6:$D$72,2,FALSE))-1),"k.A.")</f>
        <v/>
      </c>
      <c r="R333" t="str">
        <f>IFERROR(VLOOKUP('Schritt 2a Wärmeverbr. Kat. 1-4'!$D333,Gebäudekat.!$C$6:$G$72,5,FALSE),"")</f>
        <v/>
      </c>
      <c r="S333">
        <f>IFERROR(('Schritt 2a Wärmeverbr. Kat. 1-4'!M333-(M333*U333)),"")</f>
        <v>0</v>
      </c>
      <c r="T333">
        <f>IFERROR('Schritt 2a Wärmeverbr. Kat. 1-4'!M333*U333,"")</f>
        <v>0</v>
      </c>
      <c r="U333">
        <f>IF('Schritt 2a Wärmeverbr. Kat. 1-4'!J333="","",'Schritt 2a Wärmeverbr. Kat. 1-4'!J333/100)</f>
        <v>0</v>
      </c>
      <c r="V333" s="36" t="str">
        <f>IF('Schritt 2a Wärmeverbr. Kat. 1-4'!K333&lt;&gt;"",DATE(YEAR('Schritt 2a Wärmeverbr. Kat. 1-4'!K333),MONTH('Schritt 2a Wärmeverbr. Kat. 1-4'!K333),1),"")</f>
        <v/>
      </c>
      <c r="W333" t="str">
        <f>IFERROR(IF(AA333=1,0,S333*Witterungsbereinigung!F326+'Schritt 2a Wärmeverbr. Kat. 1-4'!T333),"")</f>
        <v/>
      </c>
      <c r="X333">
        <f t="shared" si="46"/>
        <v>0</v>
      </c>
      <c r="Y333">
        <f t="shared" si="47"/>
        <v>1</v>
      </c>
      <c r="Z333" t="b">
        <f t="shared" si="44"/>
        <v>1</v>
      </c>
      <c r="AA333" t="str">
        <f t="shared" si="45"/>
        <v/>
      </c>
      <c r="AB333" s="234" t="str">
        <f t="shared" ref="AB333:AB396" si="48">IFERROR(IF(_xlfn.NUMBERVALUE(Q333)&gt;1000%,"Evtl.Größenordnungsfehler - Bitte überprüfen !",""),"")</f>
        <v/>
      </c>
    </row>
    <row r="334" spans="1:28" x14ac:dyDescent="0.25">
      <c r="A334" s="486">
        <v>325</v>
      </c>
      <c r="B334" s="550"/>
      <c r="C334" s="71"/>
      <c r="D334" s="71"/>
      <c r="E334" s="638"/>
      <c r="F334" s="447"/>
      <c r="G334" s="448"/>
      <c r="H334" s="221"/>
      <c r="I334" s="125"/>
      <c r="J334" s="191">
        <f>IFERROR(IF(I334="zentral",VLOOKUP(D334,Gebäudekat.!$C$6:$F$72,4,FALSE),0),0)</f>
        <v>0</v>
      </c>
      <c r="K334" s="65"/>
      <c r="L334" s="61"/>
      <c r="M334" s="168"/>
      <c r="N334" s="113" t="str">
        <f>IFERROR(IF(Witterungsbereinigung!F327="","",(W334)),"")</f>
        <v/>
      </c>
      <c r="O334" s="38" t="str">
        <f t="shared" si="42"/>
        <v/>
      </c>
      <c r="P334" s="114" t="str">
        <f t="shared" si="43"/>
        <v/>
      </c>
      <c r="Q334" s="101" t="str">
        <f>IFERROR(IF($P334="","",($P334/VLOOKUP($D334,Gebäudekat.!$C$6:$D$72,2,FALSE))-1),"k.A.")</f>
        <v/>
      </c>
      <c r="R334" t="str">
        <f>IFERROR(VLOOKUP('Schritt 2a Wärmeverbr. Kat. 1-4'!$D334,Gebäudekat.!$C$6:$G$72,5,FALSE),"")</f>
        <v/>
      </c>
      <c r="S334">
        <f>IFERROR(('Schritt 2a Wärmeverbr. Kat. 1-4'!M334-(M334*U334)),"")</f>
        <v>0</v>
      </c>
      <c r="T334">
        <f>IFERROR('Schritt 2a Wärmeverbr. Kat. 1-4'!M334*U334,"")</f>
        <v>0</v>
      </c>
      <c r="U334">
        <f>IF('Schritt 2a Wärmeverbr. Kat. 1-4'!J334="","",'Schritt 2a Wärmeverbr. Kat. 1-4'!J334/100)</f>
        <v>0</v>
      </c>
      <c r="V334" s="36" t="str">
        <f>IF('Schritt 2a Wärmeverbr. Kat. 1-4'!K334&lt;&gt;"",DATE(YEAR('Schritt 2a Wärmeverbr. Kat. 1-4'!K334),MONTH('Schritt 2a Wärmeverbr. Kat. 1-4'!K334),1),"")</f>
        <v/>
      </c>
      <c r="W334" t="str">
        <f>IFERROR(IF(AA334=1,0,S334*Witterungsbereinigung!F327+'Schritt 2a Wärmeverbr. Kat. 1-4'!T334),"")</f>
        <v/>
      </c>
      <c r="X334">
        <f t="shared" si="46"/>
        <v>0</v>
      </c>
      <c r="Y334">
        <f t="shared" si="47"/>
        <v>1</v>
      </c>
      <c r="Z334" t="b">
        <f t="shared" si="44"/>
        <v>1</v>
      </c>
      <c r="AA334" t="str">
        <f t="shared" si="45"/>
        <v/>
      </c>
      <c r="AB334" s="234" t="str">
        <f t="shared" si="48"/>
        <v/>
      </c>
    </row>
    <row r="335" spans="1:28" x14ac:dyDescent="0.25">
      <c r="A335" s="486">
        <v>326</v>
      </c>
      <c r="B335" s="550"/>
      <c r="C335" s="71"/>
      <c r="D335" s="71"/>
      <c r="E335" s="638"/>
      <c r="F335" s="447"/>
      <c r="G335" s="448"/>
      <c r="H335" s="221"/>
      <c r="I335" s="125"/>
      <c r="J335" s="191">
        <f>IFERROR(IF(I335="zentral",VLOOKUP(D335,Gebäudekat.!$C$6:$F$72,4,FALSE),0),0)</f>
        <v>0</v>
      </c>
      <c r="K335" s="65"/>
      <c r="L335" s="61"/>
      <c r="M335" s="168"/>
      <c r="N335" s="113" t="str">
        <f>IFERROR(IF(Witterungsbereinigung!F328="","",(W335)),"")</f>
        <v/>
      </c>
      <c r="O335" s="38" t="str">
        <f t="shared" si="42"/>
        <v/>
      </c>
      <c r="P335" s="114" t="str">
        <f t="shared" si="43"/>
        <v/>
      </c>
      <c r="Q335" s="101" t="str">
        <f>IFERROR(IF($P335="","",($P335/VLOOKUP($D335,Gebäudekat.!$C$6:$D$72,2,FALSE))-1),"k.A.")</f>
        <v/>
      </c>
      <c r="R335" t="str">
        <f>IFERROR(VLOOKUP('Schritt 2a Wärmeverbr. Kat. 1-4'!$D335,Gebäudekat.!$C$6:$G$72,5,FALSE),"")</f>
        <v/>
      </c>
      <c r="S335">
        <f>IFERROR(('Schritt 2a Wärmeverbr. Kat. 1-4'!M335-(M335*U335)),"")</f>
        <v>0</v>
      </c>
      <c r="T335">
        <f>IFERROR('Schritt 2a Wärmeverbr. Kat. 1-4'!M335*U335,"")</f>
        <v>0</v>
      </c>
      <c r="U335">
        <f>IF('Schritt 2a Wärmeverbr. Kat. 1-4'!J335="","",'Schritt 2a Wärmeverbr. Kat. 1-4'!J335/100)</f>
        <v>0</v>
      </c>
      <c r="V335" s="36" t="str">
        <f>IF('Schritt 2a Wärmeverbr. Kat. 1-4'!K335&lt;&gt;"",DATE(YEAR('Schritt 2a Wärmeverbr. Kat. 1-4'!K335),MONTH('Schritt 2a Wärmeverbr. Kat. 1-4'!K335),1),"")</f>
        <v/>
      </c>
      <c r="W335" t="str">
        <f>IFERROR(IF(AA335=1,0,S335*Witterungsbereinigung!F328+'Schritt 2a Wärmeverbr. Kat. 1-4'!T335),"")</f>
        <v/>
      </c>
      <c r="X335">
        <f t="shared" si="46"/>
        <v>0</v>
      </c>
      <c r="Y335">
        <f t="shared" si="47"/>
        <v>1</v>
      </c>
      <c r="Z335" t="b">
        <f t="shared" si="44"/>
        <v>1</v>
      </c>
      <c r="AA335" t="str">
        <f t="shared" si="45"/>
        <v/>
      </c>
      <c r="AB335" s="234" t="str">
        <f t="shared" si="48"/>
        <v/>
      </c>
    </row>
    <row r="336" spans="1:28" x14ac:dyDescent="0.25">
      <c r="A336" s="486">
        <v>327</v>
      </c>
      <c r="B336" s="550"/>
      <c r="C336" s="71"/>
      <c r="D336" s="71"/>
      <c r="E336" s="638"/>
      <c r="F336" s="447"/>
      <c r="G336" s="448"/>
      <c r="H336" s="221"/>
      <c r="I336" s="125"/>
      <c r="J336" s="191">
        <f>IFERROR(IF(I336="zentral",VLOOKUP(D336,Gebäudekat.!$C$6:$F$72,4,FALSE),0),0)</f>
        <v>0</v>
      </c>
      <c r="K336" s="65"/>
      <c r="L336" s="61"/>
      <c r="M336" s="168"/>
      <c r="N336" s="113" t="str">
        <f>IFERROR(IF(Witterungsbereinigung!F329="","",(W336)),"")</f>
        <v/>
      </c>
      <c r="O336" s="38" t="str">
        <f t="shared" si="42"/>
        <v/>
      </c>
      <c r="P336" s="114" t="str">
        <f t="shared" si="43"/>
        <v/>
      </c>
      <c r="Q336" s="101" t="str">
        <f>IFERROR(IF($P336="","",($P336/VLOOKUP($D336,Gebäudekat.!$C$6:$D$72,2,FALSE))-1),"k.A.")</f>
        <v/>
      </c>
      <c r="R336" t="str">
        <f>IFERROR(VLOOKUP('Schritt 2a Wärmeverbr. Kat. 1-4'!$D336,Gebäudekat.!$C$6:$G$72,5,FALSE),"")</f>
        <v/>
      </c>
      <c r="S336">
        <f>IFERROR(('Schritt 2a Wärmeverbr. Kat. 1-4'!M336-(M336*U336)),"")</f>
        <v>0</v>
      </c>
      <c r="T336">
        <f>IFERROR('Schritt 2a Wärmeverbr. Kat. 1-4'!M336*U336,"")</f>
        <v>0</v>
      </c>
      <c r="U336">
        <f>IF('Schritt 2a Wärmeverbr. Kat. 1-4'!J336="","",'Schritt 2a Wärmeverbr. Kat. 1-4'!J336/100)</f>
        <v>0</v>
      </c>
      <c r="V336" s="36" t="str">
        <f>IF('Schritt 2a Wärmeverbr. Kat. 1-4'!K336&lt;&gt;"",DATE(YEAR('Schritt 2a Wärmeverbr. Kat. 1-4'!K336),MONTH('Schritt 2a Wärmeverbr. Kat. 1-4'!K336),1),"")</f>
        <v/>
      </c>
      <c r="W336" t="str">
        <f>IFERROR(IF(AA336=1,0,S336*Witterungsbereinigung!F329+'Schritt 2a Wärmeverbr. Kat. 1-4'!T336),"")</f>
        <v/>
      </c>
      <c r="X336">
        <f t="shared" si="46"/>
        <v>0</v>
      </c>
      <c r="Y336">
        <f t="shared" si="47"/>
        <v>1</v>
      </c>
      <c r="Z336" t="b">
        <f t="shared" si="44"/>
        <v>1</v>
      </c>
      <c r="AA336" t="str">
        <f t="shared" si="45"/>
        <v/>
      </c>
      <c r="AB336" s="234" t="str">
        <f t="shared" si="48"/>
        <v/>
      </c>
    </row>
    <row r="337" spans="1:28" x14ac:dyDescent="0.25">
      <c r="A337" s="486">
        <v>328</v>
      </c>
      <c r="B337" s="550"/>
      <c r="C337" s="71"/>
      <c r="D337" s="71"/>
      <c r="E337" s="638"/>
      <c r="F337" s="447"/>
      <c r="G337" s="448"/>
      <c r="H337" s="221"/>
      <c r="I337" s="125"/>
      <c r="J337" s="191">
        <f>IFERROR(IF(I337="zentral",VLOOKUP(D337,Gebäudekat.!$C$6:$F$72,4,FALSE),0),0)</f>
        <v>0</v>
      </c>
      <c r="K337" s="65"/>
      <c r="L337" s="61"/>
      <c r="M337" s="168"/>
      <c r="N337" s="113" t="str">
        <f>IFERROR(IF(Witterungsbereinigung!F330="","",(W337)),"")</f>
        <v/>
      </c>
      <c r="O337" s="38" t="str">
        <f t="shared" si="42"/>
        <v/>
      </c>
      <c r="P337" s="114" t="str">
        <f t="shared" si="43"/>
        <v/>
      </c>
      <c r="Q337" s="101" t="str">
        <f>IFERROR(IF($P337="","",($P337/VLOOKUP($D337,Gebäudekat.!$C$6:$D$72,2,FALSE))-1),"k.A.")</f>
        <v/>
      </c>
      <c r="R337" t="str">
        <f>IFERROR(VLOOKUP('Schritt 2a Wärmeverbr. Kat. 1-4'!$D337,Gebäudekat.!$C$6:$G$72,5,FALSE),"")</f>
        <v/>
      </c>
      <c r="S337">
        <f>IFERROR(('Schritt 2a Wärmeverbr. Kat. 1-4'!M337-(M337*U337)),"")</f>
        <v>0</v>
      </c>
      <c r="T337">
        <f>IFERROR('Schritt 2a Wärmeverbr. Kat. 1-4'!M337*U337,"")</f>
        <v>0</v>
      </c>
      <c r="U337">
        <f>IF('Schritt 2a Wärmeverbr. Kat. 1-4'!J337="","",'Schritt 2a Wärmeverbr. Kat. 1-4'!J337/100)</f>
        <v>0</v>
      </c>
      <c r="V337" s="36" t="str">
        <f>IF('Schritt 2a Wärmeverbr. Kat. 1-4'!K337&lt;&gt;"",DATE(YEAR('Schritt 2a Wärmeverbr. Kat. 1-4'!K337),MONTH('Schritt 2a Wärmeverbr. Kat. 1-4'!K337),1),"")</f>
        <v/>
      </c>
      <c r="W337" t="str">
        <f>IFERROR(IF(AA337=1,0,S337*Witterungsbereinigung!F330+'Schritt 2a Wärmeverbr. Kat. 1-4'!T337),"")</f>
        <v/>
      </c>
      <c r="X337">
        <f t="shared" si="46"/>
        <v>0</v>
      </c>
      <c r="Y337">
        <f t="shared" si="47"/>
        <v>1</v>
      </c>
      <c r="Z337" t="b">
        <f t="shared" si="44"/>
        <v>1</v>
      </c>
      <c r="AA337" t="str">
        <f t="shared" si="45"/>
        <v/>
      </c>
      <c r="AB337" s="234" t="str">
        <f t="shared" si="48"/>
        <v/>
      </c>
    </row>
    <row r="338" spans="1:28" x14ac:dyDescent="0.25">
      <c r="A338" s="486">
        <v>329</v>
      </c>
      <c r="B338" s="550"/>
      <c r="C338" s="71"/>
      <c r="D338" s="71"/>
      <c r="E338" s="638"/>
      <c r="F338" s="447"/>
      <c r="G338" s="448"/>
      <c r="H338" s="221"/>
      <c r="I338" s="125"/>
      <c r="J338" s="191">
        <f>IFERROR(IF(I338="zentral",VLOOKUP(D338,Gebäudekat.!$C$6:$F$72,4,FALSE),0),0)</f>
        <v>0</v>
      </c>
      <c r="K338" s="65"/>
      <c r="L338" s="61"/>
      <c r="M338" s="168"/>
      <c r="N338" s="113" t="str">
        <f>IFERROR(IF(Witterungsbereinigung!F331="","",(W338)),"")</f>
        <v/>
      </c>
      <c r="O338" s="38" t="str">
        <f t="shared" si="42"/>
        <v/>
      </c>
      <c r="P338" s="114" t="str">
        <f t="shared" si="43"/>
        <v/>
      </c>
      <c r="Q338" s="101" t="str">
        <f>IFERROR(IF($P338="","",($P338/VLOOKUP($D338,Gebäudekat.!$C$6:$D$72,2,FALSE))-1),"k.A.")</f>
        <v/>
      </c>
      <c r="R338" t="str">
        <f>IFERROR(VLOOKUP('Schritt 2a Wärmeverbr. Kat. 1-4'!$D338,Gebäudekat.!$C$6:$G$72,5,FALSE),"")</f>
        <v/>
      </c>
      <c r="S338">
        <f>IFERROR(('Schritt 2a Wärmeverbr. Kat. 1-4'!M338-(M338*U338)),"")</f>
        <v>0</v>
      </c>
      <c r="T338">
        <f>IFERROR('Schritt 2a Wärmeverbr. Kat. 1-4'!M338*U338,"")</f>
        <v>0</v>
      </c>
      <c r="U338">
        <f>IF('Schritt 2a Wärmeverbr. Kat. 1-4'!J338="","",'Schritt 2a Wärmeverbr. Kat. 1-4'!J338/100)</f>
        <v>0</v>
      </c>
      <c r="V338" s="36" t="str">
        <f>IF('Schritt 2a Wärmeverbr. Kat. 1-4'!K338&lt;&gt;"",DATE(YEAR('Schritt 2a Wärmeverbr. Kat. 1-4'!K338),MONTH('Schritt 2a Wärmeverbr. Kat. 1-4'!K338),1),"")</f>
        <v/>
      </c>
      <c r="W338" t="str">
        <f>IFERROR(IF(AA338=1,0,S338*Witterungsbereinigung!F331+'Schritt 2a Wärmeverbr. Kat. 1-4'!T338),"")</f>
        <v/>
      </c>
      <c r="X338">
        <f t="shared" si="46"/>
        <v>0</v>
      </c>
      <c r="Y338">
        <f t="shared" si="47"/>
        <v>1</v>
      </c>
      <c r="Z338" t="b">
        <f t="shared" si="44"/>
        <v>1</v>
      </c>
      <c r="AA338" t="str">
        <f t="shared" si="45"/>
        <v/>
      </c>
      <c r="AB338" s="234" t="str">
        <f t="shared" si="48"/>
        <v/>
      </c>
    </row>
    <row r="339" spans="1:28" x14ac:dyDescent="0.25">
      <c r="A339" s="486">
        <v>330</v>
      </c>
      <c r="B339" s="550"/>
      <c r="C339" s="71"/>
      <c r="D339" s="71"/>
      <c r="E339" s="638"/>
      <c r="F339" s="447"/>
      <c r="G339" s="448"/>
      <c r="H339" s="221"/>
      <c r="I339" s="125"/>
      <c r="J339" s="191">
        <f>IFERROR(IF(I339="zentral",VLOOKUP(D339,Gebäudekat.!$C$6:$F$72,4,FALSE),0),0)</f>
        <v>0</v>
      </c>
      <c r="K339" s="65"/>
      <c r="L339" s="61"/>
      <c r="M339" s="168"/>
      <c r="N339" s="113" t="str">
        <f>IFERROR(IF(Witterungsbereinigung!F332="","",(W339)),"")</f>
        <v/>
      </c>
      <c r="O339" s="38" t="str">
        <f t="shared" si="42"/>
        <v/>
      </c>
      <c r="P339" s="114" t="str">
        <f t="shared" si="43"/>
        <v/>
      </c>
      <c r="Q339" s="101" t="str">
        <f>IFERROR(IF($P339="","",($P339/VLOOKUP($D339,Gebäudekat.!$C$6:$D$72,2,FALSE))-1),"k.A.")</f>
        <v/>
      </c>
      <c r="R339" t="str">
        <f>IFERROR(VLOOKUP('Schritt 2a Wärmeverbr. Kat. 1-4'!$D339,Gebäudekat.!$C$6:$G$72,5,FALSE),"")</f>
        <v/>
      </c>
      <c r="S339">
        <f>IFERROR(('Schritt 2a Wärmeverbr. Kat. 1-4'!M339-(M339*U339)),"")</f>
        <v>0</v>
      </c>
      <c r="T339">
        <f>IFERROR('Schritt 2a Wärmeverbr. Kat. 1-4'!M339*U339,"")</f>
        <v>0</v>
      </c>
      <c r="U339">
        <f>IF('Schritt 2a Wärmeverbr. Kat. 1-4'!J339="","",'Schritt 2a Wärmeverbr. Kat. 1-4'!J339/100)</f>
        <v>0</v>
      </c>
      <c r="V339" s="36" t="str">
        <f>IF('Schritt 2a Wärmeverbr. Kat. 1-4'!K339&lt;&gt;"",DATE(YEAR('Schritt 2a Wärmeverbr. Kat. 1-4'!K339),MONTH('Schritt 2a Wärmeverbr. Kat. 1-4'!K339),1),"")</f>
        <v/>
      </c>
      <c r="W339" t="str">
        <f>IFERROR(IF(AA339=1,0,S339*Witterungsbereinigung!F332+'Schritt 2a Wärmeverbr. Kat. 1-4'!T339),"")</f>
        <v/>
      </c>
      <c r="X339">
        <f t="shared" si="46"/>
        <v>0</v>
      </c>
      <c r="Y339">
        <f t="shared" si="47"/>
        <v>1</v>
      </c>
      <c r="Z339" t="b">
        <f t="shared" si="44"/>
        <v>1</v>
      </c>
      <c r="AA339" t="str">
        <f t="shared" si="45"/>
        <v/>
      </c>
      <c r="AB339" s="234" t="str">
        <f t="shared" si="48"/>
        <v/>
      </c>
    </row>
    <row r="340" spans="1:28" x14ac:dyDescent="0.25">
      <c r="A340" s="486">
        <v>331</v>
      </c>
      <c r="B340" s="550"/>
      <c r="C340" s="71"/>
      <c r="D340" s="71"/>
      <c r="E340" s="638"/>
      <c r="F340" s="447"/>
      <c r="G340" s="448"/>
      <c r="H340" s="221"/>
      <c r="I340" s="125"/>
      <c r="J340" s="191">
        <f>IFERROR(IF(I340="zentral",VLOOKUP(D340,Gebäudekat.!$C$6:$F$72,4,FALSE),0),0)</f>
        <v>0</v>
      </c>
      <c r="K340" s="65"/>
      <c r="L340" s="61"/>
      <c r="M340" s="168"/>
      <c r="N340" s="113" t="str">
        <f>IFERROR(IF(Witterungsbereinigung!F333="","",(W340)),"")</f>
        <v/>
      </c>
      <c r="O340" s="38" t="str">
        <f t="shared" si="42"/>
        <v/>
      </c>
      <c r="P340" s="114" t="str">
        <f t="shared" si="43"/>
        <v/>
      </c>
      <c r="Q340" s="101" t="str">
        <f>IFERROR(IF($P340="","",($P340/VLOOKUP($D340,Gebäudekat.!$C$6:$D$72,2,FALSE))-1),"k.A.")</f>
        <v/>
      </c>
      <c r="R340" t="str">
        <f>IFERROR(VLOOKUP('Schritt 2a Wärmeverbr. Kat. 1-4'!$D340,Gebäudekat.!$C$6:$G$72,5,FALSE),"")</f>
        <v/>
      </c>
      <c r="S340">
        <f>IFERROR(('Schritt 2a Wärmeverbr. Kat. 1-4'!M340-(M340*U340)),"")</f>
        <v>0</v>
      </c>
      <c r="T340">
        <f>IFERROR('Schritt 2a Wärmeverbr. Kat. 1-4'!M340*U340,"")</f>
        <v>0</v>
      </c>
      <c r="U340">
        <f>IF('Schritt 2a Wärmeverbr. Kat. 1-4'!J340="","",'Schritt 2a Wärmeverbr. Kat. 1-4'!J340/100)</f>
        <v>0</v>
      </c>
      <c r="V340" s="36" t="str">
        <f>IF('Schritt 2a Wärmeverbr. Kat. 1-4'!K340&lt;&gt;"",DATE(YEAR('Schritt 2a Wärmeverbr. Kat. 1-4'!K340),MONTH('Schritt 2a Wärmeverbr. Kat. 1-4'!K340),1),"")</f>
        <v/>
      </c>
      <c r="W340" t="str">
        <f>IFERROR(IF(AA340=1,0,S340*Witterungsbereinigung!F333+'Schritt 2a Wärmeverbr. Kat. 1-4'!T340),"")</f>
        <v/>
      </c>
      <c r="X340">
        <f t="shared" si="46"/>
        <v>0</v>
      </c>
      <c r="Y340">
        <f t="shared" si="47"/>
        <v>1</v>
      </c>
      <c r="Z340" t="b">
        <f t="shared" si="44"/>
        <v>1</v>
      </c>
      <c r="AA340" t="str">
        <f t="shared" si="45"/>
        <v/>
      </c>
      <c r="AB340" s="234" t="str">
        <f t="shared" si="48"/>
        <v/>
      </c>
    </row>
    <row r="341" spans="1:28" x14ac:dyDescent="0.25">
      <c r="A341" s="486">
        <v>332</v>
      </c>
      <c r="B341" s="550"/>
      <c r="C341" s="71"/>
      <c r="D341" s="71"/>
      <c r="E341" s="638"/>
      <c r="F341" s="447"/>
      <c r="G341" s="448"/>
      <c r="H341" s="221"/>
      <c r="I341" s="125"/>
      <c r="J341" s="191">
        <f>IFERROR(IF(I341="zentral",VLOOKUP(D341,Gebäudekat.!$C$6:$F$72,4,FALSE),0),0)</f>
        <v>0</v>
      </c>
      <c r="K341" s="65"/>
      <c r="L341" s="61"/>
      <c r="M341" s="168"/>
      <c r="N341" s="113" t="str">
        <f>IFERROR(IF(Witterungsbereinigung!F334="","",(W341)),"")</f>
        <v/>
      </c>
      <c r="O341" s="38" t="str">
        <f t="shared" si="42"/>
        <v/>
      </c>
      <c r="P341" s="114" t="str">
        <f t="shared" si="43"/>
        <v/>
      </c>
      <c r="Q341" s="101" t="str">
        <f>IFERROR(IF($P341="","",($P341/VLOOKUP($D341,Gebäudekat.!$C$6:$D$72,2,FALSE))-1),"k.A.")</f>
        <v/>
      </c>
      <c r="R341" t="str">
        <f>IFERROR(VLOOKUP('Schritt 2a Wärmeverbr. Kat. 1-4'!$D341,Gebäudekat.!$C$6:$G$72,5,FALSE),"")</f>
        <v/>
      </c>
      <c r="S341">
        <f>IFERROR(('Schritt 2a Wärmeverbr. Kat. 1-4'!M341-(M341*U341)),"")</f>
        <v>0</v>
      </c>
      <c r="T341">
        <f>IFERROR('Schritt 2a Wärmeverbr. Kat. 1-4'!M341*U341,"")</f>
        <v>0</v>
      </c>
      <c r="U341">
        <f>IF('Schritt 2a Wärmeverbr. Kat. 1-4'!J341="","",'Schritt 2a Wärmeverbr. Kat. 1-4'!J341/100)</f>
        <v>0</v>
      </c>
      <c r="V341" s="36" t="str">
        <f>IF('Schritt 2a Wärmeverbr. Kat. 1-4'!K341&lt;&gt;"",DATE(YEAR('Schritt 2a Wärmeverbr. Kat. 1-4'!K341),MONTH('Schritt 2a Wärmeverbr. Kat. 1-4'!K341),1),"")</f>
        <v/>
      </c>
      <c r="W341" t="str">
        <f>IFERROR(IF(AA341=1,0,S341*Witterungsbereinigung!F334+'Schritt 2a Wärmeverbr. Kat. 1-4'!T341),"")</f>
        <v/>
      </c>
      <c r="X341">
        <f t="shared" si="46"/>
        <v>0</v>
      </c>
      <c r="Y341">
        <f t="shared" si="47"/>
        <v>1</v>
      </c>
      <c r="Z341" t="b">
        <f t="shared" si="44"/>
        <v>1</v>
      </c>
      <c r="AA341" t="str">
        <f t="shared" si="45"/>
        <v/>
      </c>
      <c r="AB341" s="234" t="str">
        <f t="shared" si="48"/>
        <v/>
      </c>
    </row>
    <row r="342" spans="1:28" x14ac:dyDescent="0.25">
      <c r="A342" s="486">
        <v>333</v>
      </c>
      <c r="B342" s="550"/>
      <c r="C342" s="71"/>
      <c r="D342" s="71"/>
      <c r="E342" s="638"/>
      <c r="F342" s="447"/>
      <c r="G342" s="448"/>
      <c r="H342" s="221"/>
      <c r="I342" s="125"/>
      <c r="J342" s="191">
        <f>IFERROR(IF(I342="zentral",VLOOKUP(D342,Gebäudekat.!$C$6:$F$72,4,FALSE),0),0)</f>
        <v>0</v>
      </c>
      <c r="K342" s="65"/>
      <c r="L342" s="61"/>
      <c r="M342" s="168"/>
      <c r="N342" s="113" t="str">
        <f>IFERROR(IF(Witterungsbereinigung!F335="","",(W342)),"")</f>
        <v/>
      </c>
      <c r="O342" s="38" t="str">
        <f t="shared" si="42"/>
        <v/>
      </c>
      <c r="P342" s="114" t="str">
        <f t="shared" si="43"/>
        <v/>
      </c>
      <c r="Q342" s="101" t="str">
        <f>IFERROR(IF($P342="","",($P342/VLOOKUP($D342,Gebäudekat.!$C$6:$D$72,2,FALSE))-1),"k.A.")</f>
        <v/>
      </c>
      <c r="R342" t="str">
        <f>IFERROR(VLOOKUP('Schritt 2a Wärmeverbr. Kat. 1-4'!$D342,Gebäudekat.!$C$6:$G$72,5,FALSE),"")</f>
        <v/>
      </c>
      <c r="S342">
        <f>IFERROR(('Schritt 2a Wärmeverbr. Kat. 1-4'!M342-(M342*U342)),"")</f>
        <v>0</v>
      </c>
      <c r="T342">
        <f>IFERROR('Schritt 2a Wärmeverbr. Kat. 1-4'!M342*U342,"")</f>
        <v>0</v>
      </c>
      <c r="U342">
        <f>IF('Schritt 2a Wärmeverbr. Kat. 1-4'!J342="","",'Schritt 2a Wärmeverbr. Kat. 1-4'!J342/100)</f>
        <v>0</v>
      </c>
      <c r="V342" s="36" t="str">
        <f>IF('Schritt 2a Wärmeverbr. Kat. 1-4'!K342&lt;&gt;"",DATE(YEAR('Schritt 2a Wärmeverbr. Kat. 1-4'!K342),MONTH('Schritt 2a Wärmeverbr. Kat. 1-4'!K342),1),"")</f>
        <v/>
      </c>
      <c r="W342" t="str">
        <f>IFERROR(IF(AA342=1,0,S342*Witterungsbereinigung!F335+'Schritt 2a Wärmeverbr. Kat. 1-4'!T342),"")</f>
        <v/>
      </c>
      <c r="X342">
        <f t="shared" si="46"/>
        <v>0</v>
      </c>
      <c r="Y342">
        <f t="shared" si="47"/>
        <v>1</v>
      </c>
      <c r="Z342" t="b">
        <f t="shared" si="44"/>
        <v>1</v>
      </c>
      <c r="AA342" t="str">
        <f t="shared" si="45"/>
        <v/>
      </c>
      <c r="AB342" s="234" t="str">
        <f t="shared" si="48"/>
        <v/>
      </c>
    </row>
    <row r="343" spans="1:28" x14ac:dyDescent="0.25">
      <c r="A343" s="486">
        <v>334</v>
      </c>
      <c r="B343" s="550"/>
      <c r="C343" s="71"/>
      <c r="D343" s="71"/>
      <c r="E343" s="638"/>
      <c r="F343" s="447"/>
      <c r="G343" s="448"/>
      <c r="H343" s="221"/>
      <c r="I343" s="125"/>
      <c r="J343" s="191">
        <f>IFERROR(IF(I343="zentral",VLOOKUP(D343,Gebäudekat.!$C$6:$F$72,4,FALSE),0),0)</f>
        <v>0</v>
      </c>
      <c r="K343" s="65"/>
      <c r="L343" s="61"/>
      <c r="M343" s="168"/>
      <c r="N343" s="113" t="str">
        <f>IFERROR(IF(Witterungsbereinigung!F336="","",(W343)),"")</f>
        <v/>
      </c>
      <c r="O343" s="38" t="str">
        <f t="shared" si="42"/>
        <v/>
      </c>
      <c r="P343" s="114" t="str">
        <f t="shared" si="43"/>
        <v/>
      </c>
      <c r="Q343" s="101" t="str">
        <f>IFERROR(IF($P343="","",($P343/VLOOKUP($D343,Gebäudekat.!$C$6:$D$72,2,FALSE))-1),"k.A.")</f>
        <v/>
      </c>
      <c r="R343" t="str">
        <f>IFERROR(VLOOKUP('Schritt 2a Wärmeverbr. Kat. 1-4'!$D343,Gebäudekat.!$C$6:$G$72,5,FALSE),"")</f>
        <v/>
      </c>
      <c r="S343">
        <f>IFERROR(('Schritt 2a Wärmeverbr. Kat. 1-4'!M343-(M343*U343)),"")</f>
        <v>0</v>
      </c>
      <c r="T343">
        <f>IFERROR('Schritt 2a Wärmeverbr. Kat. 1-4'!M343*U343,"")</f>
        <v>0</v>
      </c>
      <c r="U343">
        <f>IF('Schritt 2a Wärmeverbr. Kat. 1-4'!J343="","",'Schritt 2a Wärmeverbr. Kat. 1-4'!J343/100)</f>
        <v>0</v>
      </c>
      <c r="V343" s="36" t="str">
        <f>IF('Schritt 2a Wärmeverbr. Kat. 1-4'!K343&lt;&gt;"",DATE(YEAR('Schritt 2a Wärmeverbr. Kat. 1-4'!K343),MONTH('Schritt 2a Wärmeverbr. Kat. 1-4'!K343),1),"")</f>
        <v/>
      </c>
      <c r="W343" t="str">
        <f>IFERROR(IF(AA343=1,0,S343*Witterungsbereinigung!F336+'Schritt 2a Wärmeverbr. Kat. 1-4'!T343),"")</f>
        <v/>
      </c>
      <c r="X343">
        <f t="shared" si="46"/>
        <v>0</v>
      </c>
      <c r="Y343">
        <f t="shared" si="47"/>
        <v>1</v>
      </c>
      <c r="Z343" t="b">
        <f t="shared" si="44"/>
        <v>1</v>
      </c>
      <c r="AA343" t="str">
        <f t="shared" si="45"/>
        <v/>
      </c>
      <c r="AB343" s="234" t="str">
        <f t="shared" si="48"/>
        <v/>
      </c>
    </row>
    <row r="344" spans="1:28" x14ac:dyDescent="0.25">
      <c r="A344" s="486">
        <v>335</v>
      </c>
      <c r="B344" s="550"/>
      <c r="C344" s="71"/>
      <c r="D344" s="71"/>
      <c r="E344" s="638"/>
      <c r="F344" s="447"/>
      <c r="G344" s="448"/>
      <c r="H344" s="221"/>
      <c r="I344" s="125"/>
      <c r="J344" s="191">
        <f>IFERROR(IF(I344="zentral",VLOOKUP(D344,Gebäudekat.!$C$6:$F$72,4,FALSE),0),0)</f>
        <v>0</v>
      </c>
      <c r="K344" s="65"/>
      <c r="L344" s="61"/>
      <c r="M344" s="168"/>
      <c r="N344" s="113" t="str">
        <f>IFERROR(IF(Witterungsbereinigung!F337="","",(W344)),"")</f>
        <v/>
      </c>
      <c r="O344" s="38" t="str">
        <f t="shared" si="42"/>
        <v/>
      </c>
      <c r="P344" s="114" t="str">
        <f t="shared" si="43"/>
        <v/>
      </c>
      <c r="Q344" s="101" t="str">
        <f>IFERROR(IF($P344="","",($P344/VLOOKUP($D344,Gebäudekat.!$C$6:$D$72,2,FALSE))-1),"k.A.")</f>
        <v/>
      </c>
      <c r="R344" t="str">
        <f>IFERROR(VLOOKUP('Schritt 2a Wärmeverbr. Kat. 1-4'!$D344,Gebäudekat.!$C$6:$G$72,5,FALSE),"")</f>
        <v/>
      </c>
      <c r="S344">
        <f>IFERROR(('Schritt 2a Wärmeverbr. Kat. 1-4'!M344-(M344*U344)),"")</f>
        <v>0</v>
      </c>
      <c r="T344">
        <f>IFERROR('Schritt 2a Wärmeverbr. Kat. 1-4'!M344*U344,"")</f>
        <v>0</v>
      </c>
      <c r="U344">
        <f>IF('Schritt 2a Wärmeverbr. Kat. 1-4'!J344="","",'Schritt 2a Wärmeverbr. Kat. 1-4'!J344/100)</f>
        <v>0</v>
      </c>
      <c r="V344" s="36" t="str">
        <f>IF('Schritt 2a Wärmeverbr. Kat. 1-4'!K344&lt;&gt;"",DATE(YEAR('Schritt 2a Wärmeverbr. Kat. 1-4'!K344),MONTH('Schritt 2a Wärmeverbr. Kat. 1-4'!K344),1),"")</f>
        <v/>
      </c>
      <c r="W344" t="str">
        <f>IFERROR(IF(AA344=1,0,S344*Witterungsbereinigung!F337+'Schritt 2a Wärmeverbr. Kat. 1-4'!T344),"")</f>
        <v/>
      </c>
      <c r="X344">
        <f t="shared" si="46"/>
        <v>0</v>
      </c>
      <c r="Y344">
        <f t="shared" si="47"/>
        <v>1</v>
      </c>
      <c r="Z344" t="b">
        <f t="shared" si="44"/>
        <v>1</v>
      </c>
      <c r="AA344" t="str">
        <f t="shared" si="45"/>
        <v/>
      </c>
      <c r="AB344" s="234" t="str">
        <f t="shared" si="48"/>
        <v/>
      </c>
    </row>
    <row r="345" spans="1:28" x14ac:dyDescent="0.25">
      <c r="A345" s="486">
        <v>336</v>
      </c>
      <c r="B345" s="550"/>
      <c r="C345" s="71"/>
      <c r="D345" s="71"/>
      <c r="E345" s="638"/>
      <c r="F345" s="447"/>
      <c r="G345" s="448"/>
      <c r="H345" s="221"/>
      <c r="I345" s="125"/>
      <c r="J345" s="191">
        <f>IFERROR(IF(I345="zentral",VLOOKUP(D345,Gebäudekat.!$C$6:$F$72,4,FALSE),0),0)</f>
        <v>0</v>
      </c>
      <c r="K345" s="65"/>
      <c r="L345" s="61"/>
      <c r="M345" s="168"/>
      <c r="N345" s="113" t="str">
        <f>IFERROR(IF(Witterungsbereinigung!F338="","",(W345)),"")</f>
        <v/>
      </c>
      <c r="O345" s="38" t="str">
        <f t="shared" si="42"/>
        <v/>
      </c>
      <c r="P345" s="114" t="str">
        <f t="shared" si="43"/>
        <v/>
      </c>
      <c r="Q345" s="101" t="str">
        <f>IFERROR(IF($P345="","",($P345/VLOOKUP($D345,Gebäudekat.!$C$6:$D$72,2,FALSE))-1),"k.A.")</f>
        <v/>
      </c>
      <c r="R345" t="str">
        <f>IFERROR(VLOOKUP('Schritt 2a Wärmeverbr. Kat. 1-4'!$D345,Gebäudekat.!$C$6:$G$72,5,FALSE),"")</f>
        <v/>
      </c>
      <c r="S345">
        <f>IFERROR(('Schritt 2a Wärmeverbr. Kat. 1-4'!M345-(M345*U345)),"")</f>
        <v>0</v>
      </c>
      <c r="T345">
        <f>IFERROR('Schritt 2a Wärmeverbr. Kat. 1-4'!M345*U345,"")</f>
        <v>0</v>
      </c>
      <c r="U345">
        <f>IF('Schritt 2a Wärmeverbr. Kat. 1-4'!J345="","",'Schritt 2a Wärmeverbr. Kat. 1-4'!J345/100)</f>
        <v>0</v>
      </c>
      <c r="V345" s="36" t="str">
        <f>IF('Schritt 2a Wärmeverbr. Kat. 1-4'!K345&lt;&gt;"",DATE(YEAR('Schritt 2a Wärmeverbr. Kat. 1-4'!K345),MONTH('Schritt 2a Wärmeverbr. Kat. 1-4'!K345),1),"")</f>
        <v/>
      </c>
      <c r="W345" t="str">
        <f>IFERROR(IF(AA345=1,0,S345*Witterungsbereinigung!F338+'Schritt 2a Wärmeverbr. Kat. 1-4'!T345),"")</f>
        <v/>
      </c>
      <c r="X345">
        <f t="shared" si="46"/>
        <v>0</v>
      </c>
      <c r="Y345">
        <f t="shared" si="47"/>
        <v>1</v>
      </c>
      <c r="Z345" t="b">
        <f t="shared" si="44"/>
        <v>1</v>
      </c>
      <c r="AA345" t="str">
        <f t="shared" si="45"/>
        <v/>
      </c>
      <c r="AB345" s="234" t="str">
        <f t="shared" si="48"/>
        <v/>
      </c>
    </row>
    <row r="346" spans="1:28" x14ac:dyDescent="0.25">
      <c r="A346" s="486">
        <v>337</v>
      </c>
      <c r="B346" s="550"/>
      <c r="C346" s="71"/>
      <c r="D346" s="71"/>
      <c r="E346" s="638"/>
      <c r="F346" s="447"/>
      <c r="G346" s="448"/>
      <c r="H346" s="221"/>
      <c r="I346" s="125"/>
      <c r="J346" s="191">
        <f>IFERROR(IF(I346="zentral",VLOOKUP(D346,Gebäudekat.!$C$6:$F$72,4,FALSE),0),0)</f>
        <v>0</v>
      </c>
      <c r="K346" s="65"/>
      <c r="L346" s="61"/>
      <c r="M346" s="168"/>
      <c r="N346" s="113" t="str">
        <f>IFERROR(IF(Witterungsbereinigung!F339="","",(W346)),"")</f>
        <v/>
      </c>
      <c r="O346" s="38" t="str">
        <f t="shared" si="42"/>
        <v/>
      </c>
      <c r="P346" s="114" t="str">
        <f t="shared" si="43"/>
        <v/>
      </c>
      <c r="Q346" s="101" t="str">
        <f>IFERROR(IF($P346="","",($P346/VLOOKUP($D346,Gebäudekat.!$C$6:$D$72,2,FALSE))-1),"k.A.")</f>
        <v/>
      </c>
      <c r="R346" t="str">
        <f>IFERROR(VLOOKUP('Schritt 2a Wärmeverbr. Kat. 1-4'!$D346,Gebäudekat.!$C$6:$G$72,5,FALSE),"")</f>
        <v/>
      </c>
      <c r="S346">
        <f>IFERROR(('Schritt 2a Wärmeverbr. Kat. 1-4'!M346-(M346*U346)),"")</f>
        <v>0</v>
      </c>
      <c r="T346">
        <f>IFERROR('Schritt 2a Wärmeverbr. Kat. 1-4'!M346*U346,"")</f>
        <v>0</v>
      </c>
      <c r="U346">
        <f>IF('Schritt 2a Wärmeverbr. Kat. 1-4'!J346="","",'Schritt 2a Wärmeverbr. Kat. 1-4'!J346/100)</f>
        <v>0</v>
      </c>
      <c r="V346" s="36" t="str">
        <f>IF('Schritt 2a Wärmeverbr. Kat. 1-4'!K346&lt;&gt;"",DATE(YEAR('Schritt 2a Wärmeverbr. Kat. 1-4'!K346),MONTH('Schritt 2a Wärmeverbr. Kat. 1-4'!K346),1),"")</f>
        <v/>
      </c>
      <c r="W346" t="str">
        <f>IFERROR(IF(AA346=1,0,S346*Witterungsbereinigung!F339+'Schritt 2a Wärmeverbr. Kat. 1-4'!T346),"")</f>
        <v/>
      </c>
      <c r="X346">
        <f t="shared" si="46"/>
        <v>0</v>
      </c>
      <c r="Y346">
        <f t="shared" si="47"/>
        <v>1</v>
      </c>
      <c r="Z346" t="b">
        <f t="shared" si="44"/>
        <v>1</v>
      </c>
      <c r="AA346" t="str">
        <f t="shared" si="45"/>
        <v/>
      </c>
      <c r="AB346" s="234" t="str">
        <f t="shared" si="48"/>
        <v/>
      </c>
    </row>
    <row r="347" spans="1:28" x14ac:dyDescent="0.25">
      <c r="A347" s="486">
        <v>338</v>
      </c>
      <c r="B347" s="550"/>
      <c r="C347" s="71"/>
      <c r="D347" s="71"/>
      <c r="E347" s="638"/>
      <c r="F347" s="447"/>
      <c r="G347" s="448"/>
      <c r="H347" s="221"/>
      <c r="I347" s="125"/>
      <c r="J347" s="191">
        <f>IFERROR(IF(I347="zentral",VLOOKUP(D347,Gebäudekat.!$C$6:$F$72,4,FALSE),0),0)</f>
        <v>0</v>
      </c>
      <c r="K347" s="65"/>
      <c r="L347" s="61"/>
      <c r="M347" s="168"/>
      <c r="N347" s="113" t="str">
        <f>IFERROR(IF(Witterungsbereinigung!F340="","",(W347)),"")</f>
        <v/>
      </c>
      <c r="O347" s="38" t="str">
        <f t="shared" si="42"/>
        <v/>
      </c>
      <c r="P347" s="114" t="str">
        <f t="shared" si="43"/>
        <v/>
      </c>
      <c r="Q347" s="101" t="str">
        <f>IFERROR(IF($P347="","",($P347/VLOOKUP($D347,Gebäudekat.!$C$6:$D$72,2,FALSE))-1),"k.A.")</f>
        <v/>
      </c>
      <c r="R347" t="str">
        <f>IFERROR(VLOOKUP('Schritt 2a Wärmeverbr. Kat. 1-4'!$D347,Gebäudekat.!$C$6:$G$72,5,FALSE),"")</f>
        <v/>
      </c>
      <c r="S347">
        <f>IFERROR(('Schritt 2a Wärmeverbr. Kat. 1-4'!M347-(M347*U347)),"")</f>
        <v>0</v>
      </c>
      <c r="T347">
        <f>IFERROR('Schritt 2a Wärmeverbr. Kat. 1-4'!M347*U347,"")</f>
        <v>0</v>
      </c>
      <c r="U347">
        <f>IF('Schritt 2a Wärmeverbr. Kat. 1-4'!J347="","",'Schritt 2a Wärmeverbr. Kat. 1-4'!J347/100)</f>
        <v>0</v>
      </c>
      <c r="V347" s="36" t="str">
        <f>IF('Schritt 2a Wärmeverbr. Kat. 1-4'!K347&lt;&gt;"",DATE(YEAR('Schritt 2a Wärmeverbr. Kat. 1-4'!K347),MONTH('Schritt 2a Wärmeverbr. Kat. 1-4'!K347),1),"")</f>
        <v/>
      </c>
      <c r="W347" t="str">
        <f>IFERROR(IF(AA347=1,0,S347*Witterungsbereinigung!F340+'Schritt 2a Wärmeverbr. Kat. 1-4'!T347),"")</f>
        <v/>
      </c>
      <c r="X347">
        <f t="shared" si="46"/>
        <v>0</v>
      </c>
      <c r="Y347">
        <f t="shared" si="47"/>
        <v>1</v>
      </c>
      <c r="Z347" t="b">
        <f t="shared" si="44"/>
        <v>1</v>
      </c>
      <c r="AA347" t="str">
        <f t="shared" si="45"/>
        <v/>
      </c>
      <c r="AB347" s="234" t="str">
        <f t="shared" si="48"/>
        <v/>
      </c>
    </row>
    <row r="348" spans="1:28" x14ac:dyDescent="0.25">
      <c r="A348" s="486">
        <v>339</v>
      </c>
      <c r="B348" s="550"/>
      <c r="C348" s="71"/>
      <c r="D348" s="71"/>
      <c r="E348" s="638"/>
      <c r="F348" s="447"/>
      <c r="G348" s="448"/>
      <c r="H348" s="221"/>
      <c r="I348" s="125"/>
      <c r="J348" s="191">
        <f>IFERROR(IF(I348="zentral",VLOOKUP(D348,Gebäudekat.!$C$6:$F$72,4,FALSE),0),0)</f>
        <v>0</v>
      </c>
      <c r="K348" s="65"/>
      <c r="L348" s="61"/>
      <c r="M348" s="168"/>
      <c r="N348" s="113" t="str">
        <f>IFERROR(IF(Witterungsbereinigung!F341="","",(W348)),"")</f>
        <v/>
      </c>
      <c r="O348" s="38" t="str">
        <f t="shared" si="42"/>
        <v/>
      </c>
      <c r="P348" s="114" t="str">
        <f t="shared" si="43"/>
        <v/>
      </c>
      <c r="Q348" s="101" t="str">
        <f>IFERROR(IF($P348="","",($P348/VLOOKUP($D348,Gebäudekat.!$C$6:$D$72,2,FALSE))-1),"k.A.")</f>
        <v/>
      </c>
      <c r="R348" t="str">
        <f>IFERROR(VLOOKUP('Schritt 2a Wärmeverbr. Kat. 1-4'!$D348,Gebäudekat.!$C$6:$G$72,5,FALSE),"")</f>
        <v/>
      </c>
      <c r="S348">
        <f>IFERROR(('Schritt 2a Wärmeverbr. Kat. 1-4'!M348-(M348*U348)),"")</f>
        <v>0</v>
      </c>
      <c r="T348">
        <f>IFERROR('Schritt 2a Wärmeverbr. Kat. 1-4'!M348*U348,"")</f>
        <v>0</v>
      </c>
      <c r="U348">
        <f>IF('Schritt 2a Wärmeverbr. Kat. 1-4'!J348="","",'Schritt 2a Wärmeverbr. Kat. 1-4'!J348/100)</f>
        <v>0</v>
      </c>
      <c r="V348" s="36" t="str">
        <f>IF('Schritt 2a Wärmeverbr. Kat. 1-4'!K348&lt;&gt;"",DATE(YEAR('Schritt 2a Wärmeverbr. Kat. 1-4'!K348),MONTH('Schritt 2a Wärmeverbr. Kat. 1-4'!K348),1),"")</f>
        <v/>
      </c>
      <c r="W348" t="str">
        <f>IFERROR(IF(AA348=1,0,S348*Witterungsbereinigung!F341+'Schritt 2a Wärmeverbr. Kat. 1-4'!T348),"")</f>
        <v/>
      </c>
      <c r="X348">
        <f t="shared" si="46"/>
        <v>0</v>
      </c>
      <c r="Y348">
        <f t="shared" si="47"/>
        <v>1</v>
      </c>
      <c r="Z348" t="b">
        <f t="shared" si="44"/>
        <v>1</v>
      </c>
      <c r="AA348" t="str">
        <f t="shared" si="45"/>
        <v/>
      </c>
      <c r="AB348" s="234" t="str">
        <f t="shared" si="48"/>
        <v/>
      </c>
    </row>
    <row r="349" spans="1:28" x14ac:dyDescent="0.25">
      <c r="A349" s="486">
        <v>340</v>
      </c>
      <c r="B349" s="550"/>
      <c r="C349" s="71"/>
      <c r="D349" s="71"/>
      <c r="E349" s="638"/>
      <c r="F349" s="447"/>
      <c r="G349" s="448"/>
      <c r="H349" s="221"/>
      <c r="I349" s="125"/>
      <c r="J349" s="191">
        <f>IFERROR(IF(I349="zentral",VLOOKUP(D349,Gebäudekat.!$C$6:$F$72,4,FALSE),0),0)</f>
        <v>0</v>
      </c>
      <c r="K349" s="65"/>
      <c r="L349" s="61"/>
      <c r="M349" s="168"/>
      <c r="N349" s="113" t="str">
        <f>IFERROR(IF(Witterungsbereinigung!F342="","",(W349)),"")</f>
        <v/>
      </c>
      <c r="O349" s="38" t="str">
        <f t="shared" si="42"/>
        <v/>
      </c>
      <c r="P349" s="114" t="str">
        <f t="shared" si="43"/>
        <v/>
      </c>
      <c r="Q349" s="101" t="str">
        <f>IFERROR(IF($P349="","",($P349/VLOOKUP($D349,Gebäudekat.!$C$6:$D$72,2,FALSE))-1),"k.A.")</f>
        <v/>
      </c>
      <c r="R349" t="str">
        <f>IFERROR(VLOOKUP('Schritt 2a Wärmeverbr. Kat. 1-4'!$D349,Gebäudekat.!$C$6:$G$72,5,FALSE),"")</f>
        <v/>
      </c>
      <c r="S349">
        <f>IFERROR(('Schritt 2a Wärmeverbr. Kat. 1-4'!M349-(M349*U349)),"")</f>
        <v>0</v>
      </c>
      <c r="T349">
        <f>IFERROR('Schritt 2a Wärmeverbr. Kat. 1-4'!M349*U349,"")</f>
        <v>0</v>
      </c>
      <c r="U349">
        <f>IF('Schritt 2a Wärmeverbr. Kat. 1-4'!J349="","",'Schritt 2a Wärmeverbr. Kat. 1-4'!J349/100)</f>
        <v>0</v>
      </c>
      <c r="V349" s="36" t="str">
        <f>IF('Schritt 2a Wärmeverbr. Kat. 1-4'!K349&lt;&gt;"",DATE(YEAR('Schritt 2a Wärmeverbr. Kat. 1-4'!K349),MONTH('Schritt 2a Wärmeverbr. Kat. 1-4'!K349),1),"")</f>
        <v/>
      </c>
      <c r="W349" t="str">
        <f>IFERROR(IF(AA349=1,0,S349*Witterungsbereinigung!F342+'Schritt 2a Wärmeverbr. Kat. 1-4'!T349),"")</f>
        <v/>
      </c>
      <c r="X349">
        <f t="shared" si="46"/>
        <v>0</v>
      </c>
      <c r="Y349">
        <f t="shared" si="47"/>
        <v>1</v>
      </c>
      <c r="Z349" t="b">
        <f t="shared" si="44"/>
        <v>1</v>
      </c>
      <c r="AA349" t="str">
        <f t="shared" si="45"/>
        <v/>
      </c>
      <c r="AB349" s="234" t="str">
        <f t="shared" si="48"/>
        <v/>
      </c>
    </row>
    <row r="350" spans="1:28" x14ac:dyDescent="0.25">
      <c r="A350" s="486">
        <v>341</v>
      </c>
      <c r="B350" s="550"/>
      <c r="C350" s="71"/>
      <c r="D350" s="71"/>
      <c r="E350" s="638"/>
      <c r="F350" s="447"/>
      <c r="G350" s="448"/>
      <c r="H350" s="221"/>
      <c r="I350" s="125"/>
      <c r="J350" s="191">
        <f>IFERROR(IF(I350="zentral",VLOOKUP(D350,Gebäudekat.!$C$6:$F$72,4,FALSE),0),0)</f>
        <v>0</v>
      </c>
      <c r="K350" s="65"/>
      <c r="L350" s="61"/>
      <c r="M350" s="168"/>
      <c r="N350" s="113" t="str">
        <f>IFERROR(IF(Witterungsbereinigung!F343="","",(W350)),"")</f>
        <v/>
      </c>
      <c r="O350" s="38" t="str">
        <f t="shared" si="42"/>
        <v/>
      </c>
      <c r="P350" s="114" t="str">
        <f t="shared" si="43"/>
        <v/>
      </c>
      <c r="Q350" s="101" t="str">
        <f>IFERROR(IF($P350="","",($P350/VLOOKUP($D350,Gebäudekat.!$C$6:$D$72,2,FALSE))-1),"k.A.")</f>
        <v/>
      </c>
      <c r="R350" t="str">
        <f>IFERROR(VLOOKUP('Schritt 2a Wärmeverbr. Kat. 1-4'!$D350,Gebäudekat.!$C$6:$G$72,5,FALSE),"")</f>
        <v/>
      </c>
      <c r="S350">
        <f>IFERROR(('Schritt 2a Wärmeverbr. Kat. 1-4'!M350-(M350*U350)),"")</f>
        <v>0</v>
      </c>
      <c r="T350">
        <f>IFERROR('Schritt 2a Wärmeverbr. Kat. 1-4'!M350*U350,"")</f>
        <v>0</v>
      </c>
      <c r="U350">
        <f>IF('Schritt 2a Wärmeverbr. Kat. 1-4'!J350="","",'Schritt 2a Wärmeverbr. Kat. 1-4'!J350/100)</f>
        <v>0</v>
      </c>
      <c r="V350" s="36" t="str">
        <f>IF('Schritt 2a Wärmeverbr. Kat. 1-4'!K350&lt;&gt;"",DATE(YEAR('Schritt 2a Wärmeverbr. Kat. 1-4'!K350),MONTH('Schritt 2a Wärmeverbr. Kat. 1-4'!K350),1),"")</f>
        <v/>
      </c>
      <c r="W350" t="str">
        <f>IFERROR(IF(AA350=1,0,S350*Witterungsbereinigung!F343+'Schritt 2a Wärmeverbr. Kat. 1-4'!T350),"")</f>
        <v/>
      </c>
      <c r="X350">
        <f t="shared" si="46"/>
        <v>0</v>
      </c>
      <c r="Y350">
        <f t="shared" si="47"/>
        <v>1</v>
      </c>
      <c r="Z350" t="b">
        <f t="shared" si="44"/>
        <v>1</v>
      </c>
      <c r="AA350" t="str">
        <f t="shared" si="45"/>
        <v/>
      </c>
      <c r="AB350" s="234" t="str">
        <f t="shared" si="48"/>
        <v/>
      </c>
    </row>
    <row r="351" spans="1:28" x14ac:dyDescent="0.25">
      <c r="A351" s="486">
        <v>342</v>
      </c>
      <c r="B351" s="550"/>
      <c r="C351" s="71"/>
      <c r="D351" s="71"/>
      <c r="E351" s="638"/>
      <c r="F351" s="447"/>
      <c r="G351" s="448"/>
      <c r="H351" s="221"/>
      <c r="I351" s="125"/>
      <c r="J351" s="191">
        <f>IFERROR(IF(I351="zentral",VLOOKUP(D351,Gebäudekat.!$C$6:$F$72,4,FALSE),0),0)</f>
        <v>0</v>
      </c>
      <c r="K351" s="65"/>
      <c r="L351" s="61"/>
      <c r="M351" s="168"/>
      <c r="N351" s="113" t="str">
        <f>IFERROR(IF(Witterungsbereinigung!F344="","",(W351)),"")</f>
        <v/>
      </c>
      <c r="O351" s="38" t="str">
        <f t="shared" si="42"/>
        <v/>
      </c>
      <c r="P351" s="114" t="str">
        <f t="shared" si="43"/>
        <v/>
      </c>
      <c r="Q351" s="101" t="str">
        <f>IFERROR(IF($P351="","",($P351/VLOOKUP($D351,Gebäudekat.!$C$6:$D$72,2,FALSE))-1),"k.A.")</f>
        <v/>
      </c>
      <c r="R351" t="str">
        <f>IFERROR(VLOOKUP('Schritt 2a Wärmeverbr. Kat. 1-4'!$D351,Gebäudekat.!$C$6:$G$72,5,FALSE),"")</f>
        <v/>
      </c>
      <c r="S351">
        <f>IFERROR(('Schritt 2a Wärmeverbr. Kat. 1-4'!M351-(M351*U351)),"")</f>
        <v>0</v>
      </c>
      <c r="T351">
        <f>IFERROR('Schritt 2a Wärmeverbr. Kat. 1-4'!M351*U351,"")</f>
        <v>0</v>
      </c>
      <c r="U351">
        <f>IF('Schritt 2a Wärmeverbr. Kat. 1-4'!J351="","",'Schritt 2a Wärmeverbr. Kat. 1-4'!J351/100)</f>
        <v>0</v>
      </c>
      <c r="V351" s="36" t="str">
        <f>IF('Schritt 2a Wärmeverbr. Kat. 1-4'!K351&lt;&gt;"",DATE(YEAR('Schritt 2a Wärmeverbr. Kat. 1-4'!K351),MONTH('Schritt 2a Wärmeverbr. Kat. 1-4'!K351),1),"")</f>
        <v/>
      </c>
      <c r="W351" t="str">
        <f>IFERROR(IF(AA351=1,0,S351*Witterungsbereinigung!F344+'Schritt 2a Wärmeverbr. Kat. 1-4'!T351),"")</f>
        <v/>
      </c>
      <c r="X351">
        <f t="shared" si="46"/>
        <v>0</v>
      </c>
      <c r="Y351">
        <f t="shared" si="47"/>
        <v>1</v>
      </c>
      <c r="Z351" t="b">
        <f t="shared" si="44"/>
        <v>1</v>
      </c>
      <c r="AA351" t="str">
        <f t="shared" si="45"/>
        <v/>
      </c>
      <c r="AB351" s="234" t="str">
        <f t="shared" si="48"/>
        <v/>
      </c>
    </row>
    <row r="352" spans="1:28" x14ac:dyDescent="0.25">
      <c r="A352" s="486">
        <v>343</v>
      </c>
      <c r="B352" s="550"/>
      <c r="C352" s="71"/>
      <c r="D352" s="71"/>
      <c r="E352" s="638"/>
      <c r="F352" s="447"/>
      <c r="G352" s="448"/>
      <c r="H352" s="221"/>
      <c r="I352" s="125"/>
      <c r="J352" s="191">
        <f>IFERROR(IF(I352="zentral",VLOOKUP(D352,Gebäudekat.!$C$6:$F$72,4,FALSE),0),0)</f>
        <v>0</v>
      </c>
      <c r="K352" s="65"/>
      <c r="L352" s="61"/>
      <c r="M352" s="168"/>
      <c r="N352" s="113" t="str">
        <f>IFERROR(IF(Witterungsbereinigung!F345="","",(W352)),"")</f>
        <v/>
      </c>
      <c r="O352" s="38" t="str">
        <f t="shared" si="42"/>
        <v/>
      </c>
      <c r="P352" s="114" t="str">
        <f t="shared" si="43"/>
        <v/>
      </c>
      <c r="Q352" s="101" t="str">
        <f>IFERROR(IF($P352="","",($P352/VLOOKUP($D352,Gebäudekat.!$C$6:$D$72,2,FALSE))-1),"k.A.")</f>
        <v/>
      </c>
      <c r="R352" t="str">
        <f>IFERROR(VLOOKUP('Schritt 2a Wärmeverbr. Kat. 1-4'!$D352,Gebäudekat.!$C$6:$G$72,5,FALSE),"")</f>
        <v/>
      </c>
      <c r="S352">
        <f>IFERROR(('Schritt 2a Wärmeverbr. Kat. 1-4'!M352-(M352*U352)),"")</f>
        <v>0</v>
      </c>
      <c r="T352">
        <f>IFERROR('Schritt 2a Wärmeverbr. Kat. 1-4'!M352*U352,"")</f>
        <v>0</v>
      </c>
      <c r="U352">
        <f>IF('Schritt 2a Wärmeverbr. Kat. 1-4'!J352="","",'Schritt 2a Wärmeverbr. Kat. 1-4'!J352/100)</f>
        <v>0</v>
      </c>
      <c r="V352" s="36" t="str">
        <f>IF('Schritt 2a Wärmeverbr. Kat. 1-4'!K352&lt;&gt;"",DATE(YEAR('Schritt 2a Wärmeverbr. Kat. 1-4'!K352),MONTH('Schritt 2a Wärmeverbr. Kat. 1-4'!K352),1),"")</f>
        <v/>
      </c>
      <c r="W352" t="str">
        <f>IFERROR(IF(AA352=1,0,S352*Witterungsbereinigung!F345+'Schritt 2a Wärmeverbr. Kat. 1-4'!T352),"")</f>
        <v/>
      </c>
      <c r="X352">
        <f t="shared" si="46"/>
        <v>0</v>
      </c>
      <c r="Y352">
        <f t="shared" si="47"/>
        <v>1</v>
      </c>
      <c r="Z352" t="b">
        <f t="shared" si="44"/>
        <v>1</v>
      </c>
      <c r="AA352" t="str">
        <f t="shared" si="45"/>
        <v/>
      </c>
      <c r="AB352" s="234" t="str">
        <f t="shared" si="48"/>
        <v/>
      </c>
    </row>
    <row r="353" spans="1:28" x14ac:dyDescent="0.25">
      <c r="A353" s="486">
        <v>344</v>
      </c>
      <c r="B353" s="550"/>
      <c r="C353" s="71"/>
      <c r="D353" s="71"/>
      <c r="E353" s="638"/>
      <c r="F353" s="447"/>
      <c r="G353" s="448"/>
      <c r="H353" s="221"/>
      <c r="I353" s="125"/>
      <c r="J353" s="191">
        <f>IFERROR(IF(I353="zentral",VLOOKUP(D353,Gebäudekat.!$C$6:$F$72,4,FALSE),0),0)</f>
        <v>0</v>
      </c>
      <c r="K353" s="65"/>
      <c r="L353" s="61"/>
      <c r="M353" s="168"/>
      <c r="N353" s="113" t="str">
        <f>IFERROR(IF(Witterungsbereinigung!F346="","",(W353)),"")</f>
        <v/>
      </c>
      <c r="O353" s="38" t="str">
        <f t="shared" si="42"/>
        <v/>
      </c>
      <c r="P353" s="114" t="str">
        <f t="shared" si="43"/>
        <v/>
      </c>
      <c r="Q353" s="101" t="str">
        <f>IFERROR(IF($P353="","",($P353/VLOOKUP($D353,Gebäudekat.!$C$6:$D$72,2,FALSE))-1),"k.A.")</f>
        <v/>
      </c>
      <c r="R353" t="str">
        <f>IFERROR(VLOOKUP('Schritt 2a Wärmeverbr. Kat. 1-4'!$D353,Gebäudekat.!$C$6:$G$72,5,FALSE),"")</f>
        <v/>
      </c>
      <c r="S353">
        <f>IFERROR(('Schritt 2a Wärmeverbr. Kat. 1-4'!M353-(M353*U353)),"")</f>
        <v>0</v>
      </c>
      <c r="T353">
        <f>IFERROR('Schritt 2a Wärmeverbr. Kat. 1-4'!M353*U353,"")</f>
        <v>0</v>
      </c>
      <c r="U353">
        <f>IF('Schritt 2a Wärmeverbr. Kat. 1-4'!J353="","",'Schritt 2a Wärmeverbr. Kat. 1-4'!J353/100)</f>
        <v>0</v>
      </c>
      <c r="V353" s="36" t="str">
        <f>IF('Schritt 2a Wärmeverbr. Kat. 1-4'!K353&lt;&gt;"",DATE(YEAR('Schritt 2a Wärmeverbr. Kat. 1-4'!K353),MONTH('Schritt 2a Wärmeverbr. Kat. 1-4'!K353),1),"")</f>
        <v/>
      </c>
      <c r="W353" t="str">
        <f>IFERROR(IF(AA353=1,0,S353*Witterungsbereinigung!F346+'Schritt 2a Wärmeverbr. Kat. 1-4'!T353),"")</f>
        <v/>
      </c>
      <c r="X353">
        <f t="shared" si="46"/>
        <v>0</v>
      </c>
      <c r="Y353">
        <f t="shared" si="47"/>
        <v>1</v>
      </c>
      <c r="Z353" t="b">
        <f t="shared" si="44"/>
        <v>1</v>
      </c>
      <c r="AA353" t="str">
        <f t="shared" si="45"/>
        <v/>
      </c>
      <c r="AB353" s="234" t="str">
        <f t="shared" si="48"/>
        <v/>
      </c>
    </row>
    <row r="354" spans="1:28" x14ac:dyDescent="0.25">
      <c r="A354" s="486">
        <v>345</v>
      </c>
      <c r="B354" s="550"/>
      <c r="C354" s="71"/>
      <c r="D354" s="71"/>
      <c r="E354" s="638"/>
      <c r="F354" s="447"/>
      <c r="G354" s="448"/>
      <c r="H354" s="221"/>
      <c r="I354" s="125"/>
      <c r="J354" s="191">
        <f>IFERROR(IF(I354="zentral",VLOOKUP(D354,Gebäudekat.!$C$6:$F$72,4,FALSE),0),0)</f>
        <v>0</v>
      </c>
      <c r="K354" s="65"/>
      <c r="L354" s="61"/>
      <c r="M354" s="168"/>
      <c r="N354" s="113" t="str">
        <f>IFERROR(IF(Witterungsbereinigung!F347="","",(W354)),"")</f>
        <v/>
      </c>
      <c r="O354" s="38" t="str">
        <f t="shared" si="42"/>
        <v/>
      </c>
      <c r="P354" s="114" t="str">
        <f t="shared" si="43"/>
        <v/>
      </c>
      <c r="Q354" s="101" t="str">
        <f>IFERROR(IF($P354="","",($P354/VLOOKUP($D354,Gebäudekat.!$C$6:$D$72,2,FALSE))-1),"k.A.")</f>
        <v/>
      </c>
      <c r="R354" t="str">
        <f>IFERROR(VLOOKUP('Schritt 2a Wärmeverbr. Kat. 1-4'!$D354,Gebäudekat.!$C$6:$G$72,5,FALSE),"")</f>
        <v/>
      </c>
      <c r="S354">
        <f>IFERROR(('Schritt 2a Wärmeverbr. Kat. 1-4'!M354-(M354*U354)),"")</f>
        <v>0</v>
      </c>
      <c r="T354">
        <f>IFERROR('Schritt 2a Wärmeverbr. Kat. 1-4'!M354*U354,"")</f>
        <v>0</v>
      </c>
      <c r="U354">
        <f>IF('Schritt 2a Wärmeverbr. Kat. 1-4'!J354="","",'Schritt 2a Wärmeverbr. Kat. 1-4'!J354/100)</f>
        <v>0</v>
      </c>
      <c r="V354" s="36" t="str">
        <f>IF('Schritt 2a Wärmeverbr. Kat. 1-4'!K354&lt;&gt;"",DATE(YEAR('Schritt 2a Wärmeverbr. Kat. 1-4'!K354),MONTH('Schritt 2a Wärmeverbr. Kat. 1-4'!K354),1),"")</f>
        <v/>
      </c>
      <c r="W354" t="str">
        <f>IFERROR(IF(AA354=1,0,S354*Witterungsbereinigung!F347+'Schritt 2a Wärmeverbr. Kat. 1-4'!T354),"")</f>
        <v/>
      </c>
      <c r="X354">
        <f t="shared" si="46"/>
        <v>0</v>
      </c>
      <c r="Y354">
        <f t="shared" si="47"/>
        <v>1</v>
      </c>
      <c r="Z354" t="b">
        <f t="shared" si="44"/>
        <v>1</v>
      </c>
      <c r="AA354" t="str">
        <f t="shared" si="45"/>
        <v/>
      </c>
      <c r="AB354" s="234" t="str">
        <f t="shared" si="48"/>
        <v/>
      </c>
    </row>
    <row r="355" spans="1:28" x14ac:dyDescent="0.25">
      <c r="A355" s="486">
        <v>346</v>
      </c>
      <c r="B355" s="550"/>
      <c r="C355" s="71"/>
      <c r="D355" s="71"/>
      <c r="E355" s="638"/>
      <c r="F355" s="447"/>
      <c r="G355" s="448"/>
      <c r="H355" s="221"/>
      <c r="I355" s="125"/>
      <c r="J355" s="191">
        <f>IFERROR(IF(I355="zentral",VLOOKUP(D355,Gebäudekat.!$C$6:$F$72,4,FALSE),0),0)</f>
        <v>0</v>
      </c>
      <c r="K355" s="65"/>
      <c r="L355" s="61"/>
      <c r="M355" s="168"/>
      <c r="N355" s="113" t="str">
        <f>IFERROR(IF(Witterungsbereinigung!F348="","",(W355)),"")</f>
        <v/>
      </c>
      <c r="O355" s="38" t="str">
        <f t="shared" si="42"/>
        <v/>
      </c>
      <c r="P355" s="114" t="str">
        <f t="shared" si="43"/>
        <v/>
      </c>
      <c r="Q355" s="101" t="str">
        <f>IFERROR(IF($P355="","",($P355/VLOOKUP($D355,Gebäudekat.!$C$6:$D$72,2,FALSE))-1),"k.A.")</f>
        <v/>
      </c>
      <c r="R355" t="str">
        <f>IFERROR(VLOOKUP('Schritt 2a Wärmeverbr. Kat. 1-4'!$D355,Gebäudekat.!$C$6:$G$72,5,FALSE),"")</f>
        <v/>
      </c>
      <c r="S355">
        <f>IFERROR(('Schritt 2a Wärmeverbr. Kat. 1-4'!M355-(M355*U355)),"")</f>
        <v>0</v>
      </c>
      <c r="T355">
        <f>IFERROR('Schritt 2a Wärmeverbr. Kat. 1-4'!M355*U355,"")</f>
        <v>0</v>
      </c>
      <c r="U355">
        <f>IF('Schritt 2a Wärmeverbr. Kat. 1-4'!J355="","",'Schritt 2a Wärmeverbr. Kat. 1-4'!J355/100)</f>
        <v>0</v>
      </c>
      <c r="V355" s="36" t="str">
        <f>IF('Schritt 2a Wärmeverbr. Kat. 1-4'!K355&lt;&gt;"",DATE(YEAR('Schritt 2a Wärmeverbr. Kat. 1-4'!K355),MONTH('Schritt 2a Wärmeverbr. Kat. 1-4'!K355),1),"")</f>
        <v/>
      </c>
      <c r="W355" t="str">
        <f>IFERROR(IF(AA355=1,0,S355*Witterungsbereinigung!F348+'Schritt 2a Wärmeverbr. Kat. 1-4'!T355),"")</f>
        <v/>
      </c>
      <c r="X355">
        <f t="shared" si="46"/>
        <v>0</v>
      </c>
      <c r="Y355">
        <f t="shared" si="47"/>
        <v>1</v>
      </c>
      <c r="Z355" t="b">
        <f t="shared" si="44"/>
        <v>1</v>
      </c>
      <c r="AA355" t="str">
        <f t="shared" si="45"/>
        <v/>
      </c>
      <c r="AB355" s="234" t="str">
        <f t="shared" si="48"/>
        <v/>
      </c>
    </row>
    <row r="356" spans="1:28" x14ac:dyDescent="0.25">
      <c r="A356" s="486">
        <v>347</v>
      </c>
      <c r="B356" s="550"/>
      <c r="C356" s="71"/>
      <c r="D356" s="71"/>
      <c r="E356" s="638"/>
      <c r="F356" s="447"/>
      <c r="G356" s="448"/>
      <c r="H356" s="221"/>
      <c r="I356" s="125"/>
      <c r="J356" s="191">
        <f>IFERROR(IF(I356="zentral",VLOOKUP(D356,Gebäudekat.!$C$6:$F$72,4,FALSE),0),0)</f>
        <v>0</v>
      </c>
      <c r="K356" s="65"/>
      <c r="L356" s="61"/>
      <c r="M356" s="168"/>
      <c r="N356" s="113" t="str">
        <f>IFERROR(IF(Witterungsbereinigung!F349="","",(W356)),"")</f>
        <v/>
      </c>
      <c r="O356" s="38" t="str">
        <f t="shared" si="42"/>
        <v/>
      </c>
      <c r="P356" s="114" t="str">
        <f t="shared" si="43"/>
        <v/>
      </c>
      <c r="Q356" s="101" t="str">
        <f>IFERROR(IF($P356="","",($P356/VLOOKUP($D356,Gebäudekat.!$C$6:$D$72,2,FALSE))-1),"k.A.")</f>
        <v/>
      </c>
      <c r="R356" t="str">
        <f>IFERROR(VLOOKUP('Schritt 2a Wärmeverbr. Kat. 1-4'!$D356,Gebäudekat.!$C$6:$G$72,5,FALSE),"")</f>
        <v/>
      </c>
      <c r="S356">
        <f>IFERROR(('Schritt 2a Wärmeverbr. Kat. 1-4'!M356-(M356*U356)),"")</f>
        <v>0</v>
      </c>
      <c r="T356">
        <f>IFERROR('Schritt 2a Wärmeverbr. Kat. 1-4'!M356*U356,"")</f>
        <v>0</v>
      </c>
      <c r="U356">
        <f>IF('Schritt 2a Wärmeverbr. Kat. 1-4'!J356="","",'Schritt 2a Wärmeverbr. Kat. 1-4'!J356/100)</f>
        <v>0</v>
      </c>
      <c r="V356" s="36" t="str">
        <f>IF('Schritt 2a Wärmeverbr. Kat. 1-4'!K356&lt;&gt;"",DATE(YEAR('Schritt 2a Wärmeverbr. Kat. 1-4'!K356),MONTH('Schritt 2a Wärmeverbr. Kat. 1-4'!K356),1),"")</f>
        <v/>
      </c>
      <c r="W356" t="str">
        <f>IFERROR(IF(AA356=1,0,S356*Witterungsbereinigung!F349+'Schritt 2a Wärmeverbr. Kat. 1-4'!T356),"")</f>
        <v/>
      </c>
      <c r="X356">
        <f t="shared" si="46"/>
        <v>0</v>
      </c>
      <c r="Y356">
        <f t="shared" si="47"/>
        <v>1</v>
      </c>
      <c r="Z356" t="b">
        <f t="shared" si="44"/>
        <v>1</v>
      </c>
      <c r="AA356" t="str">
        <f t="shared" si="45"/>
        <v/>
      </c>
      <c r="AB356" s="234" t="str">
        <f t="shared" si="48"/>
        <v/>
      </c>
    </row>
    <row r="357" spans="1:28" x14ac:dyDescent="0.25">
      <c r="A357" s="486">
        <v>348</v>
      </c>
      <c r="B357" s="550"/>
      <c r="C357" s="71"/>
      <c r="D357" s="71"/>
      <c r="E357" s="638"/>
      <c r="F357" s="447"/>
      <c r="G357" s="448"/>
      <c r="H357" s="221"/>
      <c r="I357" s="125"/>
      <c r="J357" s="191">
        <f>IFERROR(IF(I357="zentral",VLOOKUP(D357,Gebäudekat.!$C$6:$F$72,4,FALSE),0),0)</f>
        <v>0</v>
      </c>
      <c r="K357" s="65"/>
      <c r="L357" s="61"/>
      <c r="M357" s="168"/>
      <c r="N357" s="113" t="str">
        <f>IFERROR(IF(Witterungsbereinigung!F350="","",(W357)),"")</f>
        <v/>
      </c>
      <c r="O357" s="38" t="str">
        <f t="shared" si="42"/>
        <v/>
      </c>
      <c r="P357" s="114" t="str">
        <f t="shared" si="43"/>
        <v/>
      </c>
      <c r="Q357" s="101" t="str">
        <f>IFERROR(IF($P357="","",($P357/VLOOKUP($D357,Gebäudekat.!$C$6:$D$72,2,FALSE))-1),"k.A.")</f>
        <v/>
      </c>
      <c r="R357" t="str">
        <f>IFERROR(VLOOKUP('Schritt 2a Wärmeverbr. Kat. 1-4'!$D357,Gebäudekat.!$C$6:$G$72,5,FALSE),"")</f>
        <v/>
      </c>
      <c r="S357">
        <f>IFERROR(('Schritt 2a Wärmeverbr. Kat. 1-4'!M357-(M357*U357)),"")</f>
        <v>0</v>
      </c>
      <c r="T357">
        <f>IFERROR('Schritt 2a Wärmeverbr. Kat. 1-4'!M357*U357,"")</f>
        <v>0</v>
      </c>
      <c r="U357">
        <f>IF('Schritt 2a Wärmeverbr. Kat. 1-4'!J357="","",'Schritt 2a Wärmeverbr. Kat. 1-4'!J357/100)</f>
        <v>0</v>
      </c>
      <c r="V357" s="36" t="str">
        <f>IF('Schritt 2a Wärmeverbr. Kat. 1-4'!K357&lt;&gt;"",DATE(YEAR('Schritt 2a Wärmeverbr. Kat. 1-4'!K357),MONTH('Schritt 2a Wärmeverbr. Kat. 1-4'!K357),1),"")</f>
        <v/>
      </c>
      <c r="W357" t="str">
        <f>IFERROR(IF(AA357=1,0,S357*Witterungsbereinigung!F350+'Schritt 2a Wärmeverbr. Kat. 1-4'!T357),"")</f>
        <v/>
      </c>
      <c r="X357">
        <f t="shared" si="46"/>
        <v>0</v>
      </c>
      <c r="Y357">
        <f t="shared" si="47"/>
        <v>1</v>
      </c>
      <c r="Z357" t="b">
        <f t="shared" si="44"/>
        <v>1</v>
      </c>
      <c r="AA357" t="str">
        <f t="shared" si="45"/>
        <v/>
      </c>
      <c r="AB357" s="234" t="str">
        <f t="shared" si="48"/>
        <v/>
      </c>
    </row>
    <row r="358" spans="1:28" x14ac:dyDescent="0.25">
      <c r="A358" s="486">
        <v>349</v>
      </c>
      <c r="B358" s="550"/>
      <c r="C358" s="71"/>
      <c r="D358" s="71"/>
      <c r="E358" s="638"/>
      <c r="F358" s="447"/>
      <c r="G358" s="448"/>
      <c r="H358" s="221"/>
      <c r="I358" s="125"/>
      <c r="J358" s="191">
        <f>IFERROR(IF(I358="zentral",VLOOKUP(D358,Gebäudekat.!$C$6:$F$72,4,FALSE),0),0)</f>
        <v>0</v>
      </c>
      <c r="K358" s="65"/>
      <c r="L358" s="61"/>
      <c r="M358" s="168"/>
      <c r="N358" s="113" t="str">
        <f>IFERROR(IF(Witterungsbereinigung!F351="","",(W358)),"")</f>
        <v/>
      </c>
      <c r="O358" s="38" t="str">
        <f t="shared" si="42"/>
        <v/>
      </c>
      <c r="P358" s="114" t="str">
        <f t="shared" si="43"/>
        <v/>
      </c>
      <c r="Q358" s="101" t="str">
        <f>IFERROR(IF($P358="","",($P358/VLOOKUP($D358,Gebäudekat.!$C$6:$D$72,2,FALSE))-1),"k.A.")</f>
        <v/>
      </c>
      <c r="R358" t="str">
        <f>IFERROR(VLOOKUP('Schritt 2a Wärmeverbr. Kat. 1-4'!$D358,Gebäudekat.!$C$6:$G$72,5,FALSE),"")</f>
        <v/>
      </c>
      <c r="S358">
        <f>IFERROR(('Schritt 2a Wärmeverbr. Kat. 1-4'!M358-(M358*U358)),"")</f>
        <v>0</v>
      </c>
      <c r="T358">
        <f>IFERROR('Schritt 2a Wärmeverbr. Kat. 1-4'!M358*U358,"")</f>
        <v>0</v>
      </c>
      <c r="U358">
        <f>IF('Schritt 2a Wärmeverbr. Kat. 1-4'!J358="","",'Schritt 2a Wärmeverbr. Kat. 1-4'!J358/100)</f>
        <v>0</v>
      </c>
      <c r="V358" s="36" t="str">
        <f>IF('Schritt 2a Wärmeverbr. Kat. 1-4'!K358&lt;&gt;"",DATE(YEAR('Schritt 2a Wärmeverbr. Kat. 1-4'!K358),MONTH('Schritt 2a Wärmeverbr. Kat. 1-4'!K358),1),"")</f>
        <v/>
      </c>
      <c r="W358" t="str">
        <f>IFERROR(IF(AA358=1,0,S358*Witterungsbereinigung!F351+'Schritt 2a Wärmeverbr. Kat. 1-4'!T358),"")</f>
        <v/>
      </c>
      <c r="X358">
        <f t="shared" si="46"/>
        <v>0</v>
      </c>
      <c r="Y358">
        <f t="shared" si="47"/>
        <v>1</v>
      </c>
      <c r="Z358" t="b">
        <f t="shared" si="44"/>
        <v>1</v>
      </c>
      <c r="AA358" t="str">
        <f t="shared" si="45"/>
        <v/>
      </c>
      <c r="AB358" s="234" t="str">
        <f t="shared" si="48"/>
        <v/>
      </c>
    </row>
    <row r="359" spans="1:28" x14ac:dyDescent="0.25">
      <c r="A359" s="486">
        <v>350</v>
      </c>
      <c r="B359" s="550"/>
      <c r="C359" s="71"/>
      <c r="D359" s="71"/>
      <c r="E359" s="638"/>
      <c r="F359" s="447"/>
      <c r="G359" s="448"/>
      <c r="H359" s="221"/>
      <c r="I359" s="125"/>
      <c r="J359" s="191">
        <f>IFERROR(IF(I359="zentral",VLOOKUP(D359,Gebäudekat.!$C$6:$F$72,4,FALSE),0),0)</f>
        <v>0</v>
      </c>
      <c r="K359" s="65"/>
      <c r="L359" s="61"/>
      <c r="M359" s="168"/>
      <c r="N359" s="113" t="str">
        <f>IFERROR(IF(Witterungsbereinigung!F352="","",(W359)),"")</f>
        <v/>
      </c>
      <c r="O359" s="38" t="str">
        <f t="shared" si="42"/>
        <v/>
      </c>
      <c r="P359" s="114" t="str">
        <f t="shared" si="43"/>
        <v/>
      </c>
      <c r="Q359" s="101" t="str">
        <f>IFERROR(IF($P359="","",($P359/VLOOKUP($D359,Gebäudekat.!$C$6:$D$72,2,FALSE))-1),"k.A.")</f>
        <v/>
      </c>
      <c r="R359" t="str">
        <f>IFERROR(VLOOKUP('Schritt 2a Wärmeverbr. Kat. 1-4'!$D359,Gebäudekat.!$C$6:$G$72,5,FALSE),"")</f>
        <v/>
      </c>
      <c r="S359">
        <f>IFERROR(('Schritt 2a Wärmeverbr. Kat. 1-4'!M359-(M359*U359)),"")</f>
        <v>0</v>
      </c>
      <c r="T359">
        <f>IFERROR('Schritt 2a Wärmeverbr. Kat. 1-4'!M359*U359,"")</f>
        <v>0</v>
      </c>
      <c r="U359">
        <f>IF('Schritt 2a Wärmeverbr. Kat. 1-4'!J359="","",'Schritt 2a Wärmeverbr. Kat. 1-4'!J359/100)</f>
        <v>0</v>
      </c>
      <c r="V359" s="36" t="str">
        <f>IF('Schritt 2a Wärmeverbr. Kat. 1-4'!K359&lt;&gt;"",DATE(YEAR('Schritt 2a Wärmeverbr. Kat. 1-4'!K359),MONTH('Schritt 2a Wärmeverbr. Kat. 1-4'!K359),1),"")</f>
        <v/>
      </c>
      <c r="W359" t="str">
        <f>IFERROR(IF(AA359=1,0,S359*Witterungsbereinigung!F352+'Schritt 2a Wärmeverbr. Kat. 1-4'!T359),"")</f>
        <v/>
      </c>
      <c r="X359">
        <f t="shared" si="46"/>
        <v>0</v>
      </c>
      <c r="Y359">
        <f t="shared" si="47"/>
        <v>1</v>
      </c>
      <c r="Z359" t="b">
        <f t="shared" si="44"/>
        <v>1</v>
      </c>
      <c r="AA359" t="str">
        <f t="shared" si="45"/>
        <v/>
      </c>
      <c r="AB359" s="234" t="str">
        <f t="shared" si="48"/>
        <v/>
      </c>
    </row>
    <row r="360" spans="1:28" x14ac:dyDescent="0.25">
      <c r="A360" s="486">
        <v>351</v>
      </c>
      <c r="B360" s="550"/>
      <c r="C360" s="71"/>
      <c r="D360" s="71"/>
      <c r="E360" s="638"/>
      <c r="F360" s="447"/>
      <c r="G360" s="448"/>
      <c r="H360" s="221"/>
      <c r="I360" s="125"/>
      <c r="J360" s="191">
        <f>IFERROR(IF(I360="zentral",VLOOKUP(D360,Gebäudekat.!$C$6:$F$72,4,FALSE),0),0)</f>
        <v>0</v>
      </c>
      <c r="K360" s="65"/>
      <c r="L360" s="61"/>
      <c r="M360" s="168"/>
      <c r="N360" s="113" t="str">
        <f>IFERROR(IF(Witterungsbereinigung!F353="","",(W360)),"")</f>
        <v/>
      </c>
      <c r="O360" s="38" t="str">
        <f t="shared" si="42"/>
        <v/>
      </c>
      <c r="P360" s="114" t="str">
        <f t="shared" si="43"/>
        <v/>
      </c>
      <c r="Q360" s="101" t="str">
        <f>IFERROR(IF($P360="","",($P360/VLOOKUP($D360,Gebäudekat.!$C$6:$D$72,2,FALSE))-1),"k.A.")</f>
        <v/>
      </c>
      <c r="R360" t="str">
        <f>IFERROR(VLOOKUP('Schritt 2a Wärmeverbr. Kat. 1-4'!$D360,Gebäudekat.!$C$6:$G$72,5,FALSE),"")</f>
        <v/>
      </c>
      <c r="S360">
        <f>IFERROR(('Schritt 2a Wärmeverbr. Kat. 1-4'!M360-(M360*U360)),"")</f>
        <v>0</v>
      </c>
      <c r="T360">
        <f>IFERROR('Schritt 2a Wärmeverbr. Kat. 1-4'!M360*U360,"")</f>
        <v>0</v>
      </c>
      <c r="U360">
        <f>IF('Schritt 2a Wärmeverbr. Kat. 1-4'!J360="","",'Schritt 2a Wärmeverbr. Kat. 1-4'!J360/100)</f>
        <v>0</v>
      </c>
      <c r="V360" s="36" t="str">
        <f>IF('Schritt 2a Wärmeverbr. Kat. 1-4'!K360&lt;&gt;"",DATE(YEAR('Schritt 2a Wärmeverbr. Kat. 1-4'!K360),MONTH('Schritt 2a Wärmeverbr. Kat. 1-4'!K360),1),"")</f>
        <v/>
      </c>
      <c r="W360" t="str">
        <f>IFERROR(IF(AA360=1,0,S360*Witterungsbereinigung!F353+'Schritt 2a Wärmeverbr. Kat. 1-4'!T360),"")</f>
        <v/>
      </c>
      <c r="X360">
        <f t="shared" si="46"/>
        <v>0</v>
      </c>
      <c r="Y360">
        <f t="shared" si="47"/>
        <v>1</v>
      </c>
      <c r="Z360" t="b">
        <f t="shared" si="44"/>
        <v>1</v>
      </c>
      <c r="AA360" t="str">
        <f t="shared" si="45"/>
        <v/>
      </c>
      <c r="AB360" s="234" t="str">
        <f t="shared" si="48"/>
        <v/>
      </c>
    </row>
    <row r="361" spans="1:28" x14ac:dyDescent="0.25">
      <c r="A361" s="486">
        <v>352</v>
      </c>
      <c r="B361" s="550"/>
      <c r="C361" s="71"/>
      <c r="D361" s="71"/>
      <c r="E361" s="638"/>
      <c r="F361" s="447"/>
      <c r="G361" s="448"/>
      <c r="H361" s="221"/>
      <c r="I361" s="125"/>
      <c r="J361" s="191">
        <f>IFERROR(IF(I361="zentral",VLOOKUP(D361,Gebäudekat.!$C$6:$F$72,4,FALSE),0),0)</f>
        <v>0</v>
      </c>
      <c r="K361" s="65"/>
      <c r="L361" s="61"/>
      <c r="M361" s="168"/>
      <c r="N361" s="113" t="str">
        <f>IFERROR(IF(Witterungsbereinigung!F354="","",(W361)),"")</f>
        <v/>
      </c>
      <c r="O361" s="38" t="str">
        <f t="shared" si="42"/>
        <v/>
      </c>
      <c r="P361" s="114" t="str">
        <f t="shared" si="43"/>
        <v/>
      </c>
      <c r="Q361" s="101" t="str">
        <f>IFERROR(IF($P361="","",($P361/VLOOKUP($D361,Gebäudekat.!$C$6:$D$72,2,FALSE))-1),"k.A.")</f>
        <v/>
      </c>
      <c r="R361" t="str">
        <f>IFERROR(VLOOKUP('Schritt 2a Wärmeverbr. Kat. 1-4'!$D361,Gebäudekat.!$C$6:$G$72,5,FALSE),"")</f>
        <v/>
      </c>
      <c r="S361">
        <f>IFERROR(('Schritt 2a Wärmeverbr. Kat. 1-4'!M361-(M361*U361)),"")</f>
        <v>0</v>
      </c>
      <c r="T361">
        <f>IFERROR('Schritt 2a Wärmeverbr. Kat. 1-4'!M361*U361,"")</f>
        <v>0</v>
      </c>
      <c r="U361">
        <f>IF('Schritt 2a Wärmeverbr. Kat. 1-4'!J361="","",'Schritt 2a Wärmeverbr. Kat. 1-4'!J361/100)</f>
        <v>0</v>
      </c>
      <c r="V361" s="36" t="str">
        <f>IF('Schritt 2a Wärmeverbr. Kat. 1-4'!K361&lt;&gt;"",DATE(YEAR('Schritt 2a Wärmeverbr. Kat. 1-4'!K361),MONTH('Schritt 2a Wärmeverbr. Kat. 1-4'!K361),1),"")</f>
        <v/>
      </c>
      <c r="W361" t="str">
        <f>IFERROR(IF(AA361=1,0,S361*Witterungsbereinigung!F354+'Schritt 2a Wärmeverbr. Kat. 1-4'!T361),"")</f>
        <v/>
      </c>
      <c r="X361">
        <f t="shared" si="46"/>
        <v>0</v>
      </c>
      <c r="Y361">
        <f t="shared" si="47"/>
        <v>1</v>
      </c>
      <c r="Z361" t="b">
        <f t="shared" si="44"/>
        <v>1</v>
      </c>
      <c r="AA361" t="str">
        <f t="shared" si="45"/>
        <v/>
      </c>
      <c r="AB361" s="234" t="str">
        <f t="shared" si="48"/>
        <v/>
      </c>
    </row>
    <row r="362" spans="1:28" x14ac:dyDescent="0.25">
      <c r="A362" s="486">
        <v>353</v>
      </c>
      <c r="B362" s="550"/>
      <c r="C362" s="71"/>
      <c r="D362" s="71"/>
      <c r="E362" s="638"/>
      <c r="F362" s="447"/>
      <c r="G362" s="448"/>
      <c r="H362" s="221"/>
      <c r="I362" s="125"/>
      <c r="J362" s="191">
        <f>IFERROR(IF(I362="zentral",VLOOKUP(D362,Gebäudekat.!$C$6:$F$72,4,FALSE),0),0)</f>
        <v>0</v>
      </c>
      <c r="K362" s="65"/>
      <c r="L362" s="61"/>
      <c r="M362" s="168"/>
      <c r="N362" s="113" t="str">
        <f>IFERROR(IF(Witterungsbereinigung!F355="","",(W362)),"")</f>
        <v/>
      </c>
      <c r="O362" s="38" t="str">
        <f t="shared" si="42"/>
        <v/>
      </c>
      <c r="P362" s="114" t="str">
        <f t="shared" si="43"/>
        <v/>
      </c>
      <c r="Q362" s="101" t="str">
        <f>IFERROR(IF($P362="","",($P362/VLOOKUP($D362,Gebäudekat.!$C$6:$D$72,2,FALSE))-1),"k.A.")</f>
        <v/>
      </c>
      <c r="R362" t="str">
        <f>IFERROR(VLOOKUP('Schritt 2a Wärmeverbr. Kat. 1-4'!$D362,Gebäudekat.!$C$6:$G$72,5,FALSE),"")</f>
        <v/>
      </c>
      <c r="S362">
        <f>IFERROR(('Schritt 2a Wärmeverbr. Kat. 1-4'!M362-(M362*U362)),"")</f>
        <v>0</v>
      </c>
      <c r="T362">
        <f>IFERROR('Schritt 2a Wärmeverbr. Kat. 1-4'!M362*U362,"")</f>
        <v>0</v>
      </c>
      <c r="U362">
        <f>IF('Schritt 2a Wärmeverbr. Kat. 1-4'!J362="","",'Schritt 2a Wärmeverbr. Kat. 1-4'!J362/100)</f>
        <v>0</v>
      </c>
      <c r="V362" s="36" t="str">
        <f>IF('Schritt 2a Wärmeverbr. Kat. 1-4'!K362&lt;&gt;"",DATE(YEAR('Schritt 2a Wärmeverbr. Kat. 1-4'!K362),MONTH('Schritt 2a Wärmeverbr. Kat. 1-4'!K362),1),"")</f>
        <v/>
      </c>
      <c r="W362" t="str">
        <f>IFERROR(IF(AA362=1,0,S362*Witterungsbereinigung!F355+'Schritt 2a Wärmeverbr. Kat. 1-4'!T362),"")</f>
        <v/>
      </c>
      <c r="X362">
        <f t="shared" si="46"/>
        <v>0</v>
      </c>
      <c r="Y362">
        <f t="shared" si="47"/>
        <v>1</v>
      </c>
      <c r="Z362" t="b">
        <f t="shared" si="44"/>
        <v>1</v>
      </c>
      <c r="AA362" t="str">
        <f t="shared" si="45"/>
        <v/>
      </c>
      <c r="AB362" s="234" t="str">
        <f t="shared" si="48"/>
        <v/>
      </c>
    </row>
    <row r="363" spans="1:28" x14ac:dyDescent="0.25">
      <c r="A363" s="486">
        <v>354</v>
      </c>
      <c r="B363" s="550"/>
      <c r="C363" s="71"/>
      <c r="D363" s="71"/>
      <c r="E363" s="638"/>
      <c r="F363" s="447"/>
      <c r="G363" s="448"/>
      <c r="H363" s="221"/>
      <c r="I363" s="125"/>
      <c r="J363" s="191">
        <f>IFERROR(IF(I363="zentral",VLOOKUP(D363,Gebäudekat.!$C$6:$F$72,4,FALSE),0),0)</f>
        <v>0</v>
      </c>
      <c r="K363" s="65"/>
      <c r="L363" s="61"/>
      <c r="M363" s="168"/>
      <c r="N363" s="113" t="str">
        <f>IFERROR(IF(Witterungsbereinigung!F356="","",(W363)),"")</f>
        <v/>
      </c>
      <c r="O363" s="38" t="str">
        <f t="shared" si="42"/>
        <v/>
      </c>
      <c r="P363" s="114" t="str">
        <f t="shared" si="43"/>
        <v/>
      </c>
      <c r="Q363" s="101" t="str">
        <f>IFERROR(IF($P363="","",($P363/VLOOKUP($D363,Gebäudekat.!$C$6:$D$72,2,FALSE))-1),"k.A.")</f>
        <v/>
      </c>
      <c r="R363" t="str">
        <f>IFERROR(VLOOKUP('Schritt 2a Wärmeverbr. Kat. 1-4'!$D363,Gebäudekat.!$C$6:$G$72,5,FALSE),"")</f>
        <v/>
      </c>
      <c r="S363">
        <f>IFERROR(('Schritt 2a Wärmeverbr. Kat. 1-4'!M363-(M363*U363)),"")</f>
        <v>0</v>
      </c>
      <c r="T363">
        <f>IFERROR('Schritt 2a Wärmeverbr. Kat. 1-4'!M363*U363,"")</f>
        <v>0</v>
      </c>
      <c r="U363">
        <f>IF('Schritt 2a Wärmeverbr. Kat. 1-4'!J363="","",'Schritt 2a Wärmeverbr. Kat. 1-4'!J363/100)</f>
        <v>0</v>
      </c>
      <c r="V363" s="36" t="str">
        <f>IF('Schritt 2a Wärmeverbr. Kat. 1-4'!K363&lt;&gt;"",DATE(YEAR('Schritt 2a Wärmeverbr. Kat. 1-4'!K363),MONTH('Schritt 2a Wärmeverbr. Kat. 1-4'!K363),1),"")</f>
        <v/>
      </c>
      <c r="W363" t="str">
        <f>IFERROR(IF(AA363=1,0,S363*Witterungsbereinigung!F356+'Schritt 2a Wärmeverbr. Kat. 1-4'!T363),"")</f>
        <v/>
      </c>
      <c r="X363">
        <f t="shared" si="46"/>
        <v>0</v>
      </c>
      <c r="Y363">
        <f t="shared" si="47"/>
        <v>1</v>
      </c>
      <c r="Z363" t="b">
        <f t="shared" si="44"/>
        <v>1</v>
      </c>
      <c r="AA363" t="str">
        <f t="shared" si="45"/>
        <v/>
      </c>
      <c r="AB363" s="234" t="str">
        <f t="shared" si="48"/>
        <v/>
      </c>
    </row>
    <row r="364" spans="1:28" x14ac:dyDescent="0.25">
      <c r="A364" s="486">
        <v>355</v>
      </c>
      <c r="B364" s="550"/>
      <c r="C364" s="71"/>
      <c r="D364" s="71"/>
      <c r="E364" s="638"/>
      <c r="F364" s="447"/>
      <c r="G364" s="448"/>
      <c r="H364" s="221"/>
      <c r="I364" s="125"/>
      <c r="J364" s="191">
        <f>IFERROR(IF(I364="zentral",VLOOKUP(D364,Gebäudekat.!$C$6:$F$72,4,FALSE),0),0)</f>
        <v>0</v>
      </c>
      <c r="K364" s="65"/>
      <c r="L364" s="61"/>
      <c r="M364" s="168"/>
      <c r="N364" s="113" t="str">
        <f>IFERROR(IF(Witterungsbereinigung!F357="","",(W364)),"")</f>
        <v/>
      </c>
      <c r="O364" s="38" t="str">
        <f t="shared" si="42"/>
        <v/>
      </c>
      <c r="P364" s="114" t="str">
        <f t="shared" si="43"/>
        <v/>
      </c>
      <c r="Q364" s="101" t="str">
        <f>IFERROR(IF($P364="","",($P364/VLOOKUP($D364,Gebäudekat.!$C$6:$D$72,2,FALSE))-1),"k.A.")</f>
        <v/>
      </c>
      <c r="R364" t="str">
        <f>IFERROR(VLOOKUP('Schritt 2a Wärmeverbr. Kat. 1-4'!$D364,Gebäudekat.!$C$6:$G$72,5,FALSE),"")</f>
        <v/>
      </c>
      <c r="S364">
        <f>IFERROR(('Schritt 2a Wärmeverbr. Kat. 1-4'!M364-(M364*U364)),"")</f>
        <v>0</v>
      </c>
      <c r="T364">
        <f>IFERROR('Schritt 2a Wärmeverbr. Kat. 1-4'!M364*U364,"")</f>
        <v>0</v>
      </c>
      <c r="U364">
        <f>IF('Schritt 2a Wärmeverbr. Kat. 1-4'!J364="","",'Schritt 2a Wärmeverbr. Kat. 1-4'!J364/100)</f>
        <v>0</v>
      </c>
      <c r="V364" s="36" t="str">
        <f>IF('Schritt 2a Wärmeverbr. Kat. 1-4'!K364&lt;&gt;"",DATE(YEAR('Schritt 2a Wärmeverbr. Kat. 1-4'!K364),MONTH('Schritt 2a Wärmeverbr. Kat. 1-4'!K364),1),"")</f>
        <v/>
      </c>
      <c r="W364" t="str">
        <f>IFERROR(IF(AA364=1,0,S364*Witterungsbereinigung!F357+'Schritt 2a Wärmeverbr. Kat. 1-4'!T364),"")</f>
        <v/>
      </c>
      <c r="X364">
        <f t="shared" si="46"/>
        <v>0</v>
      </c>
      <c r="Y364">
        <f t="shared" si="47"/>
        <v>1</v>
      </c>
      <c r="Z364" t="b">
        <f t="shared" si="44"/>
        <v>1</v>
      </c>
      <c r="AA364" t="str">
        <f t="shared" si="45"/>
        <v/>
      </c>
      <c r="AB364" s="234" t="str">
        <f t="shared" si="48"/>
        <v/>
      </c>
    </row>
    <row r="365" spans="1:28" x14ac:dyDescent="0.25">
      <c r="A365" s="486">
        <v>356</v>
      </c>
      <c r="B365" s="550"/>
      <c r="C365" s="71"/>
      <c r="D365" s="71"/>
      <c r="E365" s="638"/>
      <c r="F365" s="447"/>
      <c r="G365" s="448"/>
      <c r="H365" s="221"/>
      <c r="I365" s="125"/>
      <c r="J365" s="191">
        <f>IFERROR(IF(I365="zentral",VLOOKUP(D365,Gebäudekat.!$C$6:$F$72,4,FALSE),0),0)</f>
        <v>0</v>
      </c>
      <c r="K365" s="65"/>
      <c r="L365" s="61"/>
      <c r="M365" s="168"/>
      <c r="N365" s="113" t="str">
        <f>IFERROR(IF(Witterungsbereinigung!F358="","",(W365)),"")</f>
        <v/>
      </c>
      <c r="O365" s="38" t="str">
        <f t="shared" si="42"/>
        <v/>
      </c>
      <c r="P365" s="114" t="str">
        <f t="shared" si="43"/>
        <v/>
      </c>
      <c r="Q365" s="101" t="str">
        <f>IFERROR(IF($P365="","",($P365/VLOOKUP($D365,Gebäudekat.!$C$6:$D$72,2,FALSE))-1),"k.A.")</f>
        <v/>
      </c>
      <c r="R365" t="str">
        <f>IFERROR(VLOOKUP('Schritt 2a Wärmeverbr. Kat. 1-4'!$D365,Gebäudekat.!$C$6:$G$72,5,FALSE),"")</f>
        <v/>
      </c>
      <c r="S365">
        <f>IFERROR(('Schritt 2a Wärmeverbr. Kat. 1-4'!M365-(M365*U365)),"")</f>
        <v>0</v>
      </c>
      <c r="T365">
        <f>IFERROR('Schritt 2a Wärmeverbr. Kat. 1-4'!M365*U365,"")</f>
        <v>0</v>
      </c>
      <c r="U365">
        <f>IF('Schritt 2a Wärmeverbr. Kat. 1-4'!J365="","",'Schritt 2a Wärmeverbr. Kat. 1-4'!J365/100)</f>
        <v>0</v>
      </c>
      <c r="V365" s="36" t="str">
        <f>IF('Schritt 2a Wärmeverbr. Kat. 1-4'!K365&lt;&gt;"",DATE(YEAR('Schritt 2a Wärmeverbr. Kat. 1-4'!K365),MONTH('Schritt 2a Wärmeverbr. Kat. 1-4'!K365),1),"")</f>
        <v/>
      </c>
      <c r="W365" t="str">
        <f>IFERROR(IF(AA365=1,0,S365*Witterungsbereinigung!F358+'Schritt 2a Wärmeverbr. Kat. 1-4'!T365),"")</f>
        <v/>
      </c>
      <c r="X365">
        <f t="shared" si="46"/>
        <v>0</v>
      </c>
      <c r="Y365">
        <f t="shared" si="47"/>
        <v>1</v>
      </c>
      <c r="Z365" t="b">
        <f t="shared" si="44"/>
        <v>1</v>
      </c>
      <c r="AA365" t="str">
        <f t="shared" si="45"/>
        <v/>
      </c>
      <c r="AB365" s="234" t="str">
        <f t="shared" si="48"/>
        <v/>
      </c>
    </row>
    <row r="366" spans="1:28" x14ac:dyDescent="0.25">
      <c r="A366" s="486">
        <v>357</v>
      </c>
      <c r="B366" s="550"/>
      <c r="C366" s="71"/>
      <c r="D366" s="71"/>
      <c r="E366" s="638"/>
      <c r="F366" s="447"/>
      <c r="G366" s="448"/>
      <c r="H366" s="221"/>
      <c r="I366" s="125"/>
      <c r="J366" s="191">
        <f>IFERROR(IF(I366="zentral",VLOOKUP(D366,Gebäudekat.!$C$6:$F$72,4,FALSE),0),0)</f>
        <v>0</v>
      </c>
      <c r="K366" s="65"/>
      <c r="L366" s="61"/>
      <c r="M366" s="168"/>
      <c r="N366" s="113" t="str">
        <f>IFERROR(IF(Witterungsbereinigung!F359="","",(W366)),"")</f>
        <v/>
      </c>
      <c r="O366" s="38" t="str">
        <f t="shared" si="42"/>
        <v/>
      </c>
      <c r="P366" s="114" t="str">
        <f t="shared" si="43"/>
        <v/>
      </c>
      <c r="Q366" s="101" t="str">
        <f>IFERROR(IF($P366="","",($P366/VLOOKUP($D366,Gebäudekat.!$C$6:$D$72,2,FALSE))-1),"k.A.")</f>
        <v/>
      </c>
      <c r="R366" t="str">
        <f>IFERROR(VLOOKUP('Schritt 2a Wärmeverbr. Kat. 1-4'!$D366,Gebäudekat.!$C$6:$G$72,5,FALSE),"")</f>
        <v/>
      </c>
      <c r="S366">
        <f>IFERROR(('Schritt 2a Wärmeverbr. Kat. 1-4'!M366-(M366*U366)),"")</f>
        <v>0</v>
      </c>
      <c r="T366">
        <f>IFERROR('Schritt 2a Wärmeverbr. Kat. 1-4'!M366*U366,"")</f>
        <v>0</v>
      </c>
      <c r="U366">
        <f>IF('Schritt 2a Wärmeverbr. Kat. 1-4'!J366="","",'Schritt 2a Wärmeverbr. Kat. 1-4'!J366/100)</f>
        <v>0</v>
      </c>
      <c r="V366" s="36" t="str">
        <f>IF('Schritt 2a Wärmeverbr. Kat. 1-4'!K366&lt;&gt;"",DATE(YEAR('Schritt 2a Wärmeverbr. Kat. 1-4'!K366),MONTH('Schritt 2a Wärmeverbr. Kat. 1-4'!K366),1),"")</f>
        <v/>
      </c>
      <c r="W366" t="str">
        <f>IFERROR(IF(AA366=1,0,S366*Witterungsbereinigung!F359+'Schritt 2a Wärmeverbr. Kat. 1-4'!T366),"")</f>
        <v/>
      </c>
      <c r="X366">
        <f t="shared" si="46"/>
        <v>0</v>
      </c>
      <c r="Y366">
        <f t="shared" si="47"/>
        <v>1</v>
      </c>
      <c r="Z366" t="b">
        <f t="shared" si="44"/>
        <v>1</v>
      </c>
      <c r="AA366" t="str">
        <f t="shared" si="45"/>
        <v/>
      </c>
      <c r="AB366" s="234" t="str">
        <f t="shared" si="48"/>
        <v/>
      </c>
    </row>
    <row r="367" spans="1:28" x14ac:dyDescent="0.25">
      <c r="A367" s="486">
        <v>358</v>
      </c>
      <c r="B367" s="550"/>
      <c r="C367" s="71"/>
      <c r="D367" s="71"/>
      <c r="E367" s="638"/>
      <c r="F367" s="447"/>
      <c r="G367" s="448"/>
      <c r="H367" s="221"/>
      <c r="I367" s="125"/>
      <c r="J367" s="191">
        <f>IFERROR(IF(I367="zentral",VLOOKUP(D367,Gebäudekat.!$C$6:$F$72,4,FALSE),0),0)</f>
        <v>0</v>
      </c>
      <c r="K367" s="65"/>
      <c r="L367" s="61"/>
      <c r="M367" s="168"/>
      <c r="N367" s="113" t="str">
        <f>IFERROR(IF(Witterungsbereinigung!F360="","",(W367)),"")</f>
        <v/>
      </c>
      <c r="O367" s="38" t="str">
        <f t="shared" si="42"/>
        <v/>
      </c>
      <c r="P367" s="114" t="str">
        <f t="shared" si="43"/>
        <v/>
      </c>
      <c r="Q367" s="101" t="str">
        <f>IFERROR(IF($P367="","",($P367/VLOOKUP($D367,Gebäudekat.!$C$6:$D$72,2,FALSE))-1),"k.A.")</f>
        <v/>
      </c>
      <c r="R367" t="str">
        <f>IFERROR(VLOOKUP('Schritt 2a Wärmeverbr. Kat. 1-4'!$D367,Gebäudekat.!$C$6:$G$72,5,FALSE),"")</f>
        <v/>
      </c>
      <c r="S367">
        <f>IFERROR(('Schritt 2a Wärmeverbr. Kat. 1-4'!M367-(M367*U367)),"")</f>
        <v>0</v>
      </c>
      <c r="T367">
        <f>IFERROR('Schritt 2a Wärmeverbr. Kat. 1-4'!M367*U367,"")</f>
        <v>0</v>
      </c>
      <c r="U367">
        <f>IF('Schritt 2a Wärmeverbr. Kat. 1-4'!J367="","",'Schritt 2a Wärmeverbr. Kat. 1-4'!J367/100)</f>
        <v>0</v>
      </c>
      <c r="V367" s="36" t="str">
        <f>IF('Schritt 2a Wärmeverbr. Kat. 1-4'!K367&lt;&gt;"",DATE(YEAR('Schritt 2a Wärmeverbr. Kat. 1-4'!K367),MONTH('Schritt 2a Wärmeverbr. Kat. 1-4'!K367),1),"")</f>
        <v/>
      </c>
      <c r="W367" t="str">
        <f>IFERROR(IF(AA367=1,0,S367*Witterungsbereinigung!F360+'Schritt 2a Wärmeverbr. Kat. 1-4'!T367),"")</f>
        <v/>
      </c>
      <c r="X367">
        <f t="shared" si="46"/>
        <v>0</v>
      </c>
      <c r="Y367">
        <f t="shared" si="47"/>
        <v>1</v>
      </c>
      <c r="Z367" t="b">
        <f t="shared" si="44"/>
        <v>1</v>
      </c>
      <c r="AA367" t="str">
        <f t="shared" si="45"/>
        <v/>
      </c>
      <c r="AB367" s="234" t="str">
        <f t="shared" si="48"/>
        <v/>
      </c>
    </row>
    <row r="368" spans="1:28" x14ac:dyDescent="0.25">
      <c r="A368" s="486">
        <v>359</v>
      </c>
      <c r="B368" s="550"/>
      <c r="C368" s="71"/>
      <c r="D368" s="71"/>
      <c r="E368" s="638"/>
      <c r="F368" s="447"/>
      <c r="G368" s="448"/>
      <c r="H368" s="221"/>
      <c r="I368" s="125"/>
      <c r="J368" s="191">
        <f>IFERROR(IF(I368="zentral",VLOOKUP(D368,Gebäudekat.!$C$6:$F$72,4,FALSE),0),0)</f>
        <v>0</v>
      </c>
      <c r="K368" s="65"/>
      <c r="L368" s="61"/>
      <c r="M368" s="168"/>
      <c r="N368" s="113" t="str">
        <f>IFERROR(IF(Witterungsbereinigung!F361="","",(W368)),"")</f>
        <v/>
      </c>
      <c r="O368" s="38" t="str">
        <f t="shared" si="42"/>
        <v/>
      </c>
      <c r="P368" s="114" t="str">
        <f t="shared" si="43"/>
        <v/>
      </c>
      <c r="Q368" s="101" t="str">
        <f>IFERROR(IF($P368="","",($P368/VLOOKUP($D368,Gebäudekat.!$C$6:$D$72,2,FALSE))-1),"k.A.")</f>
        <v/>
      </c>
      <c r="R368" t="str">
        <f>IFERROR(VLOOKUP('Schritt 2a Wärmeverbr. Kat. 1-4'!$D368,Gebäudekat.!$C$6:$G$72,5,FALSE),"")</f>
        <v/>
      </c>
      <c r="S368">
        <f>IFERROR(('Schritt 2a Wärmeverbr. Kat. 1-4'!M368-(M368*U368)),"")</f>
        <v>0</v>
      </c>
      <c r="T368">
        <f>IFERROR('Schritt 2a Wärmeverbr. Kat. 1-4'!M368*U368,"")</f>
        <v>0</v>
      </c>
      <c r="U368">
        <f>IF('Schritt 2a Wärmeverbr. Kat. 1-4'!J368="","",'Schritt 2a Wärmeverbr. Kat. 1-4'!J368/100)</f>
        <v>0</v>
      </c>
      <c r="V368" s="36" t="str">
        <f>IF('Schritt 2a Wärmeverbr. Kat. 1-4'!K368&lt;&gt;"",DATE(YEAR('Schritt 2a Wärmeverbr. Kat. 1-4'!K368),MONTH('Schritt 2a Wärmeverbr. Kat. 1-4'!K368),1),"")</f>
        <v/>
      </c>
      <c r="W368" t="str">
        <f>IFERROR(IF(AA368=1,0,S368*Witterungsbereinigung!F361+'Schritt 2a Wärmeverbr. Kat. 1-4'!T368),"")</f>
        <v/>
      </c>
      <c r="X368">
        <f t="shared" si="46"/>
        <v>0</v>
      </c>
      <c r="Y368">
        <f t="shared" si="47"/>
        <v>1</v>
      </c>
      <c r="Z368" t="b">
        <f t="shared" si="44"/>
        <v>1</v>
      </c>
      <c r="AA368" t="str">
        <f t="shared" si="45"/>
        <v/>
      </c>
      <c r="AB368" s="234" t="str">
        <f t="shared" si="48"/>
        <v/>
      </c>
    </row>
    <row r="369" spans="1:28" x14ac:dyDescent="0.25">
      <c r="A369" s="486">
        <v>360</v>
      </c>
      <c r="B369" s="550"/>
      <c r="C369" s="71"/>
      <c r="D369" s="71"/>
      <c r="E369" s="638"/>
      <c r="F369" s="447"/>
      <c r="G369" s="448"/>
      <c r="H369" s="221"/>
      <c r="I369" s="125"/>
      <c r="J369" s="191">
        <f>IFERROR(IF(I369="zentral",VLOOKUP(D369,Gebäudekat.!$C$6:$F$72,4,FALSE),0),0)</f>
        <v>0</v>
      </c>
      <c r="K369" s="65"/>
      <c r="L369" s="61"/>
      <c r="M369" s="168"/>
      <c r="N369" s="113" t="str">
        <f>IFERROR(IF(Witterungsbereinigung!F362="","",(W369)),"")</f>
        <v/>
      </c>
      <c r="O369" s="38" t="str">
        <f t="shared" si="42"/>
        <v/>
      </c>
      <c r="P369" s="114" t="str">
        <f t="shared" si="43"/>
        <v/>
      </c>
      <c r="Q369" s="101" t="str">
        <f>IFERROR(IF($P369="","",($P369/VLOOKUP($D369,Gebäudekat.!$C$6:$D$72,2,FALSE))-1),"k.A.")</f>
        <v/>
      </c>
      <c r="R369" t="str">
        <f>IFERROR(VLOOKUP('Schritt 2a Wärmeverbr. Kat. 1-4'!$D369,Gebäudekat.!$C$6:$G$72,5,FALSE),"")</f>
        <v/>
      </c>
      <c r="S369">
        <f>IFERROR(('Schritt 2a Wärmeverbr. Kat. 1-4'!M369-(M369*U369)),"")</f>
        <v>0</v>
      </c>
      <c r="T369">
        <f>IFERROR('Schritt 2a Wärmeverbr. Kat. 1-4'!M369*U369,"")</f>
        <v>0</v>
      </c>
      <c r="U369">
        <f>IF('Schritt 2a Wärmeverbr. Kat. 1-4'!J369="","",'Schritt 2a Wärmeverbr. Kat. 1-4'!J369/100)</f>
        <v>0</v>
      </c>
      <c r="V369" s="36" t="str">
        <f>IF('Schritt 2a Wärmeverbr. Kat. 1-4'!K369&lt;&gt;"",DATE(YEAR('Schritt 2a Wärmeverbr. Kat. 1-4'!K369),MONTH('Schritt 2a Wärmeverbr. Kat. 1-4'!K369),1),"")</f>
        <v/>
      </c>
      <c r="W369" t="str">
        <f>IFERROR(IF(AA369=1,0,S369*Witterungsbereinigung!F362+'Schritt 2a Wärmeverbr. Kat. 1-4'!T369),"")</f>
        <v/>
      </c>
      <c r="X369">
        <f t="shared" si="46"/>
        <v>0</v>
      </c>
      <c r="Y369">
        <f t="shared" si="47"/>
        <v>1</v>
      </c>
      <c r="Z369" t="b">
        <f t="shared" si="44"/>
        <v>1</v>
      </c>
      <c r="AA369" t="str">
        <f t="shared" si="45"/>
        <v/>
      </c>
      <c r="AB369" s="234" t="str">
        <f t="shared" si="48"/>
        <v/>
      </c>
    </row>
    <row r="370" spans="1:28" x14ac:dyDescent="0.25">
      <c r="A370" s="486">
        <v>361</v>
      </c>
      <c r="B370" s="550"/>
      <c r="C370" s="71"/>
      <c r="D370" s="71"/>
      <c r="E370" s="638"/>
      <c r="F370" s="447"/>
      <c r="G370" s="448"/>
      <c r="H370" s="221"/>
      <c r="I370" s="125"/>
      <c r="J370" s="191">
        <f>IFERROR(IF(I370="zentral",VLOOKUP(D370,Gebäudekat.!$C$6:$F$72,4,FALSE),0),0)</f>
        <v>0</v>
      </c>
      <c r="K370" s="65"/>
      <c r="L370" s="61"/>
      <c r="M370" s="168"/>
      <c r="N370" s="113" t="str">
        <f>IFERROR(IF(Witterungsbereinigung!F363="","",(W370)),"")</f>
        <v/>
      </c>
      <c r="O370" s="38" t="str">
        <f t="shared" si="42"/>
        <v/>
      </c>
      <c r="P370" s="114" t="str">
        <f t="shared" si="43"/>
        <v/>
      </c>
      <c r="Q370" s="101" t="str">
        <f>IFERROR(IF($P370="","",($P370/VLOOKUP($D370,Gebäudekat.!$C$6:$D$72,2,FALSE))-1),"k.A.")</f>
        <v/>
      </c>
      <c r="R370" t="str">
        <f>IFERROR(VLOOKUP('Schritt 2a Wärmeverbr. Kat. 1-4'!$D370,Gebäudekat.!$C$6:$G$72,5,FALSE),"")</f>
        <v/>
      </c>
      <c r="S370">
        <f>IFERROR(('Schritt 2a Wärmeverbr. Kat. 1-4'!M370-(M370*U370)),"")</f>
        <v>0</v>
      </c>
      <c r="T370">
        <f>IFERROR('Schritt 2a Wärmeverbr. Kat. 1-4'!M370*U370,"")</f>
        <v>0</v>
      </c>
      <c r="U370">
        <f>IF('Schritt 2a Wärmeverbr. Kat. 1-4'!J370="","",'Schritt 2a Wärmeverbr. Kat. 1-4'!J370/100)</f>
        <v>0</v>
      </c>
      <c r="V370" s="36" t="str">
        <f>IF('Schritt 2a Wärmeverbr. Kat. 1-4'!K370&lt;&gt;"",DATE(YEAR('Schritt 2a Wärmeverbr. Kat. 1-4'!K370),MONTH('Schritt 2a Wärmeverbr. Kat. 1-4'!K370),1),"")</f>
        <v/>
      </c>
      <c r="W370" t="str">
        <f>IFERROR(IF(AA370=1,0,S370*Witterungsbereinigung!F363+'Schritt 2a Wärmeverbr. Kat. 1-4'!T370),"")</f>
        <v/>
      </c>
      <c r="X370">
        <f t="shared" si="46"/>
        <v>0</v>
      </c>
      <c r="Y370">
        <f t="shared" si="47"/>
        <v>1</v>
      </c>
      <c r="Z370" t="b">
        <f t="shared" si="44"/>
        <v>1</v>
      </c>
      <c r="AA370" t="str">
        <f t="shared" si="45"/>
        <v/>
      </c>
      <c r="AB370" s="234" t="str">
        <f t="shared" si="48"/>
        <v/>
      </c>
    </row>
    <row r="371" spans="1:28" x14ac:dyDescent="0.25">
      <c r="A371" s="486">
        <v>362</v>
      </c>
      <c r="B371" s="550"/>
      <c r="C371" s="71"/>
      <c r="D371" s="71"/>
      <c r="E371" s="638"/>
      <c r="F371" s="447"/>
      <c r="G371" s="448"/>
      <c r="H371" s="221"/>
      <c r="I371" s="125"/>
      <c r="J371" s="191">
        <f>IFERROR(IF(I371="zentral",VLOOKUP(D371,Gebäudekat.!$C$6:$F$72,4,FALSE),0),0)</f>
        <v>0</v>
      </c>
      <c r="K371" s="65"/>
      <c r="L371" s="61"/>
      <c r="M371" s="168"/>
      <c r="N371" s="113" t="str">
        <f>IFERROR(IF(Witterungsbereinigung!F364="","",(W371)),"")</f>
        <v/>
      </c>
      <c r="O371" s="38" t="str">
        <f t="shared" si="42"/>
        <v/>
      </c>
      <c r="P371" s="114" t="str">
        <f t="shared" si="43"/>
        <v/>
      </c>
      <c r="Q371" s="101" t="str">
        <f>IFERROR(IF($P371="","",($P371/VLOOKUP($D371,Gebäudekat.!$C$6:$D$72,2,FALSE))-1),"k.A.")</f>
        <v/>
      </c>
      <c r="R371" t="str">
        <f>IFERROR(VLOOKUP('Schritt 2a Wärmeverbr. Kat. 1-4'!$D371,Gebäudekat.!$C$6:$G$72,5,FALSE),"")</f>
        <v/>
      </c>
      <c r="S371">
        <f>IFERROR(('Schritt 2a Wärmeverbr. Kat. 1-4'!M371-(M371*U371)),"")</f>
        <v>0</v>
      </c>
      <c r="T371">
        <f>IFERROR('Schritt 2a Wärmeverbr. Kat. 1-4'!M371*U371,"")</f>
        <v>0</v>
      </c>
      <c r="U371">
        <f>IF('Schritt 2a Wärmeverbr. Kat. 1-4'!J371="","",'Schritt 2a Wärmeverbr. Kat. 1-4'!J371/100)</f>
        <v>0</v>
      </c>
      <c r="V371" s="36" t="str">
        <f>IF('Schritt 2a Wärmeverbr. Kat. 1-4'!K371&lt;&gt;"",DATE(YEAR('Schritt 2a Wärmeverbr. Kat. 1-4'!K371),MONTH('Schritt 2a Wärmeverbr. Kat. 1-4'!K371),1),"")</f>
        <v/>
      </c>
      <c r="W371" t="str">
        <f>IFERROR(IF(AA371=1,0,S371*Witterungsbereinigung!F364+'Schritt 2a Wärmeverbr. Kat. 1-4'!T371),"")</f>
        <v/>
      </c>
      <c r="X371">
        <f t="shared" si="46"/>
        <v>0</v>
      </c>
      <c r="Y371">
        <f t="shared" si="47"/>
        <v>1</v>
      </c>
      <c r="Z371" t="b">
        <f t="shared" si="44"/>
        <v>1</v>
      </c>
      <c r="AA371" t="str">
        <f t="shared" si="45"/>
        <v/>
      </c>
      <c r="AB371" s="234" t="str">
        <f t="shared" si="48"/>
        <v/>
      </c>
    </row>
    <row r="372" spans="1:28" x14ac:dyDescent="0.25">
      <c r="A372" s="486">
        <v>363</v>
      </c>
      <c r="B372" s="550"/>
      <c r="C372" s="71"/>
      <c r="D372" s="71"/>
      <c r="E372" s="638"/>
      <c r="F372" s="447"/>
      <c r="G372" s="448"/>
      <c r="H372" s="221"/>
      <c r="I372" s="125"/>
      <c r="J372" s="191">
        <f>IFERROR(IF(I372="zentral",VLOOKUP(D372,Gebäudekat.!$C$6:$F$72,4,FALSE),0),0)</f>
        <v>0</v>
      </c>
      <c r="K372" s="65"/>
      <c r="L372" s="61"/>
      <c r="M372" s="168"/>
      <c r="N372" s="113" t="str">
        <f>IFERROR(IF(Witterungsbereinigung!F365="","",(W372)),"")</f>
        <v/>
      </c>
      <c r="O372" s="38" t="str">
        <f t="shared" si="42"/>
        <v/>
      </c>
      <c r="P372" s="114" t="str">
        <f t="shared" si="43"/>
        <v/>
      </c>
      <c r="Q372" s="101" t="str">
        <f>IFERROR(IF($P372="","",($P372/VLOOKUP($D372,Gebäudekat.!$C$6:$D$72,2,FALSE))-1),"k.A.")</f>
        <v/>
      </c>
      <c r="R372" t="str">
        <f>IFERROR(VLOOKUP('Schritt 2a Wärmeverbr. Kat. 1-4'!$D372,Gebäudekat.!$C$6:$G$72,5,FALSE),"")</f>
        <v/>
      </c>
      <c r="S372">
        <f>IFERROR(('Schritt 2a Wärmeverbr. Kat. 1-4'!M372-(M372*U372)),"")</f>
        <v>0</v>
      </c>
      <c r="T372">
        <f>IFERROR('Schritt 2a Wärmeverbr. Kat. 1-4'!M372*U372,"")</f>
        <v>0</v>
      </c>
      <c r="U372">
        <f>IF('Schritt 2a Wärmeverbr. Kat. 1-4'!J372="","",'Schritt 2a Wärmeverbr. Kat. 1-4'!J372/100)</f>
        <v>0</v>
      </c>
      <c r="V372" s="36" t="str">
        <f>IF('Schritt 2a Wärmeverbr. Kat. 1-4'!K372&lt;&gt;"",DATE(YEAR('Schritt 2a Wärmeverbr. Kat. 1-4'!K372),MONTH('Schritt 2a Wärmeverbr. Kat. 1-4'!K372),1),"")</f>
        <v/>
      </c>
      <c r="W372" t="str">
        <f>IFERROR(IF(AA372=1,0,S372*Witterungsbereinigung!F365+'Schritt 2a Wärmeverbr. Kat. 1-4'!T372),"")</f>
        <v/>
      </c>
      <c r="X372">
        <f t="shared" si="46"/>
        <v>0</v>
      </c>
      <c r="Y372">
        <f t="shared" si="47"/>
        <v>1</v>
      </c>
      <c r="Z372" t="b">
        <f t="shared" si="44"/>
        <v>1</v>
      </c>
      <c r="AA372" t="str">
        <f t="shared" si="45"/>
        <v/>
      </c>
      <c r="AB372" s="234" t="str">
        <f t="shared" si="48"/>
        <v/>
      </c>
    </row>
    <row r="373" spans="1:28" x14ac:dyDescent="0.25">
      <c r="A373" s="486">
        <v>364</v>
      </c>
      <c r="B373" s="550"/>
      <c r="C373" s="71"/>
      <c r="D373" s="71"/>
      <c r="E373" s="638"/>
      <c r="F373" s="447"/>
      <c r="G373" s="448"/>
      <c r="H373" s="221"/>
      <c r="I373" s="125"/>
      <c r="J373" s="191">
        <f>IFERROR(IF(I373="zentral",VLOOKUP(D373,Gebäudekat.!$C$6:$F$72,4,FALSE),0),0)</f>
        <v>0</v>
      </c>
      <c r="K373" s="65"/>
      <c r="L373" s="61"/>
      <c r="M373" s="168"/>
      <c r="N373" s="113" t="str">
        <f>IFERROR(IF(Witterungsbereinigung!F366="","",(W373)),"")</f>
        <v/>
      </c>
      <c r="O373" s="38" t="str">
        <f t="shared" si="42"/>
        <v/>
      </c>
      <c r="P373" s="114" t="str">
        <f t="shared" si="43"/>
        <v/>
      </c>
      <c r="Q373" s="101" t="str">
        <f>IFERROR(IF($P373="","",($P373/VLOOKUP($D373,Gebäudekat.!$C$6:$D$72,2,FALSE))-1),"k.A.")</f>
        <v/>
      </c>
      <c r="R373" t="str">
        <f>IFERROR(VLOOKUP('Schritt 2a Wärmeverbr. Kat. 1-4'!$D373,Gebäudekat.!$C$6:$G$72,5,FALSE),"")</f>
        <v/>
      </c>
      <c r="S373">
        <f>IFERROR(('Schritt 2a Wärmeverbr. Kat. 1-4'!M373-(M373*U373)),"")</f>
        <v>0</v>
      </c>
      <c r="T373">
        <f>IFERROR('Schritt 2a Wärmeverbr. Kat. 1-4'!M373*U373,"")</f>
        <v>0</v>
      </c>
      <c r="U373">
        <f>IF('Schritt 2a Wärmeverbr. Kat. 1-4'!J373="","",'Schritt 2a Wärmeverbr. Kat. 1-4'!J373/100)</f>
        <v>0</v>
      </c>
      <c r="V373" s="36" t="str">
        <f>IF('Schritt 2a Wärmeverbr. Kat. 1-4'!K373&lt;&gt;"",DATE(YEAR('Schritt 2a Wärmeverbr. Kat. 1-4'!K373),MONTH('Schritt 2a Wärmeverbr. Kat. 1-4'!K373),1),"")</f>
        <v/>
      </c>
      <c r="W373" t="str">
        <f>IFERROR(IF(AA373=1,0,S373*Witterungsbereinigung!F366+'Schritt 2a Wärmeverbr. Kat. 1-4'!T373),"")</f>
        <v/>
      </c>
      <c r="X373">
        <f t="shared" si="46"/>
        <v>0</v>
      </c>
      <c r="Y373">
        <f t="shared" si="47"/>
        <v>1</v>
      </c>
      <c r="Z373" t="b">
        <f t="shared" si="44"/>
        <v>1</v>
      </c>
      <c r="AA373" t="str">
        <f t="shared" si="45"/>
        <v/>
      </c>
      <c r="AB373" s="234" t="str">
        <f t="shared" si="48"/>
        <v/>
      </c>
    </row>
    <row r="374" spans="1:28" x14ac:dyDescent="0.25">
      <c r="A374" s="486">
        <v>365</v>
      </c>
      <c r="B374" s="550"/>
      <c r="C374" s="71"/>
      <c r="D374" s="71"/>
      <c r="E374" s="638"/>
      <c r="F374" s="447"/>
      <c r="G374" s="448"/>
      <c r="H374" s="221"/>
      <c r="I374" s="125"/>
      <c r="J374" s="191">
        <f>IFERROR(IF(I374="zentral",VLOOKUP(D374,Gebäudekat.!$C$6:$F$72,4,FALSE),0),0)</f>
        <v>0</v>
      </c>
      <c r="K374" s="65"/>
      <c r="L374" s="61"/>
      <c r="M374" s="168"/>
      <c r="N374" s="113" t="str">
        <f>IFERROR(IF(Witterungsbereinigung!F367="","",(W374)),"")</f>
        <v/>
      </c>
      <c r="O374" s="38" t="str">
        <f t="shared" si="42"/>
        <v/>
      </c>
      <c r="P374" s="114" t="str">
        <f t="shared" si="43"/>
        <v/>
      </c>
      <c r="Q374" s="101" t="str">
        <f>IFERROR(IF($P374="","",($P374/VLOOKUP($D374,Gebäudekat.!$C$6:$D$72,2,FALSE))-1),"k.A.")</f>
        <v/>
      </c>
      <c r="R374" t="str">
        <f>IFERROR(VLOOKUP('Schritt 2a Wärmeverbr. Kat. 1-4'!$D374,Gebäudekat.!$C$6:$G$72,5,FALSE),"")</f>
        <v/>
      </c>
      <c r="S374">
        <f>IFERROR(('Schritt 2a Wärmeverbr. Kat. 1-4'!M374-(M374*U374)),"")</f>
        <v>0</v>
      </c>
      <c r="T374">
        <f>IFERROR('Schritt 2a Wärmeverbr. Kat. 1-4'!M374*U374,"")</f>
        <v>0</v>
      </c>
      <c r="U374">
        <f>IF('Schritt 2a Wärmeverbr. Kat. 1-4'!J374="","",'Schritt 2a Wärmeverbr. Kat. 1-4'!J374/100)</f>
        <v>0</v>
      </c>
      <c r="V374" s="36" t="str">
        <f>IF('Schritt 2a Wärmeverbr. Kat. 1-4'!K374&lt;&gt;"",DATE(YEAR('Schritt 2a Wärmeverbr. Kat. 1-4'!K374),MONTH('Schritt 2a Wärmeverbr. Kat. 1-4'!K374),1),"")</f>
        <v/>
      </c>
      <c r="W374" t="str">
        <f>IFERROR(IF(AA374=1,0,S374*Witterungsbereinigung!F367+'Schritt 2a Wärmeverbr. Kat. 1-4'!T374),"")</f>
        <v/>
      </c>
      <c r="X374">
        <f t="shared" si="46"/>
        <v>0</v>
      </c>
      <c r="Y374">
        <f t="shared" si="47"/>
        <v>1</v>
      </c>
      <c r="Z374" t="b">
        <f t="shared" si="44"/>
        <v>1</v>
      </c>
      <c r="AA374" t="str">
        <f t="shared" si="45"/>
        <v/>
      </c>
      <c r="AB374" s="234" t="str">
        <f t="shared" si="48"/>
        <v/>
      </c>
    </row>
    <row r="375" spans="1:28" x14ac:dyDescent="0.25">
      <c r="A375" s="486">
        <v>366</v>
      </c>
      <c r="B375" s="550"/>
      <c r="C375" s="71"/>
      <c r="D375" s="71"/>
      <c r="E375" s="638"/>
      <c r="F375" s="447"/>
      <c r="G375" s="448"/>
      <c r="H375" s="221"/>
      <c r="I375" s="125"/>
      <c r="J375" s="191">
        <f>IFERROR(IF(I375="zentral",VLOOKUP(D375,Gebäudekat.!$C$6:$F$72,4,FALSE),0),0)</f>
        <v>0</v>
      </c>
      <c r="K375" s="65"/>
      <c r="L375" s="61"/>
      <c r="M375" s="168"/>
      <c r="N375" s="113" t="str">
        <f>IFERROR(IF(Witterungsbereinigung!F368="","",(W375)),"")</f>
        <v/>
      </c>
      <c r="O375" s="38" t="str">
        <f t="shared" si="42"/>
        <v/>
      </c>
      <c r="P375" s="114" t="str">
        <f t="shared" si="43"/>
        <v/>
      </c>
      <c r="Q375" s="101" t="str">
        <f>IFERROR(IF($P375="","",($P375/VLOOKUP($D375,Gebäudekat.!$C$6:$D$72,2,FALSE))-1),"k.A.")</f>
        <v/>
      </c>
      <c r="R375" t="str">
        <f>IFERROR(VLOOKUP('Schritt 2a Wärmeverbr. Kat. 1-4'!$D375,Gebäudekat.!$C$6:$G$72,5,FALSE),"")</f>
        <v/>
      </c>
      <c r="S375">
        <f>IFERROR(('Schritt 2a Wärmeverbr. Kat. 1-4'!M375-(M375*U375)),"")</f>
        <v>0</v>
      </c>
      <c r="T375">
        <f>IFERROR('Schritt 2a Wärmeverbr. Kat. 1-4'!M375*U375,"")</f>
        <v>0</v>
      </c>
      <c r="U375">
        <f>IF('Schritt 2a Wärmeverbr. Kat. 1-4'!J375="","",'Schritt 2a Wärmeverbr. Kat. 1-4'!J375/100)</f>
        <v>0</v>
      </c>
      <c r="V375" s="36" t="str">
        <f>IF('Schritt 2a Wärmeverbr. Kat. 1-4'!K375&lt;&gt;"",DATE(YEAR('Schritt 2a Wärmeverbr. Kat. 1-4'!K375),MONTH('Schritt 2a Wärmeverbr. Kat. 1-4'!K375),1),"")</f>
        <v/>
      </c>
      <c r="W375" t="str">
        <f>IFERROR(IF(AA375=1,0,S375*Witterungsbereinigung!F368+'Schritt 2a Wärmeverbr. Kat. 1-4'!T375),"")</f>
        <v/>
      </c>
      <c r="X375">
        <f t="shared" si="46"/>
        <v>0</v>
      </c>
      <c r="Y375">
        <f t="shared" si="47"/>
        <v>1</v>
      </c>
      <c r="Z375" t="b">
        <f t="shared" si="44"/>
        <v>1</v>
      </c>
      <c r="AA375" t="str">
        <f t="shared" si="45"/>
        <v/>
      </c>
      <c r="AB375" s="234" t="str">
        <f t="shared" si="48"/>
        <v/>
      </c>
    </row>
    <row r="376" spans="1:28" x14ac:dyDescent="0.25">
      <c r="A376" s="486">
        <v>367</v>
      </c>
      <c r="B376" s="550"/>
      <c r="C376" s="71"/>
      <c r="D376" s="71"/>
      <c r="E376" s="638"/>
      <c r="F376" s="447"/>
      <c r="G376" s="448"/>
      <c r="H376" s="221"/>
      <c r="I376" s="125"/>
      <c r="J376" s="191">
        <f>IFERROR(IF(I376="zentral",VLOOKUP(D376,Gebäudekat.!$C$6:$F$72,4,FALSE),0),0)</f>
        <v>0</v>
      </c>
      <c r="K376" s="65"/>
      <c r="L376" s="61"/>
      <c r="M376" s="168"/>
      <c r="N376" s="113" t="str">
        <f>IFERROR(IF(Witterungsbereinigung!F369="","",(W376)),"")</f>
        <v/>
      </c>
      <c r="O376" s="38" t="str">
        <f t="shared" si="42"/>
        <v/>
      </c>
      <c r="P376" s="114" t="str">
        <f t="shared" si="43"/>
        <v/>
      </c>
      <c r="Q376" s="101" t="str">
        <f>IFERROR(IF($P376="","",($P376/VLOOKUP($D376,Gebäudekat.!$C$6:$D$72,2,FALSE))-1),"k.A.")</f>
        <v/>
      </c>
      <c r="R376" t="str">
        <f>IFERROR(VLOOKUP('Schritt 2a Wärmeverbr. Kat. 1-4'!$D376,Gebäudekat.!$C$6:$G$72,5,FALSE),"")</f>
        <v/>
      </c>
      <c r="S376">
        <f>IFERROR(('Schritt 2a Wärmeverbr. Kat. 1-4'!M376-(M376*U376)),"")</f>
        <v>0</v>
      </c>
      <c r="T376">
        <f>IFERROR('Schritt 2a Wärmeverbr. Kat. 1-4'!M376*U376,"")</f>
        <v>0</v>
      </c>
      <c r="U376">
        <f>IF('Schritt 2a Wärmeverbr. Kat. 1-4'!J376="","",'Schritt 2a Wärmeverbr. Kat. 1-4'!J376/100)</f>
        <v>0</v>
      </c>
      <c r="V376" s="36" t="str">
        <f>IF('Schritt 2a Wärmeverbr. Kat. 1-4'!K376&lt;&gt;"",DATE(YEAR('Schritt 2a Wärmeverbr. Kat. 1-4'!K376),MONTH('Schritt 2a Wärmeverbr. Kat. 1-4'!K376),1),"")</f>
        <v/>
      </c>
      <c r="W376" t="str">
        <f>IFERROR(IF(AA376=1,0,S376*Witterungsbereinigung!F369+'Schritt 2a Wärmeverbr. Kat. 1-4'!T376),"")</f>
        <v/>
      </c>
      <c r="X376">
        <f t="shared" si="46"/>
        <v>0</v>
      </c>
      <c r="Y376">
        <f t="shared" si="47"/>
        <v>1</v>
      </c>
      <c r="Z376" t="b">
        <f t="shared" si="44"/>
        <v>1</v>
      </c>
      <c r="AA376" t="str">
        <f t="shared" si="45"/>
        <v/>
      </c>
      <c r="AB376" s="234" t="str">
        <f t="shared" si="48"/>
        <v/>
      </c>
    </row>
    <row r="377" spans="1:28" x14ac:dyDescent="0.25">
      <c r="A377" s="486">
        <v>368</v>
      </c>
      <c r="B377" s="550"/>
      <c r="C377" s="71"/>
      <c r="D377" s="71"/>
      <c r="E377" s="638"/>
      <c r="F377" s="447"/>
      <c r="G377" s="448"/>
      <c r="H377" s="221"/>
      <c r="I377" s="125"/>
      <c r="J377" s="191">
        <f>IFERROR(IF(I377="zentral",VLOOKUP(D377,Gebäudekat.!$C$6:$F$72,4,FALSE),0),0)</f>
        <v>0</v>
      </c>
      <c r="K377" s="65"/>
      <c r="L377" s="61"/>
      <c r="M377" s="168"/>
      <c r="N377" s="113" t="str">
        <f>IFERROR(IF(Witterungsbereinigung!F370="","",(W377)),"")</f>
        <v/>
      </c>
      <c r="O377" s="38" t="str">
        <f t="shared" si="42"/>
        <v/>
      </c>
      <c r="P377" s="114" t="str">
        <f t="shared" si="43"/>
        <v/>
      </c>
      <c r="Q377" s="101" t="str">
        <f>IFERROR(IF($P377="","",($P377/VLOOKUP($D377,Gebäudekat.!$C$6:$D$72,2,FALSE))-1),"k.A.")</f>
        <v/>
      </c>
      <c r="R377" t="str">
        <f>IFERROR(VLOOKUP('Schritt 2a Wärmeverbr. Kat. 1-4'!$D377,Gebäudekat.!$C$6:$G$72,5,FALSE),"")</f>
        <v/>
      </c>
      <c r="S377">
        <f>IFERROR(('Schritt 2a Wärmeverbr. Kat. 1-4'!M377-(M377*U377)),"")</f>
        <v>0</v>
      </c>
      <c r="T377">
        <f>IFERROR('Schritt 2a Wärmeverbr. Kat. 1-4'!M377*U377,"")</f>
        <v>0</v>
      </c>
      <c r="U377">
        <f>IF('Schritt 2a Wärmeverbr. Kat. 1-4'!J377="","",'Schritt 2a Wärmeverbr. Kat. 1-4'!J377/100)</f>
        <v>0</v>
      </c>
      <c r="V377" s="36" t="str">
        <f>IF('Schritt 2a Wärmeverbr. Kat. 1-4'!K377&lt;&gt;"",DATE(YEAR('Schritt 2a Wärmeverbr. Kat. 1-4'!K377),MONTH('Schritt 2a Wärmeverbr. Kat. 1-4'!K377),1),"")</f>
        <v/>
      </c>
      <c r="W377" t="str">
        <f>IFERROR(IF(AA377=1,0,S377*Witterungsbereinigung!F370+'Schritt 2a Wärmeverbr. Kat. 1-4'!T377),"")</f>
        <v/>
      </c>
      <c r="X377">
        <f t="shared" si="46"/>
        <v>0</v>
      </c>
      <c r="Y377">
        <f t="shared" si="47"/>
        <v>1</v>
      </c>
      <c r="Z377" t="b">
        <f t="shared" si="44"/>
        <v>1</v>
      </c>
      <c r="AA377" t="str">
        <f t="shared" si="45"/>
        <v/>
      </c>
      <c r="AB377" s="234" t="str">
        <f t="shared" si="48"/>
        <v/>
      </c>
    </row>
    <row r="378" spans="1:28" x14ac:dyDescent="0.25">
      <c r="A378" s="486">
        <v>369</v>
      </c>
      <c r="B378" s="550"/>
      <c r="C378" s="71"/>
      <c r="D378" s="71"/>
      <c r="E378" s="638"/>
      <c r="F378" s="447"/>
      <c r="G378" s="448"/>
      <c r="H378" s="221"/>
      <c r="I378" s="125"/>
      <c r="J378" s="191">
        <f>IFERROR(IF(I378="zentral",VLOOKUP(D378,Gebäudekat.!$C$6:$F$72,4,FALSE),0),0)</f>
        <v>0</v>
      </c>
      <c r="K378" s="65"/>
      <c r="L378" s="61"/>
      <c r="M378" s="168"/>
      <c r="N378" s="113" t="str">
        <f>IFERROR(IF(Witterungsbereinigung!F371="","",(W378)),"")</f>
        <v/>
      </c>
      <c r="O378" s="38" t="str">
        <f t="shared" si="42"/>
        <v/>
      </c>
      <c r="P378" s="114" t="str">
        <f t="shared" si="43"/>
        <v/>
      </c>
      <c r="Q378" s="101" t="str">
        <f>IFERROR(IF($P378="","",($P378/VLOOKUP($D378,Gebäudekat.!$C$6:$D$72,2,FALSE))-1),"k.A.")</f>
        <v/>
      </c>
      <c r="R378" t="str">
        <f>IFERROR(VLOOKUP('Schritt 2a Wärmeverbr. Kat. 1-4'!$D378,Gebäudekat.!$C$6:$G$72,5,FALSE),"")</f>
        <v/>
      </c>
      <c r="S378">
        <f>IFERROR(('Schritt 2a Wärmeverbr. Kat. 1-4'!M378-(M378*U378)),"")</f>
        <v>0</v>
      </c>
      <c r="T378">
        <f>IFERROR('Schritt 2a Wärmeverbr. Kat. 1-4'!M378*U378,"")</f>
        <v>0</v>
      </c>
      <c r="U378">
        <f>IF('Schritt 2a Wärmeverbr. Kat. 1-4'!J378="","",'Schritt 2a Wärmeverbr. Kat. 1-4'!J378/100)</f>
        <v>0</v>
      </c>
      <c r="V378" s="36" t="str">
        <f>IF('Schritt 2a Wärmeverbr. Kat. 1-4'!K378&lt;&gt;"",DATE(YEAR('Schritt 2a Wärmeverbr. Kat. 1-4'!K378),MONTH('Schritt 2a Wärmeverbr. Kat. 1-4'!K378),1),"")</f>
        <v/>
      </c>
      <c r="W378" t="str">
        <f>IFERROR(IF(AA378=1,0,S378*Witterungsbereinigung!F371+'Schritt 2a Wärmeverbr. Kat. 1-4'!T378),"")</f>
        <v/>
      </c>
      <c r="X378">
        <f t="shared" si="46"/>
        <v>0</v>
      </c>
      <c r="Y378">
        <f t="shared" si="47"/>
        <v>1</v>
      </c>
      <c r="Z378" t="b">
        <f t="shared" si="44"/>
        <v>1</v>
      </c>
      <c r="AA378" t="str">
        <f t="shared" si="45"/>
        <v/>
      </c>
      <c r="AB378" s="234" t="str">
        <f t="shared" si="48"/>
        <v/>
      </c>
    </row>
    <row r="379" spans="1:28" x14ac:dyDescent="0.25">
      <c r="A379" s="486">
        <v>370</v>
      </c>
      <c r="B379" s="550"/>
      <c r="C379" s="71"/>
      <c r="D379" s="71"/>
      <c r="E379" s="638"/>
      <c r="F379" s="447"/>
      <c r="G379" s="448"/>
      <c r="H379" s="221"/>
      <c r="I379" s="125"/>
      <c r="J379" s="191">
        <f>IFERROR(IF(I379="zentral",VLOOKUP(D379,Gebäudekat.!$C$6:$F$72,4,FALSE),0),0)</f>
        <v>0</v>
      </c>
      <c r="K379" s="65"/>
      <c r="L379" s="61"/>
      <c r="M379" s="168"/>
      <c r="N379" s="113" t="str">
        <f>IFERROR(IF(Witterungsbereinigung!F372="","",(W379)),"")</f>
        <v/>
      </c>
      <c r="O379" s="38" t="str">
        <f t="shared" si="42"/>
        <v/>
      </c>
      <c r="P379" s="114" t="str">
        <f t="shared" si="43"/>
        <v/>
      </c>
      <c r="Q379" s="101" t="str">
        <f>IFERROR(IF($P379="","",($P379/VLOOKUP($D379,Gebäudekat.!$C$6:$D$72,2,FALSE))-1),"k.A.")</f>
        <v/>
      </c>
      <c r="R379" t="str">
        <f>IFERROR(VLOOKUP('Schritt 2a Wärmeverbr. Kat. 1-4'!$D379,Gebäudekat.!$C$6:$G$72,5,FALSE),"")</f>
        <v/>
      </c>
      <c r="S379">
        <f>IFERROR(('Schritt 2a Wärmeverbr. Kat. 1-4'!M379-(M379*U379)),"")</f>
        <v>0</v>
      </c>
      <c r="T379">
        <f>IFERROR('Schritt 2a Wärmeverbr. Kat. 1-4'!M379*U379,"")</f>
        <v>0</v>
      </c>
      <c r="U379">
        <f>IF('Schritt 2a Wärmeverbr. Kat. 1-4'!J379="","",'Schritt 2a Wärmeverbr. Kat. 1-4'!J379/100)</f>
        <v>0</v>
      </c>
      <c r="V379" s="36" t="str">
        <f>IF('Schritt 2a Wärmeverbr. Kat. 1-4'!K379&lt;&gt;"",DATE(YEAR('Schritt 2a Wärmeverbr. Kat. 1-4'!K379),MONTH('Schritt 2a Wärmeverbr. Kat. 1-4'!K379),1),"")</f>
        <v/>
      </c>
      <c r="W379" t="str">
        <f>IFERROR(IF(AA379=1,0,S379*Witterungsbereinigung!F372+'Schritt 2a Wärmeverbr. Kat. 1-4'!T379),"")</f>
        <v/>
      </c>
      <c r="X379">
        <f t="shared" si="46"/>
        <v>0</v>
      </c>
      <c r="Y379">
        <f t="shared" si="47"/>
        <v>1</v>
      </c>
      <c r="Z379" t="b">
        <f t="shared" si="44"/>
        <v>1</v>
      </c>
      <c r="AA379" t="str">
        <f t="shared" si="45"/>
        <v/>
      </c>
      <c r="AB379" s="234" t="str">
        <f t="shared" si="48"/>
        <v/>
      </c>
    </row>
    <row r="380" spans="1:28" x14ac:dyDescent="0.25">
      <c r="A380" s="486">
        <v>371</v>
      </c>
      <c r="B380" s="550"/>
      <c r="C380" s="71"/>
      <c r="D380" s="71"/>
      <c r="E380" s="638"/>
      <c r="F380" s="447"/>
      <c r="G380" s="448"/>
      <c r="H380" s="221"/>
      <c r="I380" s="125"/>
      <c r="J380" s="191">
        <f>IFERROR(IF(I380="zentral",VLOOKUP(D380,Gebäudekat.!$C$6:$F$72,4,FALSE),0),0)</f>
        <v>0</v>
      </c>
      <c r="K380" s="65"/>
      <c r="L380" s="61"/>
      <c r="M380" s="168"/>
      <c r="N380" s="113" t="str">
        <f>IFERROR(IF(Witterungsbereinigung!F373="","",(W380)),"")</f>
        <v/>
      </c>
      <c r="O380" s="38" t="str">
        <f t="shared" si="42"/>
        <v/>
      </c>
      <c r="P380" s="114" t="str">
        <f t="shared" si="43"/>
        <v/>
      </c>
      <c r="Q380" s="101" t="str">
        <f>IFERROR(IF($P380="","",($P380/VLOOKUP($D380,Gebäudekat.!$C$6:$D$72,2,FALSE))-1),"k.A.")</f>
        <v/>
      </c>
      <c r="R380" t="str">
        <f>IFERROR(VLOOKUP('Schritt 2a Wärmeverbr. Kat. 1-4'!$D380,Gebäudekat.!$C$6:$G$72,5,FALSE),"")</f>
        <v/>
      </c>
      <c r="S380">
        <f>IFERROR(('Schritt 2a Wärmeverbr. Kat. 1-4'!M380-(M380*U380)),"")</f>
        <v>0</v>
      </c>
      <c r="T380">
        <f>IFERROR('Schritt 2a Wärmeverbr. Kat. 1-4'!M380*U380,"")</f>
        <v>0</v>
      </c>
      <c r="U380">
        <f>IF('Schritt 2a Wärmeverbr. Kat. 1-4'!J380="","",'Schritt 2a Wärmeverbr. Kat. 1-4'!J380/100)</f>
        <v>0</v>
      </c>
      <c r="V380" s="36" t="str">
        <f>IF('Schritt 2a Wärmeverbr. Kat. 1-4'!K380&lt;&gt;"",DATE(YEAR('Schritt 2a Wärmeverbr. Kat. 1-4'!K380),MONTH('Schritt 2a Wärmeverbr. Kat. 1-4'!K380),1),"")</f>
        <v/>
      </c>
      <c r="W380" t="str">
        <f>IFERROR(IF(AA380=1,0,S380*Witterungsbereinigung!F373+'Schritt 2a Wärmeverbr. Kat. 1-4'!T380),"")</f>
        <v/>
      </c>
      <c r="X380">
        <f t="shared" si="46"/>
        <v>0</v>
      </c>
      <c r="Y380">
        <f t="shared" si="47"/>
        <v>1</v>
      </c>
      <c r="Z380" t="b">
        <f t="shared" si="44"/>
        <v>1</v>
      </c>
      <c r="AA380" t="str">
        <f t="shared" si="45"/>
        <v/>
      </c>
      <c r="AB380" s="234" t="str">
        <f t="shared" si="48"/>
        <v/>
      </c>
    </row>
    <row r="381" spans="1:28" x14ac:dyDescent="0.25">
      <c r="A381" s="486">
        <v>372</v>
      </c>
      <c r="B381" s="550"/>
      <c r="C381" s="71"/>
      <c r="D381" s="71"/>
      <c r="E381" s="638"/>
      <c r="F381" s="447"/>
      <c r="G381" s="448"/>
      <c r="H381" s="221"/>
      <c r="I381" s="125"/>
      <c r="J381" s="191">
        <f>IFERROR(IF(I381="zentral",VLOOKUP(D381,Gebäudekat.!$C$6:$F$72,4,FALSE),0),0)</f>
        <v>0</v>
      </c>
      <c r="K381" s="65"/>
      <c r="L381" s="61"/>
      <c r="M381" s="168"/>
      <c r="N381" s="113" t="str">
        <f>IFERROR(IF(Witterungsbereinigung!F374="","",(W381)),"")</f>
        <v/>
      </c>
      <c r="O381" s="38" t="str">
        <f t="shared" si="42"/>
        <v/>
      </c>
      <c r="P381" s="114" t="str">
        <f t="shared" si="43"/>
        <v/>
      </c>
      <c r="Q381" s="101" t="str">
        <f>IFERROR(IF($P381="","",($P381/VLOOKUP($D381,Gebäudekat.!$C$6:$D$72,2,FALSE))-1),"k.A.")</f>
        <v/>
      </c>
      <c r="R381" t="str">
        <f>IFERROR(VLOOKUP('Schritt 2a Wärmeverbr. Kat. 1-4'!$D381,Gebäudekat.!$C$6:$G$72,5,FALSE),"")</f>
        <v/>
      </c>
      <c r="S381">
        <f>IFERROR(('Schritt 2a Wärmeverbr. Kat. 1-4'!M381-(M381*U381)),"")</f>
        <v>0</v>
      </c>
      <c r="T381">
        <f>IFERROR('Schritt 2a Wärmeverbr. Kat. 1-4'!M381*U381,"")</f>
        <v>0</v>
      </c>
      <c r="U381">
        <f>IF('Schritt 2a Wärmeverbr. Kat. 1-4'!J381="","",'Schritt 2a Wärmeverbr. Kat. 1-4'!J381/100)</f>
        <v>0</v>
      </c>
      <c r="V381" s="36" t="str">
        <f>IF('Schritt 2a Wärmeverbr. Kat. 1-4'!K381&lt;&gt;"",DATE(YEAR('Schritt 2a Wärmeverbr. Kat. 1-4'!K381),MONTH('Schritt 2a Wärmeverbr. Kat. 1-4'!K381),1),"")</f>
        <v/>
      </c>
      <c r="W381" t="str">
        <f>IFERROR(IF(AA381=1,0,S381*Witterungsbereinigung!F374+'Schritt 2a Wärmeverbr. Kat. 1-4'!T381),"")</f>
        <v/>
      </c>
      <c r="X381">
        <f t="shared" si="46"/>
        <v>0</v>
      </c>
      <c r="Y381">
        <f t="shared" si="47"/>
        <v>1</v>
      </c>
      <c r="Z381" t="b">
        <f t="shared" si="44"/>
        <v>1</v>
      </c>
      <c r="AA381" t="str">
        <f t="shared" si="45"/>
        <v/>
      </c>
      <c r="AB381" s="234" t="str">
        <f t="shared" si="48"/>
        <v/>
      </c>
    </row>
    <row r="382" spans="1:28" x14ac:dyDescent="0.25">
      <c r="A382" s="486">
        <v>373</v>
      </c>
      <c r="B382" s="550"/>
      <c r="C382" s="71"/>
      <c r="D382" s="71"/>
      <c r="E382" s="638"/>
      <c r="F382" s="447"/>
      <c r="G382" s="448"/>
      <c r="H382" s="221"/>
      <c r="I382" s="125"/>
      <c r="J382" s="191">
        <f>IFERROR(IF(I382="zentral",VLOOKUP(D382,Gebäudekat.!$C$6:$F$72,4,FALSE),0),0)</f>
        <v>0</v>
      </c>
      <c r="K382" s="65"/>
      <c r="L382" s="61"/>
      <c r="M382" s="168"/>
      <c r="N382" s="113" t="str">
        <f>IFERROR(IF(Witterungsbereinigung!F375="","",(W382)),"")</f>
        <v/>
      </c>
      <c r="O382" s="38" t="str">
        <f t="shared" si="42"/>
        <v/>
      </c>
      <c r="P382" s="114" t="str">
        <f t="shared" si="43"/>
        <v/>
      </c>
      <c r="Q382" s="101" t="str">
        <f>IFERROR(IF($P382="","",($P382/VLOOKUP($D382,Gebäudekat.!$C$6:$D$72,2,FALSE))-1),"k.A.")</f>
        <v/>
      </c>
      <c r="R382" t="str">
        <f>IFERROR(VLOOKUP('Schritt 2a Wärmeverbr. Kat. 1-4'!$D382,Gebäudekat.!$C$6:$G$72,5,FALSE),"")</f>
        <v/>
      </c>
      <c r="S382">
        <f>IFERROR(('Schritt 2a Wärmeverbr. Kat. 1-4'!M382-(M382*U382)),"")</f>
        <v>0</v>
      </c>
      <c r="T382">
        <f>IFERROR('Schritt 2a Wärmeverbr. Kat. 1-4'!M382*U382,"")</f>
        <v>0</v>
      </c>
      <c r="U382">
        <f>IF('Schritt 2a Wärmeverbr. Kat. 1-4'!J382="","",'Schritt 2a Wärmeverbr. Kat. 1-4'!J382/100)</f>
        <v>0</v>
      </c>
      <c r="V382" s="36" t="str">
        <f>IF('Schritt 2a Wärmeverbr. Kat. 1-4'!K382&lt;&gt;"",DATE(YEAR('Schritt 2a Wärmeverbr. Kat. 1-4'!K382),MONTH('Schritt 2a Wärmeverbr. Kat. 1-4'!K382),1),"")</f>
        <v/>
      </c>
      <c r="W382" t="str">
        <f>IFERROR(IF(AA382=1,0,S382*Witterungsbereinigung!F375+'Schritt 2a Wärmeverbr. Kat. 1-4'!T382),"")</f>
        <v/>
      </c>
      <c r="X382">
        <f t="shared" si="46"/>
        <v>0</v>
      </c>
      <c r="Y382">
        <f t="shared" si="47"/>
        <v>1</v>
      </c>
      <c r="Z382" t="b">
        <f t="shared" si="44"/>
        <v>1</v>
      </c>
      <c r="AA382" t="str">
        <f t="shared" si="45"/>
        <v/>
      </c>
      <c r="AB382" s="234" t="str">
        <f t="shared" si="48"/>
        <v/>
      </c>
    </row>
    <row r="383" spans="1:28" x14ac:dyDescent="0.25">
      <c r="A383" s="486">
        <v>374</v>
      </c>
      <c r="B383" s="550"/>
      <c r="C383" s="71"/>
      <c r="D383" s="71"/>
      <c r="E383" s="638"/>
      <c r="F383" s="447"/>
      <c r="G383" s="448"/>
      <c r="H383" s="221"/>
      <c r="I383" s="125"/>
      <c r="J383" s="191">
        <f>IFERROR(IF(I383="zentral",VLOOKUP(D383,Gebäudekat.!$C$6:$F$72,4,FALSE),0),0)</f>
        <v>0</v>
      </c>
      <c r="K383" s="65"/>
      <c r="L383" s="61"/>
      <c r="M383" s="168"/>
      <c r="N383" s="113" t="str">
        <f>IFERROR(IF(Witterungsbereinigung!F376="","",(W383)),"")</f>
        <v/>
      </c>
      <c r="O383" s="38" t="str">
        <f t="shared" si="42"/>
        <v/>
      </c>
      <c r="P383" s="114" t="str">
        <f t="shared" si="43"/>
        <v/>
      </c>
      <c r="Q383" s="101" t="str">
        <f>IFERROR(IF($P383="","",($P383/VLOOKUP($D383,Gebäudekat.!$C$6:$D$72,2,FALSE))-1),"k.A.")</f>
        <v/>
      </c>
      <c r="R383" t="str">
        <f>IFERROR(VLOOKUP('Schritt 2a Wärmeverbr. Kat. 1-4'!$D383,Gebäudekat.!$C$6:$G$72,5,FALSE),"")</f>
        <v/>
      </c>
      <c r="S383">
        <f>IFERROR(('Schritt 2a Wärmeverbr. Kat. 1-4'!M383-(M383*U383)),"")</f>
        <v>0</v>
      </c>
      <c r="T383">
        <f>IFERROR('Schritt 2a Wärmeverbr. Kat. 1-4'!M383*U383,"")</f>
        <v>0</v>
      </c>
      <c r="U383">
        <f>IF('Schritt 2a Wärmeverbr. Kat. 1-4'!J383="","",'Schritt 2a Wärmeverbr. Kat. 1-4'!J383/100)</f>
        <v>0</v>
      </c>
      <c r="V383" s="36" t="str">
        <f>IF('Schritt 2a Wärmeverbr. Kat. 1-4'!K383&lt;&gt;"",DATE(YEAR('Schritt 2a Wärmeverbr. Kat. 1-4'!K383),MONTH('Schritt 2a Wärmeverbr. Kat. 1-4'!K383),1),"")</f>
        <v/>
      </c>
      <c r="W383" t="str">
        <f>IFERROR(IF(AA383=1,0,S383*Witterungsbereinigung!F376+'Schritt 2a Wärmeverbr. Kat. 1-4'!T383),"")</f>
        <v/>
      </c>
      <c r="X383">
        <f t="shared" si="46"/>
        <v>0</v>
      </c>
      <c r="Y383">
        <f t="shared" si="47"/>
        <v>1</v>
      </c>
      <c r="Z383" t="b">
        <f t="shared" si="44"/>
        <v>1</v>
      </c>
      <c r="AA383" t="str">
        <f t="shared" si="45"/>
        <v/>
      </c>
      <c r="AB383" s="234" t="str">
        <f t="shared" si="48"/>
        <v/>
      </c>
    </row>
    <row r="384" spans="1:28" x14ac:dyDescent="0.25">
      <c r="A384" s="486">
        <v>375</v>
      </c>
      <c r="B384" s="550"/>
      <c r="C384" s="71"/>
      <c r="D384" s="71"/>
      <c r="E384" s="638"/>
      <c r="F384" s="447"/>
      <c r="G384" s="448"/>
      <c r="H384" s="221"/>
      <c r="I384" s="125"/>
      <c r="J384" s="191">
        <f>IFERROR(IF(I384="zentral",VLOOKUP(D384,Gebäudekat.!$C$6:$F$72,4,FALSE),0),0)</f>
        <v>0</v>
      </c>
      <c r="K384" s="65"/>
      <c r="L384" s="61"/>
      <c r="M384" s="168"/>
      <c r="N384" s="113" t="str">
        <f>IFERROR(IF(Witterungsbereinigung!F377="","",(W384)),"")</f>
        <v/>
      </c>
      <c r="O384" s="38" t="str">
        <f t="shared" si="42"/>
        <v/>
      </c>
      <c r="P384" s="114" t="str">
        <f t="shared" si="43"/>
        <v/>
      </c>
      <c r="Q384" s="101" t="str">
        <f>IFERROR(IF($P384="","",($P384/VLOOKUP($D384,Gebäudekat.!$C$6:$D$72,2,FALSE))-1),"k.A.")</f>
        <v/>
      </c>
      <c r="R384" t="str">
        <f>IFERROR(VLOOKUP('Schritt 2a Wärmeverbr. Kat. 1-4'!$D384,Gebäudekat.!$C$6:$G$72,5,FALSE),"")</f>
        <v/>
      </c>
      <c r="S384">
        <f>IFERROR(('Schritt 2a Wärmeverbr. Kat. 1-4'!M384-(M384*U384)),"")</f>
        <v>0</v>
      </c>
      <c r="T384">
        <f>IFERROR('Schritt 2a Wärmeverbr. Kat. 1-4'!M384*U384,"")</f>
        <v>0</v>
      </c>
      <c r="U384">
        <f>IF('Schritt 2a Wärmeverbr. Kat. 1-4'!J384="","",'Schritt 2a Wärmeverbr. Kat. 1-4'!J384/100)</f>
        <v>0</v>
      </c>
      <c r="V384" s="36" t="str">
        <f>IF('Schritt 2a Wärmeverbr. Kat. 1-4'!K384&lt;&gt;"",DATE(YEAR('Schritt 2a Wärmeverbr. Kat. 1-4'!K384),MONTH('Schritt 2a Wärmeverbr. Kat. 1-4'!K384),1),"")</f>
        <v/>
      </c>
      <c r="W384" t="str">
        <f>IFERROR(IF(AA384=1,0,S384*Witterungsbereinigung!F377+'Schritt 2a Wärmeverbr. Kat. 1-4'!T384),"")</f>
        <v/>
      </c>
      <c r="X384">
        <f t="shared" si="46"/>
        <v>0</v>
      </c>
      <c r="Y384">
        <f t="shared" si="47"/>
        <v>1</v>
      </c>
      <c r="Z384" t="b">
        <f t="shared" si="44"/>
        <v>1</v>
      </c>
      <c r="AA384" t="str">
        <f t="shared" si="45"/>
        <v/>
      </c>
      <c r="AB384" s="234" t="str">
        <f t="shared" si="48"/>
        <v/>
      </c>
    </row>
    <row r="385" spans="1:28" x14ac:dyDescent="0.25">
      <c r="A385" s="486">
        <v>376</v>
      </c>
      <c r="B385" s="550"/>
      <c r="C385" s="71"/>
      <c r="D385" s="71"/>
      <c r="E385" s="638"/>
      <c r="F385" s="447"/>
      <c r="G385" s="448"/>
      <c r="H385" s="221"/>
      <c r="I385" s="125"/>
      <c r="J385" s="191">
        <f>IFERROR(IF(I385="zentral",VLOOKUP(D385,Gebäudekat.!$C$6:$F$72,4,FALSE),0),0)</f>
        <v>0</v>
      </c>
      <c r="K385" s="65"/>
      <c r="L385" s="61"/>
      <c r="M385" s="168"/>
      <c r="N385" s="113" t="str">
        <f>IFERROR(IF(Witterungsbereinigung!F378="","",(W385)),"")</f>
        <v/>
      </c>
      <c r="O385" s="38" t="str">
        <f t="shared" si="42"/>
        <v/>
      </c>
      <c r="P385" s="114" t="str">
        <f t="shared" si="43"/>
        <v/>
      </c>
      <c r="Q385" s="101" t="str">
        <f>IFERROR(IF($P385="","",($P385/VLOOKUP($D385,Gebäudekat.!$C$6:$D$72,2,FALSE))-1),"k.A.")</f>
        <v/>
      </c>
      <c r="R385" t="str">
        <f>IFERROR(VLOOKUP('Schritt 2a Wärmeverbr. Kat. 1-4'!$D385,Gebäudekat.!$C$6:$G$72,5,FALSE),"")</f>
        <v/>
      </c>
      <c r="S385">
        <f>IFERROR(('Schritt 2a Wärmeverbr. Kat. 1-4'!M385-(M385*U385)),"")</f>
        <v>0</v>
      </c>
      <c r="T385">
        <f>IFERROR('Schritt 2a Wärmeverbr. Kat. 1-4'!M385*U385,"")</f>
        <v>0</v>
      </c>
      <c r="U385">
        <f>IF('Schritt 2a Wärmeverbr. Kat. 1-4'!J385="","",'Schritt 2a Wärmeverbr. Kat. 1-4'!J385/100)</f>
        <v>0</v>
      </c>
      <c r="V385" s="36" t="str">
        <f>IF('Schritt 2a Wärmeverbr. Kat. 1-4'!K385&lt;&gt;"",DATE(YEAR('Schritt 2a Wärmeverbr. Kat. 1-4'!K385),MONTH('Schritt 2a Wärmeverbr. Kat. 1-4'!K385),1),"")</f>
        <v/>
      </c>
      <c r="W385" t="str">
        <f>IFERROR(IF(AA385=1,0,S385*Witterungsbereinigung!F378+'Schritt 2a Wärmeverbr. Kat. 1-4'!T385),"")</f>
        <v/>
      </c>
      <c r="X385">
        <f t="shared" si="46"/>
        <v>0</v>
      </c>
      <c r="Y385">
        <f t="shared" si="47"/>
        <v>1</v>
      </c>
      <c r="Z385" t="b">
        <f t="shared" si="44"/>
        <v>1</v>
      </c>
      <c r="AA385" t="str">
        <f t="shared" si="45"/>
        <v/>
      </c>
      <c r="AB385" s="234" t="str">
        <f t="shared" si="48"/>
        <v/>
      </c>
    </row>
    <row r="386" spans="1:28" x14ac:dyDescent="0.25">
      <c r="A386" s="486">
        <v>377</v>
      </c>
      <c r="B386" s="550"/>
      <c r="C386" s="71"/>
      <c r="D386" s="71"/>
      <c r="E386" s="638"/>
      <c r="F386" s="447"/>
      <c r="G386" s="448"/>
      <c r="H386" s="221"/>
      <c r="I386" s="125"/>
      <c r="J386" s="191">
        <f>IFERROR(IF(I386="zentral",VLOOKUP(D386,Gebäudekat.!$C$6:$F$72,4,FALSE),0),0)</f>
        <v>0</v>
      </c>
      <c r="K386" s="65"/>
      <c r="L386" s="61"/>
      <c r="M386" s="168"/>
      <c r="N386" s="113" t="str">
        <f>IFERROR(IF(Witterungsbereinigung!F379="","",(W386)),"")</f>
        <v/>
      </c>
      <c r="O386" s="38" t="str">
        <f t="shared" si="42"/>
        <v/>
      </c>
      <c r="P386" s="114" t="str">
        <f t="shared" si="43"/>
        <v/>
      </c>
      <c r="Q386" s="101" t="str">
        <f>IFERROR(IF($P386="","",($P386/VLOOKUP($D386,Gebäudekat.!$C$6:$D$72,2,FALSE))-1),"k.A.")</f>
        <v/>
      </c>
      <c r="R386" t="str">
        <f>IFERROR(VLOOKUP('Schritt 2a Wärmeverbr. Kat. 1-4'!$D386,Gebäudekat.!$C$6:$G$72,5,FALSE),"")</f>
        <v/>
      </c>
      <c r="S386">
        <f>IFERROR(('Schritt 2a Wärmeverbr. Kat. 1-4'!M386-(M386*U386)),"")</f>
        <v>0</v>
      </c>
      <c r="T386">
        <f>IFERROR('Schritt 2a Wärmeverbr. Kat. 1-4'!M386*U386,"")</f>
        <v>0</v>
      </c>
      <c r="U386">
        <f>IF('Schritt 2a Wärmeverbr. Kat. 1-4'!J386="","",'Schritt 2a Wärmeverbr. Kat. 1-4'!J386/100)</f>
        <v>0</v>
      </c>
      <c r="V386" s="36" t="str">
        <f>IF('Schritt 2a Wärmeverbr. Kat. 1-4'!K386&lt;&gt;"",DATE(YEAR('Schritt 2a Wärmeverbr. Kat. 1-4'!K386),MONTH('Schritt 2a Wärmeverbr. Kat. 1-4'!K386),1),"")</f>
        <v/>
      </c>
      <c r="W386" t="str">
        <f>IFERROR(IF(AA386=1,0,S386*Witterungsbereinigung!F379+'Schritt 2a Wärmeverbr. Kat. 1-4'!T386),"")</f>
        <v/>
      </c>
      <c r="X386">
        <f t="shared" si="46"/>
        <v>0</v>
      </c>
      <c r="Y386">
        <f t="shared" si="47"/>
        <v>1</v>
      </c>
      <c r="Z386" t="b">
        <f t="shared" si="44"/>
        <v>1</v>
      </c>
      <c r="AA386" t="str">
        <f t="shared" si="45"/>
        <v/>
      </c>
      <c r="AB386" s="234" t="str">
        <f t="shared" si="48"/>
        <v/>
      </c>
    </row>
    <row r="387" spans="1:28" x14ac:dyDescent="0.25">
      <c r="A387" s="486">
        <v>378</v>
      </c>
      <c r="B387" s="550"/>
      <c r="C387" s="71"/>
      <c r="D387" s="71"/>
      <c r="E387" s="638"/>
      <c r="F387" s="447"/>
      <c r="G387" s="448"/>
      <c r="H387" s="221"/>
      <c r="I387" s="125"/>
      <c r="J387" s="191">
        <f>IFERROR(IF(I387="zentral",VLOOKUP(D387,Gebäudekat.!$C$6:$F$72,4,FALSE),0),0)</f>
        <v>0</v>
      </c>
      <c r="K387" s="65"/>
      <c r="L387" s="61"/>
      <c r="M387" s="168"/>
      <c r="N387" s="113" t="str">
        <f>IFERROR(IF(Witterungsbereinigung!F380="","",(W387)),"")</f>
        <v/>
      </c>
      <c r="O387" s="38" t="str">
        <f t="shared" si="42"/>
        <v/>
      </c>
      <c r="P387" s="114" t="str">
        <f t="shared" si="43"/>
        <v/>
      </c>
      <c r="Q387" s="101" t="str">
        <f>IFERROR(IF($P387="","",($P387/VLOOKUP($D387,Gebäudekat.!$C$6:$D$72,2,FALSE))-1),"k.A.")</f>
        <v/>
      </c>
      <c r="R387" t="str">
        <f>IFERROR(VLOOKUP('Schritt 2a Wärmeverbr. Kat. 1-4'!$D387,Gebäudekat.!$C$6:$G$72,5,FALSE),"")</f>
        <v/>
      </c>
      <c r="S387">
        <f>IFERROR(('Schritt 2a Wärmeverbr. Kat. 1-4'!M387-(M387*U387)),"")</f>
        <v>0</v>
      </c>
      <c r="T387">
        <f>IFERROR('Schritt 2a Wärmeverbr. Kat. 1-4'!M387*U387,"")</f>
        <v>0</v>
      </c>
      <c r="U387">
        <f>IF('Schritt 2a Wärmeverbr. Kat. 1-4'!J387="","",'Schritt 2a Wärmeverbr. Kat. 1-4'!J387/100)</f>
        <v>0</v>
      </c>
      <c r="V387" s="36" t="str">
        <f>IF('Schritt 2a Wärmeverbr. Kat. 1-4'!K387&lt;&gt;"",DATE(YEAR('Schritt 2a Wärmeverbr. Kat. 1-4'!K387),MONTH('Schritt 2a Wärmeverbr. Kat. 1-4'!K387),1),"")</f>
        <v/>
      </c>
      <c r="W387" t="str">
        <f>IFERROR(IF(AA387=1,0,S387*Witterungsbereinigung!F380+'Schritt 2a Wärmeverbr. Kat. 1-4'!T387),"")</f>
        <v/>
      </c>
      <c r="X387">
        <f t="shared" si="46"/>
        <v>0</v>
      </c>
      <c r="Y387">
        <f t="shared" si="47"/>
        <v>1</v>
      </c>
      <c r="Z387" t="b">
        <f t="shared" si="44"/>
        <v>1</v>
      </c>
      <c r="AA387" t="str">
        <f t="shared" si="45"/>
        <v/>
      </c>
      <c r="AB387" s="234" t="str">
        <f t="shared" si="48"/>
        <v/>
      </c>
    </row>
    <row r="388" spans="1:28" x14ac:dyDescent="0.25">
      <c r="A388" s="486">
        <v>379</v>
      </c>
      <c r="B388" s="550"/>
      <c r="C388" s="71"/>
      <c r="D388" s="71"/>
      <c r="E388" s="638"/>
      <c r="F388" s="447"/>
      <c r="G388" s="448"/>
      <c r="H388" s="221"/>
      <c r="I388" s="125"/>
      <c r="J388" s="191">
        <f>IFERROR(IF(I388="zentral",VLOOKUP(D388,Gebäudekat.!$C$6:$F$72,4,FALSE),0),0)</f>
        <v>0</v>
      </c>
      <c r="K388" s="65"/>
      <c r="L388" s="61"/>
      <c r="M388" s="168"/>
      <c r="N388" s="113" t="str">
        <f>IFERROR(IF(Witterungsbereinigung!F381="","",(W388)),"")</f>
        <v/>
      </c>
      <c r="O388" s="38" t="str">
        <f t="shared" si="42"/>
        <v/>
      </c>
      <c r="P388" s="114" t="str">
        <f t="shared" si="43"/>
        <v/>
      </c>
      <c r="Q388" s="101" t="str">
        <f>IFERROR(IF($P388="","",($P388/VLOOKUP($D388,Gebäudekat.!$C$6:$D$72,2,FALSE))-1),"k.A.")</f>
        <v/>
      </c>
      <c r="R388" t="str">
        <f>IFERROR(VLOOKUP('Schritt 2a Wärmeverbr. Kat. 1-4'!$D388,Gebäudekat.!$C$6:$G$72,5,FALSE),"")</f>
        <v/>
      </c>
      <c r="S388">
        <f>IFERROR(('Schritt 2a Wärmeverbr. Kat. 1-4'!M388-(M388*U388)),"")</f>
        <v>0</v>
      </c>
      <c r="T388">
        <f>IFERROR('Schritt 2a Wärmeverbr. Kat. 1-4'!M388*U388,"")</f>
        <v>0</v>
      </c>
      <c r="U388">
        <f>IF('Schritt 2a Wärmeverbr. Kat. 1-4'!J388="","",'Schritt 2a Wärmeverbr. Kat. 1-4'!J388/100)</f>
        <v>0</v>
      </c>
      <c r="V388" s="36" t="str">
        <f>IF('Schritt 2a Wärmeverbr. Kat. 1-4'!K388&lt;&gt;"",DATE(YEAR('Schritt 2a Wärmeverbr. Kat. 1-4'!K388),MONTH('Schritt 2a Wärmeverbr. Kat. 1-4'!K388),1),"")</f>
        <v/>
      </c>
      <c r="W388" t="str">
        <f>IFERROR(IF(AA388=1,0,S388*Witterungsbereinigung!F381+'Schritt 2a Wärmeverbr. Kat. 1-4'!T388),"")</f>
        <v/>
      </c>
      <c r="X388">
        <f t="shared" si="46"/>
        <v>0</v>
      </c>
      <c r="Y388">
        <f t="shared" si="47"/>
        <v>1</v>
      </c>
      <c r="Z388" t="b">
        <f t="shared" si="44"/>
        <v>1</v>
      </c>
      <c r="AA388" t="str">
        <f t="shared" si="45"/>
        <v/>
      </c>
      <c r="AB388" s="234" t="str">
        <f t="shared" si="48"/>
        <v/>
      </c>
    </row>
    <row r="389" spans="1:28" x14ac:dyDescent="0.25">
      <c r="A389" s="486">
        <v>380</v>
      </c>
      <c r="B389" s="550"/>
      <c r="C389" s="71"/>
      <c r="D389" s="71"/>
      <c r="E389" s="638"/>
      <c r="F389" s="447"/>
      <c r="G389" s="448"/>
      <c r="H389" s="221"/>
      <c r="I389" s="125"/>
      <c r="J389" s="191">
        <f>IFERROR(IF(I389="zentral",VLOOKUP(D389,Gebäudekat.!$C$6:$F$72,4,FALSE),0),0)</f>
        <v>0</v>
      </c>
      <c r="K389" s="65"/>
      <c r="L389" s="61"/>
      <c r="M389" s="168"/>
      <c r="N389" s="113" t="str">
        <f>IFERROR(IF(Witterungsbereinigung!F382="","",(W389)),"")</f>
        <v/>
      </c>
      <c r="O389" s="38" t="str">
        <f t="shared" si="42"/>
        <v/>
      </c>
      <c r="P389" s="114" t="str">
        <f t="shared" si="43"/>
        <v/>
      </c>
      <c r="Q389" s="101" t="str">
        <f>IFERROR(IF($P389="","",($P389/VLOOKUP($D389,Gebäudekat.!$C$6:$D$72,2,FALSE))-1),"k.A.")</f>
        <v/>
      </c>
      <c r="R389" t="str">
        <f>IFERROR(VLOOKUP('Schritt 2a Wärmeverbr. Kat. 1-4'!$D389,Gebäudekat.!$C$6:$G$72,5,FALSE),"")</f>
        <v/>
      </c>
      <c r="S389">
        <f>IFERROR(('Schritt 2a Wärmeverbr. Kat. 1-4'!M389-(M389*U389)),"")</f>
        <v>0</v>
      </c>
      <c r="T389">
        <f>IFERROR('Schritt 2a Wärmeverbr. Kat. 1-4'!M389*U389,"")</f>
        <v>0</v>
      </c>
      <c r="U389">
        <f>IF('Schritt 2a Wärmeverbr. Kat. 1-4'!J389="","",'Schritt 2a Wärmeverbr. Kat. 1-4'!J389/100)</f>
        <v>0</v>
      </c>
      <c r="V389" s="36" t="str">
        <f>IF('Schritt 2a Wärmeverbr. Kat. 1-4'!K389&lt;&gt;"",DATE(YEAR('Schritt 2a Wärmeverbr. Kat. 1-4'!K389),MONTH('Schritt 2a Wärmeverbr. Kat. 1-4'!K389),1),"")</f>
        <v/>
      </c>
      <c r="W389" t="str">
        <f>IFERROR(IF(AA389=1,0,S389*Witterungsbereinigung!F382+'Schritt 2a Wärmeverbr. Kat. 1-4'!T389),"")</f>
        <v/>
      </c>
      <c r="X389">
        <f t="shared" si="46"/>
        <v>0</v>
      </c>
      <c r="Y389">
        <f t="shared" si="47"/>
        <v>1</v>
      </c>
      <c r="Z389" t="b">
        <f t="shared" si="44"/>
        <v>1</v>
      </c>
      <c r="AA389" t="str">
        <f t="shared" si="45"/>
        <v/>
      </c>
      <c r="AB389" s="234" t="str">
        <f t="shared" si="48"/>
        <v/>
      </c>
    </row>
    <row r="390" spans="1:28" x14ac:dyDescent="0.25">
      <c r="A390" s="486">
        <v>381</v>
      </c>
      <c r="B390" s="550"/>
      <c r="C390" s="71"/>
      <c r="D390" s="71"/>
      <c r="E390" s="638"/>
      <c r="F390" s="447"/>
      <c r="G390" s="448"/>
      <c r="H390" s="221"/>
      <c r="I390" s="125"/>
      <c r="J390" s="191">
        <f>IFERROR(IF(I390="zentral",VLOOKUP(D390,Gebäudekat.!$C$6:$F$72,4,FALSE),0),0)</f>
        <v>0</v>
      </c>
      <c r="K390" s="65"/>
      <c r="L390" s="61"/>
      <c r="M390" s="168"/>
      <c r="N390" s="113" t="str">
        <f>IFERROR(IF(Witterungsbereinigung!F383="","",(W390)),"")</f>
        <v/>
      </c>
      <c r="O390" s="38" t="str">
        <f t="shared" si="42"/>
        <v/>
      </c>
      <c r="P390" s="114" t="str">
        <f t="shared" si="43"/>
        <v/>
      </c>
      <c r="Q390" s="101" t="str">
        <f>IFERROR(IF($P390="","",($P390/VLOOKUP($D390,Gebäudekat.!$C$6:$D$72,2,FALSE))-1),"k.A.")</f>
        <v/>
      </c>
      <c r="R390" t="str">
        <f>IFERROR(VLOOKUP('Schritt 2a Wärmeverbr. Kat. 1-4'!$D390,Gebäudekat.!$C$6:$G$72,5,FALSE),"")</f>
        <v/>
      </c>
      <c r="S390">
        <f>IFERROR(('Schritt 2a Wärmeverbr. Kat. 1-4'!M390-(M390*U390)),"")</f>
        <v>0</v>
      </c>
      <c r="T390">
        <f>IFERROR('Schritt 2a Wärmeverbr. Kat. 1-4'!M390*U390,"")</f>
        <v>0</v>
      </c>
      <c r="U390">
        <f>IF('Schritt 2a Wärmeverbr. Kat. 1-4'!J390="","",'Schritt 2a Wärmeverbr. Kat. 1-4'!J390/100)</f>
        <v>0</v>
      </c>
      <c r="V390" s="36" t="str">
        <f>IF('Schritt 2a Wärmeverbr. Kat. 1-4'!K390&lt;&gt;"",DATE(YEAR('Schritt 2a Wärmeverbr. Kat. 1-4'!K390),MONTH('Schritt 2a Wärmeverbr. Kat. 1-4'!K390),1),"")</f>
        <v/>
      </c>
      <c r="W390" t="str">
        <f>IFERROR(IF(AA390=1,0,S390*Witterungsbereinigung!F383+'Schritt 2a Wärmeverbr. Kat. 1-4'!T390),"")</f>
        <v/>
      </c>
      <c r="X390">
        <f t="shared" si="46"/>
        <v>0</v>
      </c>
      <c r="Y390">
        <f t="shared" si="47"/>
        <v>1</v>
      </c>
      <c r="Z390" t="b">
        <f t="shared" si="44"/>
        <v>1</v>
      </c>
      <c r="AA390" t="str">
        <f t="shared" si="45"/>
        <v/>
      </c>
      <c r="AB390" s="234" t="str">
        <f t="shared" si="48"/>
        <v/>
      </c>
    </row>
    <row r="391" spans="1:28" x14ac:dyDescent="0.25">
      <c r="A391" s="486">
        <v>382</v>
      </c>
      <c r="B391" s="550"/>
      <c r="C391" s="71"/>
      <c r="D391" s="71"/>
      <c r="E391" s="638"/>
      <c r="F391" s="447"/>
      <c r="G391" s="448"/>
      <c r="H391" s="221"/>
      <c r="I391" s="125"/>
      <c r="J391" s="191">
        <f>IFERROR(IF(I391="zentral",VLOOKUP(D391,Gebäudekat.!$C$6:$F$72,4,FALSE),0),0)</f>
        <v>0</v>
      </c>
      <c r="K391" s="65"/>
      <c r="L391" s="61"/>
      <c r="M391" s="168"/>
      <c r="N391" s="113" t="str">
        <f>IFERROR(IF(Witterungsbereinigung!F384="","",(W391)),"")</f>
        <v/>
      </c>
      <c r="O391" s="38" t="str">
        <f t="shared" si="42"/>
        <v/>
      </c>
      <c r="P391" s="114" t="str">
        <f t="shared" si="43"/>
        <v/>
      </c>
      <c r="Q391" s="101" t="str">
        <f>IFERROR(IF($P391="","",($P391/VLOOKUP($D391,Gebäudekat.!$C$6:$D$72,2,FALSE))-1),"k.A.")</f>
        <v/>
      </c>
      <c r="R391" t="str">
        <f>IFERROR(VLOOKUP('Schritt 2a Wärmeverbr. Kat. 1-4'!$D391,Gebäudekat.!$C$6:$G$72,5,FALSE),"")</f>
        <v/>
      </c>
      <c r="S391">
        <f>IFERROR(('Schritt 2a Wärmeverbr. Kat. 1-4'!M391-(M391*U391)),"")</f>
        <v>0</v>
      </c>
      <c r="T391">
        <f>IFERROR('Schritt 2a Wärmeverbr. Kat. 1-4'!M391*U391,"")</f>
        <v>0</v>
      </c>
      <c r="U391">
        <f>IF('Schritt 2a Wärmeverbr. Kat. 1-4'!J391="","",'Schritt 2a Wärmeverbr. Kat. 1-4'!J391/100)</f>
        <v>0</v>
      </c>
      <c r="V391" s="36" t="str">
        <f>IF('Schritt 2a Wärmeverbr. Kat. 1-4'!K391&lt;&gt;"",DATE(YEAR('Schritt 2a Wärmeverbr. Kat. 1-4'!K391),MONTH('Schritt 2a Wärmeverbr. Kat. 1-4'!K391),1),"")</f>
        <v/>
      </c>
      <c r="W391" t="str">
        <f>IFERROR(IF(AA391=1,0,S391*Witterungsbereinigung!F384+'Schritt 2a Wärmeverbr. Kat. 1-4'!T391),"")</f>
        <v/>
      </c>
      <c r="X391">
        <f t="shared" si="46"/>
        <v>0</v>
      </c>
      <c r="Y391">
        <f t="shared" si="47"/>
        <v>1</v>
      </c>
      <c r="Z391" t="b">
        <f t="shared" si="44"/>
        <v>1</v>
      </c>
      <c r="AA391" t="str">
        <f t="shared" si="45"/>
        <v/>
      </c>
      <c r="AB391" s="234" t="str">
        <f t="shared" si="48"/>
        <v/>
      </c>
    </row>
    <row r="392" spans="1:28" x14ac:dyDescent="0.25">
      <c r="A392" s="486">
        <v>383</v>
      </c>
      <c r="B392" s="550"/>
      <c r="C392" s="71"/>
      <c r="D392" s="71"/>
      <c r="E392" s="638"/>
      <c r="F392" s="447"/>
      <c r="G392" s="448"/>
      <c r="H392" s="221"/>
      <c r="I392" s="125"/>
      <c r="J392" s="191">
        <f>IFERROR(IF(I392="zentral",VLOOKUP(D392,Gebäudekat.!$C$6:$F$72,4,FALSE),0),0)</f>
        <v>0</v>
      </c>
      <c r="K392" s="65"/>
      <c r="L392" s="61"/>
      <c r="M392" s="168"/>
      <c r="N392" s="113" t="str">
        <f>IFERROR(IF(Witterungsbereinigung!F385="","",(W392)),"")</f>
        <v/>
      </c>
      <c r="O392" s="38" t="str">
        <f t="shared" si="42"/>
        <v/>
      </c>
      <c r="P392" s="114" t="str">
        <f t="shared" si="43"/>
        <v/>
      </c>
      <c r="Q392" s="101" t="str">
        <f>IFERROR(IF($P392="","",($P392/VLOOKUP($D392,Gebäudekat.!$C$6:$D$72,2,FALSE))-1),"k.A.")</f>
        <v/>
      </c>
      <c r="R392" t="str">
        <f>IFERROR(VLOOKUP('Schritt 2a Wärmeverbr. Kat. 1-4'!$D392,Gebäudekat.!$C$6:$G$72,5,FALSE),"")</f>
        <v/>
      </c>
      <c r="S392">
        <f>IFERROR(('Schritt 2a Wärmeverbr. Kat. 1-4'!M392-(M392*U392)),"")</f>
        <v>0</v>
      </c>
      <c r="T392">
        <f>IFERROR('Schritt 2a Wärmeverbr. Kat. 1-4'!M392*U392,"")</f>
        <v>0</v>
      </c>
      <c r="U392">
        <f>IF('Schritt 2a Wärmeverbr. Kat. 1-4'!J392="","",'Schritt 2a Wärmeverbr. Kat. 1-4'!J392/100)</f>
        <v>0</v>
      </c>
      <c r="V392" s="36" t="str">
        <f>IF('Schritt 2a Wärmeverbr. Kat. 1-4'!K392&lt;&gt;"",DATE(YEAR('Schritt 2a Wärmeverbr. Kat. 1-4'!K392),MONTH('Schritt 2a Wärmeverbr. Kat. 1-4'!K392),1),"")</f>
        <v/>
      </c>
      <c r="W392" t="str">
        <f>IFERROR(IF(AA392=1,0,S392*Witterungsbereinigung!F385+'Schritt 2a Wärmeverbr. Kat. 1-4'!T392),"")</f>
        <v/>
      </c>
      <c r="X392">
        <f t="shared" si="46"/>
        <v>0</v>
      </c>
      <c r="Y392">
        <f t="shared" si="47"/>
        <v>1</v>
      </c>
      <c r="Z392" t="b">
        <f t="shared" si="44"/>
        <v>1</v>
      </c>
      <c r="AA392" t="str">
        <f t="shared" si="45"/>
        <v/>
      </c>
      <c r="AB392" s="234" t="str">
        <f t="shared" si="48"/>
        <v/>
      </c>
    </row>
    <row r="393" spans="1:28" x14ac:dyDescent="0.25">
      <c r="A393" s="486">
        <v>384</v>
      </c>
      <c r="B393" s="550"/>
      <c r="C393" s="71"/>
      <c r="D393" s="71"/>
      <c r="E393" s="638"/>
      <c r="F393" s="447"/>
      <c r="G393" s="448"/>
      <c r="H393" s="221"/>
      <c r="I393" s="125"/>
      <c r="J393" s="191">
        <f>IFERROR(IF(I393="zentral",VLOOKUP(D393,Gebäudekat.!$C$6:$F$72,4,FALSE),0),0)</f>
        <v>0</v>
      </c>
      <c r="K393" s="65"/>
      <c r="L393" s="61"/>
      <c r="M393" s="168"/>
      <c r="N393" s="113" t="str">
        <f>IFERROR(IF(Witterungsbereinigung!F386="","",(W393)),"")</f>
        <v/>
      </c>
      <c r="O393" s="38" t="str">
        <f t="shared" si="42"/>
        <v/>
      </c>
      <c r="P393" s="114" t="str">
        <f t="shared" si="43"/>
        <v/>
      </c>
      <c r="Q393" s="101" t="str">
        <f>IFERROR(IF($P393="","",($P393/VLOOKUP($D393,Gebäudekat.!$C$6:$D$72,2,FALSE))-1),"k.A.")</f>
        <v/>
      </c>
      <c r="R393" t="str">
        <f>IFERROR(VLOOKUP('Schritt 2a Wärmeverbr. Kat. 1-4'!$D393,Gebäudekat.!$C$6:$G$72,5,FALSE),"")</f>
        <v/>
      </c>
      <c r="S393">
        <f>IFERROR(('Schritt 2a Wärmeverbr. Kat. 1-4'!M393-(M393*U393)),"")</f>
        <v>0</v>
      </c>
      <c r="T393">
        <f>IFERROR('Schritt 2a Wärmeverbr. Kat. 1-4'!M393*U393,"")</f>
        <v>0</v>
      </c>
      <c r="U393">
        <f>IF('Schritt 2a Wärmeverbr. Kat. 1-4'!J393="","",'Schritt 2a Wärmeverbr. Kat. 1-4'!J393/100)</f>
        <v>0</v>
      </c>
      <c r="V393" s="36" t="str">
        <f>IF('Schritt 2a Wärmeverbr. Kat. 1-4'!K393&lt;&gt;"",DATE(YEAR('Schritt 2a Wärmeverbr. Kat. 1-4'!K393),MONTH('Schritt 2a Wärmeverbr. Kat. 1-4'!K393),1),"")</f>
        <v/>
      </c>
      <c r="W393" t="str">
        <f>IFERROR(IF(AA393=1,0,S393*Witterungsbereinigung!F386+'Schritt 2a Wärmeverbr. Kat. 1-4'!T393),"")</f>
        <v/>
      </c>
      <c r="X393">
        <f t="shared" si="46"/>
        <v>0</v>
      </c>
      <c r="Y393">
        <f t="shared" si="47"/>
        <v>1</v>
      </c>
      <c r="Z393" t="b">
        <f t="shared" si="44"/>
        <v>1</v>
      </c>
      <c r="AA393" t="str">
        <f t="shared" si="45"/>
        <v/>
      </c>
      <c r="AB393" s="234" t="str">
        <f t="shared" si="48"/>
        <v/>
      </c>
    </row>
    <row r="394" spans="1:28" x14ac:dyDescent="0.25">
      <c r="A394" s="486">
        <v>385</v>
      </c>
      <c r="B394" s="550"/>
      <c r="C394" s="71"/>
      <c r="D394" s="71"/>
      <c r="E394" s="638"/>
      <c r="F394" s="447"/>
      <c r="G394" s="448"/>
      <c r="H394" s="221"/>
      <c r="I394" s="125"/>
      <c r="J394" s="191">
        <f>IFERROR(IF(I394="zentral",VLOOKUP(D394,Gebäudekat.!$C$6:$F$72,4,FALSE),0),0)</f>
        <v>0</v>
      </c>
      <c r="K394" s="65"/>
      <c r="L394" s="61"/>
      <c r="M394" s="168"/>
      <c r="N394" s="113" t="str">
        <f>IFERROR(IF(Witterungsbereinigung!F387="","",(W394)),"")</f>
        <v/>
      </c>
      <c r="O394" s="38" t="str">
        <f t="shared" ref="O394:O457" si="49">IF($C394="","",IFERROR((1/SUM(N$10:N$504)*$N394),""))</f>
        <v/>
      </c>
      <c r="P394" s="114" t="str">
        <f t="shared" ref="P394:P457" si="50">IFERROR(IF($N394="","",$N394/IF(OR($D394="Bad - Freibad &lt; 1000 m2 Beckenfläche",$D394="Bad - Freibad 1000-2000 m2 Beckenfläche",$D394="Bad - Freibad &gt;2000 m2 Beckenfläche"),G394,F394)),"")</f>
        <v/>
      </c>
      <c r="Q394" s="101" t="str">
        <f>IFERROR(IF($P394="","",($P394/VLOOKUP($D394,Gebäudekat.!$C$6:$D$72,2,FALSE))-1),"k.A.")</f>
        <v/>
      </c>
      <c r="R394" t="str">
        <f>IFERROR(VLOOKUP('Schritt 2a Wärmeverbr. Kat. 1-4'!$D394,Gebäudekat.!$C$6:$G$72,5,FALSE),"")</f>
        <v/>
      </c>
      <c r="S394">
        <f>IFERROR(('Schritt 2a Wärmeverbr. Kat. 1-4'!M394-(M394*U394)),"")</f>
        <v>0</v>
      </c>
      <c r="T394">
        <f>IFERROR('Schritt 2a Wärmeverbr. Kat. 1-4'!M394*U394,"")</f>
        <v>0</v>
      </c>
      <c r="U394">
        <f>IF('Schritt 2a Wärmeverbr. Kat. 1-4'!J394="","",'Schritt 2a Wärmeverbr. Kat. 1-4'!J394/100)</f>
        <v>0</v>
      </c>
      <c r="V394" s="36" t="str">
        <f>IF('Schritt 2a Wärmeverbr. Kat. 1-4'!K394&lt;&gt;"",DATE(YEAR('Schritt 2a Wärmeverbr. Kat. 1-4'!K394),MONTH('Schritt 2a Wärmeverbr. Kat. 1-4'!K394),1),"")</f>
        <v/>
      </c>
      <c r="W394" t="str">
        <f>IFERROR(IF(AA394=1,0,S394*Witterungsbereinigung!F387+'Schritt 2a Wärmeverbr. Kat. 1-4'!T394),"")</f>
        <v/>
      </c>
      <c r="X394">
        <f t="shared" si="46"/>
        <v>0</v>
      </c>
      <c r="Y394">
        <f t="shared" si="47"/>
        <v>1</v>
      </c>
      <c r="Z394" t="b">
        <f t="shared" ref="Z394:Z457" si="51">IFERROR(IF(COUNTA($F$10:$F$504,$G$10:$G$504)&gt;=COUNTA($C$10:$C$504),TRUE,FALSE),"")</f>
        <v>1</v>
      </c>
      <c r="AA394" t="str">
        <f t="shared" ref="AA394:AA457" si="52">IF(H394="unbeheizt",1,"")</f>
        <v/>
      </c>
      <c r="AB394" s="234" t="str">
        <f t="shared" si="48"/>
        <v/>
      </c>
    </row>
    <row r="395" spans="1:28" x14ac:dyDescent="0.25">
      <c r="A395" s="486">
        <v>386</v>
      </c>
      <c r="B395" s="550"/>
      <c r="C395" s="71"/>
      <c r="D395" s="71"/>
      <c r="E395" s="638"/>
      <c r="F395" s="447"/>
      <c r="G395" s="448"/>
      <c r="H395" s="221"/>
      <c r="I395" s="125"/>
      <c r="J395" s="191">
        <f>IFERROR(IF(I395="zentral",VLOOKUP(D395,Gebäudekat.!$C$6:$F$72,4,FALSE),0),0)</f>
        <v>0</v>
      </c>
      <c r="K395" s="65"/>
      <c r="L395" s="61"/>
      <c r="M395" s="168"/>
      <c r="N395" s="113" t="str">
        <f>IFERROR(IF(Witterungsbereinigung!F388="","",(W395)),"")</f>
        <v/>
      </c>
      <c r="O395" s="38" t="str">
        <f t="shared" si="49"/>
        <v/>
      </c>
      <c r="P395" s="114" t="str">
        <f t="shared" si="50"/>
        <v/>
      </c>
      <c r="Q395" s="101" t="str">
        <f>IFERROR(IF($P395="","",($P395/VLOOKUP($D395,Gebäudekat.!$C$6:$D$72,2,FALSE))-1),"k.A.")</f>
        <v/>
      </c>
      <c r="R395" t="str">
        <f>IFERROR(VLOOKUP('Schritt 2a Wärmeverbr. Kat. 1-4'!$D395,Gebäudekat.!$C$6:$G$72,5,FALSE),"")</f>
        <v/>
      </c>
      <c r="S395">
        <f>IFERROR(('Schritt 2a Wärmeverbr. Kat. 1-4'!M395-(M395*U395)),"")</f>
        <v>0</v>
      </c>
      <c r="T395">
        <f>IFERROR('Schritt 2a Wärmeverbr. Kat. 1-4'!M395*U395,"")</f>
        <v>0</v>
      </c>
      <c r="U395">
        <f>IF('Schritt 2a Wärmeverbr. Kat. 1-4'!J395="","",'Schritt 2a Wärmeverbr. Kat. 1-4'!J395/100)</f>
        <v>0</v>
      </c>
      <c r="V395" s="36" t="str">
        <f>IF('Schritt 2a Wärmeverbr. Kat. 1-4'!K395&lt;&gt;"",DATE(YEAR('Schritt 2a Wärmeverbr. Kat. 1-4'!K395),MONTH('Schritt 2a Wärmeverbr. Kat. 1-4'!K395),1),"")</f>
        <v/>
      </c>
      <c r="W395" t="str">
        <f>IFERROR(IF(AA395=1,0,S395*Witterungsbereinigung!F388+'Schritt 2a Wärmeverbr. Kat. 1-4'!T395),"")</f>
        <v/>
      </c>
      <c r="X395">
        <f t="shared" ref="X395:X458" si="53">IFERROR(M395/(L395-K395+1)*365,"")</f>
        <v>0</v>
      </c>
      <c r="Y395">
        <f t="shared" ref="Y395:Y458" si="54">L395+1-K395</f>
        <v>1</v>
      </c>
      <c r="Z395" t="b">
        <f t="shared" si="51"/>
        <v>1</v>
      </c>
      <c r="AA395" t="str">
        <f t="shared" si="52"/>
        <v/>
      </c>
      <c r="AB395" s="234" t="str">
        <f t="shared" si="48"/>
        <v/>
      </c>
    </row>
    <row r="396" spans="1:28" x14ac:dyDescent="0.25">
      <c r="A396" s="486">
        <v>387</v>
      </c>
      <c r="B396" s="550"/>
      <c r="C396" s="71"/>
      <c r="D396" s="71"/>
      <c r="E396" s="638"/>
      <c r="F396" s="447"/>
      <c r="G396" s="448"/>
      <c r="H396" s="221"/>
      <c r="I396" s="125"/>
      <c r="J396" s="191">
        <f>IFERROR(IF(I396="zentral",VLOOKUP(D396,Gebäudekat.!$C$6:$F$72,4,FALSE),0),0)</f>
        <v>0</v>
      </c>
      <c r="K396" s="65"/>
      <c r="L396" s="61"/>
      <c r="M396" s="168"/>
      <c r="N396" s="113" t="str">
        <f>IFERROR(IF(Witterungsbereinigung!F389="","",(W396)),"")</f>
        <v/>
      </c>
      <c r="O396" s="38" t="str">
        <f t="shared" si="49"/>
        <v/>
      </c>
      <c r="P396" s="114" t="str">
        <f t="shared" si="50"/>
        <v/>
      </c>
      <c r="Q396" s="101" t="str">
        <f>IFERROR(IF($P396="","",($P396/VLOOKUP($D396,Gebäudekat.!$C$6:$D$72,2,FALSE))-1),"k.A.")</f>
        <v/>
      </c>
      <c r="R396" t="str">
        <f>IFERROR(VLOOKUP('Schritt 2a Wärmeverbr. Kat. 1-4'!$D396,Gebäudekat.!$C$6:$G$72,5,FALSE),"")</f>
        <v/>
      </c>
      <c r="S396">
        <f>IFERROR(('Schritt 2a Wärmeverbr. Kat. 1-4'!M396-(M396*U396)),"")</f>
        <v>0</v>
      </c>
      <c r="T396">
        <f>IFERROR('Schritt 2a Wärmeverbr. Kat. 1-4'!M396*U396,"")</f>
        <v>0</v>
      </c>
      <c r="U396">
        <f>IF('Schritt 2a Wärmeverbr. Kat. 1-4'!J396="","",'Schritt 2a Wärmeverbr. Kat. 1-4'!J396/100)</f>
        <v>0</v>
      </c>
      <c r="V396" s="36" t="str">
        <f>IF('Schritt 2a Wärmeverbr. Kat. 1-4'!K396&lt;&gt;"",DATE(YEAR('Schritt 2a Wärmeverbr. Kat. 1-4'!K396),MONTH('Schritt 2a Wärmeverbr. Kat. 1-4'!K396),1),"")</f>
        <v/>
      </c>
      <c r="W396" t="str">
        <f>IFERROR(IF(AA396=1,0,S396*Witterungsbereinigung!F389+'Schritt 2a Wärmeverbr. Kat. 1-4'!T396),"")</f>
        <v/>
      </c>
      <c r="X396">
        <f t="shared" si="53"/>
        <v>0</v>
      </c>
      <c r="Y396">
        <f t="shared" si="54"/>
        <v>1</v>
      </c>
      <c r="Z396" t="b">
        <f t="shared" si="51"/>
        <v>1</v>
      </c>
      <c r="AA396" t="str">
        <f t="shared" si="52"/>
        <v/>
      </c>
      <c r="AB396" s="234" t="str">
        <f t="shared" si="48"/>
        <v/>
      </c>
    </row>
    <row r="397" spans="1:28" x14ac:dyDescent="0.25">
      <c r="A397" s="486">
        <v>388</v>
      </c>
      <c r="B397" s="550"/>
      <c r="C397" s="71"/>
      <c r="D397" s="71"/>
      <c r="E397" s="638"/>
      <c r="F397" s="447"/>
      <c r="G397" s="448"/>
      <c r="H397" s="221"/>
      <c r="I397" s="125"/>
      <c r="J397" s="191">
        <f>IFERROR(IF(I397="zentral",VLOOKUP(D397,Gebäudekat.!$C$6:$F$72,4,FALSE),0),0)</f>
        <v>0</v>
      </c>
      <c r="K397" s="65"/>
      <c r="L397" s="61"/>
      <c r="M397" s="168"/>
      <c r="N397" s="113" t="str">
        <f>IFERROR(IF(Witterungsbereinigung!F390="","",(W397)),"")</f>
        <v/>
      </c>
      <c r="O397" s="38" t="str">
        <f t="shared" si="49"/>
        <v/>
      </c>
      <c r="P397" s="114" t="str">
        <f t="shared" si="50"/>
        <v/>
      </c>
      <c r="Q397" s="101" t="str">
        <f>IFERROR(IF($P397="","",($P397/VLOOKUP($D397,Gebäudekat.!$C$6:$D$72,2,FALSE))-1),"k.A.")</f>
        <v/>
      </c>
      <c r="R397" t="str">
        <f>IFERROR(VLOOKUP('Schritt 2a Wärmeverbr. Kat. 1-4'!$D397,Gebäudekat.!$C$6:$G$72,5,FALSE),"")</f>
        <v/>
      </c>
      <c r="S397">
        <f>IFERROR(('Schritt 2a Wärmeverbr. Kat. 1-4'!M397-(M397*U397)),"")</f>
        <v>0</v>
      </c>
      <c r="T397">
        <f>IFERROR('Schritt 2a Wärmeverbr. Kat. 1-4'!M397*U397,"")</f>
        <v>0</v>
      </c>
      <c r="U397">
        <f>IF('Schritt 2a Wärmeverbr. Kat. 1-4'!J397="","",'Schritt 2a Wärmeverbr. Kat. 1-4'!J397/100)</f>
        <v>0</v>
      </c>
      <c r="V397" s="36" t="str">
        <f>IF('Schritt 2a Wärmeverbr. Kat. 1-4'!K397&lt;&gt;"",DATE(YEAR('Schritt 2a Wärmeverbr. Kat. 1-4'!K397),MONTH('Schritt 2a Wärmeverbr. Kat. 1-4'!K397),1),"")</f>
        <v/>
      </c>
      <c r="W397" t="str">
        <f>IFERROR(IF(AA397=1,0,S397*Witterungsbereinigung!F390+'Schritt 2a Wärmeverbr. Kat. 1-4'!T397),"")</f>
        <v/>
      </c>
      <c r="X397">
        <f t="shared" si="53"/>
        <v>0</v>
      </c>
      <c r="Y397">
        <f t="shared" si="54"/>
        <v>1</v>
      </c>
      <c r="Z397" t="b">
        <f t="shared" si="51"/>
        <v>1</v>
      </c>
      <c r="AA397" t="str">
        <f t="shared" si="52"/>
        <v/>
      </c>
      <c r="AB397" s="234" t="str">
        <f t="shared" ref="AB397:AB460" si="55">IFERROR(IF(_xlfn.NUMBERVALUE(Q397)&gt;1000%,"Evtl.Größenordnungsfehler - Bitte überprüfen !",""),"")</f>
        <v/>
      </c>
    </row>
    <row r="398" spans="1:28" x14ac:dyDescent="0.25">
      <c r="A398" s="486">
        <v>389</v>
      </c>
      <c r="B398" s="550"/>
      <c r="C398" s="71"/>
      <c r="D398" s="71"/>
      <c r="E398" s="638"/>
      <c r="F398" s="447"/>
      <c r="G398" s="448"/>
      <c r="H398" s="221"/>
      <c r="I398" s="125"/>
      <c r="J398" s="191">
        <f>IFERROR(IF(I398="zentral",VLOOKUP(D398,Gebäudekat.!$C$6:$F$72,4,FALSE),0),0)</f>
        <v>0</v>
      </c>
      <c r="K398" s="65"/>
      <c r="L398" s="61"/>
      <c r="M398" s="168"/>
      <c r="N398" s="113" t="str">
        <f>IFERROR(IF(Witterungsbereinigung!F391="","",(W398)),"")</f>
        <v/>
      </c>
      <c r="O398" s="38" t="str">
        <f t="shared" si="49"/>
        <v/>
      </c>
      <c r="P398" s="114" t="str">
        <f t="shared" si="50"/>
        <v/>
      </c>
      <c r="Q398" s="101" t="str">
        <f>IFERROR(IF($P398="","",($P398/VLOOKUP($D398,Gebäudekat.!$C$6:$D$72,2,FALSE))-1),"k.A.")</f>
        <v/>
      </c>
      <c r="R398" t="str">
        <f>IFERROR(VLOOKUP('Schritt 2a Wärmeverbr. Kat. 1-4'!$D398,Gebäudekat.!$C$6:$G$72,5,FALSE),"")</f>
        <v/>
      </c>
      <c r="S398">
        <f>IFERROR(('Schritt 2a Wärmeverbr. Kat. 1-4'!M398-(M398*U398)),"")</f>
        <v>0</v>
      </c>
      <c r="T398">
        <f>IFERROR('Schritt 2a Wärmeverbr. Kat. 1-4'!M398*U398,"")</f>
        <v>0</v>
      </c>
      <c r="U398">
        <f>IF('Schritt 2a Wärmeverbr. Kat. 1-4'!J398="","",'Schritt 2a Wärmeverbr. Kat. 1-4'!J398/100)</f>
        <v>0</v>
      </c>
      <c r="V398" s="36" t="str">
        <f>IF('Schritt 2a Wärmeverbr. Kat. 1-4'!K398&lt;&gt;"",DATE(YEAR('Schritt 2a Wärmeverbr. Kat. 1-4'!K398),MONTH('Schritt 2a Wärmeverbr. Kat. 1-4'!K398),1),"")</f>
        <v/>
      </c>
      <c r="W398" t="str">
        <f>IFERROR(IF(AA398=1,0,S398*Witterungsbereinigung!F391+'Schritt 2a Wärmeverbr. Kat. 1-4'!T398),"")</f>
        <v/>
      </c>
      <c r="X398">
        <f t="shared" si="53"/>
        <v>0</v>
      </c>
      <c r="Y398">
        <f t="shared" si="54"/>
        <v>1</v>
      </c>
      <c r="Z398" t="b">
        <f t="shared" si="51"/>
        <v>1</v>
      </c>
      <c r="AA398" t="str">
        <f t="shared" si="52"/>
        <v/>
      </c>
      <c r="AB398" s="234" t="str">
        <f t="shared" si="55"/>
        <v/>
      </c>
    </row>
    <row r="399" spans="1:28" x14ac:dyDescent="0.25">
      <c r="A399" s="486">
        <v>390</v>
      </c>
      <c r="B399" s="550"/>
      <c r="C399" s="71"/>
      <c r="D399" s="71"/>
      <c r="E399" s="638"/>
      <c r="F399" s="447"/>
      <c r="G399" s="448"/>
      <c r="H399" s="221"/>
      <c r="I399" s="125"/>
      <c r="J399" s="191">
        <f>IFERROR(IF(I399="zentral",VLOOKUP(D399,Gebäudekat.!$C$6:$F$72,4,FALSE),0),0)</f>
        <v>0</v>
      </c>
      <c r="K399" s="65"/>
      <c r="L399" s="61"/>
      <c r="M399" s="168"/>
      <c r="N399" s="113" t="str">
        <f>IFERROR(IF(Witterungsbereinigung!F392="","",(W399)),"")</f>
        <v/>
      </c>
      <c r="O399" s="38" t="str">
        <f t="shared" si="49"/>
        <v/>
      </c>
      <c r="P399" s="114" t="str">
        <f t="shared" si="50"/>
        <v/>
      </c>
      <c r="Q399" s="101" t="str">
        <f>IFERROR(IF($P399="","",($P399/VLOOKUP($D399,Gebäudekat.!$C$6:$D$72,2,FALSE))-1),"k.A.")</f>
        <v/>
      </c>
      <c r="R399" t="str">
        <f>IFERROR(VLOOKUP('Schritt 2a Wärmeverbr. Kat. 1-4'!$D399,Gebäudekat.!$C$6:$G$72,5,FALSE),"")</f>
        <v/>
      </c>
      <c r="S399">
        <f>IFERROR(('Schritt 2a Wärmeverbr. Kat. 1-4'!M399-(M399*U399)),"")</f>
        <v>0</v>
      </c>
      <c r="T399">
        <f>IFERROR('Schritt 2a Wärmeverbr. Kat. 1-4'!M399*U399,"")</f>
        <v>0</v>
      </c>
      <c r="U399">
        <f>IF('Schritt 2a Wärmeverbr. Kat. 1-4'!J399="","",'Schritt 2a Wärmeverbr. Kat. 1-4'!J399/100)</f>
        <v>0</v>
      </c>
      <c r="V399" s="36" t="str">
        <f>IF('Schritt 2a Wärmeverbr. Kat. 1-4'!K399&lt;&gt;"",DATE(YEAR('Schritt 2a Wärmeverbr. Kat. 1-4'!K399),MONTH('Schritt 2a Wärmeverbr. Kat. 1-4'!K399),1),"")</f>
        <v/>
      </c>
      <c r="W399" t="str">
        <f>IFERROR(IF(AA399=1,0,S399*Witterungsbereinigung!F392+'Schritt 2a Wärmeverbr. Kat. 1-4'!T399),"")</f>
        <v/>
      </c>
      <c r="X399">
        <f t="shared" si="53"/>
        <v>0</v>
      </c>
      <c r="Y399">
        <f t="shared" si="54"/>
        <v>1</v>
      </c>
      <c r="Z399" t="b">
        <f t="shared" si="51"/>
        <v>1</v>
      </c>
      <c r="AA399" t="str">
        <f t="shared" si="52"/>
        <v/>
      </c>
      <c r="AB399" s="234" t="str">
        <f t="shared" si="55"/>
        <v/>
      </c>
    </row>
    <row r="400" spans="1:28" x14ac:dyDescent="0.25">
      <c r="A400" s="486">
        <v>391</v>
      </c>
      <c r="B400" s="550"/>
      <c r="C400" s="71"/>
      <c r="D400" s="71"/>
      <c r="E400" s="638"/>
      <c r="F400" s="447"/>
      <c r="G400" s="448"/>
      <c r="H400" s="221"/>
      <c r="I400" s="125"/>
      <c r="J400" s="191">
        <f>IFERROR(IF(I400="zentral",VLOOKUP(D400,Gebäudekat.!$C$6:$F$72,4,FALSE),0),0)</f>
        <v>0</v>
      </c>
      <c r="K400" s="65"/>
      <c r="L400" s="61"/>
      <c r="M400" s="168"/>
      <c r="N400" s="113" t="str">
        <f>IFERROR(IF(Witterungsbereinigung!F393="","",(W400)),"")</f>
        <v/>
      </c>
      <c r="O400" s="38" t="str">
        <f t="shared" si="49"/>
        <v/>
      </c>
      <c r="P400" s="114" t="str">
        <f t="shared" si="50"/>
        <v/>
      </c>
      <c r="Q400" s="101" t="str">
        <f>IFERROR(IF($P400="","",($P400/VLOOKUP($D400,Gebäudekat.!$C$6:$D$72,2,FALSE))-1),"k.A.")</f>
        <v/>
      </c>
      <c r="R400" t="str">
        <f>IFERROR(VLOOKUP('Schritt 2a Wärmeverbr. Kat. 1-4'!$D400,Gebäudekat.!$C$6:$G$72,5,FALSE),"")</f>
        <v/>
      </c>
      <c r="S400">
        <f>IFERROR(('Schritt 2a Wärmeverbr. Kat. 1-4'!M400-(M400*U400)),"")</f>
        <v>0</v>
      </c>
      <c r="T400">
        <f>IFERROR('Schritt 2a Wärmeverbr. Kat. 1-4'!M400*U400,"")</f>
        <v>0</v>
      </c>
      <c r="U400">
        <f>IF('Schritt 2a Wärmeverbr. Kat. 1-4'!J400="","",'Schritt 2a Wärmeverbr. Kat. 1-4'!J400/100)</f>
        <v>0</v>
      </c>
      <c r="V400" s="36" t="str">
        <f>IF('Schritt 2a Wärmeverbr. Kat. 1-4'!K400&lt;&gt;"",DATE(YEAR('Schritt 2a Wärmeverbr. Kat. 1-4'!K400),MONTH('Schritt 2a Wärmeverbr. Kat. 1-4'!K400),1),"")</f>
        <v/>
      </c>
      <c r="W400" t="str">
        <f>IFERROR(IF(AA400=1,0,S400*Witterungsbereinigung!F393+'Schritt 2a Wärmeverbr. Kat. 1-4'!T400),"")</f>
        <v/>
      </c>
      <c r="X400">
        <f t="shared" si="53"/>
        <v>0</v>
      </c>
      <c r="Y400">
        <f t="shared" si="54"/>
        <v>1</v>
      </c>
      <c r="Z400" t="b">
        <f t="shared" si="51"/>
        <v>1</v>
      </c>
      <c r="AA400" t="str">
        <f t="shared" si="52"/>
        <v/>
      </c>
      <c r="AB400" s="234" t="str">
        <f t="shared" si="55"/>
        <v/>
      </c>
    </row>
    <row r="401" spans="1:28" x14ac:dyDescent="0.25">
      <c r="A401" s="486">
        <v>392</v>
      </c>
      <c r="B401" s="550"/>
      <c r="C401" s="71"/>
      <c r="D401" s="71"/>
      <c r="E401" s="638"/>
      <c r="F401" s="447"/>
      <c r="G401" s="448"/>
      <c r="H401" s="221"/>
      <c r="I401" s="125"/>
      <c r="J401" s="191">
        <f>IFERROR(IF(I401="zentral",VLOOKUP(D401,Gebäudekat.!$C$6:$F$72,4,FALSE),0),0)</f>
        <v>0</v>
      </c>
      <c r="K401" s="65"/>
      <c r="L401" s="61"/>
      <c r="M401" s="168"/>
      <c r="N401" s="113" t="str">
        <f>IFERROR(IF(Witterungsbereinigung!F394="","",(W401)),"")</f>
        <v/>
      </c>
      <c r="O401" s="38" t="str">
        <f t="shared" si="49"/>
        <v/>
      </c>
      <c r="P401" s="114" t="str">
        <f t="shared" si="50"/>
        <v/>
      </c>
      <c r="Q401" s="101" t="str">
        <f>IFERROR(IF($P401="","",($P401/VLOOKUP($D401,Gebäudekat.!$C$6:$D$72,2,FALSE))-1),"k.A.")</f>
        <v/>
      </c>
      <c r="R401" t="str">
        <f>IFERROR(VLOOKUP('Schritt 2a Wärmeverbr. Kat. 1-4'!$D401,Gebäudekat.!$C$6:$G$72,5,FALSE),"")</f>
        <v/>
      </c>
      <c r="S401">
        <f>IFERROR(('Schritt 2a Wärmeverbr. Kat. 1-4'!M401-(M401*U401)),"")</f>
        <v>0</v>
      </c>
      <c r="T401">
        <f>IFERROR('Schritt 2a Wärmeverbr. Kat. 1-4'!M401*U401,"")</f>
        <v>0</v>
      </c>
      <c r="U401">
        <f>IF('Schritt 2a Wärmeverbr. Kat. 1-4'!J401="","",'Schritt 2a Wärmeverbr. Kat. 1-4'!J401/100)</f>
        <v>0</v>
      </c>
      <c r="V401" s="36" t="str">
        <f>IF('Schritt 2a Wärmeverbr. Kat. 1-4'!K401&lt;&gt;"",DATE(YEAR('Schritt 2a Wärmeverbr. Kat. 1-4'!K401),MONTH('Schritt 2a Wärmeverbr. Kat. 1-4'!K401),1),"")</f>
        <v/>
      </c>
      <c r="W401" t="str">
        <f>IFERROR(IF(AA401=1,0,S401*Witterungsbereinigung!F394+'Schritt 2a Wärmeverbr. Kat. 1-4'!T401),"")</f>
        <v/>
      </c>
      <c r="X401">
        <f t="shared" si="53"/>
        <v>0</v>
      </c>
      <c r="Y401">
        <f t="shared" si="54"/>
        <v>1</v>
      </c>
      <c r="Z401" t="b">
        <f t="shared" si="51"/>
        <v>1</v>
      </c>
      <c r="AA401" t="str">
        <f t="shared" si="52"/>
        <v/>
      </c>
      <c r="AB401" s="234" t="str">
        <f t="shared" si="55"/>
        <v/>
      </c>
    </row>
    <row r="402" spans="1:28" x14ac:dyDescent="0.25">
      <c r="A402" s="486">
        <v>393</v>
      </c>
      <c r="B402" s="550"/>
      <c r="C402" s="71"/>
      <c r="D402" s="71"/>
      <c r="E402" s="638"/>
      <c r="F402" s="447"/>
      <c r="G402" s="448"/>
      <c r="H402" s="221"/>
      <c r="I402" s="125"/>
      <c r="J402" s="191">
        <f>IFERROR(IF(I402="zentral",VLOOKUP(D402,Gebäudekat.!$C$6:$F$72,4,FALSE),0),0)</f>
        <v>0</v>
      </c>
      <c r="K402" s="65"/>
      <c r="L402" s="61"/>
      <c r="M402" s="168"/>
      <c r="N402" s="113" t="str">
        <f>IFERROR(IF(Witterungsbereinigung!F395="","",(W402)),"")</f>
        <v/>
      </c>
      <c r="O402" s="38" t="str">
        <f t="shared" si="49"/>
        <v/>
      </c>
      <c r="P402" s="114" t="str">
        <f t="shared" si="50"/>
        <v/>
      </c>
      <c r="Q402" s="101" t="str">
        <f>IFERROR(IF($P402="","",($P402/VLOOKUP($D402,Gebäudekat.!$C$6:$D$72,2,FALSE))-1),"k.A.")</f>
        <v/>
      </c>
      <c r="R402" t="str">
        <f>IFERROR(VLOOKUP('Schritt 2a Wärmeverbr. Kat. 1-4'!$D402,Gebäudekat.!$C$6:$G$72,5,FALSE),"")</f>
        <v/>
      </c>
      <c r="S402">
        <f>IFERROR(('Schritt 2a Wärmeverbr. Kat. 1-4'!M402-(M402*U402)),"")</f>
        <v>0</v>
      </c>
      <c r="T402">
        <f>IFERROR('Schritt 2a Wärmeverbr. Kat. 1-4'!M402*U402,"")</f>
        <v>0</v>
      </c>
      <c r="U402">
        <f>IF('Schritt 2a Wärmeverbr. Kat. 1-4'!J402="","",'Schritt 2a Wärmeverbr. Kat. 1-4'!J402/100)</f>
        <v>0</v>
      </c>
      <c r="V402" s="36" t="str">
        <f>IF('Schritt 2a Wärmeverbr. Kat. 1-4'!K402&lt;&gt;"",DATE(YEAR('Schritt 2a Wärmeverbr. Kat. 1-4'!K402),MONTH('Schritt 2a Wärmeverbr. Kat. 1-4'!K402),1),"")</f>
        <v/>
      </c>
      <c r="W402" t="str">
        <f>IFERROR(IF(AA402=1,0,S402*Witterungsbereinigung!F395+'Schritt 2a Wärmeverbr. Kat. 1-4'!T402),"")</f>
        <v/>
      </c>
      <c r="X402">
        <f t="shared" si="53"/>
        <v>0</v>
      </c>
      <c r="Y402">
        <f t="shared" si="54"/>
        <v>1</v>
      </c>
      <c r="Z402" t="b">
        <f t="shared" si="51"/>
        <v>1</v>
      </c>
      <c r="AA402" t="str">
        <f t="shared" si="52"/>
        <v/>
      </c>
      <c r="AB402" s="234" t="str">
        <f t="shared" si="55"/>
        <v/>
      </c>
    </row>
    <row r="403" spans="1:28" x14ac:dyDescent="0.25">
      <c r="A403" s="486">
        <v>394</v>
      </c>
      <c r="B403" s="550"/>
      <c r="C403" s="71"/>
      <c r="D403" s="71"/>
      <c r="E403" s="638"/>
      <c r="F403" s="447"/>
      <c r="G403" s="448"/>
      <c r="H403" s="221"/>
      <c r="I403" s="125"/>
      <c r="J403" s="191">
        <f>IFERROR(IF(I403="zentral",VLOOKUP(D403,Gebäudekat.!$C$6:$F$72,4,FALSE),0),0)</f>
        <v>0</v>
      </c>
      <c r="K403" s="65"/>
      <c r="L403" s="61"/>
      <c r="M403" s="168"/>
      <c r="N403" s="113" t="str">
        <f>IFERROR(IF(Witterungsbereinigung!F396="","",(W403)),"")</f>
        <v/>
      </c>
      <c r="O403" s="38" t="str">
        <f t="shared" si="49"/>
        <v/>
      </c>
      <c r="P403" s="114" t="str">
        <f t="shared" si="50"/>
        <v/>
      </c>
      <c r="Q403" s="101" t="str">
        <f>IFERROR(IF($P403="","",($P403/VLOOKUP($D403,Gebäudekat.!$C$6:$D$72,2,FALSE))-1),"k.A.")</f>
        <v/>
      </c>
      <c r="R403" t="str">
        <f>IFERROR(VLOOKUP('Schritt 2a Wärmeverbr. Kat. 1-4'!$D403,Gebäudekat.!$C$6:$G$72,5,FALSE),"")</f>
        <v/>
      </c>
      <c r="S403">
        <f>IFERROR(('Schritt 2a Wärmeverbr. Kat. 1-4'!M403-(M403*U403)),"")</f>
        <v>0</v>
      </c>
      <c r="T403">
        <f>IFERROR('Schritt 2a Wärmeverbr. Kat. 1-4'!M403*U403,"")</f>
        <v>0</v>
      </c>
      <c r="U403">
        <f>IF('Schritt 2a Wärmeverbr. Kat. 1-4'!J403="","",'Schritt 2a Wärmeverbr. Kat. 1-4'!J403/100)</f>
        <v>0</v>
      </c>
      <c r="V403" s="36" t="str">
        <f>IF('Schritt 2a Wärmeverbr. Kat. 1-4'!K403&lt;&gt;"",DATE(YEAR('Schritt 2a Wärmeverbr. Kat. 1-4'!K403),MONTH('Schritt 2a Wärmeverbr. Kat. 1-4'!K403),1),"")</f>
        <v/>
      </c>
      <c r="W403" t="str">
        <f>IFERROR(IF(AA403=1,0,S403*Witterungsbereinigung!F396+'Schritt 2a Wärmeverbr. Kat. 1-4'!T403),"")</f>
        <v/>
      </c>
      <c r="X403">
        <f t="shared" si="53"/>
        <v>0</v>
      </c>
      <c r="Y403">
        <f t="shared" si="54"/>
        <v>1</v>
      </c>
      <c r="Z403" t="b">
        <f t="shared" si="51"/>
        <v>1</v>
      </c>
      <c r="AA403" t="str">
        <f t="shared" si="52"/>
        <v/>
      </c>
      <c r="AB403" s="234" t="str">
        <f t="shared" si="55"/>
        <v/>
      </c>
    </row>
    <row r="404" spans="1:28" x14ac:dyDescent="0.25">
      <c r="A404" s="486">
        <v>395</v>
      </c>
      <c r="B404" s="550"/>
      <c r="C404" s="71"/>
      <c r="D404" s="71"/>
      <c r="E404" s="638"/>
      <c r="F404" s="447"/>
      <c r="G404" s="448"/>
      <c r="H404" s="221"/>
      <c r="I404" s="125"/>
      <c r="J404" s="191">
        <f>IFERROR(IF(I404="zentral",VLOOKUP(D404,Gebäudekat.!$C$6:$F$72,4,FALSE),0),0)</f>
        <v>0</v>
      </c>
      <c r="K404" s="65"/>
      <c r="L404" s="61"/>
      <c r="M404" s="168"/>
      <c r="N404" s="113" t="str">
        <f>IFERROR(IF(Witterungsbereinigung!F397="","",(W404)),"")</f>
        <v/>
      </c>
      <c r="O404" s="38" t="str">
        <f t="shared" si="49"/>
        <v/>
      </c>
      <c r="P404" s="114" t="str">
        <f t="shared" si="50"/>
        <v/>
      </c>
      <c r="Q404" s="101" t="str">
        <f>IFERROR(IF($P404="","",($P404/VLOOKUP($D404,Gebäudekat.!$C$6:$D$72,2,FALSE))-1),"k.A.")</f>
        <v/>
      </c>
      <c r="R404" t="str">
        <f>IFERROR(VLOOKUP('Schritt 2a Wärmeverbr. Kat. 1-4'!$D404,Gebäudekat.!$C$6:$G$72,5,FALSE),"")</f>
        <v/>
      </c>
      <c r="S404">
        <f>IFERROR(('Schritt 2a Wärmeverbr. Kat. 1-4'!M404-(M404*U404)),"")</f>
        <v>0</v>
      </c>
      <c r="T404">
        <f>IFERROR('Schritt 2a Wärmeverbr. Kat. 1-4'!M404*U404,"")</f>
        <v>0</v>
      </c>
      <c r="U404">
        <f>IF('Schritt 2a Wärmeverbr. Kat. 1-4'!J404="","",'Schritt 2a Wärmeverbr. Kat. 1-4'!J404/100)</f>
        <v>0</v>
      </c>
      <c r="V404" s="36" t="str">
        <f>IF('Schritt 2a Wärmeverbr. Kat. 1-4'!K404&lt;&gt;"",DATE(YEAR('Schritt 2a Wärmeverbr. Kat. 1-4'!K404),MONTH('Schritt 2a Wärmeverbr. Kat. 1-4'!K404),1),"")</f>
        <v/>
      </c>
      <c r="W404" t="str">
        <f>IFERROR(IF(AA404=1,0,S404*Witterungsbereinigung!F397+'Schritt 2a Wärmeverbr. Kat. 1-4'!T404),"")</f>
        <v/>
      </c>
      <c r="X404">
        <f t="shared" si="53"/>
        <v>0</v>
      </c>
      <c r="Y404">
        <f t="shared" si="54"/>
        <v>1</v>
      </c>
      <c r="Z404" t="b">
        <f t="shared" si="51"/>
        <v>1</v>
      </c>
      <c r="AA404" t="str">
        <f t="shared" si="52"/>
        <v/>
      </c>
      <c r="AB404" s="234" t="str">
        <f t="shared" si="55"/>
        <v/>
      </c>
    </row>
    <row r="405" spans="1:28" x14ac:dyDescent="0.25">
      <c r="A405" s="486">
        <v>396</v>
      </c>
      <c r="B405" s="550"/>
      <c r="C405" s="71"/>
      <c r="D405" s="71"/>
      <c r="E405" s="638"/>
      <c r="F405" s="447"/>
      <c r="G405" s="448"/>
      <c r="H405" s="221"/>
      <c r="I405" s="125"/>
      <c r="J405" s="191">
        <f>IFERROR(IF(I405="zentral",VLOOKUP(D405,Gebäudekat.!$C$6:$F$72,4,FALSE),0),0)</f>
        <v>0</v>
      </c>
      <c r="K405" s="65"/>
      <c r="L405" s="61"/>
      <c r="M405" s="168"/>
      <c r="N405" s="113" t="str">
        <f>IFERROR(IF(Witterungsbereinigung!F398="","",(W405)),"")</f>
        <v/>
      </c>
      <c r="O405" s="38" t="str">
        <f t="shared" si="49"/>
        <v/>
      </c>
      <c r="P405" s="114" t="str">
        <f t="shared" si="50"/>
        <v/>
      </c>
      <c r="Q405" s="101" t="str">
        <f>IFERROR(IF($P405="","",($P405/VLOOKUP($D405,Gebäudekat.!$C$6:$D$72,2,FALSE))-1),"k.A.")</f>
        <v/>
      </c>
      <c r="R405" t="str">
        <f>IFERROR(VLOOKUP('Schritt 2a Wärmeverbr. Kat. 1-4'!$D405,Gebäudekat.!$C$6:$G$72,5,FALSE),"")</f>
        <v/>
      </c>
      <c r="S405">
        <f>IFERROR(('Schritt 2a Wärmeverbr. Kat. 1-4'!M405-(M405*U405)),"")</f>
        <v>0</v>
      </c>
      <c r="T405">
        <f>IFERROR('Schritt 2a Wärmeverbr. Kat. 1-4'!M405*U405,"")</f>
        <v>0</v>
      </c>
      <c r="U405">
        <f>IF('Schritt 2a Wärmeverbr. Kat. 1-4'!J405="","",'Schritt 2a Wärmeverbr. Kat. 1-4'!J405/100)</f>
        <v>0</v>
      </c>
      <c r="V405" s="36" t="str">
        <f>IF('Schritt 2a Wärmeverbr. Kat. 1-4'!K405&lt;&gt;"",DATE(YEAR('Schritt 2a Wärmeverbr. Kat. 1-4'!K405),MONTH('Schritt 2a Wärmeverbr. Kat. 1-4'!K405),1),"")</f>
        <v/>
      </c>
      <c r="W405" t="str">
        <f>IFERROR(IF(AA405=1,0,S405*Witterungsbereinigung!F398+'Schritt 2a Wärmeverbr. Kat. 1-4'!T405),"")</f>
        <v/>
      </c>
      <c r="X405">
        <f t="shared" si="53"/>
        <v>0</v>
      </c>
      <c r="Y405">
        <f t="shared" si="54"/>
        <v>1</v>
      </c>
      <c r="Z405" t="b">
        <f t="shared" si="51"/>
        <v>1</v>
      </c>
      <c r="AA405" t="str">
        <f t="shared" si="52"/>
        <v/>
      </c>
      <c r="AB405" s="234" t="str">
        <f t="shared" si="55"/>
        <v/>
      </c>
    </row>
    <row r="406" spans="1:28" x14ac:dyDescent="0.25">
      <c r="A406" s="486">
        <v>397</v>
      </c>
      <c r="B406" s="550"/>
      <c r="C406" s="71"/>
      <c r="D406" s="71"/>
      <c r="E406" s="638"/>
      <c r="F406" s="447"/>
      <c r="G406" s="448"/>
      <c r="H406" s="221"/>
      <c r="I406" s="125"/>
      <c r="J406" s="191">
        <f>IFERROR(IF(I406="zentral",VLOOKUP(D406,Gebäudekat.!$C$6:$F$72,4,FALSE),0),0)</f>
        <v>0</v>
      </c>
      <c r="K406" s="65"/>
      <c r="L406" s="61"/>
      <c r="M406" s="168"/>
      <c r="N406" s="113" t="str">
        <f>IFERROR(IF(Witterungsbereinigung!F399="","",(W406)),"")</f>
        <v/>
      </c>
      <c r="O406" s="38" t="str">
        <f t="shared" si="49"/>
        <v/>
      </c>
      <c r="P406" s="114" t="str">
        <f t="shared" si="50"/>
        <v/>
      </c>
      <c r="Q406" s="101" t="str">
        <f>IFERROR(IF($P406="","",($P406/VLOOKUP($D406,Gebäudekat.!$C$6:$D$72,2,FALSE))-1),"k.A.")</f>
        <v/>
      </c>
      <c r="R406" t="str">
        <f>IFERROR(VLOOKUP('Schritt 2a Wärmeverbr. Kat. 1-4'!$D406,Gebäudekat.!$C$6:$G$72,5,FALSE),"")</f>
        <v/>
      </c>
      <c r="S406">
        <f>IFERROR(('Schritt 2a Wärmeverbr. Kat. 1-4'!M406-(M406*U406)),"")</f>
        <v>0</v>
      </c>
      <c r="T406">
        <f>IFERROR('Schritt 2a Wärmeverbr. Kat. 1-4'!M406*U406,"")</f>
        <v>0</v>
      </c>
      <c r="U406">
        <f>IF('Schritt 2a Wärmeverbr. Kat. 1-4'!J406="","",'Schritt 2a Wärmeverbr. Kat. 1-4'!J406/100)</f>
        <v>0</v>
      </c>
      <c r="V406" s="36" t="str">
        <f>IF('Schritt 2a Wärmeverbr. Kat. 1-4'!K406&lt;&gt;"",DATE(YEAR('Schritt 2a Wärmeverbr. Kat. 1-4'!K406),MONTH('Schritt 2a Wärmeverbr. Kat. 1-4'!K406),1),"")</f>
        <v/>
      </c>
      <c r="W406" t="str">
        <f>IFERROR(IF(AA406=1,0,S406*Witterungsbereinigung!F399+'Schritt 2a Wärmeverbr. Kat. 1-4'!T406),"")</f>
        <v/>
      </c>
      <c r="X406">
        <f t="shared" si="53"/>
        <v>0</v>
      </c>
      <c r="Y406">
        <f t="shared" si="54"/>
        <v>1</v>
      </c>
      <c r="Z406" t="b">
        <f t="shared" si="51"/>
        <v>1</v>
      </c>
      <c r="AA406" t="str">
        <f t="shared" si="52"/>
        <v/>
      </c>
      <c r="AB406" s="234" t="str">
        <f t="shared" si="55"/>
        <v/>
      </c>
    </row>
    <row r="407" spans="1:28" x14ac:dyDescent="0.25">
      <c r="A407" s="486">
        <v>398</v>
      </c>
      <c r="B407" s="550"/>
      <c r="C407" s="71"/>
      <c r="D407" s="71"/>
      <c r="E407" s="638"/>
      <c r="F407" s="447"/>
      <c r="G407" s="448"/>
      <c r="H407" s="221"/>
      <c r="I407" s="125"/>
      <c r="J407" s="191">
        <f>IFERROR(IF(I407="zentral",VLOOKUP(D407,Gebäudekat.!$C$6:$F$72,4,FALSE),0),0)</f>
        <v>0</v>
      </c>
      <c r="K407" s="65"/>
      <c r="L407" s="61"/>
      <c r="M407" s="168"/>
      <c r="N407" s="113" t="str">
        <f>IFERROR(IF(Witterungsbereinigung!F400="","",(W407)),"")</f>
        <v/>
      </c>
      <c r="O407" s="38" t="str">
        <f t="shared" si="49"/>
        <v/>
      </c>
      <c r="P407" s="114" t="str">
        <f t="shared" si="50"/>
        <v/>
      </c>
      <c r="Q407" s="101" t="str">
        <f>IFERROR(IF($P407="","",($P407/VLOOKUP($D407,Gebäudekat.!$C$6:$D$72,2,FALSE))-1),"k.A.")</f>
        <v/>
      </c>
      <c r="R407" t="str">
        <f>IFERROR(VLOOKUP('Schritt 2a Wärmeverbr. Kat. 1-4'!$D407,Gebäudekat.!$C$6:$G$72,5,FALSE),"")</f>
        <v/>
      </c>
      <c r="S407">
        <f>IFERROR(('Schritt 2a Wärmeverbr. Kat. 1-4'!M407-(M407*U407)),"")</f>
        <v>0</v>
      </c>
      <c r="T407">
        <f>IFERROR('Schritt 2a Wärmeverbr. Kat. 1-4'!M407*U407,"")</f>
        <v>0</v>
      </c>
      <c r="U407">
        <f>IF('Schritt 2a Wärmeverbr. Kat. 1-4'!J407="","",'Schritt 2a Wärmeverbr. Kat. 1-4'!J407/100)</f>
        <v>0</v>
      </c>
      <c r="V407" s="36" t="str">
        <f>IF('Schritt 2a Wärmeverbr. Kat. 1-4'!K407&lt;&gt;"",DATE(YEAR('Schritt 2a Wärmeverbr. Kat. 1-4'!K407),MONTH('Schritt 2a Wärmeverbr. Kat. 1-4'!K407),1),"")</f>
        <v/>
      </c>
      <c r="W407" t="str">
        <f>IFERROR(IF(AA407=1,0,S407*Witterungsbereinigung!F400+'Schritt 2a Wärmeverbr. Kat. 1-4'!T407),"")</f>
        <v/>
      </c>
      <c r="X407">
        <f t="shared" si="53"/>
        <v>0</v>
      </c>
      <c r="Y407">
        <f t="shared" si="54"/>
        <v>1</v>
      </c>
      <c r="Z407" t="b">
        <f t="shared" si="51"/>
        <v>1</v>
      </c>
      <c r="AA407" t="str">
        <f t="shared" si="52"/>
        <v/>
      </c>
      <c r="AB407" s="234" t="str">
        <f t="shared" si="55"/>
        <v/>
      </c>
    </row>
    <row r="408" spans="1:28" x14ac:dyDescent="0.25">
      <c r="A408" s="486">
        <v>399</v>
      </c>
      <c r="B408" s="550"/>
      <c r="C408" s="71"/>
      <c r="D408" s="71"/>
      <c r="E408" s="638"/>
      <c r="F408" s="447"/>
      <c r="G408" s="448"/>
      <c r="H408" s="221"/>
      <c r="I408" s="125"/>
      <c r="J408" s="191">
        <f>IFERROR(IF(I408="zentral",VLOOKUP(D408,Gebäudekat.!$C$6:$F$72,4,FALSE),0),0)</f>
        <v>0</v>
      </c>
      <c r="K408" s="65"/>
      <c r="L408" s="61"/>
      <c r="M408" s="168"/>
      <c r="N408" s="113" t="str">
        <f>IFERROR(IF(Witterungsbereinigung!F401="","",(W408)),"")</f>
        <v/>
      </c>
      <c r="O408" s="38" t="str">
        <f t="shared" si="49"/>
        <v/>
      </c>
      <c r="P408" s="114" t="str">
        <f t="shared" si="50"/>
        <v/>
      </c>
      <c r="Q408" s="101" t="str">
        <f>IFERROR(IF($P408="","",($P408/VLOOKUP($D408,Gebäudekat.!$C$6:$D$72,2,FALSE))-1),"k.A.")</f>
        <v/>
      </c>
      <c r="R408" t="str">
        <f>IFERROR(VLOOKUP('Schritt 2a Wärmeverbr. Kat. 1-4'!$D408,Gebäudekat.!$C$6:$G$72,5,FALSE),"")</f>
        <v/>
      </c>
      <c r="S408">
        <f>IFERROR(('Schritt 2a Wärmeverbr. Kat. 1-4'!M408-(M408*U408)),"")</f>
        <v>0</v>
      </c>
      <c r="T408">
        <f>IFERROR('Schritt 2a Wärmeverbr. Kat. 1-4'!M408*U408,"")</f>
        <v>0</v>
      </c>
      <c r="U408">
        <f>IF('Schritt 2a Wärmeverbr. Kat. 1-4'!J408="","",'Schritt 2a Wärmeverbr. Kat. 1-4'!J408/100)</f>
        <v>0</v>
      </c>
      <c r="V408" s="36" t="str">
        <f>IF('Schritt 2a Wärmeverbr. Kat. 1-4'!K408&lt;&gt;"",DATE(YEAR('Schritt 2a Wärmeverbr. Kat. 1-4'!K408),MONTH('Schritt 2a Wärmeverbr. Kat. 1-4'!K408),1),"")</f>
        <v/>
      </c>
      <c r="W408" t="str">
        <f>IFERROR(IF(AA408=1,0,S408*Witterungsbereinigung!F401+'Schritt 2a Wärmeverbr. Kat. 1-4'!T408),"")</f>
        <v/>
      </c>
      <c r="X408">
        <f t="shared" si="53"/>
        <v>0</v>
      </c>
      <c r="Y408">
        <f t="shared" si="54"/>
        <v>1</v>
      </c>
      <c r="Z408" t="b">
        <f t="shared" si="51"/>
        <v>1</v>
      </c>
      <c r="AA408" t="str">
        <f t="shared" si="52"/>
        <v/>
      </c>
      <c r="AB408" s="234" t="str">
        <f t="shared" si="55"/>
        <v/>
      </c>
    </row>
    <row r="409" spans="1:28" x14ac:dyDescent="0.25">
      <c r="A409" s="486">
        <v>400</v>
      </c>
      <c r="B409" s="550"/>
      <c r="C409" s="71"/>
      <c r="D409" s="71"/>
      <c r="E409" s="638"/>
      <c r="F409" s="447"/>
      <c r="G409" s="448"/>
      <c r="H409" s="221"/>
      <c r="I409" s="125"/>
      <c r="J409" s="191">
        <f>IFERROR(IF(I409="zentral",VLOOKUP(D409,Gebäudekat.!$C$6:$F$72,4,FALSE),0),0)</f>
        <v>0</v>
      </c>
      <c r="K409" s="65"/>
      <c r="L409" s="61"/>
      <c r="M409" s="168"/>
      <c r="N409" s="113" t="str">
        <f>IFERROR(IF(Witterungsbereinigung!F402="","",(W409)),"")</f>
        <v/>
      </c>
      <c r="O409" s="38" t="str">
        <f t="shared" si="49"/>
        <v/>
      </c>
      <c r="P409" s="114" t="str">
        <f t="shared" si="50"/>
        <v/>
      </c>
      <c r="Q409" s="101" t="str">
        <f>IFERROR(IF($P409="","",($P409/VLOOKUP($D409,Gebäudekat.!$C$6:$D$72,2,FALSE))-1),"k.A.")</f>
        <v/>
      </c>
      <c r="R409" t="str">
        <f>IFERROR(VLOOKUP('Schritt 2a Wärmeverbr. Kat. 1-4'!$D409,Gebäudekat.!$C$6:$G$72,5,FALSE),"")</f>
        <v/>
      </c>
      <c r="S409">
        <f>IFERROR(('Schritt 2a Wärmeverbr. Kat. 1-4'!M409-(M409*U409)),"")</f>
        <v>0</v>
      </c>
      <c r="T409">
        <f>IFERROR('Schritt 2a Wärmeverbr. Kat. 1-4'!M409*U409,"")</f>
        <v>0</v>
      </c>
      <c r="U409">
        <f>IF('Schritt 2a Wärmeverbr. Kat. 1-4'!J409="","",'Schritt 2a Wärmeverbr. Kat. 1-4'!J409/100)</f>
        <v>0</v>
      </c>
      <c r="V409" s="36" t="str">
        <f>IF('Schritt 2a Wärmeverbr. Kat. 1-4'!K409&lt;&gt;"",DATE(YEAR('Schritt 2a Wärmeverbr. Kat. 1-4'!K409),MONTH('Schritt 2a Wärmeverbr. Kat. 1-4'!K409),1),"")</f>
        <v/>
      </c>
      <c r="W409" t="str">
        <f>IFERROR(IF(AA409=1,0,S409*Witterungsbereinigung!F402+'Schritt 2a Wärmeverbr. Kat. 1-4'!T409),"")</f>
        <v/>
      </c>
      <c r="X409">
        <f t="shared" si="53"/>
        <v>0</v>
      </c>
      <c r="Y409">
        <f t="shared" si="54"/>
        <v>1</v>
      </c>
      <c r="Z409" t="b">
        <f t="shared" si="51"/>
        <v>1</v>
      </c>
      <c r="AA409" t="str">
        <f t="shared" si="52"/>
        <v/>
      </c>
      <c r="AB409" s="234" t="str">
        <f t="shared" si="55"/>
        <v/>
      </c>
    </row>
    <row r="410" spans="1:28" x14ac:dyDescent="0.25">
      <c r="A410" s="486">
        <v>401</v>
      </c>
      <c r="B410" s="550"/>
      <c r="C410" s="71"/>
      <c r="D410" s="71"/>
      <c r="E410" s="638"/>
      <c r="F410" s="447"/>
      <c r="G410" s="448"/>
      <c r="H410" s="221"/>
      <c r="I410" s="125"/>
      <c r="J410" s="191">
        <f>IFERROR(IF(I410="zentral",VLOOKUP(D410,Gebäudekat.!$C$6:$F$72,4,FALSE),0),0)</f>
        <v>0</v>
      </c>
      <c r="K410" s="65"/>
      <c r="L410" s="61"/>
      <c r="M410" s="168"/>
      <c r="N410" s="113" t="str">
        <f>IFERROR(IF(Witterungsbereinigung!F403="","",(W410)),"")</f>
        <v/>
      </c>
      <c r="O410" s="38" t="str">
        <f t="shared" si="49"/>
        <v/>
      </c>
      <c r="P410" s="114" t="str">
        <f t="shared" si="50"/>
        <v/>
      </c>
      <c r="Q410" s="101" t="str">
        <f>IFERROR(IF($P410="","",($P410/VLOOKUP($D410,Gebäudekat.!$C$6:$D$72,2,FALSE))-1),"k.A.")</f>
        <v/>
      </c>
      <c r="R410" t="str">
        <f>IFERROR(VLOOKUP('Schritt 2a Wärmeverbr. Kat. 1-4'!$D410,Gebäudekat.!$C$6:$G$72,5,FALSE),"")</f>
        <v/>
      </c>
      <c r="S410">
        <f>IFERROR(('Schritt 2a Wärmeverbr. Kat. 1-4'!M410-(M410*U410)),"")</f>
        <v>0</v>
      </c>
      <c r="T410">
        <f>IFERROR('Schritt 2a Wärmeverbr. Kat. 1-4'!M410*U410,"")</f>
        <v>0</v>
      </c>
      <c r="U410">
        <f>IF('Schritt 2a Wärmeverbr. Kat. 1-4'!J410="","",'Schritt 2a Wärmeverbr. Kat. 1-4'!J410/100)</f>
        <v>0</v>
      </c>
      <c r="V410" s="36" t="str">
        <f>IF('Schritt 2a Wärmeverbr. Kat. 1-4'!K410&lt;&gt;"",DATE(YEAR('Schritt 2a Wärmeverbr. Kat. 1-4'!K410),MONTH('Schritt 2a Wärmeverbr. Kat. 1-4'!K410),1),"")</f>
        <v/>
      </c>
      <c r="W410" t="str">
        <f>IFERROR(IF(AA410=1,0,S410*Witterungsbereinigung!F403+'Schritt 2a Wärmeverbr. Kat. 1-4'!T410),"")</f>
        <v/>
      </c>
      <c r="X410">
        <f t="shared" si="53"/>
        <v>0</v>
      </c>
      <c r="Y410">
        <f t="shared" si="54"/>
        <v>1</v>
      </c>
      <c r="Z410" t="b">
        <f t="shared" si="51"/>
        <v>1</v>
      </c>
      <c r="AA410" t="str">
        <f t="shared" si="52"/>
        <v/>
      </c>
      <c r="AB410" s="234" t="str">
        <f t="shared" si="55"/>
        <v/>
      </c>
    </row>
    <row r="411" spans="1:28" x14ac:dyDescent="0.25">
      <c r="A411" s="486">
        <v>402</v>
      </c>
      <c r="B411" s="550"/>
      <c r="C411" s="71"/>
      <c r="D411" s="71"/>
      <c r="E411" s="638"/>
      <c r="F411" s="447"/>
      <c r="G411" s="448"/>
      <c r="H411" s="221"/>
      <c r="I411" s="125"/>
      <c r="J411" s="191">
        <f>IFERROR(IF(I411="zentral",VLOOKUP(D411,Gebäudekat.!$C$6:$F$72,4,FALSE),0),0)</f>
        <v>0</v>
      </c>
      <c r="K411" s="65"/>
      <c r="L411" s="61"/>
      <c r="M411" s="168"/>
      <c r="N411" s="113" t="str">
        <f>IFERROR(IF(Witterungsbereinigung!F404="","",(W411)),"")</f>
        <v/>
      </c>
      <c r="O411" s="38" t="str">
        <f t="shared" si="49"/>
        <v/>
      </c>
      <c r="P411" s="114" t="str">
        <f t="shared" si="50"/>
        <v/>
      </c>
      <c r="Q411" s="101" t="str">
        <f>IFERROR(IF($P411="","",($P411/VLOOKUP($D411,Gebäudekat.!$C$6:$D$72,2,FALSE))-1),"k.A.")</f>
        <v/>
      </c>
      <c r="R411" t="str">
        <f>IFERROR(VLOOKUP('Schritt 2a Wärmeverbr. Kat. 1-4'!$D411,Gebäudekat.!$C$6:$G$72,5,FALSE),"")</f>
        <v/>
      </c>
      <c r="S411">
        <f>IFERROR(('Schritt 2a Wärmeverbr. Kat. 1-4'!M411-(M411*U411)),"")</f>
        <v>0</v>
      </c>
      <c r="T411">
        <f>IFERROR('Schritt 2a Wärmeverbr. Kat. 1-4'!M411*U411,"")</f>
        <v>0</v>
      </c>
      <c r="U411">
        <f>IF('Schritt 2a Wärmeverbr. Kat. 1-4'!J411="","",'Schritt 2a Wärmeverbr. Kat. 1-4'!J411/100)</f>
        <v>0</v>
      </c>
      <c r="V411" s="36" t="str">
        <f>IF('Schritt 2a Wärmeverbr. Kat. 1-4'!K411&lt;&gt;"",DATE(YEAR('Schritt 2a Wärmeverbr. Kat. 1-4'!K411),MONTH('Schritt 2a Wärmeverbr. Kat. 1-4'!K411),1),"")</f>
        <v/>
      </c>
      <c r="W411" t="str">
        <f>IFERROR(IF(AA411=1,0,S411*Witterungsbereinigung!F404+'Schritt 2a Wärmeverbr. Kat. 1-4'!T411),"")</f>
        <v/>
      </c>
      <c r="X411">
        <f t="shared" si="53"/>
        <v>0</v>
      </c>
      <c r="Y411">
        <f t="shared" si="54"/>
        <v>1</v>
      </c>
      <c r="Z411" t="b">
        <f t="shared" si="51"/>
        <v>1</v>
      </c>
      <c r="AA411" t="str">
        <f t="shared" si="52"/>
        <v/>
      </c>
      <c r="AB411" s="234" t="str">
        <f t="shared" si="55"/>
        <v/>
      </c>
    </row>
    <row r="412" spans="1:28" x14ac:dyDescent="0.25">
      <c r="A412" s="486">
        <v>403</v>
      </c>
      <c r="B412" s="550"/>
      <c r="C412" s="71"/>
      <c r="D412" s="71"/>
      <c r="E412" s="638"/>
      <c r="F412" s="447"/>
      <c r="G412" s="448"/>
      <c r="H412" s="221"/>
      <c r="I412" s="125"/>
      <c r="J412" s="191">
        <f>IFERROR(IF(I412="zentral",VLOOKUP(D412,Gebäudekat.!$C$6:$F$72,4,FALSE),0),0)</f>
        <v>0</v>
      </c>
      <c r="K412" s="65"/>
      <c r="L412" s="61"/>
      <c r="M412" s="168"/>
      <c r="N412" s="113" t="str">
        <f>IFERROR(IF(Witterungsbereinigung!F405="","",(W412)),"")</f>
        <v/>
      </c>
      <c r="O412" s="38" t="str">
        <f t="shared" si="49"/>
        <v/>
      </c>
      <c r="P412" s="114" t="str">
        <f t="shared" si="50"/>
        <v/>
      </c>
      <c r="Q412" s="101" t="str">
        <f>IFERROR(IF($P412="","",($P412/VLOOKUP($D412,Gebäudekat.!$C$6:$D$72,2,FALSE))-1),"k.A.")</f>
        <v/>
      </c>
      <c r="R412" t="str">
        <f>IFERROR(VLOOKUP('Schritt 2a Wärmeverbr. Kat. 1-4'!$D412,Gebäudekat.!$C$6:$G$72,5,FALSE),"")</f>
        <v/>
      </c>
      <c r="S412">
        <f>IFERROR(('Schritt 2a Wärmeverbr. Kat. 1-4'!M412-(M412*U412)),"")</f>
        <v>0</v>
      </c>
      <c r="T412">
        <f>IFERROR('Schritt 2a Wärmeverbr. Kat. 1-4'!M412*U412,"")</f>
        <v>0</v>
      </c>
      <c r="U412">
        <f>IF('Schritt 2a Wärmeverbr. Kat. 1-4'!J412="","",'Schritt 2a Wärmeverbr. Kat. 1-4'!J412/100)</f>
        <v>0</v>
      </c>
      <c r="V412" s="36" t="str">
        <f>IF('Schritt 2a Wärmeverbr. Kat. 1-4'!K412&lt;&gt;"",DATE(YEAR('Schritt 2a Wärmeverbr. Kat. 1-4'!K412),MONTH('Schritt 2a Wärmeverbr. Kat. 1-4'!K412),1),"")</f>
        <v/>
      </c>
      <c r="W412" t="str">
        <f>IFERROR(IF(AA412=1,0,S412*Witterungsbereinigung!F405+'Schritt 2a Wärmeverbr. Kat. 1-4'!T412),"")</f>
        <v/>
      </c>
      <c r="X412">
        <f t="shared" si="53"/>
        <v>0</v>
      </c>
      <c r="Y412">
        <f t="shared" si="54"/>
        <v>1</v>
      </c>
      <c r="Z412" t="b">
        <f t="shared" si="51"/>
        <v>1</v>
      </c>
      <c r="AA412" t="str">
        <f t="shared" si="52"/>
        <v/>
      </c>
      <c r="AB412" s="234" t="str">
        <f t="shared" si="55"/>
        <v/>
      </c>
    </row>
    <row r="413" spans="1:28" x14ac:dyDescent="0.25">
      <c r="A413" s="486">
        <v>404</v>
      </c>
      <c r="B413" s="550"/>
      <c r="C413" s="71"/>
      <c r="D413" s="71"/>
      <c r="E413" s="638"/>
      <c r="F413" s="447"/>
      <c r="G413" s="448"/>
      <c r="H413" s="221"/>
      <c r="I413" s="125"/>
      <c r="J413" s="191">
        <f>IFERROR(IF(I413="zentral",VLOOKUP(D413,Gebäudekat.!$C$6:$F$72,4,FALSE),0),0)</f>
        <v>0</v>
      </c>
      <c r="K413" s="65"/>
      <c r="L413" s="61"/>
      <c r="M413" s="168"/>
      <c r="N413" s="113" t="str">
        <f>IFERROR(IF(Witterungsbereinigung!F406="","",(W413)),"")</f>
        <v/>
      </c>
      <c r="O413" s="38" t="str">
        <f t="shared" si="49"/>
        <v/>
      </c>
      <c r="P413" s="114" t="str">
        <f t="shared" si="50"/>
        <v/>
      </c>
      <c r="Q413" s="101" t="str">
        <f>IFERROR(IF($P413="","",($P413/VLOOKUP($D413,Gebäudekat.!$C$6:$D$72,2,FALSE))-1),"k.A.")</f>
        <v/>
      </c>
      <c r="R413" t="str">
        <f>IFERROR(VLOOKUP('Schritt 2a Wärmeverbr. Kat. 1-4'!$D413,Gebäudekat.!$C$6:$G$72,5,FALSE),"")</f>
        <v/>
      </c>
      <c r="S413">
        <f>IFERROR(('Schritt 2a Wärmeverbr. Kat. 1-4'!M413-(M413*U413)),"")</f>
        <v>0</v>
      </c>
      <c r="T413">
        <f>IFERROR('Schritt 2a Wärmeverbr. Kat. 1-4'!M413*U413,"")</f>
        <v>0</v>
      </c>
      <c r="U413">
        <f>IF('Schritt 2a Wärmeverbr. Kat. 1-4'!J413="","",'Schritt 2a Wärmeverbr. Kat. 1-4'!J413/100)</f>
        <v>0</v>
      </c>
      <c r="V413" s="36" t="str">
        <f>IF('Schritt 2a Wärmeverbr. Kat. 1-4'!K413&lt;&gt;"",DATE(YEAR('Schritt 2a Wärmeverbr. Kat. 1-4'!K413),MONTH('Schritt 2a Wärmeverbr. Kat. 1-4'!K413),1),"")</f>
        <v/>
      </c>
      <c r="W413" t="str">
        <f>IFERROR(IF(AA413=1,0,S413*Witterungsbereinigung!F406+'Schritt 2a Wärmeverbr. Kat. 1-4'!T413),"")</f>
        <v/>
      </c>
      <c r="X413">
        <f t="shared" si="53"/>
        <v>0</v>
      </c>
      <c r="Y413">
        <f t="shared" si="54"/>
        <v>1</v>
      </c>
      <c r="Z413" t="b">
        <f t="shared" si="51"/>
        <v>1</v>
      </c>
      <c r="AA413" t="str">
        <f t="shared" si="52"/>
        <v/>
      </c>
      <c r="AB413" s="234" t="str">
        <f t="shared" si="55"/>
        <v/>
      </c>
    </row>
    <row r="414" spans="1:28" x14ac:dyDescent="0.25">
      <c r="A414" s="486">
        <v>405</v>
      </c>
      <c r="B414" s="550"/>
      <c r="C414" s="71"/>
      <c r="D414" s="71"/>
      <c r="E414" s="638"/>
      <c r="F414" s="447"/>
      <c r="G414" s="448"/>
      <c r="H414" s="221"/>
      <c r="I414" s="125"/>
      <c r="J414" s="191">
        <f>IFERROR(IF(I414="zentral",VLOOKUP(D414,Gebäudekat.!$C$6:$F$72,4,FALSE),0),0)</f>
        <v>0</v>
      </c>
      <c r="K414" s="65"/>
      <c r="L414" s="61"/>
      <c r="M414" s="168"/>
      <c r="N414" s="113" t="str">
        <f>IFERROR(IF(Witterungsbereinigung!F407="","",(W414)),"")</f>
        <v/>
      </c>
      <c r="O414" s="38" t="str">
        <f t="shared" si="49"/>
        <v/>
      </c>
      <c r="P414" s="114" t="str">
        <f t="shared" si="50"/>
        <v/>
      </c>
      <c r="Q414" s="101" t="str">
        <f>IFERROR(IF($P414="","",($P414/VLOOKUP($D414,Gebäudekat.!$C$6:$D$72,2,FALSE))-1),"k.A.")</f>
        <v/>
      </c>
      <c r="R414" t="str">
        <f>IFERROR(VLOOKUP('Schritt 2a Wärmeverbr. Kat. 1-4'!$D414,Gebäudekat.!$C$6:$G$72,5,FALSE),"")</f>
        <v/>
      </c>
      <c r="S414">
        <f>IFERROR(('Schritt 2a Wärmeverbr. Kat. 1-4'!M414-(M414*U414)),"")</f>
        <v>0</v>
      </c>
      <c r="T414">
        <f>IFERROR('Schritt 2a Wärmeverbr. Kat. 1-4'!M414*U414,"")</f>
        <v>0</v>
      </c>
      <c r="U414">
        <f>IF('Schritt 2a Wärmeverbr. Kat. 1-4'!J414="","",'Schritt 2a Wärmeverbr. Kat. 1-4'!J414/100)</f>
        <v>0</v>
      </c>
      <c r="V414" s="36" t="str">
        <f>IF('Schritt 2a Wärmeverbr. Kat. 1-4'!K414&lt;&gt;"",DATE(YEAR('Schritt 2a Wärmeverbr. Kat. 1-4'!K414),MONTH('Schritt 2a Wärmeverbr. Kat. 1-4'!K414),1),"")</f>
        <v/>
      </c>
      <c r="W414" t="str">
        <f>IFERROR(IF(AA414=1,0,S414*Witterungsbereinigung!F407+'Schritt 2a Wärmeverbr. Kat. 1-4'!T414),"")</f>
        <v/>
      </c>
      <c r="X414">
        <f t="shared" si="53"/>
        <v>0</v>
      </c>
      <c r="Y414">
        <f t="shared" si="54"/>
        <v>1</v>
      </c>
      <c r="Z414" t="b">
        <f t="shared" si="51"/>
        <v>1</v>
      </c>
      <c r="AA414" t="str">
        <f t="shared" si="52"/>
        <v/>
      </c>
      <c r="AB414" s="234" t="str">
        <f t="shared" si="55"/>
        <v/>
      </c>
    </row>
    <row r="415" spans="1:28" x14ac:dyDescent="0.25">
      <c r="A415" s="486">
        <v>406</v>
      </c>
      <c r="B415" s="550"/>
      <c r="C415" s="71"/>
      <c r="D415" s="71"/>
      <c r="E415" s="638"/>
      <c r="F415" s="447"/>
      <c r="G415" s="448"/>
      <c r="H415" s="221"/>
      <c r="I415" s="125"/>
      <c r="J415" s="191">
        <f>IFERROR(IF(I415="zentral",VLOOKUP(D415,Gebäudekat.!$C$6:$F$72,4,FALSE),0),0)</f>
        <v>0</v>
      </c>
      <c r="K415" s="65"/>
      <c r="L415" s="61"/>
      <c r="M415" s="168"/>
      <c r="N415" s="113" t="str">
        <f>IFERROR(IF(Witterungsbereinigung!F408="","",(W415)),"")</f>
        <v/>
      </c>
      <c r="O415" s="38" t="str">
        <f t="shared" si="49"/>
        <v/>
      </c>
      <c r="P415" s="114" t="str">
        <f t="shared" si="50"/>
        <v/>
      </c>
      <c r="Q415" s="101" t="str">
        <f>IFERROR(IF($P415="","",($P415/VLOOKUP($D415,Gebäudekat.!$C$6:$D$72,2,FALSE))-1),"k.A.")</f>
        <v/>
      </c>
      <c r="R415" t="str">
        <f>IFERROR(VLOOKUP('Schritt 2a Wärmeverbr. Kat. 1-4'!$D415,Gebäudekat.!$C$6:$G$72,5,FALSE),"")</f>
        <v/>
      </c>
      <c r="S415">
        <f>IFERROR(('Schritt 2a Wärmeverbr. Kat. 1-4'!M415-(M415*U415)),"")</f>
        <v>0</v>
      </c>
      <c r="T415">
        <f>IFERROR('Schritt 2a Wärmeverbr. Kat. 1-4'!M415*U415,"")</f>
        <v>0</v>
      </c>
      <c r="U415">
        <f>IF('Schritt 2a Wärmeverbr. Kat. 1-4'!J415="","",'Schritt 2a Wärmeverbr. Kat. 1-4'!J415/100)</f>
        <v>0</v>
      </c>
      <c r="V415" s="36" t="str">
        <f>IF('Schritt 2a Wärmeverbr. Kat. 1-4'!K415&lt;&gt;"",DATE(YEAR('Schritt 2a Wärmeverbr. Kat. 1-4'!K415),MONTH('Schritt 2a Wärmeverbr. Kat. 1-4'!K415),1),"")</f>
        <v/>
      </c>
      <c r="W415" t="str">
        <f>IFERROR(IF(AA415=1,0,S415*Witterungsbereinigung!F408+'Schritt 2a Wärmeverbr. Kat. 1-4'!T415),"")</f>
        <v/>
      </c>
      <c r="X415">
        <f t="shared" si="53"/>
        <v>0</v>
      </c>
      <c r="Y415">
        <f t="shared" si="54"/>
        <v>1</v>
      </c>
      <c r="Z415" t="b">
        <f t="shared" si="51"/>
        <v>1</v>
      </c>
      <c r="AA415" t="str">
        <f t="shared" si="52"/>
        <v/>
      </c>
      <c r="AB415" s="234" t="str">
        <f t="shared" si="55"/>
        <v/>
      </c>
    </row>
    <row r="416" spans="1:28" x14ac:dyDescent="0.25">
      <c r="A416" s="486">
        <v>407</v>
      </c>
      <c r="B416" s="550"/>
      <c r="C416" s="71"/>
      <c r="D416" s="71"/>
      <c r="E416" s="638"/>
      <c r="F416" s="447"/>
      <c r="G416" s="448"/>
      <c r="H416" s="221"/>
      <c r="I416" s="125"/>
      <c r="J416" s="191">
        <f>IFERROR(IF(I416="zentral",VLOOKUP(D416,Gebäudekat.!$C$6:$F$72,4,FALSE),0),0)</f>
        <v>0</v>
      </c>
      <c r="K416" s="65"/>
      <c r="L416" s="61"/>
      <c r="M416" s="168"/>
      <c r="N416" s="113" t="str">
        <f>IFERROR(IF(Witterungsbereinigung!F409="","",(W416)),"")</f>
        <v/>
      </c>
      <c r="O416" s="38" t="str">
        <f t="shared" si="49"/>
        <v/>
      </c>
      <c r="P416" s="114" t="str">
        <f t="shared" si="50"/>
        <v/>
      </c>
      <c r="Q416" s="101" t="str">
        <f>IFERROR(IF($P416="","",($P416/VLOOKUP($D416,Gebäudekat.!$C$6:$D$72,2,FALSE))-1),"k.A.")</f>
        <v/>
      </c>
      <c r="R416" t="str">
        <f>IFERROR(VLOOKUP('Schritt 2a Wärmeverbr. Kat. 1-4'!$D416,Gebäudekat.!$C$6:$G$72,5,FALSE),"")</f>
        <v/>
      </c>
      <c r="S416">
        <f>IFERROR(('Schritt 2a Wärmeverbr. Kat. 1-4'!M416-(M416*U416)),"")</f>
        <v>0</v>
      </c>
      <c r="T416">
        <f>IFERROR('Schritt 2a Wärmeverbr. Kat. 1-4'!M416*U416,"")</f>
        <v>0</v>
      </c>
      <c r="U416">
        <f>IF('Schritt 2a Wärmeverbr. Kat. 1-4'!J416="","",'Schritt 2a Wärmeverbr. Kat. 1-4'!J416/100)</f>
        <v>0</v>
      </c>
      <c r="V416" s="36" t="str">
        <f>IF('Schritt 2a Wärmeverbr. Kat. 1-4'!K416&lt;&gt;"",DATE(YEAR('Schritt 2a Wärmeverbr. Kat. 1-4'!K416),MONTH('Schritt 2a Wärmeverbr. Kat. 1-4'!K416),1),"")</f>
        <v/>
      </c>
      <c r="W416" t="str">
        <f>IFERROR(IF(AA416=1,0,S416*Witterungsbereinigung!F409+'Schritt 2a Wärmeverbr. Kat. 1-4'!T416),"")</f>
        <v/>
      </c>
      <c r="X416">
        <f t="shared" si="53"/>
        <v>0</v>
      </c>
      <c r="Y416">
        <f t="shared" si="54"/>
        <v>1</v>
      </c>
      <c r="Z416" t="b">
        <f t="shared" si="51"/>
        <v>1</v>
      </c>
      <c r="AA416" t="str">
        <f t="shared" si="52"/>
        <v/>
      </c>
      <c r="AB416" s="234" t="str">
        <f t="shared" si="55"/>
        <v/>
      </c>
    </row>
    <row r="417" spans="1:28" x14ac:dyDescent="0.25">
      <c r="A417" s="486">
        <v>408</v>
      </c>
      <c r="B417" s="550"/>
      <c r="C417" s="71"/>
      <c r="D417" s="71"/>
      <c r="E417" s="638"/>
      <c r="F417" s="447"/>
      <c r="G417" s="448"/>
      <c r="H417" s="221"/>
      <c r="I417" s="125"/>
      <c r="J417" s="191">
        <f>IFERROR(IF(I417="zentral",VLOOKUP(D417,Gebäudekat.!$C$6:$F$72,4,FALSE),0),0)</f>
        <v>0</v>
      </c>
      <c r="K417" s="65"/>
      <c r="L417" s="61"/>
      <c r="M417" s="168"/>
      <c r="N417" s="113" t="str">
        <f>IFERROR(IF(Witterungsbereinigung!F410="","",(W417)),"")</f>
        <v/>
      </c>
      <c r="O417" s="38" t="str">
        <f t="shared" si="49"/>
        <v/>
      </c>
      <c r="P417" s="114" t="str">
        <f t="shared" si="50"/>
        <v/>
      </c>
      <c r="Q417" s="101" t="str">
        <f>IFERROR(IF($P417="","",($P417/VLOOKUP($D417,Gebäudekat.!$C$6:$D$72,2,FALSE))-1),"k.A.")</f>
        <v/>
      </c>
      <c r="R417" t="str">
        <f>IFERROR(VLOOKUP('Schritt 2a Wärmeverbr. Kat. 1-4'!$D417,Gebäudekat.!$C$6:$G$72,5,FALSE),"")</f>
        <v/>
      </c>
      <c r="S417">
        <f>IFERROR(('Schritt 2a Wärmeverbr. Kat. 1-4'!M417-(M417*U417)),"")</f>
        <v>0</v>
      </c>
      <c r="T417">
        <f>IFERROR('Schritt 2a Wärmeverbr. Kat. 1-4'!M417*U417,"")</f>
        <v>0</v>
      </c>
      <c r="U417">
        <f>IF('Schritt 2a Wärmeverbr. Kat. 1-4'!J417="","",'Schritt 2a Wärmeverbr. Kat. 1-4'!J417/100)</f>
        <v>0</v>
      </c>
      <c r="V417" s="36" t="str">
        <f>IF('Schritt 2a Wärmeverbr. Kat. 1-4'!K417&lt;&gt;"",DATE(YEAR('Schritt 2a Wärmeverbr. Kat. 1-4'!K417),MONTH('Schritt 2a Wärmeverbr. Kat. 1-4'!K417),1),"")</f>
        <v/>
      </c>
      <c r="W417" t="str">
        <f>IFERROR(IF(AA417=1,0,S417*Witterungsbereinigung!F410+'Schritt 2a Wärmeverbr. Kat. 1-4'!T417),"")</f>
        <v/>
      </c>
      <c r="X417">
        <f t="shared" si="53"/>
        <v>0</v>
      </c>
      <c r="Y417">
        <f t="shared" si="54"/>
        <v>1</v>
      </c>
      <c r="Z417" t="b">
        <f t="shared" si="51"/>
        <v>1</v>
      </c>
      <c r="AA417" t="str">
        <f t="shared" si="52"/>
        <v/>
      </c>
      <c r="AB417" s="234" t="str">
        <f t="shared" si="55"/>
        <v/>
      </c>
    </row>
    <row r="418" spans="1:28" x14ac:dyDescent="0.25">
      <c r="A418" s="486">
        <v>409</v>
      </c>
      <c r="B418" s="550"/>
      <c r="C418" s="71"/>
      <c r="D418" s="71"/>
      <c r="E418" s="638"/>
      <c r="F418" s="447"/>
      <c r="G418" s="448"/>
      <c r="H418" s="221"/>
      <c r="I418" s="125"/>
      <c r="J418" s="191">
        <f>IFERROR(IF(I418="zentral",VLOOKUP(D418,Gebäudekat.!$C$6:$F$72,4,FALSE),0),0)</f>
        <v>0</v>
      </c>
      <c r="K418" s="65"/>
      <c r="L418" s="61"/>
      <c r="M418" s="168"/>
      <c r="N418" s="113" t="str">
        <f>IFERROR(IF(Witterungsbereinigung!F411="","",(W418)),"")</f>
        <v/>
      </c>
      <c r="O418" s="38" t="str">
        <f t="shared" si="49"/>
        <v/>
      </c>
      <c r="P418" s="114" t="str">
        <f t="shared" si="50"/>
        <v/>
      </c>
      <c r="Q418" s="101" t="str">
        <f>IFERROR(IF($P418="","",($P418/VLOOKUP($D418,Gebäudekat.!$C$6:$D$72,2,FALSE))-1),"k.A.")</f>
        <v/>
      </c>
      <c r="R418" t="str">
        <f>IFERROR(VLOOKUP('Schritt 2a Wärmeverbr. Kat. 1-4'!$D418,Gebäudekat.!$C$6:$G$72,5,FALSE),"")</f>
        <v/>
      </c>
      <c r="S418">
        <f>IFERROR(('Schritt 2a Wärmeverbr. Kat. 1-4'!M418-(M418*U418)),"")</f>
        <v>0</v>
      </c>
      <c r="T418">
        <f>IFERROR('Schritt 2a Wärmeverbr. Kat. 1-4'!M418*U418,"")</f>
        <v>0</v>
      </c>
      <c r="U418">
        <f>IF('Schritt 2a Wärmeverbr. Kat. 1-4'!J418="","",'Schritt 2a Wärmeverbr. Kat. 1-4'!J418/100)</f>
        <v>0</v>
      </c>
      <c r="V418" s="36" t="str">
        <f>IF('Schritt 2a Wärmeverbr. Kat. 1-4'!K418&lt;&gt;"",DATE(YEAR('Schritt 2a Wärmeverbr. Kat. 1-4'!K418),MONTH('Schritt 2a Wärmeverbr. Kat. 1-4'!K418),1),"")</f>
        <v/>
      </c>
      <c r="W418" t="str">
        <f>IFERROR(IF(AA418=1,0,S418*Witterungsbereinigung!F411+'Schritt 2a Wärmeverbr. Kat. 1-4'!T418),"")</f>
        <v/>
      </c>
      <c r="X418">
        <f t="shared" si="53"/>
        <v>0</v>
      </c>
      <c r="Y418">
        <f t="shared" si="54"/>
        <v>1</v>
      </c>
      <c r="Z418" t="b">
        <f t="shared" si="51"/>
        <v>1</v>
      </c>
      <c r="AA418" t="str">
        <f t="shared" si="52"/>
        <v/>
      </c>
      <c r="AB418" s="234" t="str">
        <f t="shared" si="55"/>
        <v/>
      </c>
    </row>
    <row r="419" spans="1:28" x14ac:dyDescent="0.25">
      <c r="A419" s="486">
        <v>410</v>
      </c>
      <c r="B419" s="550"/>
      <c r="C419" s="71"/>
      <c r="D419" s="71"/>
      <c r="E419" s="638"/>
      <c r="F419" s="447"/>
      <c r="G419" s="448"/>
      <c r="H419" s="221"/>
      <c r="I419" s="125"/>
      <c r="J419" s="191">
        <f>IFERROR(IF(I419="zentral",VLOOKUP(D419,Gebäudekat.!$C$6:$F$72,4,FALSE),0),0)</f>
        <v>0</v>
      </c>
      <c r="K419" s="65"/>
      <c r="L419" s="61"/>
      <c r="M419" s="168"/>
      <c r="N419" s="113" t="str">
        <f>IFERROR(IF(Witterungsbereinigung!F412="","",(W419)),"")</f>
        <v/>
      </c>
      <c r="O419" s="38" t="str">
        <f t="shared" si="49"/>
        <v/>
      </c>
      <c r="P419" s="114" t="str">
        <f t="shared" si="50"/>
        <v/>
      </c>
      <c r="Q419" s="101" t="str">
        <f>IFERROR(IF($P419="","",($P419/VLOOKUP($D419,Gebäudekat.!$C$6:$D$72,2,FALSE))-1),"k.A.")</f>
        <v/>
      </c>
      <c r="R419" t="str">
        <f>IFERROR(VLOOKUP('Schritt 2a Wärmeverbr. Kat. 1-4'!$D419,Gebäudekat.!$C$6:$G$72,5,FALSE),"")</f>
        <v/>
      </c>
      <c r="S419">
        <f>IFERROR(('Schritt 2a Wärmeverbr. Kat. 1-4'!M419-(M419*U419)),"")</f>
        <v>0</v>
      </c>
      <c r="T419">
        <f>IFERROR('Schritt 2a Wärmeverbr. Kat. 1-4'!M419*U419,"")</f>
        <v>0</v>
      </c>
      <c r="U419">
        <f>IF('Schritt 2a Wärmeverbr. Kat. 1-4'!J419="","",'Schritt 2a Wärmeverbr. Kat. 1-4'!J419/100)</f>
        <v>0</v>
      </c>
      <c r="V419" s="36" t="str">
        <f>IF('Schritt 2a Wärmeverbr. Kat. 1-4'!K419&lt;&gt;"",DATE(YEAR('Schritt 2a Wärmeverbr. Kat. 1-4'!K419),MONTH('Schritt 2a Wärmeverbr. Kat. 1-4'!K419),1),"")</f>
        <v/>
      </c>
      <c r="W419" t="str">
        <f>IFERROR(IF(AA419=1,0,S419*Witterungsbereinigung!F412+'Schritt 2a Wärmeverbr. Kat. 1-4'!T419),"")</f>
        <v/>
      </c>
      <c r="X419">
        <f t="shared" si="53"/>
        <v>0</v>
      </c>
      <c r="Y419">
        <f t="shared" si="54"/>
        <v>1</v>
      </c>
      <c r="Z419" t="b">
        <f t="shared" si="51"/>
        <v>1</v>
      </c>
      <c r="AA419" t="str">
        <f t="shared" si="52"/>
        <v/>
      </c>
      <c r="AB419" s="234" t="str">
        <f t="shared" si="55"/>
        <v/>
      </c>
    </row>
    <row r="420" spans="1:28" x14ac:dyDescent="0.25">
      <c r="A420" s="486">
        <v>411</v>
      </c>
      <c r="B420" s="550"/>
      <c r="C420" s="71"/>
      <c r="D420" s="71"/>
      <c r="E420" s="638"/>
      <c r="F420" s="447"/>
      <c r="G420" s="448"/>
      <c r="H420" s="221"/>
      <c r="I420" s="125"/>
      <c r="J420" s="191">
        <f>IFERROR(IF(I420="zentral",VLOOKUP(D420,Gebäudekat.!$C$6:$F$72,4,FALSE),0),0)</f>
        <v>0</v>
      </c>
      <c r="K420" s="65"/>
      <c r="L420" s="61"/>
      <c r="M420" s="168"/>
      <c r="N420" s="113" t="str">
        <f>IFERROR(IF(Witterungsbereinigung!F413="","",(W420)),"")</f>
        <v/>
      </c>
      <c r="O420" s="38" t="str">
        <f t="shared" si="49"/>
        <v/>
      </c>
      <c r="P420" s="114" t="str">
        <f t="shared" si="50"/>
        <v/>
      </c>
      <c r="Q420" s="101" t="str">
        <f>IFERROR(IF($P420="","",($P420/VLOOKUP($D420,Gebäudekat.!$C$6:$D$72,2,FALSE))-1),"k.A.")</f>
        <v/>
      </c>
      <c r="R420" t="str">
        <f>IFERROR(VLOOKUP('Schritt 2a Wärmeverbr. Kat. 1-4'!$D420,Gebäudekat.!$C$6:$G$72,5,FALSE),"")</f>
        <v/>
      </c>
      <c r="S420">
        <f>IFERROR(('Schritt 2a Wärmeverbr. Kat. 1-4'!M420-(M420*U420)),"")</f>
        <v>0</v>
      </c>
      <c r="T420">
        <f>IFERROR('Schritt 2a Wärmeverbr. Kat. 1-4'!M420*U420,"")</f>
        <v>0</v>
      </c>
      <c r="U420">
        <f>IF('Schritt 2a Wärmeverbr. Kat. 1-4'!J420="","",'Schritt 2a Wärmeverbr. Kat. 1-4'!J420/100)</f>
        <v>0</v>
      </c>
      <c r="V420" s="36" t="str">
        <f>IF('Schritt 2a Wärmeverbr. Kat. 1-4'!K420&lt;&gt;"",DATE(YEAR('Schritt 2a Wärmeverbr. Kat. 1-4'!K420),MONTH('Schritt 2a Wärmeverbr. Kat. 1-4'!K420),1),"")</f>
        <v/>
      </c>
      <c r="W420" t="str">
        <f>IFERROR(IF(AA420=1,0,S420*Witterungsbereinigung!F413+'Schritt 2a Wärmeverbr. Kat. 1-4'!T420),"")</f>
        <v/>
      </c>
      <c r="X420">
        <f t="shared" si="53"/>
        <v>0</v>
      </c>
      <c r="Y420">
        <f t="shared" si="54"/>
        <v>1</v>
      </c>
      <c r="Z420" t="b">
        <f t="shared" si="51"/>
        <v>1</v>
      </c>
      <c r="AA420" t="str">
        <f t="shared" si="52"/>
        <v/>
      </c>
      <c r="AB420" s="234" t="str">
        <f t="shared" si="55"/>
        <v/>
      </c>
    </row>
    <row r="421" spans="1:28" x14ac:dyDescent="0.25">
      <c r="A421" s="486">
        <v>412</v>
      </c>
      <c r="B421" s="550"/>
      <c r="C421" s="71"/>
      <c r="D421" s="71"/>
      <c r="E421" s="638"/>
      <c r="F421" s="447"/>
      <c r="G421" s="448"/>
      <c r="H421" s="221"/>
      <c r="I421" s="125"/>
      <c r="J421" s="191">
        <f>IFERROR(IF(I421="zentral",VLOOKUP(D421,Gebäudekat.!$C$6:$F$72,4,FALSE),0),0)</f>
        <v>0</v>
      </c>
      <c r="K421" s="65"/>
      <c r="L421" s="61"/>
      <c r="M421" s="168"/>
      <c r="N421" s="113" t="str">
        <f>IFERROR(IF(Witterungsbereinigung!F414="","",(W421)),"")</f>
        <v/>
      </c>
      <c r="O421" s="38" t="str">
        <f t="shared" si="49"/>
        <v/>
      </c>
      <c r="P421" s="114" t="str">
        <f t="shared" si="50"/>
        <v/>
      </c>
      <c r="Q421" s="101" t="str">
        <f>IFERROR(IF($P421="","",($P421/VLOOKUP($D421,Gebäudekat.!$C$6:$D$72,2,FALSE))-1),"k.A.")</f>
        <v/>
      </c>
      <c r="R421" t="str">
        <f>IFERROR(VLOOKUP('Schritt 2a Wärmeverbr. Kat. 1-4'!$D421,Gebäudekat.!$C$6:$G$72,5,FALSE),"")</f>
        <v/>
      </c>
      <c r="S421">
        <f>IFERROR(('Schritt 2a Wärmeverbr. Kat. 1-4'!M421-(M421*U421)),"")</f>
        <v>0</v>
      </c>
      <c r="T421">
        <f>IFERROR('Schritt 2a Wärmeverbr. Kat. 1-4'!M421*U421,"")</f>
        <v>0</v>
      </c>
      <c r="U421">
        <f>IF('Schritt 2a Wärmeverbr. Kat. 1-4'!J421="","",'Schritt 2a Wärmeverbr. Kat. 1-4'!J421/100)</f>
        <v>0</v>
      </c>
      <c r="V421" s="36" t="str">
        <f>IF('Schritt 2a Wärmeverbr. Kat. 1-4'!K421&lt;&gt;"",DATE(YEAR('Schritt 2a Wärmeverbr. Kat. 1-4'!K421),MONTH('Schritt 2a Wärmeverbr. Kat. 1-4'!K421),1),"")</f>
        <v/>
      </c>
      <c r="W421" t="str">
        <f>IFERROR(IF(AA421=1,0,S421*Witterungsbereinigung!F414+'Schritt 2a Wärmeverbr. Kat. 1-4'!T421),"")</f>
        <v/>
      </c>
      <c r="X421">
        <f t="shared" si="53"/>
        <v>0</v>
      </c>
      <c r="Y421">
        <f t="shared" si="54"/>
        <v>1</v>
      </c>
      <c r="Z421" t="b">
        <f t="shared" si="51"/>
        <v>1</v>
      </c>
      <c r="AA421" t="str">
        <f t="shared" si="52"/>
        <v/>
      </c>
      <c r="AB421" s="234" t="str">
        <f t="shared" si="55"/>
        <v/>
      </c>
    </row>
    <row r="422" spans="1:28" x14ac:dyDescent="0.25">
      <c r="A422" s="486">
        <v>413</v>
      </c>
      <c r="B422" s="550"/>
      <c r="C422" s="71"/>
      <c r="D422" s="71"/>
      <c r="E422" s="638"/>
      <c r="F422" s="447"/>
      <c r="G422" s="448"/>
      <c r="H422" s="221"/>
      <c r="I422" s="125"/>
      <c r="J422" s="191">
        <f>IFERROR(IF(I422="zentral",VLOOKUP(D422,Gebäudekat.!$C$6:$F$72,4,FALSE),0),0)</f>
        <v>0</v>
      </c>
      <c r="K422" s="65"/>
      <c r="L422" s="61"/>
      <c r="M422" s="168"/>
      <c r="N422" s="113" t="str">
        <f>IFERROR(IF(Witterungsbereinigung!F415="","",(W422)),"")</f>
        <v/>
      </c>
      <c r="O422" s="38" t="str">
        <f t="shared" si="49"/>
        <v/>
      </c>
      <c r="P422" s="114" t="str">
        <f t="shared" si="50"/>
        <v/>
      </c>
      <c r="Q422" s="101" t="str">
        <f>IFERROR(IF($P422="","",($P422/VLOOKUP($D422,Gebäudekat.!$C$6:$D$72,2,FALSE))-1),"k.A.")</f>
        <v/>
      </c>
      <c r="R422" t="str">
        <f>IFERROR(VLOOKUP('Schritt 2a Wärmeverbr. Kat. 1-4'!$D422,Gebäudekat.!$C$6:$G$72,5,FALSE),"")</f>
        <v/>
      </c>
      <c r="S422">
        <f>IFERROR(('Schritt 2a Wärmeverbr. Kat. 1-4'!M422-(M422*U422)),"")</f>
        <v>0</v>
      </c>
      <c r="T422">
        <f>IFERROR('Schritt 2a Wärmeverbr. Kat. 1-4'!M422*U422,"")</f>
        <v>0</v>
      </c>
      <c r="U422">
        <f>IF('Schritt 2a Wärmeverbr. Kat. 1-4'!J422="","",'Schritt 2a Wärmeverbr. Kat. 1-4'!J422/100)</f>
        <v>0</v>
      </c>
      <c r="V422" s="36" t="str">
        <f>IF('Schritt 2a Wärmeverbr. Kat. 1-4'!K422&lt;&gt;"",DATE(YEAR('Schritt 2a Wärmeverbr. Kat. 1-4'!K422),MONTH('Schritt 2a Wärmeverbr. Kat. 1-4'!K422),1),"")</f>
        <v/>
      </c>
      <c r="W422" t="str">
        <f>IFERROR(IF(AA422=1,0,S422*Witterungsbereinigung!F415+'Schritt 2a Wärmeverbr. Kat. 1-4'!T422),"")</f>
        <v/>
      </c>
      <c r="X422">
        <f t="shared" si="53"/>
        <v>0</v>
      </c>
      <c r="Y422">
        <f t="shared" si="54"/>
        <v>1</v>
      </c>
      <c r="Z422" t="b">
        <f t="shared" si="51"/>
        <v>1</v>
      </c>
      <c r="AA422" t="str">
        <f t="shared" si="52"/>
        <v/>
      </c>
      <c r="AB422" s="234" t="str">
        <f t="shared" si="55"/>
        <v/>
      </c>
    </row>
    <row r="423" spans="1:28" x14ac:dyDescent="0.25">
      <c r="A423" s="486">
        <v>414</v>
      </c>
      <c r="B423" s="550"/>
      <c r="C423" s="71"/>
      <c r="D423" s="71"/>
      <c r="E423" s="638"/>
      <c r="F423" s="447"/>
      <c r="G423" s="448"/>
      <c r="H423" s="221"/>
      <c r="I423" s="125"/>
      <c r="J423" s="191">
        <f>IFERROR(IF(I423="zentral",VLOOKUP(D423,Gebäudekat.!$C$6:$F$72,4,FALSE),0),0)</f>
        <v>0</v>
      </c>
      <c r="K423" s="65"/>
      <c r="L423" s="61"/>
      <c r="M423" s="168"/>
      <c r="N423" s="113" t="str">
        <f>IFERROR(IF(Witterungsbereinigung!F416="","",(W423)),"")</f>
        <v/>
      </c>
      <c r="O423" s="38" t="str">
        <f t="shared" si="49"/>
        <v/>
      </c>
      <c r="P423" s="114" t="str">
        <f t="shared" si="50"/>
        <v/>
      </c>
      <c r="Q423" s="101" t="str">
        <f>IFERROR(IF($P423="","",($P423/VLOOKUP($D423,Gebäudekat.!$C$6:$D$72,2,FALSE))-1),"k.A.")</f>
        <v/>
      </c>
      <c r="R423" t="str">
        <f>IFERROR(VLOOKUP('Schritt 2a Wärmeverbr. Kat. 1-4'!$D423,Gebäudekat.!$C$6:$G$72,5,FALSE),"")</f>
        <v/>
      </c>
      <c r="S423">
        <f>IFERROR(('Schritt 2a Wärmeverbr. Kat. 1-4'!M423-(M423*U423)),"")</f>
        <v>0</v>
      </c>
      <c r="T423">
        <f>IFERROR('Schritt 2a Wärmeverbr. Kat. 1-4'!M423*U423,"")</f>
        <v>0</v>
      </c>
      <c r="U423">
        <f>IF('Schritt 2a Wärmeverbr. Kat. 1-4'!J423="","",'Schritt 2a Wärmeverbr. Kat. 1-4'!J423/100)</f>
        <v>0</v>
      </c>
      <c r="V423" s="36" t="str">
        <f>IF('Schritt 2a Wärmeverbr. Kat. 1-4'!K423&lt;&gt;"",DATE(YEAR('Schritt 2a Wärmeverbr. Kat. 1-4'!K423),MONTH('Schritt 2a Wärmeverbr. Kat. 1-4'!K423),1),"")</f>
        <v/>
      </c>
      <c r="W423" t="str">
        <f>IFERROR(IF(AA423=1,0,S423*Witterungsbereinigung!F416+'Schritt 2a Wärmeverbr. Kat. 1-4'!T423),"")</f>
        <v/>
      </c>
      <c r="X423">
        <f t="shared" si="53"/>
        <v>0</v>
      </c>
      <c r="Y423">
        <f t="shared" si="54"/>
        <v>1</v>
      </c>
      <c r="Z423" t="b">
        <f t="shared" si="51"/>
        <v>1</v>
      </c>
      <c r="AA423" t="str">
        <f t="shared" si="52"/>
        <v/>
      </c>
      <c r="AB423" s="234" t="str">
        <f t="shared" si="55"/>
        <v/>
      </c>
    </row>
    <row r="424" spans="1:28" x14ac:dyDescent="0.25">
      <c r="A424" s="486">
        <v>415</v>
      </c>
      <c r="B424" s="550"/>
      <c r="C424" s="71"/>
      <c r="D424" s="71"/>
      <c r="E424" s="638"/>
      <c r="F424" s="447"/>
      <c r="G424" s="448"/>
      <c r="H424" s="221"/>
      <c r="I424" s="125"/>
      <c r="J424" s="191">
        <f>IFERROR(IF(I424="zentral",VLOOKUP(D424,Gebäudekat.!$C$6:$F$72,4,FALSE),0),0)</f>
        <v>0</v>
      </c>
      <c r="K424" s="65"/>
      <c r="L424" s="61"/>
      <c r="M424" s="168"/>
      <c r="N424" s="113" t="str">
        <f>IFERROR(IF(Witterungsbereinigung!F417="","",(W424)),"")</f>
        <v/>
      </c>
      <c r="O424" s="38" t="str">
        <f t="shared" si="49"/>
        <v/>
      </c>
      <c r="P424" s="114" t="str">
        <f t="shared" si="50"/>
        <v/>
      </c>
      <c r="Q424" s="101" t="str">
        <f>IFERROR(IF($P424="","",($P424/VLOOKUP($D424,Gebäudekat.!$C$6:$D$72,2,FALSE))-1),"k.A.")</f>
        <v/>
      </c>
      <c r="R424" t="str">
        <f>IFERROR(VLOOKUP('Schritt 2a Wärmeverbr. Kat. 1-4'!$D424,Gebäudekat.!$C$6:$G$72,5,FALSE),"")</f>
        <v/>
      </c>
      <c r="S424">
        <f>IFERROR(('Schritt 2a Wärmeverbr. Kat. 1-4'!M424-(M424*U424)),"")</f>
        <v>0</v>
      </c>
      <c r="T424">
        <f>IFERROR('Schritt 2a Wärmeverbr. Kat. 1-4'!M424*U424,"")</f>
        <v>0</v>
      </c>
      <c r="U424">
        <f>IF('Schritt 2a Wärmeverbr. Kat. 1-4'!J424="","",'Schritt 2a Wärmeverbr. Kat. 1-4'!J424/100)</f>
        <v>0</v>
      </c>
      <c r="V424" s="36" t="str">
        <f>IF('Schritt 2a Wärmeverbr. Kat. 1-4'!K424&lt;&gt;"",DATE(YEAR('Schritt 2a Wärmeverbr. Kat. 1-4'!K424),MONTH('Schritt 2a Wärmeverbr. Kat. 1-4'!K424),1),"")</f>
        <v/>
      </c>
      <c r="W424" t="str">
        <f>IFERROR(IF(AA424=1,0,S424*Witterungsbereinigung!F417+'Schritt 2a Wärmeverbr. Kat. 1-4'!T424),"")</f>
        <v/>
      </c>
      <c r="X424">
        <f t="shared" si="53"/>
        <v>0</v>
      </c>
      <c r="Y424">
        <f t="shared" si="54"/>
        <v>1</v>
      </c>
      <c r="Z424" t="b">
        <f t="shared" si="51"/>
        <v>1</v>
      </c>
      <c r="AA424" t="str">
        <f t="shared" si="52"/>
        <v/>
      </c>
      <c r="AB424" s="234" t="str">
        <f t="shared" si="55"/>
        <v/>
      </c>
    </row>
    <row r="425" spans="1:28" x14ac:dyDescent="0.25">
      <c r="A425" s="486">
        <v>416</v>
      </c>
      <c r="B425" s="550"/>
      <c r="C425" s="71"/>
      <c r="D425" s="71"/>
      <c r="E425" s="638"/>
      <c r="F425" s="447"/>
      <c r="G425" s="448"/>
      <c r="H425" s="221"/>
      <c r="I425" s="125"/>
      <c r="J425" s="191">
        <f>IFERROR(IF(I425="zentral",VLOOKUP(D425,Gebäudekat.!$C$6:$F$72,4,FALSE),0),0)</f>
        <v>0</v>
      </c>
      <c r="K425" s="65"/>
      <c r="L425" s="61"/>
      <c r="M425" s="168"/>
      <c r="N425" s="113" t="str">
        <f>IFERROR(IF(Witterungsbereinigung!F418="","",(W425)),"")</f>
        <v/>
      </c>
      <c r="O425" s="38" t="str">
        <f t="shared" si="49"/>
        <v/>
      </c>
      <c r="P425" s="114" t="str">
        <f t="shared" si="50"/>
        <v/>
      </c>
      <c r="Q425" s="101" t="str">
        <f>IFERROR(IF($P425="","",($P425/VLOOKUP($D425,Gebäudekat.!$C$6:$D$72,2,FALSE))-1),"k.A.")</f>
        <v/>
      </c>
      <c r="R425" t="str">
        <f>IFERROR(VLOOKUP('Schritt 2a Wärmeverbr. Kat. 1-4'!$D425,Gebäudekat.!$C$6:$G$72,5,FALSE),"")</f>
        <v/>
      </c>
      <c r="S425">
        <f>IFERROR(('Schritt 2a Wärmeverbr. Kat. 1-4'!M425-(M425*U425)),"")</f>
        <v>0</v>
      </c>
      <c r="T425">
        <f>IFERROR('Schritt 2a Wärmeverbr. Kat. 1-4'!M425*U425,"")</f>
        <v>0</v>
      </c>
      <c r="U425">
        <f>IF('Schritt 2a Wärmeverbr. Kat. 1-4'!J425="","",'Schritt 2a Wärmeverbr. Kat. 1-4'!J425/100)</f>
        <v>0</v>
      </c>
      <c r="V425" s="36" t="str">
        <f>IF('Schritt 2a Wärmeverbr. Kat. 1-4'!K425&lt;&gt;"",DATE(YEAR('Schritt 2a Wärmeverbr. Kat. 1-4'!K425),MONTH('Schritt 2a Wärmeverbr. Kat. 1-4'!K425),1),"")</f>
        <v/>
      </c>
      <c r="W425" t="str">
        <f>IFERROR(IF(AA425=1,0,S425*Witterungsbereinigung!F418+'Schritt 2a Wärmeverbr. Kat. 1-4'!T425),"")</f>
        <v/>
      </c>
      <c r="X425">
        <f t="shared" si="53"/>
        <v>0</v>
      </c>
      <c r="Y425">
        <f t="shared" si="54"/>
        <v>1</v>
      </c>
      <c r="Z425" t="b">
        <f t="shared" si="51"/>
        <v>1</v>
      </c>
      <c r="AA425" t="str">
        <f t="shared" si="52"/>
        <v/>
      </c>
      <c r="AB425" s="234" t="str">
        <f t="shared" si="55"/>
        <v/>
      </c>
    </row>
    <row r="426" spans="1:28" x14ac:dyDescent="0.25">
      <c r="A426" s="486">
        <v>417</v>
      </c>
      <c r="B426" s="550"/>
      <c r="C426" s="71"/>
      <c r="D426" s="71"/>
      <c r="E426" s="638"/>
      <c r="F426" s="447"/>
      <c r="G426" s="448"/>
      <c r="H426" s="221"/>
      <c r="I426" s="125"/>
      <c r="J426" s="191">
        <f>IFERROR(IF(I426="zentral",VLOOKUP(D426,Gebäudekat.!$C$6:$F$72,4,FALSE),0),0)</f>
        <v>0</v>
      </c>
      <c r="K426" s="65"/>
      <c r="L426" s="61"/>
      <c r="M426" s="168"/>
      <c r="N426" s="113" t="str">
        <f>IFERROR(IF(Witterungsbereinigung!F419="","",(W426)),"")</f>
        <v/>
      </c>
      <c r="O426" s="38" t="str">
        <f t="shared" si="49"/>
        <v/>
      </c>
      <c r="P426" s="114" t="str">
        <f t="shared" si="50"/>
        <v/>
      </c>
      <c r="Q426" s="101" t="str">
        <f>IFERROR(IF($P426="","",($P426/VLOOKUP($D426,Gebäudekat.!$C$6:$D$72,2,FALSE))-1),"k.A.")</f>
        <v/>
      </c>
      <c r="R426" t="str">
        <f>IFERROR(VLOOKUP('Schritt 2a Wärmeverbr. Kat. 1-4'!$D426,Gebäudekat.!$C$6:$G$72,5,FALSE),"")</f>
        <v/>
      </c>
      <c r="S426">
        <f>IFERROR(('Schritt 2a Wärmeverbr. Kat. 1-4'!M426-(M426*U426)),"")</f>
        <v>0</v>
      </c>
      <c r="T426">
        <f>IFERROR('Schritt 2a Wärmeverbr. Kat. 1-4'!M426*U426,"")</f>
        <v>0</v>
      </c>
      <c r="U426">
        <f>IF('Schritt 2a Wärmeverbr. Kat. 1-4'!J426="","",'Schritt 2a Wärmeverbr. Kat. 1-4'!J426/100)</f>
        <v>0</v>
      </c>
      <c r="V426" s="36" t="str">
        <f>IF('Schritt 2a Wärmeverbr. Kat. 1-4'!K426&lt;&gt;"",DATE(YEAR('Schritt 2a Wärmeverbr. Kat. 1-4'!K426),MONTH('Schritt 2a Wärmeverbr. Kat. 1-4'!K426),1),"")</f>
        <v/>
      </c>
      <c r="W426" t="str">
        <f>IFERROR(IF(AA426=1,0,S426*Witterungsbereinigung!F419+'Schritt 2a Wärmeverbr. Kat. 1-4'!T426),"")</f>
        <v/>
      </c>
      <c r="X426">
        <f t="shared" si="53"/>
        <v>0</v>
      </c>
      <c r="Y426">
        <f t="shared" si="54"/>
        <v>1</v>
      </c>
      <c r="Z426" t="b">
        <f t="shared" si="51"/>
        <v>1</v>
      </c>
      <c r="AA426" t="str">
        <f t="shared" si="52"/>
        <v/>
      </c>
      <c r="AB426" s="234" t="str">
        <f t="shared" si="55"/>
        <v/>
      </c>
    </row>
    <row r="427" spans="1:28" x14ac:dyDescent="0.25">
      <c r="A427" s="486">
        <v>418</v>
      </c>
      <c r="B427" s="550"/>
      <c r="C427" s="71"/>
      <c r="D427" s="71"/>
      <c r="E427" s="638"/>
      <c r="F427" s="447"/>
      <c r="G427" s="448"/>
      <c r="H427" s="221"/>
      <c r="I427" s="125"/>
      <c r="J427" s="191">
        <f>IFERROR(IF(I427="zentral",VLOOKUP(D427,Gebäudekat.!$C$6:$F$72,4,FALSE),0),0)</f>
        <v>0</v>
      </c>
      <c r="K427" s="65"/>
      <c r="L427" s="61"/>
      <c r="M427" s="168"/>
      <c r="N427" s="113" t="str">
        <f>IFERROR(IF(Witterungsbereinigung!F420="","",(W427)),"")</f>
        <v/>
      </c>
      <c r="O427" s="38" t="str">
        <f t="shared" si="49"/>
        <v/>
      </c>
      <c r="P427" s="114" t="str">
        <f t="shared" si="50"/>
        <v/>
      </c>
      <c r="Q427" s="101" t="str">
        <f>IFERROR(IF($P427="","",($P427/VLOOKUP($D427,Gebäudekat.!$C$6:$D$72,2,FALSE))-1),"k.A.")</f>
        <v/>
      </c>
      <c r="R427" t="str">
        <f>IFERROR(VLOOKUP('Schritt 2a Wärmeverbr. Kat. 1-4'!$D427,Gebäudekat.!$C$6:$G$72,5,FALSE),"")</f>
        <v/>
      </c>
      <c r="S427">
        <f>IFERROR(('Schritt 2a Wärmeverbr. Kat. 1-4'!M427-(M427*U427)),"")</f>
        <v>0</v>
      </c>
      <c r="T427">
        <f>IFERROR('Schritt 2a Wärmeverbr. Kat. 1-4'!M427*U427,"")</f>
        <v>0</v>
      </c>
      <c r="U427">
        <f>IF('Schritt 2a Wärmeverbr. Kat. 1-4'!J427="","",'Schritt 2a Wärmeverbr. Kat. 1-4'!J427/100)</f>
        <v>0</v>
      </c>
      <c r="V427" s="36" t="str">
        <f>IF('Schritt 2a Wärmeverbr. Kat. 1-4'!K427&lt;&gt;"",DATE(YEAR('Schritt 2a Wärmeverbr. Kat. 1-4'!K427),MONTH('Schritt 2a Wärmeverbr. Kat. 1-4'!K427),1),"")</f>
        <v/>
      </c>
      <c r="W427" t="str">
        <f>IFERROR(IF(AA427=1,0,S427*Witterungsbereinigung!F420+'Schritt 2a Wärmeverbr. Kat. 1-4'!T427),"")</f>
        <v/>
      </c>
      <c r="X427">
        <f t="shared" si="53"/>
        <v>0</v>
      </c>
      <c r="Y427">
        <f t="shared" si="54"/>
        <v>1</v>
      </c>
      <c r="Z427" t="b">
        <f t="shared" si="51"/>
        <v>1</v>
      </c>
      <c r="AA427" t="str">
        <f t="shared" si="52"/>
        <v/>
      </c>
      <c r="AB427" s="234" t="str">
        <f t="shared" si="55"/>
        <v/>
      </c>
    </row>
    <row r="428" spans="1:28" x14ac:dyDescent="0.25">
      <c r="A428" s="486">
        <v>419</v>
      </c>
      <c r="B428" s="550"/>
      <c r="C428" s="71"/>
      <c r="D428" s="71"/>
      <c r="E428" s="638"/>
      <c r="F428" s="447"/>
      <c r="G428" s="448"/>
      <c r="H428" s="221"/>
      <c r="I428" s="125"/>
      <c r="J428" s="191">
        <f>IFERROR(IF(I428="zentral",VLOOKUP(D428,Gebäudekat.!$C$6:$F$72,4,FALSE),0),0)</f>
        <v>0</v>
      </c>
      <c r="K428" s="65"/>
      <c r="L428" s="61"/>
      <c r="M428" s="168"/>
      <c r="N428" s="113" t="str">
        <f>IFERROR(IF(Witterungsbereinigung!F421="","",(W428)),"")</f>
        <v/>
      </c>
      <c r="O428" s="38" t="str">
        <f t="shared" si="49"/>
        <v/>
      </c>
      <c r="P428" s="114" t="str">
        <f t="shared" si="50"/>
        <v/>
      </c>
      <c r="Q428" s="101" t="str">
        <f>IFERROR(IF($P428="","",($P428/VLOOKUP($D428,Gebäudekat.!$C$6:$D$72,2,FALSE))-1),"k.A.")</f>
        <v/>
      </c>
      <c r="R428" t="str">
        <f>IFERROR(VLOOKUP('Schritt 2a Wärmeverbr. Kat. 1-4'!$D428,Gebäudekat.!$C$6:$G$72,5,FALSE),"")</f>
        <v/>
      </c>
      <c r="S428">
        <f>IFERROR(('Schritt 2a Wärmeverbr. Kat. 1-4'!M428-(M428*U428)),"")</f>
        <v>0</v>
      </c>
      <c r="T428">
        <f>IFERROR('Schritt 2a Wärmeverbr. Kat. 1-4'!M428*U428,"")</f>
        <v>0</v>
      </c>
      <c r="U428">
        <f>IF('Schritt 2a Wärmeverbr. Kat. 1-4'!J428="","",'Schritt 2a Wärmeverbr. Kat. 1-4'!J428/100)</f>
        <v>0</v>
      </c>
      <c r="V428" s="36" t="str">
        <f>IF('Schritt 2a Wärmeverbr. Kat. 1-4'!K428&lt;&gt;"",DATE(YEAR('Schritt 2a Wärmeverbr. Kat. 1-4'!K428),MONTH('Schritt 2a Wärmeverbr. Kat. 1-4'!K428),1),"")</f>
        <v/>
      </c>
      <c r="W428" t="str">
        <f>IFERROR(IF(AA428=1,0,S428*Witterungsbereinigung!F421+'Schritt 2a Wärmeverbr. Kat. 1-4'!T428),"")</f>
        <v/>
      </c>
      <c r="X428">
        <f t="shared" si="53"/>
        <v>0</v>
      </c>
      <c r="Y428">
        <f t="shared" si="54"/>
        <v>1</v>
      </c>
      <c r="Z428" t="b">
        <f t="shared" si="51"/>
        <v>1</v>
      </c>
      <c r="AA428" t="str">
        <f t="shared" si="52"/>
        <v/>
      </c>
      <c r="AB428" s="234" t="str">
        <f t="shared" si="55"/>
        <v/>
      </c>
    </row>
    <row r="429" spans="1:28" x14ac:dyDescent="0.25">
      <c r="A429" s="486">
        <v>420</v>
      </c>
      <c r="B429" s="550"/>
      <c r="C429" s="71"/>
      <c r="D429" s="71"/>
      <c r="E429" s="638"/>
      <c r="F429" s="447"/>
      <c r="G429" s="448"/>
      <c r="H429" s="221"/>
      <c r="I429" s="125"/>
      <c r="J429" s="191">
        <f>IFERROR(IF(I429="zentral",VLOOKUP(D429,Gebäudekat.!$C$6:$F$72,4,FALSE),0),0)</f>
        <v>0</v>
      </c>
      <c r="K429" s="65"/>
      <c r="L429" s="61"/>
      <c r="M429" s="168"/>
      <c r="N429" s="113" t="str">
        <f>IFERROR(IF(Witterungsbereinigung!F422="","",(W429)),"")</f>
        <v/>
      </c>
      <c r="O429" s="38" t="str">
        <f t="shared" si="49"/>
        <v/>
      </c>
      <c r="P429" s="114" t="str">
        <f t="shared" si="50"/>
        <v/>
      </c>
      <c r="Q429" s="101" t="str">
        <f>IFERROR(IF($P429="","",($P429/VLOOKUP($D429,Gebäudekat.!$C$6:$D$72,2,FALSE))-1),"k.A.")</f>
        <v/>
      </c>
      <c r="R429" t="str">
        <f>IFERROR(VLOOKUP('Schritt 2a Wärmeverbr. Kat. 1-4'!$D429,Gebäudekat.!$C$6:$G$72,5,FALSE),"")</f>
        <v/>
      </c>
      <c r="S429">
        <f>IFERROR(('Schritt 2a Wärmeverbr. Kat. 1-4'!M429-(M429*U429)),"")</f>
        <v>0</v>
      </c>
      <c r="T429">
        <f>IFERROR('Schritt 2a Wärmeverbr. Kat. 1-4'!M429*U429,"")</f>
        <v>0</v>
      </c>
      <c r="U429">
        <f>IF('Schritt 2a Wärmeverbr. Kat. 1-4'!J429="","",'Schritt 2a Wärmeverbr. Kat. 1-4'!J429/100)</f>
        <v>0</v>
      </c>
      <c r="V429" s="36" t="str">
        <f>IF('Schritt 2a Wärmeverbr. Kat. 1-4'!K429&lt;&gt;"",DATE(YEAR('Schritt 2a Wärmeverbr. Kat. 1-4'!K429),MONTH('Schritt 2a Wärmeverbr. Kat. 1-4'!K429),1),"")</f>
        <v/>
      </c>
      <c r="W429" t="str">
        <f>IFERROR(IF(AA429=1,0,S429*Witterungsbereinigung!F422+'Schritt 2a Wärmeverbr. Kat. 1-4'!T429),"")</f>
        <v/>
      </c>
      <c r="X429">
        <f t="shared" si="53"/>
        <v>0</v>
      </c>
      <c r="Y429">
        <f t="shared" si="54"/>
        <v>1</v>
      </c>
      <c r="Z429" t="b">
        <f t="shared" si="51"/>
        <v>1</v>
      </c>
      <c r="AA429" t="str">
        <f t="shared" si="52"/>
        <v/>
      </c>
      <c r="AB429" s="234" t="str">
        <f t="shared" si="55"/>
        <v/>
      </c>
    </row>
    <row r="430" spans="1:28" x14ac:dyDescent="0.25">
      <c r="A430" s="486">
        <v>421</v>
      </c>
      <c r="B430" s="550"/>
      <c r="C430" s="71"/>
      <c r="D430" s="71"/>
      <c r="E430" s="638"/>
      <c r="F430" s="447"/>
      <c r="G430" s="448"/>
      <c r="H430" s="221"/>
      <c r="I430" s="125"/>
      <c r="J430" s="191">
        <f>IFERROR(IF(I430="zentral",VLOOKUP(D430,Gebäudekat.!$C$6:$F$72,4,FALSE),0),0)</f>
        <v>0</v>
      </c>
      <c r="K430" s="65"/>
      <c r="L430" s="61"/>
      <c r="M430" s="168"/>
      <c r="N430" s="113" t="str">
        <f>IFERROR(IF(Witterungsbereinigung!F423="","",(W430)),"")</f>
        <v/>
      </c>
      <c r="O430" s="38" t="str">
        <f t="shared" si="49"/>
        <v/>
      </c>
      <c r="P430" s="114" t="str">
        <f t="shared" si="50"/>
        <v/>
      </c>
      <c r="Q430" s="101" t="str">
        <f>IFERROR(IF($P430="","",($P430/VLOOKUP($D430,Gebäudekat.!$C$6:$D$72,2,FALSE))-1),"k.A.")</f>
        <v/>
      </c>
      <c r="R430" t="str">
        <f>IFERROR(VLOOKUP('Schritt 2a Wärmeverbr. Kat. 1-4'!$D430,Gebäudekat.!$C$6:$G$72,5,FALSE),"")</f>
        <v/>
      </c>
      <c r="S430">
        <f>IFERROR(('Schritt 2a Wärmeverbr. Kat. 1-4'!M430-(M430*U430)),"")</f>
        <v>0</v>
      </c>
      <c r="T430">
        <f>IFERROR('Schritt 2a Wärmeverbr. Kat. 1-4'!M430*U430,"")</f>
        <v>0</v>
      </c>
      <c r="U430">
        <f>IF('Schritt 2a Wärmeverbr. Kat. 1-4'!J430="","",'Schritt 2a Wärmeverbr. Kat. 1-4'!J430/100)</f>
        <v>0</v>
      </c>
      <c r="V430" s="36" t="str">
        <f>IF('Schritt 2a Wärmeverbr. Kat. 1-4'!K430&lt;&gt;"",DATE(YEAR('Schritt 2a Wärmeverbr. Kat. 1-4'!K430),MONTH('Schritt 2a Wärmeverbr. Kat. 1-4'!K430),1),"")</f>
        <v/>
      </c>
      <c r="W430" t="str">
        <f>IFERROR(IF(AA430=1,0,S430*Witterungsbereinigung!F423+'Schritt 2a Wärmeverbr. Kat. 1-4'!T430),"")</f>
        <v/>
      </c>
      <c r="X430">
        <f t="shared" si="53"/>
        <v>0</v>
      </c>
      <c r="Y430">
        <f t="shared" si="54"/>
        <v>1</v>
      </c>
      <c r="Z430" t="b">
        <f t="shared" si="51"/>
        <v>1</v>
      </c>
      <c r="AA430" t="str">
        <f t="shared" si="52"/>
        <v/>
      </c>
      <c r="AB430" s="234" t="str">
        <f t="shared" si="55"/>
        <v/>
      </c>
    </row>
    <row r="431" spans="1:28" x14ac:dyDescent="0.25">
      <c r="A431" s="486">
        <v>422</v>
      </c>
      <c r="B431" s="550"/>
      <c r="C431" s="71"/>
      <c r="D431" s="71"/>
      <c r="E431" s="638"/>
      <c r="F431" s="447"/>
      <c r="G431" s="448"/>
      <c r="H431" s="221"/>
      <c r="I431" s="125"/>
      <c r="J431" s="191">
        <f>IFERROR(IF(I431="zentral",VLOOKUP(D431,Gebäudekat.!$C$6:$F$72,4,FALSE),0),0)</f>
        <v>0</v>
      </c>
      <c r="K431" s="65"/>
      <c r="L431" s="61"/>
      <c r="M431" s="168"/>
      <c r="N431" s="113" t="str">
        <f>IFERROR(IF(Witterungsbereinigung!F424="","",(W431)),"")</f>
        <v/>
      </c>
      <c r="O431" s="38" t="str">
        <f t="shared" si="49"/>
        <v/>
      </c>
      <c r="P431" s="114" t="str">
        <f t="shared" si="50"/>
        <v/>
      </c>
      <c r="Q431" s="101" t="str">
        <f>IFERROR(IF($P431="","",($P431/VLOOKUP($D431,Gebäudekat.!$C$6:$D$72,2,FALSE))-1),"k.A.")</f>
        <v/>
      </c>
      <c r="R431" t="str">
        <f>IFERROR(VLOOKUP('Schritt 2a Wärmeverbr. Kat. 1-4'!$D431,Gebäudekat.!$C$6:$G$72,5,FALSE),"")</f>
        <v/>
      </c>
      <c r="S431">
        <f>IFERROR(('Schritt 2a Wärmeverbr. Kat. 1-4'!M431-(M431*U431)),"")</f>
        <v>0</v>
      </c>
      <c r="T431">
        <f>IFERROR('Schritt 2a Wärmeverbr. Kat. 1-4'!M431*U431,"")</f>
        <v>0</v>
      </c>
      <c r="U431">
        <f>IF('Schritt 2a Wärmeverbr. Kat. 1-4'!J431="","",'Schritt 2a Wärmeverbr. Kat. 1-4'!J431/100)</f>
        <v>0</v>
      </c>
      <c r="V431" s="36" t="str">
        <f>IF('Schritt 2a Wärmeverbr. Kat. 1-4'!K431&lt;&gt;"",DATE(YEAR('Schritt 2a Wärmeverbr. Kat. 1-4'!K431),MONTH('Schritt 2a Wärmeverbr. Kat. 1-4'!K431),1),"")</f>
        <v/>
      </c>
      <c r="W431" t="str">
        <f>IFERROR(IF(AA431=1,0,S431*Witterungsbereinigung!F424+'Schritt 2a Wärmeverbr. Kat. 1-4'!T431),"")</f>
        <v/>
      </c>
      <c r="X431">
        <f t="shared" si="53"/>
        <v>0</v>
      </c>
      <c r="Y431">
        <f t="shared" si="54"/>
        <v>1</v>
      </c>
      <c r="Z431" t="b">
        <f t="shared" si="51"/>
        <v>1</v>
      </c>
      <c r="AA431" t="str">
        <f t="shared" si="52"/>
        <v/>
      </c>
      <c r="AB431" s="234" t="str">
        <f t="shared" si="55"/>
        <v/>
      </c>
    </row>
    <row r="432" spans="1:28" x14ac:dyDescent="0.25">
      <c r="A432" s="486">
        <v>423</v>
      </c>
      <c r="B432" s="550"/>
      <c r="C432" s="71"/>
      <c r="D432" s="71"/>
      <c r="E432" s="638"/>
      <c r="F432" s="447"/>
      <c r="G432" s="448"/>
      <c r="H432" s="221"/>
      <c r="I432" s="125"/>
      <c r="J432" s="191">
        <f>IFERROR(IF(I432="zentral",VLOOKUP(D432,Gebäudekat.!$C$6:$F$72,4,FALSE),0),0)</f>
        <v>0</v>
      </c>
      <c r="K432" s="65"/>
      <c r="L432" s="61"/>
      <c r="M432" s="168"/>
      <c r="N432" s="113" t="str">
        <f>IFERROR(IF(Witterungsbereinigung!F425="","",(W432)),"")</f>
        <v/>
      </c>
      <c r="O432" s="38" t="str">
        <f t="shared" si="49"/>
        <v/>
      </c>
      <c r="P432" s="114" t="str">
        <f t="shared" si="50"/>
        <v/>
      </c>
      <c r="Q432" s="101" t="str">
        <f>IFERROR(IF($P432="","",($P432/VLOOKUP($D432,Gebäudekat.!$C$6:$D$72,2,FALSE))-1),"k.A.")</f>
        <v/>
      </c>
      <c r="R432" t="str">
        <f>IFERROR(VLOOKUP('Schritt 2a Wärmeverbr. Kat. 1-4'!$D432,Gebäudekat.!$C$6:$G$72,5,FALSE),"")</f>
        <v/>
      </c>
      <c r="S432">
        <f>IFERROR(('Schritt 2a Wärmeverbr. Kat. 1-4'!M432-(M432*U432)),"")</f>
        <v>0</v>
      </c>
      <c r="T432">
        <f>IFERROR('Schritt 2a Wärmeverbr. Kat. 1-4'!M432*U432,"")</f>
        <v>0</v>
      </c>
      <c r="U432">
        <f>IF('Schritt 2a Wärmeverbr. Kat. 1-4'!J432="","",'Schritt 2a Wärmeverbr. Kat. 1-4'!J432/100)</f>
        <v>0</v>
      </c>
      <c r="V432" s="36" t="str">
        <f>IF('Schritt 2a Wärmeverbr. Kat. 1-4'!K432&lt;&gt;"",DATE(YEAR('Schritt 2a Wärmeverbr. Kat. 1-4'!K432),MONTH('Schritt 2a Wärmeverbr. Kat. 1-4'!K432),1),"")</f>
        <v/>
      </c>
      <c r="W432" t="str">
        <f>IFERROR(IF(AA432=1,0,S432*Witterungsbereinigung!F425+'Schritt 2a Wärmeverbr. Kat. 1-4'!T432),"")</f>
        <v/>
      </c>
      <c r="X432">
        <f t="shared" si="53"/>
        <v>0</v>
      </c>
      <c r="Y432">
        <f t="shared" si="54"/>
        <v>1</v>
      </c>
      <c r="Z432" t="b">
        <f t="shared" si="51"/>
        <v>1</v>
      </c>
      <c r="AA432" t="str">
        <f t="shared" si="52"/>
        <v/>
      </c>
      <c r="AB432" s="234" t="str">
        <f t="shared" si="55"/>
        <v/>
      </c>
    </row>
    <row r="433" spans="1:28" x14ac:dyDescent="0.25">
      <c r="A433" s="486">
        <v>424</v>
      </c>
      <c r="B433" s="550"/>
      <c r="C433" s="71"/>
      <c r="D433" s="71"/>
      <c r="E433" s="638"/>
      <c r="F433" s="447"/>
      <c r="G433" s="448"/>
      <c r="H433" s="221"/>
      <c r="I433" s="125"/>
      <c r="J433" s="191">
        <f>IFERROR(IF(I433="zentral",VLOOKUP(D433,Gebäudekat.!$C$6:$F$72,4,FALSE),0),0)</f>
        <v>0</v>
      </c>
      <c r="K433" s="65"/>
      <c r="L433" s="61"/>
      <c r="M433" s="168"/>
      <c r="N433" s="113" t="str">
        <f>IFERROR(IF(Witterungsbereinigung!F426="","",(W433)),"")</f>
        <v/>
      </c>
      <c r="O433" s="38" t="str">
        <f t="shared" si="49"/>
        <v/>
      </c>
      <c r="P433" s="114" t="str">
        <f t="shared" si="50"/>
        <v/>
      </c>
      <c r="Q433" s="101" t="str">
        <f>IFERROR(IF($P433="","",($P433/VLOOKUP($D433,Gebäudekat.!$C$6:$D$72,2,FALSE))-1),"k.A.")</f>
        <v/>
      </c>
      <c r="R433" t="str">
        <f>IFERROR(VLOOKUP('Schritt 2a Wärmeverbr. Kat. 1-4'!$D433,Gebäudekat.!$C$6:$G$72,5,FALSE),"")</f>
        <v/>
      </c>
      <c r="S433">
        <f>IFERROR(('Schritt 2a Wärmeverbr. Kat. 1-4'!M433-(M433*U433)),"")</f>
        <v>0</v>
      </c>
      <c r="T433">
        <f>IFERROR('Schritt 2a Wärmeverbr. Kat. 1-4'!M433*U433,"")</f>
        <v>0</v>
      </c>
      <c r="U433">
        <f>IF('Schritt 2a Wärmeverbr. Kat. 1-4'!J433="","",'Schritt 2a Wärmeverbr. Kat. 1-4'!J433/100)</f>
        <v>0</v>
      </c>
      <c r="V433" s="36" t="str">
        <f>IF('Schritt 2a Wärmeverbr. Kat. 1-4'!K433&lt;&gt;"",DATE(YEAR('Schritt 2a Wärmeverbr. Kat. 1-4'!K433),MONTH('Schritt 2a Wärmeverbr. Kat. 1-4'!K433),1),"")</f>
        <v/>
      </c>
      <c r="W433" t="str">
        <f>IFERROR(IF(AA433=1,0,S433*Witterungsbereinigung!F426+'Schritt 2a Wärmeverbr. Kat. 1-4'!T433),"")</f>
        <v/>
      </c>
      <c r="X433">
        <f t="shared" si="53"/>
        <v>0</v>
      </c>
      <c r="Y433">
        <f t="shared" si="54"/>
        <v>1</v>
      </c>
      <c r="Z433" t="b">
        <f t="shared" si="51"/>
        <v>1</v>
      </c>
      <c r="AA433" t="str">
        <f t="shared" si="52"/>
        <v/>
      </c>
      <c r="AB433" s="234" t="str">
        <f t="shared" si="55"/>
        <v/>
      </c>
    </row>
    <row r="434" spans="1:28" x14ac:dyDescent="0.25">
      <c r="A434" s="486">
        <v>425</v>
      </c>
      <c r="B434" s="550"/>
      <c r="C434" s="71"/>
      <c r="D434" s="71"/>
      <c r="E434" s="638"/>
      <c r="F434" s="447"/>
      <c r="G434" s="448"/>
      <c r="H434" s="221"/>
      <c r="I434" s="125"/>
      <c r="J434" s="191">
        <f>IFERROR(IF(I434="zentral",VLOOKUP(D434,Gebäudekat.!$C$6:$F$72,4,FALSE),0),0)</f>
        <v>0</v>
      </c>
      <c r="K434" s="65"/>
      <c r="L434" s="61"/>
      <c r="M434" s="168"/>
      <c r="N434" s="113" t="str">
        <f>IFERROR(IF(Witterungsbereinigung!F427="","",(W434)),"")</f>
        <v/>
      </c>
      <c r="O434" s="38" t="str">
        <f t="shared" si="49"/>
        <v/>
      </c>
      <c r="P434" s="114" t="str">
        <f t="shared" si="50"/>
        <v/>
      </c>
      <c r="Q434" s="101" t="str">
        <f>IFERROR(IF($P434="","",($P434/VLOOKUP($D434,Gebäudekat.!$C$6:$D$72,2,FALSE))-1),"k.A.")</f>
        <v/>
      </c>
      <c r="R434" t="str">
        <f>IFERROR(VLOOKUP('Schritt 2a Wärmeverbr. Kat. 1-4'!$D434,Gebäudekat.!$C$6:$G$72,5,FALSE),"")</f>
        <v/>
      </c>
      <c r="S434">
        <f>IFERROR(('Schritt 2a Wärmeverbr. Kat. 1-4'!M434-(M434*U434)),"")</f>
        <v>0</v>
      </c>
      <c r="T434">
        <f>IFERROR('Schritt 2a Wärmeverbr. Kat. 1-4'!M434*U434,"")</f>
        <v>0</v>
      </c>
      <c r="U434">
        <f>IF('Schritt 2a Wärmeverbr. Kat. 1-4'!J434="","",'Schritt 2a Wärmeverbr. Kat. 1-4'!J434/100)</f>
        <v>0</v>
      </c>
      <c r="V434" s="36" t="str">
        <f>IF('Schritt 2a Wärmeverbr. Kat. 1-4'!K434&lt;&gt;"",DATE(YEAR('Schritt 2a Wärmeverbr. Kat. 1-4'!K434),MONTH('Schritt 2a Wärmeverbr. Kat. 1-4'!K434),1),"")</f>
        <v/>
      </c>
      <c r="W434" t="str">
        <f>IFERROR(IF(AA434=1,0,S434*Witterungsbereinigung!F427+'Schritt 2a Wärmeverbr. Kat. 1-4'!T434),"")</f>
        <v/>
      </c>
      <c r="X434">
        <f t="shared" si="53"/>
        <v>0</v>
      </c>
      <c r="Y434">
        <f t="shared" si="54"/>
        <v>1</v>
      </c>
      <c r="Z434" t="b">
        <f t="shared" si="51"/>
        <v>1</v>
      </c>
      <c r="AA434" t="str">
        <f t="shared" si="52"/>
        <v/>
      </c>
      <c r="AB434" s="234" t="str">
        <f t="shared" si="55"/>
        <v/>
      </c>
    </row>
    <row r="435" spans="1:28" x14ac:dyDescent="0.25">
      <c r="A435" s="486">
        <v>426</v>
      </c>
      <c r="B435" s="550"/>
      <c r="C435" s="71"/>
      <c r="D435" s="71"/>
      <c r="E435" s="638"/>
      <c r="F435" s="447"/>
      <c r="G435" s="448"/>
      <c r="H435" s="221"/>
      <c r="I435" s="125"/>
      <c r="J435" s="191">
        <f>IFERROR(IF(I435="zentral",VLOOKUP(D435,Gebäudekat.!$C$6:$F$72,4,FALSE),0),0)</f>
        <v>0</v>
      </c>
      <c r="K435" s="65"/>
      <c r="L435" s="61"/>
      <c r="M435" s="168"/>
      <c r="N435" s="113" t="str">
        <f>IFERROR(IF(Witterungsbereinigung!F428="","",(W435)),"")</f>
        <v/>
      </c>
      <c r="O435" s="38" t="str">
        <f t="shared" si="49"/>
        <v/>
      </c>
      <c r="P435" s="114" t="str">
        <f t="shared" si="50"/>
        <v/>
      </c>
      <c r="Q435" s="101" t="str">
        <f>IFERROR(IF($P435="","",($P435/VLOOKUP($D435,Gebäudekat.!$C$6:$D$72,2,FALSE))-1),"k.A.")</f>
        <v/>
      </c>
      <c r="R435" t="str">
        <f>IFERROR(VLOOKUP('Schritt 2a Wärmeverbr. Kat. 1-4'!$D435,Gebäudekat.!$C$6:$G$72,5,FALSE),"")</f>
        <v/>
      </c>
      <c r="S435">
        <f>IFERROR(('Schritt 2a Wärmeverbr. Kat. 1-4'!M435-(M435*U435)),"")</f>
        <v>0</v>
      </c>
      <c r="T435">
        <f>IFERROR('Schritt 2a Wärmeverbr. Kat. 1-4'!M435*U435,"")</f>
        <v>0</v>
      </c>
      <c r="U435">
        <f>IF('Schritt 2a Wärmeverbr. Kat. 1-4'!J435="","",'Schritt 2a Wärmeverbr. Kat. 1-4'!J435/100)</f>
        <v>0</v>
      </c>
      <c r="V435" s="36" t="str">
        <f>IF('Schritt 2a Wärmeverbr. Kat. 1-4'!K435&lt;&gt;"",DATE(YEAR('Schritt 2a Wärmeverbr. Kat. 1-4'!K435),MONTH('Schritt 2a Wärmeverbr. Kat. 1-4'!K435),1),"")</f>
        <v/>
      </c>
      <c r="W435" t="str">
        <f>IFERROR(IF(AA435=1,0,S435*Witterungsbereinigung!F428+'Schritt 2a Wärmeverbr. Kat. 1-4'!T435),"")</f>
        <v/>
      </c>
      <c r="X435">
        <f t="shared" si="53"/>
        <v>0</v>
      </c>
      <c r="Y435">
        <f t="shared" si="54"/>
        <v>1</v>
      </c>
      <c r="Z435" t="b">
        <f t="shared" si="51"/>
        <v>1</v>
      </c>
      <c r="AA435" t="str">
        <f t="shared" si="52"/>
        <v/>
      </c>
      <c r="AB435" s="234" t="str">
        <f t="shared" si="55"/>
        <v/>
      </c>
    </row>
    <row r="436" spans="1:28" x14ac:dyDescent="0.25">
      <c r="A436" s="486">
        <v>427</v>
      </c>
      <c r="B436" s="550"/>
      <c r="C436" s="71"/>
      <c r="D436" s="71"/>
      <c r="E436" s="638"/>
      <c r="F436" s="447"/>
      <c r="G436" s="448"/>
      <c r="H436" s="221"/>
      <c r="I436" s="125"/>
      <c r="J436" s="191">
        <f>IFERROR(IF(I436="zentral",VLOOKUP(D436,Gebäudekat.!$C$6:$F$72,4,FALSE),0),0)</f>
        <v>0</v>
      </c>
      <c r="K436" s="65"/>
      <c r="L436" s="61"/>
      <c r="M436" s="168"/>
      <c r="N436" s="113" t="str">
        <f>IFERROR(IF(Witterungsbereinigung!F429="","",(W436)),"")</f>
        <v/>
      </c>
      <c r="O436" s="38" t="str">
        <f t="shared" si="49"/>
        <v/>
      </c>
      <c r="P436" s="114" t="str">
        <f t="shared" si="50"/>
        <v/>
      </c>
      <c r="Q436" s="101" t="str">
        <f>IFERROR(IF($P436="","",($P436/VLOOKUP($D436,Gebäudekat.!$C$6:$D$72,2,FALSE))-1),"k.A.")</f>
        <v/>
      </c>
      <c r="R436" t="str">
        <f>IFERROR(VLOOKUP('Schritt 2a Wärmeverbr. Kat. 1-4'!$D436,Gebäudekat.!$C$6:$G$72,5,FALSE),"")</f>
        <v/>
      </c>
      <c r="S436">
        <f>IFERROR(('Schritt 2a Wärmeverbr. Kat. 1-4'!M436-(M436*U436)),"")</f>
        <v>0</v>
      </c>
      <c r="T436">
        <f>IFERROR('Schritt 2a Wärmeverbr. Kat. 1-4'!M436*U436,"")</f>
        <v>0</v>
      </c>
      <c r="U436">
        <f>IF('Schritt 2a Wärmeverbr. Kat. 1-4'!J436="","",'Schritt 2a Wärmeverbr. Kat. 1-4'!J436/100)</f>
        <v>0</v>
      </c>
      <c r="V436" s="36" t="str">
        <f>IF('Schritt 2a Wärmeverbr. Kat. 1-4'!K436&lt;&gt;"",DATE(YEAR('Schritt 2a Wärmeverbr. Kat. 1-4'!K436),MONTH('Schritt 2a Wärmeverbr. Kat. 1-4'!K436),1),"")</f>
        <v/>
      </c>
      <c r="W436" t="str">
        <f>IFERROR(IF(AA436=1,0,S436*Witterungsbereinigung!F429+'Schritt 2a Wärmeverbr. Kat. 1-4'!T436),"")</f>
        <v/>
      </c>
      <c r="X436">
        <f t="shared" si="53"/>
        <v>0</v>
      </c>
      <c r="Y436">
        <f t="shared" si="54"/>
        <v>1</v>
      </c>
      <c r="Z436" t="b">
        <f t="shared" si="51"/>
        <v>1</v>
      </c>
      <c r="AA436" t="str">
        <f t="shared" si="52"/>
        <v/>
      </c>
      <c r="AB436" s="234" t="str">
        <f t="shared" si="55"/>
        <v/>
      </c>
    </row>
    <row r="437" spans="1:28" x14ac:dyDescent="0.25">
      <c r="A437" s="486">
        <v>428</v>
      </c>
      <c r="B437" s="550"/>
      <c r="C437" s="71"/>
      <c r="D437" s="71"/>
      <c r="E437" s="638"/>
      <c r="F437" s="447"/>
      <c r="G437" s="448"/>
      <c r="H437" s="221"/>
      <c r="I437" s="125"/>
      <c r="J437" s="191">
        <f>IFERROR(IF(I437="zentral",VLOOKUP(D437,Gebäudekat.!$C$6:$F$72,4,FALSE),0),0)</f>
        <v>0</v>
      </c>
      <c r="K437" s="65"/>
      <c r="L437" s="61"/>
      <c r="M437" s="168"/>
      <c r="N437" s="113" t="str">
        <f>IFERROR(IF(Witterungsbereinigung!F430="","",(W437)),"")</f>
        <v/>
      </c>
      <c r="O437" s="38" t="str">
        <f t="shared" si="49"/>
        <v/>
      </c>
      <c r="P437" s="114" t="str">
        <f t="shared" si="50"/>
        <v/>
      </c>
      <c r="Q437" s="101" t="str">
        <f>IFERROR(IF($P437="","",($P437/VLOOKUP($D437,Gebäudekat.!$C$6:$D$72,2,FALSE))-1),"k.A.")</f>
        <v/>
      </c>
      <c r="R437" t="str">
        <f>IFERROR(VLOOKUP('Schritt 2a Wärmeverbr. Kat. 1-4'!$D437,Gebäudekat.!$C$6:$G$72,5,FALSE),"")</f>
        <v/>
      </c>
      <c r="S437">
        <f>IFERROR(('Schritt 2a Wärmeverbr. Kat. 1-4'!M437-(M437*U437)),"")</f>
        <v>0</v>
      </c>
      <c r="T437">
        <f>IFERROR('Schritt 2a Wärmeverbr. Kat. 1-4'!M437*U437,"")</f>
        <v>0</v>
      </c>
      <c r="U437">
        <f>IF('Schritt 2a Wärmeverbr. Kat. 1-4'!J437="","",'Schritt 2a Wärmeverbr. Kat. 1-4'!J437/100)</f>
        <v>0</v>
      </c>
      <c r="V437" s="36" t="str">
        <f>IF('Schritt 2a Wärmeverbr. Kat. 1-4'!K437&lt;&gt;"",DATE(YEAR('Schritt 2a Wärmeverbr. Kat. 1-4'!K437),MONTH('Schritt 2a Wärmeverbr. Kat. 1-4'!K437),1),"")</f>
        <v/>
      </c>
      <c r="W437" t="str">
        <f>IFERROR(IF(AA437=1,0,S437*Witterungsbereinigung!F430+'Schritt 2a Wärmeverbr. Kat. 1-4'!T437),"")</f>
        <v/>
      </c>
      <c r="X437">
        <f t="shared" si="53"/>
        <v>0</v>
      </c>
      <c r="Y437">
        <f t="shared" si="54"/>
        <v>1</v>
      </c>
      <c r="Z437" t="b">
        <f t="shared" si="51"/>
        <v>1</v>
      </c>
      <c r="AA437" t="str">
        <f t="shared" si="52"/>
        <v/>
      </c>
      <c r="AB437" s="234" t="str">
        <f t="shared" si="55"/>
        <v/>
      </c>
    </row>
    <row r="438" spans="1:28" x14ac:dyDescent="0.25">
      <c r="A438" s="486">
        <v>429</v>
      </c>
      <c r="B438" s="550"/>
      <c r="C438" s="71"/>
      <c r="D438" s="71"/>
      <c r="E438" s="638"/>
      <c r="F438" s="447"/>
      <c r="G438" s="448"/>
      <c r="H438" s="221"/>
      <c r="I438" s="125"/>
      <c r="J438" s="191">
        <f>IFERROR(IF(I438="zentral",VLOOKUP(D438,Gebäudekat.!$C$6:$F$72,4,FALSE),0),0)</f>
        <v>0</v>
      </c>
      <c r="K438" s="65"/>
      <c r="L438" s="61"/>
      <c r="M438" s="168"/>
      <c r="N438" s="113" t="str">
        <f>IFERROR(IF(Witterungsbereinigung!F431="","",(W438)),"")</f>
        <v/>
      </c>
      <c r="O438" s="38" t="str">
        <f t="shared" si="49"/>
        <v/>
      </c>
      <c r="P438" s="114" t="str">
        <f t="shared" si="50"/>
        <v/>
      </c>
      <c r="Q438" s="101" t="str">
        <f>IFERROR(IF($P438="","",($P438/VLOOKUP($D438,Gebäudekat.!$C$6:$D$72,2,FALSE))-1),"k.A.")</f>
        <v/>
      </c>
      <c r="R438" t="str">
        <f>IFERROR(VLOOKUP('Schritt 2a Wärmeverbr. Kat. 1-4'!$D438,Gebäudekat.!$C$6:$G$72,5,FALSE),"")</f>
        <v/>
      </c>
      <c r="S438">
        <f>IFERROR(('Schritt 2a Wärmeverbr. Kat. 1-4'!M438-(M438*U438)),"")</f>
        <v>0</v>
      </c>
      <c r="T438">
        <f>IFERROR('Schritt 2a Wärmeverbr. Kat. 1-4'!M438*U438,"")</f>
        <v>0</v>
      </c>
      <c r="U438">
        <f>IF('Schritt 2a Wärmeverbr. Kat. 1-4'!J438="","",'Schritt 2a Wärmeverbr. Kat. 1-4'!J438/100)</f>
        <v>0</v>
      </c>
      <c r="V438" s="36" t="str">
        <f>IF('Schritt 2a Wärmeverbr. Kat. 1-4'!K438&lt;&gt;"",DATE(YEAR('Schritt 2a Wärmeverbr. Kat. 1-4'!K438),MONTH('Schritt 2a Wärmeverbr. Kat. 1-4'!K438),1),"")</f>
        <v/>
      </c>
      <c r="W438" t="str">
        <f>IFERROR(IF(AA438=1,0,S438*Witterungsbereinigung!F431+'Schritt 2a Wärmeverbr. Kat. 1-4'!T438),"")</f>
        <v/>
      </c>
      <c r="X438">
        <f t="shared" si="53"/>
        <v>0</v>
      </c>
      <c r="Y438">
        <f t="shared" si="54"/>
        <v>1</v>
      </c>
      <c r="Z438" t="b">
        <f t="shared" si="51"/>
        <v>1</v>
      </c>
      <c r="AA438" t="str">
        <f t="shared" si="52"/>
        <v/>
      </c>
      <c r="AB438" s="234" t="str">
        <f t="shared" si="55"/>
        <v/>
      </c>
    </row>
    <row r="439" spans="1:28" x14ac:dyDescent="0.25">
      <c r="A439" s="486">
        <v>430</v>
      </c>
      <c r="B439" s="550"/>
      <c r="C439" s="71"/>
      <c r="D439" s="71"/>
      <c r="E439" s="638"/>
      <c r="F439" s="447"/>
      <c r="G439" s="448"/>
      <c r="H439" s="221"/>
      <c r="I439" s="125"/>
      <c r="J439" s="191">
        <f>IFERROR(IF(I439="zentral",VLOOKUP(D439,Gebäudekat.!$C$6:$F$72,4,FALSE),0),0)</f>
        <v>0</v>
      </c>
      <c r="K439" s="65"/>
      <c r="L439" s="61"/>
      <c r="M439" s="168"/>
      <c r="N439" s="113" t="str">
        <f>IFERROR(IF(Witterungsbereinigung!F432="","",(W439)),"")</f>
        <v/>
      </c>
      <c r="O439" s="38" t="str">
        <f t="shared" si="49"/>
        <v/>
      </c>
      <c r="P439" s="114" t="str">
        <f t="shared" si="50"/>
        <v/>
      </c>
      <c r="Q439" s="101" t="str">
        <f>IFERROR(IF($P439="","",($P439/VLOOKUP($D439,Gebäudekat.!$C$6:$D$72,2,FALSE))-1),"k.A.")</f>
        <v/>
      </c>
      <c r="R439" t="str">
        <f>IFERROR(VLOOKUP('Schritt 2a Wärmeverbr. Kat. 1-4'!$D439,Gebäudekat.!$C$6:$G$72,5,FALSE),"")</f>
        <v/>
      </c>
      <c r="S439">
        <f>IFERROR(('Schritt 2a Wärmeverbr. Kat. 1-4'!M439-(M439*U439)),"")</f>
        <v>0</v>
      </c>
      <c r="T439">
        <f>IFERROR('Schritt 2a Wärmeverbr. Kat. 1-4'!M439*U439,"")</f>
        <v>0</v>
      </c>
      <c r="U439">
        <f>IF('Schritt 2a Wärmeverbr. Kat. 1-4'!J439="","",'Schritt 2a Wärmeverbr. Kat. 1-4'!J439/100)</f>
        <v>0</v>
      </c>
      <c r="V439" s="36" t="str">
        <f>IF('Schritt 2a Wärmeverbr. Kat. 1-4'!K439&lt;&gt;"",DATE(YEAR('Schritt 2a Wärmeverbr. Kat. 1-4'!K439),MONTH('Schritt 2a Wärmeverbr. Kat. 1-4'!K439),1),"")</f>
        <v/>
      </c>
      <c r="W439" t="str">
        <f>IFERROR(IF(AA439=1,0,S439*Witterungsbereinigung!F432+'Schritt 2a Wärmeverbr. Kat. 1-4'!T439),"")</f>
        <v/>
      </c>
      <c r="X439">
        <f t="shared" si="53"/>
        <v>0</v>
      </c>
      <c r="Y439">
        <f t="shared" si="54"/>
        <v>1</v>
      </c>
      <c r="Z439" t="b">
        <f t="shared" si="51"/>
        <v>1</v>
      </c>
      <c r="AA439" t="str">
        <f t="shared" si="52"/>
        <v/>
      </c>
      <c r="AB439" s="234" t="str">
        <f t="shared" si="55"/>
        <v/>
      </c>
    </row>
    <row r="440" spans="1:28" x14ac:dyDescent="0.25">
      <c r="A440" s="486">
        <v>431</v>
      </c>
      <c r="B440" s="550"/>
      <c r="C440" s="71"/>
      <c r="D440" s="71"/>
      <c r="E440" s="638"/>
      <c r="F440" s="447"/>
      <c r="G440" s="448"/>
      <c r="H440" s="221"/>
      <c r="I440" s="125"/>
      <c r="J440" s="191">
        <f>IFERROR(IF(I440="zentral",VLOOKUP(D440,Gebäudekat.!$C$6:$F$72,4,FALSE),0),0)</f>
        <v>0</v>
      </c>
      <c r="K440" s="65"/>
      <c r="L440" s="61"/>
      <c r="M440" s="168"/>
      <c r="N440" s="113" t="str">
        <f>IFERROR(IF(Witterungsbereinigung!F433="","",(W440)),"")</f>
        <v/>
      </c>
      <c r="O440" s="38" t="str">
        <f t="shared" si="49"/>
        <v/>
      </c>
      <c r="P440" s="114" t="str">
        <f t="shared" si="50"/>
        <v/>
      </c>
      <c r="Q440" s="101" t="str">
        <f>IFERROR(IF($P440="","",($P440/VLOOKUP($D440,Gebäudekat.!$C$6:$D$72,2,FALSE))-1),"k.A.")</f>
        <v/>
      </c>
      <c r="R440" t="str">
        <f>IFERROR(VLOOKUP('Schritt 2a Wärmeverbr. Kat. 1-4'!$D440,Gebäudekat.!$C$6:$G$72,5,FALSE),"")</f>
        <v/>
      </c>
      <c r="S440">
        <f>IFERROR(('Schritt 2a Wärmeverbr. Kat. 1-4'!M440-(M440*U440)),"")</f>
        <v>0</v>
      </c>
      <c r="T440">
        <f>IFERROR('Schritt 2a Wärmeverbr. Kat. 1-4'!M440*U440,"")</f>
        <v>0</v>
      </c>
      <c r="U440">
        <f>IF('Schritt 2a Wärmeverbr. Kat. 1-4'!J440="","",'Schritt 2a Wärmeverbr. Kat. 1-4'!J440/100)</f>
        <v>0</v>
      </c>
      <c r="V440" s="36" t="str">
        <f>IF('Schritt 2a Wärmeverbr. Kat. 1-4'!K440&lt;&gt;"",DATE(YEAR('Schritt 2a Wärmeverbr. Kat. 1-4'!K440),MONTH('Schritt 2a Wärmeverbr. Kat. 1-4'!K440),1),"")</f>
        <v/>
      </c>
      <c r="W440" t="str">
        <f>IFERROR(IF(AA440=1,0,S440*Witterungsbereinigung!F433+'Schritt 2a Wärmeverbr. Kat. 1-4'!T440),"")</f>
        <v/>
      </c>
      <c r="X440">
        <f t="shared" si="53"/>
        <v>0</v>
      </c>
      <c r="Y440">
        <f t="shared" si="54"/>
        <v>1</v>
      </c>
      <c r="Z440" t="b">
        <f t="shared" si="51"/>
        <v>1</v>
      </c>
      <c r="AA440" t="str">
        <f t="shared" si="52"/>
        <v/>
      </c>
      <c r="AB440" s="234" t="str">
        <f t="shared" si="55"/>
        <v/>
      </c>
    </row>
    <row r="441" spans="1:28" x14ac:dyDescent="0.25">
      <c r="A441" s="486">
        <v>432</v>
      </c>
      <c r="B441" s="550"/>
      <c r="C441" s="71"/>
      <c r="D441" s="71"/>
      <c r="E441" s="638"/>
      <c r="F441" s="447"/>
      <c r="G441" s="448"/>
      <c r="H441" s="221"/>
      <c r="I441" s="125"/>
      <c r="J441" s="191">
        <f>IFERROR(IF(I441="zentral",VLOOKUP(D441,Gebäudekat.!$C$6:$F$72,4,FALSE),0),0)</f>
        <v>0</v>
      </c>
      <c r="K441" s="65"/>
      <c r="L441" s="61"/>
      <c r="M441" s="168"/>
      <c r="N441" s="113" t="str">
        <f>IFERROR(IF(Witterungsbereinigung!F434="","",(W441)),"")</f>
        <v/>
      </c>
      <c r="O441" s="38" t="str">
        <f t="shared" si="49"/>
        <v/>
      </c>
      <c r="P441" s="114" t="str">
        <f t="shared" si="50"/>
        <v/>
      </c>
      <c r="Q441" s="101" t="str">
        <f>IFERROR(IF($P441="","",($P441/VLOOKUP($D441,Gebäudekat.!$C$6:$D$72,2,FALSE))-1),"k.A.")</f>
        <v/>
      </c>
      <c r="R441" t="str">
        <f>IFERROR(VLOOKUP('Schritt 2a Wärmeverbr. Kat. 1-4'!$D441,Gebäudekat.!$C$6:$G$72,5,FALSE),"")</f>
        <v/>
      </c>
      <c r="S441">
        <f>IFERROR(('Schritt 2a Wärmeverbr. Kat. 1-4'!M441-(M441*U441)),"")</f>
        <v>0</v>
      </c>
      <c r="T441">
        <f>IFERROR('Schritt 2a Wärmeverbr. Kat. 1-4'!M441*U441,"")</f>
        <v>0</v>
      </c>
      <c r="U441">
        <f>IF('Schritt 2a Wärmeverbr. Kat. 1-4'!J441="","",'Schritt 2a Wärmeverbr. Kat. 1-4'!J441/100)</f>
        <v>0</v>
      </c>
      <c r="V441" s="36" t="str">
        <f>IF('Schritt 2a Wärmeverbr. Kat. 1-4'!K441&lt;&gt;"",DATE(YEAR('Schritt 2a Wärmeverbr. Kat. 1-4'!K441),MONTH('Schritt 2a Wärmeverbr. Kat. 1-4'!K441),1),"")</f>
        <v/>
      </c>
      <c r="W441" t="str">
        <f>IFERROR(IF(AA441=1,0,S441*Witterungsbereinigung!F434+'Schritt 2a Wärmeverbr. Kat. 1-4'!T441),"")</f>
        <v/>
      </c>
      <c r="X441">
        <f t="shared" si="53"/>
        <v>0</v>
      </c>
      <c r="Y441">
        <f t="shared" si="54"/>
        <v>1</v>
      </c>
      <c r="Z441" t="b">
        <f t="shared" si="51"/>
        <v>1</v>
      </c>
      <c r="AA441" t="str">
        <f t="shared" si="52"/>
        <v/>
      </c>
      <c r="AB441" s="234" t="str">
        <f t="shared" si="55"/>
        <v/>
      </c>
    </row>
    <row r="442" spans="1:28" x14ac:dyDescent="0.25">
      <c r="A442" s="486">
        <v>433</v>
      </c>
      <c r="B442" s="550"/>
      <c r="C442" s="71"/>
      <c r="D442" s="71"/>
      <c r="E442" s="638"/>
      <c r="F442" s="447"/>
      <c r="G442" s="448"/>
      <c r="H442" s="221"/>
      <c r="I442" s="125"/>
      <c r="J442" s="191">
        <f>IFERROR(IF(I442="zentral",VLOOKUP(D442,Gebäudekat.!$C$6:$F$72,4,FALSE),0),0)</f>
        <v>0</v>
      </c>
      <c r="K442" s="65"/>
      <c r="L442" s="61"/>
      <c r="M442" s="168"/>
      <c r="N442" s="113" t="str">
        <f>IFERROR(IF(Witterungsbereinigung!F435="","",(W442)),"")</f>
        <v/>
      </c>
      <c r="O442" s="38" t="str">
        <f t="shared" si="49"/>
        <v/>
      </c>
      <c r="P442" s="114" t="str">
        <f t="shared" si="50"/>
        <v/>
      </c>
      <c r="Q442" s="101" t="str">
        <f>IFERROR(IF($P442="","",($P442/VLOOKUP($D442,Gebäudekat.!$C$6:$D$72,2,FALSE))-1),"k.A.")</f>
        <v/>
      </c>
      <c r="R442" t="str">
        <f>IFERROR(VLOOKUP('Schritt 2a Wärmeverbr. Kat. 1-4'!$D442,Gebäudekat.!$C$6:$G$72,5,FALSE),"")</f>
        <v/>
      </c>
      <c r="S442">
        <f>IFERROR(('Schritt 2a Wärmeverbr. Kat. 1-4'!M442-(M442*U442)),"")</f>
        <v>0</v>
      </c>
      <c r="T442">
        <f>IFERROR('Schritt 2a Wärmeverbr. Kat. 1-4'!M442*U442,"")</f>
        <v>0</v>
      </c>
      <c r="U442">
        <f>IF('Schritt 2a Wärmeverbr. Kat. 1-4'!J442="","",'Schritt 2a Wärmeverbr. Kat. 1-4'!J442/100)</f>
        <v>0</v>
      </c>
      <c r="V442" s="36" t="str">
        <f>IF('Schritt 2a Wärmeverbr. Kat. 1-4'!K442&lt;&gt;"",DATE(YEAR('Schritt 2a Wärmeverbr. Kat. 1-4'!K442),MONTH('Schritt 2a Wärmeverbr. Kat. 1-4'!K442),1),"")</f>
        <v/>
      </c>
      <c r="W442" t="str">
        <f>IFERROR(IF(AA442=1,0,S442*Witterungsbereinigung!F435+'Schritt 2a Wärmeverbr. Kat. 1-4'!T442),"")</f>
        <v/>
      </c>
      <c r="X442">
        <f t="shared" si="53"/>
        <v>0</v>
      </c>
      <c r="Y442">
        <f t="shared" si="54"/>
        <v>1</v>
      </c>
      <c r="Z442" t="b">
        <f t="shared" si="51"/>
        <v>1</v>
      </c>
      <c r="AA442" t="str">
        <f t="shared" si="52"/>
        <v/>
      </c>
      <c r="AB442" s="234" t="str">
        <f t="shared" si="55"/>
        <v/>
      </c>
    </row>
    <row r="443" spans="1:28" x14ac:dyDescent="0.25">
      <c r="A443" s="486">
        <v>434</v>
      </c>
      <c r="B443" s="550"/>
      <c r="C443" s="71"/>
      <c r="D443" s="71"/>
      <c r="E443" s="638"/>
      <c r="F443" s="447"/>
      <c r="G443" s="448"/>
      <c r="H443" s="221"/>
      <c r="I443" s="125"/>
      <c r="J443" s="191">
        <f>IFERROR(IF(I443="zentral",VLOOKUP(D443,Gebäudekat.!$C$6:$F$72,4,FALSE),0),0)</f>
        <v>0</v>
      </c>
      <c r="K443" s="65"/>
      <c r="L443" s="61"/>
      <c r="M443" s="168"/>
      <c r="N443" s="113" t="str">
        <f>IFERROR(IF(Witterungsbereinigung!F436="","",(W443)),"")</f>
        <v/>
      </c>
      <c r="O443" s="38" t="str">
        <f t="shared" si="49"/>
        <v/>
      </c>
      <c r="P443" s="114" t="str">
        <f t="shared" si="50"/>
        <v/>
      </c>
      <c r="Q443" s="101" t="str">
        <f>IFERROR(IF($P443="","",($P443/VLOOKUP($D443,Gebäudekat.!$C$6:$D$72,2,FALSE))-1),"k.A.")</f>
        <v/>
      </c>
      <c r="R443" t="str">
        <f>IFERROR(VLOOKUP('Schritt 2a Wärmeverbr. Kat. 1-4'!$D443,Gebäudekat.!$C$6:$G$72,5,FALSE),"")</f>
        <v/>
      </c>
      <c r="S443">
        <f>IFERROR(('Schritt 2a Wärmeverbr. Kat. 1-4'!M443-(M443*U443)),"")</f>
        <v>0</v>
      </c>
      <c r="T443">
        <f>IFERROR('Schritt 2a Wärmeverbr. Kat. 1-4'!M443*U443,"")</f>
        <v>0</v>
      </c>
      <c r="U443">
        <f>IF('Schritt 2a Wärmeverbr. Kat. 1-4'!J443="","",'Schritt 2a Wärmeverbr. Kat. 1-4'!J443/100)</f>
        <v>0</v>
      </c>
      <c r="V443" s="36" t="str">
        <f>IF('Schritt 2a Wärmeverbr. Kat. 1-4'!K443&lt;&gt;"",DATE(YEAR('Schritt 2a Wärmeverbr. Kat. 1-4'!K443),MONTH('Schritt 2a Wärmeverbr. Kat. 1-4'!K443),1),"")</f>
        <v/>
      </c>
      <c r="W443" t="str">
        <f>IFERROR(IF(AA443=1,0,S443*Witterungsbereinigung!F436+'Schritt 2a Wärmeverbr. Kat. 1-4'!T443),"")</f>
        <v/>
      </c>
      <c r="X443">
        <f t="shared" si="53"/>
        <v>0</v>
      </c>
      <c r="Y443">
        <f t="shared" si="54"/>
        <v>1</v>
      </c>
      <c r="Z443" t="b">
        <f t="shared" si="51"/>
        <v>1</v>
      </c>
      <c r="AA443" t="str">
        <f t="shared" si="52"/>
        <v/>
      </c>
      <c r="AB443" s="234" t="str">
        <f t="shared" si="55"/>
        <v/>
      </c>
    </row>
    <row r="444" spans="1:28" x14ac:dyDescent="0.25">
      <c r="A444" s="486">
        <v>435</v>
      </c>
      <c r="B444" s="550"/>
      <c r="C444" s="71"/>
      <c r="D444" s="71"/>
      <c r="E444" s="638"/>
      <c r="F444" s="447"/>
      <c r="G444" s="448"/>
      <c r="H444" s="221"/>
      <c r="I444" s="125"/>
      <c r="J444" s="191">
        <f>IFERROR(IF(I444="zentral",VLOOKUP(D444,Gebäudekat.!$C$6:$F$72,4,FALSE),0),0)</f>
        <v>0</v>
      </c>
      <c r="K444" s="65"/>
      <c r="L444" s="61"/>
      <c r="M444" s="168"/>
      <c r="N444" s="113" t="str">
        <f>IFERROR(IF(Witterungsbereinigung!F437="","",(W444)),"")</f>
        <v/>
      </c>
      <c r="O444" s="38" t="str">
        <f t="shared" si="49"/>
        <v/>
      </c>
      <c r="P444" s="114" t="str">
        <f t="shared" si="50"/>
        <v/>
      </c>
      <c r="Q444" s="101" t="str">
        <f>IFERROR(IF($P444="","",($P444/VLOOKUP($D444,Gebäudekat.!$C$6:$D$72,2,FALSE))-1),"k.A.")</f>
        <v/>
      </c>
      <c r="R444" t="str">
        <f>IFERROR(VLOOKUP('Schritt 2a Wärmeverbr. Kat. 1-4'!$D444,Gebäudekat.!$C$6:$G$72,5,FALSE),"")</f>
        <v/>
      </c>
      <c r="S444">
        <f>IFERROR(('Schritt 2a Wärmeverbr. Kat. 1-4'!M444-(M444*U444)),"")</f>
        <v>0</v>
      </c>
      <c r="T444">
        <f>IFERROR('Schritt 2a Wärmeverbr. Kat. 1-4'!M444*U444,"")</f>
        <v>0</v>
      </c>
      <c r="U444">
        <f>IF('Schritt 2a Wärmeverbr. Kat. 1-4'!J444="","",'Schritt 2a Wärmeverbr. Kat. 1-4'!J444/100)</f>
        <v>0</v>
      </c>
      <c r="V444" s="36" t="str">
        <f>IF('Schritt 2a Wärmeverbr. Kat. 1-4'!K444&lt;&gt;"",DATE(YEAR('Schritt 2a Wärmeverbr. Kat. 1-4'!K444),MONTH('Schritt 2a Wärmeverbr. Kat. 1-4'!K444),1),"")</f>
        <v/>
      </c>
      <c r="W444" t="str">
        <f>IFERROR(IF(AA444=1,0,S444*Witterungsbereinigung!F437+'Schritt 2a Wärmeverbr. Kat. 1-4'!T444),"")</f>
        <v/>
      </c>
      <c r="X444">
        <f t="shared" si="53"/>
        <v>0</v>
      </c>
      <c r="Y444">
        <f t="shared" si="54"/>
        <v>1</v>
      </c>
      <c r="Z444" t="b">
        <f t="shared" si="51"/>
        <v>1</v>
      </c>
      <c r="AA444" t="str">
        <f t="shared" si="52"/>
        <v/>
      </c>
      <c r="AB444" s="234" t="str">
        <f t="shared" si="55"/>
        <v/>
      </c>
    </row>
    <row r="445" spans="1:28" x14ac:dyDescent="0.25">
      <c r="A445" s="486">
        <v>436</v>
      </c>
      <c r="B445" s="550"/>
      <c r="C445" s="71"/>
      <c r="D445" s="71"/>
      <c r="E445" s="638"/>
      <c r="F445" s="447"/>
      <c r="G445" s="448"/>
      <c r="H445" s="221"/>
      <c r="I445" s="125"/>
      <c r="J445" s="191">
        <f>IFERROR(IF(I445="zentral",VLOOKUP(D445,Gebäudekat.!$C$6:$F$72,4,FALSE),0),0)</f>
        <v>0</v>
      </c>
      <c r="K445" s="65"/>
      <c r="L445" s="61"/>
      <c r="M445" s="168"/>
      <c r="N445" s="113" t="str">
        <f>IFERROR(IF(Witterungsbereinigung!F438="","",(W445)),"")</f>
        <v/>
      </c>
      <c r="O445" s="38" t="str">
        <f t="shared" si="49"/>
        <v/>
      </c>
      <c r="P445" s="114" t="str">
        <f t="shared" si="50"/>
        <v/>
      </c>
      <c r="Q445" s="101" t="str">
        <f>IFERROR(IF($P445="","",($P445/VLOOKUP($D445,Gebäudekat.!$C$6:$D$72,2,FALSE))-1),"k.A.")</f>
        <v/>
      </c>
      <c r="R445" t="str">
        <f>IFERROR(VLOOKUP('Schritt 2a Wärmeverbr. Kat. 1-4'!$D445,Gebäudekat.!$C$6:$G$72,5,FALSE),"")</f>
        <v/>
      </c>
      <c r="S445">
        <f>IFERROR(('Schritt 2a Wärmeverbr. Kat. 1-4'!M445-(M445*U445)),"")</f>
        <v>0</v>
      </c>
      <c r="T445">
        <f>IFERROR('Schritt 2a Wärmeverbr. Kat. 1-4'!M445*U445,"")</f>
        <v>0</v>
      </c>
      <c r="U445">
        <f>IF('Schritt 2a Wärmeverbr. Kat. 1-4'!J445="","",'Schritt 2a Wärmeverbr. Kat. 1-4'!J445/100)</f>
        <v>0</v>
      </c>
      <c r="V445" s="36" t="str">
        <f>IF('Schritt 2a Wärmeverbr. Kat. 1-4'!K445&lt;&gt;"",DATE(YEAR('Schritt 2a Wärmeverbr. Kat. 1-4'!K445),MONTH('Schritt 2a Wärmeverbr. Kat. 1-4'!K445),1),"")</f>
        <v/>
      </c>
      <c r="W445" t="str">
        <f>IFERROR(IF(AA445=1,0,S445*Witterungsbereinigung!F438+'Schritt 2a Wärmeverbr. Kat. 1-4'!T445),"")</f>
        <v/>
      </c>
      <c r="X445">
        <f t="shared" si="53"/>
        <v>0</v>
      </c>
      <c r="Y445">
        <f t="shared" si="54"/>
        <v>1</v>
      </c>
      <c r="Z445" t="b">
        <f t="shared" si="51"/>
        <v>1</v>
      </c>
      <c r="AA445" t="str">
        <f t="shared" si="52"/>
        <v/>
      </c>
      <c r="AB445" s="234" t="str">
        <f t="shared" si="55"/>
        <v/>
      </c>
    </row>
    <row r="446" spans="1:28" x14ac:dyDescent="0.25">
      <c r="A446" s="486">
        <v>437</v>
      </c>
      <c r="B446" s="550"/>
      <c r="C446" s="71"/>
      <c r="D446" s="71"/>
      <c r="E446" s="638"/>
      <c r="F446" s="447"/>
      <c r="G446" s="448"/>
      <c r="H446" s="221"/>
      <c r="I446" s="125"/>
      <c r="J446" s="191">
        <f>IFERROR(IF(I446="zentral",VLOOKUP(D446,Gebäudekat.!$C$6:$F$72,4,FALSE),0),0)</f>
        <v>0</v>
      </c>
      <c r="K446" s="65"/>
      <c r="L446" s="61"/>
      <c r="M446" s="168"/>
      <c r="N446" s="113" t="str">
        <f>IFERROR(IF(Witterungsbereinigung!F439="","",(W446)),"")</f>
        <v/>
      </c>
      <c r="O446" s="38" t="str">
        <f t="shared" si="49"/>
        <v/>
      </c>
      <c r="P446" s="114" t="str">
        <f t="shared" si="50"/>
        <v/>
      </c>
      <c r="Q446" s="101" t="str">
        <f>IFERROR(IF($P446="","",($P446/VLOOKUP($D446,Gebäudekat.!$C$6:$D$72,2,FALSE))-1),"k.A.")</f>
        <v/>
      </c>
      <c r="R446" t="str">
        <f>IFERROR(VLOOKUP('Schritt 2a Wärmeverbr. Kat. 1-4'!$D446,Gebäudekat.!$C$6:$G$72,5,FALSE),"")</f>
        <v/>
      </c>
      <c r="S446">
        <f>IFERROR(('Schritt 2a Wärmeverbr. Kat. 1-4'!M446-(M446*U446)),"")</f>
        <v>0</v>
      </c>
      <c r="T446">
        <f>IFERROR('Schritt 2a Wärmeverbr. Kat. 1-4'!M446*U446,"")</f>
        <v>0</v>
      </c>
      <c r="U446">
        <f>IF('Schritt 2a Wärmeverbr. Kat. 1-4'!J446="","",'Schritt 2a Wärmeverbr. Kat. 1-4'!J446/100)</f>
        <v>0</v>
      </c>
      <c r="V446" s="36" t="str">
        <f>IF('Schritt 2a Wärmeverbr. Kat. 1-4'!K446&lt;&gt;"",DATE(YEAR('Schritt 2a Wärmeverbr. Kat. 1-4'!K446),MONTH('Schritt 2a Wärmeverbr. Kat. 1-4'!K446),1),"")</f>
        <v/>
      </c>
      <c r="W446" t="str">
        <f>IFERROR(IF(AA446=1,0,S446*Witterungsbereinigung!F439+'Schritt 2a Wärmeverbr. Kat. 1-4'!T446),"")</f>
        <v/>
      </c>
      <c r="X446">
        <f t="shared" si="53"/>
        <v>0</v>
      </c>
      <c r="Y446">
        <f t="shared" si="54"/>
        <v>1</v>
      </c>
      <c r="Z446" t="b">
        <f t="shared" si="51"/>
        <v>1</v>
      </c>
      <c r="AA446" t="str">
        <f t="shared" si="52"/>
        <v/>
      </c>
      <c r="AB446" s="234" t="str">
        <f t="shared" si="55"/>
        <v/>
      </c>
    </row>
    <row r="447" spans="1:28" x14ac:dyDescent="0.25">
      <c r="A447" s="486">
        <v>438</v>
      </c>
      <c r="B447" s="550"/>
      <c r="C447" s="71"/>
      <c r="D447" s="71"/>
      <c r="E447" s="638"/>
      <c r="F447" s="447"/>
      <c r="G447" s="448"/>
      <c r="H447" s="221"/>
      <c r="I447" s="125"/>
      <c r="J447" s="191">
        <f>IFERROR(IF(I447="zentral",VLOOKUP(D447,Gebäudekat.!$C$6:$F$72,4,FALSE),0),0)</f>
        <v>0</v>
      </c>
      <c r="K447" s="65"/>
      <c r="L447" s="61"/>
      <c r="M447" s="168"/>
      <c r="N447" s="113" t="str">
        <f>IFERROR(IF(Witterungsbereinigung!F440="","",(W447)),"")</f>
        <v/>
      </c>
      <c r="O447" s="38" t="str">
        <f t="shared" si="49"/>
        <v/>
      </c>
      <c r="P447" s="114" t="str">
        <f t="shared" si="50"/>
        <v/>
      </c>
      <c r="Q447" s="101" t="str">
        <f>IFERROR(IF($P447="","",($P447/VLOOKUP($D447,Gebäudekat.!$C$6:$D$72,2,FALSE))-1),"k.A.")</f>
        <v/>
      </c>
      <c r="R447" t="str">
        <f>IFERROR(VLOOKUP('Schritt 2a Wärmeverbr. Kat. 1-4'!$D447,Gebäudekat.!$C$6:$G$72,5,FALSE),"")</f>
        <v/>
      </c>
      <c r="S447">
        <f>IFERROR(('Schritt 2a Wärmeverbr. Kat. 1-4'!M447-(M447*U447)),"")</f>
        <v>0</v>
      </c>
      <c r="T447">
        <f>IFERROR('Schritt 2a Wärmeverbr. Kat. 1-4'!M447*U447,"")</f>
        <v>0</v>
      </c>
      <c r="U447">
        <f>IF('Schritt 2a Wärmeverbr. Kat. 1-4'!J447="","",'Schritt 2a Wärmeverbr. Kat. 1-4'!J447/100)</f>
        <v>0</v>
      </c>
      <c r="V447" s="36" t="str">
        <f>IF('Schritt 2a Wärmeverbr. Kat. 1-4'!K447&lt;&gt;"",DATE(YEAR('Schritt 2a Wärmeverbr. Kat. 1-4'!K447),MONTH('Schritt 2a Wärmeverbr. Kat. 1-4'!K447),1),"")</f>
        <v/>
      </c>
      <c r="W447" t="str">
        <f>IFERROR(IF(AA447=1,0,S447*Witterungsbereinigung!F440+'Schritt 2a Wärmeverbr. Kat. 1-4'!T447),"")</f>
        <v/>
      </c>
      <c r="X447">
        <f t="shared" si="53"/>
        <v>0</v>
      </c>
      <c r="Y447">
        <f t="shared" si="54"/>
        <v>1</v>
      </c>
      <c r="Z447" t="b">
        <f t="shared" si="51"/>
        <v>1</v>
      </c>
      <c r="AA447" t="str">
        <f t="shared" si="52"/>
        <v/>
      </c>
      <c r="AB447" s="234" t="str">
        <f t="shared" si="55"/>
        <v/>
      </c>
    </row>
    <row r="448" spans="1:28" x14ac:dyDescent="0.25">
      <c r="A448" s="486">
        <v>439</v>
      </c>
      <c r="B448" s="550"/>
      <c r="C448" s="71"/>
      <c r="D448" s="71"/>
      <c r="E448" s="638"/>
      <c r="F448" s="447"/>
      <c r="G448" s="448"/>
      <c r="H448" s="221"/>
      <c r="I448" s="125"/>
      <c r="J448" s="191">
        <f>IFERROR(IF(I448="zentral",VLOOKUP(D448,Gebäudekat.!$C$6:$F$72,4,FALSE),0),0)</f>
        <v>0</v>
      </c>
      <c r="K448" s="65"/>
      <c r="L448" s="61"/>
      <c r="M448" s="168"/>
      <c r="N448" s="113" t="str">
        <f>IFERROR(IF(Witterungsbereinigung!F441="","",(W448)),"")</f>
        <v/>
      </c>
      <c r="O448" s="38" t="str">
        <f t="shared" si="49"/>
        <v/>
      </c>
      <c r="P448" s="114" t="str">
        <f t="shared" si="50"/>
        <v/>
      </c>
      <c r="Q448" s="101" t="str">
        <f>IFERROR(IF($P448="","",($P448/VLOOKUP($D448,Gebäudekat.!$C$6:$D$72,2,FALSE))-1),"k.A.")</f>
        <v/>
      </c>
      <c r="R448" t="str">
        <f>IFERROR(VLOOKUP('Schritt 2a Wärmeverbr. Kat. 1-4'!$D448,Gebäudekat.!$C$6:$G$72,5,FALSE),"")</f>
        <v/>
      </c>
      <c r="S448">
        <f>IFERROR(('Schritt 2a Wärmeverbr. Kat. 1-4'!M448-(M448*U448)),"")</f>
        <v>0</v>
      </c>
      <c r="T448">
        <f>IFERROR('Schritt 2a Wärmeverbr. Kat. 1-4'!M448*U448,"")</f>
        <v>0</v>
      </c>
      <c r="U448">
        <f>IF('Schritt 2a Wärmeverbr. Kat. 1-4'!J448="","",'Schritt 2a Wärmeverbr. Kat. 1-4'!J448/100)</f>
        <v>0</v>
      </c>
      <c r="V448" s="36" t="str">
        <f>IF('Schritt 2a Wärmeverbr. Kat. 1-4'!K448&lt;&gt;"",DATE(YEAR('Schritt 2a Wärmeverbr. Kat. 1-4'!K448),MONTH('Schritt 2a Wärmeverbr. Kat. 1-4'!K448),1),"")</f>
        <v/>
      </c>
      <c r="W448" t="str">
        <f>IFERROR(IF(AA448=1,0,S448*Witterungsbereinigung!F441+'Schritt 2a Wärmeverbr. Kat. 1-4'!T448),"")</f>
        <v/>
      </c>
      <c r="X448">
        <f t="shared" si="53"/>
        <v>0</v>
      </c>
      <c r="Y448">
        <f t="shared" si="54"/>
        <v>1</v>
      </c>
      <c r="Z448" t="b">
        <f t="shared" si="51"/>
        <v>1</v>
      </c>
      <c r="AA448" t="str">
        <f t="shared" si="52"/>
        <v/>
      </c>
      <c r="AB448" s="234" t="str">
        <f t="shared" si="55"/>
        <v/>
      </c>
    </row>
    <row r="449" spans="1:28" x14ac:dyDescent="0.25">
      <c r="A449" s="486">
        <v>440</v>
      </c>
      <c r="B449" s="550"/>
      <c r="C449" s="71"/>
      <c r="D449" s="71"/>
      <c r="E449" s="638"/>
      <c r="F449" s="447"/>
      <c r="G449" s="448"/>
      <c r="H449" s="221"/>
      <c r="I449" s="125"/>
      <c r="J449" s="191">
        <f>IFERROR(IF(I449="zentral",VLOOKUP(D449,Gebäudekat.!$C$6:$F$72,4,FALSE),0),0)</f>
        <v>0</v>
      </c>
      <c r="K449" s="65"/>
      <c r="L449" s="61"/>
      <c r="M449" s="168"/>
      <c r="N449" s="113" t="str">
        <f>IFERROR(IF(Witterungsbereinigung!F442="","",(W449)),"")</f>
        <v/>
      </c>
      <c r="O449" s="38" t="str">
        <f t="shared" si="49"/>
        <v/>
      </c>
      <c r="P449" s="114" t="str">
        <f t="shared" si="50"/>
        <v/>
      </c>
      <c r="Q449" s="101" t="str">
        <f>IFERROR(IF($P449="","",($P449/VLOOKUP($D449,Gebäudekat.!$C$6:$D$72,2,FALSE))-1),"k.A.")</f>
        <v/>
      </c>
      <c r="R449" t="str">
        <f>IFERROR(VLOOKUP('Schritt 2a Wärmeverbr. Kat. 1-4'!$D449,Gebäudekat.!$C$6:$G$72,5,FALSE),"")</f>
        <v/>
      </c>
      <c r="S449">
        <f>IFERROR(('Schritt 2a Wärmeverbr. Kat. 1-4'!M449-(M449*U449)),"")</f>
        <v>0</v>
      </c>
      <c r="T449">
        <f>IFERROR('Schritt 2a Wärmeverbr. Kat. 1-4'!M449*U449,"")</f>
        <v>0</v>
      </c>
      <c r="U449">
        <f>IF('Schritt 2a Wärmeverbr. Kat. 1-4'!J449="","",'Schritt 2a Wärmeverbr. Kat. 1-4'!J449/100)</f>
        <v>0</v>
      </c>
      <c r="V449" s="36" t="str">
        <f>IF('Schritt 2a Wärmeverbr. Kat. 1-4'!K449&lt;&gt;"",DATE(YEAR('Schritt 2a Wärmeverbr. Kat. 1-4'!K449),MONTH('Schritt 2a Wärmeverbr. Kat. 1-4'!K449),1),"")</f>
        <v/>
      </c>
      <c r="W449" t="str">
        <f>IFERROR(IF(AA449=1,0,S449*Witterungsbereinigung!F442+'Schritt 2a Wärmeverbr. Kat. 1-4'!T449),"")</f>
        <v/>
      </c>
      <c r="X449">
        <f t="shared" si="53"/>
        <v>0</v>
      </c>
      <c r="Y449">
        <f t="shared" si="54"/>
        <v>1</v>
      </c>
      <c r="Z449" t="b">
        <f t="shared" si="51"/>
        <v>1</v>
      </c>
      <c r="AA449" t="str">
        <f t="shared" si="52"/>
        <v/>
      </c>
      <c r="AB449" s="234" t="str">
        <f t="shared" si="55"/>
        <v/>
      </c>
    </row>
    <row r="450" spans="1:28" x14ac:dyDescent="0.25">
      <c r="A450" s="486">
        <v>441</v>
      </c>
      <c r="B450" s="550"/>
      <c r="C450" s="71"/>
      <c r="D450" s="71"/>
      <c r="E450" s="638"/>
      <c r="F450" s="447"/>
      <c r="G450" s="448"/>
      <c r="H450" s="221"/>
      <c r="I450" s="125"/>
      <c r="J450" s="191">
        <f>IFERROR(IF(I450="zentral",VLOOKUP(D450,Gebäudekat.!$C$6:$F$72,4,FALSE),0),0)</f>
        <v>0</v>
      </c>
      <c r="K450" s="65"/>
      <c r="L450" s="61"/>
      <c r="M450" s="168"/>
      <c r="N450" s="113" t="str">
        <f>IFERROR(IF(Witterungsbereinigung!F443="","",(W450)),"")</f>
        <v/>
      </c>
      <c r="O450" s="38" t="str">
        <f t="shared" si="49"/>
        <v/>
      </c>
      <c r="P450" s="114" t="str">
        <f t="shared" si="50"/>
        <v/>
      </c>
      <c r="Q450" s="101" t="str">
        <f>IFERROR(IF($P450="","",($P450/VLOOKUP($D450,Gebäudekat.!$C$6:$D$72,2,FALSE))-1),"k.A.")</f>
        <v/>
      </c>
      <c r="R450" t="str">
        <f>IFERROR(VLOOKUP('Schritt 2a Wärmeverbr. Kat. 1-4'!$D450,Gebäudekat.!$C$6:$G$72,5,FALSE),"")</f>
        <v/>
      </c>
      <c r="S450">
        <f>IFERROR(('Schritt 2a Wärmeverbr. Kat. 1-4'!M450-(M450*U450)),"")</f>
        <v>0</v>
      </c>
      <c r="T450">
        <f>IFERROR('Schritt 2a Wärmeverbr. Kat. 1-4'!M450*U450,"")</f>
        <v>0</v>
      </c>
      <c r="U450">
        <f>IF('Schritt 2a Wärmeverbr. Kat. 1-4'!J450="","",'Schritt 2a Wärmeverbr. Kat. 1-4'!J450/100)</f>
        <v>0</v>
      </c>
      <c r="V450" s="36" t="str">
        <f>IF('Schritt 2a Wärmeverbr. Kat. 1-4'!K450&lt;&gt;"",DATE(YEAR('Schritt 2a Wärmeverbr. Kat. 1-4'!K450),MONTH('Schritt 2a Wärmeverbr. Kat. 1-4'!K450),1),"")</f>
        <v/>
      </c>
      <c r="W450" t="str">
        <f>IFERROR(IF(AA450=1,0,S450*Witterungsbereinigung!F443+'Schritt 2a Wärmeverbr. Kat. 1-4'!T450),"")</f>
        <v/>
      </c>
      <c r="X450">
        <f t="shared" si="53"/>
        <v>0</v>
      </c>
      <c r="Y450">
        <f t="shared" si="54"/>
        <v>1</v>
      </c>
      <c r="Z450" t="b">
        <f t="shared" si="51"/>
        <v>1</v>
      </c>
      <c r="AA450" t="str">
        <f t="shared" si="52"/>
        <v/>
      </c>
      <c r="AB450" s="234" t="str">
        <f t="shared" si="55"/>
        <v/>
      </c>
    </row>
    <row r="451" spans="1:28" x14ac:dyDescent="0.25">
      <c r="A451" s="486">
        <v>442</v>
      </c>
      <c r="B451" s="550"/>
      <c r="C451" s="71"/>
      <c r="D451" s="71"/>
      <c r="E451" s="638"/>
      <c r="F451" s="447"/>
      <c r="G451" s="448"/>
      <c r="H451" s="221"/>
      <c r="I451" s="125"/>
      <c r="J451" s="191">
        <f>IFERROR(IF(I451="zentral",VLOOKUP(D451,Gebäudekat.!$C$6:$F$72,4,FALSE),0),0)</f>
        <v>0</v>
      </c>
      <c r="K451" s="65"/>
      <c r="L451" s="61"/>
      <c r="M451" s="168"/>
      <c r="N451" s="113" t="str">
        <f>IFERROR(IF(Witterungsbereinigung!F444="","",(W451)),"")</f>
        <v/>
      </c>
      <c r="O451" s="38" t="str">
        <f t="shared" si="49"/>
        <v/>
      </c>
      <c r="P451" s="114" t="str">
        <f t="shared" si="50"/>
        <v/>
      </c>
      <c r="Q451" s="101" t="str">
        <f>IFERROR(IF($P451="","",($P451/VLOOKUP($D451,Gebäudekat.!$C$6:$D$72,2,FALSE))-1),"k.A.")</f>
        <v/>
      </c>
      <c r="R451" t="str">
        <f>IFERROR(VLOOKUP('Schritt 2a Wärmeverbr. Kat. 1-4'!$D451,Gebäudekat.!$C$6:$G$72,5,FALSE),"")</f>
        <v/>
      </c>
      <c r="S451">
        <f>IFERROR(('Schritt 2a Wärmeverbr. Kat. 1-4'!M451-(M451*U451)),"")</f>
        <v>0</v>
      </c>
      <c r="T451">
        <f>IFERROR('Schritt 2a Wärmeverbr. Kat. 1-4'!M451*U451,"")</f>
        <v>0</v>
      </c>
      <c r="U451">
        <f>IF('Schritt 2a Wärmeverbr. Kat. 1-4'!J451="","",'Schritt 2a Wärmeverbr. Kat. 1-4'!J451/100)</f>
        <v>0</v>
      </c>
      <c r="V451" s="36" t="str">
        <f>IF('Schritt 2a Wärmeverbr. Kat. 1-4'!K451&lt;&gt;"",DATE(YEAR('Schritt 2a Wärmeverbr. Kat. 1-4'!K451),MONTH('Schritt 2a Wärmeverbr. Kat. 1-4'!K451),1),"")</f>
        <v/>
      </c>
      <c r="W451" t="str">
        <f>IFERROR(IF(AA451=1,0,S451*Witterungsbereinigung!F444+'Schritt 2a Wärmeverbr. Kat. 1-4'!T451),"")</f>
        <v/>
      </c>
      <c r="X451">
        <f t="shared" si="53"/>
        <v>0</v>
      </c>
      <c r="Y451">
        <f t="shared" si="54"/>
        <v>1</v>
      </c>
      <c r="Z451" t="b">
        <f t="shared" si="51"/>
        <v>1</v>
      </c>
      <c r="AA451" t="str">
        <f t="shared" si="52"/>
        <v/>
      </c>
      <c r="AB451" s="234" t="str">
        <f t="shared" si="55"/>
        <v/>
      </c>
    </row>
    <row r="452" spans="1:28" x14ac:dyDescent="0.25">
      <c r="A452" s="486">
        <v>443</v>
      </c>
      <c r="B452" s="550"/>
      <c r="C452" s="71"/>
      <c r="D452" s="71"/>
      <c r="E452" s="638"/>
      <c r="F452" s="447"/>
      <c r="G452" s="448"/>
      <c r="H452" s="221"/>
      <c r="I452" s="125"/>
      <c r="J452" s="191">
        <f>IFERROR(IF(I452="zentral",VLOOKUP(D452,Gebäudekat.!$C$6:$F$72,4,FALSE),0),0)</f>
        <v>0</v>
      </c>
      <c r="K452" s="65"/>
      <c r="L452" s="61"/>
      <c r="M452" s="168"/>
      <c r="N452" s="113" t="str">
        <f>IFERROR(IF(Witterungsbereinigung!F445="","",(W452)),"")</f>
        <v/>
      </c>
      <c r="O452" s="38" t="str">
        <f t="shared" si="49"/>
        <v/>
      </c>
      <c r="P452" s="114" t="str">
        <f t="shared" si="50"/>
        <v/>
      </c>
      <c r="Q452" s="101" t="str">
        <f>IFERROR(IF($P452="","",($P452/VLOOKUP($D452,Gebäudekat.!$C$6:$D$72,2,FALSE))-1),"k.A.")</f>
        <v/>
      </c>
      <c r="R452" t="str">
        <f>IFERROR(VLOOKUP('Schritt 2a Wärmeverbr. Kat. 1-4'!$D452,Gebäudekat.!$C$6:$G$72,5,FALSE),"")</f>
        <v/>
      </c>
      <c r="S452">
        <f>IFERROR(('Schritt 2a Wärmeverbr. Kat. 1-4'!M452-(M452*U452)),"")</f>
        <v>0</v>
      </c>
      <c r="T452">
        <f>IFERROR('Schritt 2a Wärmeverbr. Kat. 1-4'!M452*U452,"")</f>
        <v>0</v>
      </c>
      <c r="U452">
        <f>IF('Schritt 2a Wärmeverbr. Kat. 1-4'!J452="","",'Schritt 2a Wärmeverbr. Kat. 1-4'!J452/100)</f>
        <v>0</v>
      </c>
      <c r="V452" s="36" t="str">
        <f>IF('Schritt 2a Wärmeverbr. Kat. 1-4'!K452&lt;&gt;"",DATE(YEAR('Schritt 2a Wärmeverbr. Kat. 1-4'!K452),MONTH('Schritt 2a Wärmeverbr. Kat. 1-4'!K452),1),"")</f>
        <v/>
      </c>
      <c r="W452" t="str">
        <f>IFERROR(IF(AA452=1,0,S452*Witterungsbereinigung!F445+'Schritt 2a Wärmeverbr. Kat. 1-4'!T452),"")</f>
        <v/>
      </c>
      <c r="X452">
        <f t="shared" si="53"/>
        <v>0</v>
      </c>
      <c r="Y452">
        <f t="shared" si="54"/>
        <v>1</v>
      </c>
      <c r="Z452" t="b">
        <f t="shared" si="51"/>
        <v>1</v>
      </c>
      <c r="AA452" t="str">
        <f t="shared" si="52"/>
        <v/>
      </c>
      <c r="AB452" s="234" t="str">
        <f t="shared" si="55"/>
        <v/>
      </c>
    </row>
    <row r="453" spans="1:28" x14ac:dyDescent="0.25">
      <c r="A453" s="486">
        <v>444</v>
      </c>
      <c r="B453" s="550"/>
      <c r="C453" s="71"/>
      <c r="D453" s="71"/>
      <c r="E453" s="638"/>
      <c r="F453" s="447"/>
      <c r="G453" s="448"/>
      <c r="H453" s="221"/>
      <c r="I453" s="125"/>
      <c r="J453" s="191">
        <f>IFERROR(IF(I453="zentral",VLOOKUP(D453,Gebäudekat.!$C$6:$F$72,4,FALSE),0),0)</f>
        <v>0</v>
      </c>
      <c r="K453" s="65"/>
      <c r="L453" s="61"/>
      <c r="M453" s="168"/>
      <c r="N453" s="113" t="str">
        <f>IFERROR(IF(Witterungsbereinigung!F446="","",(W453)),"")</f>
        <v/>
      </c>
      <c r="O453" s="38" t="str">
        <f t="shared" si="49"/>
        <v/>
      </c>
      <c r="P453" s="114" t="str">
        <f t="shared" si="50"/>
        <v/>
      </c>
      <c r="Q453" s="101" t="str">
        <f>IFERROR(IF($P453="","",($P453/VLOOKUP($D453,Gebäudekat.!$C$6:$D$72,2,FALSE))-1),"k.A.")</f>
        <v/>
      </c>
      <c r="R453" t="str">
        <f>IFERROR(VLOOKUP('Schritt 2a Wärmeverbr. Kat. 1-4'!$D453,Gebäudekat.!$C$6:$G$72,5,FALSE),"")</f>
        <v/>
      </c>
      <c r="S453">
        <f>IFERROR(('Schritt 2a Wärmeverbr. Kat. 1-4'!M453-(M453*U453)),"")</f>
        <v>0</v>
      </c>
      <c r="T453">
        <f>IFERROR('Schritt 2a Wärmeverbr. Kat. 1-4'!M453*U453,"")</f>
        <v>0</v>
      </c>
      <c r="U453">
        <f>IF('Schritt 2a Wärmeverbr. Kat. 1-4'!J453="","",'Schritt 2a Wärmeverbr. Kat. 1-4'!J453/100)</f>
        <v>0</v>
      </c>
      <c r="V453" s="36" t="str">
        <f>IF('Schritt 2a Wärmeverbr. Kat. 1-4'!K453&lt;&gt;"",DATE(YEAR('Schritt 2a Wärmeverbr. Kat. 1-4'!K453),MONTH('Schritt 2a Wärmeverbr. Kat. 1-4'!K453),1),"")</f>
        <v/>
      </c>
      <c r="W453" t="str">
        <f>IFERROR(IF(AA453=1,0,S453*Witterungsbereinigung!F446+'Schritt 2a Wärmeverbr. Kat. 1-4'!T453),"")</f>
        <v/>
      </c>
      <c r="X453">
        <f t="shared" si="53"/>
        <v>0</v>
      </c>
      <c r="Y453">
        <f t="shared" si="54"/>
        <v>1</v>
      </c>
      <c r="Z453" t="b">
        <f t="shared" si="51"/>
        <v>1</v>
      </c>
      <c r="AA453" t="str">
        <f t="shared" si="52"/>
        <v/>
      </c>
      <c r="AB453" s="234" t="str">
        <f t="shared" si="55"/>
        <v/>
      </c>
    </row>
    <row r="454" spans="1:28" x14ac:dyDescent="0.25">
      <c r="A454" s="486">
        <v>445</v>
      </c>
      <c r="B454" s="550"/>
      <c r="C454" s="71"/>
      <c r="D454" s="71"/>
      <c r="E454" s="638"/>
      <c r="F454" s="447"/>
      <c r="G454" s="448"/>
      <c r="H454" s="221"/>
      <c r="I454" s="125"/>
      <c r="J454" s="191">
        <f>IFERROR(IF(I454="zentral",VLOOKUP(D454,Gebäudekat.!$C$6:$F$72,4,FALSE),0),0)</f>
        <v>0</v>
      </c>
      <c r="K454" s="65"/>
      <c r="L454" s="61"/>
      <c r="M454" s="168"/>
      <c r="N454" s="113" t="str">
        <f>IFERROR(IF(Witterungsbereinigung!F447="","",(W454)),"")</f>
        <v/>
      </c>
      <c r="O454" s="38" t="str">
        <f t="shared" si="49"/>
        <v/>
      </c>
      <c r="P454" s="114" t="str">
        <f t="shared" si="50"/>
        <v/>
      </c>
      <c r="Q454" s="101" t="str">
        <f>IFERROR(IF($P454="","",($P454/VLOOKUP($D454,Gebäudekat.!$C$6:$D$72,2,FALSE))-1),"k.A.")</f>
        <v/>
      </c>
      <c r="R454" t="str">
        <f>IFERROR(VLOOKUP('Schritt 2a Wärmeverbr. Kat. 1-4'!$D454,Gebäudekat.!$C$6:$G$72,5,FALSE),"")</f>
        <v/>
      </c>
      <c r="S454">
        <f>IFERROR(('Schritt 2a Wärmeverbr. Kat. 1-4'!M454-(M454*U454)),"")</f>
        <v>0</v>
      </c>
      <c r="T454">
        <f>IFERROR('Schritt 2a Wärmeverbr. Kat. 1-4'!M454*U454,"")</f>
        <v>0</v>
      </c>
      <c r="U454">
        <f>IF('Schritt 2a Wärmeverbr. Kat. 1-4'!J454="","",'Schritt 2a Wärmeverbr. Kat. 1-4'!J454/100)</f>
        <v>0</v>
      </c>
      <c r="V454" s="36" t="str">
        <f>IF('Schritt 2a Wärmeverbr. Kat. 1-4'!K454&lt;&gt;"",DATE(YEAR('Schritt 2a Wärmeverbr. Kat. 1-4'!K454),MONTH('Schritt 2a Wärmeverbr. Kat. 1-4'!K454),1),"")</f>
        <v/>
      </c>
      <c r="W454" t="str">
        <f>IFERROR(IF(AA454=1,0,S454*Witterungsbereinigung!F447+'Schritt 2a Wärmeverbr. Kat. 1-4'!T454),"")</f>
        <v/>
      </c>
      <c r="X454">
        <f t="shared" si="53"/>
        <v>0</v>
      </c>
      <c r="Y454">
        <f t="shared" si="54"/>
        <v>1</v>
      </c>
      <c r="Z454" t="b">
        <f t="shared" si="51"/>
        <v>1</v>
      </c>
      <c r="AA454" t="str">
        <f t="shared" si="52"/>
        <v/>
      </c>
      <c r="AB454" s="234" t="str">
        <f t="shared" si="55"/>
        <v/>
      </c>
    </row>
    <row r="455" spans="1:28" x14ac:dyDescent="0.25">
      <c r="A455" s="486">
        <v>446</v>
      </c>
      <c r="B455" s="550"/>
      <c r="C455" s="71"/>
      <c r="D455" s="71"/>
      <c r="E455" s="638"/>
      <c r="F455" s="447"/>
      <c r="G455" s="448"/>
      <c r="H455" s="221"/>
      <c r="I455" s="125"/>
      <c r="J455" s="191">
        <f>IFERROR(IF(I455="zentral",VLOOKUP(D455,Gebäudekat.!$C$6:$F$72,4,FALSE),0),0)</f>
        <v>0</v>
      </c>
      <c r="K455" s="65"/>
      <c r="L455" s="61"/>
      <c r="M455" s="168"/>
      <c r="N455" s="113" t="str">
        <f>IFERROR(IF(Witterungsbereinigung!F448="","",(W455)),"")</f>
        <v/>
      </c>
      <c r="O455" s="38" t="str">
        <f t="shared" si="49"/>
        <v/>
      </c>
      <c r="P455" s="114" t="str">
        <f t="shared" si="50"/>
        <v/>
      </c>
      <c r="Q455" s="101" t="str">
        <f>IFERROR(IF($P455="","",($P455/VLOOKUP($D455,Gebäudekat.!$C$6:$D$72,2,FALSE))-1),"k.A.")</f>
        <v/>
      </c>
      <c r="R455" t="str">
        <f>IFERROR(VLOOKUP('Schritt 2a Wärmeverbr. Kat. 1-4'!$D455,Gebäudekat.!$C$6:$G$72,5,FALSE),"")</f>
        <v/>
      </c>
      <c r="S455">
        <f>IFERROR(('Schritt 2a Wärmeverbr. Kat. 1-4'!M455-(M455*U455)),"")</f>
        <v>0</v>
      </c>
      <c r="T455">
        <f>IFERROR('Schritt 2a Wärmeverbr. Kat. 1-4'!M455*U455,"")</f>
        <v>0</v>
      </c>
      <c r="U455">
        <f>IF('Schritt 2a Wärmeverbr. Kat. 1-4'!J455="","",'Schritt 2a Wärmeverbr. Kat. 1-4'!J455/100)</f>
        <v>0</v>
      </c>
      <c r="V455" s="36" t="str">
        <f>IF('Schritt 2a Wärmeverbr. Kat. 1-4'!K455&lt;&gt;"",DATE(YEAR('Schritt 2a Wärmeverbr. Kat. 1-4'!K455),MONTH('Schritt 2a Wärmeverbr. Kat. 1-4'!K455),1),"")</f>
        <v/>
      </c>
      <c r="W455" t="str">
        <f>IFERROR(IF(AA455=1,0,S455*Witterungsbereinigung!F448+'Schritt 2a Wärmeverbr. Kat. 1-4'!T455),"")</f>
        <v/>
      </c>
      <c r="X455">
        <f t="shared" si="53"/>
        <v>0</v>
      </c>
      <c r="Y455">
        <f t="shared" si="54"/>
        <v>1</v>
      </c>
      <c r="Z455" t="b">
        <f t="shared" si="51"/>
        <v>1</v>
      </c>
      <c r="AA455" t="str">
        <f t="shared" si="52"/>
        <v/>
      </c>
      <c r="AB455" s="234" t="str">
        <f t="shared" si="55"/>
        <v/>
      </c>
    </row>
    <row r="456" spans="1:28" x14ac:dyDescent="0.25">
      <c r="A456" s="486">
        <v>447</v>
      </c>
      <c r="B456" s="550"/>
      <c r="C456" s="71"/>
      <c r="D456" s="71"/>
      <c r="E456" s="638"/>
      <c r="F456" s="447"/>
      <c r="G456" s="448"/>
      <c r="H456" s="221"/>
      <c r="I456" s="125"/>
      <c r="J456" s="191">
        <f>IFERROR(IF(I456="zentral",VLOOKUP(D456,Gebäudekat.!$C$6:$F$72,4,FALSE),0),0)</f>
        <v>0</v>
      </c>
      <c r="K456" s="65"/>
      <c r="L456" s="61"/>
      <c r="M456" s="168"/>
      <c r="N456" s="113" t="str">
        <f>IFERROR(IF(Witterungsbereinigung!F449="","",(W456)),"")</f>
        <v/>
      </c>
      <c r="O456" s="38" t="str">
        <f t="shared" si="49"/>
        <v/>
      </c>
      <c r="P456" s="114" t="str">
        <f t="shared" si="50"/>
        <v/>
      </c>
      <c r="Q456" s="101" t="str">
        <f>IFERROR(IF($P456="","",($P456/VLOOKUP($D456,Gebäudekat.!$C$6:$D$72,2,FALSE))-1),"k.A.")</f>
        <v/>
      </c>
      <c r="R456" t="str">
        <f>IFERROR(VLOOKUP('Schritt 2a Wärmeverbr. Kat. 1-4'!$D456,Gebäudekat.!$C$6:$G$72,5,FALSE),"")</f>
        <v/>
      </c>
      <c r="S456">
        <f>IFERROR(('Schritt 2a Wärmeverbr. Kat. 1-4'!M456-(M456*U456)),"")</f>
        <v>0</v>
      </c>
      <c r="T456">
        <f>IFERROR('Schritt 2a Wärmeverbr. Kat. 1-4'!M456*U456,"")</f>
        <v>0</v>
      </c>
      <c r="U456">
        <f>IF('Schritt 2a Wärmeverbr. Kat. 1-4'!J456="","",'Schritt 2a Wärmeverbr. Kat. 1-4'!J456/100)</f>
        <v>0</v>
      </c>
      <c r="V456" s="36" t="str">
        <f>IF('Schritt 2a Wärmeverbr. Kat. 1-4'!K456&lt;&gt;"",DATE(YEAR('Schritt 2a Wärmeverbr. Kat. 1-4'!K456),MONTH('Schritt 2a Wärmeverbr. Kat. 1-4'!K456),1),"")</f>
        <v/>
      </c>
      <c r="W456" t="str">
        <f>IFERROR(IF(AA456=1,0,S456*Witterungsbereinigung!F449+'Schritt 2a Wärmeverbr. Kat. 1-4'!T456),"")</f>
        <v/>
      </c>
      <c r="X456">
        <f t="shared" si="53"/>
        <v>0</v>
      </c>
      <c r="Y456">
        <f t="shared" si="54"/>
        <v>1</v>
      </c>
      <c r="Z456" t="b">
        <f t="shared" si="51"/>
        <v>1</v>
      </c>
      <c r="AA456" t="str">
        <f t="shared" si="52"/>
        <v/>
      </c>
      <c r="AB456" s="234" t="str">
        <f t="shared" si="55"/>
        <v/>
      </c>
    </row>
    <row r="457" spans="1:28" x14ac:dyDescent="0.25">
      <c r="A457" s="486">
        <v>448</v>
      </c>
      <c r="B457" s="550"/>
      <c r="C457" s="71"/>
      <c r="D457" s="71"/>
      <c r="E457" s="638"/>
      <c r="F457" s="447"/>
      <c r="G457" s="448"/>
      <c r="H457" s="221"/>
      <c r="I457" s="125"/>
      <c r="J457" s="191">
        <f>IFERROR(IF(I457="zentral",VLOOKUP(D457,Gebäudekat.!$C$6:$F$72,4,FALSE),0),0)</f>
        <v>0</v>
      </c>
      <c r="K457" s="65"/>
      <c r="L457" s="61"/>
      <c r="M457" s="168"/>
      <c r="N457" s="113" t="str">
        <f>IFERROR(IF(Witterungsbereinigung!F450="","",(W457)),"")</f>
        <v/>
      </c>
      <c r="O457" s="38" t="str">
        <f t="shared" si="49"/>
        <v/>
      </c>
      <c r="P457" s="114" t="str">
        <f t="shared" si="50"/>
        <v/>
      </c>
      <c r="Q457" s="101" t="str">
        <f>IFERROR(IF($P457="","",($P457/VLOOKUP($D457,Gebäudekat.!$C$6:$D$72,2,FALSE))-1),"k.A.")</f>
        <v/>
      </c>
      <c r="R457" t="str">
        <f>IFERROR(VLOOKUP('Schritt 2a Wärmeverbr. Kat. 1-4'!$D457,Gebäudekat.!$C$6:$G$72,5,FALSE),"")</f>
        <v/>
      </c>
      <c r="S457">
        <f>IFERROR(('Schritt 2a Wärmeverbr. Kat. 1-4'!M457-(M457*U457)),"")</f>
        <v>0</v>
      </c>
      <c r="T457">
        <f>IFERROR('Schritt 2a Wärmeverbr. Kat. 1-4'!M457*U457,"")</f>
        <v>0</v>
      </c>
      <c r="U457">
        <f>IF('Schritt 2a Wärmeverbr. Kat. 1-4'!J457="","",'Schritt 2a Wärmeverbr. Kat. 1-4'!J457/100)</f>
        <v>0</v>
      </c>
      <c r="V457" s="36" t="str">
        <f>IF('Schritt 2a Wärmeverbr. Kat. 1-4'!K457&lt;&gt;"",DATE(YEAR('Schritt 2a Wärmeverbr. Kat. 1-4'!K457),MONTH('Schritt 2a Wärmeverbr. Kat. 1-4'!K457),1),"")</f>
        <v/>
      </c>
      <c r="W457" t="str">
        <f>IFERROR(IF(AA457=1,0,S457*Witterungsbereinigung!F450+'Schritt 2a Wärmeverbr. Kat. 1-4'!T457),"")</f>
        <v/>
      </c>
      <c r="X457">
        <f t="shared" si="53"/>
        <v>0</v>
      </c>
      <c r="Y457">
        <f t="shared" si="54"/>
        <v>1</v>
      </c>
      <c r="Z457" t="b">
        <f t="shared" si="51"/>
        <v>1</v>
      </c>
      <c r="AA457" t="str">
        <f t="shared" si="52"/>
        <v/>
      </c>
      <c r="AB457" s="234" t="str">
        <f t="shared" si="55"/>
        <v/>
      </c>
    </row>
    <row r="458" spans="1:28" x14ac:dyDescent="0.25">
      <c r="A458" s="486">
        <v>449</v>
      </c>
      <c r="B458" s="550"/>
      <c r="C458" s="71"/>
      <c r="D458" s="71"/>
      <c r="E458" s="638"/>
      <c r="F458" s="447"/>
      <c r="G458" s="448"/>
      <c r="H458" s="221"/>
      <c r="I458" s="125"/>
      <c r="J458" s="191">
        <f>IFERROR(IF(I458="zentral",VLOOKUP(D458,Gebäudekat.!$C$6:$F$72,4,FALSE),0),0)</f>
        <v>0</v>
      </c>
      <c r="K458" s="65"/>
      <c r="L458" s="61"/>
      <c r="M458" s="168"/>
      <c r="N458" s="113" t="str">
        <f>IFERROR(IF(Witterungsbereinigung!F451="","",(W458)),"")</f>
        <v/>
      </c>
      <c r="O458" s="38" t="str">
        <f t="shared" ref="O458:O504" si="56">IF($C458="","",IFERROR((1/SUM(N$10:N$504)*$N458),""))</f>
        <v/>
      </c>
      <c r="P458" s="114" t="str">
        <f t="shared" ref="P458:P504" si="57">IFERROR(IF($N458="","",$N458/IF(OR($D458="Bad - Freibad &lt; 1000 m2 Beckenfläche",$D458="Bad - Freibad 1000-2000 m2 Beckenfläche",$D458="Bad - Freibad &gt;2000 m2 Beckenfläche"),G458,F458)),"")</f>
        <v/>
      </c>
      <c r="Q458" s="101" t="str">
        <f>IFERROR(IF($P458="","",($P458/VLOOKUP($D458,Gebäudekat.!$C$6:$D$72,2,FALSE))-1),"k.A.")</f>
        <v/>
      </c>
      <c r="R458" t="str">
        <f>IFERROR(VLOOKUP('Schritt 2a Wärmeverbr. Kat. 1-4'!$D458,Gebäudekat.!$C$6:$G$72,5,FALSE),"")</f>
        <v/>
      </c>
      <c r="S458">
        <f>IFERROR(('Schritt 2a Wärmeverbr. Kat. 1-4'!M458-(M458*U458)),"")</f>
        <v>0</v>
      </c>
      <c r="T458">
        <f>IFERROR('Schritt 2a Wärmeverbr. Kat. 1-4'!M458*U458,"")</f>
        <v>0</v>
      </c>
      <c r="U458">
        <f>IF('Schritt 2a Wärmeverbr. Kat. 1-4'!J458="","",'Schritt 2a Wärmeverbr. Kat. 1-4'!J458/100)</f>
        <v>0</v>
      </c>
      <c r="V458" s="36" t="str">
        <f>IF('Schritt 2a Wärmeverbr. Kat. 1-4'!K458&lt;&gt;"",DATE(YEAR('Schritt 2a Wärmeverbr. Kat. 1-4'!K458),MONTH('Schritt 2a Wärmeverbr. Kat. 1-4'!K458),1),"")</f>
        <v/>
      </c>
      <c r="W458" t="str">
        <f>IFERROR(IF(AA458=1,0,S458*Witterungsbereinigung!F451+'Schritt 2a Wärmeverbr. Kat. 1-4'!T458),"")</f>
        <v/>
      </c>
      <c r="X458">
        <f t="shared" si="53"/>
        <v>0</v>
      </c>
      <c r="Y458">
        <f t="shared" si="54"/>
        <v>1</v>
      </c>
      <c r="Z458" t="b">
        <f t="shared" ref="Z458:Z504" si="58">IFERROR(IF(COUNTA($F$10:$F$504,$G$10:$G$504)&gt;=COUNTA($C$10:$C$504),TRUE,FALSE),"")</f>
        <v>1</v>
      </c>
      <c r="AA458" t="str">
        <f t="shared" ref="AA458:AA505" si="59">IF(H458="unbeheizt",1,"")</f>
        <v/>
      </c>
      <c r="AB458" s="234" t="str">
        <f t="shared" si="55"/>
        <v/>
      </c>
    </row>
    <row r="459" spans="1:28" x14ac:dyDescent="0.25">
      <c r="A459" s="486">
        <v>450</v>
      </c>
      <c r="B459" s="550"/>
      <c r="C459" s="71"/>
      <c r="D459" s="71"/>
      <c r="E459" s="638"/>
      <c r="F459" s="447"/>
      <c r="G459" s="448"/>
      <c r="H459" s="221"/>
      <c r="I459" s="125"/>
      <c r="J459" s="191">
        <f>IFERROR(IF(I459="zentral",VLOOKUP(D459,Gebäudekat.!$C$6:$F$72,4,FALSE),0),0)</f>
        <v>0</v>
      </c>
      <c r="K459" s="65"/>
      <c r="L459" s="61"/>
      <c r="M459" s="168"/>
      <c r="N459" s="113" t="str">
        <f>IFERROR(IF(Witterungsbereinigung!F452="","",(W459)),"")</f>
        <v/>
      </c>
      <c r="O459" s="38" t="str">
        <f t="shared" si="56"/>
        <v/>
      </c>
      <c r="P459" s="114" t="str">
        <f t="shared" si="57"/>
        <v/>
      </c>
      <c r="Q459" s="101" t="str">
        <f>IFERROR(IF($P459="","",($P459/VLOOKUP($D459,Gebäudekat.!$C$6:$D$72,2,FALSE))-1),"k.A.")</f>
        <v/>
      </c>
      <c r="R459" t="str">
        <f>IFERROR(VLOOKUP('Schritt 2a Wärmeverbr. Kat. 1-4'!$D459,Gebäudekat.!$C$6:$G$72,5,FALSE),"")</f>
        <v/>
      </c>
      <c r="S459">
        <f>IFERROR(('Schritt 2a Wärmeverbr. Kat. 1-4'!M459-(M459*U459)),"")</f>
        <v>0</v>
      </c>
      <c r="T459">
        <f>IFERROR('Schritt 2a Wärmeverbr. Kat. 1-4'!M459*U459,"")</f>
        <v>0</v>
      </c>
      <c r="U459">
        <f>IF('Schritt 2a Wärmeverbr. Kat. 1-4'!J459="","",'Schritt 2a Wärmeverbr. Kat. 1-4'!J459/100)</f>
        <v>0</v>
      </c>
      <c r="V459" s="36" t="str">
        <f>IF('Schritt 2a Wärmeverbr. Kat. 1-4'!K459&lt;&gt;"",DATE(YEAR('Schritt 2a Wärmeverbr. Kat. 1-4'!K459),MONTH('Schritt 2a Wärmeverbr. Kat. 1-4'!K459),1),"")</f>
        <v/>
      </c>
      <c r="W459" t="str">
        <f>IFERROR(IF(AA459=1,0,S459*Witterungsbereinigung!F452+'Schritt 2a Wärmeverbr. Kat. 1-4'!T459),"")</f>
        <v/>
      </c>
      <c r="X459">
        <f t="shared" ref="X459:X504" si="60">IFERROR(M459/(L459-K459+1)*365,"")</f>
        <v>0</v>
      </c>
      <c r="Y459">
        <f t="shared" ref="Y459:Y504" si="61">L459+1-K459</f>
        <v>1</v>
      </c>
      <c r="Z459" t="b">
        <f t="shared" si="58"/>
        <v>1</v>
      </c>
      <c r="AA459" t="str">
        <f t="shared" si="59"/>
        <v/>
      </c>
      <c r="AB459" s="234" t="str">
        <f t="shared" si="55"/>
        <v/>
      </c>
    </row>
    <row r="460" spans="1:28" x14ac:dyDescent="0.25">
      <c r="A460" s="486">
        <v>451</v>
      </c>
      <c r="B460" s="550"/>
      <c r="C460" s="71"/>
      <c r="D460" s="71"/>
      <c r="E460" s="638"/>
      <c r="F460" s="447"/>
      <c r="G460" s="448"/>
      <c r="H460" s="221"/>
      <c r="I460" s="125"/>
      <c r="J460" s="191">
        <f>IFERROR(IF(I460="zentral",VLOOKUP(D460,Gebäudekat.!$C$6:$F$72,4,FALSE),0),0)</f>
        <v>0</v>
      </c>
      <c r="K460" s="65"/>
      <c r="L460" s="61"/>
      <c r="M460" s="168"/>
      <c r="N460" s="113" t="str">
        <f>IFERROR(IF(Witterungsbereinigung!F453="","",(W460)),"")</f>
        <v/>
      </c>
      <c r="O460" s="38" t="str">
        <f t="shared" si="56"/>
        <v/>
      </c>
      <c r="P460" s="114" t="str">
        <f t="shared" si="57"/>
        <v/>
      </c>
      <c r="Q460" s="101" t="str">
        <f>IFERROR(IF($P460="","",($P460/VLOOKUP($D460,Gebäudekat.!$C$6:$D$72,2,FALSE))-1),"k.A.")</f>
        <v/>
      </c>
      <c r="R460" t="str">
        <f>IFERROR(VLOOKUP('Schritt 2a Wärmeverbr. Kat. 1-4'!$D460,Gebäudekat.!$C$6:$G$72,5,FALSE),"")</f>
        <v/>
      </c>
      <c r="S460">
        <f>IFERROR(('Schritt 2a Wärmeverbr. Kat. 1-4'!M460-(M460*U460)),"")</f>
        <v>0</v>
      </c>
      <c r="T460">
        <f>IFERROR('Schritt 2a Wärmeverbr. Kat. 1-4'!M460*U460,"")</f>
        <v>0</v>
      </c>
      <c r="U460">
        <f>IF('Schritt 2a Wärmeverbr. Kat. 1-4'!J460="","",'Schritt 2a Wärmeverbr. Kat. 1-4'!J460/100)</f>
        <v>0</v>
      </c>
      <c r="V460" s="36" t="str">
        <f>IF('Schritt 2a Wärmeverbr. Kat. 1-4'!K460&lt;&gt;"",DATE(YEAR('Schritt 2a Wärmeverbr. Kat. 1-4'!K460),MONTH('Schritt 2a Wärmeverbr. Kat. 1-4'!K460),1),"")</f>
        <v/>
      </c>
      <c r="W460" t="str">
        <f>IFERROR(IF(AA460=1,0,S460*Witterungsbereinigung!F453+'Schritt 2a Wärmeverbr. Kat. 1-4'!T460),"")</f>
        <v/>
      </c>
      <c r="X460">
        <f t="shared" si="60"/>
        <v>0</v>
      </c>
      <c r="Y460">
        <f t="shared" si="61"/>
        <v>1</v>
      </c>
      <c r="Z460" t="b">
        <f t="shared" si="58"/>
        <v>1</v>
      </c>
      <c r="AA460" t="str">
        <f t="shared" si="59"/>
        <v/>
      </c>
      <c r="AB460" s="234" t="str">
        <f t="shared" si="55"/>
        <v/>
      </c>
    </row>
    <row r="461" spans="1:28" x14ac:dyDescent="0.25">
      <c r="A461" s="486">
        <v>452</v>
      </c>
      <c r="B461" s="550"/>
      <c r="C461" s="71"/>
      <c r="D461" s="71"/>
      <c r="E461" s="638"/>
      <c r="F461" s="447"/>
      <c r="G461" s="448"/>
      <c r="H461" s="221"/>
      <c r="I461" s="125"/>
      <c r="J461" s="191">
        <f>IFERROR(IF(I461="zentral",VLOOKUP(D461,Gebäudekat.!$C$6:$F$72,4,FALSE),0),0)</f>
        <v>0</v>
      </c>
      <c r="K461" s="65"/>
      <c r="L461" s="61"/>
      <c r="M461" s="168"/>
      <c r="N461" s="113" t="str">
        <f>IFERROR(IF(Witterungsbereinigung!F454="","",(W461)),"")</f>
        <v/>
      </c>
      <c r="O461" s="38" t="str">
        <f t="shared" si="56"/>
        <v/>
      </c>
      <c r="P461" s="114" t="str">
        <f t="shared" si="57"/>
        <v/>
      </c>
      <c r="Q461" s="101" t="str">
        <f>IFERROR(IF($P461="","",($P461/VLOOKUP($D461,Gebäudekat.!$C$6:$D$72,2,FALSE))-1),"k.A.")</f>
        <v/>
      </c>
      <c r="R461" t="str">
        <f>IFERROR(VLOOKUP('Schritt 2a Wärmeverbr. Kat. 1-4'!$D461,Gebäudekat.!$C$6:$G$72,5,FALSE),"")</f>
        <v/>
      </c>
      <c r="S461">
        <f>IFERROR(('Schritt 2a Wärmeverbr. Kat. 1-4'!M461-(M461*U461)),"")</f>
        <v>0</v>
      </c>
      <c r="T461">
        <f>IFERROR('Schritt 2a Wärmeverbr. Kat. 1-4'!M461*U461,"")</f>
        <v>0</v>
      </c>
      <c r="U461">
        <f>IF('Schritt 2a Wärmeverbr. Kat. 1-4'!J461="","",'Schritt 2a Wärmeverbr. Kat. 1-4'!J461/100)</f>
        <v>0</v>
      </c>
      <c r="V461" s="36" t="str">
        <f>IF('Schritt 2a Wärmeverbr. Kat. 1-4'!K461&lt;&gt;"",DATE(YEAR('Schritt 2a Wärmeverbr. Kat. 1-4'!K461),MONTH('Schritt 2a Wärmeverbr. Kat. 1-4'!K461),1),"")</f>
        <v/>
      </c>
      <c r="W461" t="str">
        <f>IFERROR(IF(AA461=1,0,S461*Witterungsbereinigung!F454+'Schritt 2a Wärmeverbr. Kat. 1-4'!T461),"")</f>
        <v/>
      </c>
      <c r="X461">
        <f t="shared" si="60"/>
        <v>0</v>
      </c>
      <c r="Y461">
        <f t="shared" si="61"/>
        <v>1</v>
      </c>
      <c r="Z461" t="b">
        <f t="shared" si="58"/>
        <v>1</v>
      </c>
      <c r="AA461" t="str">
        <f t="shared" si="59"/>
        <v/>
      </c>
      <c r="AB461" s="234" t="str">
        <f t="shared" ref="AB461:AB504" si="62">IFERROR(IF(_xlfn.NUMBERVALUE(Q461)&gt;1000%,"Evtl.Größenordnungsfehler - Bitte überprüfen !",""),"")</f>
        <v/>
      </c>
    </row>
    <row r="462" spans="1:28" x14ac:dyDescent="0.25">
      <c r="A462" s="486">
        <v>453</v>
      </c>
      <c r="B462" s="550"/>
      <c r="C462" s="71"/>
      <c r="D462" s="71"/>
      <c r="E462" s="638"/>
      <c r="F462" s="447"/>
      <c r="G462" s="448"/>
      <c r="H462" s="221"/>
      <c r="I462" s="125"/>
      <c r="J462" s="191">
        <f>IFERROR(IF(I462="zentral",VLOOKUP(D462,Gebäudekat.!$C$6:$F$72,4,FALSE),0),0)</f>
        <v>0</v>
      </c>
      <c r="K462" s="65"/>
      <c r="L462" s="61"/>
      <c r="M462" s="168"/>
      <c r="N462" s="113" t="str">
        <f>IFERROR(IF(Witterungsbereinigung!F455="","",(W462)),"")</f>
        <v/>
      </c>
      <c r="O462" s="38" t="str">
        <f t="shared" si="56"/>
        <v/>
      </c>
      <c r="P462" s="114" t="str">
        <f t="shared" si="57"/>
        <v/>
      </c>
      <c r="Q462" s="101" t="str">
        <f>IFERROR(IF($P462="","",($P462/VLOOKUP($D462,Gebäudekat.!$C$6:$D$72,2,FALSE))-1),"k.A.")</f>
        <v/>
      </c>
      <c r="R462" t="str">
        <f>IFERROR(VLOOKUP('Schritt 2a Wärmeverbr. Kat. 1-4'!$D462,Gebäudekat.!$C$6:$G$72,5,FALSE),"")</f>
        <v/>
      </c>
      <c r="S462">
        <f>IFERROR(('Schritt 2a Wärmeverbr. Kat. 1-4'!M462-(M462*U462)),"")</f>
        <v>0</v>
      </c>
      <c r="T462">
        <f>IFERROR('Schritt 2a Wärmeverbr. Kat. 1-4'!M462*U462,"")</f>
        <v>0</v>
      </c>
      <c r="U462">
        <f>IF('Schritt 2a Wärmeverbr. Kat. 1-4'!J462="","",'Schritt 2a Wärmeverbr. Kat. 1-4'!J462/100)</f>
        <v>0</v>
      </c>
      <c r="V462" s="36" t="str">
        <f>IF('Schritt 2a Wärmeverbr. Kat. 1-4'!K462&lt;&gt;"",DATE(YEAR('Schritt 2a Wärmeverbr. Kat. 1-4'!K462),MONTH('Schritt 2a Wärmeverbr. Kat. 1-4'!K462),1),"")</f>
        <v/>
      </c>
      <c r="W462" t="str">
        <f>IFERROR(IF(AA462=1,0,S462*Witterungsbereinigung!F455+'Schritt 2a Wärmeverbr. Kat. 1-4'!T462),"")</f>
        <v/>
      </c>
      <c r="X462">
        <f t="shared" si="60"/>
        <v>0</v>
      </c>
      <c r="Y462">
        <f t="shared" si="61"/>
        <v>1</v>
      </c>
      <c r="Z462" t="b">
        <f t="shared" si="58"/>
        <v>1</v>
      </c>
      <c r="AA462" t="str">
        <f t="shared" si="59"/>
        <v/>
      </c>
      <c r="AB462" s="234" t="str">
        <f t="shared" si="62"/>
        <v/>
      </c>
    </row>
    <row r="463" spans="1:28" x14ac:dyDescent="0.25">
      <c r="A463" s="486">
        <v>454</v>
      </c>
      <c r="B463" s="550"/>
      <c r="C463" s="71"/>
      <c r="D463" s="71"/>
      <c r="E463" s="638"/>
      <c r="F463" s="447"/>
      <c r="G463" s="448"/>
      <c r="H463" s="221"/>
      <c r="I463" s="125"/>
      <c r="J463" s="191">
        <f>IFERROR(IF(I463="zentral",VLOOKUP(D463,Gebäudekat.!$C$6:$F$72,4,FALSE),0),0)</f>
        <v>0</v>
      </c>
      <c r="K463" s="65"/>
      <c r="L463" s="61"/>
      <c r="M463" s="168"/>
      <c r="N463" s="113" t="str">
        <f>IFERROR(IF(Witterungsbereinigung!F456="","",(W463)),"")</f>
        <v/>
      </c>
      <c r="O463" s="38" t="str">
        <f t="shared" si="56"/>
        <v/>
      </c>
      <c r="P463" s="114" t="str">
        <f t="shared" si="57"/>
        <v/>
      </c>
      <c r="Q463" s="101" t="str">
        <f>IFERROR(IF($P463="","",($P463/VLOOKUP($D463,Gebäudekat.!$C$6:$D$72,2,FALSE))-1),"k.A.")</f>
        <v/>
      </c>
      <c r="R463" t="str">
        <f>IFERROR(VLOOKUP('Schritt 2a Wärmeverbr. Kat. 1-4'!$D463,Gebäudekat.!$C$6:$G$72,5,FALSE),"")</f>
        <v/>
      </c>
      <c r="S463">
        <f>IFERROR(('Schritt 2a Wärmeverbr. Kat. 1-4'!M463-(M463*U463)),"")</f>
        <v>0</v>
      </c>
      <c r="T463">
        <f>IFERROR('Schritt 2a Wärmeverbr. Kat. 1-4'!M463*U463,"")</f>
        <v>0</v>
      </c>
      <c r="U463">
        <f>IF('Schritt 2a Wärmeverbr. Kat. 1-4'!J463="","",'Schritt 2a Wärmeverbr. Kat. 1-4'!J463/100)</f>
        <v>0</v>
      </c>
      <c r="V463" s="36" t="str">
        <f>IF('Schritt 2a Wärmeverbr. Kat. 1-4'!K463&lt;&gt;"",DATE(YEAR('Schritt 2a Wärmeverbr. Kat. 1-4'!K463),MONTH('Schritt 2a Wärmeverbr. Kat. 1-4'!K463),1),"")</f>
        <v/>
      </c>
      <c r="W463" t="str">
        <f>IFERROR(IF(AA463=1,0,S463*Witterungsbereinigung!F456+'Schritt 2a Wärmeverbr. Kat. 1-4'!T463),"")</f>
        <v/>
      </c>
      <c r="X463">
        <f t="shared" si="60"/>
        <v>0</v>
      </c>
      <c r="Y463">
        <f t="shared" si="61"/>
        <v>1</v>
      </c>
      <c r="Z463" t="b">
        <f t="shared" si="58"/>
        <v>1</v>
      </c>
      <c r="AA463" t="str">
        <f t="shared" si="59"/>
        <v/>
      </c>
      <c r="AB463" s="234" t="str">
        <f t="shared" si="62"/>
        <v/>
      </c>
    </row>
    <row r="464" spans="1:28" x14ac:dyDescent="0.25">
      <c r="A464" s="486">
        <v>455</v>
      </c>
      <c r="B464" s="550"/>
      <c r="C464" s="71"/>
      <c r="D464" s="71"/>
      <c r="E464" s="638"/>
      <c r="F464" s="447"/>
      <c r="G464" s="448"/>
      <c r="H464" s="221"/>
      <c r="I464" s="125"/>
      <c r="J464" s="191">
        <f>IFERROR(IF(I464="zentral",VLOOKUP(D464,Gebäudekat.!$C$6:$F$72,4,FALSE),0),0)</f>
        <v>0</v>
      </c>
      <c r="K464" s="65"/>
      <c r="L464" s="61"/>
      <c r="M464" s="168"/>
      <c r="N464" s="113" t="str">
        <f>IFERROR(IF(Witterungsbereinigung!F457="","",(W464)),"")</f>
        <v/>
      </c>
      <c r="O464" s="38" t="str">
        <f t="shared" si="56"/>
        <v/>
      </c>
      <c r="P464" s="114" t="str">
        <f t="shared" si="57"/>
        <v/>
      </c>
      <c r="Q464" s="101" t="str">
        <f>IFERROR(IF($P464="","",($P464/VLOOKUP($D464,Gebäudekat.!$C$6:$D$72,2,FALSE))-1),"k.A.")</f>
        <v/>
      </c>
      <c r="R464" t="str">
        <f>IFERROR(VLOOKUP('Schritt 2a Wärmeverbr. Kat. 1-4'!$D464,Gebäudekat.!$C$6:$G$72,5,FALSE),"")</f>
        <v/>
      </c>
      <c r="S464">
        <f>IFERROR(('Schritt 2a Wärmeverbr. Kat. 1-4'!M464-(M464*U464)),"")</f>
        <v>0</v>
      </c>
      <c r="T464">
        <f>IFERROR('Schritt 2a Wärmeverbr. Kat. 1-4'!M464*U464,"")</f>
        <v>0</v>
      </c>
      <c r="U464">
        <f>IF('Schritt 2a Wärmeverbr. Kat. 1-4'!J464="","",'Schritt 2a Wärmeverbr. Kat. 1-4'!J464/100)</f>
        <v>0</v>
      </c>
      <c r="V464" s="36" t="str">
        <f>IF('Schritt 2a Wärmeverbr. Kat. 1-4'!K464&lt;&gt;"",DATE(YEAR('Schritt 2a Wärmeverbr. Kat. 1-4'!K464),MONTH('Schritt 2a Wärmeverbr. Kat. 1-4'!K464),1),"")</f>
        <v/>
      </c>
      <c r="W464" t="str">
        <f>IFERROR(IF(AA464=1,0,S464*Witterungsbereinigung!F457+'Schritt 2a Wärmeverbr. Kat. 1-4'!T464),"")</f>
        <v/>
      </c>
      <c r="X464">
        <f t="shared" si="60"/>
        <v>0</v>
      </c>
      <c r="Y464">
        <f t="shared" si="61"/>
        <v>1</v>
      </c>
      <c r="Z464" t="b">
        <f t="shared" si="58"/>
        <v>1</v>
      </c>
      <c r="AA464" t="str">
        <f t="shared" si="59"/>
        <v/>
      </c>
      <c r="AB464" s="234" t="str">
        <f t="shared" si="62"/>
        <v/>
      </c>
    </row>
    <row r="465" spans="1:28" x14ac:dyDescent="0.25">
      <c r="A465" s="486">
        <v>456</v>
      </c>
      <c r="B465" s="550"/>
      <c r="C465" s="71"/>
      <c r="D465" s="71"/>
      <c r="E465" s="638"/>
      <c r="F465" s="447"/>
      <c r="G465" s="448"/>
      <c r="H465" s="221"/>
      <c r="I465" s="125"/>
      <c r="J465" s="191">
        <f>IFERROR(IF(I465="zentral",VLOOKUP(D465,Gebäudekat.!$C$6:$F$72,4,FALSE),0),0)</f>
        <v>0</v>
      </c>
      <c r="K465" s="65"/>
      <c r="L465" s="61"/>
      <c r="M465" s="168"/>
      <c r="N465" s="113" t="str">
        <f>IFERROR(IF(Witterungsbereinigung!F458="","",(W465)),"")</f>
        <v/>
      </c>
      <c r="O465" s="38" t="str">
        <f t="shared" si="56"/>
        <v/>
      </c>
      <c r="P465" s="114" t="str">
        <f t="shared" si="57"/>
        <v/>
      </c>
      <c r="Q465" s="101" t="str">
        <f>IFERROR(IF($P465="","",($P465/VLOOKUP($D465,Gebäudekat.!$C$6:$D$72,2,FALSE))-1),"k.A.")</f>
        <v/>
      </c>
      <c r="R465" t="str">
        <f>IFERROR(VLOOKUP('Schritt 2a Wärmeverbr. Kat. 1-4'!$D465,Gebäudekat.!$C$6:$G$72,5,FALSE),"")</f>
        <v/>
      </c>
      <c r="S465">
        <f>IFERROR(('Schritt 2a Wärmeverbr. Kat. 1-4'!M465-(M465*U465)),"")</f>
        <v>0</v>
      </c>
      <c r="T465">
        <f>IFERROR('Schritt 2a Wärmeverbr. Kat. 1-4'!M465*U465,"")</f>
        <v>0</v>
      </c>
      <c r="U465">
        <f>IF('Schritt 2a Wärmeverbr. Kat. 1-4'!J465="","",'Schritt 2a Wärmeverbr. Kat. 1-4'!J465/100)</f>
        <v>0</v>
      </c>
      <c r="V465" s="36" t="str">
        <f>IF('Schritt 2a Wärmeverbr. Kat. 1-4'!K465&lt;&gt;"",DATE(YEAR('Schritt 2a Wärmeverbr. Kat. 1-4'!K465),MONTH('Schritt 2a Wärmeverbr. Kat. 1-4'!K465),1),"")</f>
        <v/>
      </c>
      <c r="W465" t="str">
        <f>IFERROR(IF(AA465=1,0,S465*Witterungsbereinigung!F458+'Schritt 2a Wärmeverbr. Kat. 1-4'!T465),"")</f>
        <v/>
      </c>
      <c r="X465">
        <f t="shared" si="60"/>
        <v>0</v>
      </c>
      <c r="Y465">
        <f t="shared" si="61"/>
        <v>1</v>
      </c>
      <c r="Z465" t="b">
        <f t="shared" si="58"/>
        <v>1</v>
      </c>
      <c r="AA465" t="str">
        <f t="shared" si="59"/>
        <v/>
      </c>
      <c r="AB465" s="234" t="str">
        <f t="shared" si="62"/>
        <v/>
      </c>
    </row>
    <row r="466" spans="1:28" x14ac:dyDescent="0.25">
      <c r="A466" s="486">
        <v>457</v>
      </c>
      <c r="B466" s="550"/>
      <c r="C466" s="71"/>
      <c r="D466" s="71"/>
      <c r="E466" s="638"/>
      <c r="F466" s="447"/>
      <c r="G466" s="448"/>
      <c r="H466" s="221"/>
      <c r="I466" s="125"/>
      <c r="J466" s="191">
        <f>IFERROR(IF(I466="zentral",VLOOKUP(D466,Gebäudekat.!$C$6:$F$72,4,FALSE),0),0)</f>
        <v>0</v>
      </c>
      <c r="K466" s="65"/>
      <c r="L466" s="61"/>
      <c r="M466" s="168"/>
      <c r="N466" s="113" t="str">
        <f>IFERROR(IF(Witterungsbereinigung!F459="","",(W466)),"")</f>
        <v/>
      </c>
      <c r="O466" s="38" t="str">
        <f t="shared" si="56"/>
        <v/>
      </c>
      <c r="P466" s="114" t="str">
        <f t="shared" si="57"/>
        <v/>
      </c>
      <c r="Q466" s="101" t="str">
        <f>IFERROR(IF($P466="","",($P466/VLOOKUP($D466,Gebäudekat.!$C$6:$D$72,2,FALSE))-1),"k.A.")</f>
        <v/>
      </c>
      <c r="R466" t="str">
        <f>IFERROR(VLOOKUP('Schritt 2a Wärmeverbr. Kat. 1-4'!$D466,Gebäudekat.!$C$6:$G$72,5,FALSE),"")</f>
        <v/>
      </c>
      <c r="S466">
        <f>IFERROR(('Schritt 2a Wärmeverbr. Kat. 1-4'!M466-(M466*U466)),"")</f>
        <v>0</v>
      </c>
      <c r="T466">
        <f>IFERROR('Schritt 2a Wärmeverbr. Kat. 1-4'!M466*U466,"")</f>
        <v>0</v>
      </c>
      <c r="U466">
        <f>IF('Schritt 2a Wärmeverbr. Kat. 1-4'!J466="","",'Schritt 2a Wärmeverbr. Kat. 1-4'!J466/100)</f>
        <v>0</v>
      </c>
      <c r="V466" s="36" t="str">
        <f>IF('Schritt 2a Wärmeverbr. Kat. 1-4'!K466&lt;&gt;"",DATE(YEAR('Schritt 2a Wärmeverbr. Kat. 1-4'!K466),MONTH('Schritt 2a Wärmeverbr. Kat. 1-4'!K466),1),"")</f>
        <v/>
      </c>
      <c r="W466" t="str">
        <f>IFERROR(IF(AA466=1,0,S466*Witterungsbereinigung!F459+'Schritt 2a Wärmeverbr. Kat. 1-4'!T466),"")</f>
        <v/>
      </c>
      <c r="X466">
        <f t="shared" si="60"/>
        <v>0</v>
      </c>
      <c r="Y466">
        <f t="shared" si="61"/>
        <v>1</v>
      </c>
      <c r="Z466" t="b">
        <f t="shared" si="58"/>
        <v>1</v>
      </c>
      <c r="AA466" t="str">
        <f t="shared" si="59"/>
        <v/>
      </c>
      <c r="AB466" s="234" t="str">
        <f t="shared" si="62"/>
        <v/>
      </c>
    </row>
    <row r="467" spans="1:28" x14ac:dyDescent="0.25">
      <c r="A467" s="486">
        <v>458</v>
      </c>
      <c r="B467" s="550"/>
      <c r="C467" s="71"/>
      <c r="D467" s="71"/>
      <c r="E467" s="638"/>
      <c r="F467" s="447"/>
      <c r="G467" s="448"/>
      <c r="H467" s="221"/>
      <c r="I467" s="125"/>
      <c r="J467" s="191">
        <f>IFERROR(IF(I467="zentral",VLOOKUP(D467,Gebäudekat.!$C$6:$F$72,4,FALSE),0),0)</f>
        <v>0</v>
      </c>
      <c r="K467" s="65"/>
      <c r="L467" s="61"/>
      <c r="M467" s="168"/>
      <c r="N467" s="113" t="str">
        <f>IFERROR(IF(Witterungsbereinigung!F460="","",(W467)),"")</f>
        <v/>
      </c>
      <c r="O467" s="38" t="str">
        <f t="shared" si="56"/>
        <v/>
      </c>
      <c r="P467" s="114" t="str">
        <f t="shared" si="57"/>
        <v/>
      </c>
      <c r="Q467" s="101" t="str">
        <f>IFERROR(IF($P467="","",($P467/VLOOKUP($D467,Gebäudekat.!$C$6:$D$72,2,FALSE))-1),"k.A.")</f>
        <v/>
      </c>
      <c r="R467" t="str">
        <f>IFERROR(VLOOKUP('Schritt 2a Wärmeverbr. Kat. 1-4'!$D467,Gebäudekat.!$C$6:$G$72,5,FALSE),"")</f>
        <v/>
      </c>
      <c r="S467">
        <f>IFERROR(('Schritt 2a Wärmeverbr. Kat. 1-4'!M467-(M467*U467)),"")</f>
        <v>0</v>
      </c>
      <c r="T467">
        <f>IFERROR('Schritt 2a Wärmeverbr. Kat. 1-4'!M467*U467,"")</f>
        <v>0</v>
      </c>
      <c r="U467">
        <f>IF('Schritt 2a Wärmeverbr. Kat. 1-4'!J467="","",'Schritt 2a Wärmeverbr. Kat. 1-4'!J467/100)</f>
        <v>0</v>
      </c>
      <c r="V467" s="36" t="str">
        <f>IF('Schritt 2a Wärmeverbr. Kat. 1-4'!K467&lt;&gt;"",DATE(YEAR('Schritt 2a Wärmeverbr. Kat. 1-4'!K467),MONTH('Schritt 2a Wärmeverbr. Kat. 1-4'!K467),1),"")</f>
        <v/>
      </c>
      <c r="W467" t="str">
        <f>IFERROR(IF(AA467=1,0,S467*Witterungsbereinigung!F460+'Schritt 2a Wärmeverbr. Kat. 1-4'!T467),"")</f>
        <v/>
      </c>
      <c r="X467">
        <f t="shared" si="60"/>
        <v>0</v>
      </c>
      <c r="Y467">
        <f t="shared" si="61"/>
        <v>1</v>
      </c>
      <c r="Z467" t="b">
        <f t="shared" si="58"/>
        <v>1</v>
      </c>
      <c r="AA467" t="str">
        <f t="shared" si="59"/>
        <v/>
      </c>
      <c r="AB467" s="234" t="str">
        <f t="shared" si="62"/>
        <v/>
      </c>
    </row>
    <row r="468" spans="1:28" x14ac:dyDescent="0.25">
      <c r="A468" s="486">
        <v>459</v>
      </c>
      <c r="B468" s="550"/>
      <c r="C468" s="71"/>
      <c r="D468" s="71"/>
      <c r="E468" s="638"/>
      <c r="F468" s="447"/>
      <c r="G468" s="448"/>
      <c r="H468" s="221"/>
      <c r="I468" s="125"/>
      <c r="J468" s="191">
        <f>IFERROR(IF(I468="zentral",VLOOKUP(D468,Gebäudekat.!$C$6:$F$72,4,FALSE),0),0)</f>
        <v>0</v>
      </c>
      <c r="K468" s="65"/>
      <c r="L468" s="61"/>
      <c r="M468" s="168"/>
      <c r="N468" s="113" t="str">
        <f>IFERROR(IF(Witterungsbereinigung!F461="","",(W468)),"")</f>
        <v/>
      </c>
      <c r="O468" s="38" t="str">
        <f t="shared" si="56"/>
        <v/>
      </c>
      <c r="P468" s="114" t="str">
        <f t="shared" si="57"/>
        <v/>
      </c>
      <c r="Q468" s="101" t="str">
        <f>IFERROR(IF($P468="","",($P468/VLOOKUP($D468,Gebäudekat.!$C$6:$D$72,2,FALSE))-1),"k.A.")</f>
        <v/>
      </c>
      <c r="R468" t="str">
        <f>IFERROR(VLOOKUP('Schritt 2a Wärmeverbr. Kat. 1-4'!$D468,Gebäudekat.!$C$6:$G$72,5,FALSE),"")</f>
        <v/>
      </c>
      <c r="S468">
        <f>IFERROR(('Schritt 2a Wärmeverbr. Kat. 1-4'!M468-(M468*U468)),"")</f>
        <v>0</v>
      </c>
      <c r="T468">
        <f>IFERROR('Schritt 2a Wärmeverbr. Kat. 1-4'!M468*U468,"")</f>
        <v>0</v>
      </c>
      <c r="U468">
        <f>IF('Schritt 2a Wärmeverbr. Kat. 1-4'!J468="","",'Schritt 2a Wärmeverbr. Kat. 1-4'!J468/100)</f>
        <v>0</v>
      </c>
      <c r="V468" s="36" t="str">
        <f>IF('Schritt 2a Wärmeverbr. Kat. 1-4'!K468&lt;&gt;"",DATE(YEAR('Schritt 2a Wärmeverbr. Kat. 1-4'!K468),MONTH('Schritt 2a Wärmeverbr. Kat. 1-4'!K468),1),"")</f>
        <v/>
      </c>
      <c r="W468" t="str">
        <f>IFERROR(IF(AA468=1,0,S468*Witterungsbereinigung!F461+'Schritt 2a Wärmeverbr. Kat. 1-4'!T468),"")</f>
        <v/>
      </c>
      <c r="X468">
        <f t="shared" si="60"/>
        <v>0</v>
      </c>
      <c r="Y468">
        <f t="shared" si="61"/>
        <v>1</v>
      </c>
      <c r="Z468" t="b">
        <f t="shared" si="58"/>
        <v>1</v>
      </c>
      <c r="AA468" t="str">
        <f t="shared" si="59"/>
        <v/>
      </c>
      <c r="AB468" s="234" t="str">
        <f t="shared" si="62"/>
        <v/>
      </c>
    </row>
    <row r="469" spans="1:28" x14ac:dyDescent="0.25">
      <c r="A469" s="486">
        <v>460</v>
      </c>
      <c r="B469" s="550"/>
      <c r="C469" s="71"/>
      <c r="D469" s="71"/>
      <c r="E469" s="638"/>
      <c r="F469" s="447"/>
      <c r="G469" s="448"/>
      <c r="H469" s="221"/>
      <c r="I469" s="125"/>
      <c r="J469" s="191">
        <f>IFERROR(IF(I469="zentral",VLOOKUP(D469,Gebäudekat.!$C$6:$F$72,4,FALSE),0),0)</f>
        <v>0</v>
      </c>
      <c r="K469" s="65"/>
      <c r="L469" s="61"/>
      <c r="M469" s="168"/>
      <c r="N469" s="113" t="str">
        <f>IFERROR(IF(Witterungsbereinigung!F462="","",(W469)),"")</f>
        <v/>
      </c>
      <c r="O469" s="38" t="str">
        <f t="shared" si="56"/>
        <v/>
      </c>
      <c r="P469" s="114" t="str">
        <f t="shared" si="57"/>
        <v/>
      </c>
      <c r="Q469" s="101" t="str">
        <f>IFERROR(IF($P469="","",($P469/VLOOKUP($D469,Gebäudekat.!$C$6:$D$72,2,FALSE))-1),"k.A.")</f>
        <v/>
      </c>
      <c r="R469" t="str">
        <f>IFERROR(VLOOKUP('Schritt 2a Wärmeverbr. Kat. 1-4'!$D469,Gebäudekat.!$C$6:$G$72,5,FALSE),"")</f>
        <v/>
      </c>
      <c r="S469">
        <f>IFERROR(('Schritt 2a Wärmeverbr. Kat. 1-4'!M469-(M469*U469)),"")</f>
        <v>0</v>
      </c>
      <c r="T469">
        <f>IFERROR('Schritt 2a Wärmeverbr. Kat. 1-4'!M469*U469,"")</f>
        <v>0</v>
      </c>
      <c r="U469">
        <f>IF('Schritt 2a Wärmeverbr. Kat. 1-4'!J469="","",'Schritt 2a Wärmeverbr. Kat. 1-4'!J469/100)</f>
        <v>0</v>
      </c>
      <c r="V469" s="36" t="str">
        <f>IF('Schritt 2a Wärmeverbr. Kat. 1-4'!K469&lt;&gt;"",DATE(YEAR('Schritt 2a Wärmeverbr. Kat. 1-4'!K469),MONTH('Schritt 2a Wärmeverbr. Kat. 1-4'!K469),1),"")</f>
        <v/>
      </c>
      <c r="W469" t="str">
        <f>IFERROR(IF(AA469=1,0,S469*Witterungsbereinigung!F462+'Schritt 2a Wärmeverbr. Kat. 1-4'!T469),"")</f>
        <v/>
      </c>
      <c r="X469">
        <f t="shared" si="60"/>
        <v>0</v>
      </c>
      <c r="Y469">
        <f t="shared" si="61"/>
        <v>1</v>
      </c>
      <c r="Z469" t="b">
        <f t="shared" si="58"/>
        <v>1</v>
      </c>
      <c r="AA469" t="str">
        <f t="shared" si="59"/>
        <v/>
      </c>
      <c r="AB469" s="234" t="str">
        <f t="shared" si="62"/>
        <v/>
      </c>
    </row>
    <row r="470" spans="1:28" x14ac:dyDescent="0.25">
      <c r="A470" s="486">
        <v>461</v>
      </c>
      <c r="B470" s="550"/>
      <c r="C470" s="71"/>
      <c r="D470" s="71"/>
      <c r="E470" s="638"/>
      <c r="F470" s="447"/>
      <c r="G470" s="448"/>
      <c r="H470" s="221"/>
      <c r="I470" s="125"/>
      <c r="J470" s="191">
        <f>IFERROR(IF(I470="zentral",VLOOKUP(D470,Gebäudekat.!$C$6:$F$72,4,FALSE),0),0)</f>
        <v>0</v>
      </c>
      <c r="K470" s="65"/>
      <c r="L470" s="61"/>
      <c r="M470" s="168"/>
      <c r="N470" s="113" t="str">
        <f>IFERROR(IF(Witterungsbereinigung!F463="","",(W470)),"")</f>
        <v/>
      </c>
      <c r="O470" s="38" t="str">
        <f t="shared" si="56"/>
        <v/>
      </c>
      <c r="P470" s="114" t="str">
        <f t="shared" si="57"/>
        <v/>
      </c>
      <c r="Q470" s="101" t="str">
        <f>IFERROR(IF($P470="","",($P470/VLOOKUP($D470,Gebäudekat.!$C$6:$D$72,2,FALSE))-1),"k.A.")</f>
        <v/>
      </c>
      <c r="R470" t="str">
        <f>IFERROR(VLOOKUP('Schritt 2a Wärmeverbr. Kat. 1-4'!$D470,Gebäudekat.!$C$6:$G$72,5,FALSE),"")</f>
        <v/>
      </c>
      <c r="S470">
        <f>IFERROR(('Schritt 2a Wärmeverbr. Kat. 1-4'!M470-(M470*U470)),"")</f>
        <v>0</v>
      </c>
      <c r="T470">
        <f>IFERROR('Schritt 2a Wärmeverbr. Kat. 1-4'!M470*U470,"")</f>
        <v>0</v>
      </c>
      <c r="U470">
        <f>IF('Schritt 2a Wärmeverbr. Kat. 1-4'!J470="","",'Schritt 2a Wärmeverbr. Kat. 1-4'!J470/100)</f>
        <v>0</v>
      </c>
      <c r="V470" s="36" t="str">
        <f>IF('Schritt 2a Wärmeverbr. Kat. 1-4'!K470&lt;&gt;"",DATE(YEAR('Schritt 2a Wärmeverbr. Kat. 1-4'!K470),MONTH('Schritt 2a Wärmeverbr. Kat. 1-4'!K470),1),"")</f>
        <v/>
      </c>
      <c r="W470" t="str">
        <f>IFERROR(IF(AA470=1,0,S470*Witterungsbereinigung!F463+'Schritt 2a Wärmeverbr. Kat. 1-4'!T470),"")</f>
        <v/>
      </c>
      <c r="X470">
        <f t="shared" si="60"/>
        <v>0</v>
      </c>
      <c r="Y470">
        <f t="shared" si="61"/>
        <v>1</v>
      </c>
      <c r="Z470" t="b">
        <f t="shared" si="58"/>
        <v>1</v>
      </c>
      <c r="AA470" t="str">
        <f t="shared" si="59"/>
        <v/>
      </c>
      <c r="AB470" s="234" t="str">
        <f t="shared" si="62"/>
        <v/>
      </c>
    </row>
    <row r="471" spans="1:28" x14ac:dyDescent="0.25">
      <c r="A471" s="486">
        <v>462</v>
      </c>
      <c r="B471" s="550"/>
      <c r="C471" s="71"/>
      <c r="D471" s="71"/>
      <c r="E471" s="638"/>
      <c r="F471" s="447"/>
      <c r="G471" s="448"/>
      <c r="H471" s="221"/>
      <c r="I471" s="125"/>
      <c r="J471" s="191">
        <f>IFERROR(IF(I471="zentral",VLOOKUP(D471,Gebäudekat.!$C$6:$F$72,4,FALSE),0),0)</f>
        <v>0</v>
      </c>
      <c r="K471" s="65"/>
      <c r="L471" s="61"/>
      <c r="M471" s="168"/>
      <c r="N471" s="113" t="str">
        <f>IFERROR(IF(Witterungsbereinigung!F464="","",(W471)),"")</f>
        <v/>
      </c>
      <c r="O471" s="38" t="str">
        <f t="shared" si="56"/>
        <v/>
      </c>
      <c r="P471" s="114" t="str">
        <f t="shared" si="57"/>
        <v/>
      </c>
      <c r="Q471" s="101" t="str">
        <f>IFERROR(IF($P471="","",($P471/VLOOKUP($D471,Gebäudekat.!$C$6:$D$72,2,FALSE))-1),"k.A.")</f>
        <v/>
      </c>
      <c r="R471" t="str">
        <f>IFERROR(VLOOKUP('Schritt 2a Wärmeverbr. Kat. 1-4'!$D471,Gebäudekat.!$C$6:$G$72,5,FALSE),"")</f>
        <v/>
      </c>
      <c r="S471">
        <f>IFERROR(('Schritt 2a Wärmeverbr. Kat. 1-4'!M471-(M471*U471)),"")</f>
        <v>0</v>
      </c>
      <c r="T471">
        <f>IFERROR('Schritt 2a Wärmeverbr. Kat. 1-4'!M471*U471,"")</f>
        <v>0</v>
      </c>
      <c r="U471">
        <f>IF('Schritt 2a Wärmeverbr. Kat. 1-4'!J471="","",'Schritt 2a Wärmeverbr. Kat. 1-4'!J471/100)</f>
        <v>0</v>
      </c>
      <c r="V471" s="36" t="str">
        <f>IF('Schritt 2a Wärmeverbr. Kat. 1-4'!K471&lt;&gt;"",DATE(YEAR('Schritt 2a Wärmeverbr. Kat. 1-4'!K471),MONTH('Schritt 2a Wärmeverbr. Kat. 1-4'!K471),1),"")</f>
        <v/>
      </c>
      <c r="W471" t="str">
        <f>IFERROR(IF(AA471=1,0,S471*Witterungsbereinigung!F464+'Schritt 2a Wärmeverbr. Kat. 1-4'!T471),"")</f>
        <v/>
      </c>
      <c r="X471">
        <f t="shared" si="60"/>
        <v>0</v>
      </c>
      <c r="Y471">
        <f t="shared" si="61"/>
        <v>1</v>
      </c>
      <c r="Z471" t="b">
        <f t="shared" si="58"/>
        <v>1</v>
      </c>
      <c r="AA471" t="str">
        <f t="shared" si="59"/>
        <v/>
      </c>
      <c r="AB471" s="234" t="str">
        <f t="shared" si="62"/>
        <v/>
      </c>
    </row>
    <row r="472" spans="1:28" x14ac:dyDescent="0.25">
      <c r="A472" s="486">
        <v>463</v>
      </c>
      <c r="B472" s="550"/>
      <c r="C472" s="71"/>
      <c r="D472" s="71"/>
      <c r="E472" s="638"/>
      <c r="F472" s="447"/>
      <c r="G472" s="448"/>
      <c r="H472" s="221"/>
      <c r="I472" s="125"/>
      <c r="J472" s="191">
        <f>IFERROR(IF(I472="zentral",VLOOKUP(D472,Gebäudekat.!$C$6:$F$72,4,FALSE),0),0)</f>
        <v>0</v>
      </c>
      <c r="K472" s="65"/>
      <c r="L472" s="61"/>
      <c r="M472" s="168"/>
      <c r="N472" s="113" t="str">
        <f>IFERROR(IF(Witterungsbereinigung!F465="","",(W472)),"")</f>
        <v/>
      </c>
      <c r="O472" s="38" t="str">
        <f t="shared" si="56"/>
        <v/>
      </c>
      <c r="P472" s="114" t="str">
        <f t="shared" si="57"/>
        <v/>
      </c>
      <c r="Q472" s="101" t="str">
        <f>IFERROR(IF($P472="","",($P472/VLOOKUP($D472,Gebäudekat.!$C$6:$D$72,2,FALSE))-1),"k.A.")</f>
        <v/>
      </c>
      <c r="R472" t="str">
        <f>IFERROR(VLOOKUP('Schritt 2a Wärmeverbr. Kat. 1-4'!$D472,Gebäudekat.!$C$6:$G$72,5,FALSE),"")</f>
        <v/>
      </c>
      <c r="S472">
        <f>IFERROR(('Schritt 2a Wärmeverbr. Kat. 1-4'!M472-(M472*U472)),"")</f>
        <v>0</v>
      </c>
      <c r="T472">
        <f>IFERROR('Schritt 2a Wärmeverbr. Kat. 1-4'!M472*U472,"")</f>
        <v>0</v>
      </c>
      <c r="U472">
        <f>IF('Schritt 2a Wärmeverbr. Kat. 1-4'!J472="","",'Schritt 2a Wärmeverbr. Kat. 1-4'!J472/100)</f>
        <v>0</v>
      </c>
      <c r="V472" s="36" t="str">
        <f>IF('Schritt 2a Wärmeverbr. Kat. 1-4'!K472&lt;&gt;"",DATE(YEAR('Schritt 2a Wärmeverbr. Kat. 1-4'!K472),MONTH('Schritt 2a Wärmeverbr. Kat. 1-4'!K472),1),"")</f>
        <v/>
      </c>
      <c r="W472" t="str">
        <f>IFERROR(IF(AA472=1,0,S472*Witterungsbereinigung!F465+'Schritt 2a Wärmeverbr. Kat. 1-4'!T472),"")</f>
        <v/>
      </c>
      <c r="X472">
        <f t="shared" si="60"/>
        <v>0</v>
      </c>
      <c r="Y472">
        <f t="shared" si="61"/>
        <v>1</v>
      </c>
      <c r="Z472" t="b">
        <f t="shared" si="58"/>
        <v>1</v>
      </c>
      <c r="AA472" t="str">
        <f t="shared" si="59"/>
        <v/>
      </c>
      <c r="AB472" s="234" t="str">
        <f t="shared" si="62"/>
        <v/>
      </c>
    </row>
    <row r="473" spans="1:28" x14ac:dyDescent="0.25">
      <c r="A473" s="486">
        <v>464</v>
      </c>
      <c r="B473" s="550"/>
      <c r="C473" s="71"/>
      <c r="D473" s="71"/>
      <c r="E473" s="638"/>
      <c r="F473" s="447"/>
      <c r="G473" s="448"/>
      <c r="H473" s="221"/>
      <c r="I473" s="125"/>
      <c r="J473" s="191">
        <f>IFERROR(IF(I473="zentral",VLOOKUP(D473,Gebäudekat.!$C$6:$F$72,4,FALSE),0),0)</f>
        <v>0</v>
      </c>
      <c r="K473" s="65"/>
      <c r="L473" s="61"/>
      <c r="M473" s="168"/>
      <c r="N473" s="113" t="str">
        <f>IFERROR(IF(Witterungsbereinigung!F466="","",(W473)),"")</f>
        <v/>
      </c>
      <c r="O473" s="38" t="str">
        <f t="shared" si="56"/>
        <v/>
      </c>
      <c r="P473" s="114" t="str">
        <f t="shared" si="57"/>
        <v/>
      </c>
      <c r="Q473" s="101" t="str">
        <f>IFERROR(IF($P473="","",($P473/VLOOKUP($D473,Gebäudekat.!$C$6:$D$72,2,FALSE))-1),"k.A.")</f>
        <v/>
      </c>
      <c r="R473" t="str">
        <f>IFERROR(VLOOKUP('Schritt 2a Wärmeverbr. Kat. 1-4'!$D473,Gebäudekat.!$C$6:$G$72,5,FALSE),"")</f>
        <v/>
      </c>
      <c r="S473">
        <f>IFERROR(('Schritt 2a Wärmeverbr. Kat. 1-4'!M473-(M473*U473)),"")</f>
        <v>0</v>
      </c>
      <c r="T473">
        <f>IFERROR('Schritt 2a Wärmeverbr. Kat. 1-4'!M473*U473,"")</f>
        <v>0</v>
      </c>
      <c r="U473">
        <f>IF('Schritt 2a Wärmeverbr. Kat. 1-4'!J473="","",'Schritt 2a Wärmeverbr. Kat. 1-4'!J473/100)</f>
        <v>0</v>
      </c>
      <c r="V473" s="36" t="str">
        <f>IF('Schritt 2a Wärmeverbr. Kat. 1-4'!K473&lt;&gt;"",DATE(YEAR('Schritt 2a Wärmeverbr. Kat. 1-4'!K473),MONTH('Schritt 2a Wärmeverbr. Kat. 1-4'!K473),1),"")</f>
        <v/>
      </c>
      <c r="W473" t="str">
        <f>IFERROR(IF(AA473=1,0,S473*Witterungsbereinigung!F466+'Schritt 2a Wärmeverbr. Kat. 1-4'!T473),"")</f>
        <v/>
      </c>
      <c r="X473">
        <f t="shared" si="60"/>
        <v>0</v>
      </c>
      <c r="Y473">
        <f t="shared" si="61"/>
        <v>1</v>
      </c>
      <c r="Z473" t="b">
        <f t="shared" si="58"/>
        <v>1</v>
      </c>
      <c r="AA473" t="str">
        <f t="shared" si="59"/>
        <v/>
      </c>
      <c r="AB473" s="234" t="str">
        <f t="shared" si="62"/>
        <v/>
      </c>
    </row>
    <row r="474" spans="1:28" x14ac:dyDescent="0.25">
      <c r="A474" s="486">
        <v>465</v>
      </c>
      <c r="B474" s="550"/>
      <c r="C474" s="71"/>
      <c r="D474" s="71"/>
      <c r="E474" s="638"/>
      <c r="F474" s="447"/>
      <c r="G474" s="448"/>
      <c r="H474" s="221"/>
      <c r="I474" s="125"/>
      <c r="J474" s="191">
        <f>IFERROR(IF(I474="zentral",VLOOKUP(D474,Gebäudekat.!$C$6:$F$72,4,FALSE),0),0)</f>
        <v>0</v>
      </c>
      <c r="K474" s="65"/>
      <c r="L474" s="61"/>
      <c r="M474" s="168"/>
      <c r="N474" s="113" t="str">
        <f>IFERROR(IF(Witterungsbereinigung!F467="","",(W474)),"")</f>
        <v/>
      </c>
      <c r="O474" s="38" t="str">
        <f t="shared" si="56"/>
        <v/>
      </c>
      <c r="P474" s="114" t="str">
        <f t="shared" si="57"/>
        <v/>
      </c>
      <c r="Q474" s="101" t="str">
        <f>IFERROR(IF($P474="","",($P474/VLOOKUP($D474,Gebäudekat.!$C$6:$D$72,2,FALSE))-1),"k.A.")</f>
        <v/>
      </c>
      <c r="R474" t="str">
        <f>IFERROR(VLOOKUP('Schritt 2a Wärmeverbr. Kat. 1-4'!$D474,Gebäudekat.!$C$6:$G$72,5,FALSE),"")</f>
        <v/>
      </c>
      <c r="S474">
        <f>IFERROR(('Schritt 2a Wärmeverbr. Kat. 1-4'!M474-(M474*U474)),"")</f>
        <v>0</v>
      </c>
      <c r="T474">
        <f>IFERROR('Schritt 2a Wärmeverbr. Kat. 1-4'!M474*U474,"")</f>
        <v>0</v>
      </c>
      <c r="U474">
        <f>IF('Schritt 2a Wärmeverbr. Kat. 1-4'!J474="","",'Schritt 2a Wärmeverbr. Kat. 1-4'!J474/100)</f>
        <v>0</v>
      </c>
      <c r="V474" s="36" t="str">
        <f>IF('Schritt 2a Wärmeverbr. Kat. 1-4'!K474&lt;&gt;"",DATE(YEAR('Schritt 2a Wärmeverbr. Kat. 1-4'!K474),MONTH('Schritt 2a Wärmeverbr. Kat. 1-4'!K474),1),"")</f>
        <v/>
      </c>
      <c r="W474" t="str">
        <f>IFERROR(IF(AA474=1,0,S474*Witterungsbereinigung!F467+'Schritt 2a Wärmeverbr. Kat. 1-4'!T474),"")</f>
        <v/>
      </c>
      <c r="X474">
        <f t="shared" si="60"/>
        <v>0</v>
      </c>
      <c r="Y474">
        <f t="shared" si="61"/>
        <v>1</v>
      </c>
      <c r="Z474" t="b">
        <f t="shared" si="58"/>
        <v>1</v>
      </c>
      <c r="AA474" t="str">
        <f t="shared" si="59"/>
        <v/>
      </c>
      <c r="AB474" s="234" t="str">
        <f t="shared" si="62"/>
        <v/>
      </c>
    </row>
    <row r="475" spans="1:28" x14ac:dyDescent="0.25">
      <c r="A475" s="486">
        <v>466</v>
      </c>
      <c r="B475" s="550"/>
      <c r="C475" s="71"/>
      <c r="D475" s="71"/>
      <c r="E475" s="638"/>
      <c r="F475" s="447"/>
      <c r="G475" s="448"/>
      <c r="H475" s="221"/>
      <c r="I475" s="125"/>
      <c r="J475" s="191">
        <f>IFERROR(IF(I475="zentral",VLOOKUP(D475,Gebäudekat.!$C$6:$F$72,4,FALSE),0),0)</f>
        <v>0</v>
      </c>
      <c r="K475" s="65"/>
      <c r="L475" s="61"/>
      <c r="M475" s="168"/>
      <c r="N475" s="113" t="str">
        <f>IFERROR(IF(Witterungsbereinigung!F468="","",(W475)),"")</f>
        <v/>
      </c>
      <c r="O475" s="38" t="str">
        <f t="shared" si="56"/>
        <v/>
      </c>
      <c r="P475" s="114" t="str">
        <f t="shared" si="57"/>
        <v/>
      </c>
      <c r="Q475" s="101" t="str">
        <f>IFERROR(IF($P475="","",($P475/VLOOKUP($D475,Gebäudekat.!$C$6:$D$72,2,FALSE))-1),"k.A.")</f>
        <v/>
      </c>
      <c r="R475" t="str">
        <f>IFERROR(VLOOKUP('Schritt 2a Wärmeverbr. Kat. 1-4'!$D475,Gebäudekat.!$C$6:$G$72,5,FALSE),"")</f>
        <v/>
      </c>
      <c r="S475">
        <f>IFERROR(('Schritt 2a Wärmeverbr. Kat. 1-4'!M475-(M475*U475)),"")</f>
        <v>0</v>
      </c>
      <c r="T475">
        <f>IFERROR('Schritt 2a Wärmeverbr. Kat. 1-4'!M475*U475,"")</f>
        <v>0</v>
      </c>
      <c r="U475">
        <f>IF('Schritt 2a Wärmeverbr. Kat. 1-4'!J475="","",'Schritt 2a Wärmeverbr. Kat. 1-4'!J475/100)</f>
        <v>0</v>
      </c>
      <c r="V475" s="36" t="str">
        <f>IF('Schritt 2a Wärmeverbr. Kat. 1-4'!K475&lt;&gt;"",DATE(YEAR('Schritt 2a Wärmeverbr. Kat. 1-4'!K475),MONTH('Schritt 2a Wärmeverbr. Kat. 1-4'!K475),1),"")</f>
        <v/>
      </c>
      <c r="W475" t="str">
        <f>IFERROR(IF(AA475=1,0,S475*Witterungsbereinigung!F468+'Schritt 2a Wärmeverbr. Kat. 1-4'!T475),"")</f>
        <v/>
      </c>
      <c r="X475">
        <f t="shared" si="60"/>
        <v>0</v>
      </c>
      <c r="Y475">
        <f t="shared" si="61"/>
        <v>1</v>
      </c>
      <c r="Z475" t="b">
        <f t="shared" si="58"/>
        <v>1</v>
      </c>
      <c r="AA475" t="str">
        <f t="shared" si="59"/>
        <v/>
      </c>
      <c r="AB475" s="234" t="str">
        <f t="shared" si="62"/>
        <v/>
      </c>
    </row>
    <row r="476" spans="1:28" x14ac:dyDescent="0.25">
      <c r="A476" s="486">
        <v>467</v>
      </c>
      <c r="B476" s="550"/>
      <c r="C476" s="71"/>
      <c r="D476" s="71"/>
      <c r="E476" s="638"/>
      <c r="F476" s="447"/>
      <c r="G476" s="448"/>
      <c r="H476" s="221"/>
      <c r="I476" s="125"/>
      <c r="J476" s="191">
        <f>IFERROR(IF(I476="zentral",VLOOKUP(D476,Gebäudekat.!$C$6:$F$72,4,FALSE),0),0)</f>
        <v>0</v>
      </c>
      <c r="K476" s="65"/>
      <c r="L476" s="61"/>
      <c r="M476" s="168"/>
      <c r="N476" s="113" t="str">
        <f>IFERROR(IF(Witterungsbereinigung!F469="","",(W476)),"")</f>
        <v/>
      </c>
      <c r="O476" s="38" t="str">
        <f t="shared" si="56"/>
        <v/>
      </c>
      <c r="P476" s="114" t="str">
        <f t="shared" si="57"/>
        <v/>
      </c>
      <c r="Q476" s="101" t="str">
        <f>IFERROR(IF($P476="","",($P476/VLOOKUP($D476,Gebäudekat.!$C$6:$D$72,2,FALSE))-1),"k.A.")</f>
        <v/>
      </c>
      <c r="R476" t="str">
        <f>IFERROR(VLOOKUP('Schritt 2a Wärmeverbr. Kat. 1-4'!$D476,Gebäudekat.!$C$6:$G$72,5,FALSE),"")</f>
        <v/>
      </c>
      <c r="S476">
        <f>IFERROR(('Schritt 2a Wärmeverbr. Kat. 1-4'!M476-(M476*U476)),"")</f>
        <v>0</v>
      </c>
      <c r="T476">
        <f>IFERROR('Schritt 2a Wärmeverbr. Kat. 1-4'!M476*U476,"")</f>
        <v>0</v>
      </c>
      <c r="U476">
        <f>IF('Schritt 2a Wärmeverbr. Kat. 1-4'!J476="","",'Schritt 2a Wärmeverbr. Kat. 1-4'!J476/100)</f>
        <v>0</v>
      </c>
      <c r="V476" s="36" t="str">
        <f>IF('Schritt 2a Wärmeverbr. Kat. 1-4'!K476&lt;&gt;"",DATE(YEAR('Schritt 2a Wärmeverbr. Kat. 1-4'!K476),MONTH('Schritt 2a Wärmeverbr. Kat. 1-4'!K476),1),"")</f>
        <v/>
      </c>
      <c r="W476" t="str">
        <f>IFERROR(IF(AA476=1,0,S476*Witterungsbereinigung!F469+'Schritt 2a Wärmeverbr. Kat. 1-4'!T476),"")</f>
        <v/>
      </c>
      <c r="X476">
        <f t="shared" si="60"/>
        <v>0</v>
      </c>
      <c r="Y476">
        <f t="shared" si="61"/>
        <v>1</v>
      </c>
      <c r="Z476" t="b">
        <f t="shared" si="58"/>
        <v>1</v>
      </c>
      <c r="AA476" t="str">
        <f t="shared" si="59"/>
        <v/>
      </c>
      <c r="AB476" s="234" t="str">
        <f t="shared" si="62"/>
        <v/>
      </c>
    </row>
    <row r="477" spans="1:28" x14ac:dyDescent="0.25">
      <c r="A477" s="486">
        <v>468</v>
      </c>
      <c r="B477" s="550"/>
      <c r="C477" s="71"/>
      <c r="D477" s="71"/>
      <c r="E477" s="638"/>
      <c r="F477" s="447"/>
      <c r="G477" s="448"/>
      <c r="H477" s="221"/>
      <c r="I477" s="125"/>
      <c r="J477" s="191">
        <f>IFERROR(IF(I477="zentral",VLOOKUP(D477,Gebäudekat.!$C$6:$F$72,4,FALSE),0),0)</f>
        <v>0</v>
      </c>
      <c r="K477" s="65"/>
      <c r="L477" s="61"/>
      <c r="M477" s="168"/>
      <c r="N477" s="113" t="str">
        <f>IFERROR(IF(Witterungsbereinigung!F470="","",(W477)),"")</f>
        <v/>
      </c>
      <c r="O477" s="38" t="str">
        <f t="shared" si="56"/>
        <v/>
      </c>
      <c r="P477" s="114" t="str">
        <f t="shared" si="57"/>
        <v/>
      </c>
      <c r="Q477" s="101" t="str">
        <f>IFERROR(IF($P477="","",($P477/VLOOKUP($D477,Gebäudekat.!$C$6:$D$72,2,FALSE))-1),"k.A.")</f>
        <v/>
      </c>
      <c r="R477" t="str">
        <f>IFERROR(VLOOKUP('Schritt 2a Wärmeverbr. Kat. 1-4'!$D477,Gebäudekat.!$C$6:$G$72,5,FALSE),"")</f>
        <v/>
      </c>
      <c r="S477">
        <f>IFERROR(('Schritt 2a Wärmeverbr. Kat. 1-4'!M477-(M477*U477)),"")</f>
        <v>0</v>
      </c>
      <c r="T477">
        <f>IFERROR('Schritt 2a Wärmeverbr. Kat. 1-4'!M477*U477,"")</f>
        <v>0</v>
      </c>
      <c r="U477">
        <f>IF('Schritt 2a Wärmeverbr. Kat. 1-4'!J477="","",'Schritt 2a Wärmeverbr. Kat. 1-4'!J477/100)</f>
        <v>0</v>
      </c>
      <c r="V477" s="36" t="str">
        <f>IF('Schritt 2a Wärmeverbr. Kat. 1-4'!K477&lt;&gt;"",DATE(YEAR('Schritt 2a Wärmeverbr. Kat. 1-4'!K477),MONTH('Schritt 2a Wärmeverbr. Kat. 1-4'!K477),1),"")</f>
        <v/>
      </c>
      <c r="W477" t="str">
        <f>IFERROR(IF(AA477=1,0,S477*Witterungsbereinigung!F470+'Schritt 2a Wärmeverbr. Kat. 1-4'!T477),"")</f>
        <v/>
      </c>
      <c r="X477">
        <f t="shared" si="60"/>
        <v>0</v>
      </c>
      <c r="Y477">
        <f t="shared" si="61"/>
        <v>1</v>
      </c>
      <c r="Z477" t="b">
        <f t="shared" si="58"/>
        <v>1</v>
      </c>
      <c r="AA477" t="str">
        <f t="shared" si="59"/>
        <v/>
      </c>
      <c r="AB477" s="234" t="str">
        <f t="shared" si="62"/>
        <v/>
      </c>
    </row>
    <row r="478" spans="1:28" x14ac:dyDescent="0.25">
      <c r="A478" s="486">
        <v>469</v>
      </c>
      <c r="B478" s="550"/>
      <c r="C478" s="71"/>
      <c r="D478" s="71"/>
      <c r="E478" s="638"/>
      <c r="F478" s="447"/>
      <c r="G478" s="448"/>
      <c r="H478" s="221"/>
      <c r="I478" s="125"/>
      <c r="J478" s="191">
        <f>IFERROR(IF(I478="zentral",VLOOKUP(D478,Gebäudekat.!$C$6:$F$72,4,FALSE),0),0)</f>
        <v>0</v>
      </c>
      <c r="K478" s="65"/>
      <c r="L478" s="61"/>
      <c r="M478" s="168"/>
      <c r="N478" s="113" t="str">
        <f>IFERROR(IF(Witterungsbereinigung!F471="","",(W478)),"")</f>
        <v/>
      </c>
      <c r="O478" s="38" t="str">
        <f t="shared" si="56"/>
        <v/>
      </c>
      <c r="P478" s="114" t="str">
        <f t="shared" si="57"/>
        <v/>
      </c>
      <c r="Q478" s="101" t="str">
        <f>IFERROR(IF($P478="","",($P478/VLOOKUP($D478,Gebäudekat.!$C$6:$D$72,2,FALSE))-1),"k.A.")</f>
        <v/>
      </c>
      <c r="R478" t="str">
        <f>IFERROR(VLOOKUP('Schritt 2a Wärmeverbr. Kat. 1-4'!$D478,Gebäudekat.!$C$6:$G$72,5,FALSE),"")</f>
        <v/>
      </c>
      <c r="S478">
        <f>IFERROR(('Schritt 2a Wärmeverbr. Kat. 1-4'!M478-(M478*U478)),"")</f>
        <v>0</v>
      </c>
      <c r="T478">
        <f>IFERROR('Schritt 2a Wärmeverbr. Kat. 1-4'!M478*U478,"")</f>
        <v>0</v>
      </c>
      <c r="U478">
        <f>IF('Schritt 2a Wärmeverbr. Kat. 1-4'!J478="","",'Schritt 2a Wärmeverbr. Kat. 1-4'!J478/100)</f>
        <v>0</v>
      </c>
      <c r="V478" s="36" t="str">
        <f>IF('Schritt 2a Wärmeverbr. Kat. 1-4'!K478&lt;&gt;"",DATE(YEAR('Schritt 2a Wärmeverbr. Kat. 1-4'!K478),MONTH('Schritt 2a Wärmeverbr. Kat. 1-4'!K478),1),"")</f>
        <v/>
      </c>
      <c r="W478" t="str">
        <f>IFERROR(IF(AA478=1,0,S478*Witterungsbereinigung!F471+'Schritt 2a Wärmeverbr. Kat. 1-4'!T478),"")</f>
        <v/>
      </c>
      <c r="X478">
        <f t="shared" si="60"/>
        <v>0</v>
      </c>
      <c r="Y478">
        <f t="shared" si="61"/>
        <v>1</v>
      </c>
      <c r="Z478" t="b">
        <f t="shared" si="58"/>
        <v>1</v>
      </c>
      <c r="AA478" t="str">
        <f t="shared" si="59"/>
        <v/>
      </c>
      <c r="AB478" s="234" t="str">
        <f t="shared" si="62"/>
        <v/>
      </c>
    </row>
    <row r="479" spans="1:28" x14ac:dyDescent="0.25">
      <c r="A479" s="486">
        <v>470</v>
      </c>
      <c r="B479" s="550"/>
      <c r="C479" s="71"/>
      <c r="D479" s="71"/>
      <c r="E479" s="638"/>
      <c r="F479" s="447"/>
      <c r="G479" s="448"/>
      <c r="H479" s="221"/>
      <c r="I479" s="125"/>
      <c r="J479" s="191">
        <f>IFERROR(IF(I479="zentral",VLOOKUP(D479,Gebäudekat.!$C$6:$F$72,4,FALSE),0),0)</f>
        <v>0</v>
      </c>
      <c r="K479" s="65"/>
      <c r="L479" s="61"/>
      <c r="M479" s="168"/>
      <c r="N479" s="113" t="str">
        <f>IFERROR(IF(Witterungsbereinigung!F472="","",(W479)),"")</f>
        <v/>
      </c>
      <c r="O479" s="38" t="str">
        <f t="shared" si="56"/>
        <v/>
      </c>
      <c r="P479" s="114" t="str">
        <f t="shared" si="57"/>
        <v/>
      </c>
      <c r="Q479" s="101" t="str">
        <f>IFERROR(IF($P479="","",($P479/VLOOKUP($D479,Gebäudekat.!$C$6:$D$72,2,FALSE))-1),"k.A.")</f>
        <v/>
      </c>
      <c r="R479" t="str">
        <f>IFERROR(VLOOKUP('Schritt 2a Wärmeverbr. Kat. 1-4'!$D479,Gebäudekat.!$C$6:$G$72,5,FALSE),"")</f>
        <v/>
      </c>
      <c r="S479">
        <f>IFERROR(('Schritt 2a Wärmeverbr. Kat. 1-4'!M479-(M479*U479)),"")</f>
        <v>0</v>
      </c>
      <c r="T479">
        <f>IFERROR('Schritt 2a Wärmeverbr. Kat. 1-4'!M479*U479,"")</f>
        <v>0</v>
      </c>
      <c r="U479">
        <f>IF('Schritt 2a Wärmeverbr. Kat. 1-4'!J479="","",'Schritt 2a Wärmeverbr. Kat. 1-4'!J479/100)</f>
        <v>0</v>
      </c>
      <c r="V479" s="36" t="str">
        <f>IF('Schritt 2a Wärmeverbr. Kat. 1-4'!K479&lt;&gt;"",DATE(YEAR('Schritt 2a Wärmeverbr. Kat. 1-4'!K479),MONTH('Schritt 2a Wärmeverbr. Kat. 1-4'!K479),1),"")</f>
        <v/>
      </c>
      <c r="W479" t="str">
        <f>IFERROR(IF(AA479=1,0,S479*Witterungsbereinigung!F472+'Schritt 2a Wärmeverbr. Kat. 1-4'!T479),"")</f>
        <v/>
      </c>
      <c r="X479">
        <f t="shared" si="60"/>
        <v>0</v>
      </c>
      <c r="Y479">
        <f t="shared" si="61"/>
        <v>1</v>
      </c>
      <c r="Z479" t="b">
        <f t="shared" si="58"/>
        <v>1</v>
      </c>
      <c r="AA479" t="str">
        <f t="shared" si="59"/>
        <v/>
      </c>
      <c r="AB479" s="234" t="str">
        <f t="shared" si="62"/>
        <v/>
      </c>
    </row>
    <row r="480" spans="1:28" x14ac:dyDescent="0.25">
      <c r="A480" s="486">
        <v>471</v>
      </c>
      <c r="B480" s="550"/>
      <c r="C480" s="71"/>
      <c r="D480" s="71"/>
      <c r="E480" s="638"/>
      <c r="F480" s="447"/>
      <c r="G480" s="448"/>
      <c r="H480" s="221"/>
      <c r="I480" s="125"/>
      <c r="J480" s="191">
        <f>IFERROR(IF(I480="zentral",VLOOKUP(D480,Gebäudekat.!$C$6:$F$72,4,FALSE),0),0)</f>
        <v>0</v>
      </c>
      <c r="K480" s="65"/>
      <c r="L480" s="61"/>
      <c r="M480" s="168"/>
      <c r="N480" s="113" t="str">
        <f>IFERROR(IF(Witterungsbereinigung!F473="","",(W480)),"")</f>
        <v/>
      </c>
      <c r="O480" s="38" t="str">
        <f t="shared" si="56"/>
        <v/>
      </c>
      <c r="P480" s="114" t="str">
        <f t="shared" si="57"/>
        <v/>
      </c>
      <c r="Q480" s="101" t="str">
        <f>IFERROR(IF($P480="","",($P480/VLOOKUP($D480,Gebäudekat.!$C$6:$D$72,2,FALSE))-1),"k.A.")</f>
        <v/>
      </c>
      <c r="R480" t="str">
        <f>IFERROR(VLOOKUP('Schritt 2a Wärmeverbr. Kat. 1-4'!$D480,Gebäudekat.!$C$6:$G$72,5,FALSE),"")</f>
        <v/>
      </c>
      <c r="S480">
        <f>IFERROR(('Schritt 2a Wärmeverbr. Kat. 1-4'!M480-(M480*U480)),"")</f>
        <v>0</v>
      </c>
      <c r="T480">
        <f>IFERROR('Schritt 2a Wärmeverbr. Kat. 1-4'!M480*U480,"")</f>
        <v>0</v>
      </c>
      <c r="U480">
        <f>IF('Schritt 2a Wärmeverbr. Kat. 1-4'!J480="","",'Schritt 2a Wärmeverbr. Kat. 1-4'!J480/100)</f>
        <v>0</v>
      </c>
      <c r="V480" s="36" t="str">
        <f>IF('Schritt 2a Wärmeverbr. Kat. 1-4'!K480&lt;&gt;"",DATE(YEAR('Schritt 2a Wärmeverbr. Kat. 1-4'!K480),MONTH('Schritt 2a Wärmeverbr. Kat. 1-4'!K480),1),"")</f>
        <v/>
      </c>
      <c r="W480" t="str">
        <f>IFERROR(IF(AA480=1,0,S480*Witterungsbereinigung!F473+'Schritt 2a Wärmeverbr. Kat. 1-4'!T480),"")</f>
        <v/>
      </c>
      <c r="X480">
        <f t="shared" si="60"/>
        <v>0</v>
      </c>
      <c r="Y480">
        <f t="shared" si="61"/>
        <v>1</v>
      </c>
      <c r="Z480" t="b">
        <f t="shared" si="58"/>
        <v>1</v>
      </c>
      <c r="AA480" t="str">
        <f t="shared" si="59"/>
        <v/>
      </c>
      <c r="AB480" s="234" t="str">
        <f t="shared" si="62"/>
        <v/>
      </c>
    </row>
    <row r="481" spans="1:28" x14ac:dyDescent="0.25">
      <c r="A481" s="486">
        <v>472</v>
      </c>
      <c r="B481" s="550"/>
      <c r="C481" s="71"/>
      <c r="D481" s="71"/>
      <c r="E481" s="638"/>
      <c r="F481" s="447"/>
      <c r="G481" s="448"/>
      <c r="H481" s="221"/>
      <c r="I481" s="125"/>
      <c r="J481" s="191">
        <f>IFERROR(IF(I481="zentral",VLOOKUP(D481,Gebäudekat.!$C$6:$F$72,4,FALSE),0),0)</f>
        <v>0</v>
      </c>
      <c r="K481" s="65"/>
      <c r="L481" s="61"/>
      <c r="M481" s="168"/>
      <c r="N481" s="113" t="str">
        <f>IFERROR(IF(Witterungsbereinigung!F474="","",(W481)),"")</f>
        <v/>
      </c>
      <c r="O481" s="38" t="str">
        <f t="shared" si="56"/>
        <v/>
      </c>
      <c r="P481" s="114" t="str">
        <f t="shared" si="57"/>
        <v/>
      </c>
      <c r="Q481" s="101" t="str">
        <f>IFERROR(IF($P481="","",($P481/VLOOKUP($D481,Gebäudekat.!$C$6:$D$72,2,FALSE))-1),"k.A.")</f>
        <v/>
      </c>
      <c r="R481" t="str">
        <f>IFERROR(VLOOKUP('Schritt 2a Wärmeverbr. Kat. 1-4'!$D481,Gebäudekat.!$C$6:$G$72,5,FALSE),"")</f>
        <v/>
      </c>
      <c r="S481">
        <f>IFERROR(('Schritt 2a Wärmeverbr. Kat. 1-4'!M481-(M481*U481)),"")</f>
        <v>0</v>
      </c>
      <c r="T481">
        <f>IFERROR('Schritt 2a Wärmeverbr. Kat. 1-4'!M481*U481,"")</f>
        <v>0</v>
      </c>
      <c r="U481">
        <f>IF('Schritt 2a Wärmeverbr. Kat. 1-4'!J481="","",'Schritt 2a Wärmeverbr. Kat. 1-4'!J481/100)</f>
        <v>0</v>
      </c>
      <c r="V481" s="36" t="str">
        <f>IF('Schritt 2a Wärmeverbr. Kat. 1-4'!K481&lt;&gt;"",DATE(YEAR('Schritt 2a Wärmeverbr. Kat. 1-4'!K481),MONTH('Schritt 2a Wärmeverbr. Kat. 1-4'!K481),1),"")</f>
        <v/>
      </c>
      <c r="W481" t="str">
        <f>IFERROR(IF(AA481=1,0,S481*Witterungsbereinigung!F474+'Schritt 2a Wärmeverbr. Kat. 1-4'!T481),"")</f>
        <v/>
      </c>
      <c r="X481">
        <f t="shared" si="60"/>
        <v>0</v>
      </c>
      <c r="Y481">
        <f t="shared" si="61"/>
        <v>1</v>
      </c>
      <c r="Z481" t="b">
        <f t="shared" si="58"/>
        <v>1</v>
      </c>
      <c r="AA481" t="str">
        <f t="shared" si="59"/>
        <v/>
      </c>
      <c r="AB481" s="234" t="str">
        <f t="shared" si="62"/>
        <v/>
      </c>
    </row>
    <row r="482" spans="1:28" x14ac:dyDescent="0.25">
      <c r="A482" s="486">
        <v>473</v>
      </c>
      <c r="B482" s="550"/>
      <c r="C482" s="71"/>
      <c r="D482" s="71"/>
      <c r="E482" s="638"/>
      <c r="F482" s="447"/>
      <c r="G482" s="448"/>
      <c r="H482" s="221"/>
      <c r="I482" s="125"/>
      <c r="J482" s="191">
        <f>IFERROR(IF(I482="zentral",VLOOKUP(D482,Gebäudekat.!$C$6:$F$72,4,FALSE),0),0)</f>
        <v>0</v>
      </c>
      <c r="K482" s="65"/>
      <c r="L482" s="61"/>
      <c r="M482" s="168"/>
      <c r="N482" s="113" t="str">
        <f>IFERROR(IF(Witterungsbereinigung!F475="","",(W482)),"")</f>
        <v/>
      </c>
      <c r="O482" s="38" t="str">
        <f t="shared" si="56"/>
        <v/>
      </c>
      <c r="P482" s="114" t="str">
        <f t="shared" si="57"/>
        <v/>
      </c>
      <c r="Q482" s="101" t="str">
        <f>IFERROR(IF($P482="","",($P482/VLOOKUP($D482,Gebäudekat.!$C$6:$D$72,2,FALSE))-1),"k.A.")</f>
        <v/>
      </c>
      <c r="R482" t="str">
        <f>IFERROR(VLOOKUP('Schritt 2a Wärmeverbr. Kat. 1-4'!$D482,Gebäudekat.!$C$6:$G$72,5,FALSE),"")</f>
        <v/>
      </c>
      <c r="S482">
        <f>IFERROR(('Schritt 2a Wärmeverbr. Kat. 1-4'!M482-(M482*U482)),"")</f>
        <v>0</v>
      </c>
      <c r="T482">
        <f>IFERROR('Schritt 2a Wärmeverbr. Kat. 1-4'!M482*U482,"")</f>
        <v>0</v>
      </c>
      <c r="U482">
        <f>IF('Schritt 2a Wärmeverbr. Kat. 1-4'!J482="","",'Schritt 2a Wärmeverbr. Kat. 1-4'!J482/100)</f>
        <v>0</v>
      </c>
      <c r="V482" s="36" t="str">
        <f>IF('Schritt 2a Wärmeverbr. Kat. 1-4'!K482&lt;&gt;"",DATE(YEAR('Schritt 2a Wärmeverbr. Kat. 1-4'!K482),MONTH('Schritt 2a Wärmeverbr. Kat. 1-4'!K482),1),"")</f>
        <v/>
      </c>
      <c r="W482" t="str">
        <f>IFERROR(IF(AA482=1,0,S482*Witterungsbereinigung!F475+'Schritt 2a Wärmeverbr. Kat. 1-4'!T482),"")</f>
        <v/>
      </c>
      <c r="X482">
        <f t="shared" si="60"/>
        <v>0</v>
      </c>
      <c r="Y482">
        <f t="shared" si="61"/>
        <v>1</v>
      </c>
      <c r="Z482" t="b">
        <f t="shared" si="58"/>
        <v>1</v>
      </c>
      <c r="AA482" t="str">
        <f t="shared" si="59"/>
        <v/>
      </c>
      <c r="AB482" s="234" t="str">
        <f t="shared" si="62"/>
        <v/>
      </c>
    </row>
    <row r="483" spans="1:28" x14ac:dyDescent="0.25">
      <c r="A483" s="486">
        <v>474</v>
      </c>
      <c r="B483" s="550"/>
      <c r="C483" s="71"/>
      <c r="D483" s="71"/>
      <c r="E483" s="638"/>
      <c r="F483" s="447"/>
      <c r="G483" s="448"/>
      <c r="H483" s="221"/>
      <c r="I483" s="125"/>
      <c r="J483" s="191">
        <f>IFERROR(IF(I483="zentral",VLOOKUP(D483,Gebäudekat.!$C$6:$F$72,4,FALSE),0),0)</f>
        <v>0</v>
      </c>
      <c r="K483" s="65"/>
      <c r="L483" s="61"/>
      <c r="M483" s="168"/>
      <c r="N483" s="113" t="str">
        <f>IFERROR(IF(Witterungsbereinigung!F476="","",(W483)),"")</f>
        <v/>
      </c>
      <c r="O483" s="38" t="str">
        <f t="shared" si="56"/>
        <v/>
      </c>
      <c r="P483" s="114" t="str">
        <f t="shared" si="57"/>
        <v/>
      </c>
      <c r="Q483" s="101" t="str">
        <f>IFERROR(IF($P483="","",($P483/VLOOKUP($D483,Gebäudekat.!$C$6:$D$72,2,FALSE))-1),"k.A.")</f>
        <v/>
      </c>
      <c r="R483" t="str">
        <f>IFERROR(VLOOKUP('Schritt 2a Wärmeverbr. Kat. 1-4'!$D483,Gebäudekat.!$C$6:$G$72,5,FALSE),"")</f>
        <v/>
      </c>
      <c r="S483">
        <f>IFERROR(('Schritt 2a Wärmeverbr. Kat. 1-4'!M483-(M483*U483)),"")</f>
        <v>0</v>
      </c>
      <c r="T483">
        <f>IFERROR('Schritt 2a Wärmeverbr. Kat. 1-4'!M483*U483,"")</f>
        <v>0</v>
      </c>
      <c r="U483">
        <f>IF('Schritt 2a Wärmeverbr. Kat. 1-4'!J483="","",'Schritt 2a Wärmeverbr. Kat. 1-4'!J483/100)</f>
        <v>0</v>
      </c>
      <c r="V483" s="36" t="str">
        <f>IF('Schritt 2a Wärmeverbr. Kat. 1-4'!K483&lt;&gt;"",DATE(YEAR('Schritt 2a Wärmeverbr. Kat. 1-4'!K483),MONTH('Schritt 2a Wärmeverbr. Kat. 1-4'!K483),1),"")</f>
        <v/>
      </c>
      <c r="W483" t="str">
        <f>IFERROR(IF(AA483=1,0,S483*Witterungsbereinigung!F476+'Schritt 2a Wärmeverbr. Kat. 1-4'!T483),"")</f>
        <v/>
      </c>
      <c r="X483">
        <f t="shared" si="60"/>
        <v>0</v>
      </c>
      <c r="Y483">
        <f t="shared" si="61"/>
        <v>1</v>
      </c>
      <c r="Z483" t="b">
        <f t="shared" si="58"/>
        <v>1</v>
      </c>
      <c r="AA483" t="str">
        <f t="shared" si="59"/>
        <v/>
      </c>
      <c r="AB483" s="234" t="str">
        <f t="shared" si="62"/>
        <v/>
      </c>
    </row>
    <row r="484" spans="1:28" x14ac:dyDescent="0.25">
      <c r="A484" s="486">
        <v>475</v>
      </c>
      <c r="B484" s="550"/>
      <c r="C484" s="71"/>
      <c r="D484" s="71"/>
      <c r="E484" s="638"/>
      <c r="F484" s="447"/>
      <c r="G484" s="448"/>
      <c r="H484" s="221"/>
      <c r="I484" s="125"/>
      <c r="J484" s="191">
        <f>IFERROR(IF(I484="zentral",VLOOKUP(D484,Gebäudekat.!$C$6:$F$72,4,FALSE),0),0)</f>
        <v>0</v>
      </c>
      <c r="K484" s="65"/>
      <c r="L484" s="61"/>
      <c r="M484" s="168"/>
      <c r="N484" s="113" t="str">
        <f>IFERROR(IF(Witterungsbereinigung!F477="","",(W484)),"")</f>
        <v/>
      </c>
      <c r="O484" s="38" t="str">
        <f t="shared" si="56"/>
        <v/>
      </c>
      <c r="P484" s="114" t="str">
        <f t="shared" si="57"/>
        <v/>
      </c>
      <c r="Q484" s="101" t="str">
        <f>IFERROR(IF($P484="","",($P484/VLOOKUP($D484,Gebäudekat.!$C$6:$D$72,2,FALSE))-1),"k.A.")</f>
        <v/>
      </c>
      <c r="R484" t="str">
        <f>IFERROR(VLOOKUP('Schritt 2a Wärmeverbr. Kat. 1-4'!$D484,Gebäudekat.!$C$6:$G$72,5,FALSE),"")</f>
        <v/>
      </c>
      <c r="S484">
        <f>IFERROR(('Schritt 2a Wärmeverbr. Kat. 1-4'!M484-(M484*U484)),"")</f>
        <v>0</v>
      </c>
      <c r="T484">
        <f>IFERROR('Schritt 2a Wärmeverbr. Kat. 1-4'!M484*U484,"")</f>
        <v>0</v>
      </c>
      <c r="U484">
        <f>IF('Schritt 2a Wärmeverbr. Kat. 1-4'!J484="","",'Schritt 2a Wärmeverbr. Kat. 1-4'!J484/100)</f>
        <v>0</v>
      </c>
      <c r="V484" s="36" t="str">
        <f>IF('Schritt 2a Wärmeverbr. Kat. 1-4'!K484&lt;&gt;"",DATE(YEAR('Schritt 2a Wärmeverbr. Kat. 1-4'!K484),MONTH('Schritt 2a Wärmeverbr. Kat. 1-4'!K484),1),"")</f>
        <v/>
      </c>
      <c r="W484" t="str">
        <f>IFERROR(IF(AA484=1,0,S484*Witterungsbereinigung!F477+'Schritt 2a Wärmeverbr. Kat. 1-4'!T484),"")</f>
        <v/>
      </c>
      <c r="X484">
        <f t="shared" si="60"/>
        <v>0</v>
      </c>
      <c r="Y484">
        <f t="shared" si="61"/>
        <v>1</v>
      </c>
      <c r="Z484" t="b">
        <f t="shared" si="58"/>
        <v>1</v>
      </c>
      <c r="AA484" t="str">
        <f t="shared" si="59"/>
        <v/>
      </c>
      <c r="AB484" s="234" t="str">
        <f t="shared" si="62"/>
        <v/>
      </c>
    </row>
    <row r="485" spans="1:28" x14ac:dyDescent="0.25">
      <c r="A485" s="486">
        <v>476</v>
      </c>
      <c r="B485" s="550"/>
      <c r="C485" s="71"/>
      <c r="D485" s="71"/>
      <c r="E485" s="638"/>
      <c r="F485" s="447"/>
      <c r="G485" s="448"/>
      <c r="H485" s="221"/>
      <c r="I485" s="125"/>
      <c r="J485" s="191">
        <f>IFERROR(IF(I485="zentral",VLOOKUP(D485,Gebäudekat.!$C$6:$F$72,4,FALSE),0),0)</f>
        <v>0</v>
      </c>
      <c r="K485" s="65"/>
      <c r="L485" s="61"/>
      <c r="M485" s="168"/>
      <c r="N485" s="113" t="str">
        <f>IFERROR(IF(Witterungsbereinigung!F478="","",(W485)),"")</f>
        <v/>
      </c>
      <c r="O485" s="38" t="str">
        <f t="shared" si="56"/>
        <v/>
      </c>
      <c r="P485" s="114" t="str">
        <f t="shared" si="57"/>
        <v/>
      </c>
      <c r="Q485" s="101" t="str">
        <f>IFERROR(IF($P485="","",($P485/VLOOKUP($D485,Gebäudekat.!$C$6:$D$72,2,FALSE))-1),"k.A.")</f>
        <v/>
      </c>
      <c r="R485" t="str">
        <f>IFERROR(VLOOKUP('Schritt 2a Wärmeverbr. Kat. 1-4'!$D485,Gebäudekat.!$C$6:$G$72,5,FALSE),"")</f>
        <v/>
      </c>
      <c r="S485">
        <f>IFERROR(('Schritt 2a Wärmeverbr. Kat. 1-4'!M485-(M485*U485)),"")</f>
        <v>0</v>
      </c>
      <c r="T485">
        <f>IFERROR('Schritt 2a Wärmeverbr. Kat. 1-4'!M485*U485,"")</f>
        <v>0</v>
      </c>
      <c r="U485">
        <f>IF('Schritt 2a Wärmeverbr. Kat. 1-4'!J485="","",'Schritt 2a Wärmeverbr. Kat. 1-4'!J485/100)</f>
        <v>0</v>
      </c>
      <c r="V485" s="36" t="str">
        <f>IF('Schritt 2a Wärmeverbr. Kat. 1-4'!K485&lt;&gt;"",DATE(YEAR('Schritt 2a Wärmeverbr. Kat. 1-4'!K485),MONTH('Schritt 2a Wärmeverbr. Kat. 1-4'!K485),1),"")</f>
        <v/>
      </c>
      <c r="W485" t="str">
        <f>IFERROR(IF(AA485=1,0,S485*Witterungsbereinigung!F478+'Schritt 2a Wärmeverbr. Kat. 1-4'!T485),"")</f>
        <v/>
      </c>
      <c r="X485">
        <f t="shared" si="60"/>
        <v>0</v>
      </c>
      <c r="Y485">
        <f t="shared" si="61"/>
        <v>1</v>
      </c>
      <c r="Z485" t="b">
        <f t="shared" si="58"/>
        <v>1</v>
      </c>
      <c r="AA485" t="str">
        <f t="shared" si="59"/>
        <v/>
      </c>
      <c r="AB485" s="234" t="str">
        <f t="shared" si="62"/>
        <v/>
      </c>
    </row>
    <row r="486" spans="1:28" x14ac:dyDescent="0.25">
      <c r="A486" s="486">
        <v>477</v>
      </c>
      <c r="B486" s="550"/>
      <c r="C486" s="71"/>
      <c r="D486" s="71"/>
      <c r="E486" s="638"/>
      <c r="F486" s="447"/>
      <c r="G486" s="448"/>
      <c r="H486" s="221"/>
      <c r="I486" s="125"/>
      <c r="J486" s="191">
        <f>IFERROR(IF(I486="zentral",VLOOKUP(D486,Gebäudekat.!$C$6:$F$72,4,FALSE),0),0)</f>
        <v>0</v>
      </c>
      <c r="K486" s="65"/>
      <c r="L486" s="61"/>
      <c r="M486" s="168"/>
      <c r="N486" s="113" t="str">
        <f>IFERROR(IF(Witterungsbereinigung!F479="","",(W486)),"")</f>
        <v/>
      </c>
      <c r="O486" s="38" t="str">
        <f t="shared" si="56"/>
        <v/>
      </c>
      <c r="P486" s="114" t="str">
        <f t="shared" si="57"/>
        <v/>
      </c>
      <c r="Q486" s="101" t="str">
        <f>IFERROR(IF($P486="","",($P486/VLOOKUP($D486,Gebäudekat.!$C$6:$D$72,2,FALSE))-1),"k.A.")</f>
        <v/>
      </c>
      <c r="R486" t="str">
        <f>IFERROR(VLOOKUP('Schritt 2a Wärmeverbr. Kat. 1-4'!$D486,Gebäudekat.!$C$6:$G$72,5,FALSE),"")</f>
        <v/>
      </c>
      <c r="S486">
        <f>IFERROR(('Schritt 2a Wärmeverbr. Kat. 1-4'!M486-(M486*U486)),"")</f>
        <v>0</v>
      </c>
      <c r="T486">
        <f>IFERROR('Schritt 2a Wärmeverbr. Kat. 1-4'!M486*U486,"")</f>
        <v>0</v>
      </c>
      <c r="U486">
        <f>IF('Schritt 2a Wärmeverbr. Kat. 1-4'!J486="","",'Schritt 2a Wärmeverbr. Kat. 1-4'!J486/100)</f>
        <v>0</v>
      </c>
      <c r="V486" s="36" t="str">
        <f>IF('Schritt 2a Wärmeverbr. Kat. 1-4'!K486&lt;&gt;"",DATE(YEAR('Schritt 2a Wärmeverbr. Kat. 1-4'!K486),MONTH('Schritt 2a Wärmeverbr. Kat. 1-4'!K486),1),"")</f>
        <v/>
      </c>
      <c r="W486" t="str">
        <f>IFERROR(IF(AA486=1,0,S486*Witterungsbereinigung!F479+'Schritt 2a Wärmeverbr. Kat. 1-4'!T486),"")</f>
        <v/>
      </c>
      <c r="X486">
        <f t="shared" si="60"/>
        <v>0</v>
      </c>
      <c r="Y486">
        <f t="shared" si="61"/>
        <v>1</v>
      </c>
      <c r="Z486" t="b">
        <f t="shared" si="58"/>
        <v>1</v>
      </c>
      <c r="AA486" t="str">
        <f t="shared" si="59"/>
        <v/>
      </c>
      <c r="AB486" s="234" t="str">
        <f t="shared" si="62"/>
        <v/>
      </c>
    </row>
    <row r="487" spans="1:28" x14ac:dyDescent="0.25">
      <c r="A487" s="486">
        <v>478</v>
      </c>
      <c r="B487" s="550"/>
      <c r="C487" s="71"/>
      <c r="D487" s="71"/>
      <c r="E487" s="638"/>
      <c r="F487" s="447"/>
      <c r="G487" s="448"/>
      <c r="H487" s="221"/>
      <c r="I487" s="125"/>
      <c r="J487" s="191">
        <f>IFERROR(IF(I487="zentral",VLOOKUP(D487,Gebäudekat.!$C$6:$F$72,4,FALSE),0),0)</f>
        <v>0</v>
      </c>
      <c r="K487" s="65"/>
      <c r="L487" s="61"/>
      <c r="M487" s="168"/>
      <c r="N487" s="113" t="str">
        <f>IFERROR(IF(Witterungsbereinigung!F480="","",(W487)),"")</f>
        <v/>
      </c>
      <c r="O487" s="38" t="str">
        <f t="shared" si="56"/>
        <v/>
      </c>
      <c r="P487" s="114" t="str">
        <f t="shared" si="57"/>
        <v/>
      </c>
      <c r="Q487" s="101" t="str">
        <f>IFERROR(IF($P487="","",($P487/VLOOKUP($D487,Gebäudekat.!$C$6:$D$72,2,FALSE))-1),"k.A.")</f>
        <v/>
      </c>
      <c r="R487" t="str">
        <f>IFERROR(VLOOKUP('Schritt 2a Wärmeverbr. Kat. 1-4'!$D487,Gebäudekat.!$C$6:$G$72,5,FALSE),"")</f>
        <v/>
      </c>
      <c r="S487">
        <f>IFERROR(('Schritt 2a Wärmeverbr. Kat. 1-4'!M487-(M487*U487)),"")</f>
        <v>0</v>
      </c>
      <c r="T487">
        <f>IFERROR('Schritt 2a Wärmeverbr. Kat. 1-4'!M487*U487,"")</f>
        <v>0</v>
      </c>
      <c r="U487">
        <f>IF('Schritt 2a Wärmeverbr. Kat. 1-4'!J487="","",'Schritt 2a Wärmeverbr. Kat. 1-4'!J487/100)</f>
        <v>0</v>
      </c>
      <c r="V487" s="36" t="str">
        <f>IF('Schritt 2a Wärmeverbr. Kat. 1-4'!K487&lt;&gt;"",DATE(YEAR('Schritt 2a Wärmeverbr. Kat. 1-4'!K487),MONTH('Schritt 2a Wärmeverbr. Kat. 1-4'!K487),1),"")</f>
        <v/>
      </c>
      <c r="W487" t="str">
        <f>IFERROR(IF(AA487=1,0,S487*Witterungsbereinigung!F480+'Schritt 2a Wärmeverbr. Kat. 1-4'!T487),"")</f>
        <v/>
      </c>
      <c r="X487">
        <f t="shared" si="60"/>
        <v>0</v>
      </c>
      <c r="Y487">
        <f t="shared" si="61"/>
        <v>1</v>
      </c>
      <c r="Z487" t="b">
        <f t="shared" si="58"/>
        <v>1</v>
      </c>
      <c r="AA487" t="str">
        <f t="shared" si="59"/>
        <v/>
      </c>
      <c r="AB487" s="234" t="str">
        <f t="shared" si="62"/>
        <v/>
      </c>
    </row>
    <row r="488" spans="1:28" x14ac:dyDescent="0.25">
      <c r="A488" s="486">
        <v>479</v>
      </c>
      <c r="B488" s="550"/>
      <c r="C488" s="71"/>
      <c r="D488" s="71"/>
      <c r="E488" s="638"/>
      <c r="F488" s="447"/>
      <c r="G488" s="448"/>
      <c r="H488" s="221"/>
      <c r="I488" s="125"/>
      <c r="J488" s="191">
        <f>IFERROR(IF(I488="zentral",VLOOKUP(D488,Gebäudekat.!$C$6:$F$72,4,FALSE),0),0)</f>
        <v>0</v>
      </c>
      <c r="K488" s="65"/>
      <c r="L488" s="61"/>
      <c r="M488" s="168"/>
      <c r="N488" s="113" t="str">
        <f>IFERROR(IF(Witterungsbereinigung!F481="","",(W488)),"")</f>
        <v/>
      </c>
      <c r="O488" s="38" t="str">
        <f t="shared" si="56"/>
        <v/>
      </c>
      <c r="P488" s="114" t="str">
        <f t="shared" si="57"/>
        <v/>
      </c>
      <c r="Q488" s="101" t="str">
        <f>IFERROR(IF($P488="","",($P488/VLOOKUP($D488,Gebäudekat.!$C$6:$D$72,2,FALSE))-1),"k.A.")</f>
        <v/>
      </c>
      <c r="R488" t="str">
        <f>IFERROR(VLOOKUP('Schritt 2a Wärmeverbr. Kat. 1-4'!$D488,Gebäudekat.!$C$6:$G$72,5,FALSE),"")</f>
        <v/>
      </c>
      <c r="S488">
        <f>IFERROR(('Schritt 2a Wärmeverbr. Kat. 1-4'!M488-(M488*U488)),"")</f>
        <v>0</v>
      </c>
      <c r="T488">
        <f>IFERROR('Schritt 2a Wärmeverbr. Kat. 1-4'!M488*U488,"")</f>
        <v>0</v>
      </c>
      <c r="U488">
        <f>IF('Schritt 2a Wärmeverbr. Kat. 1-4'!J488="","",'Schritt 2a Wärmeverbr. Kat. 1-4'!J488/100)</f>
        <v>0</v>
      </c>
      <c r="V488" s="36" t="str">
        <f>IF('Schritt 2a Wärmeverbr. Kat. 1-4'!K488&lt;&gt;"",DATE(YEAR('Schritt 2a Wärmeverbr. Kat. 1-4'!K488),MONTH('Schritt 2a Wärmeverbr. Kat. 1-4'!K488),1),"")</f>
        <v/>
      </c>
      <c r="W488" t="str">
        <f>IFERROR(IF(AA488=1,0,S488*Witterungsbereinigung!F481+'Schritt 2a Wärmeverbr. Kat. 1-4'!T488),"")</f>
        <v/>
      </c>
      <c r="X488">
        <f t="shared" si="60"/>
        <v>0</v>
      </c>
      <c r="Y488">
        <f t="shared" si="61"/>
        <v>1</v>
      </c>
      <c r="Z488" t="b">
        <f t="shared" si="58"/>
        <v>1</v>
      </c>
      <c r="AA488" t="str">
        <f t="shared" si="59"/>
        <v/>
      </c>
      <c r="AB488" s="234" t="str">
        <f t="shared" si="62"/>
        <v/>
      </c>
    </row>
    <row r="489" spans="1:28" x14ac:dyDescent="0.25">
      <c r="A489" s="486">
        <v>480</v>
      </c>
      <c r="B489" s="550"/>
      <c r="C489" s="71"/>
      <c r="D489" s="71"/>
      <c r="E489" s="638"/>
      <c r="F489" s="447"/>
      <c r="G489" s="448"/>
      <c r="H489" s="221"/>
      <c r="I489" s="125"/>
      <c r="J489" s="191">
        <f>IFERROR(IF(I489="zentral",VLOOKUP(D489,Gebäudekat.!$C$6:$F$72,4,FALSE),0),0)</f>
        <v>0</v>
      </c>
      <c r="K489" s="65"/>
      <c r="L489" s="61"/>
      <c r="M489" s="168"/>
      <c r="N489" s="113" t="str">
        <f>IFERROR(IF(Witterungsbereinigung!F482="","",(W489)),"")</f>
        <v/>
      </c>
      <c r="O489" s="38" t="str">
        <f t="shared" si="56"/>
        <v/>
      </c>
      <c r="P489" s="114" t="str">
        <f t="shared" si="57"/>
        <v/>
      </c>
      <c r="Q489" s="101" t="str">
        <f>IFERROR(IF($P489="","",($P489/VLOOKUP($D489,Gebäudekat.!$C$6:$D$72,2,FALSE))-1),"k.A.")</f>
        <v/>
      </c>
      <c r="R489" t="str">
        <f>IFERROR(VLOOKUP('Schritt 2a Wärmeverbr. Kat. 1-4'!$D489,Gebäudekat.!$C$6:$G$72,5,FALSE),"")</f>
        <v/>
      </c>
      <c r="S489">
        <f>IFERROR(('Schritt 2a Wärmeverbr. Kat. 1-4'!M489-(M489*U489)),"")</f>
        <v>0</v>
      </c>
      <c r="T489">
        <f>IFERROR('Schritt 2a Wärmeverbr. Kat. 1-4'!M489*U489,"")</f>
        <v>0</v>
      </c>
      <c r="U489">
        <f>IF('Schritt 2a Wärmeverbr. Kat. 1-4'!J489="","",'Schritt 2a Wärmeverbr. Kat. 1-4'!J489/100)</f>
        <v>0</v>
      </c>
      <c r="V489" s="36" t="str">
        <f>IF('Schritt 2a Wärmeverbr. Kat. 1-4'!K489&lt;&gt;"",DATE(YEAR('Schritt 2a Wärmeverbr. Kat. 1-4'!K489),MONTH('Schritt 2a Wärmeverbr. Kat. 1-4'!K489),1),"")</f>
        <v/>
      </c>
      <c r="W489" t="str">
        <f>IFERROR(IF(AA489=1,0,S489*Witterungsbereinigung!F482+'Schritt 2a Wärmeverbr. Kat. 1-4'!T489),"")</f>
        <v/>
      </c>
      <c r="X489">
        <f t="shared" si="60"/>
        <v>0</v>
      </c>
      <c r="Y489">
        <f t="shared" si="61"/>
        <v>1</v>
      </c>
      <c r="Z489" t="b">
        <f t="shared" si="58"/>
        <v>1</v>
      </c>
      <c r="AA489" t="str">
        <f t="shared" si="59"/>
        <v/>
      </c>
      <c r="AB489" s="234" t="str">
        <f t="shared" si="62"/>
        <v/>
      </c>
    </row>
    <row r="490" spans="1:28" x14ac:dyDescent="0.25">
      <c r="A490" s="486">
        <v>481</v>
      </c>
      <c r="B490" s="550"/>
      <c r="C490" s="71"/>
      <c r="D490" s="71"/>
      <c r="E490" s="638"/>
      <c r="F490" s="447"/>
      <c r="G490" s="448"/>
      <c r="H490" s="221"/>
      <c r="I490" s="125"/>
      <c r="J490" s="191">
        <f>IFERROR(IF(I490="zentral",VLOOKUP(D490,Gebäudekat.!$C$6:$F$72,4,FALSE),0),0)</f>
        <v>0</v>
      </c>
      <c r="K490" s="65"/>
      <c r="L490" s="61"/>
      <c r="M490" s="168"/>
      <c r="N490" s="113" t="str">
        <f>IFERROR(IF(Witterungsbereinigung!F483="","",(W490)),"")</f>
        <v/>
      </c>
      <c r="O490" s="38" t="str">
        <f t="shared" si="56"/>
        <v/>
      </c>
      <c r="P490" s="114" t="str">
        <f t="shared" si="57"/>
        <v/>
      </c>
      <c r="Q490" s="101" t="str">
        <f>IFERROR(IF($P490="","",($P490/VLOOKUP($D490,Gebäudekat.!$C$6:$D$72,2,FALSE))-1),"k.A.")</f>
        <v/>
      </c>
      <c r="R490" t="str">
        <f>IFERROR(VLOOKUP('Schritt 2a Wärmeverbr. Kat. 1-4'!$D490,Gebäudekat.!$C$6:$G$72,5,FALSE),"")</f>
        <v/>
      </c>
      <c r="S490">
        <f>IFERROR(('Schritt 2a Wärmeverbr. Kat. 1-4'!M490-(M490*U490)),"")</f>
        <v>0</v>
      </c>
      <c r="T490">
        <f>IFERROR('Schritt 2a Wärmeverbr. Kat. 1-4'!M490*U490,"")</f>
        <v>0</v>
      </c>
      <c r="U490">
        <f>IF('Schritt 2a Wärmeverbr. Kat. 1-4'!J490="","",'Schritt 2a Wärmeverbr. Kat. 1-4'!J490/100)</f>
        <v>0</v>
      </c>
      <c r="V490" s="36" t="str">
        <f>IF('Schritt 2a Wärmeverbr. Kat. 1-4'!K490&lt;&gt;"",DATE(YEAR('Schritt 2a Wärmeverbr. Kat. 1-4'!K490),MONTH('Schritt 2a Wärmeverbr. Kat. 1-4'!K490),1),"")</f>
        <v/>
      </c>
      <c r="W490" t="str">
        <f>IFERROR(IF(AA490=1,0,S490*Witterungsbereinigung!F483+'Schritt 2a Wärmeverbr. Kat. 1-4'!T490),"")</f>
        <v/>
      </c>
      <c r="X490">
        <f t="shared" si="60"/>
        <v>0</v>
      </c>
      <c r="Y490">
        <f t="shared" si="61"/>
        <v>1</v>
      </c>
      <c r="Z490" t="b">
        <f t="shared" si="58"/>
        <v>1</v>
      </c>
      <c r="AA490" t="str">
        <f t="shared" si="59"/>
        <v/>
      </c>
      <c r="AB490" s="234" t="str">
        <f t="shared" si="62"/>
        <v/>
      </c>
    </row>
    <row r="491" spans="1:28" x14ac:dyDescent="0.25">
      <c r="A491" s="486">
        <v>482</v>
      </c>
      <c r="B491" s="550"/>
      <c r="C491" s="71"/>
      <c r="D491" s="71"/>
      <c r="E491" s="638"/>
      <c r="F491" s="447"/>
      <c r="G491" s="448"/>
      <c r="H491" s="221"/>
      <c r="I491" s="125"/>
      <c r="J491" s="191">
        <f>IFERROR(IF(I491="zentral",VLOOKUP(D491,Gebäudekat.!$C$6:$F$72,4,FALSE),0),0)</f>
        <v>0</v>
      </c>
      <c r="K491" s="65"/>
      <c r="L491" s="61"/>
      <c r="M491" s="168"/>
      <c r="N491" s="113" t="str">
        <f>IFERROR(IF(Witterungsbereinigung!F484="","",(W491)),"")</f>
        <v/>
      </c>
      <c r="O491" s="38" t="str">
        <f t="shared" si="56"/>
        <v/>
      </c>
      <c r="P491" s="114" t="str">
        <f t="shared" si="57"/>
        <v/>
      </c>
      <c r="Q491" s="101" t="str">
        <f>IFERROR(IF($P491="","",($P491/VLOOKUP($D491,Gebäudekat.!$C$6:$D$72,2,FALSE))-1),"k.A.")</f>
        <v/>
      </c>
      <c r="R491" t="str">
        <f>IFERROR(VLOOKUP('Schritt 2a Wärmeverbr. Kat. 1-4'!$D491,Gebäudekat.!$C$6:$G$72,5,FALSE),"")</f>
        <v/>
      </c>
      <c r="S491">
        <f>IFERROR(('Schritt 2a Wärmeverbr. Kat. 1-4'!M491-(M491*U491)),"")</f>
        <v>0</v>
      </c>
      <c r="T491">
        <f>IFERROR('Schritt 2a Wärmeverbr. Kat. 1-4'!M491*U491,"")</f>
        <v>0</v>
      </c>
      <c r="U491">
        <f>IF('Schritt 2a Wärmeverbr. Kat. 1-4'!J491="","",'Schritt 2a Wärmeverbr. Kat. 1-4'!J491/100)</f>
        <v>0</v>
      </c>
      <c r="V491" s="36" t="str">
        <f>IF('Schritt 2a Wärmeverbr. Kat. 1-4'!K491&lt;&gt;"",DATE(YEAR('Schritt 2a Wärmeverbr. Kat. 1-4'!K491),MONTH('Schritt 2a Wärmeverbr. Kat. 1-4'!K491),1),"")</f>
        <v/>
      </c>
      <c r="W491" t="str">
        <f>IFERROR(IF(AA491=1,0,S491*Witterungsbereinigung!F484+'Schritt 2a Wärmeverbr. Kat. 1-4'!T491),"")</f>
        <v/>
      </c>
      <c r="X491">
        <f t="shared" si="60"/>
        <v>0</v>
      </c>
      <c r="Y491">
        <f t="shared" si="61"/>
        <v>1</v>
      </c>
      <c r="Z491" t="b">
        <f t="shared" si="58"/>
        <v>1</v>
      </c>
      <c r="AA491" t="str">
        <f t="shared" si="59"/>
        <v/>
      </c>
      <c r="AB491" s="234" t="str">
        <f t="shared" si="62"/>
        <v/>
      </c>
    </row>
    <row r="492" spans="1:28" x14ac:dyDescent="0.25">
      <c r="A492" s="486">
        <v>483</v>
      </c>
      <c r="B492" s="550"/>
      <c r="C492" s="71"/>
      <c r="D492" s="71"/>
      <c r="E492" s="638"/>
      <c r="F492" s="447"/>
      <c r="G492" s="448"/>
      <c r="H492" s="221"/>
      <c r="I492" s="125"/>
      <c r="J492" s="191">
        <f>IFERROR(IF(I492="zentral",VLOOKUP(D492,Gebäudekat.!$C$6:$F$72,4,FALSE),0),0)</f>
        <v>0</v>
      </c>
      <c r="K492" s="65"/>
      <c r="L492" s="61"/>
      <c r="M492" s="168"/>
      <c r="N492" s="113" t="str">
        <f>IFERROR(IF(Witterungsbereinigung!F485="","",(W492)),"")</f>
        <v/>
      </c>
      <c r="O492" s="38" t="str">
        <f t="shared" si="56"/>
        <v/>
      </c>
      <c r="P492" s="114" t="str">
        <f t="shared" si="57"/>
        <v/>
      </c>
      <c r="Q492" s="101" t="str">
        <f>IFERROR(IF($P492="","",($P492/VLOOKUP($D492,Gebäudekat.!$C$6:$D$72,2,FALSE))-1),"k.A.")</f>
        <v/>
      </c>
      <c r="R492" t="str">
        <f>IFERROR(VLOOKUP('Schritt 2a Wärmeverbr. Kat. 1-4'!$D492,Gebäudekat.!$C$6:$G$72,5,FALSE),"")</f>
        <v/>
      </c>
      <c r="S492">
        <f>IFERROR(('Schritt 2a Wärmeverbr. Kat. 1-4'!M492-(M492*U492)),"")</f>
        <v>0</v>
      </c>
      <c r="T492">
        <f>IFERROR('Schritt 2a Wärmeverbr. Kat. 1-4'!M492*U492,"")</f>
        <v>0</v>
      </c>
      <c r="U492">
        <f>IF('Schritt 2a Wärmeverbr. Kat. 1-4'!J492="","",'Schritt 2a Wärmeverbr. Kat. 1-4'!J492/100)</f>
        <v>0</v>
      </c>
      <c r="V492" s="36" t="str">
        <f>IF('Schritt 2a Wärmeverbr. Kat. 1-4'!K492&lt;&gt;"",DATE(YEAR('Schritt 2a Wärmeverbr. Kat. 1-4'!K492),MONTH('Schritt 2a Wärmeverbr. Kat. 1-4'!K492),1),"")</f>
        <v/>
      </c>
      <c r="W492" t="str">
        <f>IFERROR(IF(AA492=1,0,S492*Witterungsbereinigung!F485+'Schritt 2a Wärmeverbr. Kat. 1-4'!T492),"")</f>
        <v/>
      </c>
      <c r="X492">
        <f t="shared" si="60"/>
        <v>0</v>
      </c>
      <c r="Y492">
        <f t="shared" si="61"/>
        <v>1</v>
      </c>
      <c r="Z492" t="b">
        <f t="shared" si="58"/>
        <v>1</v>
      </c>
      <c r="AA492" t="str">
        <f t="shared" si="59"/>
        <v/>
      </c>
      <c r="AB492" s="234" t="str">
        <f t="shared" si="62"/>
        <v/>
      </c>
    </row>
    <row r="493" spans="1:28" x14ac:dyDescent="0.25">
      <c r="A493" s="486">
        <v>484</v>
      </c>
      <c r="B493" s="550"/>
      <c r="C493" s="71"/>
      <c r="D493" s="71"/>
      <c r="E493" s="638"/>
      <c r="F493" s="447"/>
      <c r="G493" s="448"/>
      <c r="H493" s="221"/>
      <c r="I493" s="125"/>
      <c r="J493" s="191">
        <f>IFERROR(IF(I493="zentral",VLOOKUP(D493,Gebäudekat.!$C$6:$F$72,4,FALSE),0),0)</f>
        <v>0</v>
      </c>
      <c r="K493" s="65"/>
      <c r="L493" s="61"/>
      <c r="M493" s="168"/>
      <c r="N493" s="113" t="str">
        <f>IFERROR(IF(Witterungsbereinigung!F486="","",(W493)),"")</f>
        <v/>
      </c>
      <c r="O493" s="38" t="str">
        <f t="shared" si="56"/>
        <v/>
      </c>
      <c r="P493" s="114" t="str">
        <f t="shared" si="57"/>
        <v/>
      </c>
      <c r="Q493" s="101" t="str">
        <f>IFERROR(IF($P493="","",($P493/VLOOKUP($D493,Gebäudekat.!$C$6:$D$72,2,FALSE))-1),"k.A.")</f>
        <v/>
      </c>
      <c r="R493" t="str">
        <f>IFERROR(VLOOKUP('Schritt 2a Wärmeverbr. Kat. 1-4'!$D493,Gebäudekat.!$C$6:$G$72,5,FALSE),"")</f>
        <v/>
      </c>
      <c r="S493">
        <f>IFERROR(('Schritt 2a Wärmeverbr. Kat. 1-4'!M493-(M493*U493)),"")</f>
        <v>0</v>
      </c>
      <c r="T493">
        <f>IFERROR('Schritt 2a Wärmeverbr. Kat. 1-4'!M493*U493,"")</f>
        <v>0</v>
      </c>
      <c r="U493">
        <f>IF('Schritt 2a Wärmeverbr. Kat. 1-4'!J493="","",'Schritt 2a Wärmeverbr. Kat. 1-4'!J493/100)</f>
        <v>0</v>
      </c>
      <c r="V493" s="36" t="str">
        <f>IF('Schritt 2a Wärmeverbr. Kat. 1-4'!K493&lt;&gt;"",DATE(YEAR('Schritt 2a Wärmeverbr. Kat. 1-4'!K493),MONTH('Schritt 2a Wärmeverbr. Kat. 1-4'!K493),1),"")</f>
        <v/>
      </c>
      <c r="W493" t="str">
        <f>IFERROR(IF(AA493=1,0,S493*Witterungsbereinigung!F486+'Schritt 2a Wärmeverbr. Kat. 1-4'!T493),"")</f>
        <v/>
      </c>
      <c r="X493">
        <f t="shared" si="60"/>
        <v>0</v>
      </c>
      <c r="Y493">
        <f t="shared" si="61"/>
        <v>1</v>
      </c>
      <c r="Z493" t="b">
        <f t="shared" si="58"/>
        <v>1</v>
      </c>
      <c r="AA493" t="str">
        <f t="shared" si="59"/>
        <v/>
      </c>
      <c r="AB493" s="234" t="str">
        <f t="shared" si="62"/>
        <v/>
      </c>
    </row>
    <row r="494" spans="1:28" x14ac:dyDescent="0.25">
      <c r="A494" s="486">
        <v>485</v>
      </c>
      <c r="B494" s="550"/>
      <c r="C494" s="71"/>
      <c r="D494" s="71"/>
      <c r="E494" s="638"/>
      <c r="F494" s="447"/>
      <c r="G494" s="448"/>
      <c r="H494" s="221"/>
      <c r="I494" s="125"/>
      <c r="J494" s="191">
        <f>IFERROR(IF(I494="zentral",VLOOKUP(D494,Gebäudekat.!$C$6:$F$72,4,FALSE),0),0)</f>
        <v>0</v>
      </c>
      <c r="K494" s="65"/>
      <c r="L494" s="61"/>
      <c r="M494" s="168"/>
      <c r="N494" s="113" t="str">
        <f>IFERROR(IF(Witterungsbereinigung!F487="","",(W494)),"")</f>
        <v/>
      </c>
      <c r="O494" s="38" t="str">
        <f t="shared" si="56"/>
        <v/>
      </c>
      <c r="P494" s="114" t="str">
        <f t="shared" si="57"/>
        <v/>
      </c>
      <c r="Q494" s="101" t="str">
        <f>IFERROR(IF($P494="","",($P494/VLOOKUP($D494,Gebäudekat.!$C$6:$D$72,2,FALSE))-1),"k.A.")</f>
        <v/>
      </c>
      <c r="R494" t="str">
        <f>IFERROR(VLOOKUP('Schritt 2a Wärmeverbr. Kat. 1-4'!$D494,Gebäudekat.!$C$6:$G$72,5,FALSE),"")</f>
        <v/>
      </c>
      <c r="S494">
        <f>IFERROR(('Schritt 2a Wärmeverbr. Kat. 1-4'!M494-(M494*U494)),"")</f>
        <v>0</v>
      </c>
      <c r="T494">
        <f>IFERROR('Schritt 2a Wärmeverbr. Kat. 1-4'!M494*U494,"")</f>
        <v>0</v>
      </c>
      <c r="U494">
        <f>IF('Schritt 2a Wärmeverbr. Kat. 1-4'!J494="","",'Schritt 2a Wärmeverbr. Kat. 1-4'!J494/100)</f>
        <v>0</v>
      </c>
      <c r="V494" s="36" t="str">
        <f>IF('Schritt 2a Wärmeverbr. Kat. 1-4'!K494&lt;&gt;"",DATE(YEAR('Schritt 2a Wärmeverbr. Kat. 1-4'!K494),MONTH('Schritt 2a Wärmeverbr. Kat. 1-4'!K494),1),"")</f>
        <v/>
      </c>
      <c r="W494" t="str">
        <f>IFERROR(IF(AA494=1,0,S494*Witterungsbereinigung!F487+'Schritt 2a Wärmeverbr. Kat. 1-4'!T494),"")</f>
        <v/>
      </c>
      <c r="X494">
        <f t="shared" si="60"/>
        <v>0</v>
      </c>
      <c r="Y494">
        <f t="shared" si="61"/>
        <v>1</v>
      </c>
      <c r="Z494" t="b">
        <f t="shared" si="58"/>
        <v>1</v>
      </c>
      <c r="AA494" t="str">
        <f t="shared" si="59"/>
        <v/>
      </c>
      <c r="AB494" s="234" t="str">
        <f t="shared" si="62"/>
        <v/>
      </c>
    </row>
    <row r="495" spans="1:28" x14ac:dyDescent="0.25">
      <c r="A495" s="486">
        <v>486</v>
      </c>
      <c r="B495" s="550"/>
      <c r="C495" s="71"/>
      <c r="D495" s="71"/>
      <c r="E495" s="638"/>
      <c r="F495" s="447"/>
      <c r="G495" s="448"/>
      <c r="H495" s="221"/>
      <c r="I495" s="125"/>
      <c r="J495" s="191">
        <f>IFERROR(IF(I495="zentral",VLOOKUP(D495,Gebäudekat.!$C$6:$F$72,4,FALSE),0),0)</f>
        <v>0</v>
      </c>
      <c r="K495" s="65"/>
      <c r="L495" s="61"/>
      <c r="M495" s="168"/>
      <c r="N495" s="113" t="str">
        <f>IFERROR(IF(Witterungsbereinigung!F488="","",(W495)),"")</f>
        <v/>
      </c>
      <c r="O495" s="38" t="str">
        <f t="shared" si="56"/>
        <v/>
      </c>
      <c r="P495" s="114" t="str">
        <f t="shared" si="57"/>
        <v/>
      </c>
      <c r="Q495" s="101" t="str">
        <f>IFERROR(IF($P495="","",($P495/VLOOKUP($D495,Gebäudekat.!$C$6:$D$72,2,FALSE))-1),"k.A.")</f>
        <v/>
      </c>
      <c r="R495" t="str">
        <f>IFERROR(VLOOKUP('Schritt 2a Wärmeverbr. Kat. 1-4'!$D495,Gebäudekat.!$C$6:$G$72,5,FALSE),"")</f>
        <v/>
      </c>
      <c r="S495">
        <f>IFERROR(('Schritt 2a Wärmeverbr. Kat. 1-4'!M495-(M495*U495)),"")</f>
        <v>0</v>
      </c>
      <c r="T495">
        <f>IFERROR('Schritt 2a Wärmeverbr. Kat. 1-4'!M495*U495,"")</f>
        <v>0</v>
      </c>
      <c r="U495">
        <f>IF('Schritt 2a Wärmeverbr. Kat. 1-4'!J495="","",'Schritt 2a Wärmeverbr. Kat. 1-4'!J495/100)</f>
        <v>0</v>
      </c>
      <c r="V495" s="36" t="str">
        <f>IF('Schritt 2a Wärmeverbr. Kat. 1-4'!K495&lt;&gt;"",DATE(YEAR('Schritt 2a Wärmeverbr. Kat. 1-4'!K495),MONTH('Schritt 2a Wärmeverbr. Kat. 1-4'!K495),1),"")</f>
        <v/>
      </c>
      <c r="W495" t="str">
        <f>IFERROR(IF(AA495=1,0,S495*Witterungsbereinigung!F488+'Schritt 2a Wärmeverbr. Kat. 1-4'!T495),"")</f>
        <v/>
      </c>
      <c r="X495">
        <f t="shared" si="60"/>
        <v>0</v>
      </c>
      <c r="Y495">
        <f t="shared" si="61"/>
        <v>1</v>
      </c>
      <c r="Z495" t="b">
        <f t="shared" si="58"/>
        <v>1</v>
      </c>
      <c r="AA495" t="str">
        <f t="shared" si="59"/>
        <v/>
      </c>
      <c r="AB495" s="234" t="str">
        <f t="shared" si="62"/>
        <v/>
      </c>
    </row>
    <row r="496" spans="1:28" x14ac:dyDescent="0.25">
      <c r="A496" s="486">
        <v>487</v>
      </c>
      <c r="B496" s="550"/>
      <c r="C496" s="71"/>
      <c r="D496" s="71"/>
      <c r="E496" s="638"/>
      <c r="F496" s="447"/>
      <c r="G496" s="448"/>
      <c r="H496" s="221"/>
      <c r="I496" s="125"/>
      <c r="J496" s="191">
        <f>IFERROR(IF(I496="zentral",VLOOKUP(D496,Gebäudekat.!$C$6:$F$72,4,FALSE),0),0)</f>
        <v>0</v>
      </c>
      <c r="K496" s="65"/>
      <c r="L496" s="61"/>
      <c r="M496" s="168"/>
      <c r="N496" s="113" t="str">
        <f>IFERROR(IF(Witterungsbereinigung!F489="","",(W496)),"")</f>
        <v/>
      </c>
      <c r="O496" s="38" t="str">
        <f t="shared" si="56"/>
        <v/>
      </c>
      <c r="P496" s="114" t="str">
        <f t="shared" si="57"/>
        <v/>
      </c>
      <c r="Q496" s="101" t="str">
        <f>IFERROR(IF($P496="","",($P496/VLOOKUP($D496,Gebäudekat.!$C$6:$D$72,2,FALSE))-1),"k.A.")</f>
        <v/>
      </c>
      <c r="R496" t="str">
        <f>IFERROR(VLOOKUP('Schritt 2a Wärmeverbr. Kat. 1-4'!$D496,Gebäudekat.!$C$6:$G$72,5,FALSE),"")</f>
        <v/>
      </c>
      <c r="S496">
        <f>IFERROR(('Schritt 2a Wärmeverbr. Kat. 1-4'!M496-(M496*U496)),"")</f>
        <v>0</v>
      </c>
      <c r="T496">
        <f>IFERROR('Schritt 2a Wärmeverbr. Kat. 1-4'!M496*U496,"")</f>
        <v>0</v>
      </c>
      <c r="U496">
        <f>IF('Schritt 2a Wärmeverbr. Kat. 1-4'!J496="","",'Schritt 2a Wärmeverbr. Kat. 1-4'!J496/100)</f>
        <v>0</v>
      </c>
      <c r="V496" s="36" t="str">
        <f>IF('Schritt 2a Wärmeverbr. Kat. 1-4'!K496&lt;&gt;"",DATE(YEAR('Schritt 2a Wärmeverbr. Kat. 1-4'!K496),MONTH('Schritt 2a Wärmeverbr. Kat. 1-4'!K496),1),"")</f>
        <v/>
      </c>
      <c r="W496" t="str">
        <f>IFERROR(IF(AA496=1,0,S496*Witterungsbereinigung!F489+'Schritt 2a Wärmeverbr. Kat. 1-4'!T496),"")</f>
        <v/>
      </c>
      <c r="X496">
        <f t="shared" si="60"/>
        <v>0</v>
      </c>
      <c r="Y496">
        <f t="shared" si="61"/>
        <v>1</v>
      </c>
      <c r="Z496" t="b">
        <f t="shared" si="58"/>
        <v>1</v>
      </c>
      <c r="AA496" t="str">
        <f t="shared" si="59"/>
        <v/>
      </c>
      <c r="AB496" s="234" t="str">
        <f t="shared" si="62"/>
        <v/>
      </c>
    </row>
    <row r="497" spans="1:28" x14ac:dyDescent="0.25">
      <c r="A497" s="486">
        <v>488</v>
      </c>
      <c r="B497" s="550"/>
      <c r="C497" s="71"/>
      <c r="D497" s="71"/>
      <c r="E497" s="638"/>
      <c r="F497" s="447"/>
      <c r="G497" s="448"/>
      <c r="H497" s="221"/>
      <c r="I497" s="125"/>
      <c r="J497" s="191">
        <f>IFERROR(IF(I497="zentral",VLOOKUP(D497,Gebäudekat.!$C$6:$F$72,4,FALSE),0),0)</f>
        <v>0</v>
      </c>
      <c r="K497" s="65"/>
      <c r="L497" s="61"/>
      <c r="M497" s="168"/>
      <c r="N497" s="113" t="str">
        <f>IFERROR(IF(Witterungsbereinigung!F490="","",(W497)),"")</f>
        <v/>
      </c>
      <c r="O497" s="38" t="str">
        <f t="shared" si="56"/>
        <v/>
      </c>
      <c r="P497" s="114" t="str">
        <f t="shared" si="57"/>
        <v/>
      </c>
      <c r="Q497" s="101" t="str">
        <f>IFERROR(IF($P497="","",($P497/VLOOKUP($D497,Gebäudekat.!$C$6:$D$72,2,FALSE))-1),"k.A.")</f>
        <v/>
      </c>
      <c r="R497" t="str">
        <f>IFERROR(VLOOKUP('Schritt 2a Wärmeverbr. Kat. 1-4'!$D497,Gebäudekat.!$C$6:$G$72,5,FALSE),"")</f>
        <v/>
      </c>
      <c r="S497">
        <f>IFERROR(('Schritt 2a Wärmeverbr. Kat. 1-4'!M497-(M497*U497)),"")</f>
        <v>0</v>
      </c>
      <c r="T497">
        <f>IFERROR('Schritt 2a Wärmeverbr. Kat. 1-4'!M497*U497,"")</f>
        <v>0</v>
      </c>
      <c r="U497">
        <f>IF('Schritt 2a Wärmeverbr. Kat. 1-4'!J497="","",'Schritt 2a Wärmeverbr. Kat. 1-4'!J497/100)</f>
        <v>0</v>
      </c>
      <c r="V497" s="36" t="str">
        <f>IF('Schritt 2a Wärmeverbr. Kat. 1-4'!K497&lt;&gt;"",DATE(YEAR('Schritt 2a Wärmeverbr. Kat. 1-4'!K497),MONTH('Schritt 2a Wärmeverbr. Kat. 1-4'!K497),1),"")</f>
        <v/>
      </c>
      <c r="W497" t="str">
        <f>IFERROR(IF(AA497=1,0,S497*Witterungsbereinigung!F490+'Schritt 2a Wärmeverbr. Kat. 1-4'!T497),"")</f>
        <v/>
      </c>
      <c r="X497">
        <f t="shared" si="60"/>
        <v>0</v>
      </c>
      <c r="Y497">
        <f t="shared" si="61"/>
        <v>1</v>
      </c>
      <c r="Z497" t="b">
        <f t="shared" si="58"/>
        <v>1</v>
      </c>
      <c r="AA497" t="str">
        <f t="shared" si="59"/>
        <v/>
      </c>
      <c r="AB497" s="234" t="str">
        <f t="shared" si="62"/>
        <v/>
      </c>
    </row>
    <row r="498" spans="1:28" x14ac:dyDescent="0.25">
      <c r="A498" s="486">
        <v>489</v>
      </c>
      <c r="B498" s="550"/>
      <c r="C498" s="71"/>
      <c r="D498" s="71"/>
      <c r="E498" s="638"/>
      <c r="F498" s="447"/>
      <c r="G498" s="448"/>
      <c r="H498" s="221"/>
      <c r="I498" s="125"/>
      <c r="J498" s="191">
        <f>IFERROR(IF(I498="zentral",VLOOKUP(D498,Gebäudekat.!$C$6:$F$72,4,FALSE),0),0)</f>
        <v>0</v>
      </c>
      <c r="K498" s="65"/>
      <c r="L498" s="61"/>
      <c r="M498" s="168"/>
      <c r="N498" s="113" t="str">
        <f>IFERROR(IF(Witterungsbereinigung!F491="","",(W498)),"")</f>
        <v/>
      </c>
      <c r="O498" s="38" t="str">
        <f t="shared" si="56"/>
        <v/>
      </c>
      <c r="P498" s="114" t="str">
        <f t="shared" si="57"/>
        <v/>
      </c>
      <c r="Q498" s="101" t="str">
        <f>IFERROR(IF($P498="","",($P498/VLOOKUP($D498,Gebäudekat.!$C$6:$D$72,2,FALSE))-1),"k.A.")</f>
        <v/>
      </c>
      <c r="R498" t="str">
        <f>IFERROR(VLOOKUP('Schritt 2a Wärmeverbr. Kat. 1-4'!$D498,Gebäudekat.!$C$6:$G$72,5,FALSE),"")</f>
        <v/>
      </c>
      <c r="S498">
        <f>IFERROR(('Schritt 2a Wärmeverbr. Kat. 1-4'!M498-(M498*U498)),"")</f>
        <v>0</v>
      </c>
      <c r="T498">
        <f>IFERROR('Schritt 2a Wärmeverbr. Kat. 1-4'!M498*U498,"")</f>
        <v>0</v>
      </c>
      <c r="U498">
        <f>IF('Schritt 2a Wärmeverbr. Kat. 1-4'!J498="","",'Schritt 2a Wärmeverbr. Kat. 1-4'!J498/100)</f>
        <v>0</v>
      </c>
      <c r="V498" s="36" t="str">
        <f>IF('Schritt 2a Wärmeverbr. Kat. 1-4'!K498&lt;&gt;"",DATE(YEAR('Schritt 2a Wärmeverbr. Kat. 1-4'!K498),MONTH('Schritt 2a Wärmeverbr. Kat. 1-4'!K498),1),"")</f>
        <v/>
      </c>
      <c r="W498" t="str">
        <f>IFERROR(IF(AA498=1,0,S498*Witterungsbereinigung!F491+'Schritt 2a Wärmeverbr. Kat. 1-4'!T498),"")</f>
        <v/>
      </c>
      <c r="X498">
        <f t="shared" si="60"/>
        <v>0</v>
      </c>
      <c r="Y498">
        <f t="shared" si="61"/>
        <v>1</v>
      </c>
      <c r="Z498" t="b">
        <f t="shared" si="58"/>
        <v>1</v>
      </c>
      <c r="AA498" t="str">
        <f t="shared" si="59"/>
        <v/>
      </c>
      <c r="AB498" s="234" t="str">
        <f t="shared" si="62"/>
        <v/>
      </c>
    </row>
    <row r="499" spans="1:28" x14ac:dyDescent="0.25">
      <c r="A499" s="486">
        <v>490</v>
      </c>
      <c r="B499" s="550"/>
      <c r="C499" s="71"/>
      <c r="D499" s="71"/>
      <c r="E499" s="638"/>
      <c r="F499" s="447"/>
      <c r="G499" s="448"/>
      <c r="H499" s="221"/>
      <c r="I499" s="125"/>
      <c r="J499" s="191">
        <f>IFERROR(IF(I499="zentral",VLOOKUP(D499,Gebäudekat.!$C$6:$F$72,4,FALSE),0),0)</f>
        <v>0</v>
      </c>
      <c r="K499" s="65"/>
      <c r="L499" s="61"/>
      <c r="M499" s="168"/>
      <c r="N499" s="113" t="str">
        <f>IFERROR(IF(Witterungsbereinigung!F492="","",(W499)),"")</f>
        <v/>
      </c>
      <c r="O499" s="38" t="str">
        <f t="shared" si="56"/>
        <v/>
      </c>
      <c r="P499" s="114" t="str">
        <f t="shared" si="57"/>
        <v/>
      </c>
      <c r="Q499" s="101" t="str">
        <f>IFERROR(IF($P499="","",($P499/VLOOKUP($D499,Gebäudekat.!$C$6:$D$72,2,FALSE))-1),"k.A.")</f>
        <v/>
      </c>
      <c r="R499" t="str">
        <f>IFERROR(VLOOKUP('Schritt 2a Wärmeverbr. Kat. 1-4'!$D499,Gebäudekat.!$C$6:$G$72,5,FALSE),"")</f>
        <v/>
      </c>
      <c r="S499">
        <f>IFERROR(('Schritt 2a Wärmeverbr. Kat. 1-4'!M499-(M499*U499)),"")</f>
        <v>0</v>
      </c>
      <c r="T499">
        <f>IFERROR('Schritt 2a Wärmeverbr. Kat. 1-4'!M499*U499,"")</f>
        <v>0</v>
      </c>
      <c r="U499">
        <f>IF('Schritt 2a Wärmeverbr. Kat. 1-4'!J499="","",'Schritt 2a Wärmeverbr. Kat. 1-4'!J499/100)</f>
        <v>0</v>
      </c>
      <c r="V499" s="36" t="str">
        <f>IF('Schritt 2a Wärmeverbr. Kat. 1-4'!K499&lt;&gt;"",DATE(YEAR('Schritt 2a Wärmeverbr. Kat. 1-4'!K499),MONTH('Schritt 2a Wärmeverbr. Kat. 1-4'!K499),1),"")</f>
        <v/>
      </c>
      <c r="W499" t="str">
        <f>IFERROR(IF(AA499=1,0,S499*Witterungsbereinigung!F492+'Schritt 2a Wärmeverbr. Kat. 1-4'!T499),"")</f>
        <v/>
      </c>
      <c r="X499">
        <f t="shared" si="60"/>
        <v>0</v>
      </c>
      <c r="Y499">
        <f t="shared" si="61"/>
        <v>1</v>
      </c>
      <c r="Z499" t="b">
        <f t="shared" si="58"/>
        <v>1</v>
      </c>
      <c r="AA499" t="str">
        <f t="shared" si="59"/>
        <v/>
      </c>
      <c r="AB499" s="234" t="str">
        <f t="shared" si="62"/>
        <v/>
      </c>
    </row>
    <row r="500" spans="1:28" x14ac:dyDescent="0.25">
      <c r="A500" s="486">
        <v>491</v>
      </c>
      <c r="B500" s="550"/>
      <c r="C500" s="71"/>
      <c r="D500" s="71"/>
      <c r="E500" s="638"/>
      <c r="F500" s="447"/>
      <c r="G500" s="448"/>
      <c r="H500" s="221"/>
      <c r="I500" s="125"/>
      <c r="J500" s="191">
        <f>IFERROR(IF(I500="zentral",VLOOKUP(D500,Gebäudekat.!$C$6:$F$72,4,FALSE),0),0)</f>
        <v>0</v>
      </c>
      <c r="K500" s="65"/>
      <c r="L500" s="61"/>
      <c r="M500" s="168"/>
      <c r="N500" s="113" t="str">
        <f>IFERROR(IF(Witterungsbereinigung!F493="","",(W500)),"")</f>
        <v/>
      </c>
      <c r="O500" s="38" t="str">
        <f t="shared" si="56"/>
        <v/>
      </c>
      <c r="P500" s="114" t="str">
        <f t="shared" si="57"/>
        <v/>
      </c>
      <c r="Q500" s="101" t="str">
        <f>IFERROR(IF($P500="","",($P500/VLOOKUP($D500,Gebäudekat.!$C$6:$D$72,2,FALSE))-1),"k.A.")</f>
        <v/>
      </c>
      <c r="R500" t="str">
        <f>IFERROR(VLOOKUP('Schritt 2a Wärmeverbr. Kat. 1-4'!$D500,Gebäudekat.!$C$6:$G$72,5,FALSE),"")</f>
        <v/>
      </c>
      <c r="S500">
        <f>IFERROR(('Schritt 2a Wärmeverbr. Kat. 1-4'!M500-(M500*U500)),"")</f>
        <v>0</v>
      </c>
      <c r="T500">
        <f>IFERROR('Schritt 2a Wärmeverbr. Kat. 1-4'!M500*U500,"")</f>
        <v>0</v>
      </c>
      <c r="U500">
        <f>IF('Schritt 2a Wärmeverbr. Kat. 1-4'!J500="","",'Schritt 2a Wärmeverbr. Kat. 1-4'!J500/100)</f>
        <v>0</v>
      </c>
      <c r="V500" s="36" t="str">
        <f>IF('Schritt 2a Wärmeverbr. Kat. 1-4'!K500&lt;&gt;"",DATE(YEAR('Schritt 2a Wärmeverbr. Kat. 1-4'!K500),MONTH('Schritt 2a Wärmeverbr. Kat. 1-4'!K500),1),"")</f>
        <v/>
      </c>
      <c r="W500" t="str">
        <f>IFERROR(IF(AA500=1,0,S500*Witterungsbereinigung!F493+'Schritt 2a Wärmeverbr. Kat. 1-4'!T500),"")</f>
        <v/>
      </c>
      <c r="X500">
        <f t="shared" si="60"/>
        <v>0</v>
      </c>
      <c r="Y500">
        <f t="shared" si="61"/>
        <v>1</v>
      </c>
      <c r="Z500" t="b">
        <f t="shared" si="58"/>
        <v>1</v>
      </c>
      <c r="AA500" t="str">
        <f t="shared" si="59"/>
        <v/>
      </c>
      <c r="AB500" s="234" t="str">
        <f t="shared" si="62"/>
        <v/>
      </c>
    </row>
    <row r="501" spans="1:28" x14ac:dyDescent="0.25">
      <c r="A501" s="486">
        <v>492</v>
      </c>
      <c r="B501" s="550"/>
      <c r="C501" s="71"/>
      <c r="D501" s="71"/>
      <c r="E501" s="638"/>
      <c r="F501" s="447"/>
      <c r="G501" s="448"/>
      <c r="H501" s="221"/>
      <c r="I501" s="125"/>
      <c r="J501" s="191">
        <f>IFERROR(IF(I501="zentral",VLOOKUP(D501,Gebäudekat.!$C$6:$F$72,4,FALSE),0),0)</f>
        <v>0</v>
      </c>
      <c r="K501" s="65"/>
      <c r="L501" s="61"/>
      <c r="M501" s="168"/>
      <c r="N501" s="113" t="str">
        <f>IFERROR(IF(Witterungsbereinigung!F494="","",(W501)),"")</f>
        <v/>
      </c>
      <c r="O501" s="38" t="str">
        <f t="shared" si="56"/>
        <v/>
      </c>
      <c r="P501" s="114" t="str">
        <f t="shared" si="57"/>
        <v/>
      </c>
      <c r="Q501" s="101" t="str">
        <f>IFERROR(IF($P501="","",($P501/VLOOKUP($D501,Gebäudekat.!$C$6:$D$72,2,FALSE))-1),"k.A.")</f>
        <v/>
      </c>
      <c r="R501" t="str">
        <f>IFERROR(VLOOKUP('Schritt 2a Wärmeverbr. Kat. 1-4'!$D501,Gebäudekat.!$C$6:$G$72,5,FALSE),"")</f>
        <v/>
      </c>
      <c r="S501">
        <f>IFERROR(('Schritt 2a Wärmeverbr. Kat. 1-4'!M501-(M501*U501)),"")</f>
        <v>0</v>
      </c>
      <c r="T501">
        <f>IFERROR('Schritt 2a Wärmeverbr. Kat. 1-4'!M501*U501,"")</f>
        <v>0</v>
      </c>
      <c r="U501">
        <f>IF('Schritt 2a Wärmeverbr. Kat. 1-4'!J501="","",'Schritt 2a Wärmeverbr. Kat. 1-4'!J501/100)</f>
        <v>0</v>
      </c>
      <c r="V501" s="36" t="str">
        <f>IF('Schritt 2a Wärmeverbr. Kat. 1-4'!K501&lt;&gt;"",DATE(YEAR('Schritt 2a Wärmeverbr. Kat. 1-4'!K501),MONTH('Schritt 2a Wärmeverbr. Kat. 1-4'!K501),1),"")</f>
        <v/>
      </c>
      <c r="W501" t="str">
        <f>IFERROR(IF(AA501=1,0,S501*Witterungsbereinigung!F494+'Schritt 2a Wärmeverbr. Kat. 1-4'!T501),"")</f>
        <v/>
      </c>
      <c r="X501">
        <f t="shared" si="60"/>
        <v>0</v>
      </c>
      <c r="Y501">
        <f t="shared" si="61"/>
        <v>1</v>
      </c>
      <c r="Z501" t="b">
        <f t="shared" si="58"/>
        <v>1</v>
      </c>
      <c r="AA501" t="str">
        <f t="shared" si="59"/>
        <v/>
      </c>
      <c r="AB501" s="234" t="str">
        <f t="shared" si="62"/>
        <v/>
      </c>
    </row>
    <row r="502" spans="1:28" x14ac:dyDescent="0.25">
      <c r="A502" s="486">
        <v>493</v>
      </c>
      <c r="B502" s="550"/>
      <c r="C502" s="71"/>
      <c r="D502" s="71"/>
      <c r="E502" s="638"/>
      <c r="F502" s="447"/>
      <c r="G502" s="448"/>
      <c r="H502" s="221"/>
      <c r="I502" s="125"/>
      <c r="J502" s="191">
        <f>IFERROR(IF(I502="zentral",VLOOKUP(D502,Gebäudekat.!$C$6:$F$72,4,FALSE),0),0)</f>
        <v>0</v>
      </c>
      <c r="K502" s="65"/>
      <c r="L502" s="61"/>
      <c r="M502" s="168"/>
      <c r="N502" s="113" t="str">
        <f>IFERROR(IF(Witterungsbereinigung!F495="","",(W502)),"")</f>
        <v/>
      </c>
      <c r="O502" s="38" t="str">
        <f t="shared" si="56"/>
        <v/>
      </c>
      <c r="P502" s="114" t="str">
        <f t="shared" si="57"/>
        <v/>
      </c>
      <c r="Q502" s="101" t="str">
        <f>IFERROR(IF($P502="","",($P502/VLOOKUP($D502,Gebäudekat.!$C$6:$D$72,2,FALSE))-1),"k.A.")</f>
        <v/>
      </c>
      <c r="R502" t="str">
        <f>IFERROR(VLOOKUP('Schritt 2a Wärmeverbr. Kat. 1-4'!$D502,Gebäudekat.!$C$6:$G$72,5,FALSE),"")</f>
        <v/>
      </c>
      <c r="S502">
        <f>IFERROR(('Schritt 2a Wärmeverbr. Kat. 1-4'!M502-(M502*U502)),"")</f>
        <v>0</v>
      </c>
      <c r="T502">
        <f>IFERROR('Schritt 2a Wärmeverbr. Kat. 1-4'!M502*U502,"")</f>
        <v>0</v>
      </c>
      <c r="U502">
        <f>IF('Schritt 2a Wärmeverbr. Kat. 1-4'!J502="","",'Schritt 2a Wärmeverbr. Kat. 1-4'!J502/100)</f>
        <v>0</v>
      </c>
      <c r="V502" s="36" t="str">
        <f>IF('Schritt 2a Wärmeverbr. Kat. 1-4'!K502&lt;&gt;"",DATE(YEAR('Schritt 2a Wärmeverbr. Kat. 1-4'!K502),MONTH('Schritt 2a Wärmeverbr. Kat. 1-4'!K502),1),"")</f>
        <v/>
      </c>
      <c r="W502" t="str">
        <f>IFERROR(IF(AA502=1,0,S502*Witterungsbereinigung!F495+'Schritt 2a Wärmeverbr. Kat. 1-4'!T502),"")</f>
        <v/>
      </c>
      <c r="X502">
        <f t="shared" si="60"/>
        <v>0</v>
      </c>
      <c r="Y502">
        <f t="shared" si="61"/>
        <v>1</v>
      </c>
      <c r="Z502" t="b">
        <f t="shared" si="58"/>
        <v>1</v>
      </c>
      <c r="AA502" t="str">
        <f t="shared" si="59"/>
        <v/>
      </c>
      <c r="AB502" s="234" t="str">
        <f t="shared" si="62"/>
        <v/>
      </c>
    </row>
    <row r="503" spans="1:28" x14ac:dyDescent="0.25">
      <c r="A503" s="486">
        <v>494</v>
      </c>
      <c r="B503" s="550"/>
      <c r="C503" s="71"/>
      <c r="D503" s="71"/>
      <c r="E503" s="638"/>
      <c r="F503" s="447"/>
      <c r="G503" s="448"/>
      <c r="H503" s="221"/>
      <c r="I503" s="125"/>
      <c r="J503" s="191">
        <f>IFERROR(IF(I503="zentral",VLOOKUP(D503,Gebäudekat.!$C$6:$F$72,4,FALSE),0),0)</f>
        <v>0</v>
      </c>
      <c r="K503" s="65"/>
      <c r="L503" s="61"/>
      <c r="M503" s="168"/>
      <c r="N503" s="113" t="str">
        <f>IFERROR(IF(Witterungsbereinigung!F496="","",(W503)),"")</f>
        <v/>
      </c>
      <c r="O503" s="38" t="str">
        <f t="shared" si="56"/>
        <v/>
      </c>
      <c r="P503" s="114" t="str">
        <f t="shared" si="57"/>
        <v/>
      </c>
      <c r="Q503" s="101" t="str">
        <f>IFERROR(IF($P503="","",($P503/VLOOKUP($D503,Gebäudekat.!$C$6:$D$72,2,FALSE))-1),"k.A.")</f>
        <v/>
      </c>
      <c r="R503" t="str">
        <f>IFERROR(VLOOKUP('Schritt 2a Wärmeverbr. Kat. 1-4'!$D503,Gebäudekat.!$C$6:$G$72,5,FALSE),"")</f>
        <v/>
      </c>
      <c r="S503">
        <f>IFERROR(('Schritt 2a Wärmeverbr. Kat. 1-4'!M503-(M503*U503)),"")</f>
        <v>0</v>
      </c>
      <c r="T503">
        <f>IFERROR('Schritt 2a Wärmeverbr. Kat. 1-4'!M503*U503,"")</f>
        <v>0</v>
      </c>
      <c r="U503">
        <f>IF('Schritt 2a Wärmeverbr. Kat. 1-4'!J503="","",'Schritt 2a Wärmeverbr. Kat. 1-4'!J503/100)</f>
        <v>0</v>
      </c>
      <c r="V503" s="36" t="str">
        <f>IF('Schritt 2a Wärmeverbr. Kat. 1-4'!K503&lt;&gt;"",DATE(YEAR('Schritt 2a Wärmeverbr. Kat. 1-4'!K503),MONTH('Schritt 2a Wärmeverbr. Kat. 1-4'!K503),1),"")</f>
        <v/>
      </c>
      <c r="W503" t="str">
        <f>IFERROR(IF(AA503=1,0,S503*Witterungsbereinigung!F496+'Schritt 2a Wärmeverbr. Kat. 1-4'!T503),"")</f>
        <v/>
      </c>
      <c r="X503">
        <f t="shared" si="60"/>
        <v>0</v>
      </c>
      <c r="Y503">
        <f t="shared" si="61"/>
        <v>1</v>
      </c>
      <c r="Z503" t="b">
        <f t="shared" si="58"/>
        <v>1</v>
      </c>
      <c r="AA503" t="str">
        <f t="shared" si="59"/>
        <v/>
      </c>
      <c r="AB503" s="234" t="str">
        <f t="shared" si="62"/>
        <v/>
      </c>
    </row>
    <row r="504" spans="1:28" x14ac:dyDescent="0.25">
      <c r="A504" s="486">
        <v>495</v>
      </c>
      <c r="B504" s="550"/>
      <c r="C504" s="71"/>
      <c r="D504" s="71"/>
      <c r="E504" s="638"/>
      <c r="F504" s="447"/>
      <c r="G504" s="448"/>
      <c r="H504" s="221"/>
      <c r="I504" s="125"/>
      <c r="J504" s="191">
        <f>IFERROR(IF(I504="zentral",VLOOKUP(D504,Gebäudekat.!$C$6:$F$72,4,FALSE),0),0)</f>
        <v>0</v>
      </c>
      <c r="K504" s="65"/>
      <c r="L504" s="61"/>
      <c r="M504" s="168"/>
      <c r="N504" s="113" t="str">
        <f>IFERROR(IF(Witterungsbereinigung!F497="","",(W504)),"")</f>
        <v/>
      </c>
      <c r="O504" s="38" t="str">
        <f t="shared" si="56"/>
        <v/>
      </c>
      <c r="P504" s="114" t="str">
        <f t="shared" si="57"/>
        <v/>
      </c>
      <c r="Q504" s="101" t="str">
        <f>IFERROR(IF($P504="","",($P504/VLOOKUP($D504,Gebäudekat.!$C$6:$D$72,2,FALSE))-1),"k.A.")</f>
        <v/>
      </c>
      <c r="R504" t="str">
        <f>IFERROR(VLOOKUP('Schritt 2a Wärmeverbr. Kat. 1-4'!$D504,Gebäudekat.!$C$6:$G$72,5,FALSE),"")</f>
        <v/>
      </c>
      <c r="S504">
        <f>IFERROR(('Schritt 2a Wärmeverbr. Kat. 1-4'!M504-(M504*U504)),"")</f>
        <v>0</v>
      </c>
      <c r="T504">
        <f>IFERROR('Schritt 2a Wärmeverbr. Kat. 1-4'!M504*U504,"")</f>
        <v>0</v>
      </c>
      <c r="U504">
        <f>IF('Schritt 2a Wärmeverbr. Kat. 1-4'!J504="","",'Schritt 2a Wärmeverbr. Kat. 1-4'!J504/100)</f>
        <v>0</v>
      </c>
      <c r="V504" s="36" t="str">
        <f>IF('Schritt 2a Wärmeverbr. Kat. 1-4'!K504&lt;&gt;"",DATE(YEAR('Schritt 2a Wärmeverbr. Kat. 1-4'!K504),MONTH('Schritt 2a Wärmeverbr. Kat. 1-4'!K504),1),"")</f>
        <v/>
      </c>
      <c r="W504" t="str">
        <f>IFERROR(IF(AA504=1,0,S504*Witterungsbereinigung!F497+'Schritt 2a Wärmeverbr. Kat. 1-4'!T504),"")</f>
        <v/>
      </c>
      <c r="X504">
        <f t="shared" si="60"/>
        <v>0</v>
      </c>
      <c r="Y504">
        <f t="shared" si="61"/>
        <v>1</v>
      </c>
      <c r="Z504" t="b">
        <f t="shared" si="58"/>
        <v>1</v>
      </c>
      <c r="AA504" t="str">
        <f t="shared" si="59"/>
        <v/>
      </c>
      <c r="AB504" s="234" t="str">
        <f t="shared" si="62"/>
        <v/>
      </c>
    </row>
    <row r="505" spans="1:28" hidden="1" x14ac:dyDescent="0.25">
      <c r="AA505" t="str">
        <f t="shared" si="59"/>
        <v/>
      </c>
      <c r="AB505">
        <f>COUNTIFS(AB10:AB504,"Womöglich Fehler bei der Berichterstattung! Bitte nochmal kontrollieren!")</f>
        <v>0</v>
      </c>
    </row>
  </sheetData>
  <sheetProtection algorithmName="SHA-512" hashValue="x3WzOqWzMNA1q7BKMsFY3aElqGkYJM29Wf3hYt67UYUL2ea/j94c5MBsOH7Ix9uOpHRWdewKyihuXeipQod25A==" saltValue="PjD/11zwm0e8xBmfPeV0UQ==" spinCount="100000" sheet="1" scenarios="1"/>
  <mergeCells count="25">
    <mergeCell ref="J8:J9"/>
    <mergeCell ref="AB8:AH8"/>
    <mergeCell ref="AB9:AH9"/>
    <mergeCell ref="W8:W9"/>
    <mergeCell ref="V8:V9"/>
    <mergeCell ref="K8:L8"/>
    <mergeCell ref="R7:V7"/>
    <mergeCell ref="R8:R9"/>
    <mergeCell ref="S8:S9"/>
    <mergeCell ref="T8:T9"/>
    <mergeCell ref="U8:U9"/>
    <mergeCell ref="F6:G7"/>
    <mergeCell ref="H5:L5"/>
    <mergeCell ref="E5:F5"/>
    <mergeCell ref="A5:C5"/>
    <mergeCell ref="A7:C7"/>
    <mergeCell ref="A6:E6"/>
    <mergeCell ref="K7:Q7"/>
    <mergeCell ref="H6:M6"/>
    <mergeCell ref="H7:I7"/>
    <mergeCell ref="H8:H9"/>
    <mergeCell ref="A8:A9"/>
    <mergeCell ref="C8:C9"/>
    <mergeCell ref="D8:D9"/>
    <mergeCell ref="E8:E9"/>
  </mergeCells>
  <phoneticPr fontId="10" type="noConversion"/>
  <conditionalFormatting sqref="L10:L504">
    <cfRule type="expression" dxfId="79" priority="15">
      <formula>L10&lt;=K10</formula>
    </cfRule>
  </conditionalFormatting>
  <conditionalFormatting sqref="F10:F504 K10:M504 H10:I504 D10:D506">
    <cfRule type="expression" dxfId="78" priority="24">
      <formula>$C10&lt;&gt;""</formula>
    </cfRule>
  </conditionalFormatting>
  <conditionalFormatting sqref="G10:G504">
    <cfRule type="expression" dxfId="77" priority="23">
      <formula>$R10=4</formula>
    </cfRule>
  </conditionalFormatting>
  <conditionalFormatting sqref="O10:O504">
    <cfRule type="colorScale" priority="19">
      <colorScale>
        <cfvo type="min"/>
        <cfvo type="max"/>
        <color theme="4" tint="0.59999389629810485"/>
        <color rgb="FFFF0000"/>
      </colorScale>
    </cfRule>
  </conditionalFormatting>
  <conditionalFormatting sqref="A10:A504">
    <cfRule type="duplicateValues" dxfId="76" priority="18"/>
  </conditionalFormatting>
  <conditionalFormatting sqref="K10:M504 H10:I504">
    <cfRule type="expression" dxfId="75" priority="9">
      <formula>$D10="Sport - Sportplatz"</formula>
    </cfRule>
  </conditionalFormatting>
  <conditionalFormatting sqref="F10:F504">
    <cfRule type="expression" dxfId="74" priority="16">
      <formula>OR($D10="Bad - Freibad &lt; 1000 m2 Beckenfläche",$D10="Bad - Freibad 1000-2000 m2 Beckenfläche",$D10="Bad - Freibad &gt;2000 m2 Beckenfläche")</formula>
    </cfRule>
  </conditionalFormatting>
  <conditionalFormatting sqref="Q10:Q504">
    <cfRule type="cellIs" dxfId="73" priority="20" operator="between">
      <formula>0.15</formula>
      <formula>-0.15</formula>
    </cfRule>
    <cfRule type="cellIs" dxfId="72" priority="21" operator="lessThan">
      <formula>-0.15</formula>
    </cfRule>
    <cfRule type="cellIs" dxfId="71" priority="22" operator="greaterThan">
      <formula>0.15</formula>
    </cfRule>
  </conditionalFormatting>
  <conditionalFormatting sqref="AB8:AB9">
    <cfRule type="expression" dxfId="70" priority="13">
      <formula>$AB$8="Warnung"</formula>
    </cfRule>
  </conditionalFormatting>
  <conditionalFormatting sqref="I10:M504">
    <cfRule type="expression" dxfId="69" priority="12">
      <formula>$H10="unbeheizt"</formula>
    </cfRule>
  </conditionalFormatting>
  <conditionalFormatting sqref="F10:F504 H10:I504 K10:M504 D10:D504">
    <cfRule type="expression" dxfId="68" priority="17">
      <formula>D10:F504 &lt;&gt;""</formula>
    </cfRule>
  </conditionalFormatting>
  <conditionalFormatting sqref="G10:G504 D5 G5 M5">
    <cfRule type="expression" dxfId="67" priority="5">
      <formula>D5:F499 &lt;&gt;""</formula>
    </cfRule>
  </conditionalFormatting>
  <conditionalFormatting sqref="AB10:AB504">
    <cfRule type="containsText" dxfId="66" priority="4" operator="containsText" text="Evtl.Größenordnungsfehler - Bitte überprüfen !">
      <formula>NOT(ISERROR(SEARCH("Evtl.Größenordnungsfehler - Bitte überprüfen !",AB10)))</formula>
    </cfRule>
  </conditionalFormatting>
  <dataValidations count="7">
    <dataValidation allowBlank="1" showInputMessage="1" showErrorMessage="1" promptTitle="Obligatorisch" prompt="Wenn keine Liegenschaftsnummer vorhanden, vorgegebene Zahlen stehen lassen. Die Nummer muss eindeutig sein. Dopplungen werden rot hervorgehoben." sqref="A8:B9" xr:uid="{601AD6AC-4884-46A4-9B8B-CBE43C7158AD}"/>
    <dataValidation type="decimal" allowBlank="1" showInputMessage="1" showErrorMessage="1" error="nur positive Zahlen als Eingabe möglich" sqref="M10:M504" xr:uid="{0F443EBA-089B-4FB4-8AD6-F514332CB004}">
      <formula1>0</formula1>
      <formula2>9999999999999990000</formula2>
    </dataValidation>
    <dataValidation type="date" allowBlank="1" showInputMessage="1" showErrorMessage="1" sqref="K10:L504" xr:uid="{0A6DB572-8BD6-4A15-8EF7-10C915996E2F}">
      <formula1>43466</formula1>
      <formula2>46022</formula2>
    </dataValidation>
    <dataValidation type="decimal" allowBlank="1" showInputMessage="1" showErrorMessage="1" prompt="als Bruchteil einer Stunde eingeben e.g. 30 min = 0,5 h " sqref="M5 G5 D5" xr:uid="{23D436DD-EFE1-4E79-B38C-9292ECBAB290}">
      <formula1>0</formula1>
      <formula2>1000</formula2>
    </dataValidation>
    <dataValidation allowBlank="1" showInputMessage="1" showErrorMessage="1" promptTitle="Schwimmbeckenflächen" prompt="Nur auszufüllen, wenn es sich um beheizte Hallen- oder Freibäder handelt" sqref="G8:G9" xr:uid="{EEA640C9-BAB8-46DE-99DB-3C3EAAA29C56}"/>
    <dataValidation allowBlank="1" showInputMessage="1" showErrorMessage="1" promptTitle="Nettogrundfläche" sqref="F8:F9" xr:uid="{C35C2E02-34C2-4171-B63F-44E6C047F7E9}"/>
    <dataValidation type="decimal" operator="greaterThan" allowBlank="1" showInputMessage="1" showErrorMessage="1" sqref="F10:G504" xr:uid="{F9D3A579-BBF0-4F2A-855C-1A88E6DA8C23}">
      <formula1>0</formula1>
    </dataValidation>
  </dataValidations>
  <pageMargins left="0.7" right="0.7" top="0.78740157499999996" bottom="0.78740157499999996" header="0.3" footer="0.3"/>
  <pageSetup paperSize="9" orientation="portrait" verticalDpi="3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C80C612F-DAB6-4402-9789-207E8CBADB70}">
            <xm:f>'Schritt 1 Allgemeine Angaben'!$D$6="Landkreis"</xm:f>
            <x14:dxf>
              <fill>
                <patternFill>
                  <bgColor rgb="FFD9D78D"/>
                </patternFill>
              </fill>
            </x14:dxf>
          </x14:cfRule>
          <xm:sqref>B10:B504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73FE9709-E803-41EC-87AB-98A80CAACE75}">
          <x14:formula1>
            <xm:f>Gebäudekat.!$C$6:$C$72</xm:f>
          </x14:formula1>
          <xm:sqref>D10:D504</xm:sqref>
        </x14:dataValidation>
        <x14:dataValidation type="list" allowBlank="1" showInputMessage="1" showErrorMessage="1" promptTitle="Energieträger Wärme" prompt="Aus Liste den jeweiligen Hauptenergieträger des Gebäudes auswählen" xr:uid="{53FD85EA-9F1E-4BD1-B9F9-B85446906E8F}">
          <x14:formula1>
            <xm:f>'Drop-Down'!$H$2:$H$12</xm:f>
          </x14:formula1>
          <xm:sqref>H10:H504</xm:sqref>
        </x14:dataValidation>
        <x14:dataValidation type="list" allowBlank="1" showInputMessage="1" showErrorMessage="1" xr:uid="{CE74A003-A25C-4896-95C1-204D54811376}">
          <x14:formula1>
            <xm:f>'Drop-Down'!$E$2:$E$4</xm:f>
          </x14:formula1>
          <xm:sqref>I10:I504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9F273-FD90-45D8-A8BB-DD7134980F35}">
  <sheetPr>
    <tabColor rgb="FFF56565"/>
  </sheetPr>
  <dimension ref="A1:X505"/>
  <sheetViews>
    <sheetView showGridLines="0" zoomScale="90" zoomScaleNormal="90" workbookViewId="0">
      <pane xSplit="3" ySplit="9" topLeftCell="D10" activePane="bottomRight" state="frozen"/>
      <selection pane="topRight" activeCell="D1" sqref="D1"/>
      <selection pane="bottomLeft" activeCell="A10" sqref="A10"/>
      <selection pane="bottomRight" activeCell="J20" sqref="J20"/>
    </sheetView>
  </sheetViews>
  <sheetFormatPr baseColWidth="10" defaultColWidth="10.7109375" defaultRowHeight="15" x14ac:dyDescent="0.25"/>
  <cols>
    <col min="1" max="1" width="10.5703125" customWidth="1"/>
    <col min="2" max="2" width="21.85546875" customWidth="1"/>
    <col min="3" max="3" width="37.42578125" customWidth="1"/>
    <col min="4" max="4" width="14.140625" customWidth="1"/>
    <col min="5" max="5" width="13.7109375" customWidth="1"/>
    <col min="6" max="6" width="21.5703125" customWidth="1"/>
    <col min="7" max="7" width="23.42578125" customWidth="1"/>
    <col min="8" max="8" width="13.28515625" customWidth="1"/>
    <col min="9" max="9" width="23.42578125" customWidth="1"/>
    <col min="10" max="11" width="13.140625" customWidth="1"/>
    <col min="12" max="12" width="22.85546875" customWidth="1"/>
    <col min="13" max="13" width="18.5703125" customWidth="1"/>
    <col min="14" max="14" width="16.140625" customWidth="1"/>
    <col min="15" max="15" width="19.42578125" customWidth="1"/>
    <col min="16" max="17" width="10.7109375" hidden="1" customWidth="1"/>
  </cols>
  <sheetData>
    <row r="1" spans="1:24" x14ac:dyDescent="0.25">
      <c r="A1" s="282"/>
    </row>
    <row r="4" spans="1:24" ht="12" customHeight="1" thickBot="1" x14ac:dyDescent="0.3"/>
    <row r="5" spans="1:24" ht="39" customHeight="1" thickBot="1" x14ac:dyDescent="0.35">
      <c r="A5" s="619"/>
      <c r="B5" s="620"/>
      <c r="C5" s="620"/>
      <c r="D5" s="702" t="s">
        <v>61</v>
      </c>
      <c r="E5" s="702"/>
      <c r="F5" s="702"/>
      <c r="G5" s="438"/>
      <c r="H5" s="703" t="s">
        <v>1810</v>
      </c>
      <c r="I5" s="704"/>
      <c r="J5" s="704"/>
      <c r="K5" s="704"/>
      <c r="L5" s="438"/>
      <c r="M5" s="622"/>
      <c r="N5" s="622"/>
      <c r="O5" s="623"/>
    </row>
    <row r="6" spans="1:24" ht="21" x14ac:dyDescent="0.25">
      <c r="A6" s="621" t="s">
        <v>62</v>
      </c>
      <c r="B6" s="621"/>
      <c r="C6" s="616"/>
      <c r="D6" s="705" t="s">
        <v>63</v>
      </c>
      <c r="E6" s="706"/>
      <c r="F6" s="706"/>
      <c r="G6" s="706"/>
      <c r="H6" s="706"/>
      <c r="I6" s="706"/>
      <c r="J6" s="706"/>
      <c r="K6" s="706"/>
      <c r="L6" s="707"/>
      <c r="M6" s="461"/>
      <c r="N6" s="461"/>
      <c r="O6" s="462"/>
    </row>
    <row r="7" spans="1:24" x14ac:dyDescent="0.25">
      <c r="A7" s="681" t="str">
        <f>IFERROR(CONCATENATE(,'Schritt 1 Allgemeine Angaben'!$D$4),"")</f>
        <v/>
      </c>
      <c r="B7" s="681"/>
      <c r="C7" s="616"/>
      <c r="D7" s="715"/>
      <c r="E7" s="716"/>
      <c r="F7" s="527"/>
      <c r="G7" s="527"/>
      <c r="H7" s="527"/>
      <c r="I7" s="527"/>
      <c r="J7" s="527"/>
      <c r="K7" s="527"/>
      <c r="L7" s="463"/>
      <c r="M7" s="527"/>
      <c r="N7" s="527"/>
      <c r="O7" s="463"/>
      <c r="P7" s="689" t="s">
        <v>24</v>
      </c>
      <c r="Q7" s="690"/>
    </row>
    <row r="8" spans="1:24" ht="45" x14ac:dyDescent="0.25">
      <c r="A8" s="708" t="s">
        <v>64</v>
      </c>
      <c r="B8" s="456" t="s">
        <v>25</v>
      </c>
      <c r="C8" s="455" t="s">
        <v>26</v>
      </c>
      <c r="D8" s="712" t="s">
        <v>65</v>
      </c>
      <c r="E8" s="713"/>
      <c r="F8" s="464" t="s">
        <v>66</v>
      </c>
      <c r="G8" s="581" t="s">
        <v>67</v>
      </c>
      <c r="H8" s="464" t="s">
        <v>1885</v>
      </c>
      <c r="I8" s="465" t="s">
        <v>68</v>
      </c>
      <c r="J8" s="714" t="s">
        <v>1886</v>
      </c>
      <c r="K8" s="713"/>
      <c r="L8" s="466" t="s">
        <v>69</v>
      </c>
      <c r="M8" s="464" t="s">
        <v>2001</v>
      </c>
      <c r="N8" s="564" t="s">
        <v>36</v>
      </c>
      <c r="O8" s="565" t="s">
        <v>70</v>
      </c>
      <c r="P8" s="691" t="s">
        <v>38</v>
      </c>
      <c r="Q8" s="710" t="s">
        <v>71</v>
      </c>
      <c r="R8" s="711" t="str">
        <f>IF(R505&lt;&gt;0,"Warnung","")</f>
        <v/>
      </c>
      <c r="S8" s="711"/>
      <c r="T8" s="711"/>
      <c r="U8" s="711"/>
      <c r="V8" s="711"/>
      <c r="W8" s="711"/>
      <c r="X8" s="711"/>
    </row>
    <row r="9" spans="1:24" ht="18" thickBot="1" x14ac:dyDescent="0.3">
      <c r="A9" s="709"/>
      <c r="B9" s="459"/>
      <c r="C9" s="460"/>
      <c r="D9" s="572" t="s">
        <v>72</v>
      </c>
      <c r="E9" s="573" t="s">
        <v>51</v>
      </c>
      <c r="F9" s="574" t="s">
        <v>52</v>
      </c>
      <c r="G9" s="582"/>
      <c r="H9" s="575" t="s">
        <v>73</v>
      </c>
      <c r="I9" s="576"/>
      <c r="J9" s="576" t="s">
        <v>50</v>
      </c>
      <c r="K9" s="576" t="s">
        <v>51</v>
      </c>
      <c r="L9" s="577" t="s">
        <v>52</v>
      </c>
      <c r="M9" s="574" t="s">
        <v>53</v>
      </c>
      <c r="N9" s="578" t="s">
        <v>55</v>
      </c>
      <c r="O9" s="579" t="s">
        <v>54</v>
      </c>
      <c r="P9" s="691"/>
      <c r="Q9" s="710"/>
    </row>
    <row r="10" spans="1:24" x14ac:dyDescent="0.25">
      <c r="A10" s="431">
        <f>'Schritt 2a Wärmeverbr. Kat. 1-4'!A10</f>
        <v>1</v>
      </c>
      <c r="B10" s="9" t="str">
        <f>IF('Schritt 2a Wärmeverbr. Kat. 1-4'!C10=0,"",'Schritt 2a Wärmeverbr. Kat. 1-4'!C10)</f>
        <v/>
      </c>
      <c r="C10" s="432" t="str">
        <f>IF('Schritt 2a Wärmeverbr. Kat. 1-4'!D10=0,"",'Schritt 2a Wärmeverbr. Kat. 1-4'!D10)</f>
        <v/>
      </c>
      <c r="D10" s="566"/>
      <c r="E10" s="513"/>
      <c r="F10" s="567"/>
      <c r="G10" s="568"/>
      <c r="H10" s="580"/>
      <c r="I10" s="522"/>
      <c r="J10" s="569"/>
      <c r="K10" s="569"/>
      <c r="L10" s="570"/>
      <c r="M10" s="430" t="str">
        <f t="shared" ref="M10" si="0">IFERROR(IF(AND(F10="",L10=""),"",F10+L10), "Angaben fehlen")</f>
        <v/>
      </c>
      <c r="N10" s="571" t="str">
        <f>IFERROR(IF(B10&lt;&gt;"",M10/IF(OR('Schritt 2a Wärmeverbr. Kat. 1-4'!D10="Bad - Freibad &lt; 1000 m2 Beckenfläche",'Schritt 2a Wärmeverbr. Kat. 1-4'!D10="Bad - Freibad 1000-2000 m2 Beckenfläche",'Schritt 2a Wärmeverbr. Kat. 1-4'!D10="Bad - Freibad &gt;2000 m2 Beckenfläche"),'Schritt 2a Wärmeverbr. Kat. 1-4'!G10,'Schritt 2a Wärmeverbr. Kat. 1-4'!F10),""),"")</f>
        <v/>
      </c>
      <c r="O10" s="518" t="str">
        <f>IFERROR(IF(OR('Schritt 2a Wärmeverbr. Kat. 1-4'!D10="",M10="",N10=""),"",$N10/VLOOKUP('Schritt 2a Wärmeverbr. Kat. 1-4'!D10,Gebäudekat.!$C$6:$E$72,3,FALSE)-1),"")</f>
        <v/>
      </c>
      <c r="P10" t="str">
        <f>IFERROR(VLOOKUP('Schritt 2b Stromverbr. Kat. 1-4'!$C10,Gebäudekat.!$C$6:$G$72,5,FALSE),"")</f>
        <v/>
      </c>
      <c r="Q10" t="str">
        <f>IF('Schritt 2b Stromverbr. Kat. 1-4'!L10&lt;&gt;"",1,"")</f>
        <v/>
      </c>
      <c r="R10" t="str">
        <f>IFERROR(IF(_xlfn.NUMBERVALUE(O10)&gt;1000%,"Womöglich Fehler bei der Berichterstattung! Bitte nochmal kontrollieren!",""),"")</f>
        <v/>
      </c>
    </row>
    <row r="11" spans="1:24" x14ac:dyDescent="0.25">
      <c r="A11" s="433">
        <f>'Schritt 2a Wärmeverbr. Kat. 1-4'!A11</f>
        <v>2</v>
      </c>
      <c r="B11" s="8" t="str">
        <f>IF('Schritt 2a Wärmeverbr. Kat. 1-4'!C11=0,"",'Schritt 2a Wärmeverbr. Kat. 1-4'!C11)</f>
        <v/>
      </c>
      <c r="C11" s="434" t="str">
        <f>IF('Schritt 2a Wärmeverbr. Kat. 1-4'!D11=0,"",'Schritt 2a Wärmeverbr. Kat. 1-4'!D11)</f>
        <v/>
      </c>
      <c r="D11" s="424"/>
      <c r="E11" s="61"/>
      <c r="F11" s="503"/>
      <c r="G11" s="425"/>
      <c r="H11" s="424"/>
      <c r="I11" s="55"/>
      <c r="J11" s="108"/>
      <c r="K11" s="108"/>
      <c r="L11" s="132"/>
      <c r="M11" s="142" t="str">
        <f t="shared" ref="M11:M12" si="1">IFERROR(IF(AND(F11="",L11=""),"",F11+L11), "Angaben fehlen")</f>
        <v/>
      </c>
      <c r="N11" s="145" t="str">
        <f>IFERROR(IF(B11&lt;&gt;"",M11/IF(OR('Schritt 2a Wärmeverbr. Kat. 1-4'!D11="Bad - Freibad &lt; 1000 m2 Beckenfläche",'Schritt 2a Wärmeverbr. Kat. 1-4'!D11="Bad - Freibad 1000-2000 m2 Beckenfläche",'Schritt 2a Wärmeverbr. Kat. 1-4'!D11="Bad - Freibad &gt;2000 m2 Beckenfläche"),'Schritt 2a Wärmeverbr. Kat. 1-4'!G11,'Schritt 2a Wärmeverbr. Kat. 1-4'!F11),""),"")</f>
        <v/>
      </c>
      <c r="O11" s="101" t="str">
        <f>IFERROR(IF(OR('Schritt 2a Wärmeverbr. Kat. 1-4'!D11="",M11="",N11=""),"",$N11/VLOOKUP('Schritt 2a Wärmeverbr. Kat. 1-4'!D11,Gebäudekat.!$C$6:$E$72,3,FALSE)-1),"")</f>
        <v/>
      </c>
      <c r="P11" t="str">
        <f>IFERROR(VLOOKUP('Schritt 2b Stromverbr. Kat. 1-4'!$C11,Gebäudekat.!$C$6:$G$72,5,FALSE),"")</f>
        <v/>
      </c>
      <c r="Q11" t="str">
        <f>IF('Schritt 2b Stromverbr. Kat. 1-4'!L11&lt;&gt;"",1,"")</f>
        <v/>
      </c>
      <c r="R11" t="str">
        <f t="shared" ref="R11:R74" si="2">IFERROR(IF(_xlfn.NUMBERVALUE(O11)&gt;1000%,"Womöglich Fehler bei der Berichterstattung! Bitte nochmal kontrollieren!",""),"")</f>
        <v/>
      </c>
    </row>
    <row r="12" spans="1:24" x14ac:dyDescent="0.25">
      <c r="A12" s="433">
        <f>'Schritt 2a Wärmeverbr. Kat. 1-4'!A12</f>
        <v>3</v>
      </c>
      <c r="B12" s="8" t="str">
        <f>IF('Schritt 2a Wärmeverbr. Kat. 1-4'!C12=0,"",'Schritt 2a Wärmeverbr. Kat. 1-4'!C12)</f>
        <v/>
      </c>
      <c r="C12" s="434" t="str">
        <f>IF('Schritt 2a Wärmeverbr. Kat. 1-4'!D12=0,"",'Schritt 2a Wärmeverbr. Kat. 1-4'!D12)</f>
        <v/>
      </c>
      <c r="D12" s="424"/>
      <c r="E12" s="61"/>
      <c r="F12" s="503"/>
      <c r="G12" s="425"/>
      <c r="H12" s="424"/>
      <c r="I12" s="55"/>
      <c r="J12" s="108"/>
      <c r="K12" s="108"/>
      <c r="L12" s="132"/>
      <c r="M12" s="142" t="str">
        <f t="shared" si="1"/>
        <v/>
      </c>
      <c r="N12" s="145" t="str">
        <f>IFERROR(IF(B12&lt;&gt;"",M12/IF(OR('Schritt 2a Wärmeverbr. Kat. 1-4'!D12="Bad - Freibad &lt; 1000 m2 Beckenfläche",'Schritt 2a Wärmeverbr. Kat. 1-4'!D12="Bad - Freibad 1000-2000 m2 Beckenfläche",'Schritt 2a Wärmeverbr. Kat. 1-4'!D12="Bad - Freibad &gt;2000 m2 Beckenfläche"),'Schritt 2a Wärmeverbr. Kat. 1-4'!G12,'Schritt 2a Wärmeverbr. Kat. 1-4'!F12),""),"")</f>
        <v/>
      </c>
      <c r="O12" s="101" t="str">
        <f>IFERROR(IF(OR('Schritt 2a Wärmeverbr. Kat. 1-4'!D12="",M12="",N12=""),"",$N12/VLOOKUP('Schritt 2a Wärmeverbr. Kat. 1-4'!D12,Gebäudekat.!$C$6:$E$72,3,FALSE)-1),"")</f>
        <v/>
      </c>
      <c r="P12" t="str">
        <f>IFERROR(VLOOKUP('Schritt 2b Stromverbr. Kat. 1-4'!$C12,Gebäudekat.!$C$6:$G$72,5,FALSE),"")</f>
        <v/>
      </c>
      <c r="Q12" t="str">
        <f>IF('Schritt 2b Stromverbr. Kat. 1-4'!L12&lt;&gt;"",1,"")</f>
        <v/>
      </c>
      <c r="R12" t="str">
        <f t="shared" si="2"/>
        <v/>
      </c>
    </row>
    <row r="13" spans="1:24" x14ac:dyDescent="0.25">
      <c r="A13" s="433">
        <f>'Schritt 2a Wärmeverbr. Kat. 1-4'!A13</f>
        <v>4</v>
      </c>
      <c r="B13" s="8" t="str">
        <f>IF('Schritt 2a Wärmeverbr. Kat. 1-4'!C13=0,"",'Schritt 2a Wärmeverbr. Kat. 1-4'!C13)</f>
        <v/>
      </c>
      <c r="C13" s="434" t="str">
        <f>IF('Schritt 2a Wärmeverbr. Kat. 1-4'!D13=0,"",'Schritt 2a Wärmeverbr. Kat. 1-4'!D13)</f>
        <v/>
      </c>
      <c r="D13" s="424"/>
      <c r="E13" s="61"/>
      <c r="F13" s="503"/>
      <c r="G13" s="425"/>
      <c r="H13" s="424"/>
      <c r="I13" s="55"/>
      <c r="J13" s="108"/>
      <c r="K13" s="108"/>
      <c r="L13" s="132"/>
      <c r="M13" s="142" t="str">
        <f t="shared" ref="M13:M76" si="3">IFERROR(IF(AND(F13="",L13=""),"",F13+L13), "Angaben fehlen")</f>
        <v/>
      </c>
      <c r="N13" s="145" t="str">
        <f>IFERROR(IF(B13&lt;&gt;"",M13/IF(OR('Schritt 2a Wärmeverbr. Kat. 1-4'!D13="Bad - Freibad &lt; 1000 m2 Beckenfläche",'Schritt 2a Wärmeverbr. Kat. 1-4'!D13="Bad - Freibad 1000-2000 m2 Beckenfläche",'Schritt 2a Wärmeverbr. Kat. 1-4'!D13="Bad - Freibad &gt;2000 m2 Beckenfläche"),'Schritt 2a Wärmeverbr. Kat. 1-4'!G13,'Schritt 2a Wärmeverbr. Kat. 1-4'!F13),""),"")</f>
        <v/>
      </c>
      <c r="O13" s="101" t="str">
        <f>IFERROR(IF(OR('Schritt 2a Wärmeverbr. Kat. 1-4'!D13="",M13="",N13=""),"",$N13/VLOOKUP('Schritt 2a Wärmeverbr. Kat. 1-4'!D13,Gebäudekat.!$C$6:$E$72,3,FALSE)-1),"")</f>
        <v/>
      </c>
      <c r="P13" t="str">
        <f>IFERROR(VLOOKUP('Schritt 2b Stromverbr. Kat. 1-4'!$C13,Gebäudekat.!$C$6:$G$72,5,FALSE),"")</f>
        <v/>
      </c>
      <c r="Q13" t="str">
        <f>IF('Schritt 2b Stromverbr. Kat. 1-4'!L13&lt;&gt;"",1,"")</f>
        <v/>
      </c>
      <c r="R13" t="str">
        <f t="shared" si="2"/>
        <v/>
      </c>
    </row>
    <row r="14" spans="1:24" x14ac:dyDescent="0.25">
      <c r="A14" s="433">
        <f>'Schritt 2a Wärmeverbr. Kat. 1-4'!A14</f>
        <v>5</v>
      </c>
      <c r="B14" s="8" t="str">
        <f>IF('Schritt 2a Wärmeverbr. Kat. 1-4'!C14=0,"",'Schritt 2a Wärmeverbr. Kat. 1-4'!C14)</f>
        <v/>
      </c>
      <c r="C14" s="434" t="str">
        <f>IF('Schritt 2a Wärmeverbr. Kat. 1-4'!D14=0,"",'Schritt 2a Wärmeverbr. Kat. 1-4'!D14)</f>
        <v/>
      </c>
      <c r="D14" s="424"/>
      <c r="E14" s="61"/>
      <c r="F14" s="503"/>
      <c r="G14" s="425"/>
      <c r="H14" s="424"/>
      <c r="I14" s="55"/>
      <c r="J14" s="108"/>
      <c r="K14" s="108"/>
      <c r="L14" s="132"/>
      <c r="M14" s="142" t="str">
        <f t="shared" si="3"/>
        <v/>
      </c>
      <c r="N14" s="145" t="str">
        <f>IFERROR(IF(B14&lt;&gt;"",M14/IF(OR('Schritt 2a Wärmeverbr. Kat. 1-4'!D14="Bad - Freibad &lt; 1000 m2 Beckenfläche",'Schritt 2a Wärmeverbr. Kat. 1-4'!D14="Bad - Freibad 1000-2000 m2 Beckenfläche",'Schritt 2a Wärmeverbr. Kat. 1-4'!D14="Bad - Freibad &gt;2000 m2 Beckenfläche"),'Schritt 2a Wärmeverbr. Kat. 1-4'!G14,'Schritt 2a Wärmeverbr. Kat. 1-4'!F14),""),"")</f>
        <v/>
      </c>
      <c r="O14" s="101" t="str">
        <f>IFERROR(IF(OR('Schritt 2a Wärmeverbr. Kat. 1-4'!D14="",M14="",N14=""),"",$N14/VLOOKUP('Schritt 2a Wärmeverbr. Kat. 1-4'!D14,Gebäudekat.!$C$6:$E$72,3,FALSE)-1),"")</f>
        <v/>
      </c>
      <c r="P14" t="str">
        <f>IFERROR(VLOOKUP('Schritt 2b Stromverbr. Kat. 1-4'!$C14,Gebäudekat.!$C$6:$G$72,5,FALSE),"")</f>
        <v/>
      </c>
      <c r="Q14" t="str">
        <f>IF('Schritt 2b Stromverbr. Kat. 1-4'!L14&lt;&gt;"",1,"")</f>
        <v/>
      </c>
      <c r="R14" t="str">
        <f t="shared" si="2"/>
        <v/>
      </c>
    </row>
    <row r="15" spans="1:24" x14ac:dyDescent="0.25">
      <c r="A15" s="433">
        <f>'Schritt 2a Wärmeverbr. Kat. 1-4'!A15</f>
        <v>6</v>
      </c>
      <c r="B15" s="8" t="str">
        <f>IF('Schritt 2a Wärmeverbr. Kat. 1-4'!C15=0,"",'Schritt 2a Wärmeverbr. Kat. 1-4'!C15)</f>
        <v/>
      </c>
      <c r="C15" s="434" t="str">
        <f>IF('Schritt 2a Wärmeverbr. Kat. 1-4'!D15=0,"",'Schritt 2a Wärmeverbr. Kat. 1-4'!D15)</f>
        <v/>
      </c>
      <c r="D15" s="424"/>
      <c r="E15" s="61"/>
      <c r="F15" s="503"/>
      <c r="G15" s="425"/>
      <c r="H15" s="424"/>
      <c r="I15" s="55"/>
      <c r="J15" s="108"/>
      <c r="K15" s="108"/>
      <c r="L15" s="132"/>
      <c r="M15" s="142" t="str">
        <f t="shared" si="3"/>
        <v/>
      </c>
      <c r="N15" s="145" t="str">
        <f>IFERROR(IF(B15&lt;&gt;"",M15/IF(OR('Schritt 2a Wärmeverbr. Kat. 1-4'!D15="Bad - Freibad &lt; 1000 m2 Beckenfläche",'Schritt 2a Wärmeverbr. Kat. 1-4'!D15="Bad - Freibad 1000-2000 m2 Beckenfläche",'Schritt 2a Wärmeverbr. Kat. 1-4'!D15="Bad - Freibad &gt;2000 m2 Beckenfläche"),'Schritt 2a Wärmeverbr. Kat. 1-4'!G15,'Schritt 2a Wärmeverbr. Kat. 1-4'!F15),""),"")</f>
        <v/>
      </c>
      <c r="O15" s="101" t="str">
        <f>IFERROR(IF(OR('Schritt 2a Wärmeverbr. Kat. 1-4'!D15="",M15="",N15=""),"",$N15/VLOOKUP('Schritt 2a Wärmeverbr. Kat. 1-4'!D15,Gebäudekat.!$C$6:$E$72,3,FALSE)-1),"")</f>
        <v/>
      </c>
      <c r="P15" t="str">
        <f>IFERROR(VLOOKUP('Schritt 2b Stromverbr. Kat. 1-4'!$C15,Gebäudekat.!$C$6:$G$72,5,FALSE),"")</f>
        <v/>
      </c>
      <c r="Q15" t="str">
        <f>IF('Schritt 2b Stromverbr. Kat. 1-4'!L15&lt;&gt;"",1,"")</f>
        <v/>
      </c>
      <c r="R15" t="str">
        <f t="shared" si="2"/>
        <v/>
      </c>
    </row>
    <row r="16" spans="1:24" x14ac:dyDescent="0.25">
      <c r="A16" s="433">
        <f>'Schritt 2a Wärmeverbr. Kat. 1-4'!A16</f>
        <v>7</v>
      </c>
      <c r="B16" s="8" t="str">
        <f>IF('Schritt 2a Wärmeverbr. Kat. 1-4'!C16=0,"",'Schritt 2a Wärmeverbr. Kat. 1-4'!C16)</f>
        <v/>
      </c>
      <c r="C16" s="434" t="str">
        <f>IF('Schritt 2a Wärmeverbr. Kat. 1-4'!D16=0,"",'Schritt 2a Wärmeverbr. Kat. 1-4'!D16)</f>
        <v/>
      </c>
      <c r="D16" s="424"/>
      <c r="E16" s="61"/>
      <c r="F16" s="503"/>
      <c r="G16" s="425"/>
      <c r="H16" s="424"/>
      <c r="I16" s="55"/>
      <c r="J16" s="108"/>
      <c r="K16" s="108"/>
      <c r="L16" s="132"/>
      <c r="M16" s="142" t="str">
        <f t="shared" si="3"/>
        <v/>
      </c>
      <c r="N16" s="145" t="str">
        <f>IFERROR(IF(B16&lt;&gt;"",M16/IF(OR('Schritt 2a Wärmeverbr. Kat. 1-4'!D16="Bad - Freibad &lt; 1000 m2 Beckenfläche",'Schritt 2a Wärmeverbr. Kat. 1-4'!D16="Bad - Freibad 1000-2000 m2 Beckenfläche",'Schritt 2a Wärmeverbr. Kat. 1-4'!D16="Bad - Freibad &gt;2000 m2 Beckenfläche"),'Schritt 2a Wärmeverbr. Kat. 1-4'!G16,'Schritt 2a Wärmeverbr. Kat. 1-4'!F16),""),"")</f>
        <v/>
      </c>
      <c r="O16" s="101" t="str">
        <f>IFERROR(IF(OR('Schritt 2a Wärmeverbr. Kat. 1-4'!D16="",M16="",N16=""),"",$N16/VLOOKUP('Schritt 2a Wärmeverbr. Kat. 1-4'!D16,Gebäudekat.!$C$6:$E$72,3,FALSE)-1),"")</f>
        <v/>
      </c>
      <c r="P16" t="str">
        <f>IFERROR(VLOOKUP('Schritt 2b Stromverbr. Kat. 1-4'!$C16,Gebäudekat.!$C$6:$G$72,5,FALSE),"")</f>
        <v/>
      </c>
      <c r="Q16" t="str">
        <f>IF('Schritt 2b Stromverbr. Kat. 1-4'!L16&lt;&gt;"",1,"")</f>
        <v/>
      </c>
      <c r="R16" t="str">
        <f t="shared" si="2"/>
        <v/>
      </c>
    </row>
    <row r="17" spans="1:18" x14ac:dyDescent="0.25">
      <c r="A17" s="433">
        <f>'Schritt 2a Wärmeverbr. Kat. 1-4'!A17</f>
        <v>8</v>
      </c>
      <c r="B17" s="8" t="str">
        <f>IF('Schritt 2a Wärmeverbr. Kat. 1-4'!C17=0,"",'Schritt 2a Wärmeverbr. Kat. 1-4'!C17)</f>
        <v/>
      </c>
      <c r="C17" s="434" t="str">
        <f>IF('Schritt 2a Wärmeverbr. Kat. 1-4'!D17=0,"",'Schritt 2a Wärmeverbr. Kat. 1-4'!D17)</f>
        <v/>
      </c>
      <c r="D17" s="424"/>
      <c r="E17" s="61"/>
      <c r="F17" s="503"/>
      <c r="G17" s="425"/>
      <c r="H17" s="424"/>
      <c r="I17" s="55"/>
      <c r="J17" s="108"/>
      <c r="K17" s="108"/>
      <c r="L17" s="132"/>
      <c r="M17" s="142" t="str">
        <f t="shared" si="3"/>
        <v/>
      </c>
      <c r="N17" s="145" t="str">
        <f>IFERROR(IF(B17&lt;&gt;"",M17/IF(OR('Schritt 2a Wärmeverbr. Kat. 1-4'!D17="Bad - Freibad &lt; 1000 m2 Beckenfläche",'Schritt 2a Wärmeverbr. Kat. 1-4'!D17="Bad - Freibad 1000-2000 m2 Beckenfläche",'Schritt 2a Wärmeverbr. Kat. 1-4'!D17="Bad - Freibad &gt;2000 m2 Beckenfläche"),'Schritt 2a Wärmeverbr. Kat. 1-4'!G17,'Schritt 2a Wärmeverbr. Kat. 1-4'!F17),""),"")</f>
        <v/>
      </c>
      <c r="O17" s="101" t="str">
        <f>IFERROR(IF(OR('Schritt 2a Wärmeverbr. Kat. 1-4'!D17="",M17="",N17=""),"",$N17/VLOOKUP('Schritt 2a Wärmeverbr. Kat. 1-4'!D17,Gebäudekat.!$C$6:$E$72,3,FALSE)-1),"")</f>
        <v/>
      </c>
      <c r="P17" t="str">
        <f>IFERROR(VLOOKUP('Schritt 2b Stromverbr. Kat. 1-4'!$C17,Gebäudekat.!$C$6:$G$72,5,FALSE),"")</f>
        <v/>
      </c>
      <c r="Q17" t="str">
        <f>IF('Schritt 2b Stromverbr. Kat. 1-4'!L17&lt;&gt;"",1,"")</f>
        <v/>
      </c>
      <c r="R17" t="str">
        <f t="shared" si="2"/>
        <v/>
      </c>
    </row>
    <row r="18" spans="1:18" x14ac:dyDescent="0.25">
      <c r="A18" s="433">
        <f>'Schritt 2a Wärmeverbr. Kat. 1-4'!A18</f>
        <v>9</v>
      </c>
      <c r="B18" s="8" t="str">
        <f>IF('Schritt 2a Wärmeverbr. Kat. 1-4'!C18=0,"",'Schritt 2a Wärmeverbr. Kat. 1-4'!C18)</f>
        <v/>
      </c>
      <c r="C18" s="434" t="str">
        <f>IF('Schritt 2a Wärmeverbr. Kat. 1-4'!D18=0,"",'Schritt 2a Wärmeverbr. Kat. 1-4'!D18)</f>
        <v/>
      </c>
      <c r="D18" s="424"/>
      <c r="E18" s="61"/>
      <c r="F18" s="503"/>
      <c r="G18" s="425"/>
      <c r="H18" s="424"/>
      <c r="I18" s="55"/>
      <c r="J18" s="108"/>
      <c r="K18" s="108"/>
      <c r="L18" s="132"/>
      <c r="M18" s="142" t="str">
        <f t="shared" si="3"/>
        <v/>
      </c>
      <c r="N18" s="145" t="str">
        <f>IFERROR(IF(B18&lt;&gt;"",M18/IF(OR('Schritt 2a Wärmeverbr. Kat. 1-4'!D18="Bad - Freibad &lt; 1000 m2 Beckenfläche",'Schritt 2a Wärmeverbr. Kat. 1-4'!D18="Bad - Freibad 1000-2000 m2 Beckenfläche",'Schritt 2a Wärmeverbr. Kat. 1-4'!D18="Bad - Freibad &gt;2000 m2 Beckenfläche"),'Schritt 2a Wärmeverbr. Kat. 1-4'!G18,'Schritt 2a Wärmeverbr. Kat. 1-4'!F18),""),"")</f>
        <v/>
      </c>
      <c r="O18" s="101" t="str">
        <f>IFERROR(IF(OR('Schritt 2a Wärmeverbr. Kat. 1-4'!D18="",M18="",N18=""),"",$N18/VLOOKUP('Schritt 2a Wärmeverbr. Kat. 1-4'!D18,Gebäudekat.!$C$6:$E$72,3,FALSE)-1),"")</f>
        <v/>
      </c>
      <c r="P18" t="str">
        <f>IFERROR(VLOOKUP('Schritt 2b Stromverbr. Kat. 1-4'!$C18,Gebäudekat.!$C$6:$G$72,5,FALSE),"")</f>
        <v/>
      </c>
      <c r="Q18" t="str">
        <f>IF('Schritt 2b Stromverbr. Kat. 1-4'!L18&lt;&gt;"",1,"")</f>
        <v/>
      </c>
      <c r="R18" t="str">
        <f t="shared" si="2"/>
        <v/>
      </c>
    </row>
    <row r="19" spans="1:18" x14ac:dyDescent="0.25">
      <c r="A19" s="433">
        <f>'Schritt 2a Wärmeverbr. Kat. 1-4'!A19</f>
        <v>10</v>
      </c>
      <c r="B19" s="8" t="str">
        <f>IF('Schritt 2a Wärmeverbr. Kat. 1-4'!C19=0,"",'Schritt 2a Wärmeverbr. Kat. 1-4'!C19)</f>
        <v/>
      </c>
      <c r="C19" s="434" t="str">
        <f>IF('Schritt 2a Wärmeverbr. Kat. 1-4'!D19=0,"",'Schritt 2a Wärmeverbr. Kat. 1-4'!D19)</f>
        <v/>
      </c>
      <c r="D19" s="424"/>
      <c r="E19" s="61"/>
      <c r="F19" s="503"/>
      <c r="G19" s="425"/>
      <c r="H19" s="424"/>
      <c r="I19" s="55"/>
      <c r="J19" s="108"/>
      <c r="K19" s="108"/>
      <c r="L19" s="132"/>
      <c r="M19" s="142" t="str">
        <f t="shared" si="3"/>
        <v/>
      </c>
      <c r="N19" s="145" t="str">
        <f>IFERROR(IF(B19&lt;&gt;"",M19/IF(OR('Schritt 2a Wärmeverbr. Kat. 1-4'!D19="Bad - Freibad &lt; 1000 m2 Beckenfläche",'Schritt 2a Wärmeverbr. Kat. 1-4'!D19="Bad - Freibad 1000-2000 m2 Beckenfläche",'Schritt 2a Wärmeverbr. Kat. 1-4'!D19="Bad - Freibad &gt;2000 m2 Beckenfläche"),'Schritt 2a Wärmeverbr. Kat. 1-4'!G19,'Schritt 2a Wärmeverbr. Kat. 1-4'!F19),""),"")</f>
        <v/>
      </c>
      <c r="O19" s="101" t="str">
        <f>IFERROR(IF(OR('Schritt 2a Wärmeverbr. Kat. 1-4'!D19="",M19="",N19=""),"",$N19/VLOOKUP('Schritt 2a Wärmeverbr. Kat. 1-4'!D19,Gebäudekat.!$C$6:$E$72,3,FALSE)-1),"")</f>
        <v/>
      </c>
      <c r="P19" t="str">
        <f>IFERROR(VLOOKUP('Schritt 2b Stromverbr. Kat. 1-4'!$C19,Gebäudekat.!$C$6:$G$72,5,FALSE),"")</f>
        <v/>
      </c>
      <c r="Q19" t="str">
        <f>IF('Schritt 2b Stromverbr. Kat. 1-4'!L19&lt;&gt;"",1,"")</f>
        <v/>
      </c>
      <c r="R19" t="str">
        <f t="shared" si="2"/>
        <v/>
      </c>
    </row>
    <row r="20" spans="1:18" x14ac:dyDescent="0.25">
      <c r="A20" s="433">
        <f>'Schritt 2a Wärmeverbr. Kat. 1-4'!A20</f>
        <v>11</v>
      </c>
      <c r="B20" s="8" t="str">
        <f>IF('Schritt 2a Wärmeverbr. Kat. 1-4'!C20=0,"",'Schritt 2a Wärmeverbr. Kat. 1-4'!C20)</f>
        <v/>
      </c>
      <c r="C20" s="434" t="str">
        <f>IF('Schritt 2a Wärmeverbr. Kat. 1-4'!D20=0,"",'Schritt 2a Wärmeverbr. Kat. 1-4'!D20)</f>
        <v/>
      </c>
      <c r="D20" s="424"/>
      <c r="E20" s="61"/>
      <c r="F20" s="503"/>
      <c r="G20" s="425"/>
      <c r="H20" s="424"/>
      <c r="I20" s="55"/>
      <c r="J20" s="108"/>
      <c r="K20" s="108"/>
      <c r="L20" s="132"/>
      <c r="M20" s="142" t="str">
        <f t="shared" si="3"/>
        <v/>
      </c>
      <c r="N20" s="145" t="str">
        <f>IFERROR(IF(B20&lt;&gt;"",M20/IF(OR('Schritt 2a Wärmeverbr. Kat. 1-4'!D20="Bad - Freibad &lt; 1000 m2 Beckenfläche",'Schritt 2a Wärmeverbr. Kat. 1-4'!D20="Bad - Freibad 1000-2000 m2 Beckenfläche",'Schritt 2a Wärmeverbr. Kat. 1-4'!D20="Bad - Freibad &gt;2000 m2 Beckenfläche"),'Schritt 2a Wärmeverbr. Kat. 1-4'!G20,'Schritt 2a Wärmeverbr. Kat. 1-4'!F20),""),"")</f>
        <v/>
      </c>
      <c r="O20" s="101" t="str">
        <f>IFERROR(IF(OR('Schritt 2a Wärmeverbr. Kat. 1-4'!D20="",M20="",N20=""),"",$N20/VLOOKUP('Schritt 2a Wärmeverbr. Kat. 1-4'!D20,Gebäudekat.!$C$6:$E$72,3,FALSE)-1),"")</f>
        <v/>
      </c>
      <c r="P20" t="str">
        <f>IFERROR(VLOOKUP('Schritt 2b Stromverbr. Kat. 1-4'!$C20,Gebäudekat.!$C$6:$G$72,5,FALSE),"")</f>
        <v/>
      </c>
      <c r="Q20" t="str">
        <f>IF('Schritt 2b Stromverbr. Kat. 1-4'!L20&lt;&gt;"",1,"")</f>
        <v/>
      </c>
      <c r="R20" t="str">
        <f t="shared" si="2"/>
        <v/>
      </c>
    </row>
    <row r="21" spans="1:18" x14ac:dyDescent="0.25">
      <c r="A21" s="433">
        <f>'Schritt 2a Wärmeverbr. Kat. 1-4'!A21</f>
        <v>12</v>
      </c>
      <c r="B21" s="8" t="str">
        <f>IF('Schritt 2a Wärmeverbr. Kat. 1-4'!C21=0,"",'Schritt 2a Wärmeverbr. Kat. 1-4'!C21)</f>
        <v/>
      </c>
      <c r="C21" s="434" t="str">
        <f>IF('Schritt 2a Wärmeverbr. Kat. 1-4'!D21=0,"",'Schritt 2a Wärmeverbr. Kat. 1-4'!D21)</f>
        <v/>
      </c>
      <c r="D21" s="424"/>
      <c r="E21" s="61"/>
      <c r="F21" s="503"/>
      <c r="G21" s="425"/>
      <c r="H21" s="424"/>
      <c r="I21" s="55"/>
      <c r="J21" s="108"/>
      <c r="K21" s="108"/>
      <c r="L21" s="132"/>
      <c r="M21" s="142" t="str">
        <f t="shared" si="3"/>
        <v/>
      </c>
      <c r="N21" s="145" t="str">
        <f>IFERROR(IF(B21&lt;&gt;"",M21/IF(OR('Schritt 2a Wärmeverbr. Kat. 1-4'!D21="Bad - Freibad &lt; 1000 m2 Beckenfläche",'Schritt 2a Wärmeverbr. Kat. 1-4'!D21="Bad - Freibad 1000-2000 m2 Beckenfläche",'Schritt 2a Wärmeverbr. Kat. 1-4'!D21="Bad - Freibad &gt;2000 m2 Beckenfläche"),'Schritt 2a Wärmeverbr. Kat. 1-4'!G21,'Schritt 2a Wärmeverbr. Kat. 1-4'!F21),""),"")</f>
        <v/>
      </c>
      <c r="O21" s="101" t="str">
        <f>IFERROR(IF(OR('Schritt 2a Wärmeverbr. Kat. 1-4'!D21="",M21="",N21=""),"",$N21/VLOOKUP('Schritt 2a Wärmeverbr. Kat. 1-4'!D21,Gebäudekat.!$C$6:$E$72,3,FALSE)-1),"")</f>
        <v/>
      </c>
      <c r="P21" t="str">
        <f>IFERROR(VLOOKUP('Schritt 2b Stromverbr. Kat. 1-4'!$C21,Gebäudekat.!$C$6:$G$72,5,FALSE),"")</f>
        <v/>
      </c>
      <c r="Q21" t="str">
        <f>IF('Schritt 2b Stromverbr. Kat. 1-4'!L21&lt;&gt;"",1,"")</f>
        <v/>
      </c>
      <c r="R21" t="str">
        <f t="shared" si="2"/>
        <v/>
      </c>
    </row>
    <row r="22" spans="1:18" x14ac:dyDescent="0.25">
      <c r="A22" s="433">
        <f>'Schritt 2a Wärmeverbr. Kat. 1-4'!A22</f>
        <v>13</v>
      </c>
      <c r="B22" s="8" t="str">
        <f>IF('Schritt 2a Wärmeverbr. Kat. 1-4'!C22=0,"",'Schritt 2a Wärmeverbr. Kat. 1-4'!C22)</f>
        <v/>
      </c>
      <c r="C22" s="434" t="str">
        <f>IF('Schritt 2a Wärmeverbr. Kat. 1-4'!D22=0,"",'Schritt 2a Wärmeverbr. Kat. 1-4'!D22)</f>
        <v/>
      </c>
      <c r="D22" s="424"/>
      <c r="E22" s="61"/>
      <c r="F22" s="503"/>
      <c r="G22" s="425"/>
      <c r="H22" s="424"/>
      <c r="I22" s="55"/>
      <c r="J22" s="108"/>
      <c r="K22" s="108"/>
      <c r="L22" s="132"/>
      <c r="M22" s="142" t="str">
        <f t="shared" si="3"/>
        <v/>
      </c>
      <c r="N22" s="145" t="str">
        <f>IFERROR(IF(B22&lt;&gt;"",M22/IF(OR('Schritt 2a Wärmeverbr. Kat. 1-4'!D22="Bad - Freibad &lt; 1000 m2 Beckenfläche",'Schritt 2a Wärmeverbr. Kat. 1-4'!D22="Bad - Freibad 1000-2000 m2 Beckenfläche",'Schritt 2a Wärmeverbr. Kat. 1-4'!D22="Bad - Freibad &gt;2000 m2 Beckenfläche"),'Schritt 2a Wärmeverbr. Kat. 1-4'!G22,'Schritt 2a Wärmeverbr. Kat. 1-4'!F22),""),"")</f>
        <v/>
      </c>
      <c r="O22" s="101" t="str">
        <f>IFERROR(IF(OR('Schritt 2a Wärmeverbr. Kat. 1-4'!D22="",M22="",N22=""),"",$N22/VLOOKUP('Schritt 2a Wärmeverbr. Kat. 1-4'!D22,Gebäudekat.!$C$6:$E$72,3,FALSE)-1),"")</f>
        <v/>
      </c>
      <c r="P22" t="str">
        <f>IFERROR(VLOOKUP('Schritt 2b Stromverbr. Kat. 1-4'!$C22,Gebäudekat.!$C$6:$G$72,5,FALSE),"")</f>
        <v/>
      </c>
      <c r="Q22" t="str">
        <f>IF('Schritt 2b Stromverbr. Kat. 1-4'!L22&lt;&gt;"",1,"")</f>
        <v/>
      </c>
      <c r="R22" t="str">
        <f t="shared" si="2"/>
        <v/>
      </c>
    </row>
    <row r="23" spans="1:18" x14ac:dyDescent="0.25">
      <c r="A23" s="433">
        <f>'Schritt 2a Wärmeverbr. Kat. 1-4'!A23</f>
        <v>14</v>
      </c>
      <c r="B23" s="8" t="str">
        <f>IF('Schritt 2a Wärmeverbr. Kat. 1-4'!C23=0,"",'Schritt 2a Wärmeverbr. Kat. 1-4'!C23)</f>
        <v/>
      </c>
      <c r="C23" s="434" t="str">
        <f>IF('Schritt 2a Wärmeverbr. Kat. 1-4'!D23=0,"",'Schritt 2a Wärmeverbr. Kat. 1-4'!D23)</f>
        <v/>
      </c>
      <c r="D23" s="424"/>
      <c r="E23" s="61"/>
      <c r="F23" s="503"/>
      <c r="G23" s="425"/>
      <c r="H23" s="424"/>
      <c r="I23" s="55"/>
      <c r="J23" s="108"/>
      <c r="K23" s="108"/>
      <c r="L23" s="132"/>
      <c r="M23" s="142" t="str">
        <f t="shared" si="3"/>
        <v/>
      </c>
      <c r="N23" s="145" t="str">
        <f>IFERROR(IF(B23&lt;&gt;"",M23/IF(OR('Schritt 2a Wärmeverbr. Kat. 1-4'!D23="Bad - Freibad &lt; 1000 m2 Beckenfläche",'Schritt 2a Wärmeverbr. Kat. 1-4'!D23="Bad - Freibad 1000-2000 m2 Beckenfläche",'Schritt 2a Wärmeverbr. Kat. 1-4'!D23="Bad - Freibad &gt;2000 m2 Beckenfläche"),'Schritt 2a Wärmeverbr. Kat. 1-4'!G23,'Schritt 2a Wärmeverbr. Kat. 1-4'!F23),""),"")</f>
        <v/>
      </c>
      <c r="O23" s="101" t="str">
        <f>IFERROR(IF(OR('Schritt 2a Wärmeverbr. Kat. 1-4'!D23="",M23="",N23=""),"",$N23/VLOOKUP('Schritt 2a Wärmeverbr. Kat. 1-4'!D23,Gebäudekat.!$C$6:$E$72,3,FALSE)-1),"")</f>
        <v/>
      </c>
      <c r="P23" t="str">
        <f>IFERROR(VLOOKUP('Schritt 2b Stromverbr. Kat. 1-4'!$C23,Gebäudekat.!$C$6:$G$72,5,FALSE),"")</f>
        <v/>
      </c>
      <c r="Q23" t="str">
        <f>IF('Schritt 2b Stromverbr. Kat. 1-4'!L23&lt;&gt;"",1,"")</f>
        <v/>
      </c>
      <c r="R23" t="str">
        <f t="shared" si="2"/>
        <v/>
      </c>
    </row>
    <row r="24" spans="1:18" x14ac:dyDescent="0.25">
      <c r="A24" s="433">
        <f>'Schritt 2a Wärmeverbr. Kat. 1-4'!A24</f>
        <v>15</v>
      </c>
      <c r="B24" s="8" t="str">
        <f>IF('Schritt 2a Wärmeverbr. Kat. 1-4'!C24=0,"",'Schritt 2a Wärmeverbr. Kat. 1-4'!C24)</f>
        <v/>
      </c>
      <c r="C24" s="434" t="str">
        <f>IF('Schritt 2a Wärmeverbr. Kat. 1-4'!D24=0,"",'Schritt 2a Wärmeverbr. Kat. 1-4'!D24)</f>
        <v/>
      </c>
      <c r="D24" s="424"/>
      <c r="E24" s="61"/>
      <c r="F24" s="503"/>
      <c r="G24" s="425"/>
      <c r="H24" s="424"/>
      <c r="I24" s="55"/>
      <c r="J24" s="108"/>
      <c r="K24" s="108"/>
      <c r="L24" s="132"/>
      <c r="M24" s="142" t="str">
        <f t="shared" si="3"/>
        <v/>
      </c>
      <c r="N24" s="145" t="str">
        <f>IFERROR(IF(B24&lt;&gt;"",M24/IF(OR('Schritt 2a Wärmeverbr. Kat. 1-4'!D24="Bad - Freibad &lt; 1000 m2 Beckenfläche",'Schritt 2a Wärmeverbr. Kat. 1-4'!D24="Bad - Freibad 1000-2000 m2 Beckenfläche",'Schritt 2a Wärmeverbr. Kat. 1-4'!D24="Bad - Freibad &gt;2000 m2 Beckenfläche"),'Schritt 2a Wärmeverbr. Kat. 1-4'!G24,'Schritt 2a Wärmeverbr. Kat. 1-4'!F24),""),"")</f>
        <v/>
      </c>
      <c r="O24" s="101" t="str">
        <f>IFERROR(IF(OR('Schritt 2a Wärmeverbr. Kat. 1-4'!D24="",M24="",N24=""),"",$N24/VLOOKUP('Schritt 2a Wärmeverbr. Kat. 1-4'!D24,Gebäudekat.!$C$6:$E$72,3,FALSE)-1),"")</f>
        <v/>
      </c>
      <c r="P24" t="str">
        <f>IFERROR(VLOOKUP('Schritt 2b Stromverbr. Kat. 1-4'!$C24,Gebäudekat.!$C$6:$G$72,5,FALSE),"")</f>
        <v/>
      </c>
      <c r="Q24" t="str">
        <f>IF('Schritt 2b Stromverbr. Kat. 1-4'!L24&lt;&gt;"",1,"")</f>
        <v/>
      </c>
      <c r="R24" t="str">
        <f t="shared" si="2"/>
        <v/>
      </c>
    </row>
    <row r="25" spans="1:18" x14ac:dyDescent="0.25">
      <c r="A25" s="433">
        <f>'Schritt 2a Wärmeverbr. Kat. 1-4'!A25</f>
        <v>16</v>
      </c>
      <c r="B25" s="8" t="str">
        <f>IF('Schritt 2a Wärmeverbr. Kat. 1-4'!C25=0,"",'Schritt 2a Wärmeverbr. Kat. 1-4'!C25)</f>
        <v/>
      </c>
      <c r="C25" s="434" t="str">
        <f>IF('Schritt 2a Wärmeverbr. Kat. 1-4'!D25=0,"",'Schritt 2a Wärmeverbr. Kat. 1-4'!D25)</f>
        <v/>
      </c>
      <c r="D25" s="424"/>
      <c r="E25" s="61"/>
      <c r="F25" s="503"/>
      <c r="G25" s="425"/>
      <c r="H25" s="424"/>
      <c r="I25" s="55"/>
      <c r="J25" s="108"/>
      <c r="K25" s="108"/>
      <c r="L25" s="132"/>
      <c r="M25" s="142" t="str">
        <f t="shared" si="3"/>
        <v/>
      </c>
      <c r="N25" s="145" t="str">
        <f>IFERROR(IF(B25&lt;&gt;"",M25/IF(OR('Schritt 2a Wärmeverbr. Kat. 1-4'!D25="Bad - Freibad &lt; 1000 m2 Beckenfläche",'Schritt 2a Wärmeverbr. Kat. 1-4'!D25="Bad - Freibad 1000-2000 m2 Beckenfläche",'Schritt 2a Wärmeverbr. Kat. 1-4'!D25="Bad - Freibad &gt;2000 m2 Beckenfläche"),'Schritt 2a Wärmeverbr. Kat. 1-4'!G25,'Schritt 2a Wärmeverbr. Kat. 1-4'!F25),""),"")</f>
        <v/>
      </c>
      <c r="O25" s="101" t="str">
        <f>IFERROR(IF(OR('Schritt 2a Wärmeverbr. Kat. 1-4'!D25="",M25="",N25=""),"",$N25/VLOOKUP('Schritt 2a Wärmeverbr. Kat. 1-4'!D25,Gebäudekat.!$C$6:$E$72,3,FALSE)-1),"")</f>
        <v/>
      </c>
      <c r="P25" t="str">
        <f>IFERROR(VLOOKUP('Schritt 2b Stromverbr. Kat. 1-4'!$C25,Gebäudekat.!$C$6:$G$72,5,FALSE),"")</f>
        <v/>
      </c>
      <c r="Q25" t="str">
        <f>IF('Schritt 2b Stromverbr. Kat. 1-4'!L25&lt;&gt;"",1,"")</f>
        <v/>
      </c>
      <c r="R25" t="str">
        <f t="shared" si="2"/>
        <v/>
      </c>
    </row>
    <row r="26" spans="1:18" x14ac:dyDescent="0.25">
      <c r="A26" s="433">
        <f>'Schritt 2a Wärmeverbr. Kat. 1-4'!A26</f>
        <v>17</v>
      </c>
      <c r="B26" s="8" t="str">
        <f>IF('Schritt 2a Wärmeverbr. Kat. 1-4'!C26=0,"",'Schritt 2a Wärmeverbr. Kat. 1-4'!C26)</f>
        <v/>
      </c>
      <c r="C26" s="434" t="str">
        <f>IF('Schritt 2a Wärmeverbr. Kat. 1-4'!D26=0,"",'Schritt 2a Wärmeverbr. Kat. 1-4'!D26)</f>
        <v/>
      </c>
      <c r="D26" s="424"/>
      <c r="E26" s="61"/>
      <c r="F26" s="503"/>
      <c r="G26" s="425"/>
      <c r="H26" s="424"/>
      <c r="I26" s="55"/>
      <c r="J26" s="108"/>
      <c r="K26" s="108"/>
      <c r="L26" s="132"/>
      <c r="M26" s="142" t="str">
        <f t="shared" si="3"/>
        <v/>
      </c>
      <c r="N26" s="145" t="str">
        <f>IFERROR(IF(B26&lt;&gt;"",M26/IF(OR('Schritt 2a Wärmeverbr. Kat. 1-4'!D26="Bad - Freibad &lt; 1000 m2 Beckenfläche",'Schritt 2a Wärmeverbr. Kat. 1-4'!D26="Bad - Freibad 1000-2000 m2 Beckenfläche",'Schritt 2a Wärmeverbr. Kat. 1-4'!D26="Bad - Freibad &gt;2000 m2 Beckenfläche"),'Schritt 2a Wärmeverbr. Kat. 1-4'!G26,'Schritt 2a Wärmeverbr. Kat. 1-4'!F26),""),"")</f>
        <v/>
      </c>
      <c r="O26" s="101" t="str">
        <f>IFERROR(IF(OR('Schritt 2a Wärmeverbr. Kat. 1-4'!D26="",M26="",N26=""),"",$N26/VLOOKUP('Schritt 2a Wärmeverbr. Kat. 1-4'!D26,Gebäudekat.!$C$6:$E$72,3,FALSE)-1),"")</f>
        <v/>
      </c>
      <c r="P26" t="str">
        <f>IFERROR(VLOOKUP('Schritt 2b Stromverbr. Kat. 1-4'!$C26,Gebäudekat.!$C$6:$G$72,5,FALSE),"")</f>
        <v/>
      </c>
      <c r="Q26" t="str">
        <f>IF('Schritt 2b Stromverbr. Kat. 1-4'!L26&lt;&gt;"",1,"")</f>
        <v/>
      </c>
      <c r="R26" t="str">
        <f t="shared" si="2"/>
        <v/>
      </c>
    </row>
    <row r="27" spans="1:18" x14ac:dyDescent="0.25">
      <c r="A27" s="433">
        <f>'Schritt 2a Wärmeverbr. Kat. 1-4'!A27</f>
        <v>18</v>
      </c>
      <c r="B27" s="8" t="str">
        <f>IF('Schritt 2a Wärmeverbr. Kat. 1-4'!C27=0,"",'Schritt 2a Wärmeverbr. Kat. 1-4'!C27)</f>
        <v/>
      </c>
      <c r="C27" s="434" t="str">
        <f>IF('Schritt 2a Wärmeverbr. Kat. 1-4'!D27=0,"",'Schritt 2a Wärmeverbr. Kat. 1-4'!D27)</f>
        <v/>
      </c>
      <c r="D27" s="424"/>
      <c r="E27" s="61"/>
      <c r="F27" s="503"/>
      <c r="G27" s="425"/>
      <c r="H27" s="424"/>
      <c r="I27" s="55"/>
      <c r="J27" s="108"/>
      <c r="K27" s="108"/>
      <c r="L27" s="132"/>
      <c r="M27" s="142" t="str">
        <f t="shared" si="3"/>
        <v/>
      </c>
      <c r="N27" s="145" t="str">
        <f>IFERROR(IF(B27&lt;&gt;"",M27/IF(OR('Schritt 2a Wärmeverbr. Kat. 1-4'!D27="Bad - Freibad &lt; 1000 m2 Beckenfläche",'Schritt 2a Wärmeverbr. Kat. 1-4'!D27="Bad - Freibad 1000-2000 m2 Beckenfläche",'Schritt 2a Wärmeverbr. Kat. 1-4'!D27="Bad - Freibad &gt;2000 m2 Beckenfläche"),'Schritt 2a Wärmeverbr. Kat. 1-4'!G27,'Schritt 2a Wärmeverbr. Kat. 1-4'!F27),""),"")</f>
        <v/>
      </c>
      <c r="O27" s="101" t="str">
        <f>IFERROR(IF(OR('Schritt 2a Wärmeverbr. Kat. 1-4'!D27="",M27="",N27=""),"",$N27/VLOOKUP('Schritt 2a Wärmeverbr. Kat. 1-4'!D27,Gebäudekat.!$C$6:$E$72,3,FALSE)-1),"")</f>
        <v/>
      </c>
      <c r="P27" t="str">
        <f>IFERROR(VLOOKUP('Schritt 2b Stromverbr. Kat. 1-4'!$C27,Gebäudekat.!$C$6:$G$72,5,FALSE),"")</f>
        <v/>
      </c>
      <c r="Q27" t="str">
        <f>IF('Schritt 2b Stromverbr. Kat. 1-4'!L27&lt;&gt;"",1,"")</f>
        <v/>
      </c>
      <c r="R27" t="str">
        <f t="shared" si="2"/>
        <v/>
      </c>
    </row>
    <row r="28" spans="1:18" x14ac:dyDescent="0.25">
      <c r="A28" s="433">
        <f>'Schritt 2a Wärmeverbr. Kat. 1-4'!A28</f>
        <v>19</v>
      </c>
      <c r="B28" s="8" t="str">
        <f>IF('Schritt 2a Wärmeverbr. Kat. 1-4'!C28=0,"",'Schritt 2a Wärmeverbr. Kat. 1-4'!C28)</f>
        <v/>
      </c>
      <c r="C28" s="434" t="str">
        <f>IF('Schritt 2a Wärmeverbr. Kat. 1-4'!D28=0,"",'Schritt 2a Wärmeverbr. Kat. 1-4'!D28)</f>
        <v/>
      </c>
      <c r="D28" s="424"/>
      <c r="E28" s="61"/>
      <c r="F28" s="503"/>
      <c r="G28" s="425"/>
      <c r="H28" s="424"/>
      <c r="I28" s="55"/>
      <c r="J28" s="108"/>
      <c r="K28" s="108"/>
      <c r="L28" s="132"/>
      <c r="M28" s="142" t="str">
        <f t="shared" si="3"/>
        <v/>
      </c>
      <c r="N28" s="145" t="str">
        <f>IFERROR(IF(B28&lt;&gt;"",M28/IF(OR('Schritt 2a Wärmeverbr. Kat. 1-4'!D28="Bad - Freibad &lt; 1000 m2 Beckenfläche",'Schritt 2a Wärmeverbr. Kat. 1-4'!D28="Bad - Freibad 1000-2000 m2 Beckenfläche",'Schritt 2a Wärmeverbr. Kat. 1-4'!D28="Bad - Freibad &gt;2000 m2 Beckenfläche"),'Schritt 2a Wärmeverbr. Kat. 1-4'!G28,'Schritt 2a Wärmeverbr. Kat. 1-4'!F28),""),"")</f>
        <v/>
      </c>
      <c r="O28" s="101" t="str">
        <f>IFERROR(IF(OR('Schritt 2a Wärmeverbr. Kat. 1-4'!D28="",M28="",N28=""),"",$N28/VLOOKUP('Schritt 2a Wärmeverbr. Kat. 1-4'!D28,Gebäudekat.!$C$6:$E$72,3,FALSE)-1),"")</f>
        <v/>
      </c>
      <c r="P28" t="str">
        <f>IFERROR(VLOOKUP('Schritt 2b Stromverbr. Kat. 1-4'!$C28,Gebäudekat.!$C$6:$G$72,5,FALSE),"")</f>
        <v/>
      </c>
      <c r="Q28" t="str">
        <f>IF('Schritt 2b Stromverbr. Kat. 1-4'!L28&lt;&gt;"",1,"")</f>
        <v/>
      </c>
      <c r="R28" t="str">
        <f t="shared" si="2"/>
        <v/>
      </c>
    </row>
    <row r="29" spans="1:18" x14ac:dyDescent="0.25">
      <c r="A29" s="433">
        <f>'Schritt 2a Wärmeverbr. Kat. 1-4'!A29</f>
        <v>20</v>
      </c>
      <c r="B29" s="8" t="str">
        <f>IF('Schritt 2a Wärmeverbr. Kat. 1-4'!C29=0,"",'Schritt 2a Wärmeverbr. Kat. 1-4'!C29)</f>
        <v/>
      </c>
      <c r="C29" s="434" t="str">
        <f>IF('Schritt 2a Wärmeverbr. Kat. 1-4'!D29=0,"",'Schritt 2a Wärmeverbr. Kat. 1-4'!D29)</f>
        <v/>
      </c>
      <c r="D29" s="424"/>
      <c r="E29" s="61"/>
      <c r="F29" s="503"/>
      <c r="G29" s="425"/>
      <c r="H29" s="424"/>
      <c r="I29" s="55"/>
      <c r="J29" s="108"/>
      <c r="K29" s="108"/>
      <c r="L29" s="132"/>
      <c r="M29" s="142" t="str">
        <f t="shared" si="3"/>
        <v/>
      </c>
      <c r="N29" s="145" t="str">
        <f>IFERROR(IF(B29&lt;&gt;"",M29/IF(OR('Schritt 2a Wärmeverbr. Kat. 1-4'!D29="Bad - Freibad &lt; 1000 m2 Beckenfläche",'Schritt 2a Wärmeverbr. Kat. 1-4'!D29="Bad - Freibad 1000-2000 m2 Beckenfläche",'Schritt 2a Wärmeverbr. Kat. 1-4'!D29="Bad - Freibad &gt;2000 m2 Beckenfläche"),'Schritt 2a Wärmeverbr. Kat. 1-4'!G29,'Schritt 2a Wärmeverbr. Kat. 1-4'!F29),""),"")</f>
        <v/>
      </c>
      <c r="O29" s="101" t="str">
        <f>IFERROR(IF(OR('Schritt 2a Wärmeverbr. Kat. 1-4'!D29="",M29="",N29=""),"",$N29/VLOOKUP('Schritt 2a Wärmeverbr. Kat. 1-4'!D29,Gebäudekat.!$C$6:$E$72,3,FALSE)-1),"")</f>
        <v/>
      </c>
      <c r="P29" t="str">
        <f>IFERROR(VLOOKUP('Schritt 2b Stromverbr. Kat. 1-4'!$C29,Gebäudekat.!$C$6:$G$72,5,FALSE),"")</f>
        <v/>
      </c>
      <c r="Q29" t="str">
        <f>IF('Schritt 2b Stromverbr. Kat. 1-4'!L29&lt;&gt;"",1,"")</f>
        <v/>
      </c>
      <c r="R29" t="str">
        <f t="shared" si="2"/>
        <v/>
      </c>
    </row>
    <row r="30" spans="1:18" x14ac:dyDescent="0.25">
      <c r="A30" s="433">
        <f>'Schritt 2a Wärmeverbr. Kat. 1-4'!A30</f>
        <v>21</v>
      </c>
      <c r="B30" s="8" t="str">
        <f>IF('Schritt 2a Wärmeverbr. Kat. 1-4'!C30=0,"",'Schritt 2a Wärmeverbr. Kat. 1-4'!C30)</f>
        <v/>
      </c>
      <c r="C30" s="434" t="str">
        <f>IF('Schritt 2a Wärmeverbr. Kat. 1-4'!D30=0,"",'Schritt 2a Wärmeverbr. Kat. 1-4'!D30)</f>
        <v/>
      </c>
      <c r="D30" s="424"/>
      <c r="E30" s="61"/>
      <c r="F30" s="503"/>
      <c r="G30" s="425"/>
      <c r="H30" s="424"/>
      <c r="I30" s="55"/>
      <c r="J30" s="108"/>
      <c r="K30" s="108"/>
      <c r="L30" s="132"/>
      <c r="M30" s="142" t="str">
        <f t="shared" si="3"/>
        <v/>
      </c>
      <c r="N30" s="145" t="str">
        <f>IFERROR(IF(B30&lt;&gt;"",M30/IF(OR('Schritt 2a Wärmeverbr. Kat. 1-4'!D30="Bad - Freibad &lt; 1000 m2 Beckenfläche",'Schritt 2a Wärmeverbr. Kat. 1-4'!D30="Bad - Freibad 1000-2000 m2 Beckenfläche",'Schritt 2a Wärmeverbr. Kat. 1-4'!D30="Bad - Freibad &gt;2000 m2 Beckenfläche"),'Schritt 2a Wärmeverbr. Kat. 1-4'!G30,'Schritt 2a Wärmeverbr. Kat. 1-4'!F30),""),"")</f>
        <v/>
      </c>
      <c r="O30" s="101" t="str">
        <f>IFERROR(IF(OR('Schritt 2a Wärmeverbr. Kat. 1-4'!D30="",M30="",N30=""),"",$N30/VLOOKUP('Schritt 2a Wärmeverbr. Kat. 1-4'!D30,Gebäudekat.!$C$6:$E$72,3,FALSE)-1),"")</f>
        <v/>
      </c>
      <c r="P30" t="str">
        <f>IFERROR(VLOOKUP('Schritt 2b Stromverbr. Kat. 1-4'!$C30,Gebäudekat.!$C$6:$G$72,5,FALSE),"")</f>
        <v/>
      </c>
      <c r="Q30" t="str">
        <f>IF('Schritt 2b Stromverbr. Kat. 1-4'!L30&lt;&gt;"",1,"")</f>
        <v/>
      </c>
      <c r="R30" t="str">
        <f t="shared" si="2"/>
        <v/>
      </c>
    </row>
    <row r="31" spans="1:18" x14ac:dyDescent="0.25">
      <c r="A31" s="433">
        <f>'Schritt 2a Wärmeverbr. Kat. 1-4'!A31</f>
        <v>22</v>
      </c>
      <c r="B31" s="8" t="str">
        <f>IF('Schritt 2a Wärmeverbr. Kat. 1-4'!C31=0,"",'Schritt 2a Wärmeverbr. Kat. 1-4'!C31)</f>
        <v/>
      </c>
      <c r="C31" s="434" t="str">
        <f>IF('Schritt 2a Wärmeverbr. Kat. 1-4'!D31=0,"",'Schritt 2a Wärmeverbr. Kat. 1-4'!D31)</f>
        <v/>
      </c>
      <c r="D31" s="424"/>
      <c r="E31" s="61"/>
      <c r="F31" s="503"/>
      <c r="G31" s="425"/>
      <c r="H31" s="424"/>
      <c r="I31" s="55"/>
      <c r="J31" s="108"/>
      <c r="K31" s="108"/>
      <c r="L31" s="132"/>
      <c r="M31" s="142" t="str">
        <f t="shared" si="3"/>
        <v/>
      </c>
      <c r="N31" s="145" t="str">
        <f>IFERROR(IF(B31&lt;&gt;"",M31/IF(OR('Schritt 2a Wärmeverbr. Kat. 1-4'!D31="Bad - Freibad &lt; 1000 m2 Beckenfläche",'Schritt 2a Wärmeverbr. Kat. 1-4'!D31="Bad - Freibad 1000-2000 m2 Beckenfläche",'Schritt 2a Wärmeverbr. Kat. 1-4'!D31="Bad - Freibad &gt;2000 m2 Beckenfläche"),'Schritt 2a Wärmeverbr. Kat. 1-4'!G31,'Schritt 2a Wärmeverbr. Kat. 1-4'!F31),""),"")</f>
        <v/>
      </c>
      <c r="O31" s="101" t="str">
        <f>IFERROR(IF(OR('Schritt 2a Wärmeverbr. Kat. 1-4'!D31="",M31="",N31=""),"",$N31/VLOOKUP('Schritt 2a Wärmeverbr. Kat. 1-4'!D31,Gebäudekat.!$C$6:$E$72,3,FALSE)-1),"")</f>
        <v/>
      </c>
      <c r="P31" t="str">
        <f>IFERROR(VLOOKUP('Schritt 2b Stromverbr. Kat. 1-4'!$C31,Gebäudekat.!$C$6:$G$72,5,FALSE),"")</f>
        <v/>
      </c>
      <c r="Q31" t="str">
        <f>IF('Schritt 2b Stromverbr. Kat. 1-4'!L31&lt;&gt;"",1,"")</f>
        <v/>
      </c>
      <c r="R31" t="str">
        <f t="shared" si="2"/>
        <v/>
      </c>
    </row>
    <row r="32" spans="1:18" x14ac:dyDescent="0.25">
      <c r="A32" s="433">
        <f>'Schritt 2a Wärmeverbr. Kat. 1-4'!A32</f>
        <v>23</v>
      </c>
      <c r="B32" s="8" t="str">
        <f>IF('Schritt 2a Wärmeverbr. Kat. 1-4'!C32=0,"",'Schritt 2a Wärmeverbr. Kat. 1-4'!C32)</f>
        <v/>
      </c>
      <c r="C32" s="434" t="str">
        <f>IF('Schritt 2a Wärmeverbr. Kat. 1-4'!D32=0,"",'Schritt 2a Wärmeverbr. Kat. 1-4'!D32)</f>
        <v/>
      </c>
      <c r="D32" s="424"/>
      <c r="E32" s="61"/>
      <c r="F32" s="503"/>
      <c r="G32" s="425"/>
      <c r="H32" s="424"/>
      <c r="I32" s="55"/>
      <c r="J32" s="108"/>
      <c r="K32" s="108"/>
      <c r="L32" s="132"/>
      <c r="M32" s="142" t="str">
        <f t="shared" si="3"/>
        <v/>
      </c>
      <c r="N32" s="145" t="str">
        <f>IFERROR(IF(B32&lt;&gt;"",M32/IF(OR('Schritt 2a Wärmeverbr. Kat. 1-4'!D32="Bad - Freibad &lt; 1000 m2 Beckenfläche",'Schritt 2a Wärmeverbr. Kat. 1-4'!D32="Bad - Freibad 1000-2000 m2 Beckenfläche",'Schritt 2a Wärmeverbr. Kat. 1-4'!D32="Bad - Freibad &gt;2000 m2 Beckenfläche"),'Schritt 2a Wärmeverbr. Kat. 1-4'!G32,'Schritt 2a Wärmeverbr. Kat. 1-4'!F32),""),"")</f>
        <v/>
      </c>
      <c r="O32" s="101" t="str">
        <f>IFERROR(IF(OR('Schritt 2a Wärmeverbr. Kat. 1-4'!D32="",M32="",N32=""),"",$N32/VLOOKUP('Schritt 2a Wärmeverbr. Kat. 1-4'!D32,Gebäudekat.!$C$6:$E$72,3,FALSE)-1),"")</f>
        <v/>
      </c>
      <c r="P32" t="str">
        <f>IFERROR(VLOOKUP('Schritt 2b Stromverbr. Kat. 1-4'!$C32,Gebäudekat.!$C$6:$G$72,5,FALSE),"")</f>
        <v/>
      </c>
      <c r="Q32" t="str">
        <f>IF('Schritt 2b Stromverbr. Kat. 1-4'!L32&lt;&gt;"",1,"")</f>
        <v/>
      </c>
      <c r="R32" t="str">
        <f t="shared" si="2"/>
        <v/>
      </c>
    </row>
    <row r="33" spans="1:18" x14ac:dyDescent="0.25">
      <c r="A33" s="433">
        <f>'Schritt 2a Wärmeverbr. Kat. 1-4'!A33</f>
        <v>24</v>
      </c>
      <c r="B33" s="8" t="str">
        <f>IF('Schritt 2a Wärmeverbr. Kat. 1-4'!C33=0,"",'Schritt 2a Wärmeverbr. Kat. 1-4'!C33)</f>
        <v/>
      </c>
      <c r="C33" s="434" t="str">
        <f>IF('Schritt 2a Wärmeverbr. Kat. 1-4'!D33=0,"",'Schritt 2a Wärmeverbr. Kat. 1-4'!D33)</f>
        <v/>
      </c>
      <c r="D33" s="424"/>
      <c r="E33" s="61"/>
      <c r="F33" s="503"/>
      <c r="G33" s="425"/>
      <c r="H33" s="424"/>
      <c r="I33" s="55"/>
      <c r="J33" s="108"/>
      <c r="K33" s="108"/>
      <c r="L33" s="132"/>
      <c r="M33" s="142" t="str">
        <f t="shared" si="3"/>
        <v/>
      </c>
      <c r="N33" s="145" t="str">
        <f>IFERROR(IF(B33&lt;&gt;"",M33/IF(OR('Schritt 2a Wärmeverbr. Kat. 1-4'!D33="Bad - Freibad &lt; 1000 m2 Beckenfläche",'Schritt 2a Wärmeverbr. Kat. 1-4'!D33="Bad - Freibad 1000-2000 m2 Beckenfläche",'Schritt 2a Wärmeverbr. Kat. 1-4'!D33="Bad - Freibad &gt;2000 m2 Beckenfläche"),'Schritt 2a Wärmeverbr. Kat. 1-4'!G33,'Schritt 2a Wärmeverbr. Kat. 1-4'!F33),""),"")</f>
        <v/>
      </c>
      <c r="O33" s="101" t="str">
        <f>IFERROR(IF(OR('Schritt 2a Wärmeverbr. Kat. 1-4'!D33="",M33="",N33=""),"",$N33/VLOOKUP('Schritt 2a Wärmeverbr. Kat. 1-4'!D33,Gebäudekat.!$C$6:$E$72,3,FALSE)-1),"")</f>
        <v/>
      </c>
      <c r="P33" t="str">
        <f>IFERROR(VLOOKUP('Schritt 2b Stromverbr. Kat. 1-4'!$C33,Gebäudekat.!$C$6:$G$72,5,FALSE),"")</f>
        <v/>
      </c>
      <c r="Q33" t="str">
        <f>IF('Schritt 2b Stromverbr. Kat. 1-4'!L33&lt;&gt;"",1,"")</f>
        <v/>
      </c>
      <c r="R33" t="str">
        <f t="shared" si="2"/>
        <v/>
      </c>
    </row>
    <row r="34" spans="1:18" x14ac:dyDescent="0.25">
      <c r="A34" s="433">
        <f>'Schritt 2a Wärmeverbr. Kat. 1-4'!A34</f>
        <v>25</v>
      </c>
      <c r="B34" s="8" t="str">
        <f>IF('Schritt 2a Wärmeverbr. Kat. 1-4'!C34=0,"",'Schritt 2a Wärmeverbr. Kat. 1-4'!C34)</f>
        <v/>
      </c>
      <c r="C34" s="434" t="str">
        <f>IF('Schritt 2a Wärmeverbr. Kat. 1-4'!D34=0,"",'Schritt 2a Wärmeverbr. Kat. 1-4'!D34)</f>
        <v/>
      </c>
      <c r="D34" s="424"/>
      <c r="E34" s="61"/>
      <c r="F34" s="503"/>
      <c r="G34" s="425"/>
      <c r="H34" s="424"/>
      <c r="I34" s="55"/>
      <c r="J34" s="108"/>
      <c r="K34" s="108"/>
      <c r="L34" s="132"/>
      <c r="M34" s="142" t="str">
        <f t="shared" si="3"/>
        <v/>
      </c>
      <c r="N34" s="145" t="str">
        <f>IFERROR(IF(B34&lt;&gt;"",M34/IF(OR('Schritt 2a Wärmeverbr. Kat. 1-4'!D34="Bad - Freibad &lt; 1000 m2 Beckenfläche",'Schritt 2a Wärmeverbr. Kat. 1-4'!D34="Bad - Freibad 1000-2000 m2 Beckenfläche",'Schritt 2a Wärmeverbr. Kat. 1-4'!D34="Bad - Freibad &gt;2000 m2 Beckenfläche"),'Schritt 2a Wärmeverbr. Kat. 1-4'!G34,'Schritt 2a Wärmeverbr. Kat. 1-4'!F34),""),"")</f>
        <v/>
      </c>
      <c r="O34" s="101" t="str">
        <f>IFERROR(IF(OR('Schritt 2a Wärmeverbr. Kat. 1-4'!D34="",M34="",N34=""),"",$N34/VLOOKUP('Schritt 2a Wärmeverbr. Kat. 1-4'!D34,Gebäudekat.!$C$6:$E$72,3,FALSE)-1),"")</f>
        <v/>
      </c>
      <c r="P34" t="str">
        <f>IFERROR(VLOOKUP('Schritt 2b Stromverbr. Kat. 1-4'!$C34,Gebäudekat.!$C$6:$G$72,5,FALSE),"")</f>
        <v/>
      </c>
      <c r="Q34" t="str">
        <f>IF('Schritt 2b Stromverbr. Kat. 1-4'!L34&lt;&gt;"",1,"")</f>
        <v/>
      </c>
      <c r="R34" t="str">
        <f t="shared" si="2"/>
        <v/>
      </c>
    </row>
    <row r="35" spans="1:18" x14ac:dyDescent="0.25">
      <c r="A35" s="433">
        <f>'Schritt 2a Wärmeverbr. Kat. 1-4'!A35</f>
        <v>26</v>
      </c>
      <c r="B35" s="8" t="str">
        <f>IF('Schritt 2a Wärmeverbr. Kat. 1-4'!C35=0,"",'Schritt 2a Wärmeverbr. Kat. 1-4'!C35)</f>
        <v/>
      </c>
      <c r="C35" s="434" t="str">
        <f>IF('Schritt 2a Wärmeverbr. Kat. 1-4'!D35=0,"",'Schritt 2a Wärmeverbr. Kat. 1-4'!D35)</f>
        <v/>
      </c>
      <c r="D35" s="424"/>
      <c r="E35" s="61"/>
      <c r="F35" s="503"/>
      <c r="G35" s="425"/>
      <c r="H35" s="424"/>
      <c r="I35" s="55"/>
      <c r="J35" s="108"/>
      <c r="K35" s="108"/>
      <c r="L35" s="132"/>
      <c r="M35" s="142" t="str">
        <f t="shared" si="3"/>
        <v/>
      </c>
      <c r="N35" s="145" t="str">
        <f>IFERROR(IF(B35&lt;&gt;"",M35/IF(OR('Schritt 2a Wärmeverbr. Kat. 1-4'!D35="Bad - Freibad &lt; 1000 m2 Beckenfläche",'Schritt 2a Wärmeverbr. Kat. 1-4'!D35="Bad - Freibad 1000-2000 m2 Beckenfläche",'Schritt 2a Wärmeverbr. Kat. 1-4'!D35="Bad - Freibad &gt;2000 m2 Beckenfläche"),'Schritt 2a Wärmeverbr. Kat. 1-4'!G35,'Schritt 2a Wärmeverbr. Kat. 1-4'!F35),""),"")</f>
        <v/>
      </c>
      <c r="O35" s="101" t="str">
        <f>IFERROR(IF(OR('Schritt 2a Wärmeverbr. Kat. 1-4'!D35="",M35="",N35=""),"",$N35/VLOOKUP('Schritt 2a Wärmeverbr. Kat. 1-4'!D35,Gebäudekat.!$C$6:$E$72,3,FALSE)-1),"")</f>
        <v/>
      </c>
      <c r="P35" t="str">
        <f>IFERROR(VLOOKUP('Schritt 2b Stromverbr. Kat. 1-4'!$C35,Gebäudekat.!$C$6:$G$72,5,FALSE),"")</f>
        <v/>
      </c>
      <c r="Q35" t="str">
        <f>IF('Schritt 2b Stromverbr. Kat. 1-4'!L35&lt;&gt;"",1,"")</f>
        <v/>
      </c>
      <c r="R35" t="str">
        <f t="shared" si="2"/>
        <v/>
      </c>
    </row>
    <row r="36" spans="1:18" x14ac:dyDescent="0.25">
      <c r="A36" s="433">
        <f>'Schritt 2a Wärmeverbr. Kat. 1-4'!A36</f>
        <v>27</v>
      </c>
      <c r="B36" s="8" t="str">
        <f>IF('Schritt 2a Wärmeverbr. Kat. 1-4'!C36=0,"",'Schritt 2a Wärmeverbr. Kat. 1-4'!C36)</f>
        <v/>
      </c>
      <c r="C36" s="434" t="str">
        <f>IF('Schritt 2a Wärmeverbr. Kat. 1-4'!D36=0,"",'Schritt 2a Wärmeverbr. Kat. 1-4'!D36)</f>
        <v/>
      </c>
      <c r="D36" s="424"/>
      <c r="E36" s="61"/>
      <c r="F36" s="503"/>
      <c r="G36" s="425"/>
      <c r="H36" s="424"/>
      <c r="I36" s="55"/>
      <c r="J36" s="108"/>
      <c r="K36" s="108"/>
      <c r="L36" s="132"/>
      <c r="M36" s="142" t="str">
        <f t="shared" si="3"/>
        <v/>
      </c>
      <c r="N36" s="145" t="str">
        <f>IFERROR(IF(B36&lt;&gt;"",M36/IF(OR('Schritt 2a Wärmeverbr. Kat. 1-4'!D36="Bad - Freibad &lt; 1000 m2 Beckenfläche",'Schritt 2a Wärmeverbr. Kat. 1-4'!D36="Bad - Freibad 1000-2000 m2 Beckenfläche",'Schritt 2a Wärmeverbr. Kat. 1-4'!D36="Bad - Freibad &gt;2000 m2 Beckenfläche"),'Schritt 2a Wärmeverbr. Kat. 1-4'!G36,'Schritt 2a Wärmeverbr. Kat. 1-4'!F36),""),"")</f>
        <v/>
      </c>
      <c r="O36" s="101" t="str">
        <f>IFERROR(IF(OR('Schritt 2a Wärmeverbr. Kat. 1-4'!D36="",M36="",N36=""),"",$N36/VLOOKUP('Schritt 2a Wärmeverbr. Kat. 1-4'!D36,Gebäudekat.!$C$6:$E$72,3,FALSE)-1),"")</f>
        <v/>
      </c>
      <c r="P36" t="str">
        <f>IFERROR(VLOOKUP('Schritt 2b Stromverbr. Kat. 1-4'!$C36,Gebäudekat.!$C$6:$G$72,5,FALSE),"")</f>
        <v/>
      </c>
      <c r="Q36" t="str">
        <f>IF('Schritt 2b Stromverbr. Kat. 1-4'!L36&lt;&gt;"",1,"")</f>
        <v/>
      </c>
      <c r="R36" t="str">
        <f t="shared" si="2"/>
        <v/>
      </c>
    </row>
    <row r="37" spans="1:18" x14ac:dyDescent="0.25">
      <c r="A37" s="433">
        <f>'Schritt 2a Wärmeverbr. Kat. 1-4'!A37</f>
        <v>28</v>
      </c>
      <c r="B37" s="8" t="str">
        <f>IF('Schritt 2a Wärmeverbr. Kat. 1-4'!C37=0,"",'Schritt 2a Wärmeverbr. Kat. 1-4'!C37)</f>
        <v/>
      </c>
      <c r="C37" s="434" t="str">
        <f>IF('Schritt 2a Wärmeverbr. Kat. 1-4'!D37=0,"",'Schritt 2a Wärmeverbr. Kat. 1-4'!D37)</f>
        <v/>
      </c>
      <c r="D37" s="424"/>
      <c r="E37" s="61"/>
      <c r="F37" s="503"/>
      <c r="G37" s="425"/>
      <c r="H37" s="424"/>
      <c r="I37" s="55"/>
      <c r="J37" s="108"/>
      <c r="K37" s="108"/>
      <c r="L37" s="132"/>
      <c r="M37" s="142" t="str">
        <f t="shared" si="3"/>
        <v/>
      </c>
      <c r="N37" s="145" t="str">
        <f>IFERROR(IF(B37&lt;&gt;"",M37/IF(OR('Schritt 2a Wärmeverbr. Kat. 1-4'!D37="Bad - Freibad &lt; 1000 m2 Beckenfläche",'Schritt 2a Wärmeverbr. Kat. 1-4'!D37="Bad - Freibad 1000-2000 m2 Beckenfläche",'Schritt 2a Wärmeverbr. Kat. 1-4'!D37="Bad - Freibad &gt;2000 m2 Beckenfläche"),'Schritt 2a Wärmeverbr. Kat. 1-4'!G37,'Schritt 2a Wärmeverbr. Kat. 1-4'!F37),""),"")</f>
        <v/>
      </c>
      <c r="O37" s="101" t="str">
        <f>IFERROR(IF(OR('Schritt 2a Wärmeverbr. Kat. 1-4'!D37="",M37="",N37=""),"",$N37/VLOOKUP('Schritt 2a Wärmeverbr. Kat. 1-4'!D37,Gebäudekat.!$C$6:$E$72,3,FALSE)-1),"")</f>
        <v/>
      </c>
      <c r="P37" t="str">
        <f>IFERROR(VLOOKUP('Schritt 2b Stromverbr. Kat. 1-4'!$C37,Gebäudekat.!$C$6:$G$72,5,FALSE),"")</f>
        <v/>
      </c>
      <c r="Q37" t="str">
        <f>IF('Schritt 2b Stromverbr. Kat. 1-4'!L37&lt;&gt;"",1,"")</f>
        <v/>
      </c>
      <c r="R37" t="str">
        <f t="shared" si="2"/>
        <v/>
      </c>
    </row>
    <row r="38" spans="1:18" x14ac:dyDescent="0.25">
      <c r="A38" s="433">
        <f>'Schritt 2a Wärmeverbr. Kat. 1-4'!A38</f>
        <v>29</v>
      </c>
      <c r="B38" s="8" t="str">
        <f>IF('Schritt 2a Wärmeverbr. Kat. 1-4'!C38=0,"",'Schritt 2a Wärmeverbr. Kat. 1-4'!C38)</f>
        <v/>
      </c>
      <c r="C38" s="434" t="str">
        <f>IF('Schritt 2a Wärmeverbr. Kat. 1-4'!D38=0,"",'Schritt 2a Wärmeverbr. Kat. 1-4'!D38)</f>
        <v/>
      </c>
      <c r="D38" s="424"/>
      <c r="E38" s="61"/>
      <c r="F38" s="503"/>
      <c r="G38" s="425"/>
      <c r="H38" s="424"/>
      <c r="I38" s="55"/>
      <c r="J38" s="108"/>
      <c r="K38" s="108"/>
      <c r="L38" s="132"/>
      <c r="M38" s="142" t="str">
        <f t="shared" si="3"/>
        <v/>
      </c>
      <c r="N38" s="145" t="str">
        <f>IFERROR(IF(B38&lt;&gt;"",M38/IF(OR('Schritt 2a Wärmeverbr. Kat. 1-4'!D38="Bad - Freibad &lt; 1000 m2 Beckenfläche",'Schritt 2a Wärmeverbr. Kat. 1-4'!D38="Bad - Freibad 1000-2000 m2 Beckenfläche",'Schritt 2a Wärmeverbr. Kat. 1-4'!D38="Bad - Freibad &gt;2000 m2 Beckenfläche"),'Schritt 2a Wärmeverbr. Kat. 1-4'!G38,'Schritt 2a Wärmeverbr. Kat. 1-4'!F38),""),"")</f>
        <v/>
      </c>
      <c r="O38" s="101" t="str">
        <f>IFERROR(IF(OR('Schritt 2a Wärmeverbr. Kat. 1-4'!D38="",M38="",N38=""),"",$N38/VLOOKUP('Schritt 2a Wärmeverbr. Kat. 1-4'!D38,Gebäudekat.!$C$6:$E$72,3,FALSE)-1),"")</f>
        <v/>
      </c>
      <c r="P38" t="str">
        <f>IFERROR(VLOOKUP('Schritt 2b Stromverbr. Kat. 1-4'!$C38,Gebäudekat.!$C$6:$G$72,5,FALSE),"")</f>
        <v/>
      </c>
      <c r="Q38" t="str">
        <f>IF('Schritt 2b Stromverbr. Kat. 1-4'!L38&lt;&gt;"",1,"")</f>
        <v/>
      </c>
      <c r="R38" t="str">
        <f t="shared" si="2"/>
        <v/>
      </c>
    </row>
    <row r="39" spans="1:18" x14ac:dyDescent="0.25">
      <c r="A39" s="433">
        <f>'Schritt 2a Wärmeverbr. Kat. 1-4'!A39</f>
        <v>30</v>
      </c>
      <c r="B39" s="8" t="str">
        <f>IF('Schritt 2a Wärmeverbr. Kat. 1-4'!C39=0,"",'Schritt 2a Wärmeverbr. Kat. 1-4'!C39)</f>
        <v/>
      </c>
      <c r="C39" s="434" t="str">
        <f>IF('Schritt 2a Wärmeverbr. Kat. 1-4'!D39=0,"",'Schritt 2a Wärmeverbr. Kat. 1-4'!D39)</f>
        <v/>
      </c>
      <c r="D39" s="424"/>
      <c r="E39" s="61"/>
      <c r="F39" s="503"/>
      <c r="G39" s="425"/>
      <c r="H39" s="424"/>
      <c r="I39" s="55"/>
      <c r="J39" s="108"/>
      <c r="K39" s="108"/>
      <c r="L39" s="132"/>
      <c r="M39" s="142" t="str">
        <f t="shared" si="3"/>
        <v/>
      </c>
      <c r="N39" s="145" t="str">
        <f>IFERROR(IF(B39&lt;&gt;"",M39/IF(OR('Schritt 2a Wärmeverbr. Kat. 1-4'!D39="Bad - Freibad &lt; 1000 m2 Beckenfläche",'Schritt 2a Wärmeverbr. Kat. 1-4'!D39="Bad - Freibad 1000-2000 m2 Beckenfläche",'Schritt 2a Wärmeverbr. Kat. 1-4'!D39="Bad - Freibad &gt;2000 m2 Beckenfläche"),'Schritt 2a Wärmeverbr. Kat. 1-4'!G39,'Schritt 2a Wärmeverbr. Kat. 1-4'!F39),""),"")</f>
        <v/>
      </c>
      <c r="O39" s="101" t="str">
        <f>IFERROR(IF(OR('Schritt 2a Wärmeverbr. Kat. 1-4'!D39="",M39="",N39=""),"",$N39/VLOOKUP('Schritt 2a Wärmeverbr. Kat. 1-4'!D39,Gebäudekat.!$C$6:$E$72,3,FALSE)-1),"")</f>
        <v/>
      </c>
      <c r="P39" t="str">
        <f>IFERROR(VLOOKUP('Schritt 2b Stromverbr. Kat. 1-4'!$C39,Gebäudekat.!$C$6:$G$72,5,FALSE),"")</f>
        <v/>
      </c>
      <c r="Q39" t="str">
        <f>IF('Schritt 2b Stromverbr. Kat. 1-4'!L39&lt;&gt;"",1,"")</f>
        <v/>
      </c>
      <c r="R39" t="str">
        <f t="shared" si="2"/>
        <v/>
      </c>
    </row>
    <row r="40" spans="1:18" x14ac:dyDescent="0.25">
      <c r="A40" s="433">
        <f>'Schritt 2a Wärmeverbr. Kat. 1-4'!A40</f>
        <v>31</v>
      </c>
      <c r="B40" s="8" t="str">
        <f>IF('Schritt 2a Wärmeverbr. Kat. 1-4'!C40=0,"",'Schritt 2a Wärmeverbr. Kat. 1-4'!C40)</f>
        <v/>
      </c>
      <c r="C40" s="434" t="str">
        <f>IF('Schritt 2a Wärmeverbr. Kat. 1-4'!D40=0,"",'Schritt 2a Wärmeverbr. Kat. 1-4'!D40)</f>
        <v/>
      </c>
      <c r="D40" s="424"/>
      <c r="E40" s="61"/>
      <c r="F40" s="503"/>
      <c r="G40" s="425"/>
      <c r="H40" s="424"/>
      <c r="I40" s="55"/>
      <c r="J40" s="108"/>
      <c r="K40" s="108"/>
      <c r="L40" s="132"/>
      <c r="M40" s="142" t="str">
        <f t="shared" si="3"/>
        <v/>
      </c>
      <c r="N40" s="145" t="str">
        <f>IFERROR(IF(B40&lt;&gt;"",M40/IF(OR('Schritt 2a Wärmeverbr. Kat. 1-4'!D40="Bad - Freibad &lt; 1000 m2 Beckenfläche",'Schritt 2a Wärmeverbr. Kat. 1-4'!D40="Bad - Freibad 1000-2000 m2 Beckenfläche",'Schritt 2a Wärmeverbr. Kat. 1-4'!D40="Bad - Freibad &gt;2000 m2 Beckenfläche"),'Schritt 2a Wärmeverbr. Kat. 1-4'!G40,'Schritt 2a Wärmeverbr. Kat. 1-4'!F40),""),"")</f>
        <v/>
      </c>
      <c r="O40" s="101" t="str">
        <f>IFERROR(IF(OR('Schritt 2a Wärmeverbr. Kat. 1-4'!D40="",M40="",N40=""),"",$N40/VLOOKUP('Schritt 2a Wärmeverbr. Kat. 1-4'!D40,Gebäudekat.!$C$6:$E$72,3,FALSE)-1),"")</f>
        <v/>
      </c>
      <c r="P40" t="str">
        <f>IFERROR(VLOOKUP('Schritt 2b Stromverbr. Kat. 1-4'!$C40,Gebäudekat.!$C$6:$G$72,5,FALSE),"")</f>
        <v/>
      </c>
      <c r="Q40" t="str">
        <f>IF('Schritt 2b Stromverbr. Kat. 1-4'!L40&lt;&gt;"",1,"")</f>
        <v/>
      </c>
      <c r="R40" t="str">
        <f t="shared" si="2"/>
        <v/>
      </c>
    </row>
    <row r="41" spans="1:18" x14ac:dyDescent="0.25">
      <c r="A41" s="433">
        <f>'Schritt 2a Wärmeverbr. Kat. 1-4'!A41</f>
        <v>32</v>
      </c>
      <c r="B41" s="8" t="str">
        <f>IF('Schritt 2a Wärmeverbr. Kat. 1-4'!C41=0,"",'Schritt 2a Wärmeverbr. Kat. 1-4'!C41)</f>
        <v/>
      </c>
      <c r="C41" s="434" t="str">
        <f>IF('Schritt 2a Wärmeverbr. Kat. 1-4'!D41=0,"",'Schritt 2a Wärmeverbr. Kat. 1-4'!D41)</f>
        <v/>
      </c>
      <c r="D41" s="424"/>
      <c r="E41" s="61"/>
      <c r="F41" s="503"/>
      <c r="G41" s="425"/>
      <c r="H41" s="424"/>
      <c r="I41" s="55"/>
      <c r="J41" s="108"/>
      <c r="K41" s="108"/>
      <c r="L41" s="132"/>
      <c r="M41" s="142" t="str">
        <f t="shared" si="3"/>
        <v/>
      </c>
      <c r="N41" s="145" t="str">
        <f>IFERROR(IF(B41&lt;&gt;"",M41/IF(OR('Schritt 2a Wärmeverbr. Kat. 1-4'!D41="Bad - Freibad &lt; 1000 m2 Beckenfläche",'Schritt 2a Wärmeverbr. Kat. 1-4'!D41="Bad - Freibad 1000-2000 m2 Beckenfläche",'Schritt 2a Wärmeverbr. Kat. 1-4'!D41="Bad - Freibad &gt;2000 m2 Beckenfläche"),'Schritt 2a Wärmeverbr. Kat. 1-4'!G41,'Schritt 2a Wärmeverbr. Kat. 1-4'!F41),""),"")</f>
        <v/>
      </c>
      <c r="O41" s="101" t="str">
        <f>IFERROR(IF(OR('Schritt 2a Wärmeverbr. Kat. 1-4'!D41="",M41="",N41=""),"",$N41/VLOOKUP('Schritt 2a Wärmeverbr. Kat. 1-4'!D41,Gebäudekat.!$C$6:$E$72,3,FALSE)-1),"")</f>
        <v/>
      </c>
      <c r="P41" t="str">
        <f>IFERROR(VLOOKUP('Schritt 2b Stromverbr. Kat. 1-4'!$C41,Gebäudekat.!$C$6:$G$72,5,FALSE),"")</f>
        <v/>
      </c>
      <c r="Q41" t="str">
        <f>IF('Schritt 2b Stromverbr. Kat. 1-4'!L41&lt;&gt;"",1,"")</f>
        <v/>
      </c>
      <c r="R41" t="str">
        <f t="shared" si="2"/>
        <v/>
      </c>
    </row>
    <row r="42" spans="1:18" x14ac:dyDescent="0.25">
      <c r="A42" s="433">
        <f>'Schritt 2a Wärmeverbr. Kat. 1-4'!A42</f>
        <v>33</v>
      </c>
      <c r="B42" s="8" t="str">
        <f>IF('Schritt 2a Wärmeverbr. Kat. 1-4'!C42=0,"",'Schritt 2a Wärmeverbr. Kat. 1-4'!C42)</f>
        <v/>
      </c>
      <c r="C42" s="434" t="str">
        <f>IF('Schritt 2a Wärmeverbr. Kat. 1-4'!D42=0,"",'Schritt 2a Wärmeverbr. Kat. 1-4'!D42)</f>
        <v/>
      </c>
      <c r="D42" s="424"/>
      <c r="E42" s="61"/>
      <c r="F42" s="503"/>
      <c r="G42" s="425"/>
      <c r="H42" s="424"/>
      <c r="I42" s="55"/>
      <c r="J42" s="108"/>
      <c r="K42" s="108"/>
      <c r="L42" s="132"/>
      <c r="M42" s="142" t="str">
        <f t="shared" si="3"/>
        <v/>
      </c>
      <c r="N42" s="145" t="str">
        <f>IFERROR(IF(B42&lt;&gt;"",M42/IF(OR('Schritt 2a Wärmeverbr. Kat. 1-4'!D42="Bad - Freibad &lt; 1000 m2 Beckenfläche",'Schritt 2a Wärmeverbr. Kat. 1-4'!D42="Bad - Freibad 1000-2000 m2 Beckenfläche",'Schritt 2a Wärmeverbr. Kat. 1-4'!D42="Bad - Freibad &gt;2000 m2 Beckenfläche"),'Schritt 2a Wärmeverbr. Kat. 1-4'!G42,'Schritt 2a Wärmeverbr. Kat. 1-4'!F42),""),"")</f>
        <v/>
      </c>
      <c r="O42" s="101" t="str">
        <f>IFERROR(IF(OR('Schritt 2a Wärmeverbr. Kat. 1-4'!D42="",M42="",N42=""),"",$N42/VLOOKUP('Schritt 2a Wärmeverbr. Kat. 1-4'!D42,Gebäudekat.!$C$6:$E$72,3,FALSE)-1),"")</f>
        <v/>
      </c>
      <c r="P42" t="str">
        <f>IFERROR(VLOOKUP('Schritt 2b Stromverbr. Kat. 1-4'!$C42,Gebäudekat.!$C$6:$G$72,5,FALSE),"")</f>
        <v/>
      </c>
      <c r="Q42" t="str">
        <f>IF('Schritt 2b Stromverbr. Kat. 1-4'!L42&lt;&gt;"",1,"")</f>
        <v/>
      </c>
      <c r="R42" t="str">
        <f t="shared" si="2"/>
        <v/>
      </c>
    </row>
    <row r="43" spans="1:18" x14ac:dyDescent="0.25">
      <c r="A43" s="433">
        <f>'Schritt 2a Wärmeverbr. Kat. 1-4'!A43</f>
        <v>34</v>
      </c>
      <c r="B43" s="8" t="str">
        <f>IF('Schritt 2a Wärmeverbr. Kat. 1-4'!C43=0,"",'Schritt 2a Wärmeverbr. Kat. 1-4'!C43)</f>
        <v/>
      </c>
      <c r="C43" s="434" t="str">
        <f>IF('Schritt 2a Wärmeverbr. Kat. 1-4'!D43=0,"",'Schritt 2a Wärmeverbr. Kat. 1-4'!D43)</f>
        <v/>
      </c>
      <c r="D43" s="424"/>
      <c r="E43" s="61"/>
      <c r="F43" s="503"/>
      <c r="G43" s="425"/>
      <c r="H43" s="424"/>
      <c r="I43" s="55"/>
      <c r="J43" s="108"/>
      <c r="K43" s="108"/>
      <c r="L43" s="132"/>
      <c r="M43" s="142" t="str">
        <f t="shared" si="3"/>
        <v/>
      </c>
      <c r="N43" s="145" t="str">
        <f>IFERROR(IF(B43&lt;&gt;"",M43/IF(OR('Schritt 2a Wärmeverbr. Kat. 1-4'!D43="Bad - Freibad &lt; 1000 m2 Beckenfläche",'Schritt 2a Wärmeverbr. Kat. 1-4'!D43="Bad - Freibad 1000-2000 m2 Beckenfläche",'Schritt 2a Wärmeverbr. Kat. 1-4'!D43="Bad - Freibad &gt;2000 m2 Beckenfläche"),'Schritt 2a Wärmeverbr. Kat. 1-4'!G43,'Schritt 2a Wärmeverbr. Kat. 1-4'!F43),""),"")</f>
        <v/>
      </c>
      <c r="O43" s="101" t="str">
        <f>IFERROR(IF(OR('Schritt 2a Wärmeverbr. Kat. 1-4'!D43="",M43="",N43=""),"",$N43/VLOOKUP('Schritt 2a Wärmeverbr. Kat. 1-4'!D43,Gebäudekat.!$C$6:$E$72,3,FALSE)-1),"")</f>
        <v/>
      </c>
      <c r="P43" t="str">
        <f>IFERROR(VLOOKUP('Schritt 2b Stromverbr. Kat. 1-4'!$C43,Gebäudekat.!$C$6:$G$72,5,FALSE),"")</f>
        <v/>
      </c>
      <c r="Q43" t="str">
        <f>IF('Schritt 2b Stromverbr. Kat. 1-4'!L43&lt;&gt;"",1,"")</f>
        <v/>
      </c>
      <c r="R43" t="str">
        <f t="shared" si="2"/>
        <v/>
      </c>
    </row>
    <row r="44" spans="1:18" x14ac:dyDescent="0.25">
      <c r="A44" s="433">
        <f>'Schritt 2a Wärmeverbr. Kat. 1-4'!A44</f>
        <v>35</v>
      </c>
      <c r="B44" s="8" t="str">
        <f>IF('Schritt 2a Wärmeverbr. Kat. 1-4'!C44=0,"",'Schritt 2a Wärmeverbr. Kat. 1-4'!C44)</f>
        <v/>
      </c>
      <c r="C44" s="434" t="str">
        <f>IF('Schritt 2a Wärmeverbr. Kat. 1-4'!D44=0,"",'Schritt 2a Wärmeverbr. Kat. 1-4'!D44)</f>
        <v/>
      </c>
      <c r="D44" s="424"/>
      <c r="E44" s="61"/>
      <c r="F44" s="503"/>
      <c r="G44" s="425"/>
      <c r="H44" s="424"/>
      <c r="I44" s="55"/>
      <c r="J44" s="108"/>
      <c r="K44" s="108"/>
      <c r="L44" s="132"/>
      <c r="M44" s="142" t="str">
        <f t="shared" si="3"/>
        <v/>
      </c>
      <c r="N44" s="145" t="str">
        <f>IFERROR(IF(B44&lt;&gt;"",M44/IF(OR('Schritt 2a Wärmeverbr. Kat. 1-4'!D44="Bad - Freibad &lt; 1000 m2 Beckenfläche",'Schritt 2a Wärmeverbr. Kat. 1-4'!D44="Bad - Freibad 1000-2000 m2 Beckenfläche",'Schritt 2a Wärmeverbr. Kat. 1-4'!D44="Bad - Freibad &gt;2000 m2 Beckenfläche"),'Schritt 2a Wärmeverbr. Kat. 1-4'!G44,'Schritt 2a Wärmeverbr. Kat. 1-4'!F44),""),"")</f>
        <v/>
      </c>
      <c r="O44" s="101" t="str">
        <f>IFERROR(IF(OR('Schritt 2a Wärmeverbr. Kat. 1-4'!D44="",M44="",N44=""),"",$N44/VLOOKUP('Schritt 2a Wärmeverbr. Kat. 1-4'!D44,Gebäudekat.!$C$6:$E$72,3,FALSE)-1),"")</f>
        <v/>
      </c>
      <c r="P44" t="str">
        <f>IFERROR(VLOOKUP('Schritt 2b Stromverbr. Kat. 1-4'!$C44,Gebäudekat.!$C$6:$G$72,5,FALSE),"")</f>
        <v/>
      </c>
      <c r="Q44" t="str">
        <f>IF('Schritt 2b Stromverbr. Kat. 1-4'!L44&lt;&gt;"",1,"")</f>
        <v/>
      </c>
      <c r="R44" t="str">
        <f t="shared" si="2"/>
        <v/>
      </c>
    </row>
    <row r="45" spans="1:18" x14ac:dyDescent="0.25">
      <c r="A45" s="433">
        <f>'Schritt 2a Wärmeverbr. Kat. 1-4'!A45</f>
        <v>36</v>
      </c>
      <c r="B45" s="8" t="str">
        <f>IF('Schritt 2a Wärmeverbr. Kat. 1-4'!C45=0,"",'Schritt 2a Wärmeverbr. Kat. 1-4'!C45)</f>
        <v/>
      </c>
      <c r="C45" s="434" t="str">
        <f>IF('Schritt 2a Wärmeverbr. Kat. 1-4'!D45=0,"",'Schritt 2a Wärmeverbr. Kat. 1-4'!D45)</f>
        <v/>
      </c>
      <c r="D45" s="424"/>
      <c r="E45" s="61"/>
      <c r="F45" s="503"/>
      <c r="G45" s="425"/>
      <c r="H45" s="424"/>
      <c r="I45" s="55"/>
      <c r="J45" s="108"/>
      <c r="K45" s="108"/>
      <c r="L45" s="132"/>
      <c r="M45" s="142" t="str">
        <f t="shared" si="3"/>
        <v/>
      </c>
      <c r="N45" s="145" t="str">
        <f>IFERROR(IF(B45&lt;&gt;"",M45/IF(OR('Schritt 2a Wärmeverbr. Kat. 1-4'!D45="Bad - Freibad &lt; 1000 m2 Beckenfläche",'Schritt 2a Wärmeverbr. Kat. 1-4'!D45="Bad - Freibad 1000-2000 m2 Beckenfläche",'Schritt 2a Wärmeverbr. Kat. 1-4'!D45="Bad - Freibad &gt;2000 m2 Beckenfläche"),'Schritt 2a Wärmeverbr. Kat. 1-4'!G45,'Schritt 2a Wärmeverbr. Kat. 1-4'!F45),""),"")</f>
        <v/>
      </c>
      <c r="O45" s="101" t="str">
        <f>IFERROR(IF(OR('Schritt 2a Wärmeverbr. Kat. 1-4'!D45="",M45="",N45=""),"",$N45/VLOOKUP('Schritt 2a Wärmeverbr. Kat. 1-4'!D45,Gebäudekat.!$C$6:$E$72,3,FALSE)-1),"")</f>
        <v/>
      </c>
      <c r="P45" t="str">
        <f>IFERROR(VLOOKUP('Schritt 2b Stromverbr. Kat. 1-4'!$C45,Gebäudekat.!$C$6:$G$72,5,FALSE),"")</f>
        <v/>
      </c>
      <c r="Q45" t="str">
        <f>IF('Schritt 2b Stromverbr. Kat. 1-4'!L45&lt;&gt;"",1,"")</f>
        <v/>
      </c>
      <c r="R45" t="str">
        <f t="shared" si="2"/>
        <v/>
      </c>
    </row>
    <row r="46" spans="1:18" x14ac:dyDescent="0.25">
      <c r="A46" s="433">
        <f>'Schritt 2a Wärmeverbr. Kat. 1-4'!A46</f>
        <v>37</v>
      </c>
      <c r="B46" s="8" t="str">
        <f>IF('Schritt 2a Wärmeverbr. Kat. 1-4'!C46=0,"",'Schritt 2a Wärmeverbr. Kat. 1-4'!C46)</f>
        <v/>
      </c>
      <c r="C46" s="434" t="str">
        <f>IF('Schritt 2a Wärmeverbr. Kat. 1-4'!D46=0,"",'Schritt 2a Wärmeverbr. Kat. 1-4'!D46)</f>
        <v/>
      </c>
      <c r="D46" s="424"/>
      <c r="E46" s="61"/>
      <c r="F46" s="503"/>
      <c r="G46" s="425"/>
      <c r="H46" s="424"/>
      <c r="I46" s="55"/>
      <c r="J46" s="108"/>
      <c r="K46" s="108"/>
      <c r="L46" s="132"/>
      <c r="M46" s="142" t="str">
        <f t="shared" si="3"/>
        <v/>
      </c>
      <c r="N46" s="145" t="str">
        <f>IFERROR(IF(B46&lt;&gt;"",M46/IF(OR('Schritt 2a Wärmeverbr. Kat. 1-4'!D46="Bad - Freibad &lt; 1000 m2 Beckenfläche",'Schritt 2a Wärmeverbr. Kat. 1-4'!D46="Bad - Freibad 1000-2000 m2 Beckenfläche",'Schritt 2a Wärmeverbr. Kat. 1-4'!D46="Bad - Freibad &gt;2000 m2 Beckenfläche"),'Schritt 2a Wärmeverbr. Kat. 1-4'!G46,'Schritt 2a Wärmeverbr. Kat. 1-4'!F46),""),"")</f>
        <v/>
      </c>
      <c r="O46" s="101" t="str">
        <f>IFERROR(IF(OR('Schritt 2a Wärmeverbr. Kat. 1-4'!D46="",M46="",N46=""),"",$N46/VLOOKUP('Schritt 2a Wärmeverbr. Kat. 1-4'!D46,Gebäudekat.!$C$6:$E$72,3,FALSE)-1),"")</f>
        <v/>
      </c>
      <c r="P46" t="str">
        <f>IFERROR(VLOOKUP('Schritt 2b Stromverbr. Kat. 1-4'!$C46,Gebäudekat.!$C$6:$G$72,5,FALSE),"")</f>
        <v/>
      </c>
      <c r="Q46" t="str">
        <f>IF('Schritt 2b Stromverbr. Kat. 1-4'!L46&lt;&gt;"",1,"")</f>
        <v/>
      </c>
      <c r="R46" t="str">
        <f t="shared" si="2"/>
        <v/>
      </c>
    </row>
    <row r="47" spans="1:18" x14ac:dyDescent="0.25">
      <c r="A47" s="433">
        <f>'Schritt 2a Wärmeverbr. Kat. 1-4'!A47</f>
        <v>38</v>
      </c>
      <c r="B47" s="8" t="str">
        <f>IF('Schritt 2a Wärmeverbr. Kat. 1-4'!C47=0,"",'Schritt 2a Wärmeverbr. Kat. 1-4'!C47)</f>
        <v/>
      </c>
      <c r="C47" s="434" t="str">
        <f>IF('Schritt 2a Wärmeverbr. Kat. 1-4'!D47=0,"",'Schritt 2a Wärmeverbr. Kat. 1-4'!D47)</f>
        <v/>
      </c>
      <c r="D47" s="424"/>
      <c r="E47" s="61"/>
      <c r="F47" s="503"/>
      <c r="G47" s="425"/>
      <c r="H47" s="424"/>
      <c r="I47" s="55"/>
      <c r="J47" s="108"/>
      <c r="K47" s="108"/>
      <c r="L47" s="132"/>
      <c r="M47" s="142" t="str">
        <f t="shared" si="3"/>
        <v/>
      </c>
      <c r="N47" s="145" t="str">
        <f>IFERROR(IF(B47&lt;&gt;"",M47/IF(OR('Schritt 2a Wärmeverbr. Kat. 1-4'!D47="Bad - Freibad &lt; 1000 m2 Beckenfläche",'Schritt 2a Wärmeverbr. Kat. 1-4'!D47="Bad - Freibad 1000-2000 m2 Beckenfläche",'Schritt 2a Wärmeverbr. Kat. 1-4'!D47="Bad - Freibad &gt;2000 m2 Beckenfläche"),'Schritt 2a Wärmeverbr. Kat. 1-4'!G47,'Schritt 2a Wärmeverbr. Kat. 1-4'!F47),""),"")</f>
        <v/>
      </c>
      <c r="O47" s="101" t="str">
        <f>IFERROR(IF(OR('Schritt 2a Wärmeverbr. Kat. 1-4'!D47="",M47="",N47=""),"",$N47/VLOOKUP('Schritt 2a Wärmeverbr. Kat. 1-4'!D47,Gebäudekat.!$C$6:$E$72,3,FALSE)-1),"")</f>
        <v/>
      </c>
      <c r="P47" t="str">
        <f>IFERROR(VLOOKUP('Schritt 2b Stromverbr. Kat. 1-4'!$C47,Gebäudekat.!$C$6:$G$72,5,FALSE),"")</f>
        <v/>
      </c>
      <c r="Q47" t="str">
        <f>IF('Schritt 2b Stromverbr. Kat. 1-4'!L47&lt;&gt;"",1,"")</f>
        <v/>
      </c>
      <c r="R47" t="str">
        <f t="shared" si="2"/>
        <v/>
      </c>
    </row>
    <row r="48" spans="1:18" x14ac:dyDescent="0.25">
      <c r="A48" s="433">
        <f>'Schritt 2a Wärmeverbr. Kat. 1-4'!A48</f>
        <v>39</v>
      </c>
      <c r="B48" s="8" t="str">
        <f>IF('Schritt 2a Wärmeverbr. Kat. 1-4'!C48=0,"",'Schritt 2a Wärmeverbr. Kat. 1-4'!C48)</f>
        <v/>
      </c>
      <c r="C48" s="434" t="str">
        <f>IF('Schritt 2a Wärmeverbr. Kat. 1-4'!D48=0,"",'Schritt 2a Wärmeverbr. Kat. 1-4'!D48)</f>
        <v/>
      </c>
      <c r="D48" s="424"/>
      <c r="E48" s="61"/>
      <c r="F48" s="503"/>
      <c r="G48" s="425"/>
      <c r="H48" s="424"/>
      <c r="I48" s="55"/>
      <c r="J48" s="108"/>
      <c r="K48" s="108"/>
      <c r="L48" s="132"/>
      <c r="M48" s="142" t="str">
        <f t="shared" si="3"/>
        <v/>
      </c>
      <c r="N48" s="145" t="str">
        <f>IFERROR(IF(B48&lt;&gt;"",M48/IF(OR('Schritt 2a Wärmeverbr. Kat. 1-4'!D48="Bad - Freibad &lt; 1000 m2 Beckenfläche",'Schritt 2a Wärmeverbr. Kat. 1-4'!D48="Bad - Freibad 1000-2000 m2 Beckenfläche",'Schritt 2a Wärmeverbr. Kat. 1-4'!D48="Bad - Freibad &gt;2000 m2 Beckenfläche"),'Schritt 2a Wärmeverbr. Kat. 1-4'!G48,'Schritt 2a Wärmeverbr. Kat. 1-4'!F48),""),"")</f>
        <v/>
      </c>
      <c r="O48" s="101" t="str">
        <f>IFERROR(IF(OR('Schritt 2a Wärmeverbr. Kat. 1-4'!D48="",M48="",N48=""),"",$N48/VLOOKUP('Schritt 2a Wärmeverbr. Kat. 1-4'!D48,Gebäudekat.!$C$6:$E$72,3,FALSE)-1),"")</f>
        <v/>
      </c>
      <c r="P48" t="str">
        <f>IFERROR(VLOOKUP('Schritt 2b Stromverbr. Kat. 1-4'!$C48,Gebäudekat.!$C$6:$G$72,5,FALSE),"")</f>
        <v/>
      </c>
      <c r="Q48" t="str">
        <f>IF('Schritt 2b Stromverbr. Kat. 1-4'!L48&lt;&gt;"",1,"")</f>
        <v/>
      </c>
      <c r="R48" t="str">
        <f t="shared" si="2"/>
        <v/>
      </c>
    </row>
    <row r="49" spans="1:18" x14ac:dyDescent="0.25">
      <c r="A49" s="433">
        <f>'Schritt 2a Wärmeverbr. Kat. 1-4'!A49</f>
        <v>40</v>
      </c>
      <c r="B49" s="8" t="str">
        <f>IF('Schritt 2a Wärmeverbr. Kat. 1-4'!C49=0,"",'Schritt 2a Wärmeverbr. Kat. 1-4'!C49)</f>
        <v/>
      </c>
      <c r="C49" s="434" t="str">
        <f>IF('Schritt 2a Wärmeverbr. Kat. 1-4'!D49=0,"",'Schritt 2a Wärmeverbr. Kat. 1-4'!D49)</f>
        <v/>
      </c>
      <c r="D49" s="424"/>
      <c r="E49" s="61"/>
      <c r="F49" s="503"/>
      <c r="G49" s="425"/>
      <c r="H49" s="424"/>
      <c r="I49" s="55"/>
      <c r="J49" s="108"/>
      <c r="K49" s="108"/>
      <c r="L49" s="132"/>
      <c r="M49" s="142" t="str">
        <f t="shared" si="3"/>
        <v/>
      </c>
      <c r="N49" s="145" t="str">
        <f>IFERROR(IF(B49&lt;&gt;"",M49/IF(OR('Schritt 2a Wärmeverbr. Kat. 1-4'!D49="Bad - Freibad &lt; 1000 m2 Beckenfläche",'Schritt 2a Wärmeverbr. Kat. 1-4'!D49="Bad - Freibad 1000-2000 m2 Beckenfläche",'Schritt 2a Wärmeverbr. Kat. 1-4'!D49="Bad - Freibad &gt;2000 m2 Beckenfläche"),'Schritt 2a Wärmeverbr. Kat. 1-4'!G49,'Schritt 2a Wärmeverbr. Kat. 1-4'!F49),""),"")</f>
        <v/>
      </c>
      <c r="O49" s="101" t="str">
        <f>IFERROR(IF(OR('Schritt 2a Wärmeverbr. Kat. 1-4'!D49="",M49="",N49=""),"",$N49/VLOOKUP('Schritt 2a Wärmeverbr. Kat. 1-4'!D49,Gebäudekat.!$C$6:$E$72,3,FALSE)-1),"")</f>
        <v/>
      </c>
      <c r="P49" t="str">
        <f>IFERROR(VLOOKUP('Schritt 2b Stromverbr. Kat. 1-4'!$C49,Gebäudekat.!$C$6:$G$72,5,FALSE),"")</f>
        <v/>
      </c>
      <c r="Q49" t="str">
        <f>IF('Schritt 2b Stromverbr. Kat. 1-4'!L49&lt;&gt;"",1,"")</f>
        <v/>
      </c>
      <c r="R49" t="str">
        <f t="shared" si="2"/>
        <v/>
      </c>
    </row>
    <row r="50" spans="1:18" x14ac:dyDescent="0.25">
      <c r="A50" s="433">
        <f>'Schritt 2a Wärmeverbr. Kat. 1-4'!A50</f>
        <v>41</v>
      </c>
      <c r="B50" s="8" t="str">
        <f>IF('Schritt 2a Wärmeverbr. Kat. 1-4'!C50=0,"",'Schritt 2a Wärmeverbr. Kat. 1-4'!C50)</f>
        <v/>
      </c>
      <c r="C50" s="434" t="str">
        <f>IF('Schritt 2a Wärmeverbr. Kat. 1-4'!D50=0,"",'Schritt 2a Wärmeverbr. Kat. 1-4'!D50)</f>
        <v/>
      </c>
      <c r="D50" s="424"/>
      <c r="E50" s="61"/>
      <c r="F50" s="503"/>
      <c r="G50" s="425"/>
      <c r="H50" s="424"/>
      <c r="I50" s="55"/>
      <c r="J50" s="108"/>
      <c r="K50" s="108"/>
      <c r="L50" s="132"/>
      <c r="M50" s="142" t="str">
        <f t="shared" si="3"/>
        <v/>
      </c>
      <c r="N50" s="145" t="str">
        <f>IFERROR(IF(B50&lt;&gt;"",M50/IF(OR('Schritt 2a Wärmeverbr. Kat. 1-4'!D50="Bad - Freibad &lt; 1000 m2 Beckenfläche",'Schritt 2a Wärmeverbr. Kat. 1-4'!D50="Bad - Freibad 1000-2000 m2 Beckenfläche",'Schritt 2a Wärmeverbr. Kat. 1-4'!D50="Bad - Freibad &gt;2000 m2 Beckenfläche"),'Schritt 2a Wärmeverbr. Kat. 1-4'!G50,'Schritt 2a Wärmeverbr. Kat. 1-4'!F50),""),"")</f>
        <v/>
      </c>
      <c r="O50" s="101" t="str">
        <f>IFERROR(IF(OR('Schritt 2a Wärmeverbr. Kat. 1-4'!D50="",M50="",N50=""),"",$N50/VLOOKUP('Schritt 2a Wärmeverbr. Kat. 1-4'!D50,Gebäudekat.!$C$6:$E$72,3,FALSE)-1),"")</f>
        <v/>
      </c>
      <c r="P50" t="str">
        <f>IFERROR(VLOOKUP('Schritt 2b Stromverbr. Kat. 1-4'!$C50,Gebäudekat.!$C$6:$G$72,5,FALSE),"")</f>
        <v/>
      </c>
      <c r="Q50" t="str">
        <f>IF('Schritt 2b Stromverbr. Kat. 1-4'!L50&lt;&gt;"",1,"")</f>
        <v/>
      </c>
      <c r="R50" t="str">
        <f t="shared" si="2"/>
        <v/>
      </c>
    </row>
    <row r="51" spans="1:18" x14ac:dyDescent="0.25">
      <c r="A51" s="433">
        <f>'Schritt 2a Wärmeverbr. Kat. 1-4'!A51</f>
        <v>42</v>
      </c>
      <c r="B51" s="8" t="str">
        <f>IF('Schritt 2a Wärmeverbr. Kat. 1-4'!C51=0,"",'Schritt 2a Wärmeverbr. Kat. 1-4'!C51)</f>
        <v/>
      </c>
      <c r="C51" s="434" t="str">
        <f>IF('Schritt 2a Wärmeverbr. Kat. 1-4'!D51=0,"",'Schritt 2a Wärmeverbr. Kat. 1-4'!D51)</f>
        <v/>
      </c>
      <c r="D51" s="424"/>
      <c r="E51" s="61"/>
      <c r="F51" s="503"/>
      <c r="G51" s="425"/>
      <c r="H51" s="424"/>
      <c r="I51" s="55"/>
      <c r="J51" s="108"/>
      <c r="K51" s="108"/>
      <c r="L51" s="132"/>
      <c r="M51" s="142" t="str">
        <f t="shared" si="3"/>
        <v/>
      </c>
      <c r="N51" s="145" t="str">
        <f>IFERROR(IF(B51&lt;&gt;"",M51/IF(OR('Schritt 2a Wärmeverbr. Kat. 1-4'!D51="Bad - Freibad &lt; 1000 m2 Beckenfläche",'Schritt 2a Wärmeverbr. Kat. 1-4'!D51="Bad - Freibad 1000-2000 m2 Beckenfläche",'Schritt 2a Wärmeverbr. Kat. 1-4'!D51="Bad - Freibad &gt;2000 m2 Beckenfläche"),'Schritt 2a Wärmeverbr. Kat. 1-4'!G51,'Schritt 2a Wärmeverbr. Kat. 1-4'!F51),""),"")</f>
        <v/>
      </c>
      <c r="O51" s="101" t="str">
        <f>IFERROR(IF(OR('Schritt 2a Wärmeverbr. Kat. 1-4'!D51="",M51="",N51=""),"",$N51/VLOOKUP('Schritt 2a Wärmeverbr. Kat. 1-4'!D51,Gebäudekat.!$C$6:$E$72,3,FALSE)-1),"")</f>
        <v/>
      </c>
      <c r="P51" t="str">
        <f>IFERROR(VLOOKUP('Schritt 2b Stromverbr. Kat. 1-4'!$C51,Gebäudekat.!$C$6:$G$72,5,FALSE),"")</f>
        <v/>
      </c>
      <c r="Q51" t="str">
        <f>IF('Schritt 2b Stromverbr. Kat. 1-4'!L51&lt;&gt;"",1,"")</f>
        <v/>
      </c>
      <c r="R51" t="str">
        <f t="shared" si="2"/>
        <v/>
      </c>
    </row>
    <row r="52" spans="1:18" x14ac:dyDescent="0.25">
      <c r="A52" s="433">
        <f>'Schritt 2a Wärmeverbr. Kat. 1-4'!A52</f>
        <v>43</v>
      </c>
      <c r="B52" s="8" t="str">
        <f>IF('Schritt 2a Wärmeverbr. Kat. 1-4'!C52=0,"",'Schritt 2a Wärmeverbr. Kat. 1-4'!C52)</f>
        <v/>
      </c>
      <c r="C52" s="434" t="str">
        <f>IF('Schritt 2a Wärmeverbr. Kat. 1-4'!D52=0,"",'Schritt 2a Wärmeverbr. Kat. 1-4'!D52)</f>
        <v/>
      </c>
      <c r="D52" s="424"/>
      <c r="E52" s="61"/>
      <c r="F52" s="503"/>
      <c r="G52" s="425"/>
      <c r="H52" s="424"/>
      <c r="I52" s="55"/>
      <c r="J52" s="108"/>
      <c r="K52" s="108"/>
      <c r="L52" s="132"/>
      <c r="M52" s="142" t="str">
        <f t="shared" si="3"/>
        <v/>
      </c>
      <c r="N52" s="145" t="str">
        <f>IFERROR(IF(B52&lt;&gt;"",M52/IF(OR('Schritt 2a Wärmeverbr. Kat. 1-4'!D52="Bad - Freibad &lt; 1000 m2 Beckenfläche",'Schritt 2a Wärmeverbr. Kat. 1-4'!D52="Bad - Freibad 1000-2000 m2 Beckenfläche",'Schritt 2a Wärmeverbr. Kat. 1-4'!D52="Bad - Freibad &gt;2000 m2 Beckenfläche"),'Schritt 2a Wärmeverbr. Kat. 1-4'!G52,'Schritt 2a Wärmeverbr. Kat. 1-4'!F52),""),"")</f>
        <v/>
      </c>
      <c r="O52" s="101" t="str">
        <f>IFERROR(IF(OR('Schritt 2a Wärmeverbr. Kat. 1-4'!D52="",M52="",N52=""),"",$N52/VLOOKUP('Schritt 2a Wärmeverbr. Kat. 1-4'!D52,Gebäudekat.!$C$6:$E$72,3,FALSE)-1),"")</f>
        <v/>
      </c>
      <c r="P52" t="str">
        <f>IFERROR(VLOOKUP('Schritt 2b Stromverbr. Kat. 1-4'!$C52,Gebäudekat.!$C$6:$G$72,5,FALSE),"")</f>
        <v/>
      </c>
      <c r="Q52" t="str">
        <f>IF('Schritt 2b Stromverbr. Kat. 1-4'!L52&lt;&gt;"",1,"")</f>
        <v/>
      </c>
      <c r="R52" t="str">
        <f t="shared" si="2"/>
        <v/>
      </c>
    </row>
    <row r="53" spans="1:18" x14ac:dyDescent="0.25">
      <c r="A53" s="433">
        <f>'Schritt 2a Wärmeverbr. Kat. 1-4'!A53</f>
        <v>44</v>
      </c>
      <c r="B53" s="8" t="str">
        <f>IF('Schritt 2a Wärmeverbr. Kat. 1-4'!C53=0,"",'Schritt 2a Wärmeverbr. Kat. 1-4'!C53)</f>
        <v/>
      </c>
      <c r="C53" s="434" t="str">
        <f>IF('Schritt 2a Wärmeverbr. Kat. 1-4'!D53=0,"",'Schritt 2a Wärmeverbr. Kat. 1-4'!D53)</f>
        <v/>
      </c>
      <c r="D53" s="424"/>
      <c r="E53" s="61"/>
      <c r="F53" s="503"/>
      <c r="G53" s="425"/>
      <c r="H53" s="424"/>
      <c r="I53" s="55"/>
      <c r="J53" s="108"/>
      <c r="K53" s="108"/>
      <c r="L53" s="132"/>
      <c r="M53" s="142" t="str">
        <f t="shared" si="3"/>
        <v/>
      </c>
      <c r="N53" s="145" t="str">
        <f>IFERROR(IF(B53&lt;&gt;"",M53/IF(OR('Schritt 2a Wärmeverbr. Kat. 1-4'!D53="Bad - Freibad &lt; 1000 m2 Beckenfläche",'Schritt 2a Wärmeverbr. Kat. 1-4'!D53="Bad - Freibad 1000-2000 m2 Beckenfläche",'Schritt 2a Wärmeverbr. Kat. 1-4'!D53="Bad - Freibad &gt;2000 m2 Beckenfläche"),'Schritt 2a Wärmeverbr. Kat. 1-4'!G53,'Schritt 2a Wärmeverbr. Kat. 1-4'!F53),""),"")</f>
        <v/>
      </c>
      <c r="O53" s="101" t="str">
        <f>IFERROR(IF(OR('Schritt 2a Wärmeverbr. Kat. 1-4'!D53="",M53="",N53=""),"",$N53/VLOOKUP('Schritt 2a Wärmeverbr. Kat. 1-4'!D53,Gebäudekat.!$C$6:$E$72,3,FALSE)-1),"")</f>
        <v/>
      </c>
      <c r="P53" t="str">
        <f>IFERROR(VLOOKUP('Schritt 2b Stromverbr. Kat. 1-4'!$C53,Gebäudekat.!$C$6:$G$72,5,FALSE),"")</f>
        <v/>
      </c>
      <c r="Q53" t="str">
        <f>IF('Schritt 2b Stromverbr. Kat. 1-4'!L53&lt;&gt;"",1,"")</f>
        <v/>
      </c>
      <c r="R53" t="str">
        <f t="shared" si="2"/>
        <v/>
      </c>
    </row>
    <row r="54" spans="1:18" x14ac:dyDescent="0.25">
      <c r="A54" s="433">
        <f>'Schritt 2a Wärmeverbr. Kat. 1-4'!A54</f>
        <v>45</v>
      </c>
      <c r="B54" s="8" t="str">
        <f>IF('Schritt 2a Wärmeverbr. Kat. 1-4'!C54=0,"",'Schritt 2a Wärmeverbr. Kat. 1-4'!C54)</f>
        <v/>
      </c>
      <c r="C54" s="434" t="str">
        <f>IF('Schritt 2a Wärmeverbr. Kat. 1-4'!D54=0,"",'Schritt 2a Wärmeverbr. Kat. 1-4'!D54)</f>
        <v/>
      </c>
      <c r="D54" s="424"/>
      <c r="E54" s="61"/>
      <c r="F54" s="503"/>
      <c r="G54" s="425"/>
      <c r="H54" s="424"/>
      <c r="I54" s="55"/>
      <c r="J54" s="108"/>
      <c r="K54" s="108"/>
      <c r="L54" s="132"/>
      <c r="M54" s="142" t="str">
        <f t="shared" si="3"/>
        <v/>
      </c>
      <c r="N54" s="145" t="str">
        <f>IFERROR(IF(B54&lt;&gt;"",M54/IF(OR('Schritt 2a Wärmeverbr. Kat. 1-4'!D54="Bad - Freibad &lt; 1000 m2 Beckenfläche",'Schritt 2a Wärmeverbr. Kat. 1-4'!D54="Bad - Freibad 1000-2000 m2 Beckenfläche",'Schritt 2a Wärmeverbr. Kat. 1-4'!D54="Bad - Freibad &gt;2000 m2 Beckenfläche"),'Schritt 2a Wärmeverbr. Kat. 1-4'!G54,'Schritt 2a Wärmeverbr. Kat. 1-4'!F54),""),"")</f>
        <v/>
      </c>
      <c r="O54" s="101" t="str">
        <f>IFERROR(IF(OR('Schritt 2a Wärmeverbr. Kat. 1-4'!D54="",M54="",N54=""),"",$N54/VLOOKUP('Schritt 2a Wärmeverbr. Kat. 1-4'!D54,Gebäudekat.!$C$6:$E$72,3,FALSE)-1),"")</f>
        <v/>
      </c>
      <c r="P54" t="str">
        <f>IFERROR(VLOOKUP('Schritt 2b Stromverbr. Kat. 1-4'!$C54,Gebäudekat.!$C$6:$G$72,5,FALSE),"")</f>
        <v/>
      </c>
      <c r="Q54" t="str">
        <f>IF('Schritt 2b Stromverbr. Kat. 1-4'!L54&lt;&gt;"",1,"")</f>
        <v/>
      </c>
      <c r="R54" t="str">
        <f t="shared" si="2"/>
        <v/>
      </c>
    </row>
    <row r="55" spans="1:18" x14ac:dyDescent="0.25">
      <c r="A55" s="433">
        <f>'Schritt 2a Wärmeverbr. Kat. 1-4'!A55</f>
        <v>46</v>
      </c>
      <c r="B55" s="8" t="str">
        <f>IF('Schritt 2a Wärmeverbr. Kat. 1-4'!C55=0,"",'Schritt 2a Wärmeverbr. Kat. 1-4'!C55)</f>
        <v/>
      </c>
      <c r="C55" s="434" t="str">
        <f>IF('Schritt 2a Wärmeverbr. Kat. 1-4'!D55=0,"",'Schritt 2a Wärmeverbr. Kat. 1-4'!D55)</f>
        <v/>
      </c>
      <c r="D55" s="424"/>
      <c r="E55" s="61"/>
      <c r="F55" s="503"/>
      <c r="G55" s="425"/>
      <c r="H55" s="424"/>
      <c r="I55" s="55"/>
      <c r="J55" s="108"/>
      <c r="K55" s="108"/>
      <c r="L55" s="132"/>
      <c r="M55" s="142" t="str">
        <f t="shared" si="3"/>
        <v/>
      </c>
      <c r="N55" s="145" t="str">
        <f>IFERROR(IF(B55&lt;&gt;"",M55/IF(OR('Schritt 2a Wärmeverbr. Kat. 1-4'!D55="Bad - Freibad &lt; 1000 m2 Beckenfläche",'Schritt 2a Wärmeverbr. Kat. 1-4'!D55="Bad - Freibad 1000-2000 m2 Beckenfläche",'Schritt 2a Wärmeverbr. Kat. 1-4'!D55="Bad - Freibad &gt;2000 m2 Beckenfläche"),'Schritt 2a Wärmeverbr. Kat. 1-4'!G55,'Schritt 2a Wärmeverbr. Kat. 1-4'!F55),""),"")</f>
        <v/>
      </c>
      <c r="O55" s="101" t="str">
        <f>IFERROR(IF(OR('Schritt 2a Wärmeverbr. Kat. 1-4'!D55="",M55="",N55=""),"",$N55/VLOOKUP('Schritt 2a Wärmeverbr. Kat. 1-4'!D55,Gebäudekat.!$C$6:$E$72,3,FALSE)-1),"")</f>
        <v/>
      </c>
      <c r="P55" t="str">
        <f>IFERROR(VLOOKUP('Schritt 2b Stromverbr. Kat. 1-4'!$C55,Gebäudekat.!$C$6:$G$72,5,FALSE),"")</f>
        <v/>
      </c>
      <c r="Q55" t="str">
        <f>IF('Schritt 2b Stromverbr. Kat. 1-4'!L55&lt;&gt;"",1,"")</f>
        <v/>
      </c>
      <c r="R55" t="str">
        <f t="shared" si="2"/>
        <v/>
      </c>
    </row>
    <row r="56" spans="1:18" x14ac:dyDescent="0.25">
      <c r="A56" s="433">
        <f>'Schritt 2a Wärmeverbr. Kat. 1-4'!A56</f>
        <v>47</v>
      </c>
      <c r="B56" s="8" t="str">
        <f>IF('Schritt 2a Wärmeverbr. Kat. 1-4'!C56=0,"",'Schritt 2a Wärmeverbr. Kat. 1-4'!C56)</f>
        <v/>
      </c>
      <c r="C56" s="434" t="str">
        <f>IF('Schritt 2a Wärmeverbr. Kat. 1-4'!D56=0,"",'Schritt 2a Wärmeverbr. Kat. 1-4'!D56)</f>
        <v/>
      </c>
      <c r="D56" s="424"/>
      <c r="E56" s="61"/>
      <c r="F56" s="503"/>
      <c r="G56" s="425"/>
      <c r="H56" s="424"/>
      <c r="I56" s="55"/>
      <c r="J56" s="108"/>
      <c r="K56" s="108"/>
      <c r="L56" s="132"/>
      <c r="M56" s="142" t="str">
        <f t="shared" si="3"/>
        <v/>
      </c>
      <c r="N56" s="145" t="str">
        <f>IFERROR(IF(B56&lt;&gt;"",M56/IF(OR('Schritt 2a Wärmeverbr. Kat. 1-4'!D56="Bad - Freibad &lt; 1000 m2 Beckenfläche",'Schritt 2a Wärmeverbr. Kat. 1-4'!D56="Bad - Freibad 1000-2000 m2 Beckenfläche",'Schritt 2a Wärmeverbr. Kat. 1-4'!D56="Bad - Freibad &gt;2000 m2 Beckenfläche"),'Schritt 2a Wärmeverbr. Kat. 1-4'!G56,'Schritt 2a Wärmeverbr. Kat. 1-4'!F56),""),"")</f>
        <v/>
      </c>
      <c r="O56" s="101" t="str">
        <f>IFERROR(IF(OR('Schritt 2a Wärmeverbr. Kat. 1-4'!D56="",M56="",N56=""),"",$N56/VLOOKUP('Schritt 2a Wärmeverbr. Kat. 1-4'!D56,Gebäudekat.!$C$6:$E$72,3,FALSE)-1),"")</f>
        <v/>
      </c>
      <c r="P56" t="str">
        <f>IFERROR(VLOOKUP('Schritt 2b Stromverbr. Kat. 1-4'!$C56,Gebäudekat.!$C$6:$G$72,5,FALSE),"")</f>
        <v/>
      </c>
      <c r="Q56" t="str">
        <f>IF('Schritt 2b Stromverbr. Kat. 1-4'!L56&lt;&gt;"",1,"")</f>
        <v/>
      </c>
      <c r="R56" t="str">
        <f t="shared" si="2"/>
        <v/>
      </c>
    </row>
    <row r="57" spans="1:18" x14ac:dyDescent="0.25">
      <c r="A57" s="433">
        <f>'Schritt 2a Wärmeverbr. Kat. 1-4'!A57</f>
        <v>48</v>
      </c>
      <c r="B57" s="8" t="str">
        <f>IF('Schritt 2a Wärmeverbr. Kat. 1-4'!C57=0,"",'Schritt 2a Wärmeverbr. Kat. 1-4'!C57)</f>
        <v/>
      </c>
      <c r="C57" s="434" t="str">
        <f>IF('Schritt 2a Wärmeverbr. Kat. 1-4'!D57=0,"",'Schritt 2a Wärmeverbr. Kat. 1-4'!D57)</f>
        <v/>
      </c>
      <c r="D57" s="424"/>
      <c r="E57" s="61"/>
      <c r="F57" s="503"/>
      <c r="G57" s="425"/>
      <c r="H57" s="424"/>
      <c r="I57" s="55"/>
      <c r="J57" s="108"/>
      <c r="K57" s="108"/>
      <c r="L57" s="132"/>
      <c r="M57" s="142" t="str">
        <f t="shared" si="3"/>
        <v/>
      </c>
      <c r="N57" s="145" t="str">
        <f>IFERROR(IF(B57&lt;&gt;"",M57/IF(OR('Schritt 2a Wärmeverbr. Kat. 1-4'!D57="Bad - Freibad &lt; 1000 m2 Beckenfläche",'Schritt 2a Wärmeverbr. Kat. 1-4'!D57="Bad - Freibad 1000-2000 m2 Beckenfläche",'Schritt 2a Wärmeverbr. Kat. 1-4'!D57="Bad - Freibad &gt;2000 m2 Beckenfläche"),'Schritt 2a Wärmeverbr. Kat. 1-4'!G57,'Schritt 2a Wärmeverbr. Kat. 1-4'!F57),""),"")</f>
        <v/>
      </c>
      <c r="O57" s="101" t="str">
        <f>IFERROR(IF(OR('Schritt 2a Wärmeverbr. Kat. 1-4'!D57="",M57="",N57=""),"",$N57/VLOOKUP('Schritt 2a Wärmeverbr. Kat. 1-4'!D57,Gebäudekat.!$C$6:$E$72,3,FALSE)-1),"")</f>
        <v/>
      </c>
      <c r="P57" t="str">
        <f>IFERROR(VLOOKUP('Schritt 2b Stromverbr. Kat. 1-4'!$C57,Gebäudekat.!$C$6:$G$72,5,FALSE),"")</f>
        <v/>
      </c>
      <c r="Q57" t="str">
        <f>IF('Schritt 2b Stromverbr. Kat. 1-4'!L57&lt;&gt;"",1,"")</f>
        <v/>
      </c>
      <c r="R57" t="str">
        <f t="shared" si="2"/>
        <v/>
      </c>
    </row>
    <row r="58" spans="1:18" x14ac:dyDescent="0.25">
      <c r="A58" s="433">
        <f>'Schritt 2a Wärmeverbr. Kat. 1-4'!A58</f>
        <v>49</v>
      </c>
      <c r="B58" s="8" t="str">
        <f>IF('Schritt 2a Wärmeverbr. Kat. 1-4'!C58=0,"",'Schritt 2a Wärmeverbr. Kat. 1-4'!C58)</f>
        <v/>
      </c>
      <c r="C58" s="434" t="str">
        <f>IF('Schritt 2a Wärmeverbr. Kat. 1-4'!D58=0,"",'Schritt 2a Wärmeverbr. Kat. 1-4'!D58)</f>
        <v/>
      </c>
      <c r="D58" s="424"/>
      <c r="E58" s="61"/>
      <c r="F58" s="503"/>
      <c r="G58" s="425"/>
      <c r="H58" s="424"/>
      <c r="I58" s="55"/>
      <c r="J58" s="108"/>
      <c r="K58" s="108"/>
      <c r="L58" s="132"/>
      <c r="M58" s="142" t="str">
        <f t="shared" si="3"/>
        <v/>
      </c>
      <c r="N58" s="145" t="str">
        <f>IFERROR(IF(B58&lt;&gt;"",M58/IF(OR('Schritt 2a Wärmeverbr. Kat. 1-4'!D58="Bad - Freibad &lt; 1000 m2 Beckenfläche",'Schritt 2a Wärmeverbr. Kat. 1-4'!D58="Bad - Freibad 1000-2000 m2 Beckenfläche",'Schritt 2a Wärmeverbr. Kat. 1-4'!D58="Bad - Freibad &gt;2000 m2 Beckenfläche"),'Schritt 2a Wärmeverbr. Kat. 1-4'!G58,'Schritt 2a Wärmeverbr. Kat. 1-4'!F58),""),"")</f>
        <v/>
      </c>
      <c r="O58" s="101" t="str">
        <f>IFERROR(IF(OR('Schritt 2a Wärmeverbr. Kat. 1-4'!D58="",M58="",N58=""),"",$N58/VLOOKUP('Schritt 2a Wärmeverbr. Kat. 1-4'!D58,Gebäudekat.!$C$6:$E$72,3,FALSE)-1),"")</f>
        <v/>
      </c>
      <c r="P58" t="str">
        <f>IFERROR(VLOOKUP('Schritt 2b Stromverbr. Kat. 1-4'!$C58,Gebäudekat.!$C$6:$G$72,5,FALSE),"")</f>
        <v/>
      </c>
      <c r="Q58" t="str">
        <f>IF('Schritt 2b Stromverbr. Kat. 1-4'!L58&lt;&gt;"",1,"")</f>
        <v/>
      </c>
      <c r="R58" t="str">
        <f t="shared" si="2"/>
        <v/>
      </c>
    </row>
    <row r="59" spans="1:18" x14ac:dyDescent="0.25">
      <c r="A59" s="433">
        <f>'Schritt 2a Wärmeverbr. Kat. 1-4'!A59</f>
        <v>50</v>
      </c>
      <c r="B59" s="8" t="str">
        <f>IF('Schritt 2a Wärmeverbr. Kat. 1-4'!C59=0,"",'Schritt 2a Wärmeverbr. Kat. 1-4'!C59)</f>
        <v/>
      </c>
      <c r="C59" s="434" t="str">
        <f>IF('Schritt 2a Wärmeverbr. Kat. 1-4'!D59=0,"",'Schritt 2a Wärmeverbr. Kat. 1-4'!D59)</f>
        <v/>
      </c>
      <c r="D59" s="424"/>
      <c r="E59" s="61"/>
      <c r="F59" s="503"/>
      <c r="G59" s="425"/>
      <c r="H59" s="424"/>
      <c r="I59" s="55"/>
      <c r="J59" s="108"/>
      <c r="K59" s="108"/>
      <c r="L59" s="132"/>
      <c r="M59" s="142" t="str">
        <f t="shared" si="3"/>
        <v/>
      </c>
      <c r="N59" s="145" t="str">
        <f>IFERROR(IF(B59&lt;&gt;"",M59/IF(OR('Schritt 2a Wärmeverbr. Kat. 1-4'!D59="Bad - Freibad &lt; 1000 m2 Beckenfläche",'Schritt 2a Wärmeverbr. Kat. 1-4'!D59="Bad - Freibad 1000-2000 m2 Beckenfläche",'Schritt 2a Wärmeverbr. Kat. 1-4'!D59="Bad - Freibad &gt;2000 m2 Beckenfläche"),'Schritt 2a Wärmeverbr. Kat. 1-4'!G59,'Schritt 2a Wärmeverbr. Kat. 1-4'!F59),""),"")</f>
        <v/>
      </c>
      <c r="O59" s="101" t="str">
        <f>IFERROR(IF(OR('Schritt 2a Wärmeverbr. Kat. 1-4'!D59="",M59="",N59=""),"",$N59/VLOOKUP('Schritt 2a Wärmeverbr. Kat. 1-4'!D59,Gebäudekat.!$C$6:$E$72,3,FALSE)-1),"")</f>
        <v/>
      </c>
      <c r="P59" t="str">
        <f>IFERROR(VLOOKUP('Schritt 2b Stromverbr. Kat. 1-4'!$C59,Gebäudekat.!$C$6:$G$72,5,FALSE),"")</f>
        <v/>
      </c>
      <c r="Q59" t="str">
        <f>IF('Schritt 2b Stromverbr. Kat. 1-4'!L59&lt;&gt;"",1,"")</f>
        <v/>
      </c>
      <c r="R59" t="str">
        <f t="shared" si="2"/>
        <v/>
      </c>
    </row>
    <row r="60" spans="1:18" x14ac:dyDescent="0.25">
      <c r="A60" s="433">
        <f>'Schritt 2a Wärmeverbr. Kat. 1-4'!A60</f>
        <v>51</v>
      </c>
      <c r="B60" s="8" t="str">
        <f>IF('Schritt 2a Wärmeverbr. Kat. 1-4'!C60=0,"",'Schritt 2a Wärmeverbr. Kat. 1-4'!C60)</f>
        <v/>
      </c>
      <c r="C60" s="434" t="str">
        <f>IF('Schritt 2a Wärmeverbr. Kat. 1-4'!D60=0,"",'Schritt 2a Wärmeverbr. Kat. 1-4'!D60)</f>
        <v/>
      </c>
      <c r="D60" s="424"/>
      <c r="E60" s="61"/>
      <c r="F60" s="503"/>
      <c r="G60" s="425"/>
      <c r="H60" s="424"/>
      <c r="I60" s="55"/>
      <c r="J60" s="108"/>
      <c r="K60" s="108"/>
      <c r="L60" s="132"/>
      <c r="M60" s="142" t="str">
        <f t="shared" si="3"/>
        <v/>
      </c>
      <c r="N60" s="145" t="str">
        <f>IFERROR(IF(B60&lt;&gt;"",M60/IF(OR('Schritt 2a Wärmeverbr. Kat. 1-4'!D60="Bad - Freibad &lt; 1000 m2 Beckenfläche",'Schritt 2a Wärmeverbr. Kat. 1-4'!D60="Bad - Freibad 1000-2000 m2 Beckenfläche",'Schritt 2a Wärmeverbr. Kat. 1-4'!D60="Bad - Freibad &gt;2000 m2 Beckenfläche"),'Schritt 2a Wärmeverbr. Kat. 1-4'!G60,'Schritt 2a Wärmeverbr. Kat. 1-4'!F60),""),"")</f>
        <v/>
      </c>
      <c r="O60" s="101" t="str">
        <f>IFERROR(IF(OR('Schritt 2a Wärmeverbr. Kat. 1-4'!D60="",M60="",N60=""),"",$N60/VLOOKUP('Schritt 2a Wärmeverbr. Kat. 1-4'!D60,Gebäudekat.!$C$6:$E$72,3,FALSE)-1),"")</f>
        <v/>
      </c>
      <c r="P60" t="str">
        <f>IFERROR(VLOOKUP('Schritt 2b Stromverbr. Kat. 1-4'!$C60,Gebäudekat.!$C$6:$G$72,5,FALSE),"")</f>
        <v/>
      </c>
      <c r="Q60" t="str">
        <f>IF('Schritt 2b Stromverbr. Kat. 1-4'!L60&lt;&gt;"",1,"")</f>
        <v/>
      </c>
      <c r="R60" t="str">
        <f t="shared" si="2"/>
        <v/>
      </c>
    </row>
    <row r="61" spans="1:18" x14ac:dyDescent="0.25">
      <c r="A61" s="433">
        <f>'Schritt 2a Wärmeverbr. Kat. 1-4'!A61</f>
        <v>52</v>
      </c>
      <c r="B61" s="8" t="str">
        <f>IF('Schritt 2a Wärmeverbr. Kat. 1-4'!C61=0,"",'Schritt 2a Wärmeverbr. Kat. 1-4'!C61)</f>
        <v/>
      </c>
      <c r="C61" s="434" t="str">
        <f>IF('Schritt 2a Wärmeverbr. Kat. 1-4'!D61=0,"",'Schritt 2a Wärmeverbr. Kat. 1-4'!D61)</f>
        <v/>
      </c>
      <c r="D61" s="424"/>
      <c r="E61" s="61"/>
      <c r="F61" s="503"/>
      <c r="G61" s="425"/>
      <c r="H61" s="424"/>
      <c r="I61" s="55"/>
      <c r="J61" s="108"/>
      <c r="K61" s="108"/>
      <c r="L61" s="132"/>
      <c r="M61" s="142" t="str">
        <f t="shared" si="3"/>
        <v/>
      </c>
      <c r="N61" s="145" t="str">
        <f>IFERROR(IF(B61&lt;&gt;"",M61/IF(OR('Schritt 2a Wärmeverbr. Kat. 1-4'!D61="Bad - Freibad &lt; 1000 m2 Beckenfläche",'Schritt 2a Wärmeverbr. Kat. 1-4'!D61="Bad - Freibad 1000-2000 m2 Beckenfläche",'Schritt 2a Wärmeverbr. Kat. 1-4'!D61="Bad - Freibad &gt;2000 m2 Beckenfläche"),'Schritt 2a Wärmeverbr. Kat. 1-4'!G61,'Schritt 2a Wärmeverbr. Kat. 1-4'!F61),""),"")</f>
        <v/>
      </c>
      <c r="O61" s="101" t="str">
        <f>IFERROR(IF(OR('Schritt 2a Wärmeverbr. Kat. 1-4'!D61="",M61="",N61=""),"",$N61/VLOOKUP('Schritt 2a Wärmeverbr. Kat. 1-4'!D61,Gebäudekat.!$C$6:$E$72,3,FALSE)-1),"")</f>
        <v/>
      </c>
      <c r="P61" t="str">
        <f>IFERROR(VLOOKUP('Schritt 2b Stromverbr. Kat. 1-4'!$C61,Gebäudekat.!$C$6:$G$72,5,FALSE),"")</f>
        <v/>
      </c>
      <c r="Q61" t="str">
        <f>IF('Schritt 2b Stromverbr. Kat. 1-4'!L61&lt;&gt;"",1,"")</f>
        <v/>
      </c>
      <c r="R61" t="str">
        <f t="shared" si="2"/>
        <v/>
      </c>
    </row>
    <row r="62" spans="1:18" x14ac:dyDescent="0.25">
      <c r="A62" s="433">
        <f>'Schritt 2a Wärmeverbr. Kat. 1-4'!A62</f>
        <v>53</v>
      </c>
      <c r="B62" s="8" t="str">
        <f>IF('Schritt 2a Wärmeverbr. Kat. 1-4'!C62=0,"",'Schritt 2a Wärmeverbr. Kat. 1-4'!C62)</f>
        <v/>
      </c>
      <c r="C62" s="434" t="str">
        <f>IF('Schritt 2a Wärmeverbr. Kat. 1-4'!D62=0,"",'Schritt 2a Wärmeverbr. Kat. 1-4'!D62)</f>
        <v/>
      </c>
      <c r="D62" s="424"/>
      <c r="E62" s="61"/>
      <c r="F62" s="503"/>
      <c r="G62" s="425"/>
      <c r="H62" s="424"/>
      <c r="I62" s="55"/>
      <c r="J62" s="108"/>
      <c r="K62" s="108"/>
      <c r="L62" s="132"/>
      <c r="M62" s="142" t="str">
        <f t="shared" si="3"/>
        <v/>
      </c>
      <c r="N62" s="145" t="str">
        <f>IFERROR(IF(B62&lt;&gt;"",M62/IF(OR('Schritt 2a Wärmeverbr. Kat. 1-4'!D62="Bad - Freibad &lt; 1000 m2 Beckenfläche",'Schritt 2a Wärmeverbr. Kat. 1-4'!D62="Bad - Freibad 1000-2000 m2 Beckenfläche",'Schritt 2a Wärmeverbr. Kat. 1-4'!D62="Bad - Freibad &gt;2000 m2 Beckenfläche"),'Schritt 2a Wärmeverbr. Kat. 1-4'!G62,'Schritt 2a Wärmeverbr. Kat. 1-4'!F62),""),"")</f>
        <v/>
      </c>
      <c r="O62" s="101" t="str">
        <f>IFERROR(IF(OR('Schritt 2a Wärmeverbr. Kat. 1-4'!D62="",M62="",N62=""),"",$N62/VLOOKUP('Schritt 2a Wärmeverbr. Kat. 1-4'!D62,Gebäudekat.!$C$6:$E$72,3,FALSE)-1),"")</f>
        <v/>
      </c>
      <c r="P62" t="str">
        <f>IFERROR(VLOOKUP('Schritt 2b Stromverbr. Kat. 1-4'!$C62,Gebäudekat.!$C$6:$G$72,5,FALSE),"")</f>
        <v/>
      </c>
      <c r="Q62" t="str">
        <f>IF('Schritt 2b Stromverbr. Kat. 1-4'!L62&lt;&gt;"",1,"")</f>
        <v/>
      </c>
      <c r="R62" t="str">
        <f t="shared" si="2"/>
        <v/>
      </c>
    </row>
    <row r="63" spans="1:18" x14ac:dyDescent="0.25">
      <c r="A63" s="433">
        <f>'Schritt 2a Wärmeverbr. Kat. 1-4'!A63</f>
        <v>54</v>
      </c>
      <c r="B63" s="8" t="str">
        <f>IF('Schritt 2a Wärmeverbr. Kat. 1-4'!C63=0,"",'Schritt 2a Wärmeverbr. Kat. 1-4'!C63)</f>
        <v/>
      </c>
      <c r="C63" s="434" t="str">
        <f>IF('Schritt 2a Wärmeverbr. Kat. 1-4'!D63=0,"",'Schritt 2a Wärmeverbr. Kat. 1-4'!D63)</f>
        <v/>
      </c>
      <c r="D63" s="424"/>
      <c r="E63" s="61"/>
      <c r="F63" s="503"/>
      <c r="G63" s="425"/>
      <c r="H63" s="424"/>
      <c r="I63" s="55"/>
      <c r="J63" s="108"/>
      <c r="K63" s="108"/>
      <c r="L63" s="132"/>
      <c r="M63" s="142" t="str">
        <f t="shared" si="3"/>
        <v/>
      </c>
      <c r="N63" s="145" t="str">
        <f>IFERROR(IF(B63&lt;&gt;"",M63/IF(OR('Schritt 2a Wärmeverbr. Kat. 1-4'!D63="Bad - Freibad &lt; 1000 m2 Beckenfläche",'Schritt 2a Wärmeverbr. Kat. 1-4'!D63="Bad - Freibad 1000-2000 m2 Beckenfläche",'Schritt 2a Wärmeverbr. Kat. 1-4'!D63="Bad - Freibad &gt;2000 m2 Beckenfläche"),'Schritt 2a Wärmeverbr. Kat. 1-4'!G63,'Schritt 2a Wärmeverbr. Kat. 1-4'!F63),""),"")</f>
        <v/>
      </c>
      <c r="O63" s="101" t="str">
        <f>IFERROR(IF(OR('Schritt 2a Wärmeverbr. Kat. 1-4'!D63="",M63="",N63=""),"",$N63/VLOOKUP('Schritt 2a Wärmeverbr. Kat. 1-4'!D63,Gebäudekat.!$C$6:$E$72,3,FALSE)-1),"")</f>
        <v/>
      </c>
      <c r="P63" t="str">
        <f>IFERROR(VLOOKUP('Schritt 2b Stromverbr. Kat. 1-4'!$C63,Gebäudekat.!$C$6:$G$72,5,FALSE),"")</f>
        <v/>
      </c>
      <c r="Q63" t="str">
        <f>IF('Schritt 2b Stromverbr. Kat. 1-4'!L63&lt;&gt;"",1,"")</f>
        <v/>
      </c>
      <c r="R63" t="str">
        <f t="shared" si="2"/>
        <v/>
      </c>
    </row>
    <row r="64" spans="1:18" x14ac:dyDescent="0.25">
      <c r="A64" s="433">
        <f>'Schritt 2a Wärmeverbr. Kat. 1-4'!A64</f>
        <v>55</v>
      </c>
      <c r="B64" s="8" t="str">
        <f>IF('Schritt 2a Wärmeverbr. Kat. 1-4'!C64=0,"",'Schritt 2a Wärmeverbr. Kat. 1-4'!C64)</f>
        <v/>
      </c>
      <c r="C64" s="434" t="str">
        <f>IF('Schritt 2a Wärmeverbr. Kat. 1-4'!D64=0,"",'Schritt 2a Wärmeverbr. Kat. 1-4'!D64)</f>
        <v/>
      </c>
      <c r="D64" s="424"/>
      <c r="E64" s="61"/>
      <c r="F64" s="503"/>
      <c r="G64" s="425"/>
      <c r="H64" s="424"/>
      <c r="I64" s="55"/>
      <c r="J64" s="108"/>
      <c r="K64" s="108"/>
      <c r="L64" s="132"/>
      <c r="M64" s="142" t="str">
        <f t="shared" si="3"/>
        <v/>
      </c>
      <c r="N64" s="145" t="str">
        <f>IFERROR(IF(B64&lt;&gt;"",M64/IF(OR('Schritt 2a Wärmeverbr. Kat. 1-4'!D64="Bad - Freibad &lt; 1000 m2 Beckenfläche",'Schritt 2a Wärmeverbr. Kat. 1-4'!D64="Bad - Freibad 1000-2000 m2 Beckenfläche",'Schritt 2a Wärmeverbr. Kat. 1-4'!D64="Bad - Freibad &gt;2000 m2 Beckenfläche"),'Schritt 2a Wärmeverbr. Kat. 1-4'!G64,'Schritt 2a Wärmeverbr. Kat. 1-4'!F64),""),"")</f>
        <v/>
      </c>
      <c r="O64" s="101" t="str">
        <f>IFERROR(IF(OR('Schritt 2a Wärmeverbr. Kat. 1-4'!D64="",M64="",N64=""),"",$N64/VLOOKUP('Schritt 2a Wärmeverbr. Kat. 1-4'!D64,Gebäudekat.!$C$6:$E$72,3,FALSE)-1),"")</f>
        <v/>
      </c>
      <c r="P64" t="str">
        <f>IFERROR(VLOOKUP('Schritt 2b Stromverbr. Kat. 1-4'!$C64,Gebäudekat.!$C$6:$G$72,5,FALSE),"")</f>
        <v/>
      </c>
      <c r="Q64" t="str">
        <f>IF('Schritt 2b Stromverbr. Kat. 1-4'!L64&lt;&gt;"",1,"")</f>
        <v/>
      </c>
      <c r="R64" t="str">
        <f t="shared" si="2"/>
        <v/>
      </c>
    </row>
    <row r="65" spans="1:18" x14ac:dyDescent="0.25">
      <c r="A65" s="433">
        <f>'Schritt 2a Wärmeverbr. Kat. 1-4'!A65</f>
        <v>56</v>
      </c>
      <c r="B65" s="8" t="str">
        <f>IF('Schritt 2a Wärmeverbr. Kat. 1-4'!C65=0,"",'Schritt 2a Wärmeverbr. Kat. 1-4'!C65)</f>
        <v/>
      </c>
      <c r="C65" s="434" t="str">
        <f>IF('Schritt 2a Wärmeverbr. Kat. 1-4'!D65=0,"",'Schritt 2a Wärmeverbr. Kat. 1-4'!D65)</f>
        <v/>
      </c>
      <c r="D65" s="424"/>
      <c r="E65" s="61"/>
      <c r="F65" s="503"/>
      <c r="G65" s="425"/>
      <c r="H65" s="424"/>
      <c r="I65" s="55"/>
      <c r="J65" s="108"/>
      <c r="K65" s="108"/>
      <c r="L65" s="132"/>
      <c r="M65" s="142" t="str">
        <f t="shared" si="3"/>
        <v/>
      </c>
      <c r="N65" s="145" t="str">
        <f>IFERROR(IF(B65&lt;&gt;"",M65/IF(OR('Schritt 2a Wärmeverbr. Kat. 1-4'!D65="Bad - Freibad &lt; 1000 m2 Beckenfläche",'Schritt 2a Wärmeverbr. Kat. 1-4'!D65="Bad - Freibad 1000-2000 m2 Beckenfläche",'Schritt 2a Wärmeverbr. Kat. 1-4'!D65="Bad - Freibad &gt;2000 m2 Beckenfläche"),'Schritt 2a Wärmeverbr. Kat. 1-4'!G65,'Schritt 2a Wärmeverbr. Kat. 1-4'!F65),""),"")</f>
        <v/>
      </c>
      <c r="O65" s="101" t="str">
        <f>IFERROR(IF(OR('Schritt 2a Wärmeverbr. Kat. 1-4'!D65="",M65="",N65=""),"",$N65/VLOOKUP('Schritt 2a Wärmeverbr. Kat. 1-4'!D65,Gebäudekat.!$C$6:$E$72,3,FALSE)-1),"")</f>
        <v/>
      </c>
      <c r="P65" t="str">
        <f>IFERROR(VLOOKUP('Schritt 2b Stromverbr. Kat. 1-4'!$C65,Gebäudekat.!$C$6:$G$72,5,FALSE),"")</f>
        <v/>
      </c>
      <c r="Q65" t="str">
        <f>IF('Schritt 2b Stromverbr. Kat. 1-4'!L65&lt;&gt;"",1,"")</f>
        <v/>
      </c>
      <c r="R65" t="str">
        <f t="shared" si="2"/>
        <v/>
      </c>
    </row>
    <row r="66" spans="1:18" x14ac:dyDescent="0.25">
      <c r="A66" s="433">
        <f>'Schritt 2a Wärmeverbr. Kat. 1-4'!A66</f>
        <v>57</v>
      </c>
      <c r="B66" s="8" t="str">
        <f>IF('Schritt 2a Wärmeverbr. Kat. 1-4'!C66=0,"",'Schritt 2a Wärmeverbr. Kat. 1-4'!C66)</f>
        <v/>
      </c>
      <c r="C66" s="434" t="str">
        <f>IF('Schritt 2a Wärmeverbr. Kat. 1-4'!D66=0,"",'Schritt 2a Wärmeverbr. Kat. 1-4'!D66)</f>
        <v/>
      </c>
      <c r="D66" s="424"/>
      <c r="E66" s="61"/>
      <c r="F66" s="503"/>
      <c r="G66" s="425"/>
      <c r="H66" s="424"/>
      <c r="I66" s="55"/>
      <c r="J66" s="108"/>
      <c r="K66" s="108"/>
      <c r="L66" s="132"/>
      <c r="M66" s="142" t="str">
        <f t="shared" si="3"/>
        <v/>
      </c>
      <c r="N66" s="145" t="str">
        <f>IFERROR(IF(B66&lt;&gt;"",M66/IF(OR('Schritt 2a Wärmeverbr. Kat. 1-4'!D66="Bad - Freibad &lt; 1000 m2 Beckenfläche",'Schritt 2a Wärmeverbr. Kat. 1-4'!D66="Bad - Freibad 1000-2000 m2 Beckenfläche",'Schritt 2a Wärmeverbr. Kat. 1-4'!D66="Bad - Freibad &gt;2000 m2 Beckenfläche"),'Schritt 2a Wärmeverbr. Kat. 1-4'!G66,'Schritt 2a Wärmeverbr. Kat. 1-4'!F66),""),"")</f>
        <v/>
      </c>
      <c r="O66" s="101" t="str">
        <f>IFERROR(IF(OR('Schritt 2a Wärmeverbr. Kat. 1-4'!D66="",M66="",N66=""),"",$N66/VLOOKUP('Schritt 2a Wärmeverbr. Kat. 1-4'!D66,Gebäudekat.!$C$6:$E$72,3,FALSE)-1),"")</f>
        <v/>
      </c>
      <c r="P66" t="str">
        <f>IFERROR(VLOOKUP('Schritt 2b Stromverbr. Kat. 1-4'!$C66,Gebäudekat.!$C$6:$G$72,5,FALSE),"")</f>
        <v/>
      </c>
      <c r="Q66" t="str">
        <f>IF('Schritt 2b Stromverbr. Kat. 1-4'!L66&lt;&gt;"",1,"")</f>
        <v/>
      </c>
      <c r="R66" t="str">
        <f t="shared" si="2"/>
        <v/>
      </c>
    </row>
    <row r="67" spans="1:18" x14ac:dyDescent="0.25">
      <c r="A67" s="433">
        <f>'Schritt 2a Wärmeverbr. Kat. 1-4'!A67</f>
        <v>58</v>
      </c>
      <c r="B67" s="8" t="str">
        <f>IF('Schritt 2a Wärmeverbr. Kat. 1-4'!C67=0,"",'Schritt 2a Wärmeverbr. Kat. 1-4'!C67)</f>
        <v/>
      </c>
      <c r="C67" s="434" t="str">
        <f>IF('Schritt 2a Wärmeverbr. Kat. 1-4'!D67=0,"",'Schritt 2a Wärmeverbr. Kat. 1-4'!D67)</f>
        <v/>
      </c>
      <c r="D67" s="424"/>
      <c r="E67" s="61"/>
      <c r="F67" s="503"/>
      <c r="G67" s="425"/>
      <c r="H67" s="424"/>
      <c r="I67" s="55"/>
      <c r="J67" s="108"/>
      <c r="K67" s="108"/>
      <c r="L67" s="132"/>
      <c r="M67" s="142" t="str">
        <f t="shared" si="3"/>
        <v/>
      </c>
      <c r="N67" s="145" t="str">
        <f>IFERROR(IF(B67&lt;&gt;"",M67/IF(OR('Schritt 2a Wärmeverbr. Kat. 1-4'!D67="Bad - Freibad &lt; 1000 m2 Beckenfläche",'Schritt 2a Wärmeverbr. Kat. 1-4'!D67="Bad - Freibad 1000-2000 m2 Beckenfläche",'Schritt 2a Wärmeverbr. Kat. 1-4'!D67="Bad - Freibad &gt;2000 m2 Beckenfläche"),'Schritt 2a Wärmeverbr. Kat. 1-4'!G67,'Schritt 2a Wärmeverbr. Kat. 1-4'!F67),""),"")</f>
        <v/>
      </c>
      <c r="O67" s="101" t="str">
        <f>IFERROR(IF(OR('Schritt 2a Wärmeverbr. Kat. 1-4'!D67="",M67="",N67=""),"",$N67/VLOOKUP('Schritt 2a Wärmeverbr. Kat. 1-4'!D67,Gebäudekat.!$C$6:$E$72,3,FALSE)-1),"")</f>
        <v/>
      </c>
      <c r="P67" t="str">
        <f>IFERROR(VLOOKUP('Schritt 2b Stromverbr. Kat. 1-4'!$C67,Gebäudekat.!$C$6:$G$72,5,FALSE),"")</f>
        <v/>
      </c>
      <c r="Q67" t="str">
        <f>IF('Schritt 2b Stromverbr. Kat. 1-4'!L67&lt;&gt;"",1,"")</f>
        <v/>
      </c>
      <c r="R67" t="str">
        <f t="shared" si="2"/>
        <v/>
      </c>
    </row>
    <row r="68" spans="1:18" x14ac:dyDescent="0.25">
      <c r="A68" s="433">
        <f>'Schritt 2a Wärmeverbr. Kat. 1-4'!A68</f>
        <v>59</v>
      </c>
      <c r="B68" s="8" t="str">
        <f>IF('Schritt 2a Wärmeverbr. Kat. 1-4'!C68=0,"",'Schritt 2a Wärmeverbr. Kat. 1-4'!C68)</f>
        <v/>
      </c>
      <c r="C68" s="434" t="str">
        <f>IF('Schritt 2a Wärmeverbr. Kat. 1-4'!D68=0,"",'Schritt 2a Wärmeverbr. Kat. 1-4'!D68)</f>
        <v/>
      </c>
      <c r="D68" s="424"/>
      <c r="E68" s="61"/>
      <c r="F68" s="503"/>
      <c r="G68" s="425"/>
      <c r="H68" s="424"/>
      <c r="I68" s="55"/>
      <c r="J68" s="108"/>
      <c r="K68" s="108"/>
      <c r="L68" s="132"/>
      <c r="M68" s="142" t="str">
        <f t="shared" si="3"/>
        <v/>
      </c>
      <c r="N68" s="145" t="str">
        <f>IFERROR(IF(B68&lt;&gt;"",M68/IF(OR('Schritt 2a Wärmeverbr. Kat. 1-4'!D68="Bad - Freibad &lt; 1000 m2 Beckenfläche",'Schritt 2a Wärmeverbr. Kat. 1-4'!D68="Bad - Freibad 1000-2000 m2 Beckenfläche",'Schritt 2a Wärmeverbr. Kat. 1-4'!D68="Bad - Freibad &gt;2000 m2 Beckenfläche"),'Schritt 2a Wärmeverbr. Kat. 1-4'!G68,'Schritt 2a Wärmeverbr. Kat. 1-4'!F68),""),"")</f>
        <v/>
      </c>
      <c r="O68" s="101" t="str">
        <f>IFERROR(IF(OR('Schritt 2a Wärmeverbr. Kat. 1-4'!D68="",M68="",N68=""),"",$N68/VLOOKUP('Schritt 2a Wärmeverbr. Kat. 1-4'!D68,Gebäudekat.!$C$6:$E$72,3,FALSE)-1),"")</f>
        <v/>
      </c>
      <c r="P68" t="str">
        <f>IFERROR(VLOOKUP('Schritt 2b Stromverbr. Kat. 1-4'!$C68,Gebäudekat.!$C$6:$G$72,5,FALSE),"")</f>
        <v/>
      </c>
      <c r="Q68" t="str">
        <f>IF('Schritt 2b Stromverbr. Kat. 1-4'!L68&lt;&gt;"",1,"")</f>
        <v/>
      </c>
      <c r="R68" t="str">
        <f t="shared" si="2"/>
        <v/>
      </c>
    </row>
    <row r="69" spans="1:18" x14ac:dyDescent="0.25">
      <c r="A69" s="433">
        <f>'Schritt 2a Wärmeverbr. Kat. 1-4'!A69</f>
        <v>60</v>
      </c>
      <c r="B69" s="8" t="str">
        <f>IF('Schritt 2a Wärmeverbr. Kat. 1-4'!C69=0,"",'Schritt 2a Wärmeverbr. Kat. 1-4'!C69)</f>
        <v/>
      </c>
      <c r="C69" s="434" t="str">
        <f>IF('Schritt 2a Wärmeverbr. Kat. 1-4'!D69=0,"",'Schritt 2a Wärmeverbr. Kat. 1-4'!D69)</f>
        <v/>
      </c>
      <c r="D69" s="424"/>
      <c r="E69" s="61"/>
      <c r="F69" s="503"/>
      <c r="G69" s="425"/>
      <c r="H69" s="424"/>
      <c r="I69" s="55"/>
      <c r="J69" s="108"/>
      <c r="K69" s="108"/>
      <c r="L69" s="132"/>
      <c r="M69" s="142" t="str">
        <f t="shared" si="3"/>
        <v/>
      </c>
      <c r="N69" s="145" t="str">
        <f>IFERROR(IF(B69&lt;&gt;"",M69/IF(OR('Schritt 2a Wärmeverbr. Kat. 1-4'!D69="Bad - Freibad &lt; 1000 m2 Beckenfläche",'Schritt 2a Wärmeverbr. Kat. 1-4'!D69="Bad - Freibad 1000-2000 m2 Beckenfläche",'Schritt 2a Wärmeverbr. Kat. 1-4'!D69="Bad - Freibad &gt;2000 m2 Beckenfläche"),'Schritt 2a Wärmeverbr. Kat. 1-4'!G69,'Schritt 2a Wärmeverbr. Kat. 1-4'!F69),""),"")</f>
        <v/>
      </c>
      <c r="O69" s="101" t="str">
        <f>IFERROR(IF(OR('Schritt 2a Wärmeverbr. Kat. 1-4'!D69="",M69="",N69=""),"",$N69/VLOOKUP('Schritt 2a Wärmeverbr. Kat. 1-4'!D69,Gebäudekat.!$C$6:$E$72,3,FALSE)-1),"")</f>
        <v/>
      </c>
      <c r="P69" t="str">
        <f>IFERROR(VLOOKUP('Schritt 2b Stromverbr. Kat. 1-4'!$C69,Gebäudekat.!$C$6:$G$72,5,FALSE),"")</f>
        <v/>
      </c>
      <c r="Q69" t="str">
        <f>IF('Schritt 2b Stromverbr. Kat. 1-4'!L69&lt;&gt;"",1,"")</f>
        <v/>
      </c>
      <c r="R69" t="str">
        <f t="shared" si="2"/>
        <v/>
      </c>
    </row>
    <row r="70" spans="1:18" x14ac:dyDescent="0.25">
      <c r="A70" s="433">
        <f>'Schritt 2a Wärmeverbr. Kat. 1-4'!A70</f>
        <v>61</v>
      </c>
      <c r="B70" s="8" t="str">
        <f>IF('Schritt 2a Wärmeverbr. Kat. 1-4'!C70=0,"",'Schritt 2a Wärmeverbr. Kat. 1-4'!C70)</f>
        <v/>
      </c>
      <c r="C70" s="434" t="str">
        <f>IF('Schritt 2a Wärmeverbr. Kat. 1-4'!D70=0,"",'Schritt 2a Wärmeverbr. Kat. 1-4'!D70)</f>
        <v/>
      </c>
      <c r="D70" s="424"/>
      <c r="E70" s="61"/>
      <c r="F70" s="503"/>
      <c r="G70" s="425"/>
      <c r="H70" s="424"/>
      <c r="I70" s="55"/>
      <c r="J70" s="108"/>
      <c r="K70" s="108"/>
      <c r="L70" s="132"/>
      <c r="M70" s="142" t="str">
        <f t="shared" si="3"/>
        <v/>
      </c>
      <c r="N70" s="145" t="str">
        <f>IFERROR(IF(B70&lt;&gt;"",M70/IF(OR('Schritt 2a Wärmeverbr. Kat. 1-4'!D70="Bad - Freibad &lt; 1000 m2 Beckenfläche",'Schritt 2a Wärmeverbr. Kat. 1-4'!D70="Bad - Freibad 1000-2000 m2 Beckenfläche",'Schritt 2a Wärmeverbr. Kat. 1-4'!D70="Bad - Freibad &gt;2000 m2 Beckenfläche"),'Schritt 2a Wärmeverbr. Kat. 1-4'!G70,'Schritt 2a Wärmeverbr. Kat. 1-4'!F70),""),"")</f>
        <v/>
      </c>
      <c r="O70" s="101" t="str">
        <f>IFERROR(IF(OR('Schritt 2a Wärmeverbr. Kat. 1-4'!D70="",M70="",N70=""),"",$N70/VLOOKUP('Schritt 2a Wärmeverbr. Kat. 1-4'!D70,Gebäudekat.!$C$6:$E$72,3,FALSE)-1),"")</f>
        <v/>
      </c>
      <c r="P70" t="str">
        <f>IFERROR(VLOOKUP('Schritt 2b Stromverbr. Kat. 1-4'!$C70,Gebäudekat.!$C$6:$G$72,5,FALSE),"")</f>
        <v/>
      </c>
      <c r="Q70" t="str">
        <f>IF('Schritt 2b Stromverbr. Kat. 1-4'!L70&lt;&gt;"",1,"")</f>
        <v/>
      </c>
      <c r="R70" t="str">
        <f t="shared" si="2"/>
        <v/>
      </c>
    </row>
    <row r="71" spans="1:18" x14ac:dyDescent="0.25">
      <c r="A71" s="433">
        <f>'Schritt 2a Wärmeverbr. Kat. 1-4'!A71</f>
        <v>62</v>
      </c>
      <c r="B71" s="8" t="str">
        <f>IF('Schritt 2a Wärmeverbr. Kat. 1-4'!C71=0,"",'Schritt 2a Wärmeverbr. Kat. 1-4'!C71)</f>
        <v/>
      </c>
      <c r="C71" s="434" t="str">
        <f>IF('Schritt 2a Wärmeverbr. Kat. 1-4'!D71=0,"",'Schritt 2a Wärmeverbr. Kat. 1-4'!D71)</f>
        <v/>
      </c>
      <c r="D71" s="424"/>
      <c r="E71" s="61"/>
      <c r="F71" s="503"/>
      <c r="G71" s="425"/>
      <c r="H71" s="424"/>
      <c r="I71" s="55"/>
      <c r="J71" s="108"/>
      <c r="K71" s="108"/>
      <c r="L71" s="132"/>
      <c r="M71" s="142" t="str">
        <f t="shared" si="3"/>
        <v/>
      </c>
      <c r="N71" s="145" t="str">
        <f>IFERROR(IF(B71&lt;&gt;"",M71/IF(OR('Schritt 2a Wärmeverbr. Kat. 1-4'!D71="Bad - Freibad &lt; 1000 m2 Beckenfläche",'Schritt 2a Wärmeverbr. Kat. 1-4'!D71="Bad - Freibad 1000-2000 m2 Beckenfläche",'Schritt 2a Wärmeverbr. Kat. 1-4'!D71="Bad - Freibad &gt;2000 m2 Beckenfläche"),'Schritt 2a Wärmeverbr. Kat. 1-4'!G71,'Schritt 2a Wärmeverbr. Kat. 1-4'!F71),""),"")</f>
        <v/>
      </c>
      <c r="O71" s="101" t="str">
        <f>IFERROR(IF(OR('Schritt 2a Wärmeverbr. Kat. 1-4'!D71="",M71="",N71=""),"",$N71/VLOOKUP('Schritt 2a Wärmeverbr. Kat. 1-4'!D71,Gebäudekat.!$C$6:$E$72,3,FALSE)-1),"")</f>
        <v/>
      </c>
      <c r="P71" t="str">
        <f>IFERROR(VLOOKUP('Schritt 2b Stromverbr. Kat. 1-4'!$C71,Gebäudekat.!$C$6:$G$72,5,FALSE),"")</f>
        <v/>
      </c>
      <c r="Q71" t="str">
        <f>IF('Schritt 2b Stromverbr. Kat. 1-4'!L71&lt;&gt;"",1,"")</f>
        <v/>
      </c>
      <c r="R71" t="str">
        <f t="shared" si="2"/>
        <v/>
      </c>
    </row>
    <row r="72" spans="1:18" x14ac:dyDescent="0.25">
      <c r="A72" s="433">
        <f>'Schritt 2a Wärmeverbr. Kat. 1-4'!A72</f>
        <v>63</v>
      </c>
      <c r="B72" s="8" t="str">
        <f>IF('Schritt 2a Wärmeverbr. Kat. 1-4'!C72=0,"",'Schritt 2a Wärmeverbr. Kat. 1-4'!C72)</f>
        <v/>
      </c>
      <c r="C72" s="434" t="str">
        <f>IF('Schritt 2a Wärmeverbr. Kat. 1-4'!D72=0,"",'Schritt 2a Wärmeverbr. Kat. 1-4'!D72)</f>
        <v/>
      </c>
      <c r="D72" s="424"/>
      <c r="E72" s="61"/>
      <c r="F72" s="503"/>
      <c r="G72" s="425"/>
      <c r="H72" s="424"/>
      <c r="I72" s="55"/>
      <c r="J72" s="108"/>
      <c r="K72" s="108"/>
      <c r="L72" s="132"/>
      <c r="M72" s="142" t="str">
        <f t="shared" si="3"/>
        <v/>
      </c>
      <c r="N72" s="145" t="str">
        <f>IFERROR(IF(B72&lt;&gt;"",M72/IF(OR('Schritt 2a Wärmeverbr. Kat. 1-4'!D72="Bad - Freibad &lt; 1000 m2 Beckenfläche",'Schritt 2a Wärmeverbr. Kat. 1-4'!D72="Bad - Freibad 1000-2000 m2 Beckenfläche",'Schritt 2a Wärmeverbr. Kat. 1-4'!D72="Bad - Freibad &gt;2000 m2 Beckenfläche"),'Schritt 2a Wärmeverbr. Kat. 1-4'!G72,'Schritt 2a Wärmeverbr. Kat. 1-4'!F72),""),"")</f>
        <v/>
      </c>
      <c r="O72" s="101" t="str">
        <f>IFERROR(IF(OR('Schritt 2a Wärmeverbr. Kat. 1-4'!D72="",M72="",N72=""),"",$N72/VLOOKUP('Schritt 2a Wärmeverbr. Kat. 1-4'!D72,Gebäudekat.!$C$6:$E$72,3,FALSE)-1),"")</f>
        <v/>
      </c>
      <c r="P72" t="str">
        <f>IFERROR(VLOOKUP('Schritt 2b Stromverbr. Kat. 1-4'!$C72,Gebäudekat.!$C$6:$G$72,5,FALSE),"")</f>
        <v/>
      </c>
      <c r="Q72" t="str">
        <f>IF('Schritt 2b Stromverbr. Kat. 1-4'!L72&lt;&gt;"",1,"")</f>
        <v/>
      </c>
      <c r="R72" t="str">
        <f t="shared" si="2"/>
        <v/>
      </c>
    </row>
    <row r="73" spans="1:18" x14ac:dyDescent="0.25">
      <c r="A73" s="433">
        <f>'Schritt 2a Wärmeverbr. Kat. 1-4'!A73</f>
        <v>64</v>
      </c>
      <c r="B73" s="8" t="str">
        <f>IF('Schritt 2a Wärmeverbr. Kat. 1-4'!C73=0,"",'Schritt 2a Wärmeverbr. Kat. 1-4'!C73)</f>
        <v/>
      </c>
      <c r="C73" s="434" t="str">
        <f>IF('Schritt 2a Wärmeverbr. Kat. 1-4'!D73=0,"",'Schritt 2a Wärmeverbr. Kat. 1-4'!D73)</f>
        <v/>
      </c>
      <c r="D73" s="424"/>
      <c r="E73" s="61"/>
      <c r="F73" s="503"/>
      <c r="G73" s="425"/>
      <c r="H73" s="424"/>
      <c r="I73" s="55"/>
      <c r="J73" s="108"/>
      <c r="K73" s="108"/>
      <c r="L73" s="132"/>
      <c r="M73" s="142" t="str">
        <f t="shared" si="3"/>
        <v/>
      </c>
      <c r="N73" s="145" t="str">
        <f>IFERROR(IF(B73&lt;&gt;"",M73/IF(OR('Schritt 2a Wärmeverbr. Kat. 1-4'!D73="Bad - Freibad &lt; 1000 m2 Beckenfläche",'Schritt 2a Wärmeverbr. Kat. 1-4'!D73="Bad - Freibad 1000-2000 m2 Beckenfläche",'Schritt 2a Wärmeverbr. Kat. 1-4'!D73="Bad - Freibad &gt;2000 m2 Beckenfläche"),'Schritt 2a Wärmeverbr. Kat. 1-4'!G73,'Schritt 2a Wärmeverbr. Kat. 1-4'!F73),""),"")</f>
        <v/>
      </c>
      <c r="O73" s="101" t="str">
        <f>IFERROR(IF(OR('Schritt 2a Wärmeverbr. Kat. 1-4'!D73="",M73="",N73=""),"",$N73/VLOOKUP('Schritt 2a Wärmeverbr. Kat. 1-4'!D73,Gebäudekat.!$C$6:$E$72,3,FALSE)-1),"")</f>
        <v/>
      </c>
      <c r="P73" t="str">
        <f>IFERROR(VLOOKUP('Schritt 2b Stromverbr. Kat. 1-4'!$C73,Gebäudekat.!$C$6:$G$72,5,FALSE),"")</f>
        <v/>
      </c>
      <c r="Q73" t="str">
        <f>IF('Schritt 2b Stromverbr. Kat. 1-4'!L73&lt;&gt;"",1,"")</f>
        <v/>
      </c>
      <c r="R73" t="str">
        <f t="shared" si="2"/>
        <v/>
      </c>
    </row>
    <row r="74" spans="1:18" x14ac:dyDescent="0.25">
      <c r="A74" s="433">
        <f>'Schritt 2a Wärmeverbr. Kat. 1-4'!A74</f>
        <v>65</v>
      </c>
      <c r="B74" s="8" t="str">
        <f>IF('Schritt 2a Wärmeverbr. Kat. 1-4'!C74=0,"",'Schritt 2a Wärmeverbr. Kat. 1-4'!C74)</f>
        <v/>
      </c>
      <c r="C74" s="434" t="str">
        <f>IF('Schritt 2a Wärmeverbr. Kat. 1-4'!D74=0,"",'Schritt 2a Wärmeverbr. Kat. 1-4'!D74)</f>
        <v/>
      </c>
      <c r="D74" s="424"/>
      <c r="E74" s="61"/>
      <c r="F74" s="503"/>
      <c r="G74" s="425"/>
      <c r="H74" s="424"/>
      <c r="I74" s="55"/>
      <c r="J74" s="108"/>
      <c r="K74" s="108"/>
      <c r="L74" s="132"/>
      <c r="M74" s="142" t="str">
        <f t="shared" si="3"/>
        <v/>
      </c>
      <c r="N74" s="145" t="str">
        <f>IFERROR(IF(B74&lt;&gt;"",M74/IF(OR('Schritt 2a Wärmeverbr. Kat. 1-4'!D74="Bad - Freibad &lt; 1000 m2 Beckenfläche",'Schritt 2a Wärmeverbr. Kat. 1-4'!D74="Bad - Freibad 1000-2000 m2 Beckenfläche",'Schritt 2a Wärmeverbr. Kat. 1-4'!D74="Bad - Freibad &gt;2000 m2 Beckenfläche"),'Schritt 2a Wärmeverbr. Kat. 1-4'!G74,'Schritt 2a Wärmeverbr. Kat. 1-4'!F74),""),"")</f>
        <v/>
      </c>
      <c r="O74" s="101" t="str">
        <f>IFERROR(IF(OR('Schritt 2a Wärmeverbr. Kat. 1-4'!D74="",M74="",N74=""),"",$N74/VLOOKUP('Schritt 2a Wärmeverbr. Kat. 1-4'!D74,Gebäudekat.!$C$6:$E$72,3,FALSE)-1),"")</f>
        <v/>
      </c>
      <c r="P74" t="str">
        <f>IFERROR(VLOOKUP('Schritt 2b Stromverbr. Kat. 1-4'!$C74,Gebäudekat.!$C$6:$G$72,5,FALSE),"")</f>
        <v/>
      </c>
      <c r="Q74" t="str">
        <f>IF('Schritt 2b Stromverbr. Kat. 1-4'!L74&lt;&gt;"",1,"")</f>
        <v/>
      </c>
      <c r="R74" t="str">
        <f t="shared" si="2"/>
        <v/>
      </c>
    </row>
    <row r="75" spans="1:18" x14ac:dyDescent="0.25">
      <c r="A75" s="433">
        <f>'Schritt 2a Wärmeverbr. Kat. 1-4'!A75</f>
        <v>66</v>
      </c>
      <c r="B75" s="8" t="str">
        <f>IF('Schritt 2a Wärmeverbr. Kat. 1-4'!C75=0,"",'Schritt 2a Wärmeverbr. Kat. 1-4'!C75)</f>
        <v/>
      </c>
      <c r="C75" s="434" t="str">
        <f>IF('Schritt 2a Wärmeverbr. Kat. 1-4'!D75=0,"",'Schritt 2a Wärmeverbr. Kat. 1-4'!D75)</f>
        <v/>
      </c>
      <c r="D75" s="424"/>
      <c r="E75" s="61"/>
      <c r="F75" s="503"/>
      <c r="G75" s="425"/>
      <c r="H75" s="424"/>
      <c r="I75" s="55"/>
      <c r="J75" s="108"/>
      <c r="K75" s="108"/>
      <c r="L75" s="132"/>
      <c r="M75" s="142" t="str">
        <f t="shared" si="3"/>
        <v/>
      </c>
      <c r="N75" s="145" t="str">
        <f>IFERROR(IF(B75&lt;&gt;"",M75/IF(OR('Schritt 2a Wärmeverbr. Kat. 1-4'!D75="Bad - Freibad &lt; 1000 m2 Beckenfläche",'Schritt 2a Wärmeverbr. Kat. 1-4'!D75="Bad - Freibad 1000-2000 m2 Beckenfläche",'Schritt 2a Wärmeverbr. Kat. 1-4'!D75="Bad - Freibad &gt;2000 m2 Beckenfläche"),'Schritt 2a Wärmeverbr. Kat. 1-4'!G75,'Schritt 2a Wärmeverbr. Kat. 1-4'!F75),""),"")</f>
        <v/>
      </c>
      <c r="O75" s="101" t="str">
        <f>IFERROR(IF(OR('Schritt 2a Wärmeverbr. Kat. 1-4'!D75="",M75="",N75=""),"",$N75/VLOOKUP('Schritt 2a Wärmeverbr. Kat. 1-4'!D75,Gebäudekat.!$C$6:$E$72,3,FALSE)-1),"")</f>
        <v/>
      </c>
      <c r="P75" t="str">
        <f>IFERROR(VLOOKUP('Schritt 2b Stromverbr. Kat. 1-4'!$C75,Gebäudekat.!$C$6:$G$72,5,FALSE),"")</f>
        <v/>
      </c>
      <c r="Q75" t="str">
        <f>IF('Schritt 2b Stromverbr. Kat. 1-4'!L75&lt;&gt;"",1,"")</f>
        <v/>
      </c>
      <c r="R75" t="str">
        <f t="shared" ref="R75:R138" si="4">IFERROR(IF(_xlfn.NUMBERVALUE(O75)&gt;1000%,"Womöglich Fehler bei der Berichterstattung! Bitte nochmal kontrollieren!",""),"")</f>
        <v/>
      </c>
    </row>
    <row r="76" spans="1:18" x14ac:dyDescent="0.25">
      <c r="A76" s="433">
        <f>'Schritt 2a Wärmeverbr. Kat. 1-4'!A76</f>
        <v>67</v>
      </c>
      <c r="B76" s="8" t="str">
        <f>IF('Schritt 2a Wärmeverbr. Kat. 1-4'!C76=0,"",'Schritt 2a Wärmeverbr. Kat. 1-4'!C76)</f>
        <v/>
      </c>
      <c r="C76" s="434" t="str">
        <f>IF('Schritt 2a Wärmeverbr. Kat. 1-4'!D76=0,"",'Schritt 2a Wärmeverbr. Kat. 1-4'!D76)</f>
        <v/>
      </c>
      <c r="D76" s="424"/>
      <c r="E76" s="61"/>
      <c r="F76" s="503"/>
      <c r="G76" s="425"/>
      <c r="H76" s="424"/>
      <c r="I76" s="55"/>
      <c r="J76" s="108"/>
      <c r="K76" s="108"/>
      <c r="L76" s="132"/>
      <c r="M76" s="142" t="str">
        <f t="shared" si="3"/>
        <v/>
      </c>
      <c r="N76" s="145" t="str">
        <f>IFERROR(IF(B76&lt;&gt;"",M76/IF(OR('Schritt 2a Wärmeverbr. Kat. 1-4'!D76="Bad - Freibad &lt; 1000 m2 Beckenfläche",'Schritt 2a Wärmeverbr. Kat. 1-4'!D76="Bad - Freibad 1000-2000 m2 Beckenfläche",'Schritt 2a Wärmeverbr. Kat. 1-4'!D76="Bad - Freibad &gt;2000 m2 Beckenfläche"),'Schritt 2a Wärmeverbr. Kat. 1-4'!G76,'Schritt 2a Wärmeverbr. Kat. 1-4'!F76),""),"")</f>
        <v/>
      </c>
      <c r="O76" s="101" t="str">
        <f>IFERROR(IF(OR('Schritt 2a Wärmeverbr. Kat. 1-4'!D76="",M76="",N76=""),"",$N76/VLOOKUP('Schritt 2a Wärmeverbr. Kat. 1-4'!D76,Gebäudekat.!$C$6:$E$72,3,FALSE)-1),"")</f>
        <v/>
      </c>
      <c r="P76" t="str">
        <f>IFERROR(VLOOKUP('Schritt 2b Stromverbr. Kat. 1-4'!$C76,Gebäudekat.!$C$6:$G$72,5,FALSE),"")</f>
        <v/>
      </c>
      <c r="Q76" t="str">
        <f>IF('Schritt 2b Stromverbr. Kat. 1-4'!L76&lt;&gt;"",1,"")</f>
        <v/>
      </c>
      <c r="R76" t="str">
        <f t="shared" si="4"/>
        <v/>
      </c>
    </row>
    <row r="77" spans="1:18" x14ac:dyDescent="0.25">
      <c r="A77" s="433">
        <f>'Schritt 2a Wärmeverbr. Kat. 1-4'!A77</f>
        <v>68</v>
      </c>
      <c r="B77" s="8" t="str">
        <f>IF('Schritt 2a Wärmeverbr. Kat. 1-4'!C77=0,"",'Schritt 2a Wärmeverbr. Kat. 1-4'!C77)</f>
        <v/>
      </c>
      <c r="C77" s="434" t="str">
        <f>IF('Schritt 2a Wärmeverbr. Kat. 1-4'!D77=0,"",'Schritt 2a Wärmeverbr. Kat. 1-4'!D77)</f>
        <v/>
      </c>
      <c r="D77" s="424"/>
      <c r="E77" s="61"/>
      <c r="F77" s="503"/>
      <c r="G77" s="425"/>
      <c r="H77" s="424"/>
      <c r="I77" s="55"/>
      <c r="J77" s="108"/>
      <c r="K77" s="108"/>
      <c r="L77" s="132"/>
      <c r="M77" s="142" t="str">
        <f t="shared" ref="M77:M140" si="5">IFERROR(IF(AND(F77="",L77=""),"",F77+L77), "Angaben fehlen")</f>
        <v/>
      </c>
      <c r="N77" s="145" t="str">
        <f>IFERROR(IF(B77&lt;&gt;"",M77/IF(OR('Schritt 2a Wärmeverbr. Kat. 1-4'!D77="Bad - Freibad &lt; 1000 m2 Beckenfläche",'Schritt 2a Wärmeverbr. Kat. 1-4'!D77="Bad - Freibad 1000-2000 m2 Beckenfläche",'Schritt 2a Wärmeverbr. Kat. 1-4'!D77="Bad - Freibad &gt;2000 m2 Beckenfläche"),'Schritt 2a Wärmeverbr. Kat. 1-4'!G77,'Schritt 2a Wärmeverbr. Kat. 1-4'!F77),""),"")</f>
        <v/>
      </c>
      <c r="O77" s="101" t="str">
        <f>IFERROR(IF(OR('Schritt 2a Wärmeverbr. Kat. 1-4'!D77="",M77="",N77=""),"",$N77/VLOOKUP('Schritt 2a Wärmeverbr. Kat. 1-4'!D77,Gebäudekat.!$C$6:$E$72,3,FALSE)-1),"")</f>
        <v/>
      </c>
      <c r="P77" t="str">
        <f>IFERROR(VLOOKUP('Schritt 2b Stromverbr. Kat. 1-4'!$C77,Gebäudekat.!$C$6:$G$72,5,FALSE),"")</f>
        <v/>
      </c>
      <c r="Q77" t="str">
        <f>IF('Schritt 2b Stromverbr. Kat. 1-4'!L77&lt;&gt;"",1,"")</f>
        <v/>
      </c>
      <c r="R77" t="str">
        <f t="shared" si="4"/>
        <v/>
      </c>
    </row>
    <row r="78" spans="1:18" x14ac:dyDescent="0.25">
      <c r="A78" s="433">
        <f>'Schritt 2a Wärmeverbr. Kat. 1-4'!A78</f>
        <v>69</v>
      </c>
      <c r="B78" s="8" t="str">
        <f>IF('Schritt 2a Wärmeverbr. Kat. 1-4'!C78=0,"",'Schritt 2a Wärmeverbr. Kat. 1-4'!C78)</f>
        <v/>
      </c>
      <c r="C78" s="434" t="str">
        <f>IF('Schritt 2a Wärmeverbr. Kat. 1-4'!D78=0,"",'Schritt 2a Wärmeverbr. Kat. 1-4'!D78)</f>
        <v/>
      </c>
      <c r="D78" s="424"/>
      <c r="E78" s="61"/>
      <c r="F78" s="503"/>
      <c r="G78" s="425"/>
      <c r="H78" s="424"/>
      <c r="I78" s="55"/>
      <c r="J78" s="108"/>
      <c r="K78" s="108"/>
      <c r="L78" s="132"/>
      <c r="M78" s="142" t="str">
        <f t="shared" si="5"/>
        <v/>
      </c>
      <c r="N78" s="145" t="str">
        <f>IFERROR(IF(B78&lt;&gt;"",M78/IF(OR('Schritt 2a Wärmeverbr. Kat. 1-4'!D78="Bad - Freibad &lt; 1000 m2 Beckenfläche",'Schritt 2a Wärmeverbr. Kat. 1-4'!D78="Bad - Freibad 1000-2000 m2 Beckenfläche",'Schritt 2a Wärmeverbr. Kat. 1-4'!D78="Bad - Freibad &gt;2000 m2 Beckenfläche"),'Schritt 2a Wärmeverbr. Kat. 1-4'!G78,'Schritt 2a Wärmeverbr. Kat. 1-4'!F78),""),"")</f>
        <v/>
      </c>
      <c r="O78" s="101" t="str">
        <f>IFERROR(IF(OR('Schritt 2a Wärmeverbr. Kat. 1-4'!D78="",M78="",N78=""),"",$N78/VLOOKUP('Schritt 2a Wärmeverbr. Kat. 1-4'!D78,Gebäudekat.!$C$6:$E$72,3,FALSE)-1),"")</f>
        <v/>
      </c>
      <c r="P78" t="str">
        <f>IFERROR(VLOOKUP('Schritt 2b Stromverbr. Kat. 1-4'!$C78,Gebäudekat.!$C$6:$G$72,5,FALSE),"")</f>
        <v/>
      </c>
      <c r="Q78" t="str">
        <f>IF('Schritt 2b Stromverbr. Kat. 1-4'!L78&lt;&gt;"",1,"")</f>
        <v/>
      </c>
      <c r="R78" t="str">
        <f t="shared" si="4"/>
        <v/>
      </c>
    </row>
    <row r="79" spans="1:18" x14ac:dyDescent="0.25">
      <c r="A79" s="433">
        <f>'Schritt 2a Wärmeverbr. Kat. 1-4'!A79</f>
        <v>70</v>
      </c>
      <c r="B79" s="8" t="str">
        <f>IF('Schritt 2a Wärmeverbr. Kat. 1-4'!C79=0,"",'Schritt 2a Wärmeverbr. Kat. 1-4'!C79)</f>
        <v/>
      </c>
      <c r="C79" s="434" t="str">
        <f>IF('Schritt 2a Wärmeverbr. Kat. 1-4'!D79=0,"",'Schritt 2a Wärmeverbr. Kat. 1-4'!D79)</f>
        <v/>
      </c>
      <c r="D79" s="424"/>
      <c r="E79" s="61"/>
      <c r="F79" s="503"/>
      <c r="G79" s="425"/>
      <c r="H79" s="424"/>
      <c r="I79" s="55"/>
      <c r="J79" s="108"/>
      <c r="K79" s="108"/>
      <c r="L79" s="132"/>
      <c r="M79" s="142" t="str">
        <f t="shared" si="5"/>
        <v/>
      </c>
      <c r="N79" s="145" t="str">
        <f>IFERROR(IF(B79&lt;&gt;"",M79/IF(OR('Schritt 2a Wärmeverbr. Kat. 1-4'!D79="Bad - Freibad &lt; 1000 m2 Beckenfläche",'Schritt 2a Wärmeverbr. Kat. 1-4'!D79="Bad - Freibad 1000-2000 m2 Beckenfläche",'Schritt 2a Wärmeverbr. Kat. 1-4'!D79="Bad - Freibad &gt;2000 m2 Beckenfläche"),'Schritt 2a Wärmeverbr. Kat. 1-4'!G79,'Schritt 2a Wärmeverbr. Kat. 1-4'!F79),""),"")</f>
        <v/>
      </c>
      <c r="O79" s="101" t="str">
        <f>IFERROR(IF(OR('Schritt 2a Wärmeverbr. Kat. 1-4'!D79="",M79="",N79=""),"",$N79/VLOOKUP('Schritt 2a Wärmeverbr. Kat. 1-4'!D79,Gebäudekat.!$C$6:$E$72,3,FALSE)-1),"")</f>
        <v/>
      </c>
      <c r="P79" t="str">
        <f>IFERROR(VLOOKUP('Schritt 2b Stromverbr. Kat. 1-4'!$C79,Gebäudekat.!$C$6:$G$72,5,FALSE),"")</f>
        <v/>
      </c>
      <c r="Q79" t="str">
        <f>IF('Schritt 2b Stromverbr. Kat. 1-4'!L79&lt;&gt;"",1,"")</f>
        <v/>
      </c>
      <c r="R79" t="str">
        <f t="shared" si="4"/>
        <v/>
      </c>
    </row>
    <row r="80" spans="1:18" x14ac:dyDescent="0.25">
      <c r="A80" s="433">
        <f>'Schritt 2a Wärmeverbr. Kat. 1-4'!A80</f>
        <v>71</v>
      </c>
      <c r="B80" s="8" t="str">
        <f>IF('Schritt 2a Wärmeverbr. Kat. 1-4'!C80=0,"",'Schritt 2a Wärmeverbr. Kat. 1-4'!C80)</f>
        <v/>
      </c>
      <c r="C80" s="434" t="str">
        <f>IF('Schritt 2a Wärmeverbr. Kat. 1-4'!D80=0,"",'Schritt 2a Wärmeverbr. Kat. 1-4'!D80)</f>
        <v/>
      </c>
      <c r="D80" s="424"/>
      <c r="E80" s="61"/>
      <c r="F80" s="503"/>
      <c r="G80" s="425"/>
      <c r="H80" s="424"/>
      <c r="I80" s="55"/>
      <c r="J80" s="108"/>
      <c r="K80" s="108"/>
      <c r="L80" s="132"/>
      <c r="M80" s="142" t="str">
        <f t="shared" si="5"/>
        <v/>
      </c>
      <c r="N80" s="145" t="str">
        <f>IFERROR(IF(B80&lt;&gt;"",M80/IF(OR('Schritt 2a Wärmeverbr. Kat. 1-4'!D80="Bad - Freibad &lt; 1000 m2 Beckenfläche",'Schritt 2a Wärmeverbr. Kat. 1-4'!D80="Bad - Freibad 1000-2000 m2 Beckenfläche",'Schritt 2a Wärmeverbr. Kat. 1-4'!D80="Bad - Freibad &gt;2000 m2 Beckenfläche"),'Schritt 2a Wärmeverbr. Kat. 1-4'!G80,'Schritt 2a Wärmeverbr. Kat. 1-4'!F80),""),"")</f>
        <v/>
      </c>
      <c r="O80" s="101" t="str">
        <f>IFERROR(IF(OR('Schritt 2a Wärmeverbr. Kat. 1-4'!D80="",M80="",N80=""),"",$N80/VLOOKUP('Schritt 2a Wärmeverbr. Kat. 1-4'!D80,Gebäudekat.!$C$6:$E$72,3,FALSE)-1),"")</f>
        <v/>
      </c>
      <c r="P80" t="str">
        <f>IFERROR(VLOOKUP('Schritt 2b Stromverbr. Kat. 1-4'!$C80,Gebäudekat.!$C$6:$G$72,5,FALSE),"")</f>
        <v/>
      </c>
      <c r="Q80" t="str">
        <f>IF('Schritt 2b Stromverbr. Kat. 1-4'!L80&lt;&gt;"",1,"")</f>
        <v/>
      </c>
      <c r="R80" t="str">
        <f t="shared" si="4"/>
        <v/>
      </c>
    </row>
    <row r="81" spans="1:18" x14ac:dyDescent="0.25">
      <c r="A81" s="433">
        <f>'Schritt 2a Wärmeverbr. Kat. 1-4'!A81</f>
        <v>72</v>
      </c>
      <c r="B81" s="8" t="str">
        <f>IF('Schritt 2a Wärmeverbr. Kat. 1-4'!C81=0,"",'Schritt 2a Wärmeverbr. Kat. 1-4'!C81)</f>
        <v/>
      </c>
      <c r="C81" s="434" t="str">
        <f>IF('Schritt 2a Wärmeverbr. Kat. 1-4'!D81=0,"",'Schritt 2a Wärmeverbr. Kat. 1-4'!D81)</f>
        <v/>
      </c>
      <c r="D81" s="424"/>
      <c r="E81" s="61"/>
      <c r="F81" s="503"/>
      <c r="G81" s="425"/>
      <c r="H81" s="424"/>
      <c r="I81" s="55"/>
      <c r="J81" s="108"/>
      <c r="K81" s="108"/>
      <c r="L81" s="132"/>
      <c r="M81" s="142" t="str">
        <f t="shared" si="5"/>
        <v/>
      </c>
      <c r="N81" s="145" t="str">
        <f>IFERROR(IF(B81&lt;&gt;"",M81/IF(OR('Schritt 2a Wärmeverbr. Kat. 1-4'!D81="Bad - Freibad &lt; 1000 m2 Beckenfläche",'Schritt 2a Wärmeverbr. Kat. 1-4'!D81="Bad - Freibad 1000-2000 m2 Beckenfläche",'Schritt 2a Wärmeverbr. Kat. 1-4'!D81="Bad - Freibad &gt;2000 m2 Beckenfläche"),'Schritt 2a Wärmeverbr. Kat. 1-4'!G81,'Schritt 2a Wärmeverbr. Kat. 1-4'!F81),""),"")</f>
        <v/>
      </c>
      <c r="O81" s="101" t="str">
        <f>IFERROR(IF(OR('Schritt 2a Wärmeverbr. Kat. 1-4'!D81="",M81="",N81=""),"",$N81/VLOOKUP('Schritt 2a Wärmeverbr. Kat. 1-4'!D81,Gebäudekat.!$C$6:$E$72,3,FALSE)-1),"")</f>
        <v/>
      </c>
      <c r="P81" t="str">
        <f>IFERROR(VLOOKUP('Schritt 2b Stromverbr. Kat. 1-4'!$C81,Gebäudekat.!$C$6:$G$72,5,FALSE),"")</f>
        <v/>
      </c>
      <c r="Q81" t="str">
        <f>IF('Schritt 2b Stromverbr. Kat. 1-4'!L81&lt;&gt;"",1,"")</f>
        <v/>
      </c>
      <c r="R81" t="str">
        <f t="shared" si="4"/>
        <v/>
      </c>
    </row>
    <row r="82" spans="1:18" x14ac:dyDescent="0.25">
      <c r="A82" s="433">
        <f>'Schritt 2a Wärmeverbr. Kat. 1-4'!A82</f>
        <v>73</v>
      </c>
      <c r="B82" s="8" t="str">
        <f>IF('Schritt 2a Wärmeverbr. Kat. 1-4'!C82=0,"",'Schritt 2a Wärmeverbr. Kat. 1-4'!C82)</f>
        <v/>
      </c>
      <c r="C82" s="434" t="str">
        <f>IF('Schritt 2a Wärmeverbr. Kat. 1-4'!D82=0,"",'Schritt 2a Wärmeverbr. Kat. 1-4'!D82)</f>
        <v/>
      </c>
      <c r="D82" s="424"/>
      <c r="E82" s="61"/>
      <c r="F82" s="503"/>
      <c r="G82" s="425"/>
      <c r="H82" s="424"/>
      <c r="I82" s="55"/>
      <c r="J82" s="108"/>
      <c r="K82" s="108"/>
      <c r="L82" s="132"/>
      <c r="M82" s="142" t="str">
        <f t="shared" si="5"/>
        <v/>
      </c>
      <c r="N82" s="145" t="str">
        <f>IFERROR(IF(B82&lt;&gt;"",M82/IF(OR('Schritt 2a Wärmeverbr. Kat. 1-4'!D82="Bad - Freibad &lt; 1000 m2 Beckenfläche",'Schritt 2a Wärmeverbr. Kat. 1-4'!D82="Bad - Freibad 1000-2000 m2 Beckenfläche",'Schritt 2a Wärmeverbr. Kat. 1-4'!D82="Bad - Freibad &gt;2000 m2 Beckenfläche"),'Schritt 2a Wärmeverbr. Kat. 1-4'!G82,'Schritt 2a Wärmeverbr. Kat. 1-4'!F82),""),"")</f>
        <v/>
      </c>
      <c r="O82" s="101" t="str">
        <f>IFERROR(IF(OR('Schritt 2a Wärmeverbr. Kat. 1-4'!D82="",M82="",N82=""),"",$N82/VLOOKUP('Schritt 2a Wärmeverbr. Kat. 1-4'!D82,Gebäudekat.!$C$6:$E$72,3,FALSE)-1),"")</f>
        <v/>
      </c>
      <c r="P82" t="str">
        <f>IFERROR(VLOOKUP('Schritt 2b Stromverbr. Kat. 1-4'!$C82,Gebäudekat.!$C$6:$G$72,5,FALSE),"")</f>
        <v/>
      </c>
      <c r="Q82" t="str">
        <f>IF('Schritt 2b Stromverbr. Kat. 1-4'!L82&lt;&gt;"",1,"")</f>
        <v/>
      </c>
      <c r="R82" t="str">
        <f t="shared" si="4"/>
        <v/>
      </c>
    </row>
    <row r="83" spans="1:18" x14ac:dyDescent="0.25">
      <c r="A83" s="433">
        <f>'Schritt 2a Wärmeverbr. Kat. 1-4'!A83</f>
        <v>74</v>
      </c>
      <c r="B83" s="8" t="str">
        <f>IF('Schritt 2a Wärmeverbr. Kat. 1-4'!C83=0,"",'Schritt 2a Wärmeverbr. Kat. 1-4'!C83)</f>
        <v/>
      </c>
      <c r="C83" s="434" t="str">
        <f>IF('Schritt 2a Wärmeverbr. Kat. 1-4'!D83=0,"",'Schritt 2a Wärmeverbr. Kat. 1-4'!D83)</f>
        <v/>
      </c>
      <c r="D83" s="424"/>
      <c r="E83" s="61"/>
      <c r="F83" s="503"/>
      <c r="G83" s="425"/>
      <c r="H83" s="424"/>
      <c r="I83" s="55"/>
      <c r="J83" s="108"/>
      <c r="K83" s="108"/>
      <c r="L83" s="132"/>
      <c r="M83" s="142" t="str">
        <f t="shared" si="5"/>
        <v/>
      </c>
      <c r="N83" s="145" t="str">
        <f>IFERROR(IF(B83&lt;&gt;"",M83/IF(OR('Schritt 2a Wärmeverbr. Kat. 1-4'!D83="Bad - Freibad &lt; 1000 m2 Beckenfläche",'Schritt 2a Wärmeverbr. Kat. 1-4'!D83="Bad - Freibad 1000-2000 m2 Beckenfläche",'Schritt 2a Wärmeverbr. Kat. 1-4'!D83="Bad - Freibad &gt;2000 m2 Beckenfläche"),'Schritt 2a Wärmeverbr. Kat. 1-4'!G83,'Schritt 2a Wärmeverbr. Kat. 1-4'!F83),""),"")</f>
        <v/>
      </c>
      <c r="O83" s="101" t="str">
        <f>IFERROR(IF(OR('Schritt 2a Wärmeverbr. Kat. 1-4'!D83="",M83="",N83=""),"",$N83/VLOOKUP('Schritt 2a Wärmeverbr. Kat. 1-4'!D83,Gebäudekat.!$C$6:$E$72,3,FALSE)-1),"")</f>
        <v/>
      </c>
      <c r="P83" t="str">
        <f>IFERROR(VLOOKUP('Schritt 2b Stromverbr. Kat. 1-4'!$C83,Gebäudekat.!$C$6:$G$72,5,FALSE),"")</f>
        <v/>
      </c>
      <c r="Q83" t="str">
        <f>IF('Schritt 2b Stromverbr. Kat. 1-4'!L83&lt;&gt;"",1,"")</f>
        <v/>
      </c>
      <c r="R83" t="str">
        <f t="shared" si="4"/>
        <v/>
      </c>
    </row>
    <row r="84" spans="1:18" x14ac:dyDescent="0.25">
      <c r="A84" s="433">
        <f>'Schritt 2a Wärmeverbr. Kat. 1-4'!A84</f>
        <v>75</v>
      </c>
      <c r="B84" s="8" t="str">
        <f>IF('Schritt 2a Wärmeverbr. Kat. 1-4'!C84=0,"",'Schritt 2a Wärmeverbr. Kat. 1-4'!C84)</f>
        <v/>
      </c>
      <c r="C84" s="434" t="str">
        <f>IF('Schritt 2a Wärmeverbr. Kat. 1-4'!D84=0,"",'Schritt 2a Wärmeverbr. Kat. 1-4'!D84)</f>
        <v/>
      </c>
      <c r="D84" s="424"/>
      <c r="E84" s="61"/>
      <c r="F84" s="503"/>
      <c r="G84" s="425"/>
      <c r="H84" s="424"/>
      <c r="I84" s="55"/>
      <c r="J84" s="108"/>
      <c r="K84" s="108"/>
      <c r="L84" s="132"/>
      <c r="M84" s="142" t="str">
        <f t="shared" si="5"/>
        <v/>
      </c>
      <c r="N84" s="145" t="str">
        <f>IFERROR(IF(B84&lt;&gt;"",M84/IF(OR('Schritt 2a Wärmeverbr. Kat. 1-4'!D84="Bad - Freibad &lt; 1000 m2 Beckenfläche",'Schritt 2a Wärmeverbr. Kat. 1-4'!D84="Bad - Freibad 1000-2000 m2 Beckenfläche",'Schritt 2a Wärmeverbr. Kat. 1-4'!D84="Bad - Freibad &gt;2000 m2 Beckenfläche"),'Schritt 2a Wärmeverbr. Kat. 1-4'!G84,'Schritt 2a Wärmeverbr. Kat. 1-4'!F84),""),"")</f>
        <v/>
      </c>
      <c r="O84" s="101" t="str">
        <f>IFERROR(IF(OR('Schritt 2a Wärmeverbr. Kat. 1-4'!D84="",M84="",N84=""),"",$N84/VLOOKUP('Schritt 2a Wärmeverbr. Kat. 1-4'!D84,Gebäudekat.!$C$6:$E$72,3,FALSE)-1),"")</f>
        <v/>
      </c>
      <c r="P84" t="str">
        <f>IFERROR(VLOOKUP('Schritt 2b Stromverbr. Kat. 1-4'!$C84,Gebäudekat.!$C$6:$G$72,5,FALSE),"")</f>
        <v/>
      </c>
      <c r="Q84" t="str">
        <f>IF('Schritt 2b Stromverbr. Kat. 1-4'!L84&lt;&gt;"",1,"")</f>
        <v/>
      </c>
      <c r="R84" t="str">
        <f t="shared" si="4"/>
        <v/>
      </c>
    </row>
    <row r="85" spans="1:18" x14ac:dyDescent="0.25">
      <c r="A85" s="433">
        <f>'Schritt 2a Wärmeverbr. Kat. 1-4'!A85</f>
        <v>76</v>
      </c>
      <c r="B85" s="8" t="str">
        <f>IF('Schritt 2a Wärmeverbr. Kat. 1-4'!C85=0,"",'Schritt 2a Wärmeverbr. Kat. 1-4'!C85)</f>
        <v/>
      </c>
      <c r="C85" s="434" t="str">
        <f>IF('Schritt 2a Wärmeverbr. Kat. 1-4'!D85=0,"",'Schritt 2a Wärmeverbr. Kat. 1-4'!D85)</f>
        <v/>
      </c>
      <c r="D85" s="424"/>
      <c r="E85" s="61"/>
      <c r="F85" s="503"/>
      <c r="G85" s="425"/>
      <c r="H85" s="424"/>
      <c r="I85" s="55"/>
      <c r="J85" s="108"/>
      <c r="K85" s="108"/>
      <c r="L85" s="132"/>
      <c r="M85" s="142" t="str">
        <f t="shared" si="5"/>
        <v/>
      </c>
      <c r="N85" s="145" t="str">
        <f>IFERROR(IF(B85&lt;&gt;"",M85/IF(OR('Schritt 2a Wärmeverbr. Kat. 1-4'!D85="Bad - Freibad &lt; 1000 m2 Beckenfläche",'Schritt 2a Wärmeverbr. Kat. 1-4'!D85="Bad - Freibad 1000-2000 m2 Beckenfläche",'Schritt 2a Wärmeverbr. Kat. 1-4'!D85="Bad - Freibad &gt;2000 m2 Beckenfläche"),'Schritt 2a Wärmeverbr. Kat. 1-4'!G85,'Schritt 2a Wärmeverbr. Kat. 1-4'!F85),""),"")</f>
        <v/>
      </c>
      <c r="O85" s="101" t="str">
        <f>IFERROR(IF(OR('Schritt 2a Wärmeverbr. Kat. 1-4'!D85="",M85="",N85=""),"",$N85/VLOOKUP('Schritt 2a Wärmeverbr. Kat. 1-4'!D85,Gebäudekat.!$C$6:$E$72,3,FALSE)-1),"")</f>
        <v/>
      </c>
      <c r="P85" t="str">
        <f>IFERROR(VLOOKUP('Schritt 2b Stromverbr. Kat. 1-4'!$C85,Gebäudekat.!$C$6:$G$72,5,FALSE),"")</f>
        <v/>
      </c>
      <c r="Q85" t="str">
        <f>IF('Schritt 2b Stromverbr. Kat. 1-4'!L85&lt;&gt;"",1,"")</f>
        <v/>
      </c>
      <c r="R85" t="str">
        <f t="shared" si="4"/>
        <v/>
      </c>
    </row>
    <row r="86" spans="1:18" x14ac:dyDescent="0.25">
      <c r="A86" s="433">
        <f>'Schritt 2a Wärmeverbr. Kat. 1-4'!A86</f>
        <v>77</v>
      </c>
      <c r="B86" s="8" t="str">
        <f>IF('Schritt 2a Wärmeverbr. Kat. 1-4'!C86=0,"",'Schritt 2a Wärmeverbr. Kat. 1-4'!C86)</f>
        <v/>
      </c>
      <c r="C86" s="434" t="str">
        <f>IF('Schritt 2a Wärmeverbr. Kat. 1-4'!D86=0,"",'Schritt 2a Wärmeverbr. Kat. 1-4'!D86)</f>
        <v/>
      </c>
      <c r="D86" s="424"/>
      <c r="E86" s="61"/>
      <c r="F86" s="503"/>
      <c r="G86" s="425"/>
      <c r="H86" s="424"/>
      <c r="I86" s="55"/>
      <c r="J86" s="108"/>
      <c r="K86" s="108"/>
      <c r="L86" s="132"/>
      <c r="M86" s="142" t="str">
        <f t="shared" si="5"/>
        <v/>
      </c>
      <c r="N86" s="145" t="str">
        <f>IFERROR(IF(B86&lt;&gt;"",M86/IF(OR('Schritt 2a Wärmeverbr. Kat. 1-4'!D86="Bad - Freibad &lt; 1000 m2 Beckenfläche",'Schritt 2a Wärmeverbr. Kat. 1-4'!D86="Bad - Freibad 1000-2000 m2 Beckenfläche",'Schritt 2a Wärmeverbr. Kat. 1-4'!D86="Bad - Freibad &gt;2000 m2 Beckenfläche"),'Schritt 2a Wärmeverbr. Kat. 1-4'!G86,'Schritt 2a Wärmeverbr. Kat. 1-4'!F86),""),"")</f>
        <v/>
      </c>
      <c r="O86" s="101" t="str">
        <f>IFERROR(IF(OR('Schritt 2a Wärmeverbr. Kat. 1-4'!D86="",M86="",N86=""),"",$N86/VLOOKUP('Schritt 2a Wärmeverbr. Kat. 1-4'!D86,Gebäudekat.!$C$6:$E$72,3,FALSE)-1),"")</f>
        <v/>
      </c>
      <c r="P86" t="str">
        <f>IFERROR(VLOOKUP('Schritt 2b Stromverbr. Kat. 1-4'!$C86,Gebäudekat.!$C$6:$G$72,5,FALSE),"")</f>
        <v/>
      </c>
      <c r="Q86" t="str">
        <f>IF('Schritt 2b Stromverbr. Kat. 1-4'!L86&lt;&gt;"",1,"")</f>
        <v/>
      </c>
      <c r="R86" t="str">
        <f t="shared" si="4"/>
        <v/>
      </c>
    </row>
    <row r="87" spans="1:18" x14ac:dyDescent="0.25">
      <c r="A87" s="433">
        <f>'Schritt 2a Wärmeverbr. Kat. 1-4'!A87</f>
        <v>78</v>
      </c>
      <c r="B87" s="8" t="str">
        <f>IF('Schritt 2a Wärmeverbr. Kat. 1-4'!C87=0,"",'Schritt 2a Wärmeverbr. Kat. 1-4'!C87)</f>
        <v/>
      </c>
      <c r="C87" s="434" t="str">
        <f>IF('Schritt 2a Wärmeverbr. Kat. 1-4'!D87=0,"",'Schritt 2a Wärmeverbr. Kat. 1-4'!D87)</f>
        <v/>
      </c>
      <c r="D87" s="424"/>
      <c r="E87" s="61"/>
      <c r="F87" s="503"/>
      <c r="G87" s="425"/>
      <c r="H87" s="424"/>
      <c r="I87" s="55"/>
      <c r="J87" s="108"/>
      <c r="K87" s="108"/>
      <c r="L87" s="132"/>
      <c r="M87" s="142" t="str">
        <f t="shared" si="5"/>
        <v/>
      </c>
      <c r="N87" s="145" t="str">
        <f>IFERROR(IF(B87&lt;&gt;"",M87/IF(OR('Schritt 2a Wärmeverbr. Kat. 1-4'!D87="Bad - Freibad &lt; 1000 m2 Beckenfläche",'Schritt 2a Wärmeverbr. Kat. 1-4'!D87="Bad - Freibad 1000-2000 m2 Beckenfläche",'Schritt 2a Wärmeverbr. Kat. 1-4'!D87="Bad - Freibad &gt;2000 m2 Beckenfläche"),'Schritt 2a Wärmeverbr. Kat. 1-4'!G87,'Schritt 2a Wärmeverbr. Kat. 1-4'!F87),""),"")</f>
        <v/>
      </c>
      <c r="O87" s="101" t="str">
        <f>IFERROR(IF(OR('Schritt 2a Wärmeverbr. Kat. 1-4'!D87="",M87="",N87=""),"",$N87/VLOOKUP('Schritt 2a Wärmeverbr. Kat. 1-4'!D87,Gebäudekat.!$C$6:$E$72,3,FALSE)-1),"")</f>
        <v/>
      </c>
      <c r="P87" t="str">
        <f>IFERROR(VLOOKUP('Schritt 2b Stromverbr. Kat. 1-4'!$C87,Gebäudekat.!$C$6:$G$72,5,FALSE),"")</f>
        <v/>
      </c>
      <c r="Q87" t="str">
        <f>IF('Schritt 2b Stromverbr. Kat. 1-4'!L87&lt;&gt;"",1,"")</f>
        <v/>
      </c>
      <c r="R87" t="str">
        <f t="shared" si="4"/>
        <v/>
      </c>
    </row>
    <row r="88" spans="1:18" x14ac:dyDescent="0.25">
      <c r="A88" s="433">
        <f>'Schritt 2a Wärmeverbr. Kat. 1-4'!A88</f>
        <v>79</v>
      </c>
      <c r="B88" s="8" t="str">
        <f>IF('Schritt 2a Wärmeverbr. Kat. 1-4'!C88=0,"",'Schritt 2a Wärmeverbr. Kat. 1-4'!C88)</f>
        <v/>
      </c>
      <c r="C88" s="434" t="str">
        <f>IF('Schritt 2a Wärmeverbr. Kat. 1-4'!D88=0,"",'Schritt 2a Wärmeverbr. Kat. 1-4'!D88)</f>
        <v/>
      </c>
      <c r="D88" s="424"/>
      <c r="E88" s="61"/>
      <c r="F88" s="503"/>
      <c r="G88" s="425"/>
      <c r="H88" s="424"/>
      <c r="I88" s="55"/>
      <c r="J88" s="108"/>
      <c r="K88" s="108"/>
      <c r="L88" s="132"/>
      <c r="M88" s="142" t="str">
        <f t="shared" si="5"/>
        <v/>
      </c>
      <c r="N88" s="145" t="str">
        <f>IFERROR(IF(B88&lt;&gt;"",M88/IF(OR('Schritt 2a Wärmeverbr. Kat. 1-4'!D88="Bad - Freibad &lt; 1000 m2 Beckenfläche",'Schritt 2a Wärmeverbr. Kat. 1-4'!D88="Bad - Freibad 1000-2000 m2 Beckenfläche",'Schritt 2a Wärmeverbr. Kat. 1-4'!D88="Bad - Freibad &gt;2000 m2 Beckenfläche"),'Schritt 2a Wärmeverbr. Kat. 1-4'!G88,'Schritt 2a Wärmeverbr. Kat. 1-4'!F88),""),"")</f>
        <v/>
      </c>
      <c r="O88" s="101" t="str">
        <f>IFERROR(IF(OR('Schritt 2a Wärmeverbr. Kat. 1-4'!D88="",M88="",N88=""),"",$N88/VLOOKUP('Schritt 2a Wärmeverbr. Kat. 1-4'!D88,Gebäudekat.!$C$6:$E$72,3,FALSE)-1),"")</f>
        <v/>
      </c>
      <c r="P88" t="str">
        <f>IFERROR(VLOOKUP('Schritt 2b Stromverbr. Kat. 1-4'!$C88,Gebäudekat.!$C$6:$G$72,5,FALSE),"")</f>
        <v/>
      </c>
      <c r="Q88" t="str">
        <f>IF('Schritt 2b Stromverbr. Kat. 1-4'!L88&lt;&gt;"",1,"")</f>
        <v/>
      </c>
      <c r="R88" t="str">
        <f t="shared" si="4"/>
        <v/>
      </c>
    </row>
    <row r="89" spans="1:18" x14ac:dyDescent="0.25">
      <c r="A89" s="433">
        <f>'Schritt 2a Wärmeverbr. Kat. 1-4'!A89</f>
        <v>80</v>
      </c>
      <c r="B89" s="8" t="str">
        <f>IF('Schritt 2a Wärmeverbr. Kat. 1-4'!C89=0,"",'Schritt 2a Wärmeverbr. Kat. 1-4'!C89)</f>
        <v/>
      </c>
      <c r="C89" s="434" t="str">
        <f>IF('Schritt 2a Wärmeverbr. Kat. 1-4'!D89=0,"",'Schritt 2a Wärmeverbr. Kat. 1-4'!D89)</f>
        <v/>
      </c>
      <c r="D89" s="424"/>
      <c r="E89" s="61"/>
      <c r="F89" s="503"/>
      <c r="G89" s="425"/>
      <c r="H89" s="424"/>
      <c r="I89" s="55"/>
      <c r="J89" s="108"/>
      <c r="K89" s="108"/>
      <c r="L89" s="132"/>
      <c r="M89" s="142" t="str">
        <f t="shared" si="5"/>
        <v/>
      </c>
      <c r="N89" s="145" t="str">
        <f>IFERROR(IF(B89&lt;&gt;"",M89/IF(OR('Schritt 2a Wärmeverbr. Kat. 1-4'!D89="Bad - Freibad &lt; 1000 m2 Beckenfläche",'Schritt 2a Wärmeverbr. Kat. 1-4'!D89="Bad - Freibad 1000-2000 m2 Beckenfläche",'Schritt 2a Wärmeverbr. Kat. 1-4'!D89="Bad - Freibad &gt;2000 m2 Beckenfläche"),'Schritt 2a Wärmeverbr. Kat. 1-4'!G89,'Schritt 2a Wärmeverbr. Kat. 1-4'!F89),""),"")</f>
        <v/>
      </c>
      <c r="O89" s="101" t="str">
        <f>IFERROR(IF(OR('Schritt 2a Wärmeverbr. Kat. 1-4'!D89="",M89="",N89=""),"",$N89/VLOOKUP('Schritt 2a Wärmeverbr. Kat. 1-4'!D89,Gebäudekat.!$C$6:$E$72,3,FALSE)-1),"")</f>
        <v/>
      </c>
      <c r="P89" t="str">
        <f>IFERROR(VLOOKUP('Schritt 2b Stromverbr. Kat. 1-4'!$C89,Gebäudekat.!$C$6:$G$72,5,FALSE),"")</f>
        <v/>
      </c>
      <c r="Q89" t="str">
        <f>IF('Schritt 2b Stromverbr. Kat. 1-4'!L89&lt;&gt;"",1,"")</f>
        <v/>
      </c>
      <c r="R89" t="str">
        <f t="shared" si="4"/>
        <v/>
      </c>
    </row>
    <row r="90" spans="1:18" x14ac:dyDescent="0.25">
      <c r="A90" s="433">
        <f>'Schritt 2a Wärmeverbr. Kat. 1-4'!A90</f>
        <v>81</v>
      </c>
      <c r="B90" s="8" t="str">
        <f>IF('Schritt 2a Wärmeverbr. Kat. 1-4'!C90=0,"",'Schritt 2a Wärmeverbr. Kat. 1-4'!C90)</f>
        <v/>
      </c>
      <c r="C90" s="434" t="str">
        <f>IF('Schritt 2a Wärmeverbr. Kat. 1-4'!D90=0,"",'Schritt 2a Wärmeverbr. Kat. 1-4'!D90)</f>
        <v/>
      </c>
      <c r="D90" s="424"/>
      <c r="E90" s="61"/>
      <c r="F90" s="503"/>
      <c r="G90" s="425"/>
      <c r="H90" s="424"/>
      <c r="I90" s="55"/>
      <c r="J90" s="108"/>
      <c r="K90" s="108"/>
      <c r="L90" s="132"/>
      <c r="M90" s="142" t="str">
        <f t="shared" si="5"/>
        <v/>
      </c>
      <c r="N90" s="145" t="str">
        <f>IFERROR(IF(B90&lt;&gt;"",M90/IF(OR('Schritt 2a Wärmeverbr. Kat. 1-4'!D90="Bad - Freibad &lt; 1000 m2 Beckenfläche",'Schritt 2a Wärmeverbr. Kat. 1-4'!D90="Bad - Freibad 1000-2000 m2 Beckenfläche",'Schritt 2a Wärmeverbr. Kat. 1-4'!D90="Bad - Freibad &gt;2000 m2 Beckenfläche"),'Schritt 2a Wärmeverbr. Kat. 1-4'!G90,'Schritt 2a Wärmeverbr. Kat. 1-4'!F90),""),"")</f>
        <v/>
      </c>
      <c r="O90" s="101" t="str">
        <f>IFERROR(IF(OR('Schritt 2a Wärmeverbr. Kat. 1-4'!D90="",M90="",N90=""),"",$N90/VLOOKUP('Schritt 2a Wärmeverbr. Kat. 1-4'!D90,Gebäudekat.!$C$6:$E$72,3,FALSE)-1),"")</f>
        <v/>
      </c>
      <c r="P90" t="str">
        <f>IFERROR(VLOOKUP('Schritt 2b Stromverbr. Kat. 1-4'!$C90,Gebäudekat.!$C$6:$G$72,5,FALSE),"")</f>
        <v/>
      </c>
      <c r="Q90" t="str">
        <f>IF('Schritt 2b Stromverbr. Kat. 1-4'!L90&lt;&gt;"",1,"")</f>
        <v/>
      </c>
      <c r="R90" t="str">
        <f t="shared" si="4"/>
        <v/>
      </c>
    </row>
    <row r="91" spans="1:18" x14ac:dyDescent="0.25">
      <c r="A91" s="433">
        <f>'Schritt 2a Wärmeverbr. Kat. 1-4'!A91</f>
        <v>82</v>
      </c>
      <c r="B91" s="8" t="str">
        <f>IF('Schritt 2a Wärmeverbr. Kat. 1-4'!C91=0,"",'Schritt 2a Wärmeverbr. Kat. 1-4'!C91)</f>
        <v/>
      </c>
      <c r="C91" s="434" t="str">
        <f>IF('Schritt 2a Wärmeverbr. Kat. 1-4'!D91=0,"",'Schritt 2a Wärmeverbr. Kat. 1-4'!D91)</f>
        <v/>
      </c>
      <c r="D91" s="424"/>
      <c r="E91" s="61"/>
      <c r="F91" s="503"/>
      <c r="G91" s="425"/>
      <c r="H91" s="424"/>
      <c r="I91" s="55"/>
      <c r="J91" s="108"/>
      <c r="K91" s="108"/>
      <c r="L91" s="132"/>
      <c r="M91" s="142" t="str">
        <f t="shared" si="5"/>
        <v/>
      </c>
      <c r="N91" s="145" t="str">
        <f>IFERROR(IF(B91&lt;&gt;"",M91/IF(OR('Schritt 2a Wärmeverbr. Kat. 1-4'!D91="Bad - Freibad &lt; 1000 m2 Beckenfläche",'Schritt 2a Wärmeverbr. Kat. 1-4'!D91="Bad - Freibad 1000-2000 m2 Beckenfläche",'Schritt 2a Wärmeverbr. Kat. 1-4'!D91="Bad - Freibad &gt;2000 m2 Beckenfläche"),'Schritt 2a Wärmeverbr. Kat. 1-4'!G91,'Schritt 2a Wärmeverbr. Kat. 1-4'!F91),""),"")</f>
        <v/>
      </c>
      <c r="O91" s="101" t="str">
        <f>IFERROR(IF(OR('Schritt 2a Wärmeverbr. Kat. 1-4'!D91="",M91="",N91=""),"",$N91/VLOOKUP('Schritt 2a Wärmeverbr. Kat. 1-4'!D91,Gebäudekat.!$C$6:$E$72,3,FALSE)-1),"")</f>
        <v/>
      </c>
      <c r="P91" t="str">
        <f>IFERROR(VLOOKUP('Schritt 2b Stromverbr. Kat. 1-4'!$C91,Gebäudekat.!$C$6:$G$72,5,FALSE),"")</f>
        <v/>
      </c>
      <c r="Q91" t="str">
        <f>IF('Schritt 2b Stromverbr. Kat. 1-4'!L91&lt;&gt;"",1,"")</f>
        <v/>
      </c>
      <c r="R91" t="str">
        <f t="shared" si="4"/>
        <v/>
      </c>
    </row>
    <row r="92" spans="1:18" x14ac:dyDescent="0.25">
      <c r="A92" s="433">
        <f>'Schritt 2a Wärmeverbr. Kat. 1-4'!A92</f>
        <v>83</v>
      </c>
      <c r="B92" s="8" t="str">
        <f>IF('Schritt 2a Wärmeverbr. Kat. 1-4'!C92=0,"",'Schritt 2a Wärmeverbr. Kat. 1-4'!C92)</f>
        <v/>
      </c>
      <c r="C92" s="434" t="str">
        <f>IF('Schritt 2a Wärmeverbr. Kat. 1-4'!D92=0,"",'Schritt 2a Wärmeverbr. Kat. 1-4'!D92)</f>
        <v/>
      </c>
      <c r="D92" s="424"/>
      <c r="E92" s="61"/>
      <c r="F92" s="503"/>
      <c r="G92" s="425"/>
      <c r="H92" s="424"/>
      <c r="I92" s="55"/>
      <c r="J92" s="108"/>
      <c r="K92" s="108"/>
      <c r="L92" s="132"/>
      <c r="M92" s="142" t="str">
        <f t="shared" si="5"/>
        <v/>
      </c>
      <c r="N92" s="145" t="str">
        <f>IFERROR(IF(B92&lt;&gt;"",M92/IF(OR('Schritt 2a Wärmeverbr. Kat. 1-4'!D92="Bad - Freibad &lt; 1000 m2 Beckenfläche",'Schritt 2a Wärmeverbr. Kat. 1-4'!D92="Bad - Freibad 1000-2000 m2 Beckenfläche",'Schritt 2a Wärmeverbr. Kat. 1-4'!D92="Bad - Freibad &gt;2000 m2 Beckenfläche"),'Schritt 2a Wärmeverbr. Kat. 1-4'!G92,'Schritt 2a Wärmeverbr. Kat. 1-4'!F92),""),"")</f>
        <v/>
      </c>
      <c r="O92" s="101" t="str">
        <f>IFERROR(IF(OR('Schritt 2a Wärmeverbr. Kat. 1-4'!D92="",M92="",N92=""),"",$N92/VLOOKUP('Schritt 2a Wärmeverbr. Kat. 1-4'!D92,Gebäudekat.!$C$6:$E$72,3,FALSE)-1),"")</f>
        <v/>
      </c>
      <c r="P92" t="str">
        <f>IFERROR(VLOOKUP('Schritt 2b Stromverbr. Kat. 1-4'!$C92,Gebäudekat.!$C$6:$G$72,5,FALSE),"")</f>
        <v/>
      </c>
      <c r="Q92" t="str">
        <f>IF('Schritt 2b Stromverbr. Kat. 1-4'!L92&lt;&gt;"",1,"")</f>
        <v/>
      </c>
      <c r="R92" t="str">
        <f t="shared" si="4"/>
        <v/>
      </c>
    </row>
    <row r="93" spans="1:18" x14ac:dyDescent="0.25">
      <c r="A93" s="433">
        <f>'Schritt 2a Wärmeverbr. Kat. 1-4'!A93</f>
        <v>84</v>
      </c>
      <c r="B93" s="8" t="str">
        <f>IF('Schritt 2a Wärmeverbr. Kat. 1-4'!C93=0,"",'Schritt 2a Wärmeverbr. Kat. 1-4'!C93)</f>
        <v/>
      </c>
      <c r="C93" s="434" t="str">
        <f>IF('Schritt 2a Wärmeverbr. Kat. 1-4'!D93=0,"",'Schritt 2a Wärmeverbr. Kat. 1-4'!D93)</f>
        <v/>
      </c>
      <c r="D93" s="424"/>
      <c r="E93" s="61"/>
      <c r="F93" s="503"/>
      <c r="G93" s="425"/>
      <c r="H93" s="424"/>
      <c r="I93" s="55"/>
      <c r="J93" s="108"/>
      <c r="K93" s="108"/>
      <c r="L93" s="132"/>
      <c r="M93" s="142" t="str">
        <f t="shared" si="5"/>
        <v/>
      </c>
      <c r="N93" s="145" t="str">
        <f>IFERROR(IF(B93&lt;&gt;"",M93/IF(OR('Schritt 2a Wärmeverbr. Kat. 1-4'!D93="Bad - Freibad &lt; 1000 m2 Beckenfläche",'Schritt 2a Wärmeverbr. Kat. 1-4'!D93="Bad - Freibad 1000-2000 m2 Beckenfläche",'Schritt 2a Wärmeverbr. Kat. 1-4'!D93="Bad - Freibad &gt;2000 m2 Beckenfläche"),'Schritt 2a Wärmeverbr. Kat. 1-4'!G93,'Schritt 2a Wärmeverbr. Kat. 1-4'!F93),""),"")</f>
        <v/>
      </c>
      <c r="O93" s="101" t="str">
        <f>IFERROR(IF(OR('Schritt 2a Wärmeverbr. Kat. 1-4'!D93="",M93="",N93=""),"",$N93/VLOOKUP('Schritt 2a Wärmeverbr. Kat. 1-4'!D93,Gebäudekat.!$C$6:$E$72,3,FALSE)-1),"")</f>
        <v/>
      </c>
      <c r="P93" t="str">
        <f>IFERROR(VLOOKUP('Schritt 2b Stromverbr. Kat. 1-4'!$C93,Gebäudekat.!$C$6:$G$72,5,FALSE),"")</f>
        <v/>
      </c>
      <c r="Q93" t="str">
        <f>IF('Schritt 2b Stromverbr. Kat. 1-4'!L93&lt;&gt;"",1,"")</f>
        <v/>
      </c>
      <c r="R93" t="str">
        <f t="shared" si="4"/>
        <v/>
      </c>
    </row>
    <row r="94" spans="1:18" x14ac:dyDescent="0.25">
      <c r="A94" s="433">
        <f>'Schritt 2a Wärmeverbr. Kat. 1-4'!A94</f>
        <v>85</v>
      </c>
      <c r="B94" s="8" t="str">
        <f>IF('Schritt 2a Wärmeverbr. Kat. 1-4'!C94=0,"",'Schritt 2a Wärmeverbr. Kat. 1-4'!C94)</f>
        <v/>
      </c>
      <c r="C94" s="434" t="str">
        <f>IF('Schritt 2a Wärmeverbr. Kat. 1-4'!D94=0,"",'Schritt 2a Wärmeverbr. Kat. 1-4'!D94)</f>
        <v/>
      </c>
      <c r="D94" s="424"/>
      <c r="E94" s="61"/>
      <c r="F94" s="503"/>
      <c r="G94" s="425"/>
      <c r="H94" s="424"/>
      <c r="I94" s="55"/>
      <c r="J94" s="108"/>
      <c r="K94" s="108"/>
      <c r="L94" s="132"/>
      <c r="M94" s="142" t="str">
        <f t="shared" si="5"/>
        <v/>
      </c>
      <c r="N94" s="145" t="str">
        <f>IFERROR(IF(B94&lt;&gt;"",M94/IF(OR('Schritt 2a Wärmeverbr. Kat. 1-4'!D94="Bad - Freibad &lt; 1000 m2 Beckenfläche",'Schritt 2a Wärmeverbr. Kat. 1-4'!D94="Bad - Freibad 1000-2000 m2 Beckenfläche",'Schritt 2a Wärmeverbr. Kat. 1-4'!D94="Bad - Freibad &gt;2000 m2 Beckenfläche"),'Schritt 2a Wärmeverbr. Kat. 1-4'!G94,'Schritt 2a Wärmeverbr. Kat. 1-4'!F94),""),"")</f>
        <v/>
      </c>
      <c r="O94" s="101" t="str">
        <f>IFERROR(IF(OR('Schritt 2a Wärmeverbr. Kat. 1-4'!D94="",M94="",N94=""),"",$N94/VLOOKUP('Schritt 2a Wärmeverbr. Kat. 1-4'!D94,Gebäudekat.!$C$6:$E$72,3,FALSE)-1),"")</f>
        <v/>
      </c>
      <c r="P94" t="str">
        <f>IFERROR(VLOOKUP('Schritt 2b Stromverbr. Kat. 1-4'!$C94,Gebäudekat.!$C$6:$G$72,5,FALSE),"")</f>
        <v/>
      </c>
      <c r="Q94" t="str">
        <f>IF('Schritt 2b Stromverbr. Kat. 1-4'!L94&lt;&gt;"",1,"")</f>
        <v/>
      </c>
      <c r="R94" t="str">
        <f t="shared" si="4"/>
        <v/>
      </c>
    </row>
    <row r="95" spans="1:18" x14ac:dyDescent="0.25">
      <c r="A95" s="433">
        <f>'Schritt 2a Wärmeverbr. Kat. 1-4'!A95</f>
        <v>86</v>
      </c>
      <c r="B95" s="8" t="str">
        <f>IF('Schritt 2a Wärmeverbr. Kat. 1-4'!C95=0,"",'Schritt 2a Wärmeverbr. Kat. 1-4'!C95)</f>
        <v/>
      </c>
      <c r="C95" s="434" t="str">
        <f>IF('Schritt 2a Wärmeverbr. Kat. 1-4'!D95=0,"",'Schritt 2a Wärmeverbr. Kat. 1-4'!D95)</f>
        <v/>
      </c>
      <c r="D95" s="424"/>
      <c r="E95" s="61"/>
      <c r="F95" s="503"/>
      <c r="G95" s="425"/>
      <c r="H95" s="424"/>
      <c r="I95" s="55"/>
      <c r="J95" s="108"/>
      <c r="K95" s="108"/>
      <c r="L95" s="132"/>
      <c r="M95" s="142" t="str">
        <f t="shared" si="5"/>
        <v/>
      </c>
      <c r="N95" s="145" t="str">
        <f>IFERROR(IF(B95&lt;&gt;"",M95/IF(OR('Schritt 2a Wärmeverbr. Kat. 1-4'!D95="Bad - Freibad &lt; 1000 m2 Beckenfläche",'Schritt 2a Wärmeverbr. Kat. 1-4'!D95="Bad - Freibad 1000-2000 m2 Beckenfläche",'Schritt 2a Wärmeverbr. Kat. 1-4'!D95="Bad - Freibad &gt;2000 m2 Beckenfläche"),'Schritt 2a Wärmeverbr. Kat. 1-4'!G95,'Schritt 2a Wärmeverbr. Kat. 1-4'!F95),""),"")</f>
        <v/>
      </c>
      <c r="O95" s="101" t="str">
        <f>IFERROR(IF(OR('Schritt 2a Wärmeverbr. Kat. 1-4'!D95="",M95="",N95=""),"",$N95/VLOOKUP('Schritt 2a Wärmeverbr. Kat. 1-4'!D95,Gebäudekat.!$C$6:$E$72,3,FALSE)-1),"")</f>
        <v/>
      </c>
      <c r="P95" t="str">
        <f>IFERROR(VLOOKUP('Schritt 2b Stromverbr. Kat. 1-4'!$C95,Gebäudekat.!$C$6:$G$72,5,FALSE),"")</f>
        <v/>
      </c>
      <c r="Q95" t="str">
        <f>IF('Schritt 2b Stromverbr. Kat. 1-4'!L95&lt;&gt;"",1,"")</f>
        <v/>
      </c>
      <c r="R95" t="str">
        <f t="shared" si="4"/>
        <v/>
      </c>
    </row>
    <row r="96" spans="1:18" x14ac:dyDescent="0.25">
      <c r="A96" s="433">
        <f>'Schritt 2a Wärmeverbr. Kat. 1-4'!A96</f>
        <v>87</v>
      </c>
      <c r="B96" s="8" t="str">
        <f>IF('Schritt 2a Wärmeverbr. Kat. 1-4'!C96=0,"",'Schritt 2a Wärmeverbr. Kat. 1-4'!C96)</f>
        <v/>
      </c>
      <c r="C96" s="434" t="str">
        <f>IF('Schritt 2a Wärmeverbr. Kat. 1-4'!D96=0,"",'Schritt 2a Wärmeverbr. Kat. 1-4'!D96)</f>
        <v/>
      </c>
      <c r="D96" s="424"/>
      <c r="E96" s="61"/>
      <c r="F96" s="503"/>
      <c r="G96" s="425"/>
      <c r="H96" s="424"/>
      <c r="I96" s="55"/>
      <c r="J96" s="108"/>
      <c r="K96" s="108"/>
      <c r="L96" s="132"/>
      <c r="M96" s="142" t="str">
        <f t="shared" si="5"/>
        <v/>
      </c>
      <c r="N96" s="145" t="str">
        <f>IFERROR(IF(B96&lt;&gt;"",M96/IF(OR('Schritt 2a Wärmeverbr. Kat. 1-4'!D96="Bad - Freibad &lt; 1000 m2 Beckenfläche",'Schritt 2a Wärmeverbr. Kat. 1-4'!D96="Bad - Freibad 1000-2000 m2 Beckenfläche",'Schritt 2a Wärmeverbr. Kat. 1-4'!D96="Bad - Freibad &gt;2000 m2 Beckenfläche"),'Schritt 2a Wärmeverbr. Kat. 1-4'!G96,'Schritt 2a Wärmeverbr. Kat. 1-4'!F96),""),"")</f>
        <v/>
      </c>
      <c r="O96" s="101" t="str">
        <f>IFERROR(IF(OR('Schritt 2a Wärmeverbr. Kat. 1-4'!D96="",M96="",N96=""),"",$N96/VLOOKUP('Schritt 2a Wärmeverbr. Kat. 1-4'!D96,Gebäudekat.!$C$6:$E$72,3,FALSE)-1),"")</f>
        <v/>
      </c>
      <c r="P96" t="str">
        <f>IFERROR(VLOOKUP('Schritt 2b Stromverbr. Kat. 1-4'!$C96,Gebäudekat.!$C$6:$G$72,5,FALSE),"")</f>
        <v/>
      </c>
      <c r="Q96" t="str">
        <f>IF('Schritt 2b Stromverbr. Kat. 1-4'!L96&lt;&gt;"",1,"")</f>
        <v/>
      </c>
      <c r="R96" t="str">
        <f t="shared" si="4"/>
        <v/>
      </c>
    </row>
    <row r="97" spans="1:18" x14ac:dyDescent="0.25">
      <c r="A97" s="433">
        <f>'Schritt 2a Wärmeverbr. Kat. 1-4'!A97</f>
        <v>88</v>
      </c>
      <c r="B97" s="8" t="str">
        <f>IF('Schritt 2a Wärmeverbr. Kat. 1-4'!C97=0,"",'Schritt 2a Wärmeverbr. Kat. 1-4'!C97)</f>
        <v/>
      </c>
      <c r="C97" s="434" t="str">
        <f>IF('Schritt 2a Wärmeverbr. Kat. 1-4'!D97=0,"",'Schritt 2a Wärmeverbr. Kat. 1-4'!D97)</f>
        <v/>
      </c>
      <c r="D97" s="424"/>
      <c r="E97" s="61"/>
      <c r="F97" s="503"/>
      <c r="G97" s="425"/>
      <c r="H97" s="424"/>
      <c r="I97" s="55"/>
      <c r="J97" s="108"/>
      <c r="K97" s="108"/>
      <c r="L97" s="132"/>
      <c r="M97" s="142" t="str">
        <f t="shared" si="5"/>
        <v/>
      </c>
      <c r="N97" s="145" t="str">
        <f>IFERROR(IF(B97&lt;&gt;"",M97/IF(OR('Schritt 2a Wärmeverbr. Kat. 1-4'!D97="Bad - Freibad &lt; 1000 m2 Beckenfläche",'Schritt 2a Wärmeverbr. Kat. 1-4'!D97="Bad - Freibad 1000-2000 m2 Beckenfläche",'Schritt 2a Wärmeverbr. Kat. 1-4'!D97="Bad - Freibad &gt;2000 m2 Beckenfläche"),'Schritt 2a Wärmeverbr. Kat. 1-4'!G97,'Schritt 2a Wärmeverbr. Kat. 1-4'!F97),""),"")</f>
        <v/>
      </c>
      <c r="O97" s="101" t="str">
        <f>IFERROR(IF(OR('Schritt 2a Wärmeverbr. Kat. 1-4'!D97="",M97="",N97=""),"",$N97/VLOOKUP('Schritt 2a Wärmeverbr. Kat. 1-4'!D97,Gebäudekat.!$C$6:$E$72,3,FALSE)-1),"")</f>
        <v/>
      </c>
      <c r="P97" t="str">
        <f>IFERROR(VLOOKUP('Schritt 2b Stromverbr. Kat. 1-4'!$C97,Gebäudekat.!$C$6:$G$72,5,FALSE),"")</f>
        <v/>
      </c>
      <c r="Q97" t="str">
        <f>IF('Schritt 2b Stromverbr. Kat. 1-4'!L97&lt;&gt;"",1,"")</f>
        <v/>
      </c>
      <c r="R97" t="str">
        <f t="shared" si="4"/>
        <v/>
      </c>
    </row>
    <row r="98" spans="1:18" x14ac:dyDescent="0.25">
      <c r="A98" s="433">
        <f>'Schritt 2a Wärmeverbr. Kat. 1-4'!A98</f>
        <v>89</v>
      </c>
      <c r="B98" s="8" t="str">
        <f>IF('Schritt 2a Wärmeverbr. Kat. 1-4'!C98=0,"",'Schritt 2a Wärmeverbr. Kat. 1-4'!C98)</f>
        <v/>
      </c>
      <c r="C98" s="434" t="str">
        <f>IF('Schritt 2a Wärmeverbr. Kat. 1-4'!D98=0,"",'Schritt 2a Wärmeverbr. Kat. 1-4'!D98)</f>
        <v/>
      </c>
      <c r="D98" s="424"/>
      <c r="E98" s="61"/>
      <c r="F98" s="503"/>
      <c r="G98" s="425"/>
      <c r="H98" s="424"/>
      <c r="I98" s="55"/>
      <c r="J98" s="108"/>
      <c r="K98" s="108"/>
      <c r="L98" s="132"/>
      <c r="M98" s="142" t="str">
        <f t="shared" si="5"/>
        <v/>
      </c>
      <c r="N98" s="145" t="str">
        <f>IFERROR(IF(B98&lt;&gt;"",M98/IF(OR('Schritt 2a Wärmeverbr. Kat. 1-4'!D98="Bad - Freibad &lt; 1000 m2 Beckenfläche",'Schritt 2a Wärmeverbr. Kat. 1-4'!D98="Bad - Freibad 1000-2000 m2 Beckenfläche",'Schritt 2a Wärmeverbr. Kat. 1-4'!D98="Bad - Freibad &gt;2000 m2 Beckenfläche"),'Schritt 2a Wärmeverbr. Kat. 1-4'!G98,'Schritt 2a Wärmeverbr. Kat. 1-4'!F98),""),"")</f>
        <v/>
      </c>
      <c r="O98" s="101" t="str">
        <f>IFERROR(IF(OR('Schritt 2a Wärmeverbr. Kat. 1-4'!D98="",M98="",N98=""),"",$N98/VLOOKUP('Schritt 2a Wärmeverbr. Kat. 1-4'!D98,Gebäudekat.!$C$6:$E$72,3,FALSE)-1),"")</f>
        <v/>
      </c>
      <c r="P98" t="str">
        <f>IFERROR(VLOOKUP('Schritt 2b Stromverbr. Kat. 1-4'!$C98,Gebäudekat.!$C$6:$G$72,5,FALSE),"")</f>
        <v/>
      </c>
      <c r="Q98" t="str">
        <f>IF('Schritt 2b Stromverbr. Kat. 1-4'!L98&lt;&gt;"",1,"")</f>
        <v/>
      </c>
      <c r="R98" t="str">
        <f t="shared" si="4"/>
        <v/>
      </c>
    </row>
    <row r="99" spans="1:18" x14ac:dyDescent="0.25">
      <c r="A99" s="433">
        <f>'Schritt 2a Wärmeverbr. Kat. 1-4'!A99</f>
        <v>90</v>
      </c>
      <c r="B99" s="8" t="str">
        <f>IF('Schritt 2a Wärmeverbr. Kat. 1-4'!C99=0,"",'Schritt 2a Wärmeverbr. Kat. 1-4'!C99)</f>
        <v/>
      </c>
      <c r="C99" s="434" t="str">
        <f>IF('Schritt 2a Wärmeverbr. Kat. 1-4'!D99=0,"",'Schritt 2a Wärmeverbr. Kat. 1-4'!D99)</f>
        <v/>
      </c>
      <c r="D99" s="424"/>
      <c r="E99" s="61"/>
      <c r="F99" s="503"/>
      <c r="G99" s="425"/>
      <c r="H99" s="424"/>
      <c r="I99" s="55"/>
      <c r="J99" s="108"/>
      <c r="K99" s="108"/>
      <c r="L99" s="132"/>
      <c r="M99" s="142" t="str">
        <f t="shared" si="5"/>
        <v/>
      </c>
      <c r="N99" s="145" t="str">
        <f>IFERROR(IF(B99&lt;&gt;"",M99/IF(OR('Schritt 2a Wärmeverbr. Kat. 1-4'!D99="Bad - Freibad &lt; 1000 m2 Beckenfläche",'Schritt 2a Wärmeverbr. Kat. 1-4'!D99="Bad - Freibad 1000-2000 m2 Beckenfläche",'Schritt 2a Wärmeverbr. Kat. 1-4'!D99="Bad - Freibad &gt;2000 m2 Beckenfläche"),'Schritt 2a Wärmeverbr. Kat. 1-4'!G99,'Schritt 2a Wärmeverbr. Kat. 1-4'!F99),""),"")</f>
        <v/>
      </c>
      <c r="O99" s="101" t="str">
        <f>IFERROR(IF(OR('Schritt 2a Wärmeverbr. Kat. 1-4'!D99="",M99="",N99=""),"",$N99/VLOOKUP('Schritt 2a Wärmeverbr. Kat. 1-4'!D99,Gebäudekat.!$C$6:$E$72,3,FALSE)-1),"")</f>
        <v/>
      </c>
      <c r="P99" t="str">
        <f>IFERROR(VLOOKUP('Schritt 2b Stromverbr. Kat. 1-4'!$C99,Gebäudekat.!$C$6:$G$72,5,FALSE),"")</f>
        <v/>
      </c>
      <c r="Q99" t="str">
        <f>IF('Schritt 2b Stromverbr. Kat. 1-4'!L99&lt;&gt;"",1,"")</f>
        <v/>
      </c>
      <c r="R99" t="str">
        <f t="shared" si="4"/>
        <v/>
      </c>
    </row>
    <row r="100" spans="1:18" x14ac:dyDescent="0.25">
      <c r="A100" s="433">
        <f>'Schritt 2a Wärmeverbr. Kat. 1-4'!A100</f>
        <v>91</v>
      </c>
      <c r="B100" s="8" t="str">
        <f>IF('Schritt 2a Wärmeverbr. Kat. 1-4'!C100=0,"",'Schritt 2a Wärmeverbr. Kat. 1-4'!C100)</f>
        <v/>
      </c>
      <c r="C100" s="434" t="str">
        <f>IF('Schritt 2a Wärmeverbr. Kat. 1-4'!D100=0,"",'Schritt 2a Wärmeverbr. Kat. 1-4'!D100)</f>
        <v/>
      </c>
      <c r="D100" s="424"/>
      <c r="E100" s="61"/>
      <c r="F100" s="503"/>
      <c r="G100" s="425"/>
      <c r="H100" s="424"/>
      <c r="I100" s="55"/>
      <c r="J100" s="108"/>
      <c r="K100" s="108"/>
      <c r="L100" s="132"/>
      <c r="M100" s="142" t="str">
        <f t="shared" si="5"/>
        <v/>
      </c>
      <c r="N100" s="145" t="str">
        <f>IFERROR(IF(B100&lt;&gt;"",M100/IF(OR('Schritt 2a Wärmeverbr. Kat. 1-4'!D100="Bad - Freibad &lt; 1000 m2 Beckenfläche",'Schritt 2a Wärmeverbr. Kat. 1-4'!D100="Bad - Freibad 1000-2000 m2 Beckenfläche",'Schritt 2a Wärmeverbr. Kat. 1-4'!D100="Bad - Freibad &gt;2000 m2 Beckenfläche"),'Schritt 2a Wärmeverbr. Kat. 1-4'!G100,'Schritt 2a Wärmeverbr. Kat. 1-4'!F100),""),"")</f>
        <v/>
      </c>
      <c r="O100" s="101" t="str">
        <f>IFERROR(IF(OR('Schritt 2a Wärmeverbr. Kat. 1-4'!D100="",M100="",N100=""),"",$N100/VLOOKUP('Schritt 2a Wärmeverbr. Kat. 1-4'!D100,Gebäudekat.!$C$6:$E$72,3,FALSE)-1),"")</f>
        <v/>
      </c>
      <c r="P100" t="str">
        <f>IFERROR(VLOOKUP('Schritt 2b Stromverbr. Kat. 1-4'!$C100,Gebäudekat.!$C$6:$G$72,5,FALSE),"")</f>
        <v/>
      </c>
      <c r="Q100" t="str">
        <f>IF('Schritt 2b Stromverbr. Kat. 1-4'!L100&lt;&gt;"",1,"")</f>
        <v/>
      </c>
      <c r="R100" t="str">
        <f t="shared" si="4"/>
        <v/>
      </c>
    </row>
    <row r="101" spans="1:18" x14ac:dyDescent="0.25">
      <c r="A101" s="433">
        <f>'Schritt 2a Wärmeverbr. Kat. 1-4'!A101</f>
        <v>92</v>
      </c>
      <c r="B101" s="8" t="str">
        <f>IF('Schritt 2a Wärmeverbr. Kat. 1-4'!C101=0,"",'Schritt 2a Wärmeverbr. Kat. 1-4'!C101)</f>
        <v/>
      </c>
      <c r="C101" s="434" t="str">
        <f>IF('Schritt 2a Wärmeverbr. Kat. 1-4'!D101=0,"",'Schritt 2a Wärmeverbr. Kat. 1-4'!D101)</f>
        <v/>
      </c>
      <c r="D101" s="424"/>
      <c r="E101" s="61"/>
      <c r="F101" s="503"/>
      <c r="G101" s="425"/>
      <c r="H101" s="424"/>
      <c r="I101" s="55"/>
      <c r="J101" s="108"/>
      <c r="K101" s="108"/>
      <c r="L101" s="132"/>
      <c r="M101" s="142" t="str">
        <f t="shared" si="5"/>
        <v/>
      </c>
      <c r="N101" s="145" t="str">
        <f>IFERROR(IF(B101&lt;&gt;"",M101/IF(OR('Schritt 2a Wärmeverbr. Kat. 1-4'!D101="Bad - Freibad &lt; 1000 m2 Beckenfläche",'Schritt 2a Wärmeverbr. Kat. 1-4'!D101="Bad - Freibad 1000-2000 m2 Beckenfläche",'Schritt 2a Wärmeverbr. Kat. 1-4'!D101="Bad - Freibad &gt;2000 m2 Beckenfläche"),'Schritt 2a Wärmeverbr. Kat. 1-4'!G101,'Schritt 2a Wärmeverbr. Kat. 1-4'!F101),""),"")</f>
        <v/>
      </c>
      <c r="O101" s="101" t="str">
        <f>IFERROR(IF(OR('Schritt 2a Wärmeverbr. Kat. 1-4'!D101="",M101="",N101=""),"",$N101/VLOOKUP('Schritt 2a Wärmeverbr. Kat. 1-4'!D101,Gebäudekat.!$C$6:$E$72,3,FALSE)-1),"")</f>
        <v/>
      </c>
      <c r="P101" t="str">
        <f>IFERROR(VLOOKUP('Schritt 2b Stromverbr. Kat. 1-4'!$C101,Gebäudekat.!$C$6:$G$72,5,FALSE),"")</f>
        <v/>
      </c>
      <c r="Q101" t="str">
        <f>IF('Schritt 2b Stromverbr. Kat. 1-4'!L101&lt;&gt;"",1,"")</f>
        <v/>
      </c>
      <c r="R101" t="str">
        <f t="shared" si="4"/>
        <v/>
      </c>
    </row>
    <row r="102" spans="1:18" x14ac:dyDescent="0.25">
      <c r="A102" s="433">
        <f>'Schritt 2a Wärmeverbr. Kat. 1-4'!A102</f>
        <v>93</v>
      </c>
      <c r="B102" s="8" t="str">
        <f>IF('Schritt 2a Wärmeverbr. Kat. 1-4'!C102=0,"",'Schritt 2a Wärmeverbr. Kat. 1-4'!C102)</f>
        <v/>
      </c>
      <c r="C102" s="434" t="str">
        <f>IF('Schritt 2a Wärmeverbr. Kat. 1-4'!D102=0,"",'Schritt 2a Wärmeverbr. Kat. 1-4'!D102)</f>
        <v/>
      </c>
      <c r="D102" s="424"/>
      <c r="E102" s="61"/>
      <c r="F102" s="503"/>
      <c r="G102" s="425"/>
      <c r="H102" s="424"/>
      <c r="I102" s="55"/>
      <c r="J102" s="108"/>
      <c r="K102" s="108"/>
      <c r="L102" s="132"/>
      <c r="M102" s="142" t="str">
        <f t="shared" si="5"/>
        <v/>
      </c>
      <c r="N102" s="145" t="str">
        <f>IFERROR(IF(B102&lt;&gt;"",M102/IF(OR('Schritt 2a Wärmeverbr. Kat. 1-4'!D102="Bad - Freibad &lt; 1000 m2 Beckenfläche",'Schritt 2a Wärmeverbr. Kat. 1-4'!D102="Bad - Freibad 1000-2000 m2 Beckenfläche",'Schritt 2a Wärmeverbr. Kat. 1-4'!D102="Bad - Freibad &gt;2000 m2 Beckenfläche"),'Schritt 2a Wärmeverbr. Kat. 1-4'!G102,'Schritt 2a Wärmeverbr. Kat. 1-4'!F102),""),"")</f>
        <v/>
      </c>
      <c r="O102" s="101" t="str">
        <f>IFERROR(IF(OR('Schritt 2a Wärmeverbr. Kat. 1-4'!D102="",M102="",N102=""),"",$N102/VLOOKUP('Schritt 2a Wärmeverbr. Kat. 1-4'!D102,Gebäudekat.!$C$6:$E$72,3,FALSE)-1),"")</f>
        <v/>
      </c>
      <c r="P102" t="str">
        <f>IFERROR(VLOOKUP('Schritt 2b Stromverbr. Kat. 1-4'!$C102,Gebäudekat.!$C$6:$G$72,5,FALSE),"")</f>
        <v/>
      </c>
      <c r="Q102" t="str">
        <f>IF('Schritt 2b Stromverbr. Kat. 1-4'!L102&lt;&gt;"",1,"")</f>
        <v/>
      </c>
      <c r="R102" t="str">
        <f t="shared" si="4"/>
        <v/>
      </c>
    </row>
    <row r="103" spans="1:18" x14ac:dyDescent="0.25">
      <c r="A103" s="433">
        <f>'Schritt 2a Wärmeverbr. Kat. 1-4'!A103</f>
        <v>94</v>
      </c>
      <c r="B103" s="8" t="str">
        <f>IF('Schritt 2a Wärmeverbr. Kat. 1-4'!C103=0,"",'Schritt 2a Wärmeverbr. Kat. 1-4'!C103)</f>
        <v/>
      </c>
      <c r="C103" s="434" t="str">
        <f>IF('Schritt 2a Wärmeverbr. Kat. 1-4'!D103=0,"",'Schritt 2a Wärmeverbr. Kat. 1-4'!D103)</f>
        <v/>
      </c>
      <c r="D103" s="424"/>
      <c r="E103" s="61"/>
      <c r="F103" s="503"/>
      <c r="G103" s="425"/>
      <c r="H103" s="424"/>
      <c r="I103" s="55"/>
      <c r="J103" s="108"/>
      <c r="K103" s="108"/>
      <c r="L103" s="132"/>
      <c r="M103" s="142" t="str">
        <f t="shared" si="5"/>
        <v/>
      </c>
      <c r="N103" s="145" t="str">
        <f>IFERROR(IF(B103&lt;&gt;"",M103/IF(OR('Schritt 2a Wärmeverbr. Kat. 1-4'!D103="Bad - Freibad &lt; 1000 m2 Beckenfläche",'Schritt 2a Wärmeverbr. Kat. 1-4'!D103="Bad - Freibad 1000-2000 m2 Beckenfläche",'Schritt 2a Wärmeverbr. Kat. 1-4'!D103="Bad - Freibad &gt;2000 m2 Beckenfläche"),'Schritt 2a Wärmeverbr. Kat. 1-4'!G103,'Schritt 2a Wärmeverbr. Kat. 1-4'!F103),""),"")</f>
        <v/>
      </c>
      <c r="O103" s="101" t="str">
        <f>IFERROR(IF(OR('Schritt 2a Wärmeverbr. Kat. 1-4'!D103="",M103="",N103=""),"",$N103/VLOOKUP('Schritt 2a Wärmeverbr. Kat. 1-4'!D103,Gebäudekat.!$C$6:$E$72,3,FALSE)-1),"")</f>
        <v/>
      </c>
      <c r="P103" t="str">
        <f>IFERROR(VLOOKUP('Schritt 2b Stromverbr. Kat. 1-4'!$C103,Gebäudekat.!$C$6:$G$72,5,FALSE),"")</f>
        <v/>
      </c>
      <c r="Q103" t="str">
        <f>IF('Schritt 2b Stromverbr. Kat. 1-4'!L103&lt;&gt;"",1,"")</f>
        <v/>
      </c>
      <c r="R103" t="str">
        <f t="shared" si="4"/>
        <v/>
      </c>
    </row>
    <row r="104" spans="1:18" x14ac:dyDescent="0.25">
      <c r="A104" s="433">
        <f>'Schritt 2a Wärmeverbr. Kat. 1-4'!A104</f>
        <v>95</v>
      </c>
      <c r="B104" s="8" t="str">
        <f>IF('Schritt 2a Wärmeverbr. Kat. 1-4'!C104=0,"",'Schritt 2a Wärmeverbr. Kat. 1-4'!C104)</f>
        <v/>
      </c>
      <c r="C104" s="434" t="str">
        <f>IF('Schritt 2a Wärmeverbr. Kat. 1-4'!D104=0,"",'Schritt 2a Wärmeverbr. Kat. 1-4'!D104)</f>
        <v/>
      </c>
      <c r="D104" s="424"/>
      <c r="E104" s="61"/>
      <c r="F104" s="503"/>
      <c r="G104" s="425"/>
      <c r="H104" s="424"/>
      <c r="I104" s="55"/>
      <c r="J104" s="108"/>
      <c r="K104" s="108"/>
      <c r="L104" s="132"/>
      <c r="M104" s="142" t="str">
        <f t="shared" si="5"/>
        <v/>
      </c>
      <c r="N104" s="145" t="str">
        <f>IFERROR(IF(B104&lt;&gt;"",M104/IF(OR('Schritt 2a Wärmeverbr. Kat. 1-4'!D104="Bad - Freibad &lt; 1000 m2 Beckenfläche",'Schritt 2a Wärmeverbr. Kat. 1-4'!D104="Bad - Freibad 1000-2000 m2 Beckenfläche",'Schritt 2a Wärmeverbr. Kat. 1-4'!D104="Bad - Freibad &gt;2000 m2 Beckenfläche"),'Schritt 2a Wärmeverbr. Kat. 1-4'!G104,'Schritt 2a Wärmeverbr. Kat. 1-4'!F104),""),"")</f>
        <v/>
      </c>
      <c r="O104" s="101" t="str">
        <f>IFERROR(IF(OR('Schritt 2a Wärmeverbr. Kat. 1-4'!D104="",M104="",N104=""),"",$N104/VLOOKUP('Schritt 2a Wärmeverbr. Kat. 1-4'!D104,Gebäudekat.!$C$6:$E$72,3,FALSE)-1),"")</f>
        <v/>
      </c>
      <c r="P104" t="str">
        <f>IFERROR(VLOOKUP('Schritt 2b Stromverbr. Kat. 1-4'!$C104,Gebäudekat.!$C$6:$G$72,5,FALSE),"")</f>
        <v/>
      </c>
      <c r="Q104" t="str">
        <f>IF('Schritt 2b Stromverbr. Kat. 1-4'!L104&lt;&gt;"",1,"")</f>
        <v/>
      </c>
      <c r="R104" t="str">
        <f t="shared" si="4"/>
        <v/>
      </c>
    </row>
    <row r="105" spans="1:18" x14ac:dyDescent="0.25">
      <c r="A105" s="433">
        <f>'Schritt 2a Wärmeverbr. Kat. 1-4'!A105</f>
        <v>96</v>
      </c>
      <c r="B105" s="8" t="str">
        <f>IF('Schritt 2a Wärmeverbr. Kat. 1-4'!C105=0,"",'Schritt 2a Wärmeverbr. Kat. 1-4'!C105)</f>
        <v/>
      </c>
      <c r="C105" s="434" t="str">
        <f>IF('Schritt 2a Wärmeverbr. Kat. 1-4'!D105=0,"",'Schritt 2a Wärmeverbr. Kat. 1-4'!D105)</f>
        <v/>
      </c>
      <c r="D105" s="424"/>
      <c r="E105" s="61"/>
      <c r="F105" s="503"/>
      <c r="G105" s="425"/>
      <c r="H105" s="424"/>
      <c r="I105" s="55"/>
      <c r="J105" s="108"/>
      <c r="K105" s="108"/>
      <c r="L105" s="132"/>
      <c r="M105" s="142" t="str">
        <f t="shared" si="5"/>
        <v/>
      </c>
      <c r="N105" s="145" t="str">
        <f>IFERROR(IF(B105&lt;&gt;"",M105/IF(OR('Schritt 2a Wärmeverbr. Kat. 1-4'!D105="Bad - Freibad &lt; 1000 m2 Beckenfläche",'Schritt 2a Wärmeverbr. Kat. 1-4'!D105="Bad - Freibad 1000-2000 m2 Beckenfläche",'Schritt 2a Wärmeverbr. Kat. 1-4'!D105="Bad - Freibad &gt;2000 m2 Beckenfläche"),'Schritt 2a Wärmeverbr. Kat. 1-4'!G105,'Schritt 2a Wärmeverbr. Kat. 1-4'!F105),""),"")</f>
        <v/>
      </c>
      <c r="O105" s="101" t="str">
        <f>IFERROR(IF(OR('Schritt 2a Wärmeverbr. Kat. 1-4'!D105="",M105="",N105=""),"",$N105/VLOOKUP('Schritt 2a Wärmeverbr. Kat. 1-4'!D105,Gebäudekat.!$C$6:$E$72,3,FALSE)-1),"")</f>
        <v/>
      </c>
      <c r="P105" t="str">
        <f>IFERROR(VLOOKUP('Schritt 2b Stromverbr. Kat. 1-4'!$C105,Gebäudekat.!$C$6:$G$72,5,FALSE),"")</f>
        <v/>
      </c>
      <c r="Q105" t="str">
        <f>IF('Schritt 2b Stromverbr. Kat. 1-4'!L105&lt;&gt;"",1,"")</f>
        <v/>
      </c>
      <c r="R105" t="str">
        <f t="shared" si="4"/>
        <v/>
      </c>
    </row>
    <row r="106" spans="1:18" x14ac:dyDescent="0.25">
      <c r="A106" s="433">
        <f>'Schritt 2a Wärmeverbr. Kat. 1-4'!A106</f>
        <v>97</v>
      </c>
      <c r="B106" s="8" t="str">
        <f>IF('Schritt 2a Wärmeverbr. Kat. 1-4'!C106=0,"",'Schritt 2a Wärmeverbr. Kat. 1-4'!C106)</f>
        <v/>
      </c>
      <c r="C106" s="434" t="str">
        <f>IF('Schritt 2a Wärmeverbr. Kat. 1-4'!D106=0,"",'Schritt 2a Wärmeverbr. Kat. 1-4'!D106)</f>
        <v/>
      </c>
      <c r="D106" s="424"/>
      <c r="E106" s="61"/>
      <c r="F106" s="503"/>
      <c r="G106" s="425"/>
      <c r="H106" s="424"/>
      <c r="I106" s="55"/>
      <c r="J106" s="108"/>
      <c r="K106" s="108"/>
      <c r="L106" s="132"/>
      <c r="M106" s="142" t="str">
        <f t="shared" si="5"/>
        <v/>
      </c>
      <c r="N106" s="145" t="str">
        <f>IFERROR(IF(B106&lt;&gt;"",M106/IF(OR('Schritt 2a Wärmeverbr. Kat. 1-4'!D106="Bad - Freibad &lt; 1000 m2 Beckenfläche",'Schritt 2a Wärmeverbr. Kat. 1-4'!D106="Bad - Freibad 1000-2000 m2 Beckenfläche",'Schritt 2a Wärmeverbr. Kat. 1-4'!D106="Bad - Freibad &gt;2000 m2 Beckenfläche"),'Schritt 2a Wärmeverbr. Kat. 1-4'!G106,'Schritt 2a Wärmeverbr. Kat. 1-4'!F106),""),"")</f>
        <v/>
      </c>
      <c r="O106" s="101" t="str">
        <f>IFERROR(IF(OR('Schritt 2a Wärmeverbr. Kat. 1-4'!D106="",M106="",N106=""),"",$N106/VLOOKUP('Schritt 2a Wärmeverbr. Kat. 1-4'!D106,Gebäudekat.!$C$6:$E$72,3,FALSE)-1),"")</f>
        <v/>
      </c>
      <c r="P106" t="str">
        <f>IFERROR(VLOOKUP('Schritt 2b Stromverbr. Kat. 1-4'!$C106,Gebäudekat.!$C$6:$G$72,5,FALSE),"")</f>
        <v/>
      </c>
      <c r="Q106" t="str">
        <f>IF('Schritt 2b Stromverbr. Kat. 1-4'!L106&lt;&gt;"",1,"")</f>
        <v/>
      </c>
      <c r="R106" t="str">
        <f t="shared" si="4"/>
        <v/>
      </c>
    </row>
    <row r="107" spans="1:18" x14ac:dyDescent="0.25">
      <c r="A107" s="433">
        <f>'Schritt 2a Wärmeverbr. Kat. 1-4'!A107</f>
        <v>98</v>
      </c>
      <c r="B107" s="8" t="str">
        <f>IF('Schritt 2a Wärmeverbr. Kat. 1-4'!C107=0,"",'Schritt 2a Wärmeverbr. Kat. 1-4'!C107)</f>
        <v/>
      </c>
      <c r="C107" s="434" t="str">
        <f>IF('Schritt 2a Wärmeverbr. Kat. 1-4'!D107=0,"",'Schritt 2a Wärmeverbr. Kat. 1-4'!D107)</f>
        <v/>
      </c>
      <c r="D107" s="424"/>
      <c r="E107" s="61"/>
      <c r="F107" s="503"/>
      <c r="G107" s="425"/>
      <c r="H107" s="424"/>
      <c r="I107" s="55"/>
      <c r="J107" s="108"/>
      <c r="K107" s="108"/>
      <c r="L107" s="132"/>
      <c r="M107" s="142" t="str">
        <f t="shared" si="5"/>
        <v/>
      </c>
      <c r="N107" s="145" t="str">
        <f>IFERROR(IF(B107&lt;&gt;"",M107/IF(OR('Schritt 2a Wärmeverbr. Kat. 1-4'!D107="Bad - Freibad &lt; 1000 m2 Beckenfläche",'Schritt 2a Wärmeverbr. Kat. 1-4'!D107="Bad - Freibad 1000-2000 m2 Beckenfläche",'Schritt 2a Wärmeverbr. Kat. 1-4'!D107="Bad - Freibad &gt;2000 m2 Beckenfläche"),'Schritt 2a Wärmeverbr. Kat. 1-4'!G107,'Schritt 2a Wärmeverbr. Kat. 1-4'!F107),""),"")</f>
        <v/>
      </c>
      <c r="O107" s="101" t="str">
        <f>IFERROR(IF(OR('Schritt 2a Wärmeverbr. Kat. 1-4'!D107="",M107="",N107=""),"",$N107/VLOOKUP('Schritt 2a Wärmeverbr. Kat. 1-4'!D107,Gebäudekat.!$C$6:$E$72,3,FALSE)-1),"")</f>
        <v/>
      </c>
      <c r="P107" t="str">
        <f>IFERROR(VLOOKUP('Schritt 2b Stromverbr. Kat. 1-4'!$C107,Gebäudekat.!$C$6:$G$72,5,FALSE),"")</f>
        <v/>
      </c>
      <c r="Q107" t="str">
        <f>IF('Schritt 2b Stromverbr. Kat. 1-4'!L107&lt;&gt;"",1,"")</f>
        <v/>
      </c>
      <c r="R107" t="str">
        <f t="shared" si="4"/>
        <v/>
      </c>
    </row>
    <row r="108" spans="1:18" x14ac:dyDescent="0.25">
      <c r="A108" s="433">
        <f>'Schritt 2a Wärmeverbr. Kat. 1-4'!A108</f>
        <v>99</v>
      </c>
      <c r="B108" s="8" t="str">
        <f>IF('Schritt 2a Wärmeverbr. Kat. 1-4'!C108=0,"",'Schritt 2a Wärmeverbr. Kat. 1-4'!C108)</f>
        <v/>
      </c>
      <c r="C108" s="434" t="str">
        <f>IF('Schritt 2a Wärmeverbr. Kat. 1-4'!D108=0,"",'Schritt 2a Wärmeverbr. Kat. 1-4'!D108)</f>
        <v/>
      </c>
      <c r="D108" s="424"/>
      <c r="E108" s="61"/>
      <c r="F108" s="503"/>
      <c r="G108" s="425"/>
      <c r="H108" s="424"/>
      <c r="I108" s="55"/>
      <c r="J108" s="108"/>
      <c r="K108" s="108"/>
      <c r="L108" s="132"/>
      <c r="M108" s="142" t="str">
        <f t="shared" si="5"/>
        <v/>
      </c>
      <c r="N108" s="145" t="str">
        <f>IFERROR(IF(B108&lt;&gt;"",M108/IF(OR('Schritt 2a Wärmeverbr. Kat. 1-4'!D108="Bad - Freibad &lt; 1000 m2 Beckenfläche",'Schritt 2a Wärmeverbr. Kat. 1-4'!D108="Bad - Freibad 1000-2000 m2 Beckenfläche",'Schritt 2a Wärmeverbr. Kat. 1-4'!D108="Bad - Freibad &gt;2000 m2 Beckenfläche"),'Schritt 2a Wärmeverbr. Kat. 1-4'!G108,'Schritt 2a Wärmeverbr. Kat. 1-4'!F108),""),"")</f>
        <v/>
      </c>
      <c r="O108" s="101" t="str">
        <f>IFERROR(IF(OR('Schritt 2a Wärmeverbr. Kat. 1-4'!D108="",M108="",N108=""),"",$N108/VLOOKUP('Schritt 2a Wärmeverbr. Kat. 1-4'!D108,Gebäudekat.!$C$6:$E$72,3,FALSE)-1),"")</f>
        <v/>
      </c>
      <c r="P108" t="str">
        <f>IFERROR(VLOOKUP('Schritt 2b Stromverbr. Kat. 1-4'!$C108,Gebäudekat.!$C$6:$G$72,5,FALSE),"")</f>
        <v/>
      </c>
      <c r="Q108" t="str">
        <f>IF('Schritt 2b Stromverbr. Kat. 1-4'!L108&lt;&gt;"",1,"")</f>
        <v/>
      </c>
      <c r="R108" t="str">
        <f t="shared" si="4"/>
        <v/>
      </c>
    </row>
    <row r="109" spans="1:18" x14ac:dyDescent="0.25">
      <c r="A109" s="433">
        <f>'Schritt 2a Wärmeverbr. Kat. 1-4'!A109</f>
        <v>100</v>
      </c>
      <c r="B109" s="8" t="str">
        <f>IF('Schritt 2a Wärmeverbr. Kat. 1-4'!C109=0,"",'Schritt 2a Wärmeverbr. Kat. 1-4'!C109)</f>
        <v/>
      </c>
      <c r="C109" s="434" t="str">
        <f>IF('Schritt 2a Wärmeverbr. Kat. 1-4'!D109=0,"",'Schritt 2a Wärmeverbr. Kat. 1-4'!D109)</f>
        <v/>
      </c>
      <c r="D109" s="424"/>
      <c r="E109" s="61"/>
      <c r="F109" s="503"/>
      <c r="G109" s="425"/>
      <c r="H109" s="424"/>
      <c r="I109" s="55"/>
      <c r="J109" s="108"/>
      <c r="K109" s="108"/>
      <c r="L109" s="132"/>
      <c r="M109" s="142" t="str">
        <f t="shared" si="5"/>
        <v/>
      </c>
      <c r="N109" s="145" t="str">
        <f>IFERROR(IF(B109&lt;&gt;"",M109/IF(OR('Schritt 2a Wärmeverbr. Kat. 1-4'!D109="Bad - Freibad &lt; 1000 m2 Beckenfläche",'Schritt 2a Wärmeverbr. Kat. 1-4'!D109="Bad - Freibad 1000-2000 m2 Beckenfläche",'Schritt 2a Wärmeverbr. Kat. 1-4'!D109="Bad - Freibad &gt;2000 m2 Beckenfläche"),'Schritt 2a Wärmeverbr. Kat. 1-4'!G109,'Schritt 2a Wärmeverbr. Kat. 1-4'!F109),""),"")</f>
        <v/>
      </c>
      <c r="O109" s="101" t="str">
        <f>IFERROR(IF(OR('Schritt 2a Wärmeverbr. Kat. 1-4'!D109="",M109="",N109=""),"",$N109/VLOOKUP('Schritt 2a Wärmeverbr. Kat. 1-4'!D109,Gebäudekat.!$C$6:$E$72,3,FALSE)-1),"")</f>
        <v/>
      </c>
      <c r="P109" t="str">
        <f>IFERROR(VLOOKUP('Schritt 2b Stromverbr. Kat. 1-4'!$C109,Gebäudekat.!$C$6:$G$72,5,FALSE),"")</f>
        <v/>
      </c>
      <c r="Q109" t="str">
        <f>IF('Schritt 2b Stromverbr. Kat. 1-4'!L109&lt;&gt;"",1,"")</f>
        <v/>
      </c>
      <c r="R109" t="str">
        <f t="shared" si="4"/>
        <v/>
      </c>
    </row>
    <row r="110" spans="1:18" x14ac:dyDescent="0.25">
      <c r="A110" s="433">
        <f>'Schritt 2a Wärmeverbr. Kat. 1-4'!A110</f>
        <v>101</v>
      </c>
      <c r="B110" s="8" t="str">
        <f>IF('Schritt 2a Wärmeverbr. Kat. 1-4'!C110=0,"",'Schritt 2a Wärmeverbr. Kat. 1-4'!C110)</f>
        <v/>
      </c>
      <c r="C110" s="434" t="str">
        <f>IF('Schritt 2a Wärmeverbr. Kat. 1-4'!D110=0,"",'Schritt 2a Wärmeverbr. Kat. 1-4'!D110)</f>
        <v/>
      </c>
      <c r="D110" s="424"/>
      <c r="E110" s="61"/>
      <c r="F110" s="503"/>
      <c r="G110" s="425"/>
      <c r="H110" s="424"/>
      <c r="I110" s="55"/>
      <c r="J110" s="108"/>
      <c r="K110" s="108"/>
      <c r="L110" s="132"/>
      <c r="M110" s="142" t="str">
        <f t="shared" si="5"/>
        <v/>
      </c>
      <c r="N110" s="145" t="str">
        <f>IFERROR(IF(B110&lt;&gt;"",M110/IF(OR('Schritt 2a Wärmeverbr. Kat. 1-4'!D110="Bad - Freibad &lt; 1000 m2 Beckenfläche",'Schritt 2a Wärmeverbr. Kat. 1-4'!D110="Bad - Freibad 1000-2000 m2 Beckenfläche",'Schritt 2a Wärmeverbr. Kat. 1-4'!D110="Bad - Freibad &gt;2000 m2 Beckenfläche"),'Schritt 2a Wärmeverbr. Kat. 1-4'!G110,'Schritt 2a Wärmeverbr. Kat. 1-4'!F110),""),"")</f>
        <v/>
      </c>
      <c r="O110" s="101" t="str">
        <f>IFERROR(IF(OR('Schritt 2a Wärmeverbr. Kat. 1-4'!D110="",M110="",N110=""),"",$N110/VLOOKUP('Schritt 2a Wärmeverbr. Kat. 1-4'!D110,Gebäudekat.!$C$6:$E$72,3,FALSE)-1),"")</f>
        <v/>
      </c>
      <c r="P110" t="str">
        <f>IFERROR(VLOOKUP('Schritt 2b Stromverbr. Kat. 1-4'!$C110,Gebäudekat.!$C$6:$G$72,5,FALSE),"")</f>
        <v/>
      </c>
      <c r="Q110" t="str">
        <f>IF('Schritt 2b Stromverbr. Kat. 1-4'!L110&lt;&gt;"",1,"")</f>
        <v/>
      </c>
      <c r="R110" t="str">
        <f t="shared" si="4"/>
        <v/>
      </c>
    </row>
    <row r="111" spans="1:18" x14ac:dyDescent="0.25">
      <c r="A111" s="433">
        <f>'Schritt 2a Wärmeverbr. Kat. 1-4'!A111</f>
        <v>102</v>
      </c>
      <c r="B111" s="8" t="str">
        <f>IF('Schritt 2a Wärmeverbr. Kat. 1-4'!C111=0,"",'Schritt 2a Wärmeverbr. Kat. 1-4'!C111)</f>
        <v/>
      </c>
      <c r="C111" s="434" t="str">
        <f>IF('Schritt 2a Wärmeverbr. Kat. 1-4'!D111=0,"",'Schritt 2a Wärmeverbr. Kat. 1-4'!D111)</f>
        <v/>
      </c>
      <c r="D111" s="424"/>
      <c r="E111" s="61"/>
      <c r="F111" s="503"/>
      <c r="G111" s="425"/>
      <c r="H111" s="424"/>
      <c r="I111" s="55"/>
      <c r="J111" s="108"/>
      <c r="K111" s="108"/>
      <c r="L111" s="132"/>
      <c r="M111" s="142" t="str">
        <f t="shared" si="5"/>
        <v/>
      </c>
      <c r="N111" s="145" t="str">
        <f>IFERROR(IF(B111&lt;&gt;"",M111/IF(OR('Schritt 2a Wärmeverbr. Kat. 1-4'!D111="Bad - Freibad &lt; 1000 m2 Beckenfläche",'Schritt 2a Wärmeverbr. Kat. 1-4'!D111="Bad - Freibad 1000-2000 m2 Beckenfläche",'Schritt 2a Wärmeverbr. Kat. 1-4'!D111="Bad - Freibad &gt;2000 m2 Beckenfläche"),'Schritt 2a Wärmeverbr. Kat. 1-4'!G111,'Schritt 2a Wärmeverbr. Kat. 1-4'!F111),""),"")</f>
        <v/>
      </c>
      <c r="O111" s="101" t="str">
        <f>IFERROR(IF(OR('Schritt 2a Wärmeverbr. Kat. 1-4'!D111="",M111="",N111=""),"",$N111/VLOOKUP('Schritt 2a Wärmeverbr. Kat. 1-4'!D111,Gebäudekat.!$C$6:$E$72,3,FALSE)-1),"")</f>
        <v/>
      </c>
      <c r="P111" t="str">
        <f>IFERROR(VLOOKUP('Schritt 2b Stromverbr. Kat. 1-4'!$C111,Gebäudekat.!$C$6:$G$72,5,FALSE),"")</f>
        <v/>
      </c>
      <c r="Q111" t="str">
        <f>IF('Schritt 2b Stromverbr. Kat. 1-4'!L111&lt;&gt;"",1,"")</f>
        <v/>
      </c>
      <c r="R111" t="str">
        <f t="shared" si="4"/>
        <v/>
      </c>
    </row>
    <row r="112" spans="1:18" x14ac:dyDescent="0.25">
      <c r="A112" s="433">
        <f>'Schritt 2a Wärmeverbr. Kat. 1-4'!A112</f>
        <v>103</v>
      </c>
      <c r="B112" s="8" t="str">
        <f>IF('Schritt 2a Wärmeverbr. Kat. 1-4'!C112=0,"",'Schritt 2a Wärmeverbr. Kat. 1-4'!C112)</f>
        <v/>
      </c>
      <c r="C112" s="434" t="str">
        <f>IF('Schritt 2a Wärmeverbr. Kat. 1-4'!D112=0,"",'Schritt 2a Wärmeverbr. Kat. 1-4'!D112)</f>
        <v/>
      </c>
      <c r="D112" s="424"/>
      <c r="E112" s="61"/>
      <c r="F112" s="503"/>
      <c r="G112" s="425"/>
      <c r="H112" s="424"/>
      <c r="I112" s="55"/>
      <c r="J112" s="108"/>
      <c r="K112" s="108"/>
      <c r="L112" s="132"/>
      <c r="M112" s="142" t="str">
        <f t="shared" si="5"/>
        <v/>
      </c>
      <c r="N112" s="145" t="str">
        <f>IFERROR(IF(B112&lt;&gt;"",M112/IF(OR('Schritt 2a Wärmeverbr. Kat. 1-4'!D112="Bad - Freibad &lt; 1000 m2 Beckenfläche",'Schritt 2a Wärmeverbr. Kat. 1-4'!D112="Bad - Freibad 1000-2000 m2 Beckenfläche",'Schritt 2a Wärmeverbr. Kat. 1-4'!D112="Bad - Freibad &gt;2000 m2 Beckenfläche"),'Schritt 2a Wärmeverbr. Kat. 1-4'!G112,'Schritt 2a Wärmeverbr. Kat. 1-4'!F112),""),"")</f>
        <v/>
      </c>
      <c r="O112" s="101" t="str">
        <f>IFERROR(IF(OR('Schritt 2a Wärmeverbr. Kat. 1-4'!D112="",M112="",N112=""),"",$N112/VLOOKUP('Schritt 2a Wärmeverbr. Kat. 1-4'!D112,Gebäudekat.!$C$6:$E$72,3,FALSE)-1),"")</f>
        <v/>
      </c>
      <c r="P112" t="str">
        <f>IFERROR(VLOOKUP('Schritt 2b Stromverbr. Kat. 1-4'!$C112,Gebäudekat.!$C$6:$G$72,5,FALSE),"")</f>
        <v/>
      </c>
      <c r="Q112" t="str">
        <f>IF('Schritt 2b Stromverbr. Kat. 1-4'!L112&lt;&gt;"",1,"")</f>
        <v/>
      </c>
      <c r="R112" t="str">
        <f t="shared" si="4"/>
        <v/>
      </c>
    </row>
    <row r="113" spans="1:18" x14ac:dyDescent="0.25">
      <c r="A113" s="433">
        <f>'Schritt 2a Wärmeverbr. Kat. 1-4'!A113</f>
        <v>104</v>
      </c>
      <c r="B113" s="8" t="str">
        <f>IF('Schritt 2a Wärmeverbr. Kat. 1-4'!C113=0,"",'Schritt 2a Wärmeverbr. Kat. 1-4'!C113)</f>
        <v/>
      </c>
      <c r="C113" s="434" t="str">
        <f>IF('Schritt 2a Wärmeverbr. Kat. 1-4'!D113=0,"",'Schritt 2a Wärmeverbr. Kat. 1-4'!D113)</f>
        <v/>
      </c>
      <c r="D113" s="424"/>
      <c r="E113" s="61"/>
      <c r="F113" s="503"/>
      <c r="G113" s="425"/>
      <c r="H113" s="424"/>
      <c r="I113" s="55"/>
      <c r="J113" s="108"/>
      <c r="K113" s="108"/>
      <c r="L113" s="132"/>
      <c r="M113" s="142" t="str">
        <f t="shared" si="5"/>
        <v/>
      </c>
      <c r="N113" s="145" t="str">
        <f>IFERROR(IF(B113&lt;&gt;"",M113/IF(OR('Schritt 2a Wärmeverbr. Kat. 1-4'!D113="Bad - Freibad &lt; 1000 m2 Beckenfläche",'Schritt 2a Wärmeverbr. Kat. 1-4'!D113="Bad - Freibad 1000-2000 m2 Beckenfläche",'Schritt 2a Wärmeverbr. Kat. 1-4'!D113="Bad - Freibad &gt;2000 m2 Beckenfläche"),'Schritt 2a Wärmeverbr. Kat. 1-4'!G113,'Schritt 2a Wärmeverbr. Kat. 1-4'!F113),""),"")</f>
        <v/>
      </c>
      <c r="O113" s="101" t="str">
        <f>IFERROR(IF(OR('Schritt 2a Wärmeverbr. Kat. 1-4'!D113="",M113="",N113=""),"",$N113/VLOOKUP('Schritt 2a Wärmeverbr. Kat. 1-4'!D113,Gebäudekat.!$C$6:$E$72,3,FALSE)-1),"")</f>
        <v/>
      </c>
      <c r="P113" t="str">
        <f>IFERROR(VLOOKUP('Schritt 2b Stromverbr. Kat. 1-4'!$C113,Gebäudekat.!$C$6:$G$72,5,FALSE),"")</f>
        <v/>
      </c>
      <c r="Q113" t="str">
        <f>IF('Schritt 2b Stromverbr. Kat. 1-4'!L113&lt;&gt;"",1,"")</f>
        <v/>
      </c>
      <c r="R113" t="str">
        <f t="shared" si="4"/>
        <v/>
      </c>
    </row>
    <row r="114" spans="1:18" x14ac:dyDescent="0.25">
      <c r="A114" s="433">
        <f>'Schritt 2a Wärmeverbr. Kat. 1-4'!A114</f>
        <v>105</v>
      </c>
      <c r="B114" s="8" t="str">
        <f>IF('Schritt 2a Wärmeverbr. Kat. 1-4'!C114=0,"",'Schritt 2a Wärmeverbr. Kat. 1-4'!C114)</f>
        <v/>
      </c>
      <c r="C114" s="434" t="str">
        <f>IF('Schritt 2a Wärmeverbr. Kat. 1-4'!D114=0,"",'Schritt 2a Wärmeverbr. Kat. 1-4'!D114)</f>
        <v/>
      </c>
      <c r="D114" s="424"/>
      <c r="E114" s="61"/>
      <c r="F114" s="503"/>
      <c r="G114" s="425"/>
      <c r="H114" s="424"/>
      <c r="I114" s="55"/>
      <c r="J114" s="108"/>
      <c r="K114" s="108"/>
      <c r="L114" s="132"/>
      <c r="M114" s="142" t="str">
        <f t="shared" si="5"/>
        <v/>
      </c>
      <c r="N114" s="145" t="str">
        <f>IFERROR(IF(B114&lt;&gt;"",M114/IF(OR('Schritt 2a Wärmeverbr. Kat. 1-4'!D114="Bad - Freibad &lt; 1000 m2 Beckenfläche",'Schritt 2a Wärmeverbr. Kat. 1-4'!D114="Bad - Freibad 1000-2000 m2 Beckenfläche",'Schritt 2a Wärmeverbr. Kat. 1-4'!D114="Bad - Freibad &gt;2000 m2 Beckenfläche"),'Schritt 2a Wärmeverbr. Kat. 1-4'!G114,'Schritt 2a Wärmeverbr. Kat. 1-4'!F114),""),"")</f>
        <v/>
      </c>
      <c r="O114" s="101" t="str">
        <f>IFERROR(IF(OR('Schritt 2a Wärmeverbr. Kat. 1-4'!D114="",M114="",N114=""),"",$N114/VLOOKUP('Schritt 2a Wärmeverbr. Kat. 1-4'!D114,Gebäudekat.!$C$6:$E$72,3,FALSE)-1),"")</f>
        <v/>
      </c>
      <c r="P114" t="str">
        <f>IFERROR(VLOOKUP('Schritt 2b Stromverbr. Kat. 1-4'!$C114,Gebäudekat.!$C$6:$G$72,5,FALSE),"")</f>
        <v/>
      </c>
      <c r="Q114" t="str">
        <f>IF('Schritt 2b Stromverbr. Kat. 1-4'!L114&lt;&gt;"",1,"")</f>
        <v/>
      </c>
      <c r="R114" t="str">
        <f t="shared" si="4"/>
        <v/>
      </c>
    </row>
    <row r="115" spans="1:18" x14ac:dyDescent="0.25">
      <c r="A115" s="433">
        <f>'Schritt 2a Wärmeverbr. Kat. 1-4'!A115</f>
        <v>106</v>
      </c>
      <c r="B115" s="8" t="str">
        <f>IF('Schritt 2a Wärmeverbr. Kat. 1-4'!C115=0,"",'Schritt 2a Wärmeverbr. Kat. 1-4'!C115)</f>
        <v/>
      </c>
      <c r="C115" s="434" t="str">
        <f>IF('Schritt 2a Wärmeverbr. Kat. 1-4'!D115=0,"",'Schritt 2a Wärmeverbr. Kat. 1-4'!D115)</f>
        <v/>
      </c>
      <c r="D115" s="424"/>
      <c r="E115" s="61"/>
      <c r="F115" s="503"/>
      <c r="G115" s="425"/>
      <c r="H115" s="424"/>
      <c r="I115" s="55"/>
      <c r="J115" s="108"/>
      <c r="K115" s="108"/>
      <c r="L115" s="132"/>
      <c r="M115" s="142" t="str">
        <f t="shared" si="5"/>
        <v/>
      </c>
      <c r="N115" s="145" t="str">
        <f>IFERROR(IF(B115&lt;&gt;"",M115/IF(OR('Schritt 2a Wärmeverbr. Kat. 1-4'!D115="Bad - Freibad &lt; 1000 m2 Beckenfläche",'Schritt 2a Wärmeverbr. Kat. 1-4'!D115="Bad - Freibad 1000-2000 m2 Beckenfläche",'Schritt 2a Wärmeverbr. Kat. 1-4'!D115="Bad - Freibad &gt;2000 m2 Beckenfläche"),'Schritt 2a Wärmeverbr. Kat. 1-4'!G115,'Schritt 2a Wärmeverbr. Kat. 1-4'!F115),""),"")</f>
        <v/>
      </c>
      <c r="O115" s="101" t="str">
        <f>IFERROR(IF(OR('Schritt 2a Wärmeverbr. Kat. 1-4'!D115="",M115="",N115=""),"",$N115/VLOOKUP('Schritt 2a Wärmeverbr. Kat. 1-4'!D115,Gebäudekat.!$C$6:$E$72,3,FALSE)-1),"")</f>
        <v/>
      </c>
      <c r="P115" t="str">
        <f>IFERROR(VLOOKUP('Schritt 2b Stromverbr. Kat. 1-4'!$C115,Gebäudekat.!$C$6:$G$72,5,FALSE),"")</f>
        <v/>
      </c>
      <c r="Q115" t="str">
        <f>IF('Schritt 2b Stromverbr. Kat. 1-4'!L115&lt;&gt;"",1,"")</f>
        <v/>
      </c>
      <c r="R115" t="str">
        <f t="shared" si="4"/>
        <v/>
      </c>
    </row>
    <row r="116" spans="1:18" x14ac:dyDescent="0.25">
      <c r="A116" s="433">
        <f>'Schritt 2a Wärmeverbr. Kat. 1-4'!A116</f>
        <v>107</v>
      </c>
      <c r="B116" s="8" t="str">
        <f>IF('Schritt 2a Wärmeverbr. Kat. 1-4'!C116=0,"",'Schritt 2a Wärmeverbr. Kat. 1-4'!C116)</f>
        <v/>
      </c>
      <c r="C116" s="434" t="str">
        <f>IF('Schritt 2a Wärmeverbr. Kat. 1-4'!D116=0,"",'Schritt 2a Wärmeverbr. Kat. 1-4'!D116)</f>
        <v/>
      </c>
      <c r="D116" s="424"/>
      <c r="E116" s="61"/>
      <c r="F116" s="503"/>
      <c r="G116" s="425"/>
      <c r="H116" s="424"/>
      <c r="I116" s="55"/>
      <c r="J116" s="108"/>
      <c r="K116" s="108"/>
      <c r="L116" s="132"/>
      <c r="M116" s="142" t="str">
        <f t="shared" si="5"/>
        <v/>
      </c>
      <c r="N116" s="145" t="str">
        <f>IFERROR(IF(B116&lt;&gt;"",M116/IF(OR('Schritt 2a Wärmeverbr. Kat. 1-4'!D116="Bad - Freibad &lt; 1000 m2 Beckenfläche",'Schritt 2a Wärmeverbr. Kat. 1-4'!D116="Bad - Freibad 1000-2000 m2 Beckenfläche",'Schritt 2a Wärmeverbr. Kat. 1-4'!D116="Bad - Freibad &gt;2000 m2 Beckenfläche"),'Schritt 2a Wärmeverbr. Kat. 1-4'!G116,'Schritt 2a Wärmeverbr. Kat. 1-4'!F116),""),"")</f>
        <v/>
      </c>
      <c r="O116" s="101" t="str">
        <f>IFERROR(IF(OR('Schritt 2a Wärmeverbr. Kat. 1-4'!D116="",M116="",N116=""),"",$N116/VLOOKUP('Schritt 2a Wärmeverbr. Kat. 1-4'!D116,Gebäudekat.!$C$6:$E$72,3,FALSE)-1),"")</f>
        <v/>
      </c>
      <c r="P116" t="str">
        <f>IFERROR(VLOOKUP('Schritt 2b Stromverbr. Kat. 1-4'!$C116,Gebäudekat.!$C$6:$G$72,5,FALSE),"")</f>
        <v/>
      </c>
      <c r="Q116" t="str">
        <f>IF('Schritt 2b Stromverbr. Kat. 1-4'!L116&lt;&gt;"",1,"")</f>
        <v/>
      </c>
      <c r="R116" t="str">
        <f t="shared" si="4"/>
        <v/>
      </c>
    </row>
    <row r="117" spans="1:18" x14ac:dyDescent="0.25">
      <c r="A117" s="433">
        <f>'Schritt 2a Wärmeverbr. Kat. 1-4'!A117</f>
        <v>108</v>
      </c>
      <c r="B117" s="8" t="str">
        <f>IF('Schritt 2a Wärmeverbr. Kat. 1-4'!C117=0,"",'Schritt 2a Wärmeverbr. Kat. 1-4'!C117)</f>
        <v/>
      </c>
      <c r="C117" s="434" t="str">
        <f>IF('Schritt 2a Wärmeverbr. Kat. 1-4'!D117=0,"",'Schritt 2a Wärmeverbr. Kat. 1-4'!D117)</f>
        <v/>
      </c>
      <c r="D117" s="424"/>
      <c r="E117" s="61"/>
      <c r="F117" s="503"/>
      <c r="G117" s="425"/>
      <c r="H117" s="424"/>
      <c r="I117" s="55"/>
      <c r="J117" s="108"/>
      <c r="K117" s="108"/>
      <c r="L117" s="132"/>
      <c r="M117" s="142" t="str">
        <f t="shared" si="5"/>
        <v/>
      </c>
      <c r="N117" s="145" t="str">
        <f>IFERROR(IF(B117&lt;&gt;"",M117/IF(OR('Schritt 2a Wärmeverbr. Kat. 1-4'!D117="Bad - Freibad &lt; 1000 m2 Beckenfläche",'Schritt 2a Wärmeverbr. Kat. 1-4'!D117="Bad - Freibad 1000-2000 m2 Beckenfläche",'Schritt 2a Wärmeverbr. Kat. 1-4'!D117="Bad - Freibad &gt;2000 m2 Beckenfläche"),'Schritt 2a Wärmeverbr. Kat. 1-4'!G117,'Schritt 2a Wärmeverbr. Kat. 1-4'!F117),""),"")</f>
        <v/>
      </c>
      <c r="O117" s="101" t="str">
        <f>IFERROR(IF(OR('Schritt 2a Wärmeverbr. Kat. 1-4'!D117="",M117="",N117=""),"",$N117/VLOOKUP('Schritt 2a Wärmeverbr. Kat. 1-4'!D117,Gebäudekat.!$C$6:$E$72,3,FALSE)-1),"")</f>
        <v/>
      </c>
      <c r="P117" t="str">
        <f>IFERROR(VLOOKUP('Schritt 2b Stromverbr. Kat. 1-4'!$C117,Gebäudekat.!$C$6:$G$72,5,FALSE),"")</f>
        <v/>
      </c>
      <c r="Q117" t="str">
        <f>IF('Schritt 2b Stromverbr. Kat. 1-4'!L117&lt;&gt;"",1,"")</f>
        <v/>
      </c>
      <c r="R117" t="str">
        <f t="shared" si="4"/>
        <v/>
      </c>
    </row>
    <row r="118" spans="1:18" x14ac:dyDescent="0.25">
      <c r="A118" s="433">
        <f>'Schritt 2a Wärmeverbr. Kat. 1-4'!A118</f>
        <v>109</v>
      </c>
      <c r="B118" s="8" t="str">
        <f>IF('Schritt 2a Wärmeverbr. Kat. 1-4'!C118=0,"",'Schritt 2a Wärmeverbr. Kat. 1-4'!C118)</f>
        <v/>
      </c>
      <c r="C118" s="434" t="str">
        <f>IF('Schritt 2a Wärmeverbr. Kat. 1-4'!D118=0,"",'Schritt 2a Wärmeverbr. Kat. 1-4'!D118)</f>
        <v/>
      </c>
      <c r="D118" s="424"/>
      <c r="E118" s="61"/>
      <c r="F118" s="503"/>
      <c r="G118" s="425"/>
      <c r="H118" s="424"/>
      <c r="I118" s="55"/>
      <c r="J118" s="108"/>
      <c r="K118" s="108"/>
      <c r="L118" s="132"/>
      <c r="M118" s="142" t="str">
        <f t="shared" si="5"/>
        <v/>
      </c>
      <c r="N118" s="145" t="str">
        <f>IFERROR(IF(B118&lt;&gt;"",M118/IF(OR('Schritt 2a Wärmeverbr. Kat. 1-4'!D118="Bad - Freibad &lt; 1000 m2 Beckenfläche",'Schritt 2a Wärmeverbr. Kat. 1-4'!D118="Bad - Freibad 1000-2000 m2 Beckenfläche",'Schritt 2a Wärmeverbr. Kat. 1-4'!D118="Bad - Freibad &gt;2000 m2 Beckenfläche"),'Schritt 2a Wärmeverbr. Kat. 1-4'!G118,'Schritt 2a Wärmeverbr. Kat. 1-4'!F118),""),"")</f>
        <v/>
      </c>
      <c r="O118" s="101" t="str">
        <f>IFERROR(IF(OR('Schritt 2a Wärmeverbr. Kat. 1-4'!D118="",M118="",N118=""),"",$N118/VLOOKUP('Schritt 2a Wärmeverbr. Kat. 1-4'!D118,Gebäudekat.!$C$6:$E$72,3,FALSE)-1),"")</f>
        <v/>
      </c>
      <c r="P118" t="str">
        <f>IFERROR(VLOOKUP('Schritt 2b Stromverbr. Kat. 1-4'!$C118,Gebäudekat.!$C$6:$G$72,5,FALSE),"")</f>
        <v/>
      </c>
      <c r="Q118" t="str">
        <f>IF('Schritt 2b Stromverbr. Kat. 1-4'!L118&lt;&gt;"",1,"")</f>
        <v/>
      </c>
      <c r="R118" t="str">
        <f t="shared" si="4"/>
        <v/>
      </c>
    </row>
    <row r="119" spans="1:18" x14ac:dyDescent="0.25">
      <c r="A119" s="433">
        <f>'Schritt 2a Wärmeverbr. Kat. 1-4'!A119</f>
        <v>110</v>
      </c>
      <c r="B119" s="8" t="str">
        <f>IF('Schritt 2a Wärmeverbr. Kat. 1-4'!C119=0,"",'Schritt 2a Wärmeverbr. Kat. 1-4'!C119)</f>
        <v/>
      </c>
      <c r="C119" s="434" t="str">
        <f>IF('Schritt 2a Wärmeverbr. Kat. 1-4'!D119=0,"",'Schritt 2a Wärmeverbr. Kat. 1-4'!D119)</f>
        <v/>
      </c>
      <c r="D119" s="424"/>
      <c r="E119" s="61"/>
      <c r="F119" s="503"/>
      <c r="G119" s="425"/>
      <c r="H119" s="424"/>
      <c r="I119" s="55"/>
      <c r="J119" s="108"/>
      <c r="K119" s="108"/>
      <c r="L119" s="132"/>
      <c r="M119" s="142" t="str">
        <f t="shared" si="5"/>
        <v/>
      </c>
      <c r="N119" s="145" t="str">
        <f>IFERROR(IF(B119&lt;&gt;"",M119/IF(OR('Schritt 2a Wärmeverbr. Kat. 1-4'!D119="Bad - Freibad &lt; 1000 m2 Beckenfläche",'Schritt 2a Wärmeverbr. Kat. 1-4'!D119="Bad - Freibad 1000-2000 m2 Beckenfläche",'Schritt 2a Wärmeverbr. Kat. 1-4'!D119="Bad - Freibad &gt;2000 m2 Beckenfläche"),'Schritt 2a Wärmeverbr. Kat. 1-4'!G119,'Schritt 2a Wärmeverbr. Kat. 1-4'!F119),""),"")</f>
        <v/>
      </c>
      <c r="O119" s="101" t="str">
        <f>IFERROR(IF(OR('Schritt 2a Wärmeverbr. Kat. 1-4'!D119="",M119="",N119=""),"",$N119/VLOOKUP('Schritt 2a Wärmeverbr. Kat. 1-4'!D119,Gebäudekat.!$C$6:$E$72,3,FALSE)-1),"")</f>
        <v/>
      </c>
      <c r="P119" t="str">
        <f>IFERROR(VLOOKUP('Schritt 2b Stromverbr. Kat. 1-4'!$C119,Gebäudekat.!$C$6:$G$72,5,FALSE),"")</f>
        <v/>
      </c>
      <c r="Q119" t="str">
        <f>IF('Schritt 2b Stromverbr. Kat. 1-4'!L119&lt;&gt;"",1,"")</f>
        <v/>
      </c>
      <c r="R119" t="str">
        <f t="shared" si="4"/>
        <v/>
      </c>
    </row>
    <row r="120" spans="1:18" x14ac:dyDescent="0.25">
      <c r="A120" s="433">
        <f>'Schritt 2a Wärmeverbr. Kat. 1-4'!A120</f>
        <v>111</v>
      </c>
      <c r="B120" s="8" t="str">
        <f>IF('Schritt 2a Wärmeverbr. Kat. 1-4'!C120=0,"",'Schritt 2a Wärmeverbr. Kat. 1-4'!C120)</f>
        <v/>
      </c>
      <c r="C120" s="434" t="str">
        <f>IF('Schritt 2a Wärmeverbr. Kat. 1-4'!D120=0,"",'Schritt 2a Wärmeverbr. Kat. 1-4'!D120)</f>
        <v/>
      </c>
      <c r="D120" s="424"/>
      <c r="E120" s="61"/>
      <c r="F120" s="503"/>
      <c r="G120" s="425"/>
      <c r="H120" s="424"/>
      <c r="I120" s="55"/>
      <c r="J120" s="108"/>
      <c r="K120" s="108"/>
      <c r="L120" s="132"/>
      <c r="M120" s="142" t="str">
        <f t="shared" si="5"/>
        <v/>
      </c>
      <c r="N120" s="145" t="str">
        <f>IFERROR(IF(B120&lt;&gt;"",M120/IF(OR('Schritt 2a Wärmeverbr. Kat. 1-4'!D120="Bad - Freibad &lt; 1000 m2 Beckenfläche",'Schritt 2a Wärmeverbr. Kat. 1-4'!D120="Bad - Freibad 1000-2000 m2 Beckenfläche",'Schritt 2a Wärmeverbr. Kat. 1-4'!D120="Bad - Freibad &gt;2000 m2 Beckenfläche"),'Schritt 2a Wärmeverbr. Kat. 1-4'!G120,'Schritt 2a Wärmeverbr. Kat. 1-4'!F120),""),"")</f>
        <v/>
      </c>
      <c r="O120" s="101" t="str">
        <f>IFERROR(IF(OR('Schritt 2a Wärmeverbr. Kat. 1-4'!D120="",M120="",N120=""),"",$N120/VLOOKUP('Schritt 2a Wärmeverbr. Kat. 1-4'!D120,Gebäudekat.!$C$6:$E$72,3,FALSE)-1),"")</f>
        <v/>
      </c>
      <c r="P120" t="str">
        <f>IFERROR(VLOOKUP('Schritt 2b Stromverbr. Kat. 1-4'!$C120,Gebäudekat.!$C$6:$G$72,5,FALSE),"")</f>
        <v/>
      </c>
      <c r="Q120" t="str">
        <f>IF('Schritt 2b Stromverbr. Kat. 1-4'!L120&lt;&gt;"",1,"")</f>
        <v/>
      </c>
      <c r="R120" t="str">
        <f t="shared" si="4"/>
        <v/>
      </c>
    </row>
    <row r="121" spans="1:18" x14ac:dyDescent="0.25">
      <c r="A121" s="433">
        <f>'Schritt 2a Wärmeverbr. Kat. 1-4'!A121</f>
        <v>112</v>
      </c>
      <c r="B121" s="8" t="str">
        <f>IF('Schritt 2a Wärmeverbr. Kat. 1-4'!C121=0,"",'Schritt 2a Wärmeverbr. Kat. 1-4'!C121)</f>
        <v/>
      </c>
      <c r="C121" s="434" t="str">
        <f>IF('Schritt 2a Wärmeverbr. Kat. 1-4'!D121=0,"",'Schritt 2a Wärmeverbr. Kat. 1-4'!D121)</f>
        <v/>
      </c>
      <c r="D121" s="424"/>
      <c r="E121" s="61"/>
      <c r="F121" s="503"/>
      <c r="G121" s="425"/>
      <c r="H121" s="424"/>
      <c r="I121" s="55"/>
      <c r="J121" s="108"/>
      <c r="K121" s="108"/>
      <c r="L121" s="132"/>
      <c r="M121" s="142" t="str">
        <f t="shared" si="5"/>
        <v/>
      </c>
      <c r="N121" s="145" t="str">
        <f>IFERROR(IF(B121&lt;&gt;"",M121/IF(OR('Schritt 2a Wärmeverbr. Kat. 1-4'!D121="Bad - Freibad &lt; 1000 m2 Beckenfläche",'Schritt 2a Wärmeverbr. Kat. 1-4'!D121="Bad - Freibad 1000-2000 m2 Beckenfläche",'Schritt 2a Wärmeverbr. Kat. 1-4'!D121="Bad - Freibad &gt;2000 m2 Beckenfläche"),'Schritt 2a Wärmeverbr. Kat. 1-4'!G121,'Schritt 2a Wärmeverbr. Kat. 1-4'!F121),""),"")</f>
        <v/>
      </c>
      <c r="O121" s="101" t="str">
        <f>IFERROR(IF(OR('Schritt 2a Wärmeverbr. Kat. 1-4'!D121="",M121="",N121=""),"",$N121/VLOOKUP('Schritt 2a Wärmeverbr. Kat. 1-4'!D121,Gebäudekat.!$C$6:$E$72,3,FALSE)-1),"")</f>
        <v/>
      </c>
      <c r="P121" t="str">
        <f>IFERROR(VLOOKUP('Schritt 2b Stromverbr. Kat. 1-4'!$C121,Gebäudekat.!$C$6:$G$72,5,FALSE),"")</f>
        <v/>
      </c>
      <c r="Q121" t="str">
        <f>IF('Schritt 2b Stromverbr. Kat. 1-4'!L121&lt;&gt;"",1,"")</f>
        <v/>
      </c>
      <c r="R121" t="str">
        <f t="shared" si="4"/>
        <v/>
      </c>
    </row>
    <row r="122" spans="1:18" x14ac:dyDescent="0.25">
      <c r="A122" s="433">
        <f>'Schritt 2a Wärmeverbr. Kat. 1-4'!A122</f>
        <v>113</v>
      </c>
      <c r="B122" s="8" t="str">
        <f>IF('Schritt 2a Wärmeverbr. Kat. 1-4'!C122=0,"",'Schritt 2a Wärmeverbr. Kat. 1-4'!C122)</f>
        <v/>
      </c>
      <c r="C122" s="434" t="str">
        <f>IF('Schritt 2a Wärmeverbr. Kat. 1-4'!D122=0,"",'Schritt 2a Wärmeverbr. Kat. 1-4'!D122)</f>
        <v/>
      </c>
      <c r="D122" s="424"/>
      <c r="E122" s="61"/>
      <c r="F122" s="503"/>
      <c r="G122" s="425"/>
      <c r="H122" s="424"/>
      <c r="I122" s="55"/>
      <c r="J122" s="108"/>
      <c r="K122" s="108"/>
      <c r="L122" s="132"/>
      <c r="M122" s="142" t="str">
        <f t="shared" si="5"/>
        <v/>
      </c>
      <c r="N122" s="145" t="str">
        <f>IFERROR(IF(B122&lt;&gt;"",M122/IF(OR('Schritt 2a Wärmeverbr. Kat. 1-4'!D122="Bad - Freibad &lt; 1000 m2 Beckenfläche",'Schritt 2a Wärmeverbr. Kat. 1-4'!D122="Bad - Freibad 1000-2000 m2 Beckenfläche",'Schritt 2a Wärmeverbr. Kat. 1-4'!D122="Bad - Freibad &gt;2000 m2 Beckenfläche"),'Schritt 2a Wärmeverbr. Kat. 1-4'!G122,'Schritt 2a Wärmeverbr. Kat. 1-4'!F122),""),"")</f>
        <v/>
      </c>
      <c r="O122" s="101" t="str">
        <f>IFERROR(IF(OR('Schritt 2a Wärmeverbr. Kat. 1-4'!D122="",M122="",N122=""),"",$N122/VLOOKUP('Schritt 2a Wärmeverbr. Kat. 1-4'!D122,Gebäudekat.!$C$6:$E$72,3,FALSE)-1),"")</f>
        <v/>
      </c>
      <c r="P122" t="str">
        <f>IFERROR(VLOOKUP('Schritt 2b Stromverbr. Kat. 1-4'!$C122,Gebäudekat.!$C$6:$G$72,5,FALSE),"")</f>
        <v/>
      </c>
      <c r="Q122" t="str">
        <f>IF('Schritt 2b Stromverbr. Kat. 1-4'!L122&lt;&gt;"",1,"")</f>
        <v/>
      </c>
      <c r="R122" t="str">
        <f t="shared" si="4"/>
        <v/>
      </c>
    </row>
    <row r="123" spans="1:18" x14ac:dyDescent="0.25">
      <c r="A123" s="433">
        <f>'Schritt 2a Wärmeverbr. Kat. 1-4'!A123</f>
        <v>114</v>
      </c>
      <c r="B123" s="8" t="str">
        <f>IF('Schritt 2a Wärmeverbr. Kat. 1-4'!C123=0,"",'Schritt 2a Wärmeverbr. Kat. 1-4'!C123)</f>
        <v/>
      </c>
      <c r="C123" s="434" t="str">
        <f>IF('Schritt 2a Wärmeverbr. Kat. 1-4'!D123=0,"",'Schritt 2a Wärmeverbr. Kat. 1-4'!D123)</f>
        <v/>
      </c>
      <c r="D123" s="424"/>
      <c r="E123" s="61"/>
      <c r="F123" s="503"/>
      <c r="G123" s="425"/>
      <c r="H123" s="424"/>
      <c r="I123" s="55"/>
      <c r="J123" s="108"/>
      <c r="K123" s="108"/>
      <c r="L123" s="132"/>
      <c r="M123" s="142" t="str">
        <f t="shared" si="5"/>
        <v/>
      </c>
      <c r="N123" s="145" t="str">
        <f>IFERROR(IF(B123&lt;&gt;"",M123/IF(OR('Schritt 2a Wärmeverbr. Kat. 1-4'!D123="Bad - Freibad &lt; 1000 m2 Beckenfläche",'Schritt 2a Wärmeverbr. Kat. 1-4'!D123="Bad - Freibad 1000-2000 m2 Beckenfläche",'Schritt 2a Wärmeverbr. Kat. 1-4'!D123="Bad - Freibad &gt;2000 m2 Beckenfläche"),'Schritt 2a Wärmeverbr. Kat. 1-4'!G123,'Schritt 2a Wärmeverbr. Kat. 1-4'!F123),""),"")</f>
        <v/>
      </c>
      <c r="O123" s="101" t="str">
        <f>IFERROR(IF(OR('Schritt 2a Wärmeverbr. Kat. 1-4'!D123="",M123="",N123=""),"",$N123/VLOOKUP('Schritt 2a Wärmeverbr. Kat. 1-4'!D123,Gebäudekat.!$C$6:$E$72,3,FALSE)-1),"")</f>
        <v/>
      </c>
      <c r="P123" t="str">
        <f>IFERROR(VLOOKUP('Schritt 2b Stromverbr. Kat. 1-4'!$C123,Gebäudekat.!$C$6:$G$72,5,FALSE),"")</f>
        <v/>
      </c>
      <c r="Q123" t="str">
        <f>IF('Schritt 2b Stromverbr. Kat. 1-4'!L123&lt;&gt;"",1,"")</f>
        <v/>
      </c>
      <c r="R123" t="str">
        <f t="shared" si="4"/>
        <v/>
      </c>
    </row>
    <row r="124" spans="1:18" x14ac:dyDescent="0.25">
      <c r="A124" s="433">
        <f>'Schritt 2a Wärmeverbr. Kat. 1-4'!A124</f>
        <v>115</v>
      </c>
      <c r="B124" s="8" t="str">
        <f>IF('Schritt 2a Wärmeverbr. Kat. 1-4'!C124=0,"",'Schritt 2a Wärmeverbr. Kat. 1-4'!C124)</f>
        <v/>
      </c>
      <c r="C124" s="434" t="str">
        <f>IF('Schritt 2a Wärmeverbr. Kat. 1-4'!D124=0,"",'Schritt 2a Wärmeverbr. Kat. 1-4'!D124)</f>
        <v/>
      </c>
      <c r="D124" s="424"/>
      <c r="E124" s="61"/>
      <c r="F124" s="503"/>
      <c r="G124" s="425"/>
      <c r="H124" s="424"/>
      <c r="I124" s="55"/>
      <c r="J124" s="108"/>
      <c r="K124" s="108"/>
      <c r="L124" s="132"/>
      <c r="M124" s="142" t="str">
        <f t="shared" si="5"/>
        <v/>
      </c>
      <c r="N124" s="145" t="str">
        <f>IFERROR(IF(B124&lt;&gt;"",M124/IF(OR('Schritt 2a Wärmeverbr. Kat. 1-4'!D124="Bad - Freibad &lt; 1000 m2 Beckenfläche",'Schritt 2a Wärmeverbr. Kat. 1-4'!D124="Bad - Freibad 1000-2000 m2 Beckenfläche",'Schritt 2a Wärmeverbr. Kat. 1-4'!D124="Bad - Freibad &gt;2000 m2 Beckenfläche"),'Schritt 2a Wärmeverbr. Kat. 1-4'!G124,'Schritt 2a Wärmeverbr. Kat. 1-4'!F124),""),"")</f>
        <v/>
      </c>
      <c r="O124" s="101" t="str">
        <f>IFERROR(IF(OR('Schritt 2a Wärmeverbr. Kat. 1-4'!D124="",M124="",N124=""),"",$N124/VLOOKUP('Schritt 2a Wärmeverbr. Kat. 1-4'!D124,Gebäudekat.!$C$6:$E$72,3,FALSE)-1),"")</f>
        <v/>
      </c>
      <c r="P124" t="str">
        <f>IFERROR(VLOOKUP('Schritt 2b Stromverbr. Kat. 1-4'!$C124,Gebäudekat.!$C$6:$G$72,5,FALSE),"")</f>
        <v/>
      </c>
      <c r="Q124" t="str">
        <f>IF('Schritt 2b Stromverbr. Kat. 1-4'!L124&lt;&gt;"",1,"")</f>
        <v/>
      </c>
      <c r="R124" t="str">
        <f t="shared" si="4"/>
        <v/>
      </c>
    </row>
    <row r="125" spans="1:18" x14ac:dyDescent="0.25">
      <c r="A125" s="433">
        <f>'Schritt 2a Wärmeverbr. Kat. 1-4'!A125</f>
        <v>116</v>
      </c>
      <c r="B125" s="8" t="str">
        <f>IF('Schritt 2a Wärmeverbr. Kat. 1-4'!C125=0,"",'Schritt 2a Wärmeverbr. Kat. 1-4'!C125)</f>
        <v/>
      </c>
      <c r="C125" s="434" t="str">
        <f>IF('Schritt 2a Wärmeverbr. Kat. 1-4'!D125=0,"",'Schritt 2a Wärmeverbr. Kat. 1-4'!D125)</f>
        <v/>
      </c>
      <c r="D125" s="424"/>
      <c r="E125" s="61"/>
      <c r="F125" s="503"/>
      <c r="G125" s="425"/>
      <c r="H125" s="424"/>
      <c r="I125" s="55"/>
      <c r="J125" s="108"/>
      <c r="K125" s="108"/>
      <c r="L125" s="132"/>
      <c r="M125" s="142" t="str">
        <f t="shared" si="5"/>
        <v/>
      </c>
      <c r="N125" s="145" t="str">
        <f>IFERROR(IF(B125&lt;&gt;"",M125/IF(OR('Schritt 2a Wärmeverbr. Kat. 1-4'!D125="Bad - Freibad &lt; 1000 m2 Beckenfläche",'Schritt 2a Wärmeverbr. Kat. 1-4'!D125="Bad - Freibad 1000-2000 m2 Beckenfläche",'Schritt 2a Wärmeverbr. Kat. 1-4'!D125="Bad - Freibad &gt;2000 m2 Beckenfläche"),'Schritt 2a Wärmeverbr. Kat. 1-4'!G125,'Schritt 2a Wärmeverbr. Kat. 1-4'!F125),""),"")</f>
        <v/>
      </c>
      <c r="O125" s="101" t="str">
        <f>IFERROR(IF(OR('Schritt 2a Wärmeverbr. Kat. 1-4'!D125="",M125="",N125=""),"",$N125/VLOOKUP('Schritt 2a Wärmeverbr. Kat. 1-4'!D125,Gebäudekat.!$C$6:$E$72,3,FALSE)-1),"")</f>
        <v/>
      </c>
      <c r="P125" t="str">
        <f>IFERROR(VLOOKUP('Schritt 2b Stromverbr. Kat. 1-4'!$C125,Gebäudekat.!$C$6:$G$72,5,FALSE),"")</f>
        <v/>
      </c>
      <c r="Q125" t="str">
        <f>IF('Schritt 2b Stromverbr. Kat. 1-4'!L125&lt;&gt;"",1,"")</f>
        <v/>
      </c>
      <c r="R125" t="str">
        <f t="shared" si="4"/>
        <v/>
      </c>
    </row>
    <row r="126" spans="1:18" x14ac:dyDescent="0.25">
      <c r="A126" s="433">
        <f>'Schritt 2a Wärmeverbr. Kat. 1-4'!A126</f>
        <v>117</v>
      </c>
      <c r="B126" s="8" t="str">
        <f>IF('Schritt 2a Wärmeverbr. Kat. 1-4'!C126=0,"",'Schritt 2a Wärmeverbr. Kat. 1-4'!C126)</f>
        <v/>
      </c>
      <c r="C126" s="434" t="str">
        <f>IF('Schritt 2a Wärmeverbr. Kat. 1-4'!D126=0,"",'Schritt 2a Wärmeverbr. Kat. 1-4'!D126)</f>
        <v/>
      </c>
      <c r="D126" s="424"/>
      <c r="E126" s="61"/>
      <c r="F126" s="503"/>
      <c r="G126" s="425"/>
      <c r="H126" s="424"/>
      <c r="I126" s="55"/>
      <c r="J126" s="108"/>
      <c r="K126" s="108"/>
      <c r="L126" s="132"/>
      <c r="M126" s="142" t="str">
        <f t="shared" si="5"/>
        <v/>
      </c>
      <c r="N126" s="145" t="str">
        <f>IFERROR(IF(B126&lt;&gt;"",M126/IF(OR('Schritt 2a Wärmeverbr. Kat. 1-4'!D126="Bad - Freibad &lt; 1000 m2 Beckenfläche",'Schritt 2a Wärmeverbr. Kat. 1-4'!D126="Bad - Freibad 1000-2000 m2 Beckenfläche",'Schritt 2a Wärmeverbr. Kat. 1-4'!D126="Bad - Freibad &gt;2000 m2 Beckenfläche"),'Schritt 2a Wärmeverbr. Kat. 1-4'!G126,'Schritt 2a Wärmeverbr. Kat. 1-4'!F126),""),"")</f>
        <v/>
      </c>
      <c r="O126" s="101" t="str">
        <f>IFERROR(IF(OR('Schritt 2a Wärmeverbr. Kat. 1-4'!D126="",M126="",N126=""),"",$N126/VLOOKUP('Schritt 2a Wärmeverbr. Kat. 1-4'!D126,Gebäudekat.!$C$6:$E$72,3,FALSE)-1),"")</f>
        <v/>
      </c>
      <c r="P126" t="str">
        <f>IFERROR(VLOOKUP('Schritt 2b Stromverbr. Kat. 1-4'!$C126,Gebäudekat.!$C$6:$G$72,5,FALSE),"")</f>
        <v/>
      </c>
      <c r="Q126" t="str">
        <f>IF('Schritt 2b Stromverbr. Kat. 1-4'!L126&lt;&gt;"",1,"")</f>
        <v/>
      </c>
      <c r="R126" t="str">
        <f t="shared" si="4"/>
        <v/>
      </c>
    </row>
    <row r="127" spans="1:18" x14ac:dyDescent="0.25">
      <c r="A127" s="433">
        <f>'Schritt 2a Wärmeverbr. Kat. 1-4'!A127</f>
        <v>118</v>
      </c>
      <c r="B127" s="8" t="str">
        <f>IF('Schritt 2a Wärmeverbr. Kat. 1-4'!C127=0,"",'Schritt 2a Wärmeverbr. Kat. 1-4'!C127)</f>
        <v/>
      </c>
      <c r="C127" s="434" t="str">
        <f>IF('Schritt 2a Wärmeverbr. Kat. 1-4'!D127=0,"",'Schritt 2a Wärmeverbr. Kat. 1-4'!D127)</f>
        <v/>
      </c>
      <c r="D127" s="424"/>
      <c r="E127" s="61"/>
      <c r="F127" s="503"/>
      <c r="G127" s="425"/>
      <c r="H127" s="424"/>
      <c r="I127" s="55"/>
      <c r="J127" s="108"/>
      <c r="K127" s="108"/>
      <c r="L127" s="132"/>
      <c r="M127" s="142" t="str">
        <f t="shared" si="5"/>
        <v/>
      </c>
      <c r="N127" s="145" t="str">
        <f>IFERROR(IF(B127&lt;&gt;"",M127/IF(OR('Schritt 2a Wärmeverbr. Kat. 1-4'!D127="Bad - Freibad &lt; 1000 m2 Beckenfläche",'Schritt 2a Wärmeverbr. Kat. 1-4'!D127="Bad - Freibad 1000-2000 m2 Beckenfläche",'Schritt 2a Wärmeverbr. Kat. 1-4'!D127="Bad - Freibad &gt;2000 m2 Beckenfläche"),'Schritt 2a Wärmeverbr. Kat. 1-4'!G127,'Schritt 2a Wärmeverbr. Kat. 1-4'!F127),""),"")</f>
        <v/>
      </c>
      <c r="O127" s="101" t="str">
        <f>IFERROR(IF(OR('Schritt 2a Wärmeverbr. Kat. 1-4'!D127="",M127="",N127=""),"",$N127/VLOOKUP('Schritt 2a Wärmeverbr. Kat. 1-4'!D127,Gebäudekat.!$C$6:$E$72,3,FALSE)-1),"")</f>
        <v/>
      </c>
      <c r="P127" t="str">
        <f>IFERROR(VLOOKUP('Schritt 2b Stromverbr. Kat. 1-4'!$C127,Gebäudekat.!$C$6:$G$72,5,FALSE),"")</f>
        <v/>
      </c>
      <c r="Q127" t="str">
        <f>IF('Schritt 2b Stromverbr. Kat. 1-4'!L127&lt;&gt;"",1,"")</f>
        <v/>
      </c>
      <c r="R127" t="str">
        <f t="shared" si="4"/>
        <v/>
      </c>
    </row>
    <row r="128" spans="1:18" x14ac:dyDescent="0.25">
      <c r="A128" s="433">
        <f>'Schritt 2a Wärmeverbr. Kat. 1-4'!A128</f>
        <v>119</v>
      </c>
      <c r="B128" s="8" t="str">
        <f>IF('Schritt 2a Wärmeverbr. Kat. 1-4'!C128=0,"",'Schritt 2a Wärmeverbr. Kat. 1-4'!C128)</f>
        <v/>
      </c>
      <c r="C128" s="434" t="str">
        <f>IF('Schritt 2a Wärmeverbr. Kat. 1-4'!D128=0,"",'Schritt 2a Wärmeverbr. Kat. 1-4'!D128)</f>
        <v/>
      </c>
      <c r="D128" s="424"/>
      <c r="E128" s="61"/>
      <c r="F128" s="503"/>
      <c r="G128" s="425"/>
      <c r="H128" s="424"/>
      <c r="I128" s="55"/>
      <c r="J128" s="108"/>
      <c r="K128" s="108"/>
      <c r="L128" s="132"/>
      <c r="M128" s="142" t="str">
        <f t="shared" si="5"/>
        <v/>
      </c>
      <c r="N128" s="145" t="str">
        <f>IFERROR(IF(B128&lt;&gt;"",M128/IF(OR('Schritt 2a Wärmeverbr. Kat. 1-4'!D128="Bad - Freibad &lt; 1000 m2 Beckenfläche",'Schritt 2a Wärmeverbr. Kat. 1-4'!D128="Bad - Freibad 1000-2000 m2 Beckenfläche",'Schritt 2a Wärmeverbr. Kat. 1-4'!D128="Bad - Freibad &gt;2000 m2 Beckenfläche"),'Schritt 2a Wärmeverbr. Kat. 1-4'!G128,'Schritt 2a Wärmeverbr. Kat. 1-4'!F128),""),"")</f>
        <v/>
      </c>
      <c r="O128" s="101" t="str">
        <f>IFERROR(IF(OR('Schritt 2a Wärmeverbr. Kat. 1-4'!D128="",M128="",N128=""),"",$N128/VLOOKUP('Schritt 2a Wärmeverbr. Kat. 1-4'!D128,Gebäudekat.!$C$6:$E$72,3,FALSE)-1),"")</f>
        <v/>
      </c>
      <c r="P128" t="str">
        <f>IFERROR(VLOOKUP('Schritt 2b Stromverbr. Kat. 1-4'!$C128,Gebäudekat.!$C$6:$G$72,5,FALSE),"")</f>
        <v/>
      </c>
      <c r="Q128" t="str">
        <f>IF('Schritt 2b Stromverbr. Kat. 1-4'!L128&lt;&gt;"",1,"")</f>
        <v/>
      </c>
      <c r="R128" t="str">
        <f t="shared" si="4"/>
        <v/>
      </c>
    </row>
    <row r="129" spans="1:18" x14ac:dyDescent="0.25">
      <c r="A129" s="433">
        <f>'Schritt 2a Wärmeverbr. Kat. 1-4'!A129</f>
        <v>120</v>
      </c>
      <c r="B129" s="8" t="str">
        <f>IF('Schritt 2a Wärmeverbr. Kat. 1-4'!C129=0,"",'Schritt 2a Wärmeverbr. Kat. 1-4'!C129)</f>
        <v/>
      </c>
      <c r="C129" s="434" t="str">
        <f>IF('Schritt 2a Wärmeverbr. Kat. 1-4'!D129=0,"",'Schritt 2a Wärmeverbr. Kat. 1-4'!D129)</f>
        <v/>
      </c>
      <c r="D129" s="424"/>
      <c r="E129" s="61"/>
      <c r="F129" s="503"/>
      <c r="G129" s="425"/>
      <c r="H129" s="424"/>
      <c r="I129" s="55"/>
      <c r="J129" s="108"/>
      <c r="K129" s="108"/>
      <c r="L129" s="132"/>
      <c r="M129" s="142" t="str">
        <f t="shared" si="5"/>
        <v/>
      </c>
      <c r="N129" s="145" t="str">
        <f>IFERROR(IF(B129&lt;&gt;"",M129/IF(OR('Schritt 2a Wärmeverbr. Kat. 1-4'!D129="Bad - Freibad &lt; 1000 m2 Beckenfläche",'Schritt 2a Wärmeverbr. Kat. 1-4'!D129="Bad - Freibad 1000-2000 m2 Beckenfläche",'Schritt 2a Wärmeverbr. Kat. 1-4'!D129="Bad - Freibad &gt;2000 m2 Beckenfläche"),'Schritt 2a Wärmeverbr. Kat. 1-4'!G129,'Schritt 2a Wärmeverbr. Kat. 1-4'!F129),""),"")</f>
        <v/>
      </c>
      <c r="O129" s="101" t="str">
        <f>IFERROR(IF(OR('Schritt 2a Wärmeverbr. Kat. 1-4'!D129="",M129="",N129=""),"",$N129/VLOOKUP('Schritt 2a Wärmeverbr. Kat. 1-4'!D129,Gebäudekat.!$C$6:$E$72,3,FALSE)-1),"")</f>
        <v/>
      </c>
      <c r="P129" t="str">
        <f>IFERROR(VLOOKUP('Schritt 2b Stromverbr. Kat. 1-4'!$C129,Gebäudekat.!$C$6:$G$72,5,FALSE),"")</f>
        <v/>
      </c>
      <c r="Q129" t="str">
        <f>IF('Schritt 2b Stromverbr. Kat. 1-4'!L129&lt;&gt;"",1,"")</f>
        <v/>
      </c>
      <c r="R129" t="str">
        <f t="shared" si="4"/>
        <v/>
      </c>
    </row>
    <row r="130" spans="1:18" x14ac:dyDescent="0.25">
      <c r="A130" s="433">
        <f>'Schritt 2a Wärmeverbr. Kat. 1-4'!A130</f>
        <v>121</v>
      </c>
      <c r="B130" s="8" t="str">
        <f>IF('Schritt 2a Wärmeverbr. Kat. 1-4'!C130=0,"",'Schritt 2a Wärmeverbr. Kat. 1-4'!C130)</f>
        <v/>
      </c>
      <c r="C130" s="434" t="str">
        <f>IF('Schritt 2a Wärmeverbr. Kat. 1-4'!D130=0,"",'Schritt 2a Wärmeverbr. Kat. 1-4'!D130)</f>
        <v/>
      </c>
      <c r="D130" s="424"/>
      <c r="E130" s="61"/>
      <c r="F130" s="503"/>
      <c r="G130" s="425"/>
      <c r="H130" s="424"/>
      <c r="I130" s="55"/>
      <c r="J130" s="108"/>
      <c r="K130" s="108"/>
      <c r="L130" s="132"/>
      <c r="M130" s="142" t="str">
        <f t="shared" si="5"/>
        <v/>
      </c>
      <c r="N130" s="145" t="str">
        <f>IFERROR(IF(B130&lt;&gt;"",M130/IF(OR('Schritt 2a Wärmeverbr. Kat. 1-4'!D130="Bad - Freibad &lt; 1000 m2 Beckenfläche",'Schritt 2a Wärmeverbr. Kat. 1-4'!D130="Bad - Freibad 1000-2000 m2 Beckenfläche",'Schritt 2a Wärmeverbr. Kat. 1-4'!D130="Bad - Freibad &gt;2000 m2 Beckenfläche"),'Schritt 2a Wärmeverbr. Kat. 1-4'!G130,'Schritt 2a Wärmeverbr. Kat. 1-4'!F130),""),"")</f>
        <v/>
      </c>
      <c r="O130" s="101" t="str">
        <f>IFERROR(IF(OR('Schritt 2a Wärmeverbr. Kat. 1-4'!D130="",M130="",N130=""),"",$N130/VLOOKUP('Schritt 2a Wärmeverbr. Kat. 1-4'!D130,Gebäudekat.!$C$6:$E$72,3,FALSE)-1),"")</f>
        <v/>
      </c>
      <c r="P130" t="str">
        <f>IFERROR(VLOOKUP('Schritt 2b Stromverbr. Kat. 1-4'!$C130,Gebäudekat.!$C$6:$G$72,5,FALSE),"")</f>
        <v/>
      </c>
      <c r="Q130" t="str">
        <f>IF('Schritt 2b Stromverbr. Kat. 1-4'!L130&lt;&gt;"",1,"")</f>
        <v/>
      </c>
      <c r="R130" t="str">
        <f t="shared" si="4"/>
        <v/>
      </c>
    </row>
    <row r="131" spans="1:18" x14ac:dyDescent="0.25">
      <c r="A131" s="433">
        <f>'Schritt 2a Wärmeverbr. Kat. 1-4'!A131</f>
        <v>122</v>
      </c>
      <c r="B131" s="8" t="str">
        <f>IF('Schritt 2a Wärmeverbr. Kat. 1-4'!C131=0,"",'Schritt 2a Wärmeverbr. Kat. 1-4'!C131)</f>
        <v/>
      </c>
      <c r="C131" s="434" t="str">
        <f>IF('Schritt 2a Wärmeverbr. Kat. 1-4'!D131=0,"",'Schritt 2a Wärmeverbr. Kat. 1-4'!D131)</f>
        <v/>
      </c>
      <c r="D131" s="424"/>
      <c r="E131" s="61"/>
      <c r="F131" s="503"/>
      <c r="G131" s="425"/>
      <c r="H131" s="424"/>
      <c r="I131" s="55"/>
      <c r="J131" s="108"/>
      <c r="K131" s="108"/>
      <c r="L131" s="132"/>
      <c r="M131" s="142" t="str">
        <f t="shared" si="5"/>
        <v/>
      </c>
      <c r="N131" s="145" t="str">
        <f>IFERROR(IF(B131&lt;&gt;"",M131/IF(OR('Schritt 2a Wärmeverbr. Kat. 1-4'!D131="Bad - Freibad &lt; 1000 m2 Beckenfläche",'Schritt 2a Wärmeverbr. Kat. 1-4'!D131="Bad - Freibad 1000-2000 m2 Beckenfläche",'Schritt 2a Wärmeverbr. Kat. 1-4'!D131="Bad - Freibad &gt;2000 m2 Beckenfläche"),'Schritt 2a Wärmeverbr. Kat. 1-4'!G131,'Schritt 2a Wärmeverbr. Kat. 1-4'!F131),""),"")</f>
        <v/>
      </c>
      <c r="O131" s="101" t="str">
        <f>IFERROR(IF(OR('Schritt 2a Wärmeverbr. Kat. 1-4'!D131="",M131="",N131=""),"",$N131/VLOOKUP('Schritt 2a Wärmeverbr. Kat. 1-4'!D131,Gebäudekat.!$C$6:$E$72,3,FALSE)-1),"")</f>
        <v/>
      </c>
      <c r="P131" t="str">
        <f>IFERROR(VLOOKUP('Schritt 2b Stromverbr. Kat. 1-4'!$C131,Gebäudekat.!$C$6:$G$72,5,FALSE),"")</f>
        <v/>
      </c>
      <c r="Q131" t="str">
        <f>IF('Schritt 2b Stromverbr. Kat. 1-4'!L131&lt;&gt;"",1,"")</f>
        <v/>
      </c>
      <c r="R131" t="str">
        <f t="shared" si="4"/>
        <v/>
      </c>
    </row>
    <row r="132" spans="1:18" x14ac:dyDescent="0.25">
      <c r="A132" s="433">
        <f>'Schritt 2a Wärmeverbr. Kat. 1-4'!A132</f>
        <v>123</v>
      </c>
      <c r="B132" s="8" t="str">
        <f>IF('Schritt 2a Wärmeverbr. Kat. 1-4'!C132=0,"",'Schritt 2a Wärmeverbr. Kat. 1-4'!C132)</f>
        <v/>
      </c>
      <c r="C132" s="434" t="str">
        <f>IF('Schritt 2a Wärmeverbr. Kat. 1-4'!D132=0,"",'Schritt 2a Wärmeverbr. Kat. 1-4'!D132)</f>
        <v/>
      </c>
      <c r="D132" s="424"/>
      <c r="E132" s="61"/>
      <c r="F132" s="503"/>
      <c r="G132" s="425"/>
      <c r="H132" s="424"/>
      <c r="I132" s="55"/>
      <c r="J132" s="108"/>
      <c r="K132" s="108"/>
      <c r="L132" s="132"/>
      <c r="M132" s="142" t="str">
        <f t="shared" si="5"/>
        <v/>
      </c>
      <c r="N132" s="145" t="str">
        <f>IFERROR(IF(B132&lt;&gt;"",M132/IF(OR('Schritt 2a Wärmeverbr. Kat. 1-4'!D132="Bad - Freibad &lt; 1000 m2 Beckenfläche",'Schritt 2a Wärmeverbr. Kat. 1-4'!D132="Bad - Freibad 1000-2000 m2 Beckenfläche",'Schritt 2a Wärmeverbr. Kat. 1-4'!D132="Bad - Freibad &gt;2000 m2 Beckenfläche"),'Schritt 2a Wärmeverbr. Kat. 1-4'!G132,'Schritt 2a Wärmeverbr. Kat. 1-4'!F132),""),"")</f>
        <v/>
      </c>
      <c r="O132" s="101" t="str">
        <f>IFERROR(IF(OR('Schritt 2a Wärmeverbr. Kat. 1-4'!D132="",M132="",N132=""),"",$N132/VLOOKUP('Schritt 2a Wärmeverbr. Kat. 1-4'!D132,Gebäudekat.!$C$6:$E$72,3,FALSE)-1),"")</f>
        <v/>
      </c>
      <c r="P132" t="str">
        <f>IFERROR(VLOOKUP('Schritt 2b Stromverbr. Kat. 1-4'!$C132,Gebäudekat.!$C$6:$G$72,5,FALSE),"")</f>
        <v/>
      </c>
      <c r="Q132" t="str">
        <f>IF('Schritt 2b Stromverbr. Kat. 1-4'!L132&lt;&gt;"",1,"")</f>
        <v/>
      </c>
      <c r="R132" t="str">
        <f t="shared" si="4"/>
        <v/>
      </c>
    </row>
    <row r="133" spans="1:18" x14ac:dyDescent="0.25">
      <c r="A133" s="433">
        <f>'Schritt 2a Wärmeverbr. Kat. 1-4'!A133</f>
        <v>124</v>
      </c>
      <c r="B133" s="8" t="str">
        <f>IF('Schritt 2a Wärmeverbr. Kat. 1-4'!C133=0,"",'Schritt 2a Wärmeverbr. Kat. 1-4'!C133)</f>
        <v/>
      </c>
      <c r="C133" s="434" t="str">
        <f>IF('Schritt 2a Wärmeverbr. Kat. 1-4'!D133=0,"",'Schritt 2a Wärmeverbr. Kat. 1-4'!D133)</f>
        <v/>
      </c>
      <c r="D133" s="424"/>
      <c r="E133" s="61"/>
      <c r="F133" s="503"/>
      <c r="G133" s="425"/>
      <c r="H133" s="424"/>
      <c r="I133" s="55"/>
      <c r="J133" s="108"/>
      <c r="K133" s="108"/>
      <c r="L133" s="132"/>
      <c r="M133" s="142" t="str">
        <f t="shared" si="5"/>
        <v/>
      </c>
      <c r="N133" s="145" t="str">
        <f>IFERROR(IF(B133&lt;&gt;"",M133/IF(OR('Schritt 2a Wärmeverbr. Kat. 1-4'!D133="Bad - Freibad &lt; 1000 m2 Beckenfläche",'Schritt 2a Wärmeverbr. Kat. 1-4'!D133="Bad - Freibad 1000-2000 m2 Beckenfläche",'Schritt 2a Wärmeverbr. Kat. 1-4'!D133="Bad - Freibad &gt;2000 m2 Beckenfläche"),'Schritt 2a Wärmeverbr. Kat. 1-4'!G133,'Schritt 2a Wärmeverbr. Kat. 1-4'!F133),""),"")</f>
        <v/>
      </c>
      <c r="O133" s="101" t="str">
        <f>IFERROR(IF(OR('Schritt 2a Wärmeverbr. Kat. 1-4'!D133="",M133="",N133=""),"",$N133/VLOOKUP('Schritt 2a Wärmeverbr. Kat. 1-4'!D133,Gebäudekat.!$C$6:$E$72,3,FALSE)-1),"")</f>
        <v/>
      </c>
      <c r="P133" t="str">
        <f>IFERROR(VLOOKUP('Schritt 2b Stromverbr. Kat. 1-4'!$C133,Gebäudekat.!$C$6:$G$72,5,FALSE),"")</f>
        <v/>
      </c>
      <c r="Q133" t="str">
        <f>IF('Schritt 2b Stromverbr. Kat. 1-4'!L133&lt;&gt;"",1,"")</f>
        <v/>
      </c>
      <c r="R133" t="str">
        <f t="shared" si="4"/>
        <v/>
      </c>
    </row>
    <row r="134" spans="1:18" x14ac:dyDescent="0.25">
      <c r="A134" s="433">
        <f>'Schritt 2a Wärmeverbr. Kat. 1-4'!A134</f>
        <v>125</v>
      </c>
      <c r="B134" s="8" t="str">
        <f>IF('Schritt 2a Wärmeverbr. Kat. 1-4'!C134=0,"",'Schritt 2a Wärmeverbr. Kat. 1-4'!C134)</f>
        <v/>
      </c>
      <c r="C134" s="434" t="str">
        <f>IF('Schritt 2a Wärmeverbr. Kat. 1-4'!D134=0,"",'Schritt 2a Wärmeverbr. Kat. 1-4'!D134)</f>
        <v/>
      </c>
      <c r="D134" s="424"/>
      <c r="E134" s="61"/>
      <c r="F134" s="503"/>
      <c r="G134" s="425"/>
      <c r="H134" s="424"/>
      <c r="I134" s="55"/>
      <c r="J134" s="108"/>
      <c r="K134" s="108"/>
      <c r="L134" s="132"/>
      <c r="M134" s="142" t="str">
        <f t="shared" si="5"/>
        <v/>
      </c>
      <c r="N134" s="145" t="str">
        <f>IFERROR(IF(B134&lt;&gt;"",M134/IF(OR('Schritt 2a Wärmeverbr. Kat. 1-4'!D134="Bad - Freibad &lt; 1000 m2 Beckenfläche",'Schritt 2a Wärmeverbr. Kat. 1-4'!D134="Bad - Freibad 1000-2000 m2 Beckenfläche",'Schritt 2a Wärmeverbr. Kat. 1-4'!D134="Bad - Freibad &gt;2000 m2 Beckenfläche"),'Schritt 2a Wärmeverbr. Kat. 1-4'!G134,'Schritt 2a Wärmeverbr. Kat. 1-4'!F134),""),"")</f>
        <v/>
      </c>
      <c r="O134" s="101" t="str">
        <f>IFERROR(IF(OR('Schritt 2a Wärmeverbr. Kat. 1-4'!D134="",M134="",N134=""),"",$N134/VLOOKUP('Schritt 2a Wärmeverbr. Kat. 1-4'!D134,Gebäudekat.!$C$6:$E$72,3,FALSE)-1),"")</f>
        <v/>
      </c>
      <c r="P134" t="str">
        <f>IFERROR(VLOOKUP('Schritt 2b Stromverbr. Kat. 1-4'!$C134,Gebäudekat.!$C$6:$G$72,5,FALSE),"")</f>
        <v/>
      </c>
      <c r="Q134" t="str">
        <f>IF('Schritt 2b Stromverbr. Kat. 1-4'!L134&lt;&gt;"",1,"")</f>
        <v/>
      </c>
      <c r="R134" t="str">
        <f t="shared" si="4"/>
        <v/>
      </c>
    </row>
    <row r="135" spans="1:18" x14ac:dyDescent="0.25">
      <c r="A135" s="433">
        <f>'Schritt 2a Wärmeverbr. Kat. 1-4'!A135</f>
        <v>126</v>
      </c>
      <c r="B135" s="8" t="str">
        <f>IF('Schritt 2a Wärmeverbr. Kat. 1-4'!C135=0,"",'Schritt 2a Wärmeverbr. Kat. 1-4'!C135)</f>
        <v/>
      </c>
      <c r="C135" s="434" t="str">
        <f>IF('Schritt 2a Wärmeverbr. Kat. 1-4'!D135=0,"",'Schritt 2a Wärmeverbr. Kat. 1-4'!D135)</f>
        <v/>
      </c>
      <c r="D135" s="424"/>
      <c r="E135" s="61"/>
      <c r="F135" s="503"/>
      <c r="G135" s="425"/>
      <c r="H135" s="424"/>
      <c r="I135" s="55"/>
      <c r="J135" s="108"/>
      <c r="K135" s="108"/>
      <c r="L135" s="132"/>
      <c r="M135" s="142" t="str">
        <f t="shared" si="5"/>
        <v/>
      </c>
      <c r="N135" s="145" t="str">
        <f>IFERROR(IF(B135&lt;&gt;"",M135/IF(OR('Schritt 2a Wärmeverbr. Kat. 1-4'!D135="Bad - Freibad &lt; 1000 m2 Beckenfläche",'Schritt 2a Wärmeverbr. Kat. 1-4'!D135="Bad - Freibad 1000-2000 m2 Beckenfläche",'Schritt 2a Wärmeverbr. Kat. 1-4'!D135="Bad - Freibad &gt;2000 m2 Beckenfläche"),'Schritt 2a Wärmeverbr. Kat. 1-4'!G135,'Schritt 2a Wärmeverbr. Kat. 1-4'!F135),""),"")</f>
        <v/>
      </c>
      <c r="O135" s="101" t="str">
        <f>IFERROR(IF(OR('Schritt 2a Wärmeverbr. Kat. 1-4'!D135="",M135="",N135=""),"",$N135/VLOOKUP('Schritt 2a Wärmeverbr. Kat. 1-4'!D135,Gebäudekat.!$C$6:$E$72,3,FALSE)-1),"")</f>
        <v/>
      </c>
      <c r="P135" t="str">
        <f>IFERROR(VLOOKUP('Schritt 2b Stromverbr. Kat. 1-4'!$C135,Gebäudekat.!$C$6:$G$72,5,FALSE),"")</f>
        <v/>
      </c>
      <c r="Q135" t="str">
        <f>IF('Schritt 2b Stromverbr. Kat. 1-4'!L135&lt;&gt;"",1,"")</f>
        <v/>
      </c>
      <c r="R135" t="str">
        <f t="shared" si="4"/>
        <v/>
      </c>
    </row>
    <row r="136" spans="1:18" x14ac:dyDescent="0.25">
      <c r="A136" s="433">
        <f>'Schritt 2a Wärmeverbr. Kat. 1-4'!A136</f>
        <v>127</v>
      </c>
      <c r="B136" s="8" t="str">
        <f>IF('Schritt 2a Wärmeverbr. Kat. 1-4'!C136=0,"",'Schritt 2a Wärmeverbr. Kat. 1-4'!C136)</f>
        <v/>
      </c>
      <c r="C136" s="434" t="str">
        <f>IF('Schritt 2a Wärmeverbr. Kat. 1-4'!D136=0,"",'Schritt 2a Wärmeverbr. Kat. 1-4'!D136)</f>
        <v/>
      </c>
      <c r="D136" s="424"/>
      <c r="E136" s="61"/>
      <c r="F136" s="503"/>
      <c r="G136" s="425"/>
      <c r="H136" s="424"/>
      <c r="I136" s="55"/>
      <c r="J136" s="108"/>
      <c r="K136" s="108"/>
      <c r="L136" s="132"/>
      <c r="M136" s="142" t="str">
        <f t="shared" si="5"/>
        <v/>
      </c>
      <c r="N136" s="145" t="str">
        <f>IFERROR(IF(B136&lt;&gt;"",M136/IF(OR('Schritt 2a Wärmeverbr. Kat. 1-4'!D136="Bad - Freibad &lt; 1000 m2 Beckenfläche",'Schritt 2a Wärmeverbr. Kat. 1-4'!D136="Bad - Freibad 1000-2000 m2 Beckenfläche",'Schritt 2a Wärmeverbr. Kat. 1-4'!D136="Bad - Freibad &gt;2000 m2 Beckenfläche"),'Schritt 2a Wärmeverbr. Kat. 1-4'!G136,'Schritt 2a Wärmeverbr. Kat. 1-4'!F136),""),"")</f>
        <v/>
      </c>
      <c r="O136" s="101" t="str">
        <f>IFERROR(IF(OR('Schritt 2a Wärmeverbr. Kat. 1-4'!D136="",M136="",N136=""),"",$N136/VLOOKUP('Schritt 2a Wärmeverbr. Kat. 1-4'!D136,Gebäudekat.!$C$6:$E$72,3,FALSE)-1),"")</f>
        <v/>
      </c>
      <c r="P136" t="str">
        <f>IFERROR(VLOOKUP('Schritt 2b Stromverbr. Kat. 1-4'!$C136,Gebäudekat.!$C$6:$G$72,5,FALSE),"")</f>
        <v/>
      </c>
      <c r="Q136" t="str">
        <f>IF('Schritt 2b Stromverbr. Kat. 1-4'!L136&lt;&gt;"",1,"")</f>
        <v/>
      </c>
      <c r="R136" t="str">
        <f t="shared" si="4"/>
        <v/>
      </c>
    </row>
    <row r="137" spans="1:18" x14ac:dyDescent="0.25">
      <c r="A137" s="433">
        <f>'Schritt 2a Wärmeverbr. Kat. 1-4'!A137</f>
        <v>128</v>
      </c>
      <c r="B137" s="8" t="str">
        <f>IF('Schritt 2a Wärmeverbr. Kat. 1-4'!C137=0,"",'Schritt 2a Wärmeverbr. Kat. 1-4'!C137)</f>
        <v/>
      </c>
      <c r="C137" s="434" t="str">
        <f>IF('Schritt 2a Wärmeverbr. Kat. 1-4'!D137=0,"",'Schritt 2a Wärmeverbr. Kat. 1-4'!D137)</f>
        <v/>
      </c>
      <c r="D137" s="424"/>
      <c r="E137" s="61"/>
      <c r="F137" s="503"/>
      <c r="G137" s="425"/>
      <c r="H137" s="424"/>
      <c r="I137" s="55"/>
      <c r="J137" s="108"/>
      <c r="K137" s="108"/>
      <c r="L137" s="132"/>
      <c r="M137" s="142" t="str">
        <f t="shared" si="5"/>
        <v/>
      </c>
      <c r="N137" s="145" t="str">
        <f>IFERROR(IF(B137&lt;&gt;"",M137/IF(OR('Schritt 2a Wärmeverbr. Kat. 1-4'!D137="Bad - Freibad &lt; 1000 m2 Beckenfläche",'Schritt 2a Wärmeverbr. Kat. 1-4'!D137="Bad - Freibad 1000-2000 m2 Beckenfläche",'Schritt 2a Wärmeverbr. Kat. 1-4'!D137="Bad - Freibad &gt;2000 m2 Beckenfläche"),'Schritt 2a Wärmeverbr. Kat. 1-4'!G137,'Schritt 2a Wärmeverbr. Kat. 1-4'!F137),""),"")</f>
        <v/>
      </c>
      <c r="O137" s="101" t="str">
        <f>IFERROR(IF(OR('Schritt 2a Wärmeverbr. Kat. 1-4'!D137="",M137="",N137=""),"",$N137/VLOOKUP('Schritt 2a Wärmeverbr. Kat. 1-4'!D137,Gebäudekat.!$C$6:$E$72,3,FALSE)-1),"")</f>
        <v/>
      </c>
      <c r="P137" t="str">
        <f>IFERROR(VLOOKUP('Schritt 2b Stromverbr. Kat. 1-4'!$C137,Gebäudekat.!$C$6:$G$72,5,FALSE),"")</f>
        <v/>
      </c>
      <c r="Q137" t="str">
        <f>IF('Schritt 2b Stromverbr. Kat. 1-4'!L137&lt;&gt;"",1,"")</f>
        <v/>
      </c>
      <c r="R137" t="str">
        <f t="shared" si="4"/>
        <v/>
      </c>
    </row>
    <row r="138" spans="1:18" x14ac:dyDescent="0.25">
      <c r="A138" s="433">
        <f>'Schritt 2a Wärmeverbr. Kat. 1-4'!A138</f>
        <v>129</v>
      </c>
      <c r="B138" s="8" t="str">
        <f>IF('Schritt 2a Wärmeverbr. Kat. 1-4'!C138=0,"",'Schritt 2a Wärmeverbr. Kat. 1-4'!C138)</f>
        <v/>
      </c>
      <c r="C138" s="434" t="str">
        <f>IF('Schritt 2a Wärmeverbr. Kat. 1-4'!D138=0,"",'Schritt 2a Wärmeverbr. Kat. 1-4'!D138)</f>
        <v/>
      </c>
      <c r="D138" s="424"/>
      <c r="E138" s="61"/>
      <c r="F138" s="503"/>
      <c r="G138" s="425"/>
      <c r="H138" s="424"/>
      <c r="I138" s="55"/>
      <c r="J138" s="108"/>
      <c r="K138" s="108"/>
      <c r="L138" s="132"/>
      <c r="M138" s="142" t="str">
        <f t="shared" si="5"/>
        <v/>
      </c>
      <c r="N138" s="145" t="str">
        <f>IFERROR(IF(B138&lt;&gt;"",M138/IF(OR('Schritt 2a Wärmeverbr. Kat. 1-4'!D138="Bad - Freibad &lt; 1000 m2 Beckenfläche",'Schritt 2a Wärmeverbr. Kat. 1-4'!D138="Bad - Freibad 1000-2000 m2 Beckenfläche",'Schritt 2a Wärmeverbr. Kat. 1-4'!D138="Bad - Freibad &gt;2000 m2 Beckenfläche"),'Schritt 2a Wärmeverbr. Kat. 1-4'!G138,'Schritt 2a Wärmeverbr. Kat. 1-4'!F138),""),"")</f>
        <v/>
      </c>
      <c r="O138" s="101" t="str">
        <f>IFERROR(IF(OR('Schritt 2a Wärmeverbr. Kat. 1-4'!D138="",M138="",N138=""),"",$N138/VLOOKUP('Schritt 2a Wärmeverbr. Kat. 1-4'!D138,Gebäudekat.!$C$6:$E$72,3,FALSE)-1),"")</f>
        <v/>
      </c>
      <c r="P138" t="str">
        <f>IFERROR(VLOOKUP('Schritt 2b Stromverbr. Kat. 1-4'!$C138,Gebäudekat.!$C$6:$G$72,5,FALSE),"")</f>
        <v/>
      </c>
      <c r="Q138" t="str">
        <f>IF('Schritt 2b Stromverbr. Kat. 1-4'!L138&lt;&gt;"",1,"")</f>
        <v/>
      </c>
      <c r="R138" t="str">
        <f t="shared" si="4"/>
        <v/>
      </c>
    </row>
    <row r="139" spans="1:18" x14ac:dyDescent="0.25">
      <c r="A139" s="433">
        <f>'Schritt 2a Wärmeverbr. Kat. 1-4'!A139</f>
        <v>130</v>
      </c>
      <c r="B139" s="8" t="str">
        <f>IF('Schritt 2a Wärmeverbr. Kat. 1-4'!C139=0,"",'Schritt 2a Wärmeverbr. Kat. 1-4'!C139)</f>
        <v/>
      </c>
      <c r="C139" s="434" t="str">
        <f>IF('Schritt 2a Wärmeverbr. Kat. 1-4'!D139=0,"",'Schritt 2a Wärmeverbr. Kat. 1-4'!D139)</f>
        <v/>
      </c>
      <c r="D139" s="424"/>
      <c r="E139" s="61"/>
      <c r="F139" s="503"/>
      <c r="G139" s="425"/>
      <c r="H139" s="424"/>
      <c r="I139" s="55"/>
      <c r="J139" s="108"/>
      <c r="K139" s="108"/>
      <c r="L139" s="132"/>
      <c r="M139" s="142" t="str">
        <f t="shared" si="5"/>
        <v/>
      </c>
      <c r="N139" s="145" t="str">
        <f>IFERROR(IF(B139&lt;&gt;"",M139/IF(OR('Schritt 2a Wärmeverbr. Kat. 1-4'!D139="Bad - Freibad &lt; 1000 m2 Beckenfläche",'Schritt 2a Wärmeverbr. Kat. 1-4'!D139="Bad - Freibad 1000-2000 m2 Beckenfläche",'Schritt 2a Wärmeverbr. Kat. 1-4'!D139="Bad - Freibad &gt;2000 m2 Beckenfläche"),'Schritt 2a Wärmeverbr. Kat. 1-4'!G139,'Schritt 2a Wärmeverbr. Kat. 1-4'!F139),""),"")</f>
        <v/>
      </c>
      <c r="O139" s="101" t="str">
        <f>IFERROR(IF(OR('Schritt 2a Wärmeverbr. Kat. 1-4'!D139="",M139="",N139=""),"",$N139/VLOOKUP('Schritt 2a Wärmeverbr. Kat. 1-4'!D139,Gebäudekat.!$C$6:$E$72,3,FALSE)-1),"")</f>
        <v/>
      </c>
      <c r="P139" t="str">
        <f>IFERROR(VLOOKUP('Schritt 2b Stromverbr. Kat. 1-4'!$C139,Gebäudekat.!$C$6:$G$72,5,FALSE),"")</f>
        <v/>
      </c>
      <c r="Q139" t="str">
        <f>IF('Schritt 2b Stromverbr. Kat. 1-4'!L139&lt;&gt;"",1,"")</f>
        <v/>
      </c>
      <c r="R139" t="str">
        <f t="shared" ref="R139:R202" si="6">IFERROR(IF(_xlfn.NUMBERVALUE(O139)&gt;1000%,"Womöglich Fehler bei der Berichterstattung! Bitte nochmal kontrollieren!",""),"")</f>
        <v/>
      </c>
    </row>
    <row r="140" spans="1:18" x14ac:dyDescent="0.25">
      <c r="A140" s="433">
        <f>'Schritt 2a Wärmeverbr. Kat. 1-4'!A140</f>
        <v>131</v>
      </c>
      <c r="B140" s="8" t="str">
        <f>IF('Schritt 2a Wärmeverbr. Kat. 1-4'!C140=0,"",'Schritt 2a Wärmeverbr. Kat. 1-4'!C140)</f>
        <v/>
      </c>
      <c r="C140" s="434" t="str">
        <f>IF('Schritt 2a Wärmeverbr. Kat. 1-4'!D140=0,"",'Schritt 2a Wärmeverbr. Kat. 1-4'!D140)</f>
        <v/>
      </c>
      <c r="D140" s="424"/>
      <c r="E140" s="61"/>
      <c r="F140" s="503"/>
      <c r="G140" s="425"/>
      <c r="H140" s="424"/>
      <c r="I140" s="55"/>
      <c r="J140" s="108"/>
      <c r="K140" s="108"/>
      <c r="L140" s="132"/>
      <c r="M140" s="142" t="str">
        <f t="shared" si="5"/>
        <v/>
      </c>
      <c r="N140" s="145" t="str">
        <f>IFERROR(IF(B140&lt;&gt;"",M140/IF(OR('Schritt 2a Wärmeverbr. Kat. 1-4'!D140="Bad - Freibad &lt; 1000 m2 Beckenfläche",'Schritt 2a Wärmeverbr. Kat. 1-4'!D140="Bad - Freibad 1000-2000 m2 Beckenfläche",'Schritt 2a Wärmeverbr. Kat. 1-4'!D140="Bad - Freibad &gt;2000 m2 Beckenfläche"),'Schritt 2a Wärmeverbr. Kat. 1-4'!G140,'Schritt 2a Wärmeverbr. Kat. 1-4'!F140),""),"")</f>
        <v/>
      </c>
      <c r="O140" s="101" t="str">
        <f>IFERROR(IF(OR('Schritt 2a Wärmeverbr. Kat. 1-4'!D140="",M140="",N140=""),"",$N140/VLOOKUP('Schritt 2a Wärmeverbr. Kat. 1-4'!D140,Gebäudekat.!$C$6:$E$72,3,FALSE)-1),"")</f>
        <v/>
      </c>
      <c r="P140" t="str">
        <f>IFERROR(VLOOKUP('Schritt 2b Stromverbr. Kat. 1-4'!$C140,Gebäudekat.!$C$6:$G$72,5,FALSE),"")</f>
        <v/>
      </c>
      <c r="Q140" t="str">
        <f>IF('Schritt 2b Stromverbr. Kat. 1-4'!L140&lt;&gt;"",1,"")</f>
        <v/>
      </c>
      <c r="R140" t="str">
        <f t="shared" si="6"/>
        <v/>
      </c>
    </row>
    <row r="141" spans="1:18" x14ac:dyDescent="0.25">
      <c r="A141" s="433">
        <f>'Schritt 2a Wärmeverbr. Kat. 1-4'!A141</f>
        <v>132</v>
      </c>
      <c r="B141" s="8" t="str">
        <f>IF('Schritt 2a Wärmeverbr. Kat. 1-4'!C141=0,"",'Schritt 2a Wärmeverbr. Kat. 1-4'!C141)</f>
        <v/>
      </c>
      <c r="C141" s="434" t="str">
        <f>IF('Schritt 2a Wärmeverbr. Kat. 1-4'!D141=0,"",'Schritt 2a Wärmeverbr. Kat. 1-4'!D141)</f>
        <v/>
      </c>
      <c r="D141" s="424"/>
      <c r="E141" s="61"/>
      <c r="F141" s="503"/>
      <c r="G141" s="425"/>
      <c r="H141" s="424"/>
      <c r="I141" s="55"/>
      <c r="J141" s="108"/>
      <c r="K141" s="108"/>
      <c r="L141" s="132"/>
      <c r="M141" s="142" t="str">
        <f t="shared" ref="M141:M204" si="7">IFERROR(IF(AND(F141="",L141=""),"",F141+L141), "Angaben fehlen")</f>
        <v/>
      </c>
      <c r="N141" s="145" t="str">
        <f>IFERROR(IF(B141&lt;&gt;"",M141/IF(OR('Schritt 2a Wärmeverbr. Kat. 1-4'!D141="Bad - Freibad &lt; 1000 m2 Beckenfläche",'Schritt 2a Wärmeverbr. Kat. 1-4'!D141="Bad - Freibad 1000-2000 m2 Beckenfläche",'Schritt 2a Wärmeverbr. Kat. 1-4'!D141="Bad - Freibad &gt;2000 m2 Beckenfläche"),'Schritt 2a Wärmeverbr. Kat. 1-4'!G141,'Schritt 2a Wärmeverbr. Kat. 1-4'!F141),""),"")</f>
        <v/>
      </c>
      <c r="O141" s="101" t="str">
        <f>IFERROR(IF(OR('Schritt 2a Wärmeverbr. Kat. 1-4'!D141="",M141="",N141=""),"",$N141/VLOOKUP('Schritt 2a Wärmeverbr. Kat. 1-4'!D141,Gebäudekat.!$C$6:$E$72,3,FALSE)-1),"")</f>
        <v/>
      </c>
      <c r="P141" t="str">
        <f>IFERROR(VLOOKUP('Schritt 2b Stromverbr. Kat. 1-4'!$C141,Gebäudekat.!$C$6:$G$72,5,FALSE),"")</f>
        <v/>
      </c>
      <c r="Q141" t="str">
        <f>IF('Schritt 2b Stromverbr. Kat. 1-4'!L141&lt;&gt;"",1,"")</f>
        <v/>
      </c>
      <c r="R141" t="str">
        <f t="shared" si="6"/>
        <v/>
      </c>
    </row>
    <row r="142" spans="1:18" x14ac:dyDescent="0.25">
      <c r="A142" s="433">
        <f>'Schritt 2a Wärmeverbr. Kat. 1-4'!A142</f>
        <v>133</v>
      </c>
      <c r="B142" s="8" t="str">
        <f>IF('Schritt 2a Wärmeverbr. Kat. 1-4'!C142=0,"",'Schritt 2a Wärmeverbr. Kat. 1-4'!C142)</f>
        <v/>
      </c>
      <c r="C142" s="434" t="str">
        <f>IF('Schritt 2a Wärmeverbr. Kat. 1-4'!D142=0,"",'Schritt 2a Wärmeverbr. Kat. 1-4'!D142)</f>
        <v/>
      </c>
      <c r="D142" s="424"/>
      <c r="E142" s="61"/>
      <c r="F142" s="503"/>
      <c r="G142" s="425"/>
      <c r="H142" s="424"/>
      <c r="I142" s="55"/>
      <c r="J142" s="108"/>
      <c r="K142" s="108"/>
      <c r="L142" s="132"/>
      <c r="M142" s="142" t="str">
        <f t="shared" si="7"/>
        <v/>
      </c>
      <c r="N142" s="145" t="str">
        <f>IFERROR(IF(B142&lt;&gt;"",M142/IF(OR('Schritt 2a Wärmeverbr. Kat. 1-4'!D142="Bad - Freibad &lt; 1000 m2 Beckenfläche",'Schritt 2a Wärmeverbr. Kat. 1-4'!D142="Bad - Freibad 1000-2000 m2 Beckenfläche",'Schritt 2a Wärmeverbr. Kat. 1-4'!D142="Bad - Freibad &gt;2000 m2 Beckenfläche"),'Schritt 2a Wärmeverbr. Kat. 1-4'!G142,'Schritt 2a Wärmeverbr. Kat. 1-4'!F142),""),"")</f>
        <v/>
      </c>
      <c r="O142" s="101" t="str">
        <f>IFERROR(IF(OR('Schritt 2a Wärmeverbr. Kat. 1-4'!D142="",M142="",N142=""),"",$N142/VLOOKUP('Schritt 2a Wärmeverbr. Kat. 1-4'!D142,Gebäudekat.!$C$6:$E$72,3,FALSE)-1),"")</f>
        <v/>
      </c>
      <c r="P142" t="str">
        <f>IFERROR(VLOOKUP('Schritt 2b Stromverbr. Kat. 1-4'!$C142,Gebäudekat.!$C$6:$G$72,5,FALSE),"")</f>
        <v/>
      </c>
      <c r="Q142" t="str">
        <f>IF('Schritt 2b Stromverbr. Kat. 1-4'!L142&lt;&gt;"",1,"")</f>
        <v/>
      </c>
      <c r="R142" t="str">
        <f t="shared" si="6"/>
        <v/>
      </c>
    </row>
    <row r="143" spans="1:18" x14ac:dyDescent="0.25">
      <c r="A143" s="433">
        <f>'Schritt 2a Wärmeverbr. Kat. 1-4'!A143</f>
        <v>134</v>
      </c>
      <c r="B143" s="8" t="str">
        <f>IF('Schritt 2a Wärmeverbr. Kat. 1-4'!C143=0,"",'Schritt 2a Wärmeverbr. Kat. 1-4'!C143)</f>
        <v/>
      </c>
      <c r="C143" s="434" t="str">
        <f>IF('Schritt 2a Wärmeverbr. Kat. 1-4'!D143=0,"",'Schritt 2a Wärmeverbr. Kat. 1-4'!D143)</f>
        <v/>
      </c>
      <c r="D143" s="424"/>
      <c r="E143" s="61"/>
      <c r="F143" s="503"/>
      <c r="G143" s="425"/>
      <c r="H143" s="424"/>
      <c r="I143" s="55"/>
      <c r="J143" s="108"/>
      <c r="K143" s="108"/>
      <c r="L143" s="132"/>
      <c r="M143" s="142" t="str">
        <f t="shared" si="7"/>
        <v/>
      </c>
      <c r="N143" s="145" t="str">
        <f>IFERROR(IF(B143&lt;&gt;"",M143/IF(OR('Schritt 2a Wärmeverbr. Kat. 1-4'!D143="Bad - Freibad &lt; 1000 m2 Beckenfläche",'Schritt 2a Wärmeverbr. Kat. 1-4'!D143="Bad - Freibad 1000-2000 m2 Beckenfläche",'Schritt 2a Wärmeverbr. Kat. 1-4'!D143="Bad - Freibad &gt;2000 m2 Beckenfläche"),'Schritt 2a Wärmeverbr. Kat. 1-4'!G143,'Schritt 2a Wärmeverbr. Kat. 1-4'!F143),""),"")</f>
        <v/>
      </c>
      <c r="O143" s="101" t="str">
        <f>IFERROR(IF(OR('Schritt 2a Wärmeverbr. Kat. 1-4'!D143="",M143="",N143=""),"",$N143/VLOOKUP('Schritt 2a Wärmeverbr. Kat. 1-4'!D143,Gebäudekat.!$C$6:$E$72,3,FALSE)-1),"")</f>
        <v/>
      </c>
      <c r="P143" t="str">
        <f>IFERROR(VLOOKUP('Schritt 2b Stromverbr. Kat. 1-4'!$C143,Gebäudekat.!$C$6:$G$72,5,FALSE),"")</f>
        <v/>
      </c>
      <c r="Q143" t="str">
        <f>IF('Schritt 2b Stromverbr. Kat. 1-4'!L143&lt;&gt;"",1,"")</f>
        <v/>
      </c>
      <c r="R143" t="str">
        <f t="shared" si="6"/>
        <v/>
      </c>
    </row>
    <row r="144" spans="1:18" x14ac:dyDescent="0.25">
      <c r="A144" s="433">
        <f>'Schritt 2a Wärmeverbr. Kat. 1-4'!A144</f>
        <v>135</v>
      </c>
      <c r="B144" s="8" t="str">
        <f>IF('Schritt 2a Wärmeverbr. Kat. 1-4'!C144=0,"",'Schritt 2a Wärmeverbr. Kat. 1-4'!C144)</f>
        <v/>
      </c>
      <c r="C144" s="434" t="str">
        <f>IF('Schritt 2a Wärmeverbr. Kat. 1-4'!D144=0,"",'Schritt 2a Wärmeverbr. Kat. 1-4'!D144)</f>
        <v/>
      </c>
      <c r="D144" s="424"/>
      <c r="E144" s="61"/>
      <c r="F144" s="503"/>
      <c r="G144" s="425"/>
      <c r="H144" s="424"/>
      <c r="I144" s="55"/>
      <c r="J144" s="108"/>
      <c r="K144" s="108"/>
      <c r="L144" s="132"/>
      <c r="M144" s="142" t="str">
        <f t="shared" si="7"/>
        <v/>
      </c>
      <c r="N144" s="145" t="str">
        <f>IFERROR(IF(B144&lt;&gt;"",M144/IF(OR('Schritt 2a Wärmeverbr. Kat. 1-4'!D144="Bad - Freibad &lt; 1000 m2 Beckenfläche",'Schritt 2a Wärmeverbr. Kat. 1-4'!D144="Bad - Freibad 1000-2000 m2 Beckenfläche",'Schritt 2a Wärmeverbr. Kat. 1-4'!D144="Bad - Freibad &gt;2000 m2 Beckenfläche"),'Schritt 2a Wärmeverbr. Kat. 1-4'!G144,'Schritt 2a Wärmeverbr. Kat. 1-4'!F144),""),"")</f>
        <v/>
      </c>
      <c r="O144" s="101" t="str">
        <f>IFERROR(IF(OR('Schritt 2a Wärmeverbr. Kat. 1-4'!D144="",M144="",N144=""),"",$N144/VLOOKUP('Schritt 2a Wärmeverbr. Kat. 1-4'!D144,Gebäudekat.!$C$6:$E$72,3,FALSE)-1),"")</f>
        <v/>
      </c>
      <c r="P144" t="str">
        <f>IFERROR(VLOOKUP('Schritt 2b Stromverbr. Kat. 1-4'!$C144,Gebäudekat.!$C$6:$G$72,5,FALSE),"")</f>
        <v/>
      </c>
      <c r="Q144" t="str">
        <f>IF('Schritt 2b Stromverbr. Kat. 1-4'!L144&lt;&gt;"",1,"")</f>
        <v/>
      </c>
      <c r="R144" t="str">
        <f t="shared" si="6"/>
        <v/>
      </c>
    </row>
    <row r="145" spans="1:18" x14ac:dyDescent="0.25">
      <c r="A145" s="433">
        <f>'Schritt 2a Wärmeverbr. Kat. 1-4'!A145</f>
        <v>136</v>
      </c>
      <c r="B145" s="8" t="str">
        <f>IF('Schritt 2a Wärmeverbr. Kat. 1-4'!C145=0,"",'Schritt 2a Wärmeverbr. Kat. 1-4'!C145)</f>
        <v/>
      </c>
      <c r="C145" s="434" t="str">
        <f>IF('Schritt 2a Wärmeverbr. Kat. 1-4'!D145=0,"",'Schritt 2a Wärmeverbr. Kat. 1-4'!D145)</f>
        <v/>
      </c>
      <c r="D145" s="424"/>
      <c r="E145" s="61"/>
      <c r="F145" s="503"/>
      <c r="G145" s="425"/>
      <c r="H145" s="424"/>
      <c r="I145" s="55"/>
      <c r="J145" s="108"/>
      <c r="K145" s="108"/>
      <c r="L145" s="132"/>
      <c r="M145" s="142" t="str">
        <f t="shared" si="7"/>
        <v/>
      </c>
      <c r="N145" s="145" t="str">
        <f>IFERROR(IF(B145&lt;&gt;"",M145/IF(OR('Schritt 2a Wärmeverbr. Kat. 1-4'!D145="Bad - Freibad &lt; 1000 m2 Beckenfläche",'Schritt 2a Wärmeverbr. Kat. 1-4'!D145="Bad - Freibad 1000-2000 m2 Beckenfläche",'Schritt 2a Wärmeverbr. Kat. 1-4'!D145="Bad - Freibad &gt;2000 m2 Beckenfläche"),'Schritt 2a Wärmeverbr. Kat. 1-4'!G145,'Schritt 2a Wärmeverbr. Kat. 1-4'!F145),""),"")</f>
        <v/>
      </c>
      <c r="O145" s="101" t="str">
        <f>IFERROR(IF(OR('Schritt 2a Wärmeverbr. Kat. 1-4'!D145="",M145="",N145=""),"",$N145/VLOOKUP('Schritt 2a Wärmeverbr. Kat. 1-4'!D145,Gebäudekat.!$C$6:$E$72,3,FALSE)-1),"")</f>
        <v/>
      </c>
      <c r="P145" t="str">
        <f>IFERROR(VLOOKUP('Schritt 2b Stromverbr. Kat. 1-4'!$C145,Gebäudekat.!$C$6:$G$72,5,FALSE),"")</f>
        <v/>
      </c>
      <c r="Q145" t="str">
        <f>IF('Schritt 2b Stromverbr. Kat. 1-4'!L145&lt;&gt;"",1,"")</f>
        <v/>
      </c>
      <c r="R145" t="str">
        <f t="shared" si="6"/>
        <v/>
      </c>
    </row>
    <row r="146" spans="1:18" x14ac:dyDescent="0.25">
      <c r="A146" s="433">
        <f>'Schritt 2a Wärmeverbr. Kat. 1-4'!A146</f>
        <v>137</v>
      </c>
      <c r="B146" s="8" t="str">
        <f>IF('Schritt 2a Wärmeverbr. Kat. 1-4'!C146=0,"",'Schritt 2a Wärmeverbr. Kat. 1-4'!C146)</f>
        <v/>
      </c>
      <c r="C146" s="434" t="str">
        <f>IF('Schritt 2a Wärmeverbr. Kat. 1-4'!D146=0,"",'Schritt 2a Wärmeverbr. Kat. 1-4'!D146)</f>
        <v/>
      </c>
      <c r="D146" s="424"/>
      <c r="E146" s="61"/>
      <c r="F146" s="503"/>
      <c r="G146" s="425"/>
      <c r="H146" s="424"/>
      <c r="I146" s="55"/>
      <c r="J146" s="108"/>
      <c r="K146" s="108"/>
      <c r="L146" s="132"/>
      <c r="M146" s="142" t="str">
        <f t="shared" si="7"/>
        <v/>
      </c>
      <c r="N146" s="145" t="str">
        <f>IFERROR(IF(B146&lt;&gt;"",M146/IF(OR('Schritt 2a Wärmeverbr. Kat. 1-4'!D146="Bad - Freibad &lt; 1000 m2 Beckenfläche",'Schritt 2a Wärmeverbr. Kat. 1-4'!D146="Bad - Freibad 1000-2000 m2 Beckenfläche",'Schritt 2a Wärmeverbr. Kat. 1-4'!D146="Bad - Freibad &gt;2000 m2 Beckenfläche"),'Schritt 2a Wärmeverbr. Kat. 1-4'!G146,'Schritt 2a Wärmeverbr. Kat. 1-4'!F146),""),"")</f>
        <v/>
      </c>
      <c r="O146" s="101" t="str">
        <f>IFERROR(IF(OR('Schritt 2a Wärmeverbr. Kat. 1-4'!D146="",M146="",N146=""),"",$N146/VLOOKUP('Schritt 2a Wärmeverbr. Kat. 1-4'!D146,Gebäudekat.!$C$6:$E$72,3,FALSE)-1),"")</f>
        <v/>
      </c>
      <c r="P146" t="str">
        <f>IFERROR(VLOOKUP('Schritt 2b Stromverbr. Kat. 1-4'!$C146,Gebäudekat.!$C$6:$G$72,5,FALSE),"")</f>
        <v/>
      </c>
      <c r="Q146" t="str">
        <f>IF('Schritt 2b Stromverbr. Kat. 1-4'!L146&lt;&gt;"",1,"")</f>
        <v/>
      </c>
      <c r="R146" t="str">
        <f t="shared" si="6"/>
        <v/>
      </c>
    </row>
    <row r="147" spans="1:18" x14ac:dyDescent="0.25">
      <c r="A147" s="433">
        <f>'Schritt 2a Wärmeverbr. Kat. 1-4'!A147</f>
        <v>138</v>
      </c>
      <c r="B147" s="8" t="str">
        <f>IF('Schritt 2a Wärmeverbr. Kat. 1-4'!C147=0,"",'Schritt 2a Wärmeverbr. Kat. 1-4'!C147)</f>
        <v/>
      </c>
      <c r="C147" s="434" t="str">
        <f>IF('Schritt 2a Wärmeverbr. Kat. 1-4'!D147=0,"",'Schritt 2a Wärmeverbr. Kat. 1-4'!D147)</f>
        <v/>
      </c>
      <c r="D147" s="424"/>
      <c r="E147" s="61"/>
      <c r="F147" s="503"/>
      <c r="G147" s="425"/>
      <c r="H147" s="424"/>
      <c r="I147" s="55"/>
      <c r="J147" s="108"/>
      <c r="K147" s="108"/>
      <c r="L147" s="132"/>
      <c r="M147" s="142" t="str">
        <f t="shared" si="7"/>
        <v/>
      </c>
      <c r="N147" s="145" t="str">
        <f>IFERROR(IF(B147&lt;&gt;"",M147/IF(OR('Schritt 2a Wärmeverbr. Kat. 1-4'!D147="Bad - Freibad &lt; 1000 m2 Beckenfläche",'Schritt 2a Wärmeverbr. Kat. 1-4'!D147="Bad - Freibad 1000-2000 m2 Beckenfläche",'Schritt 2a Wärmeverbr. Kat. 1-4'!D147="Bad - Freibad &gt;2000 m2 Beckenfläche"),'Schritt 2a Wärmeverbr. Kat. 1-4'!G147,'Schritt 2a Wärmeverbr. Kat. 1-4'!F147),""),"")</f>
        <v/>
      </c>
      <c r="O147" s="101" t="str">
        <f>IFERROR(IF(OR('Schritt 2a Wärmeverbr. Kat. 1-4'!D147="",M147="",N147=""),"",$N147/VLOOKUP('Schritt 2a Wärmeverbr. Kat. 1-4'!D147,Gebäudekat.!$C$6:$E$72,3,FALSE)-1),"")</f>
        <v/>
      </c>
      <c r="P147" t="str">
        <f>IFERROR(VLOOKUP('Schritt 2b Stromverbr. Kat. 1-4'!$C147,Gebäudekat.!$C$6:$G$72,5,FALSE),"")</f>
        <v/>
      </c>
      <c r="Q147" t="str">
        <f>IF('Schritt 2b Stromverbr. Kat. 1-4'!L147&lt;&gt;"",1,"")</f>
        <v/>
      </c>
      <c r="R147" t="str">
        <f t="shared" si="6"/>
        <v/>
      </c>
    </row>
    <row r="148" spans="1:18" x14ac:dyDescent="0.25">
      <c r="A148" s="433">
        <f>'Schritt 2a Wärmeverbr. Kat. 1-4'!A148</f>
        <v>139</v>
      </c>
      <c r="B148" s="8" t="str">
        <f>IF('Schritt 2a Wärmeverbr. Kat. 1-4'!C148=0,"",'Schritt 2a Wärmeverbr. Kat. 1-4'!C148)</f>
        <v/>
      </c>
      <c r="C148" s="434" t="str">
        <f>IF('Schritt 2a Wärmeverbr. Kat. 1-4'!D148=0,"",'Schritt 2a Wärmeverbr. Kat. 1-4'!D148)</f>
        <v/>
      </c>
      <c r="D148" s="424"/>
      <c r="E148" s="61"/>
      <c r="F148" s="503"/>
      <c r="G148" s="425"/>
      <c r="H148" s="424"/>
      <c r="I148" s="55"/>
      <c r="J148" s="108"/>
      <c r="K148" s="108"/>
      <c r="L148" s="132"/>
      <c r="M148" s="142" t="str">
        <f t="shared" si="7"/>
        <v/>
      </c>
      <c r="N148" s="145" t="str">
        <f>IFERROR(IF(B148&lt;&gt;"",M148/IF(OR('Schritt 2a Wärmeverbr. Kat. 1-4'!D148="Bad - Freibad &lt; 1000 m2 Beckenfläche",'Schritt 2a Wärmeverbr. Kat. 1-4'!D148="Bad - Freibad 1000-2000 m2 Beckenfläche",'Schritt 2a Wärmeverbr. Kat. 1-4'!D148="Bad - Freibad &gt;2000 m2 Beckenfläche"),'Schritt 2a Wärmeverbr. Kat. 1-4'!G148,'Schritt 2a Wärmeverbr. Kat. 1-4'!F148),""),"")</f>
        <v/>
      </c>
      <c r="O148" s="101" t="str">
        <f>IFERROR(IF(OR('Schritt 2a Wärmeverbr. Kat. 1-4'!D148="",M148="",N148=""),"",$N148/VLOOKUP('Schritt 2a Wärmeverbr. Kat. 1-4'!D148,Gebäudekat.!$C$6:$E$72,3,FALSE)-1),"")</f>
        <v/>
      </c>
      <c r="P148" t="str">
        <f>IFERROR(VLOOKUP('Schritt 2b Stromverbr. Kat. 1-4'!$C148,Gebäudekat.!$C$6:$G$72,5,FALSE),"")</f>
        <v/>
      </c>
      <c r="Q148" t="str">
        <f>IF('Schritt 2b Stromverbr. Kat. 1-4'!L148&lt;&gt;"",1,"")</f>
        <v/>
      </c>
      <c r="R148" t="str">
        <f t="shared" si="6"/>
        <v/>
      </c>
    </row>
    <row r="149" spans="1:18" x14ac:dyDescent="0.25">
      <c r="A149" s="433">
        <f>'Schritt 2a Wärmeverbr. Kat. 1-4'!A149</f>
        <v>140</v>
      </c>
      <c r="B149" s="8" t="str">
        <f>IF('Schritt 2a Wärmeverbr. Kat. 1-4'!C149=0,"",'Schritt 2a Wärmeverbr. Kat. 1-4'!C149)</f>
        <v/>
      </c>
      <c r="C149" s="434" t="str">
        <f>IF('Schritt 2a Wärmeverbr. Kat. 1-4'!D149=0,"",'Schritt 2a Wärmeverbr. Kat. 1-4'!D149)</f>
        <v/>
      </c>
      <c r="D149" s="424"/>
      <c r="E149" s="61"/>
      <c r="F149" s="503"/>
      <c r="G149" s="425"/>
      <c r="H149" s="424"/>
      <c r="I149" s="55"/>
      <c r="J149" s="108"/>
      <c r="K149" s="108"/>
      <c r="L149" s="132"/>
      <c r="M149" s="142" t="str">
        <f t="shared" si="7"/>
        <v/>
      </c>
      <c r="N149" s="145" t="str">
        <f>IFERROR(IF(B149&lt;&gt;"",M149/IF(OR('Schritt 2a Wärmeverbr. Kat. 1-4'!D149="Bad - Freibad &lt; 1000 m2 Beckenfläche",'Schritt 2a Wärmeverbr. Kat. 1-4'!D149="Bad - Freibad 1000-2000 m2 Beckenfläche",'Schritt 2a Wärmeverbr. Kat. 1-4'!D149="Bad - Freibad &gt;2000 m2 Beckenfläche"),'Schritt 2a Wärmeverbr. Kat. 1-4'!G149,'Schritt 2a Wärmeverbr. Kat. 1-4'!F149),""),"")</f>
        <v/>
      </c>
      <c r="O149" s="101" t="str">
        <f>IFERROR(IF(OR('Schritt 2a Wärmeverbr. Kat. 1-4'!D149="",M149="",N149=""),"",$N149/VLOOKUP('Schritt 2a Wärmeverbr. Kat. 1-4'!D149,Gebäudekat.!$C$6:$E$72,3,FALSE)-1),"")</f>
        <v/>
      </c>
      <c r="P149" t="str">
        <f>IFERROR(VLOOKUP('Schritt 2b Stromverbr. Kat. 1-4'!$C149,Gebäudekat.!$C$6:$G$72,5,FALSE),"")</f>
        <v/>
      </c>
      <c r="Q149" t="str">
        <f>IF('Schritt 2b Stromverbr. Kat. 1-4'!L149&lt;&gt;"",1,"")</f>
        <v/>
      </c>
      <c r="R149" t="str">
        <f t="shared" si="6"/>
        <v/>
      </c>
    </row>
    <row r="150" spans="1:18" x14ac:dyDescent="0.25">
      <c r="A150" s="433">
        <f>'Schritt 2a Wärmeverbr. Kat. 1-4'!A150</f>
        <v>141</v>
      </c>
      <c r="B150" s="8" t="str">
        <f>IF('Schritt 2a Wärmeverbr. Kat. 1-4'!C150=0,"",'Schritt 2a Wärmeverbr. Kat. 1-4'!C150)</f>
        <v/>
      </c>
      <c r="C150" s="434" t="str">
        <f>IF('Schritt 2a Wärmeverbr. Kat. 1-4'!D150=0,"",'Schritt 2a Wärmeverbr. Kat. 1-4'!D150)</f>
        <v/>
      </c>
      <c r="D150" s="424"/>
      <c r="E150" s="61"/>
      <c r="F150" s="503"/>
      <c r="G150" s="425"/>
      <c r="H150" s="424"/>
      <c r="I150" s="55"/>
      <c r="J150" s="108"/>
      <c r="K150" s="108"/>
      <c r="L150" s="132"/>
      <c r="M150" s="142" t="str">
        <f t="shared" si="7"/>
        <v/>
      </c>
      <c r="N150" s="145" t="str">
        <f>IFERROR(IF(B150&lt;&gt;"",M150/IF(OR('Schritt 2a Wärmeverbr. Kat. 1-4'!D150="Bad - Freibad &lt; 1000 m2 Beckenfläche",'Schritt 2a Wärmeverbr. Kat. 1-4'!D150="Bad - Freibad 1000-2000 m2 Beckenfläche",'Schritt 2a Wärmeverbr. Kat. 1-4'!D150="Bad - Freibad &gt;2000 m2 Beckenfläche"),'Schritt 2a Wärmeverbr. Kat. 1-4'!G150,'Schritt 2a Wärmeverbr. Kat. 1-4'!F150),""),"")</f>
        <v/>
      </c>
      <c r="O150" s="101" t="str">
        <f>IFERROR(IF(OR('Schritt 2a Wärmeverbr. Kat. 1-4'!D150="",M150="",N150=""),"",$N150/VLOOKUP('Schritt 2a Wärmeverbr. Kat. 1-4'!D150,Gebäudekat.!$C$6:$E$72,3,FALSE)-1),"")</f>
        <v/>
      </c>
      <c r="P150" t="str">
        <f>IFERROR(VLOOKUP('Schritt 2b Stromverbr. Kat. 1-4'!$C150,Gebäudekat.!$C$6:$G$72,5,FALSE),"")</f>
        <v/>
      </c>
      <c r="Q150" t="str">
        <f>IF('Schritt 2b Stromverbr. Kat. 1-4'!L150&lt;&gt;"",1,"")</f>
        <v/>
      </c>
      <c r="R150" t="str">
        <f t="shared" si="6"/>
        <v/>
      </c>
    </row>
    <row r="151" spans="1:18" x14ac:dyDescent="0.25">
      <c r="A151" s="433">
        <f>'Schritt 2a Wärmeverbr. Kat. 1-4'!A151</f>
        <v>142</v>
      </c>
      <c r="B151" s="8" t="str">
        <f>IF('Schritt 2a Wärmeverbr. Kat. 1-4'!C151=0,"",'Schritt 2a Wärmeverbr. Kat. 1-4'!C151)</f>
        <v/>
      </c>
      <c r="C151" s="434" t="str">
        <f>IF('Schritt 2a Wärmeverbr. Kat. 1-4'!D151=0,"",'Schritt 2a Wärmeverbr. Kat. 1-4'!D151)</f>
        <v/>
      </c>
      <c r="D151" s="424"/>
      <c r="E151" s="61"/>
      <c r="F151" s="503"/>
      <c r="G151" s="425"/>
      <c r="H151" s="424"/>
      <c r="I151" s="55"/>
      <c r="J151" s="108"/>
      <c r="K151" s="108"/>
      <c r="L151" s="132"/>
      <c r="M151" s="142" t="str">
        <f t="shared" si="7"/>
        <v/>
      </c>
      <c r="N151" s="145" t="str">
        <f>IFERROR(IF(B151&lt;&gt;"",M151/IF(OR('Schritt 2a Wärmeverbr. Kat. 1-4'!D151="Bad - Freibad &lt; 1000 m2 Beckenfläche",'Schritt 2a Wärmeverbr. Kat. 1-4'!D151="Bad - Freibad 1000-2000 m2 Beckenfläche",'Schritt 2a Wärmeverbr. Kat. 1-4'!D151="Bad - Freibad &gt;2000 m2 Beckenfläche"),'Schritt 2a Wärmeverbr. Kat. 1-4'!G151,'Schritt 2a Wärmeverbr. Kat. 1-4'!F151),""),"")</f>
        <v/>
      </c>
      <c r="O151" s="101" t="str">
        <f>IFERROR(IF(OR('Schritt 2a Wärmeverbr. Kat. 1-4'!D151="",M151="",N151=""),"",$N151/VLOOKUP('Schritt 2a Wärmeverbr. Kat. 1-4'!D151,Gebäudekat.!$C$6:$E$72,3,FALSE)-1),"")</f>
        <v/>
      </c>
      <c r="P151" t="str">
        <f>IFERROR(VLOOKUP('Schritt 2b Stromverbr. Kat. 1-4'!$C151,Gebäudekat.!$C$6:$G$72,5,FALSE),"")</f>
        <v/>
      </c>
      <c r="Q151" t="str">
        <f>IF('Schritt 2b Stromverbr. Kat. 1-4'!L151&lt;&gt;"",1,"")</f>
        <v/>
      </c>
      <c r="R151" t="str">
        <f t="shared" si="6"/>
        <v/>
      </c>
    </row>
    <row r="152" spans="1:18" x14ac:dyDescent="0.25">
      <c r="A152" s="433">
        <f>'Schritt 2a Wärmeverbr. Kat. 1-4'!A152</f>
        <v>143</v>
      </c>
      <c r="B152" s="8" t="str">
        <f>IF('Schritt 2a Wärmeverbr. Kat. 1-4'!C152=0,"",'Schritt 2a Wärmeverbr. Kat. 1-4'!C152)</f>
        <v/>
      </c>
      <c r="C152" s="434" t="str">
        <f>IF('Schritt 2a Wärmeverbr. Kat. 1-4'!D152=0,"",'Schritt 2a Wärmeverbr. Kat. 1-4'!D152)</f>
        <v/>
      </c>
      <c r="D152" s="424"/>
      <c r="E152" s="61"/>
      <c r="F152" s="503"/>
      <c r="G152" s="425"/>
      <c r="H152" s="424"/>
      <c r="I152" s="55"/>
      <c r="J152" s="108"/>
      <c r="K152" s="108"/>
      <c r="L152" s="132"/>
      <c r="M152" s="142" t="str">
        <f t="shared" si="7"/>
        <v/>
      </c>
      <c r="N152" s="145" t="str">
        <f>IFERROR(IF(B152&lt;&gt;"",M152/IF(OR('Schritt 2a Wärmeverbr. Kat. 1-4'!D152="Bad - Freibad &lt; 1000 m2 Beckenfläche",'Schritt 2a Wärmeverbr. Kat. 1-4'!D152="Bad - Freibad 1000-2000 m2 Beckenfläche",'Schritt 2a Wärmeverbr. Kat. 1-4'!D152="Bad - Freibad &gt;2000 m2 Beckenfläche"),'Schritt 2a Wärmeverbr. Kat. 1-4'!G152,'Schritt 2a Wärmeverbr. Kat. 1-4'!F152),""),"")</f>
        <v/>
      </c>
      <c r="O152" s="101" t="str">
        <f>IFERROR(IF(OR('Schritt 2a Wärmeverbr. Kat. 1-4'!D152="",M152="",N152=""),"",$N152/VLOOKUP('Schritt 2a Wärmeverbr. Kat. 1-4'!D152,Gebäudekat.!$C$6:$E$72,3,FALSE)-1),"")</f>
        <v/>
      </c>
      <c r="P152" t="str">
        <f>IFERROR(VLOOKUP('Schritt 2b Stromverbr. Kat. 1-4'!$C152,Gebäudekat.!$C$6:$G$72,5,FALSE),"")</f>
        <v/>
      </c>
      <c r="Q152" t="str">
        <f>IF('Schritt 2b Stromverbr. Kat. 1-4'!L152&lt;&gt;"",1,"")</f>
        <v/>
      </c>
      <c r="R152" t="str">
        <f t="shared" si="6"/>
        <v/>
      </c>
    </row>
    <row r="153" spans="1:18" x14ac:dyDescent="0.25">
      <c r="A153" s="433">
        <f>'Schritt 2a Wärmeverbr. Kat. 1-4'!A153</f>
        <v>144</v>
      </c>
      <c r="B153" s="8" t="str">
        <f>IF('Schritt 2a Wärmeverbr. Kat. 1-4'!C153=0,"",'Schritt 2a Wärmeverbr. Kat. 1-4'!C153)</f>
        <v/>
      </c>
      <c r="C153" s="434" t="str">
        <f>IF('Schritt 2a Wärmeverbr. Kat. 1-4'!D153=0,"",'Schritt 2a Wärmeverbr. Kat. 1-4'!D153)</f>
        <v/>
      </c>
      <c r="D153" s="424"/>
      <c r="E153" s="61"/>
      <c r="F153" s="503"/>
      <c r="G153" s="425"/>
      <c r="H153" s="424"/>
      <c r="I153" s="55"/>
      <c r="J153" s="108"/>
      <c r="K153" s="108"/>
      <c r="L153" s="132"/>
      <c r="M153" s="142" t="str">
        <f t="shared" si="7"/>
        <v/>
      </c>
      <c r="N153" s="145" t="str">
        <f>IFERROR(IF(B153&lt;&gt;"",M153/IF(OR('Schritt 2a Wärmeverbr. Kat. 1-4'!D153="Bad - Freibad &lt; 1000 m2 Beckenfläche",'Schritt 2a Wärmeverbr. Kat. 1-4'!D153="Bad - Freibad 1000-2000 m2 Beckenfläche",'Schritt 2a Wärmeverbr. Kat. 1-4'!D153="Bad - Freibad &gt;2000 m2 Beckenfläche"),'Schritt 2a Wärmeverbr. Kat. 1-4'!G153,'Schritt 2a Wärmeverbr. Kat. 1-4'!F153),""),"")</f>
        <v/>
      </c>
      <c r="O153" s="101" t="str">
        <f>IFERROR(IF(OR('Schritt 2a Wärmeverbr. Kat. 1-4'!D153="",M153="",N153=""),"",$N153/VLOOKUP('Schritt 2a Wärmeverbr. Kat. 1-4'!D153,Gebäudekat.!$C$6:$E$72,3,FALSE)-1),"")</f>
        <v/>
      </c>
      <c r="P153" t="str">
        <f>IFERROR(VLOOKUP('Schritt 2b Stromverbr. Kat. 1-4'!$C153,Gebäudekat.!$C$6:$G$72,5,FALSE),"")</f>
        <v/>
      </c>
      <c r="Q153" t="str">
        <f>IF('Schritt 2b Stromverbr. Kat. 1-4'!L153&lt;&gt;"",1,"")</f>
        <v/>
      </c>
      <c r="R153" t="str">
        <f t="shared" si="6"/>
        <v/>
      </c>
    </row>
    <row r="154" spans="1:18" x14ac:dyDescent="0.25">
      <c r="A154" s="433">
        <f>'Schritt 2a Wärmeverbr. Kat. 1-4'!A154</f>
        <v>145</v>
      </c>
      <c r="B154" s="8" t="str">
        <f>IF('Schritt 2a Wärmeverbr. Kat. 1-4'!C154=0,"",'Schritt 2a Wärmeverbr. Kat. 1-4'!C154)</f>
        <v/>
      </c>
      <c r="C154" s="434" t="str">
        <f>IF('Schritt 2a Wärmeverbr. Kat. 1-4'!D154=0,"",'Schritt 2a Wärmeverbr. Kat. 1-4'!D154)</f>
        <v/>
      </c>
      <c r="D154" s="424"/>
      <c r="E154" s="61"/>
      <c r="F154" s="503"/>
      <c r="G154" s="425"/>
      <c r="H154" s="424"/>
      <c r="I154" s="55"/>
      <c r="J154" s="108"/>
      <c r="K154" s="108"/>
      <c r="L154" s="132"/>
      <c r="M154" s="142" t="str">
        <f t="shared" si="7"/>
        <v/>
      </c>
      <c r="N154" s="145" t="str">
        <f>IFERROR(IF(B154&lt;&gt;"",M154/IF(OR('Schritt 2a Wärmeverbr. Kat. 1-4'!D154="Bad - Freibad &lt; 1000 m2 Beckenfläche",'Schritt 2a Wärmeverbr. Kat. 1-4'!D154="Bad - Freibad 1000-2000 m2 Beckenfläche",'Schritt 2a Wärmeverbr. Kat. 1-4'!D154="Bad - Freibad &gt;2000 m2 Beckenfläche"),'Schritt 2a Wärmeverbr. Kat. 1-4'!G154,'Schritt 2a Wärmeverbr. Kat. 1-4'!F154),""),"")</f>
        <v/>
      </c>
      <c r="O154" s="101" t="str">
        <f>IFERROR(IF(OR('Schritt 2a Wärmeverbr. Kat. 1-4'!D154="",M154="",N154=""),"",$N154/VLOOKUP('Schritt 2a Wärmeverbr. Kat. 1-4'!D154,Gebäudekat.!$C$6:$E$72,3,FALSE)-1),"")</f>
        <v/>
      </c>
      <c r="P154" t="str">
        <f>IFERROR(VLOOKUP('Schritt 2b Stromverbr. Kat. 1-4'!$C154,Gebäudekat.!$C$6:$G$72,5,FALSE),"")</f>
        <v/>
      </c>
      <c r="Q154" t="str">
        <f>IF('Schritt 2b Stromverbr. Kat. 1-4'!L154&lt;&gt;"",1,"")</f>
        <v/>
      </c>
      <c r="R154" t="str">
        <f t="shared" si="6"/>
        <v/>
      </c>
    </row>
    <row r="155" spans="1:18" x14ac:dyDescent="0.25">
      <c r="A155" s="433">
        <f>'Schritt 2a Wärmeverbr. Kat. 1-4'!A155</f>
        <v>146</v>
      </c>
      <c r="B155" s="8" t="str">
        <f>IF('Schritt 2a Wärmeverbr. Kat. 1-4'!C155=0,"",'Schritt 2a Wärmeverbr. Kat. 1-4'!C155)</f>
        <v/>
      </c>
      <c r="C155" s="434" t="str">
        <f>IF('Schritt 2a Wärmeverbr. Kat. 1-4'!D155=0,"",'Schritt 2a Wärmeverbr. Kat. 1-4'!D155)</f>
        <v/>
      </c>
      <c r="D155" s="424"/>
      <c r="E155" s="61"/>
      <c r="F155" s="503"/>
      <c r="G155" s="425"/>
      <c r="H155" s="424"/>
      <c r="I155" s="55"/>
      <c r="J155" s="108"/>
      <c r="K155" s="108"/>
      <c r="L155" s="132"/>
      <c r="M155" s="142" t="str">
        <f t="shared" si="7"/>
        <v/>
      </c>
      <c r="N155" s="145" t="str">
        <f>IFERROR(IF(B155&lt;&gt;"",M155/IF(OR('Schritt 2a Wärmeverbr. Kat. 1-4'!D155="Bad - Freibad &lt; 1000 m2 Beckenfläche",'Schritt 2a Wärmeverbr. Kat. 1-4'!D155="Bad - Freibad 1000-2000 m2 Beckenfläche",'Schritt 2a Wärmeverbr. Kat. 1-4'!D155="Bad - Freibad &gt;2000 m2 Beckenfläche"),'Schritt 2a Wärmeverbr. Kat. 1-4'!G155,'Schritt 2a Wärmeverbr. Kat. 1-4'!F155),""),"")</f>
        <v/>
      </c>
      <c r="O155" s="101" t="str">
        <f>IFERROR(IF(OR('Schritt 2a Wärmeverbr. Kat. 1-4'!D155="",M155="",N155=""),"",$N155/VLOOKUP('Schritt 2a Wärmeverbr. Kat. 1-4'!D155,Gebäudekat.!$C$6:$E$72,3,FALSE)-1),"")</f>
        <v/>
      </c>
      <c r="P155" t="str">
        <f>IFERROR(VLOOKUP('Schritt 2b Stromverbr. Kat. 1-4'!$C155,Gebäudekat.!$C$6:$G$72,5,FALSE),"")</f>
        <v/>
      </c>
      <c r="Q155" t="str">
        <f>IF('Schritt 2b Stromverbr. Kat. 1-4'!L155&lt;&gt;"",1,"")</f>
        <v/>
      </c>
      <c r="R155" t="str">
        <f t="shared" si="6"/>
        <v/>
      </c>
    </row>
    <row r="156" spans="1:18" x14ac:dyDescent="0.25">
      <c r="A156" s="433">
        <f>'Schritt 2a Wärmeverbr. Kat. 1-4'!A156</f>
        <v>147</v>
      </c>
      <c r="B156" s="8" t="str">
        <f>IF('Schritt 2a Wärmeverbr. Kat. 1-4'!C156=0,"",'Schritt 2a Wärmeverbr. Kat. 1-4'!C156)</f>
        <v/>
      </c>
      <c r="C156" s="434" t="str">
        <f>IF('Schritt 2a Wärmeverbr. Kat. 1-4'!D156=0,"",'Schritt 2a Wärmeverbr. Kat. 1-4'!D156)</f>
        <v/>
      </c>
      <c r="D156" s="424"/>
      <c r="E156" s="61"/>
      <c r="F156" s="503"/>
      <c r="G156" s="425"/>
      <c r="H156" s="424"/>
      <c r="I156" s="55"/>
      <c r="J156" s="108"/>
      <c r="K156" s="108"/>
      <c r="L156" s="132"/>
      <c r="M156" s="142" t="str">
        <f t="shared" si="7"/>
        <v/>
      </c>
      <c r="N156" s="145" t="str">
        <f>IFERROR(IF(B156&lt;&gt;"",M156/IF(OR('Schritt 2a Wärmeverbr. Kat. 1-4'!D156="Bad - Freibad &lt; 1000 m2 Beckenfläche",'Schritt 2a Wärmeverbr. Kat. 1-4'!D156="Bad - Freibad 1000-2000 m2 Beckenfläche",'Schritt 2a Wärmeverbr. Kat. 1-4'!D156="Bad - Freibad &gt;2000 m2 Beckenfläche"),'Schritt 2a Wärmeverbr. Kat. 1-4'!G156,'Schritt 2a Wärmeverbr. Kat. 1-4'!F156),""),"")</f>
        <v/>
      </c>
      <c r="O156" s="101" t="str">
        <f>IFERROR(IF(OR('Schritt 2a Wärmeverbr. Kat. 1-4'!D156="",M156="",N156=""),"",$N156/VLOOKUP('Schritt 2a Wärmeverbr. Kat. 1-4'!D156,Gebäudekat.!$C$6:$E$72,3,FALSE)-1),"")</f>
        <v/>
      </c>
      <c r="P156" t="str">
        <f>IFERROR(VLOOKUP('Schritt 2b Stromverbr. Kat. 1-4'!$C156,Gebäudekat.!$C$6:$G$72,5,FALSE),"")</f>
        <v/>
      </c>
      <c r="Q156" t="str">
        <f>IF('Schritt 2b Stromverbr. Kat. 1-4'!L156&lt;&gt;"",1,"")</f>
        <v/>
      </c>
      <c r="R156" t="str">
        <f t="shared" si="6"/>
        <v/>
      </c>
    </row>
    <row r="157" spans="1:18" x14ac:dyDescent="0.25">
      <c r="A157" s="433">
        <f>'Schritt 2a Wärmeverbr. Kat. 1-4'!A157</f>
        <v>148</v>
      </c>
      <c r="B157" s="8" t="str">
        <f>IF('Schritt 2a Wärmeverbr. Kat. 1-4'!C157=0,"",'Schritt 2a Wärmeverbr. Kat. 1-4'!C157)</f>
        <v/>
      </c>
      <c r="C157" s="434" t="str">
        <f>IF('Schritt 2a Wärmeverbr. Kat. 1-4'!D157=0,"",'Schritt 2a Wärmeverbr. Kat. 1-4'!D157)</f>
        <v/>
      </c>
      <c r="D157" s="424"/>
      <c r="E157" s="61"/>
      <c r="F157" s="503"/>
      <c r="G157" s="425"/>
      <c r="H157" s="424"/>
      <c r="I157" s="55"/>
      <c r="J157" s="108"/>
      <c r="K157" s="108"/>
      <c r="L157" s="132"/>
      <c r="M157" s="142" t="str">
        <f t="shared" si="7"/>
        <v/>
      </c>
      <c r="N157" s="145" t="str">
        <f>IFERROR(IF(B157&lt;&gt;"",M157/IF(OR('Schritt 2a Wärmeverbr. Kat. 1-4'!D157="Bad - Freibad &lt; 1000 m2 Beckenfläche",'Schritt 2a Wärmeverbr. Kat. 1-4'!D157="Bad - Freibad 1000-2000 m2 Beckenfläche",'Schritt 2a Wärmeverbr. Kat. 1-4'!D157="Bad - Freibad &gt;2000 m2 Beckenfläche"),'Schritt 2a Wärmeverbr. Kat. 1-4'!G157,'Schritt 2a Wärmeverbr. Kat. 1-4'!F157),""),"")</f>
        <v/>
      </c>
      <c r="O157" s="101" t="str">
        <f>IFERROR(IF(OR('Schritt 2a Wärmeverbr. Kat. 1-4'!D157="",M157="",N157=""),"",$N157/VLOOKUP('Schritt 2a Wärmeverbr. Kat. 1-4'!D157,Gebäudekat.!$C$6:$E$72,3,FALSE)-1),"")</f>
        <v/>
      </c>
      <c r="P157" t="str">
        <f>IFERROR(VLOOKUP('Schritt 2b Stromverbr. Kat. 1-4'!$C157,Gebäudekat.!$C$6:$G$72,5,FALSE),"")</f>
        <v/>
      </c>
      <c r="Q157" t="str">
        <f>IF('Schritt 2b Stromverbr. Kat. 1-4'!L157&lt;&gt;"",1,"")</f>
        <v/>
      </c>
      <c r="R157" t="str">
        <f t="shared" si="6"/>
        <v/>
      </c>
    </row>
    <row r="158" spans="1:18" x14ac:dyDescent="0.25">
      <c r="A158" s="433">
        <f>'Schritt 2a Wärmeverbr. Kat. 1-4'!A158</f>
        <v>149</v>
      </c>
      <c r="B158" s="8" t="str">
        <f>IF('Schritt 2a Wärmeverbr. Kat. 1-4'!C158=0,"",'Schritt 2a Wärmeverbr. Kat. 1-4'!C158)</f>
        <v/>
      </c>
      <c r="C158" s="434" t="str">
        <f>IF('Schritt 2a Wärmeverbr. Kat. 1-4'!D158=0,"",'Schritt 2a Wärmeverbr. Kat. 1-4'!D158)</f>
        <v/>
      </c>
      <c r="D158" s="424"/>
      <c r="E158" s="61"/>
      <c r="F158" s="503"/>
      <c r="G158" s="425"/>
      <c r="H158" s="424"/>
      <c r="I158" s="55"/>
      <c r="J158" s="108"/>
      <c r="K158" s="108"/>
      <c r="L158" s="132"/>
      <c r="M158" s="142" t="str">
        <f t="shared" si="7"/>
        <v/>
      </c>
      <c r="N158" s="145" t="str">
        <f>IFERROR(IF(B158&lt;&gt;"",M158/IF(OR('Schritt 2a Wärmeverbr. Kat. 1-4'!D158="Bad - Freibad &lt; 1000 m2 Beckenfläche",'Schritt 2a Wärmeverbr. Kat. 1-4'!D158="Bad - Freibad 1000-2000 m2 Beckenfläche",'Schritt 2a Wärmeverbr. Kat. 1-4'!D158="Bad - Freibad &gt;2000 m2 Beckenfläche"),'Schritt 2a Wärmeverbr. Kat. 1-4'!G158,'Schritt 2a Wärmeverbr. Kat. 1-4'!F158),""),"")</f>
        <v/>
      </c>
      <c r="O158" s="101" t="str">
        <f>IFERROR(IF(OR('Schritt 2a Wärmeverbr. Kat. 1-4'!D158="",M158="",N158=""),"",$N158/VLOOKUP('Schritt 2a Wärmeverbr. Kat. 1-4'!D158,Gebäudekat.!$C$6:$E$72,3,FALSE)-1),"")</f>
        <v/>
      </c>
      <c r="P158" t="str">
        <f>IFERROR(VLOOKUP('Schritt 2b Stromverbr. Kat. 1-4'!$C158,Gebäudekat.!$C$6:$G$72,5,FALSE),"")</f>
        <v/>
      </c>
      <c r="Q158" t="str">
        <f>IF('Schritt 2b Stromverbr. Kat. 1-4'!L158&lt;&gt;"",1,"")</f>
        <v/>
      </c>
      <c r="R158" t="str">
        <f t="shared" si="6"/>
        <v/>
      </c>
    </row>
    <row r="159" spans="1:18" x14ac:dyDescent="0.25">
      <c r="A159" s="433">
        <f>'Schritt 2a Wärmeverbr. Kat. 1-4'!A159</f>
        <v>150</v>
      </c>
      <c r="B159" s="8" t="str">
        <f>IF('Schritt 2a Wärmeverbr. Kat. 1-4'!C159=0,"",'Schritt 2a Wärmeverbr. Kat. 1-4'!C159)</f>
        <v/>
      </c>
      <c r="C159" s="434" t="str">
        <f>IF('Schritt 2a Wärmeverbr. Kat. 1-4'!D159=0,"",'Schritt 2a Wärmeverbr. Kat. 1-4'!D159)</f>
        <v/>
      </c>
      <c r="D159" s="424"/>
      <c r="E159" s="61"/>
      <c r="F159" s="503"/>
      <c r="G159" s="425"/>
      <c r="H159" s="424"/>
      <c r="I159" s="55"/>
      <c r="J159" s="108"/>
      <c r="K159" s="108"/>
      <c r="L159" s="132"/>
      <c r="M159" s="142" t="str">
        <f t="shared" si="7"/>
        <v/>
      </c>
      <c r="N159" s="145" t="str">
        <f>IFERROR(IF(B159&lt;&gt;"",M159/IF(OR('Schritt 2a Wärmeverbr. Kat. 1-4'!D159="Bad - Freibad &lt; 1000 m2 Beckenfläche",'Schritt 2a Wärmeverbr. Kat. 1-4'!D159="Bad - Freibad 1000-2000 m2 Beckenfläche",'Schritt 2a Wärmeverbr. Kat. 1-4'!D159="Bad - Freibad &gt;2000 m2 Beckenfläche"),'Schritt 2a Wärmeverbr. Kat. 1-4'!G159,'Schritt 2a Wärmeverbr. Kat. 1-4'!F159),""),"")</f>
        <v/>
      </c>
      <c r="O159" s="101" t="str">
        <f>IFERROR(IF(OR('Schritt 2a Wärmeverbr. Kat. 1-4'!D159="",M159="",N159=""),"",$N159/VLOOKUP('Schritt 2a Wärmeverbr. Kat. 1-4'!D159,Gebäudekat.!$C$6:$E$72,3,FALSE)-1),"")</f>
        <v/>
      </c>
      <c r="P159" t="str">
        <f>IFERROR(VLOOKUP('Schritt 2b Stromverbr. Kat. 1-4'!$C159,Gebäudekat.!$C$6:$G$72,5,FALSE),"")</f>
        <v/>
      </c>
      <c r="Q159" t="str">
        <f>IF('Schritt 2b Stromverbr. Kat. 1-4'!L159&lt;&gt;"",1,"")</f>
        <v/>
      </c>
      <c r="R159" t="str">
        <f t="shared" si="6"/>
        <v/>
      </c>
    </row>
    <row r="160" spans="1:18" x14ac:dyDescent="0.25">
      <c r="A160" s="433">
        <f>'Schritt 2a Wärmeverbr. Kat. 1-4'!A160</f>
        <v>151</v>
      </c>
      <c r="B160" s="8" t="str">
        <f>IF('Schritt 2a Wärmeverbr. Kat. 1-4'!C160=0,"",'Schritt 2a Wärmeverbr. Kat. 1-4'!C160)</f>
        <v/>
      </c>
      <c r="C160" s="434" t="str">
        <f>IF('Schritt 2a Wärmeverbr. Kat. 1-4'!D160=0,"",'Schritt 2a Wärmeverbr. Kat. 1-4'!D160)</f>
        <v/>
      </c>
      <c r="D160" s="424"/>
      <c r="E160" s="61"/>
      <c r="F160" s="503"/>
      <c r="G160" s="425"/>
      <c r="H160" s="424"/>
      <c r="I160" s="55"/>
      <c r="J160" s="108"/>
      <c r="K160" s="108"/>
      <c r="L160" s="132"/>
      <c r="M160" s="142" t="str">
        <f t="shared" si="7"/>
        <v/>
      </c>
      <c r="N160" s="145" t="str">
        <f>IFERROR(IF(B160&lt;&gt;"",M160/IF(OR('Schritt 2a Wärmeverbr. Kat. 1-4'!D160="Bad - Freibad &lt; 1000 m2 Beckenfläche",'Schritt 2a Wärmeverbr. Kat. 1-4'!D160="Bad - Freibad 1000-2000 m2 Beckenfläche",'Schritt 2a Wärmeverbr. Kat. 1-4'!D160="Bad - Freibad &gt;2000 m2 Beckenfläche"),'Schritt 2a Wärmeverbr. Kat. 1-4'!G160,'Schritt 2a Wärmeverbr. Kat. 1-4'!F160),""),"")</f>
        <v/>
      </c>
      <c r="O160" s="101" t="str">
        <f>IFERROR(IF(OR('Schritt 2a Wärmeverbr. Kat. 1-4'!D160="",M160="",N160=""),"",$N160/VLOOKUP('Schritt 2a Wärmeverbr. Kat. 1-4'!D160,Gebäudekat.!$C$6:$E$72,3,FALSE)-1),"")</f>
        <v/>
      </c>
      <c r="P160" t="str">
        <f>IFERROR(VLOOKUP('Schritt 2b Stromverbr. Kat. 1-4'!$C160,Gebäudekat.!$C$6:$G$72,5,FALSE),"")</f>
        <v/>
      </c>
      <c r="Q160" t="str">
        <f>IF('Schritt 2b Stromverbr. Kat. 1-4'!L160&lt;&gt;"",1,"")</f>
        <v/>
      </c>
      <c r="R160" t="str">
        <f t="shared" si="6"/>
        <v/>
      </c>
    </row>
    <row r="161" spans="1:18" x14ac:dyDescent="0.25">
      <c r="A161" s="433">
        <f>'Schritt 2a Wärmeverbr. Kat. 1-4'!A161</f>
        <v>152</v>
      </c>
      <c r="B161" s="8" t="str">
        <f>IF('Schritt 2a Wärmeverbr. Kat. 1-4'!C161=0,"",'Schritt 2a Wärmeverbr. Kat. 1-4'!C161)</f>
        <v/>
      </c>
      <c r="C161" s="434" t="str">
        <f>IF('Schritt 2a Wärmeverbr. Kat. 1-4'!D161=0,"",'Schritt 2a Wärmeverbr. Kat. 1-4'!D161)</f>
        <v/>
      </c>
      <c r="D161" s="424"/>
      <c r="E161" s="61"/>
      <c r="F161" s="503"/>
      <c r="G161" s="425"/>
      <c r="H161" s="424"/>
      <c r="I161" s="55"/>
      <c r="J161" s="108"/>
      <c r="K161" s="108"/>
      <c r="L161" s="132"/>
      <c r="M161" s="142" t="str">
        <f t="shared" si="7"/>
        <v/>
      </c>
      <c r="N161" s="145" t="str">
        <f>IFERROR(IF(B161&lt;&gt;"",M161/IF(OR('Schritt 2a Wärmeverbr. Kat. 1-4'!D161="Bad - Freibad &lt; 1000 m2 Beckenfläche",'Schritt 2a Wärmeverbr. Kat. 1-4'!D161="Bad - Freibad 1000-2000 m2 Beckenfläche",'Schritt 2a Wärmeverbr. Kat. 1-4'!D161="Bad - Freibad &gt;2000 m2 Beckenfläche"),'Schritt 2a Wärmeverbr. Kat. 1-4'!G161,'Schritt 2a Wärmeverbr. Kat. 1-4'!F161),""),"")</f>
        <v/>
      </c>
      <c r="O161" s="101" t="str">
        <f>IFERROR(IF(OR('Schritt 2a Wärmeverbr. Kat. 1-4'!D161="",M161="",N161=""),"",$N161/VLOOKUP('Schritt 2a Wärmeverbr. Kat. 1-4'!D161,Gebäudekat.!$C$6:$E$72,3,FALSE)-1),"")</f>
        <v/>
      </c>
      <c r="P161" t="str">
        <f>IFERROR(VLOOKUP('Schritt 2b Stromverbr. Kat. 1-4'!$C161,Gebäudekat.!$C$6:$G$72,5,FALSE),"")</f>
        <v/>
      </c>
      <c r="Q161" t="str">
        <f>IF('Schritt 2b Stromverbr. Kat. 1-4'!L161&lt;&gt;"",1,"")</f>
        <v/>
      </c>
      <c r="R161" t="str">
        <f t="shared" si="6"/>
        <v/>
      </c>
    </row>
    <row r="162" spans="1:18" x14ac:dyDescent="0.25">
      <c r="A162" s="433">
        <f>'Schritt 2a Wärmeverbr. Kat. 1-4'!A162</f>
        <v>153</v>
      </c>
      <c r="B162" s="8" t="str">
        <f>IF('Schritt 2a Wärmeverbr. Kat. 1-4'!C162=0,"",'Schritt 2a Wärmeverbr. Kat. 1-4'!C162)</f>
        <v/>
      </c>
      <c r="C162" s="434" t="str">
        <f>IF('Schritt 2a Wärmeverbr. Kat. 1-4'!D162=0,"",'Schritt 2a Wärmeverbr. Kat. 1-4'!D162)</f>
        <v/>
      </c>
      <c r="D162" s="424"/>
      <c r="E162" s="61"/>
      <c r="F162" s="503"/>
      <c r="G162" s="425"/>
      <c r="H162" s="424"/>
      <c r="I162" s="55"/>
      <c r="J162" s="108"/>
      <c r="K162" s="108"/>
      <c r="L162" s="132"/>
      <c r="M162" s="142" t="str">
        <f t="shared" si="7"/>
        <v/>
      </c>
      <c r="N162" s="145" t="str">
        <f>IFERROR(IF(B162&lt;&gt;"",M162/IF(OR('Schritt 2a Wärmeverbr. Kat. 1-4'!D162="Bad - Freibad &lt; 1000 m2 Beckenfläche",'Schritt 2a Wärmeverbr. Kat. 1-4'!D162="Bad - Freibad 1000-2000 m2 Beckenfläche",'Schritt 2a Wärmeverbr. Kat. 1-4'!D162="Bad - Freibad &gt;2000 m2 Beckenfläche"),'Schritt 2a Wärmeverbr. Kat. 1-4'!G162,'Schritt 2a Wärmeverbr. Kat. 1-4'!F162),""),"")</f>
        <v/>
      </c>
      <c r="O162" s="101" t="str">
        <f>IFERROR(IF(OR('Schritt 2a Wärmeverbr. Kat. 1-4'!D162="",M162="",N162=""),"",$N162/VLOOKUP('Schritt 2a Wärmeverbr. Kat. 1-4'!D162,Gebäudekat.!$C$6:$E$72,3,FALSE)-1),"")</f>
        <v/>
      </c>
      <c r="P162" t="str">
        <f>IFERROR(VLOOKUP('Schritt 2b Stromverbr. Kat. 1-4'!$C162,Gebäudekat.!$C$6:$G$72,5,FALSE),"")</f>
        <v/>
      </c>
      <c r="Q162" t="str">
        <f>IF('Schritt 2b Stromverbr. Kat. 1-4'!L162&lt;&gt;"",1,"")</f>
        <v/>
      </c>
      <c r="R162" t="str">
        <f t="shared" si="6"/>
        <v/>
      </c>
    </row>
    <row r="163" spans="1:18" x14ac:dyDescent="0.25">
      <c r="A163" s="433">
        <f>'Schritt 2a Wärmeverbr. Kat. 1-4'!A163</f>
        <v>154</v>
      </c>
      <c r="B163" s="8" t="str">
        <f>IF('Schritt 2a Wärmeverbr. Kat. 1-4'!C163=0,"",'Schritt 2a Wärmeverbr. Kat. 1-4'!C163)</f>
        <v/>
      </c>
      <c r="C163" s="434" t="str">
        <f>IF('Schritt 2a Wärmeverbr. Kat. 1-4'!D163=0,"",'Schritt 2a Wärmeverbr. Kat. 1-4'!D163)</f>
        <v/>
      </c>
      <c r="D163" s="424"/>
      <c r="E163" s="61"/>
      <c r="F163" s="503"/>
      <c r="G163" s="425"/>
      <c r="H163" s="424"/>
      <c r="I163" s="55"/>
      <c r="J163" s="108"/>
      <c r="K163" s="108"/>
      <c r="L163" s="132"/>
      <c r="M163" s="142" t="str">
        <f t="shared" si="7"/>
        <v/>
      </c>
      <c r="N163" s="145" t="str">
        <f>IFERROR(IF(B163&lt;&gt;"",M163/IF(OR('Schritt 2a Wärmeverbr. Kat. 1-4'!D163="Bad - Freibad &lt; 1000 m2 Beckenfläche",'Schritt 2a Wärmeverbr. Kat. 1-4'!D163="Bad - Freibad 1000-2000 m2 Beckenfläche",'Schritt 2a Wärmeverbr. Kat. 1-4'!D163="Bad - Freibad &gt;2000 m2 Beckenfläche"),'Schritt 2a Wärmeverbr. Kat. 1-4'!G163,'Schritt 2a Wärmeverbr. Kat. 1-4'!F163),""),"")</f>
        <v/>
      </c>
      <c r="O163" s="101" t="str">
        <f>IFERROR(IF(OR('Schritt 2a Wärmeverbr. Kat. 1-4'!D163="",M163="",N163=""),"",$N163/VLOOKUP('Schritt 2a Wärmeverbr. Kat. 1-4'!D163,Gebäudekat.!$C$6:$E$72,3,FALSE)-1),"")</f>
        <v/>
      </c>
      <c r="P163" t="str">
        <f>IFERROR(VLOOKUP('Schritt 2b Stromverbr. Kat. 1-4'!$C163,Gebäudekat.!$C$6:$G$72,5,FALSE),"")</f>
        <v/>
      </c>
      <c r="Q163" t="str">
        <f>IF('Schritt 2b Stromverbr. Kat. 1-4'!L163&lt;&gt;"",1,"")</f>
        <v/>
      </c>
      <c r="R163" t="str">
        <f t="shared" si="6"/>
        <v/>
      </c>
    </row>
    <row r="164" spans="1:18" x14ac:dyDescent="0.25">
      <c r="A164" s="433">
        <f>'Schritt 2a Wärmeverbr. Kat. 1-4'!A164</f>
        <v>155</v>
      </c>
      <c r="B164" s="8" t="str">
        <f>IF('Schritt 2a Wärmeverbr. Kat. 1-4'!C164=0,"",'Schritt 2a Wärmeverbr. Kat. 1-4'!C164)</f>
        <v/>
      </c>
      <c r="C164" s="434" t="str">
        <f>IF('Schritt 2a Wärmeverbr. Kat. 1-4'!D164=0,"",'Schritt 2a Wärmeverbr. Kat. 1-4'!D164)</f>
        <v/>
      </c>
      <c r="D164" s="424"/>
      <c r="E164" s="61"/>
      <c r="F164" s="503"/>
      <c r="G164" s="425"/>
      <c r="H164" s="424"/>
      <c r="I164" s="55"/>
      <c r="J164" s="108"/>
      <c r="K164" s="108"/>
      <c r="L164" s="132"/>
      <c r="M164" s="142" t="str">
        <f t="shared" si="7"/>
        <v/>
      </c>
      <c r="N164" s="145" t="str">
        <f>IFERROR(IF(B164&lt;&gt;"",M164/IF(OR('Schritt 2a Wärmeverbr. Kat. 1-4'!D164="Bad - Freibad &lt; 1000 m2 Beckenfläche",'Schritt 2a Wärmeverbr. Kat. 1-4'!D164="Bad - Freibad 1000-2000 m2 Beckenfläche",'Schritt 2a Wärmeverbr. Kat. 1-4'!D164="Bad - Freibad &gt;2000 m2 Beckenfläche"),'Schritt 2a Wärmeverbr. Kat. 1-4'!G164,'Schritt 2a Wärmeverbr. Kat. 1-4'!F164),""),"")</f>
        <v/>
      </c>
      <c r="O164" s="101" t="str">
        <f>IFERROR(IF(OR('Schritt 2a Wärmeverbr. Kat. 1-4'!D164="",M164="",N164=""),"",$N164/VLOOKUP('Schritt 2a Wärmeverbr. Kat. 1-4'!D164,Gebäudekat.!$C$6:$E$72,3,FALSE)-1),"")</f>
        <v/>
      </c>
      <c r="P164" t="str">
        <f>IFERROR(VLOOKUP('Schritt 2b Stromverbr. Kat. 1-4'!$C164,Gebäudekat.!$C$6:$G$72,5,FALSE),"")</f>
        <v/>
      </c>
      <c r="Q164" t="str">
        <f>IF('Schritt 2b Stromverbr. Kat. 1-4'!L164&lt;&gt;"",1,"")</f>
        <v/>
      </c>
      <c r="R164" t="str">
        <f t="shared" si="6"/>
        <v/>
      </c>
    </row>
    <row r="165" spans="1:18" x14ac:dyDescent="0.25">
      <c r="A165" s="433">
        <f>'Schritt 2a Wärmeverbr. Kat. 1-4'!A165</f>
        <v>156</v>
      </c>
      <c r="B165" s="8" t="str">
        <f>IF('Schritt 2a Wärmeverbr. Kat. 1-4'!C165=0,"",'Schritt 2a Wärmeverbr. Kat. 1-4'!C165)</f>
        <v/>
      </c>
      <c r="C165" s="434" t="str">
        <f>IF('Schritt 2a Wärmeverbr. Kat. 1-4'!D165=0,"",'Schritt 2a Wärmeverbr. Kat. 1-4'!D165)</f>
        <v/>
      </c>
      <c r="D165" s="424"/>
      <c r="E165" s="61"/>
      <c r="F165" s="503"/>
      <c r="G165" s="425"/>
      <c r="H165" s="424"/>
      <c r="I165" s="55"/>
      <c r="J165" s="108"/>
      <c r="K165" s="108"/>
      <c r="L165" s="132"/>
      <c r="M165" s="142" t="str">
        <f t="shared" si="7"/>
        <v/>
      </c>
      <c r="N165" s="145" t="str">
        <f>IFERROR(IF(B165&lt;&gt;"",M165/IF(OR('Schritt 2a Wärmeverbr. Kat. 1-4'!D165="Bad - Freibad &lt; 1000 m2 Beckenfläche",'Schritt 2a Wärmeverbr. Kat. 1-4'!D165="Bad - Freibad 1000-2000 m2 Beckenfläche",'Schritt 2a Wärmeverbr. Kat. 1-4'!D165="Bad - Freibad &gt;2000 m2 Beckenfläche"),'Schritt 2a Wärmeverbr. Kat. 1-4'!G165,'Schritt 2a Wärmeverbr. Kat. 1-4'!F165),""),"")</f>
        <v/>
      </c>
      <c r="O165" s="101" t="str">
        <f>IFERROR(IF(OR('Schritt 2a Wärmeverbr. Kat. 1-4'!D165="",M165="",N165=""),"",$N165/VLOOKUP('Schritt 2a Wärmeverbr. Kat. 1-4'!D165,Gebäudekat.!$C$6:$E$72,3,FALSE)-1),"")</f>
        <v/>
      </c>
      <c r="P165" t="str">
        <f>IFERROR(VLOOKUP('Schritt 2b Stromverbr. Kat. 1-4'!$C165,Gebäudekat.!$C$6:$G$72,5,FALSE),"")</f>
        <v/>
      </c>
      <c r="Q165" t="str">
        <f>IF('Schritt 2b Stromverbr. Kat. 1-4'!L165&lt;&gt;"",1,"")</f>
        <v/>
      </c>
      <c r="R165" t="str">
        <f t="shared" si="6"/>
        <v/>
      </c>
    </row>
    <row r="166" spans="1:18" x14ac:dyDescent="0.25">
      <c r="A166" s="433">
        <f>'Schritt 2a Wärmeverbr. Kat. 1-4'!A166</f>
        <v>157</v>
      </c>
      <c r="B166" s="8" t="str">
        <f>IF('Schritt 2a Wärmeverbr. Kat. 1-4'!C166=0,"",'Schritt 2a Wärmeverbr. Kat. 1-4'!C166)</f>
        <v/>
      </c>
      <c r="C166" s="434" t="str">
        <f>IF('Schritt 2a Wärmeverbr. Kat. 1-4'!D166=0,"",'Schritt 2a Wärmeverbr. Kat. 1-4'!D166)</f>
        <v/>
      </c>
      <c r="D166" s="424"/>
      <c r="E166" s="61"/>
      <c r="F166" s="503"/>
      <c r="G166" s="425"/>
      <c r="H166" s="424"/>
      <c r="I166" s="55"/>
      <c r="J166" s="108"/>
      <c r="K166" s="108"/>
      <c r="L166" s="132"/>
      <c r="M166" s="142" t="str">
        <f t="shared" si="7"/>
        <v/>
      </c>
      <c r="N166" s="145" t="str">
        <f>IFERROR(IF(B166&lt;&gt;"",M166/IF(OR('Schritt 2a Wärmeverbr. Kat. 1-4'!D166="Bad - Freibad &lt; 1000 m2 Beckenfläche",'Schritt 2a Wärmeverbr. Kat. 1-4'!D166="Bad - Freibad 1000-2000 m2 Beckenfläche",'Schritt 2a Wärmeverbr. Kat. 1-4'!D166="Bad - Freibad &gt;2000 m2 Beckenfläche"),'Schritt 2a Wärmeverbr. Kat. 1-4'!G166,'Schritt 2a Wärmeverbr. Kat. 1-4'!F166),""),"")</f>
        <v/>
      </c>
      <c r="O166" s="101" t="str">
        <f>IFERROR(IF(OR('Schritt 2a Wärmeverbr. Kat. 1-4'!D166="",M166="",N166=""),"",$N166/VLOOKUP('Schritt 2a Wärmeverbr. Kat. 1-4'!D166,Gebäudekat.!$C$6:$E$72,3,FALSE)-1),"")</f>
        <v/>
      </c>
      <c r="P166" t="str">
        <f>IFERROR(VLOOKUP('Schritt 2b Stromverbr. Kat. 1-4'!$C166,Gebäudekat.!$C$6:$G$72,5,FALSE),"")</f>
        <v/>
      </c>
      <c r="Q166" t="str">
        <f>IF('Schritt 2b Stromverbr. Kat. 1-4'!L166&lt;&gt;"",1,"")</f>
        <v/>
      </c>
      <c r="R166" t="str">
        <f t="shared" si="6"/>
        <v/>
      </c>
    </row>
    <row r="167" spans="1:18" x14ac:dyDescent="0.25">
      <c r="A167" s="433">
        <f>'Schritt 2a Wärmeverbr. Kat. 1-4'!A167</f>
        <v>158</v>
      </c>
      <c r="B167" s="8" t="str">
        <f>IF('Schritt 2a Wärmeverbr. Kat. 1-4'!C167=0,"",'Schritt 2a Wärmeverbr. Kat. 1-4'!C167)</f>
        <v/>
      </c>
      <c r="C167" s="434" t="str">
        <f>IF('Schritt 2a Wärmeverbr. Kat. 1-4'!D167=0,"",'Schritt 2a Wärmeverbr. Kat. 1-4'!D167)</f>
        <v/>
      </c>
      <c r="D167" s="424"/>
      <c r="E167" s="61"/>
      <c r="F167" s="503"/>
      <c r="G167" s="425"/>
      <c r="H167" s="424"/>
      <c r="I167" s="55"/>
      <c r="J167" s="108"/>
      <c r="K167" s="108"/>
      <c r="L167" s="132"/>
      <c r="M167" s="142" t="str">
        <f t="shared" si="7"/>
        <v/>
      </c>
      <c r="N167" s="145" t="str">
        <f>IFERROR(IF(B167&lt;&gt;"",M167/IF(OR('Schritt 2a Wärmeverbr. Kat. 1-4'!D167="Bad - Freibad &lt; 1000 m2 Beckenfläche",'Schritt 2a Wärmeverbr. Kat. 1-4'!D167="Bad - Freibad 1000-2000 m2 Beckenfläche",'Schritt 2a Wärmeverbr. Kat. 1-4'!D167="Bad - Freibad &gt;2000 m2 Beckenfläche"),'Schritt 2a Wärmeverbr. Kat. 1-4'!G167,'Schritt 2a Wärmeverbr. Kat. 1-4'!F167),""),"")</f>
        <v/>
      </c>
      <c r="O167" s="101" t="str">
        <f>IFERROR(IF(OR('Schritt 2a Wärmeverbr. Kat. 1-4'!D167="",M167="",N167=""),"",$N167/VLOOKUP('Schritt 2a Wärmeverbr. Kat. 1-4'!D167,Gebäudekat.!$C$6:$E$72,3,FALSE)-1),"")</f>
        <v/>
      </c>
      <c r="P167" t="str">
        <f>IFERROR(VLOOKUP('Schritt 2b Stromverbr. Kat. 1-4'!$C167,Gebäudekat.!$C$6:$G$72,5,FALSE),"")</f>
        <v/>
      </c>
      <c r="Q167" t="str">
        <f>IF('Schritt 2b Stromverbr. Kat. 1-4'!L167&lt;&gt;"",1,"")</f>
        <v/>
      </c>
      <c r="R167" t="str">
        <f t="shared" si="6"/>
        <v/>
      </c>
    </row>
    <row r="168" spans="1:18" x14ac:dyDescent="0.25">
      <c r="A168" s="433">
        <f>'Schritt 2a Wärmeverbr. Kat. 1-4'!A168</f>
        <v>159</v>
      </c>
      <c r="B168" s="8" t="str">
        <f>IF('Schritt 2a Wärmeverbr. Kat. 1-4'!C168=0,"",'Schritt 2a Wärmeverbr. Kat. 1-4'!C168)</f>
        <v/>
      </c>
      <c r="C168" s="434" t="str">
        <f>IF('Schritt 2a Wärmeverbr. Kat. 1-4'!D168=0,"",'Schritt 2a Wärmeverbr. Kat. 1-4'!D168)</f>
        <v/>
      </c>
      <c r="D168" s="424"/>
      <c r="E168" s="61"/>
      <c r="F168" s="503"/>
      <c r="G168" s="425"/>
      <c r="H168" s="424"/>
      <c r="I168" s="55"/>
      <c r="J168" s="108"/>
      <c r="K168" s="108"/>
      <c r="L168" s="132"/>
      <c r="M168" s="142" t="str">
        <f t="shared" si="7"/>
        <v/>
      </c>
      <c r="N168" s="145" t="str">
        <f>IFERROR(IF(B168&lt;&gt;"",M168/IF(OR('Schritt 2a Wärmeverbr. Kat. 1-4'!D168="Bad - Freibad &lt; 1000 m2 Beckenfläche",'Schritt 2a Wärmeverbr. Kat. 1-4'!D168="Bad - Freibad 1000-2000 m2 Beckenfläche",'Schritt 2a Wärmeverbr. Kat. 1-4'!D168="Bad - Freibad &gt;2000 m2 Beckenfläche"),'Schritt 2a Wärmeverbr. Kat. 1-4'!G168,'Schritt 2a Wärmeverbr. Kat. 1-4'!F168),""),"")</f>
        <v/>
      </c>
      <c r="O168" s="101" t="str">
        <f>IFERROR(IF(OR('Schritt 2a Wärmeverbr. Kat. 1-4'!D168="",M168="",N168=""),"",$N168/VLOOKUP('Schritt 2a Wärmeverbr. Kat. 1-4'!D168,Gebäudekat.!$C$6:$E$72,3,FALSE)-1),"")</f>
        <v/>
      </c>
      <c r="P168" t="str">
        <f>IFERROR(VLOOKUP('Schritt 2b Stromverbr. Kat. 1-4'!$C168,Gebäudekat.!$C$6:$G$72,5,FALSE),"")</f>
        <v/>
      </c>
      <c r="Q168" t="str">
        <f>IF('Schritt 2b Stromverbr. Kat. 1-4'!L168&lt;&gt;"",1,"")</f>
        <v/>
      </c>
      <c r="R168" t="str">
        <f t="shared" si="6"/>
        <v/>
      </c>
    </row>
    <row r="169" spans="1:18" x14ac:dyDescent="0.25">
      <c r="A169" s="433">
        <f>'Schritt 2a Wärmeverbr. Kat. 1-4'!A169</f>
        <v>160</v>
      </c>
      <c r="B169" s="8" t="str">
        <f>IF('Schritt 2a Wärmeverbr. Kat. 1-4'!C169=0,"",'Schritt 2a Wärmeverbr. Kat. 1-4'!C169)</f>
        <v/>
      </c>
      <c r="C169" s="434" t="str">
        <f>IF('Schritt 2a Wärmeverbr. Kat. 1-4'!D169=0,"",'Schritt 2a Wärmeverbr. Kat. 1-4'!D169)</f>
        <v/>
      </c>
      <c r="D169" s="424"/>
      <c r="E169" s="61"/>
      <c r="F169" s="503"/>
      <c r="G169" s="425"/>
      <c r="H169" s="424"/>
      <c r="I169" s="55"/>
      <c r="J169" s="108"/>
      <c r="K169" s="108"/>
      <c r="L169" s="132"/>
      <c r="M169" s="142" t="str">
        <f t="shared" si="7"/>
        <v/>
      </c>
      <c r="N169" s="145" t="str">
        <f>IFERROR(IF(B169&lt;&gt;"",M169/IF(OR('Schritt 2a Wärmeverbr. Kat. 1-4'!D169="Bad - Freibad &lt; 1000 m2 Beckenfläche",'Schritt 2a Wärmeverbr. Kat. 1-4'!D169="Bad - Freibad 1000-2000 m2 Beckenfläche",'Schritt 2a Wärmeverbr. Kat. 1-4'!D169="Bad - Freibad &gt;2000 m2 Beckenfläche"),'Schritt 2a Wärmeverbr. Kat. 1-4'!G169,'Schritt 2a Wärmeverbr. Kat. 1-4'!F169),""),"")</f>
        <v/>
      </c>
      <c r="O169" s="101" t="str">
        <f>IFERROR(IF(OR('Schritt 2a Wärmeverbr. Kat. 1-4'!D169="",M169="",N169=""),"",$N169/VLOOKUP('Schritt 2a Wärmeverbr. Kat. 1-4'!D169,Gebäudekat.!$C$6:$E$72,3,FALSE)-1),"")</f>
        <v/>
      </c>
      <c r="P169" t="str">
        <f>IFERROR(VLOOKUP('Schritt 2b Stromverbr. Kat. 1-4'!$C169,Gebäudekat.!$C$6:$G$72,5,FALSE),"")</f>
        <v/>
      </c>
      <c r="Q169" t="str">
        <f>IF('Schritt 2b Stromverbr. Kat. 1-4'!L169&lt;&gt;"",1,"")</f>
        <v/>
      </c>
      <c r="R169" t="str">
        <f t="shared" si="6"/>
        <v/>
      </c>
    </row>
    <row r="170" spans="1:18" x14ac:dyDescent="0.25">
      <c r="A170" s="433">
        <f>'Schritt 2a Wärmeverbr. Kat. 1-4'!A170</f>
        <v>161</v>
      </c>
      <c r="B170" s="8" t="str">
        <f>IF('Schritt 2a Wärmeverbr. Kat. 1-4'!C170=0,"",'Schritt 2a Wärmeverbr. Kat. 1-4'!C170)</f>
        <v/>
      </c>
      <c r="C170" s="434" t="str">
        <f>IF('Schritt 2a Wärmeverbr. Kat. 1-4'!D170=0,"",'Schritt 2a Wärmeverbr. Kat. 1-4'!D170)</f>
        <v/>
      </c>
      <c r="D170" s="424"/>
      <c r="E170" s="61"/>
      <c r="F170" s="503"/>
      <c r="G170" s="425"/>
      <c r="H170" s="424"/>
      <c r="I170" s="55"/>
      <c r="J170" s="108"/>
      <c r="K170" s="108"/>
      <c r="L170" s="132"/>
      <c r="M170" s="142" t="str">
        <f t="shared" si="7"/>
        <v/>
      </c>
      <c r="N170" s="145" t="str">
        <f>IFERROR(IF(B170&lt;&gt;"",M170/IF(OR('Schritt 2a Wärmeverbr. Kat. 1-4'!D170="Bad - Freibad &lt; 1000 m2 Beckenfläche",'Schritt 2a Wärmeverbr. Kat. 1-4'!D170="Bad - Freibad 1000-2000 m2 Beckenfläche",'Schritt 2a Wärmeverbr. Kat. 1-4'!D170="Bad - Freibad &gt;2000 m2 Beckenfläche"),'Schritt 2a Wärmeverbr. Kat. 1-4'!G170,'Schritt 2a Wärmeverbr. Kat. 1-4'!F170),""),"")</f>
        <v/>
      </c>
      <c r="O170" s="101" t="str">
        <f>IFERROR(IF(OR('Schritt 2a Wärmeverbr. Kat. 1-4'!D170="",M170="",N170=""),"",$N170/VLOOKUP('Schritt 2a Wärmeverbr. Kat. 1-4'!D170,Gebäudekat.!$C$6:$E$72,3,FALSE)-1),"")</f>
        <v/>
      </c>
      <c r="P170" t="str">
        <f>IFERROR(VLOOKUP('Schritt 2b Stromverbr. Kat. 1-4'!$C170,Gebäudekat.!$C$6:$G$72,5,FALSE),"")</f>
        <v/>
      </c>
      <c r="Q170" t="str">
        <f>IF('Schritt 2b Stromverbr. Kat. 1-4'!L170&lt;&gt;"",1,"")</f>
        <v/>
      </c>
      <c r="R170" t="str">
        <f t="shared" si="6"/>
        <v/>
      </c>
    </row>
    <row r="171" spans="1:18" x14ac:dyDescent="0.25">
      <c r="A171" s="433">
        <f>'Schritt 2a Wärmeverbr. Kat. 1-4'!A171</f>
        <v>162</v>
      </c>
      <c r="B171" s="8" t="str">
        <f>IF('Schritt 2a Wärmeverbr. Kat. 1-4'!C171=0,"",'Schritt 2a Wärmeverbr. Kat. 1-4'!C171)</f>
        <v/>
      </c>
      <c r="C171" s="434" t="str">
        <f>IF('Schritt 2a Wärmeverbr. Kat. 1-4'!D171=0,"",'Schritt 2a Wärmeverbr. Kat. 1-4'!D171)</f>
        <v/>
      </c>
      <c r="D171" s="424"/>
      <c r="E171" s="61"/>
      <c r="F171" s="503"/>
      <c r="G171" s="425"/>
      <c r="H171" s="424"/>
      <c r="I171" s="55"/>
      <c r="J171" s="108"/>
      <c r="K171" s="108"/>
      <c r="L171" s="132"/>
      <c r="M171" s="142" t="str">
        <f t="shared" si="7"/>
        <v/>
      </c>
      <c r="N171" s="145" t="str">
        <f>IFERROR(IF(B171&lt;&gt;"",M171/IF(OR('Schritt 2a Wärmeverbr. Kat. 1-4'!D171="Bad - Freibad &lt; 1000 m2 Beckenfläche",'Schritt 2a Wärmeverbr. Kat. 1-4'!D171="Bad - Freibad 1000-2000 m2 Beckenfläche",'Schritt 2a Wärmeverbr. Kat. 1-4'!D171="Bad - Freibad &gt;2000 m2 Beckenfläche"),'Schritt 2a Wärmeverbr. Kat. 1-4'!G171,'Schritt 2a Wärmeverbr. Kat. 1-4'!F171),""),"")</f>
        <v/>
      </c>
      <c r="O171" s="101" t="str">
        <f>IFERROR(IF(OR('Schritt 2a Wärmeverbr. Kat. 1-4'!D171="",M171="",N171=""),"",$N171/VLOOKUP('Schritt 2a Wärmeverbr. Kat. 1-4'!D171,Gebäudekat.!$C$6:$E$72,3,FALSE)-1),"")</f>
        <v/>
      </c>
      <c r="P171" t="str">
        <f>IFERROR(VLOOKUP('Schritt 2b Stromverbr. Kat. 1-4'!$C171,Gebäudekat.!$C$6:$G$72,5,FALSE),"")</f>
        <v/>
      </c>
      <c r="Q171" t="str">
        <f>IF('Schritt 2b Stromverbr. Kat. 1-4'!L171&lt;&gt;"",1,"")</f>
        <v/>
      </c>
      <c r="R171" t="str">
        <f t="shared" si="6"/>
        <v/>
      </c>
    </row>
    <row r="172" spans="1:18" x14ac:dyDescent="0.25">
      <c r="A172" s="433">
        <f>'Schritt 2a Wärmeverbr. Kat. 1-4'!A172</f>
        <v>163</v>
      </c>
      <c r="B172" s="8" t="str">
        <f>IF('Schritt 2a Wärmeverbr. Kat. 1-4'!C172=0,"",'Schritt 2a Wärmeverbr. Kat. 1-4'!C172)</f>
        <v/>
      </c>
      <c r="C172" s="434" t="str">
        <f>IF('Schritt 2a Wärmeverbr. Kat. 1-4'!D172=0,"",'Schritt 2a Wärmeverbr. Kat. 1-4'!D172)</f>
        <v/>
      </c>
      <c r="D172" s="424"/>
      <c r="E172" s="61"/>
      <c r="F172" s="503"/>
      <c r="G172" s="425"/>
      <c r="H172" s="424"/>
      <c r="I172" s="55"/>
      <c r="J172" s="108"/>
      <c r="K172" s="108"/>
      <c r="L172" s="132"/>
      <c r="M172" s="142" t="str">
        <f t="shared" si="7"/>
        <v/>
      </c>
      <c r="N172" s="145" t="str">
        <f>IFERROR(IF(B172&lt;&gt;"",M172/IF(OR('Schritt 2a Wärmeverbr. Kat. 1-4'!D172="Bad - Freibad &lt; 1000 m2 Beckenfläche",'Schritt 2a Wärmeverbr. Kat. 1-4'!D172="Bad - Freibad 1000-2000 m2 Beckenfläche",'Schritt 2a Wärmeverbr. Kat. 1-4'!D172="Bad - Freibad &gt;2000 m2 Beckenfläche"),'Schritt 2a Wärmeverbr. Kat. 1-4'!G172,'Schritt 2a Wärmeverbr. Kat. 1-4'!F172),""),"")</f>
        <v/>
      </c>
      <c r="O172" s="101" t="str">
        <f>IFERROR(IF(OR('Schritt 2a Wärmeverbr. Kat. 1-4'!D172="",M172="",N172=""),"",$N172/VLOOKUP('Schritt 2a Wärmeverbr. Kat. 1-4'!D172,Gebäudekat.!$C$6:$E$72,3,FALSE)-1),"")</f>
        <v/>
      </c>
      <c r="P172" t="str">
        <f>IFERROR(VLOOKUP('Schritt 2b Stromverbr. Kat. 1-4'!$C172,Gebäudekat.!$C$6:$G$72,5,FALSE),"")</f>
        <v/>
      </c>
      <c r="Q172" t="str">
        <f>IF('Schritt 2b Stromverbr. Kat. 1-4'!L172&lt;&gt;"",1,"")</f>
        <v/>
      </c>
      <c r="R172" t="str">
        <f t="shared" si="6"/>
        <v/>
      </c>
    </row>
    <row r="173" spans="1:18" x14ac:dyDescent="0.25">
      <c r="A173" s="433">
        <f>'Schritt 2a Wärmeverbr. Kat. 1-4'!A173</f>
        <v>164</v>
      </c>
      <c r="B173" s="8" t="str">
        <f>IF('Schritt 2a Wärmeverbr. Kat. 1-4'!C173=0,"",'Schritt 2a Wärmeverbr. Kat. 1-4'!C173)</f>
        <v/>
      </c>
      <c r="C173" s="434" t="str">
        <f>IF('Schritt 2a Wärmeverbr. Kat. 1-4'!D173=0,"",'Schritt 2a Wärmeverbr. Kat. 1-4'!D173)</f>
        <v/>
      </c>
      <c r="D173" s="424"/>
      <c r="E173" s="61"/>
      <c r="F173" s="503"/>
      <c r="G173" s="425"/>
      <c r="H173" s="424"/>
      <c r="I173" s="55"/>
      <c r="J173" s="108"/>
      <c r="K173" s="108"/>
      <c r="L173" s="132"/>
      <c r="M173" s="142" t="str">
        <f t="shared" si="7"/>
        <v/>
      </c>
      <c r="N173" s="145" t="str">
        <f>IFERROR(IF(B173&lt;&gt;"",M173/IF(OR('Schritt 2a Wärmeverbr. Kat. 1-4'!D173="Bad - Freibad &lt; 1000 m2 Beckenfläche",'Schritt 2a Wärmeverbr. Kat. 1-4'!D173="Bad - Freibad 1000-2000 m2 Beckenfläche",'Schritt 2a Wärmeverbr. Kat. 1-4'!D173="Bad - Freibad &gt;2000 m2 Beckenfläche"),'Schritt 2a Wärmeverbr. Kat. 1-4'!G173,'Schritt 2a Wärmeverbr. Kat. 1-4'!F173),""),"")</f>
        <v/>
      </c>
      <c r="O173" s="101" t="str">
        <f>IFERROR(IF(OR('Schritt 2a Wärmeverbr. Kat. 1-4'!D173="",M173="",N173=""),"",$N173/VLOOKUP('Schritt 2a Wärmeverbr. Kat. 1-4'!D173,Gebäudekat.!$C$6:$E$72,3,FALSE)-1),"")</f>
        <v/>
      </c>
      <c r="P173" t="str">
        <f>IFERROR(VLOOKUP('Schritt 2b Stromverbr. Kat. 1-4'!$C173,Gebäudekat.!$C$6:$G$72,5,FALSE),"")</f>
        <v/>
      </c>
      <c r="Q173" t="str">
        <f>IF('Schritt 2b Stromverbr. Kat. 1-4'!L173&lt;&gt;"",1,"")</f>
        <v/>
      </c>
      <c r="R173" t="str">
        <f t="shared" si="6"/>
        <v/>
      </c>
    </row>
    <row r="174" spans="1:18" x14ac:dyDescent="0.25">
      <c r="A174" s="433">
        <f>'Schritt 2a Wärmeverbr. Kat. 1-4'!A174</f>
        <v>165</v>
      </c>
      <c r="B174" s="8" t="str">
        <f>IF('Schritt 2a Wärmeverbr. Kat. 1-4'!C174=0,"",'Schritt 2a Wärmeverbr. Kat. 1-4'!C174)</f>
        <v/>
      </c>
      <c r="C174" s="434" t="str">
        <f>IF('Schritt 2a Wärmeverbr. Kat. 1-4'!D174=0,"",'Schritt 2a Wärmeverbr. Kat. 1-4'!D174)</f>
        <v/>
      </c>
      <c r="D174" s="424"/>
      <c r="E174" s="61"/>
      <c r="F174" s="503"/>
      <c r="G174" s="425"/>
      <c r="H174" s="424"/>
      <c r="I174" s="55"/>
      <c r="J174" s="108"/>
      <c r="K174" s="108"/>
      <c r="L174" s="132"/>
      <c r="M174" s="142" t="str">
        <f t="shared" si="7"/>
        <v/>
      </c>
      <c r="N174" s="145" t="str">
        <f>IFERROR(IF(B174&lt;&gt;"",M174/IF(OR('Schritt 2a Wärmeverbr. Kat. 1-4'!D174="Bad - Freibad &lt; 1000 m2 Beckenfläche",'Schritt 2a Wärmeverbr. Kat. 1-4'!D174="Bad - Freibad 1000-2000 m2 Beckenfläche",'Schritt 2a Wärmeverbr. Kat. 1-4'!D174="Bad - Freibad &gt;2000 m2 Beckenfläche"),'Schritt 2a Wärmeverbr. Kat. 1-4'!G174,'Schritt 2a Wärmeverbr. Kat. 1-4'!F174),""),"")</f>
        <v/>
      </c>
      <c r="O174" s="101" t="str">
        <f>IFERROR(IF(OR('Schritt 2a Wärmeverbr. Kat. 1-4'!D174="",M174="",N174=""),"",$N174/VLOOKUP('Schritt 2a Wärmeverbr. Kat. 1-4'!D174,Gebäudekat.!$C$6:$E$72,3,FALSE)-1),"")</f>
        <v/>
      </c>
      <c r="P174" t="str">
        <f>IFERROR(VLOOKUP('Schritt 2b Stromverbr. Kat. 1-4'!$C174,Gebäudekat.!$C$6:$G$72,5,FALSE),"")</f>
        <v/>
      </c>
      <c r="Q174" t="str">
        <f>IF('Schritt 2b Stromverbr. Kat. 1-4'!L174&lt;&gt;"",1,"")</f>
        <v/>
      </c>
      <c r="R174" t="str">
        <f t="shared" si="6"/>
        <v/>
      </c>
    </row>
    <row r="175" spans="1:18" x14ac:dyDescent="0.25">
      <c r="A175" s="433">
        <f>'Schritt 2a Wärmeverbr. Kat. 1-4'!A175</f>
        <v>166</v>
      </c>
      <c r="B175" s="8" t="str">
        <f>IF('Schritt 2a Wärmeverbr. Kat. 1-4'!C175=0,"",'Schritt 2a Wärmeverbr. Kat. 1-4'!C175)</f>
        <v/>
      </c>
      <c r="C175" s="434" t="str">
        <f>IF('Schritt 2a Wärmeverbr. Kat. 1-4'!D175=0,"",'Schritt 2a Wärmeverbr. Kat. 1-4'!D175)</f>
        <v/>
      </c>
      <c r="D175" s="424"/>
      <c r="E175" s="61"/>
      <c r="F175" s="503"/>
      <c r="G175" s="425"/>
      <c r="H175" s="424"/>
      <c r="I175" s="55"/>
      <c r="J175" s="108"/>
      <c r="K175" s="108"/>
      <c r="L175" s="132"/>
      <c r="M175" s="142" t="str">
        <f t="shared" si="7"/>
        <v/>
      </c>
      <c r="N175" s="145" t="str">
        <f>IFERROR(IF(B175&lt;&gt;"",M175/IF(OR('Schritt 2a Wärmeverbr. Kat. 1-4'!D175="Bad - Freibad &lt; 1000 m2 Beckenfläche",'Schritt 2a Wärmeverbr. Kat. 1-4'!D175="Bad - Freibad 1000-2000 m2 Beckenfläche",'Schritt 2a Wärmeverbr. Kat. 1-4'!D175="Bad - Freibad &gt;2000 m2 Beckenfläche"),'Schritt 2a Wärmeverbr. Kat. 1-4'!G175,'Schritt 2a Wärmeverbr. Kat. 1-4'!F175),""),"")</f>
        <v/>
      </c>
      <c r="O175" s="101" t="str">
        <f>IFERROR(IF(OR('Schritt 2a Wärmeverbr. Kat. 1-4'!D175="",M175="",N175=""),"",$N175/VLOOKUP('Schritt 2a Wärmeverbr. Kat. 1-4'!D175,Gebäudekat.!$C$6:$E$72,3,FALSE)-1),"")</f>
        <v/>
      </c>
      <c r="P175" t="str">
        <f>IFERROR(VLOOKUP('Schritt 2b Stromverbr. Kat. 1-4'!$C175,Gebäudekat.!$C$6:$G$72,5,FALSE),"")</f>
        <v/>
      </c>
      <c r="Q175" t="str">
        <f>IF('Schritt 2b Stromverbr. Kat. 1-4'!L175&lt;&gt;"",1,"")</f>
        <v/>
      </c>
      <c r="R175" t="str">
        <f t="shared" si="6"/>
        <v/>
      </c>
    </row>
    <row r="176" spans="1:18" x14ac:dyDescent="0.25">
      <c r="A176" s="433">
        <f>'Schritt 2a Wärmeverbr. Kat. 1-4'!A176</f>
        <v>167</v>
      </c>
      <c r="B176" s="8" t="str">
        <f>IF('Schritt 2a Wärmeverbr. Kat. 1-4'!C176=0,"",'Schritt 2a Wärmeverbr. Kat. 1-4'!C176)</f>
        <v/>
      </c>
      <c r="C176" s="434" t="str">
        <f>IF('Schritt 2a Wärmeverbr. Kat. 1-4'!D176=0,"",'Schritt 2a Wärmeverbr. Kat. 1-4'!D176)</f>
        <v/>
      </c>
      <c r="D176" s="424"/>
      <c r="E176" s="61"/>
      <c r="F176" s="503"/>
      <c r="G176" s="425"/>
      <c r="H176" s="424"/>
      <c r="I176" s="55"/>
      <c r="J176" s="108"/>
      <c r="K176" s="108"/>
      <c r="L176" s="132"/>
      <c r="M176" s="142" t="str">
        <f t="shared" si="7"/>
        <v/>
      </c>
      <c r="N176" s="145" t="str">
        <f>IFERROR(IF(B176&lt;&gt;"",M176/IF(OR('Schritt 2a Wärmeverbr. Kat. 1-4'!D176="Bad - Freibad &lt; 1000 m2 Beckenfläche",'Schritt 2a Wärmeverbr. Kat. 1-4'!D176="Bad - Freibad 1000-2000 m2 Beckenfläche",'Schritt 2a Wärmeverbr. Kat. 1-4'!D176="Bad - Freibad &gt;2000 m2 Beckenfläche"),'Schritt 2a Wärmeverbr. Kat. 1-4'!G176,'Schritt 2a Wärmeverbr. Kat. 1-4'!F176),""),"")</f>
        <v/>
      </c>
      <c r="O176" s="101" t="str">
        <f>IFERROR(IF(OR('Schritt 2a Wärmeverbr. Kat. 1-4'!D176="",M176="",N176=""),"",$N176/VLOOKUP('Schritt 2a Wärmeverbr. Kat. 1-4'!D176,Gebäudekat.!$C$6:$E$72,3,FALSE)-1),"")</f>
        <v/>
      </c>
      <c r="P176" t="str">
        <f>IFERROR(VLOOKUP('Schritt 2b Stromverbr. Kat. 1-4'!$C176,Gebäudekat.!$C$6:$G$72,5,FALSE),"")</f>
        <v/>
      </c>
      <c r="Q176" t="str">
        <f>IF('Schritt 2b Stromverbr. Kat. 1-4'!L176&lt;&gt;"",1,"")</f>
        <v/>
      </c>
      <c r="R176" t="str">
        <f t="shared" si="6"/>
        <v/>
      </c>
    </row>
    <row r="177" spans="1:18" x14ac:dyDescent="0.25">
      <c r="A177" s="433">
        <f>'Schritt 2a Wärmeverbr. Kat. 1-4'!A177</f>
        <v>168</v>
      </c>
      <c r="B177" s="8" t="str">
        <f>IF('Schritt 2a Wärmeverbr. Kat. 1-4'!C177=0,"",'Schritt 2a Wärmeverbr. Kat. 1-4'!C177)</f>
        <v/>
      </c>
      <c r="C177" s="434" t="str">
        <f>IF('Schritt 2a Wärmeverbr. Kat. 1-4'!D177=0,"",'Schritt 2a Wärmeverbr. Kat. 1-4'!D177)</f>
        <v/>
      </c>
      <c r="D177" s="424"/>
      <c r="E177" s="61"/>
      <c r="F177" s="503"/>
      <c r="G177" s="425"/>
      <c r="H177" s="424"/>
      <c r="I177" s="55"/>
      <c r="J177" s="108"/>
      <c r="K177" s="108"/>
      <c r="L177" s="132"/>
      <c r="M177" s="142" t="str">
        <f t="shared" si="7"/>
        <v/>
      </c>
      <c r="N177" s="145" t="str">
        <f>IFERROR(IF(B177&lt;&gt;"",M177/IF(OR('Schritt 2a Wärmeverbr. Kat. 1-4'!D177="Bad - Freibad &lt; 1000 m2 Beckenfläche",'Schritt 2a Wärmeverbr. Kat. 1-4'!D177="Bad - Freibad 1000-2000 m2 Beckenfläche",'Schritt 2a Wärmeverbr. Kat. 1-4'!D177="Bad - Freibad &gt;2000 m2 Beckenfläche"),'Schritt 2a Wärmeverbr. Kat. 1-4'!G177,'Schritt 2a Wärmeverbr. Kat. 1-4'!F177),""),"")</f>
        <v/>
      </c>
      <c r="O177" s="101" t="str">
        <f>IFERROR(IF(OR('Schritt 2a Wärmeverbr. Kat. 1-4'!D177="",M177="",N177=""),"",$N177/VLOOKUP('Schritt 2a Wärmeverbr. Kat. 1-4'!D177,Gebäudekat.!$C$6:$E$72,3,FALSE)-1),"")</f>
        <v/>
      </c>
      <c r="P177" t="str">
        <f>IFERROR(VLOOKUP('Schritt 2b Stromverbr. Kat. 1-4'!$C177,Gebäudekat.!$C$6:$G$72,5,FALSE),"")</f>
        <v/>
      </c>
      <c r="Q177" t="str">
        <f>IF('Schritt 2b Stromverbr. Kat. 1-4'!L177&lt;&gt;"",1,"")</f>
        <v/>
      </c>
      <c r="R177" t="str">
        <f t="shared" si="6"/>
        <v/>
      </c>
    </row>
    <row r="178" spans="1:18" x14ac:dyDescent="0.25">
      <c r="A178" s="433">
        <f>'Schritt 2a Wärmeverbr. Kat. 1-4'!A178</f>
        <v>169</v>
      </c>
      <c r="B178" s="8" t="str">
        <f>IF('Schritt 2a Wärmeverbr. Kat. 1-4'!C178=0,"",'Schritt 2a Wärmeverbr. Kat. 1-4'!C178)</f>
        <v/>
      </c>
      <c r="C178" s="434" t="str">
        <f>IF('Schritt 2a Wärmeverbr. Kat. 1-4'!D178=0,"",'Schritt 2a Wärmeverbr. Kat. 1-4'!D178)</f>
        <v/>
      </c>
      <c r="D178" s="424"/>
      <c r="E178" s="61"/>
      <c r="F178" s="503"/>
      <c r="G178" s="425"/>
      <c r="H178" s="424"/>
      <c r="I178" s="55"/>
      <c r="J178" s="108"/>
      <c r="K178" s="108"/>
      <c r="L178" s="132"/>
      <c r="M178" s="142" t="str">
        <f t="shared" si="7"/>
        <v/>
      </c>
      <c r="N178" s="145" t="str">
        <f>IFERROR(IF(B178&lt;&gt;"",M178/IF(OR('Schritt 2a Wärmeverbr. Kat. 1-4'!D178="Bad - Freibad &lt; 1000 m2 Beckenfläche",'Schritt 2a Wärmeverbr. Kat. 1-4'!D178="Bad - Freibad 1000-2000 m2 Beckenfläche",'Schritt 2a Wärmeverbr. Kat. 1-4'!D178="Bad - Freibad &gt;2000 m2 Beckenfläche"),'Schritt 2a Wärmeverbr. Kat. 1-4'!G178,'Schritt 2a Wärmeverbr. Kat. 1-4'!F178),""),"")</f>
        <v/>
      </c>
      <c r="O178" s="101" t="str">
        <f>IFERROR(IF(OR('Schritt 2a Wärmeverbr. Kat. 1-4'!D178="",M178="",N178=""),"",$N178/VLOOKUP('Schritt 2a Wärmeverbr. Kat. 1-4'!D178,Gebäudekat.!$C$6:$E$72,3,FALSE)-1),"")</f>
        <v/>
      </c>
      <c r="P178" t="str">
        <f>IFERROR(VLOOKUP('Schritt 2b Stromverbr. Kat. 1-4'!$C178,Gebäudekat.!$C$6:$G$72,5,FALSE),"")</f>
        <v/>
      </c>
      <c r="Q178" t="str">
        <f>IF('Schritt 2b Stromverbr. Kat. 1-4'!L178&lt;&gt;"",1,"")</f>
        <v/>
      </c>
      <c r="R178" t="str">
        <f t="shared" si="6"/>
        <v/>
      </c>
    </row>
    <row r="179" spans="1:18" x14ac:dyDescent="0.25">
      <c r="A179" s="433">
        <f>'Schritt 2a Wärmeverbr. Kat. 1-4'!A179</f>
        <v>170</v>
      </c>
      <c r="B179" s="8" t="str">
        <f>IF('Schritt 2a Wärmeverbr. Kat. 1-4'!C179=0,"",'Schritt 2a Wärmeverbr. Kat. 1-4'!C179)</f>
        <v/>
      </c>
      <c r="C179" s="434" t="str">
        <f>IF('Schritt 2a Wärmeverbr. Kat. 1-4'!D179=0,"",'Schritt 2a Wärmeverbr. Kat. 1-4'!D179)</f>
        <v/>
      </c>
      <c r="D179" s="424"/>
      <c r="E179" s="61"/>
      <c r="F179" s="503"/>
      <c r="G179" s="425"/>
      <c r="H179" s="424"/>
      <c r="I179" s="55"/>
      <c r="J179" s="108"/>
      <c r="K179" s="108"/>
      <c r="L179" s="132"/>
      <c r="M179" s="142" t="str">
        <f t="shared" si="7"/>
        <v/>
      </c>
      <c r="N179" s="145" t="str">
        <f>IFERROR(IF(B179&lt;&gt;"",M179/IF(OR('Schritt 2a Wärmeverbr. Kat. 1-4'!D179="Bad - Freibad &lt; 1000 m2 Beckenfläche",'Schritt 2a Wärmeverbr. Kat. 1-4'!D179="Bad - Freibad 1000-2000 m2 Beckenfläche",'Schritt 2a Wärmeverbr. Kat. 1-4'!D179="Bad - Freibad &gt;2000 m2 Beckenfläche"),'Schritt 2a Wärmeverbr. Kat. 1-4'!G179,'Schritt 2a Wärmeverbr. Kat. 1-4'!F179),""),"")</f>
        <v/>
      </c>
      <c r="O179" s="101" t="str">
        <f>IFERROR(IF(OR('Schritt 2a Wärmeverbr. Kat. 1-4'!D179="",M179="",N179=""),"",$N179/VLOOKUP('Schritt 2a Wärmeverbr. Kat. 1-4'!D179,Gebäudekat.!$C$6:$E$72,3,FALSE)-1),"")</f>
        <v/>
      </c>
      <c r="P179" t="str">
        <f>IFERROR(VLOOKUP('Schritt 2b Stromverbr. Kat. 1-4'!$C179,Gebäudekat.!$C$6:$G$72,5,FALSE),"")</f>
        <v/>
      </c>
      <c r="Q179" t="str">
        <f>IF('Schritt 2b Stromverbr. Kat. 1-4'!L179&lt;&gt;"",1,"")</f>
        <v/>
      </c>
      <c r="R179" t="str">
        <f t="shared" si="6"/>
        <v/>
      </c>
    </row>
    <row r="180" spans="1:18" x14ac:dyDescent="0.25">
      <c r="A180" s="433">
        <f>'Schritt 2a Wärmeverbr. Kat. 1-4'!A180</f>
        <v>171</v>
      </c>
      <c r="B180" s="8" t="str">
        <f>IF('Schritt 2a Wärmeverbr. Kat. 1-4'!C180=0,"",'Schritt 2a Wärmeverbr. Kat. 1-4'!C180)</f>
        <v/>
      </c>
      <c r="C180" s="434" t="str">
        <f>IF('Schritt 2a Wärmeverbr. Kat. 1-4'!D180=0,"",'Schritt 2a Wärmeverbr. Kat. 1-4'!D180)</f>
        <v/>
      </c>
      <c r="D180" s="424"/>
      <c r="E180" s="61"/>
      <c r="F180" s="503"/>
      <c r="G180" s="425"/>
      <c r="H180" s="424"/>
      <c r="I180" s="55"/>
      <c r="J180" s="108"/>
      <c r="K180" s="108"/>
      <c r="L180" s="132"/>
      <c r="M180" s="142" t="str">
        <f t="shared" si="7"/>
        <v/>
      </c>
      <c r="N180" s="145" t="str">
        <f>IFERROR(IF(B180&lt;&gt;"",M180/IF(OR('Schritt 2a Wärmeverbr. Kat. 1-4'!D180="Bad - Freibad &lt; 1000 m2 Beckenfläche",'Schritt 2a Wärmeverbr. Kat. 1-4'!D180="Bad - Freibad 1000-2000 m2 Beckenfläche",'Schritt 2a Wärmeverbr. Kat. 1-4'!D180="Bad - Freibad &gt;2000 m2 Beckenfläche"),'Schritt 2a Wärmeverbr. Kat. 1-4'!G180,'Schritt 2a Wärmeverbr. Kat. 1-4'!F180),""),"")</f>
        <v/>
      </c>
      <c r="O180" s="101" t="str">
        <f>IFERROR(IF(OR('Schritt 2a Wärmeverbr. Kat. 1-4'!D180="",M180="",N180=""),"",$N180/VLOOKUP('Schritt 2a Wärmeverbr. Kat. 1-4'!D180,Gebäudekat.!$C$6:$E$72,3,FALSE)-1),"")</f>
        <v/>
      </c>
      <c r="P180" t="str">
        <f>IFERROR(VLOOKUP('Schritt 2b Stromverbr. Kat. 1-4'!$C180,Gebäudekat.!$C$6:$G$72,5,FALSE),"")</f>
        <v/>
      </c>
      <c r="Q180" t="str">
        <f>IF('Schritt 2b Stromverbr. Kat. 1-4'!L180&lt;&gt;"",1,"")</f>
        <v/>
      </c>
      <c r="R180" t="str">
        <f t="shared" si="6"/>
        <v/>
      </c>
    </row>
    <row r="181" spans="1:18" x14ac:dyDescent="0.25">
      <c r="A181" s="433">
        <f>'Schritt 2a Wärmeverbr. Kat. 1-4'!A181</f>
        <v>172</v>
      </c>
      <c r="B181" s="8" t="str">
        <f>IF('Schritt 2a Wärmeverbr. Kat. 1-4'!C181=0,"",'Schritt 2a Wärmeverbr. Kat. 1-4'!C181)</f>
        <v/>
      </c>
      <c r="C181" s="434" t="str">
        <f>IF('Schritt 2a Wärmeverbr. Kat. 1-4'!D181=0,"",'Schritt 2a Wärmeverbr. Kat. 1-4'!D181)</f>
        <v/>
      </c>
      <c r="D181" s="424"/>
      <c r="E181" s="61"/>
      <c r="F181" s="503"/>
      <c r="G181" s="425"/>
      <c r="H181" s="424"/>
      <c r="I181" s="55"/>
      <c r="J181" s="108"/>
      <c r="K181" s="108"/>
      <c r="L181" s="132"/>
      <c r="M181" s="142" t="str">
        <f t="shared" si="7"/>
        <v/>
      </c>
      <c r="N181" s="145" t="str">
        <f>IFERROR(IF(B181&lt;&gt;"",M181/IF(OR('Schritt 2a Wärmeverbr. Kat. 1-4'!D181="Bad - Freibad &lt; 1000 m2 Beckenfläche",'Schritt 2a Wärmeverbr. Kat. 1-4'!D181="Bad - Freibad 1000-2000 m2 Beckenfläche",'Schritt 2a Wärmeverbr. Kat. 1-4'!D181="Bad - Freibad &gt;2000 m2 Beckenfläche"),'Schritt 2a Wärmeverbr. Kat. 1-4'!G181,'Schritt 2a Wärmeverbr. Kat. 1-4'!F181),""),"")</f>
        <v/>
      </c>
      <c r="O181" s="101" t="str">
        <f>IFERROR(IF(OR('Schritt 2a Wärmeverbr. Kat. 1-4'!D181="",M181="",N181=""),"",$N181/VLOOKUP('Schritt 2a Wärmeverbr. Kat. 1-4'!D181,Gebäudekat.!$C$6:$E$72,3,FALSE)-1),"")</f>
        <v/>
      </c>
      <c r="P181" t="str">
        <f>IFERROR(VLOOKUP('Schritt 2b Stromverbr. Kat. 1-4'!$C181,Gebäudekat.!$C$6:$G$72,5,FALSE),"")</f>
        <v/>
      </c>
      <c r="Q181" t="str">
        <f>IF('Schritt 2b Stromverbr. Kat. 1-4'!L181&lt;&gt;"",1,"")</f>
        <v/>
      </c>
      <c r="R181" t="str">
        <f t="shared" si="6"/>
        <v/>
      </c>
    </row>
    <row r="182" spans="1:18" x14ac:dyDescent="0.25">
      <c r="A182" s="433">
        <f>'Schritt 2a Wärmeverbr. Kat. 1-4'!A182</f>
        <v>173</v>
      </c>
      <c r="B182" s="8" t="str">
        <f>IF('Schritt 2a Wärmeverbr. Kat. 1-4'!C182=0,"",'Schritt 2a Wärmeverbr. Kat. 1-4'!C182)</f>
        <v/>
      </c>
      <c r="C182" s="434" t="str">
        <f>IF('Schritt 2a Wärmeverbr. Kat. 1-4'!D182=0,"",'Schritt 2a Wärmeverbr. Kat. 1-4'!D182)</f>
        <v/>
      </c>
      <c r="D182" s="424"/>
      <c r="E182" s="61"/>
      <c r="F182" s="503"/>
      <c r="G182" s="425"/>
      <c r="H182" s="424"/>
      <c r="I182" s="55"/>
      <c r="J182" s="108"/>
      <c r="K182" s="108"/>
      <c r="L182" s="132"/>
      <c r="M182" s="142" t="str">
        <f t="shared" si="7"/>
        <v/>
      </c>
      <c r="N182" s="145" t="str">
        <f>IFERROR(IF(B182&lt;&gt;"",M182/IF(OR('Schritt 2a Wärmeverbr. Kat. 1-4'!D182="Bad - Freibad &lt; 1000 m2 Beckenfläche",'Schritt 2a Wärmeverbr. Kat. 1-4'!D182="Bad - Freibad 1000-2000 m2 Beckenfläche",'Schritt 2a Wärmeverbr. Kat. 1-4'!D182="Bad - Freibad &gt;2000 m2 Beckenfläche"),'Schritt 2a Wärmeverbr. Kat. 1-4'!G182,'Schritt 2a Wärmeverbr. Kat. 1-4'!F182),""),"")</f>
        <v/>
      </c>
      <c r="O182" s="101" t="str">
        <f>IFERROR(IF(OR('Schritt 2a Wärmeverbr. Kat. 1-4'!D182="",M182="",N182=""),"",$N182/VLOOKUP('Schritt 2a Wärmeverbr. Kat. 1-4'!D182,Gebäudekat.!$C$6:$E$72,3,FALSE)-1),"")</f>
        <v/>
      </c>
      <c r="P182" t="str">
        <f>IFERROR(VLOOKUP('Schritt 2b Stromverbr. Kat. 1-4'!$C182,Gebäudekat.!$C$6:$G$72,5,FALSE),"")</f>
        <v/>
      </c>
      <c r="Q182" t="str">
        <f>IF('Schritt 2b Stromverbr. Kat. 1-4'!L182&lt;&gt;"",1,"")</f>
        <v/>
      </c>
      <c r="R182" t="str">
        <f t="shared" si="6"/>
        <v/>
      </c>
    </row>
    <row r="183" spans="1:18" x14ac:dyDescent="0.25">
      <c r="A183" s="433">
        <f>'Schritt 2a Wärmeverbr. Kat. 1-4'!A183</f>
        <v>174</v>
      </c>
      <c r="B183" s="8" t="str">
        <f>IF('Schritt 2a Wärmeverbr. Kat. 1-4'!C183=0,"",'Schritt 2a Wärmeverbr. Kat. 1-4'!C183)</f>
        <v/>
      </c>
      <c r="C183" s="434" t="str">
        <f>IF('Schritt 2a Wärmeverbr. Kat. 1-4'!D183=0,"",'Schritt 2a Wärmeverbr. Kat. 1-4'!D183)</f>
        <v/>
      </c>
      <c r="D183" s="424"/>
      <c r="E183" s="61"/>
      <c r="F183" s="503"/>
      <c r="G183" s="425"/>
      <c r="H183" s="424"/>
      <c r="I183" s="55"/>
      <c r="J183" s="108"/>
      <c r="K183" s="108"/>
      <c r="L183" s="132"/>
      <c r="M183" s="142" t="str">
        <f t="shared" si="7"/>
        <v/>
      </c>
      <c r="N183" s="145" t="str">
        <f>IFERROR(IF(B183&lt;&gt;"",M183/IF(OR('Schritt 2a Wärmeverbr. Kat. 1-4'!D183="Bad - Freibad &lt; 1000 m2 Beckenfläche",'Schritt 2a Wärmeverbr. Kat. 1-4'!D183="Bad - Freibad 1000-2000 m2 Beckenfläche",'Schritt 2a Wärmeverbr. Kat. 1-4'!D183="Bad - Freibad &gt;2000 m2 Beckenfläche"),'Schritt 2a Wärmeverbr. Kat. 1-4'!G183,'Schritt 2a Wärmeverbr. Kat. 1-4'!F183),""),"")</f>
        <v/>
      </c>
      <c r="O183" s="101" t="str">
        <f>IFERROR(IF(OR('Schritt 2a Wärmeverbr. Kat. 1-4'!D183="",M183="",N183=""),"",$N183/VLOOKUP('Schritt 2a Wärmeverbr. Kat. 1-4'!D183,Gebäudekat.!$C$6:$E$72,3,FALSE)-1),"")</f>
        <v/>
      </c>
      <c r="P183" t="str">
        <f>IFERROR(VLOOKUP('Schritt 2b Stromverbr. Kat. 1-4'!$C183,Gebäudekat.!$C$6:$G$72,5,FALSE),"")</f>
        <v/>
      </c>
      <c r="Q183" t="str">
        <f>IF('Schritt 2b Stromverbr. Kat. 1-4'!L183&lt;&gt;"",1,"")</f>
        <v/>
      </c>
      <c r="R183" t="str">
        <f t="shared" si="6"/>
        <v/>
      </c>
    </row>
    <row r="184" spans="1:18" x14ac:dyDescent="0.25">
      <c r="A184" s="433">
        <f>'Schritt 2a Wärmeverbr. Kat. 1-4'!A184</f>
        <v>175</v>
      </c>
      <c r="B184" s="8" t="str">
        <f>IF('Schritt 2a Wärmeverbr. Kat. 1-4'!C184=0,"",'Schritt 2a Wärmeverbr. Kat. 1-4'!C184)</f>
        <v/>
      </c>
      <c r="C184" s="434" t="str">
        <f>IF('Schritt 2a Wärmeverbr. Kat. 1-4'!D184=0,"",'Schritt 2a Wärmeverbr. Kat. 1-4'!D184)</f>
        <v/>
      </c>
      <c r="D184" s="424"/>
      <c r="E184" s="61"/>
      <c r="F184" s="503"/>
      <c r="G184" s="425"/>
      <c r="H184" s="424"/>
      <c r="I184" s="55"/>
      <c r="J184" s="108"/>
      <c r="K184" s="108"/>
      <c r="L184" s="132"/>
      <c r="M184" s="142" t="str">
        <f t="shared" si="7"/>
        <v/>
      </c>
      <c r="N184" s="145" t="str">
        <f>IFERROR(IF(B184&lt;&gt;"",M184/IF(OR('Schritt 2a Wärmeverbr. Kat. 1-4'!D184="Bad - Freibad &lt; 1000 m2 Beckenfläche",'Schritt 2a Wärmeverbr. Kat. 1-4'!D184="Bad - Freibad 1000-2000 m2 Beckenfläche",'Schritt 2a Wärmeverbr. Kat. 1-4'!D184="Bad - Freibad &gt;2000 m2 Beckenfläche"),'Schritt 2a Wärmeverbr. Kat. 1-4'!G184,'Schritt 2a Wärmeverbr. Kat. 1-4'!F184),""),"")</f>
        <v/>
      </c>
      <c r="O184" s="101" t="str">
        <f>IFERROR(IF(OR('Schritt 2a Wärmeverbr. Kat. 1-4'!D184="",M184="",N184=""),"",$N184/VLOOKUP('Schritt 2a Wärmeverbr. Kat. 1-4'!D184,Gebäudekat.!$C$6:$E$72,3,FALSE)-1),"")</f>
        <v/>
      </c>
      <c r="P184" t="str">
        <f>IFERROR(VLOOKUP('Schritt 2b Stromverbr. Kat. 1-4'!$C184,Gebäudekat.!$C$6:$G$72,5,FALSE),"")</f>
        <v/>
      </c>
      <c r="Q184" t="str">
        <f>IF('Schritt 2b Stromverbr. Kat. 1-4'!L184&lt;&gt;"",1,"")</f>
        <v/>
      </c>
      <c r="R184" t="str">
        <f t="shared" si="6"/>
        <v/>
      </c>
    </row>
    <row r="185" spans="1:18" x14ac:dyDescent="0.25">
      <c r="A185" s="433">
        <f>'Schritt 2a Wärmeverbr. Kat. 1-4'!A185</f>
        <v>176</v>
      </c>
      <c r="B185" s="8" t="str">
        <f>IF('Schritt 2a Wärmeverbr. Kat. 1-4'!C185=0,"",'Schritt 2a Wärmeverbr. Kat. 1-4'!C185)</f>
        <v/>
      </c>
      <c r="C185" s="434" t="str">
        <f>IF('Schritt 2a Wärmeverbr. Kat. 1-4'!D185=0,"",'Schritt 2a Wärmeverbr. Kat. 1-4'!D185)</f>
        <v/>
      </c>
      <c r="D185" s="424"/>
      <c r="E185" s="61"/>
      <c r="F185" s="503"/>
      <c r="G185" s="425"/>
      <c r="H185" s="424"/>
      <c r="I185" s="55"/>
      <c r="J185" s="108"/>
      <c r="K185" s="108"/>
      <c r="L185" s="132"/>
      <c r="M185" s="142" t="str">
        <f t="shared" si="7"/>
        <v/>
      </c>
      <c r="N185" s="145" t="str">
        <f>IFERROR(IF(B185&lt;&gt;"",M185/IF(OR('Schritt 2a Wärmeverbr. Kat. 1-4'!D185="Bad - Freibad &lt; 1000 m2 Beckenfläche",'Schritt 2a Wärmeverbr. Kat. 1-4'!D185="Bad - Freibad 1000-2000 m2 Beckenfläche",'Schritt 2a Wärmeverbr. Kat. 1-4'!D185="Bad - Freibad &gt;2000 m2 Beckenfläche"),'Schritt 2a Wärmeverbr. Kat. 1-4'!G185,'Schritt 2a Wärmeverbr. Kat. 1-4'!F185),""),"")</f>
        <v/>
      </c>
      <c r="O185" s="101" t="str">
        <f>IFERROR(IF(OR('Schritt 2a Wärmeverbr. Kat. 1-4'!D185="",M185="",N185=""),"",$N185/VLOOKUP('Schritt 2a Wärmeverbr. Kat. 1-4'!D185,Gebäudekat.!$C$6:$E$72,3,FALSE)-1),"")</f>
        <v/>
      </c>
      <c r="P185" t="str">
        <f>IFERROR(VLOOKUP('Schritt 2b Stromverbr. Kat. 1-4'!$C185,Gebäudekat.!$C$6:$G$72,5,FALSE),"")</f>
        <v/>
      </c>
      <c r="Q185" t="str">
        <f>IF('Schritt 2b Stromverbr. Kat. 1-4'!L185&lt;&gt;"",1,"")</f>
        <v/>
      </c>
      <c r="R185" t="str">
        <f t="shared" si="6"/>
        <v/>
      </c>
    </row>
    <row r="186" spans="1:18" x14ac:dyDescent="0.25">
      <c r="A186" s="433">
        <f>'Schritt 2a Wärmeverbr. Kat. 1-4'!A186</f>
        <v>177</v>
      </c>
      <c r="B186" s="8" t="str">
        <f>IF('Schritt 2a Wärmeverbr. Kat. 1-4'!C186=0,"",'Schritt 2a Wärmeverbr. Kat. 1-4'!C186)</f>
        <v/>
      </c>
      <c r="C186" s="434" t="str">
        <f>IF('Schritt 2a Wärmeverbr. Kat. 1-4'!D186=0,"",'Schritt 2a Wärmeverbr. Kat. 1-4'!D186)</f>
        <v/>
      </c>
      <c r="D186" s="424"/>
      <c r="E186" s="61"/>
      <c r="F186" s="503"/>
      <c r="G186" s="425"/>
      <c r="H186" s="424"/>
      <c r="I186" s="55"/>
      <c r="J186" s="108"/>
      <c r="K186" s="108"/>
      <c r="L186" s="132"/>
      <c r="M186" s="142" t="str">
        <f t="shared" si="7"/>
        <v/>
      </c>
      <c r="N186" s="145" t="str">
        <f>IFERROR(IF(B186&lt;&gt;"",M186/IF(OR('Schritt 2a Wärmeverbr. Kat. 1-4'!D186="Bad - Freibad &lt; 1000 m2 Beckenfläche",'Schritt 2a Wärmeverbr. Kat. 1-4'!D186="Bad - Freibad 1000-2000 m2 Beckenfläche",'Schritt 2a Wärmeverbr. Kat. 1-4'!D186="Bad - Freibad &gt;2000 m2 Beckenfläche"),'Schritt 2a Wärmeverbr. Kat. 1-4'!G186,'Schritt 2a Wärmeverbr. Kat. 1-4'!F186),""),"")</f>
        <v/>
      </c>
      <c r="O186" s="101" t="str">
        <f>IFERROR(IF(OR('Schritt 2a Wärmeverbr. Kat. 1-4'!D186="",M186="",N186=""),"",$N186/VLOOKUP('Schritt 2a Wärmeverbr. Kat. 1-4'!D186,Gebäudekat.!$C$6:$E$72,3,FALSE)-1),"")</f>
        <v/>
      </c>
      <c r="P186" t="str">
        <f>IFERROR(VLOOKUP('Schritt 2b Stromverbr. Kat. 1-4'!$C186,Gebäudekat.!$C$6:$G$72,5,FALSE),"")</f>
        <v/>
      </c>
      <c r="Q186" t="str">
        <f>IF('Schritt 2b Stromverbr. Kat. 1-4'!L186&lt;&gt;"",1,"")</f>
        <v/>
      </c>
      <c r="R186" t="str">
        <f t="shared" si="6"/>
        <v/>
      </c>
    </row>
    <row r="187" spans="1:18" x14ac:dyDescent="0.25">
      <c r="A187" s="433">
        <f>'Schritt 2a Wärmeverbr. Kat. 1-4'!A187</f>
        <v>178</v>
      </c>
      <c r="B187" s="8" t="str">
        <f>IF('Schritt 2a Wärmeverbr. Kat. 1-4'!C187=0,"",'Schritt 2a Wärmeverbr. Kat. 1-4'!C187)</f>
        <v/>
      </c>
      <c r="C187" s="434" t="str">
        <f>IF('Schritt 2a Wärmeverbr. Kat. 1-4'!D187=0,"",'Schritt 2a Wärmeverbr. Kat. 1-4'!D187)</f>
        <v/>
      </c>
      <c r="D187" s="424"/>
      <c r="E187" s="61"/>
      <c r="F187" s="503"/>
      <c r="G187" s="425"/>
      <c r="H187" s="424"/>
      <c r="I187" s="55"/>
      <c r="J187" s="108"/>
      <c r="K187" s="108"/>
      <c r="L187" s="132"/>
      <c r="M187" s="142" t="str">
        <f t="shared" si="7"/>
        <v/>
      </c>
      <c r="N187" s="145" t="str">
        <f>IFERROR(IF(B187&lt;&gt;"",M187/IF(OR('Schritt 2a Wärmeverbr. Kat. 1-4'!D187="Bad - Freibad &lt; 1000 m2 Beckenfläche",'Schritt 2a Wärmeverbr. Kat. 1-4'!D187="Bad - Freibad 1000-2000 m2 Beckenfläche",'Schritt 2a Wärmeverbr. Kat. 1-4'!D187="Bad - Freibad &gt;2000 m2 Beckenfläche"),'Schritt 2a Wärmeverbr. Kat. 1-4'!G187,'Schritt 2a Wärmeverbr. Kat. 1-4'!F187),""),"")</f>
        <v/>
      </c>
      <c r="O187" s="101" t="str">
        <f>IFERROR(IF(OR('Schritt 2a Wärmeverbr. Kat. 1-4'!D187="",M187="",N187=""),"",$N187/VLOOKUP('Schritt 2a Wärmeverbr. Kat. 1-4'!D187,Gebäudekat.!$C$6:$E$72,3,FALSE)-1),"")</f>
        <v/>
      </c>
      <c r="P187" t="str">
        <f>IFERROR(VLOOKUP('Schritt 2b Stromverbr. Kat. 1-4'!$C187,Gebäudekat.!$C$6:$G$72,5,FALSE),"")</f>
        <v/>
      </c>
      <c r="Q187" t="str">
        <f>IF('Schritt 2b Stromverbr. Kat. 1-4'!L187&lt;&gt;"",1,"")</f>
        <v/>
      </c>
      <c r="R187" t="str">
        <f t="shared" si="6"/>
        <v/>
      </c>
    </row>
    <row r="188" spans="1:18" x14ac:dyDescent="0.25">
      <c r="A188" s="433">
        <f>'Schritt 2a Wärmeverbr. Kat. 1-4'!A188</f>
        <v>179</v>
      </c>
      <c r="B188" s="8" t="str">
        <f>IF('Schritt 2a Wärmeverbr. Kat. 1-4'!C188=0,"",'Schritt 2a Wärmeverbr. Kat. 1-4'!C188)</f>
        <v/>
      </c>
      <c r="C188" s="434" t="str">
        <f>IF('Schritt 2a Wärmeverbr. Kat. 1-4'!D188=0,"",'Schritt 2a Wärmeverbr. Kat. 1-4'!D188)</f>
        <v/>
      </c>
      <c r="D188" s="424"/>
      <c r="E188" s="61"/>
      <c r="F188" s="503"/>
      <c r="G188" s="425"/>
      <c r="H188" s="424"/>
      <c r="I188" s="55"/>
      <c r="J188" s="108"/>
      <c r="K188" s="108"/>
      <c r="L188" s="132"/>
      <c r="M188" s="142" t="str">
        <f t="shared" si="7"/>
        <v/>
      </c>
      <c r="N188" s="145" t="str">
        <f>IFERROR(IF(B188&lt;&gt;"",M188/IF(OR('Schritt 2a Wärmeverbr. Kat. 1-4'!D188="Bad - Freibad &lt; 1000 m2 Beckenfläche",'Schritt 2a Wärmeverbr. Kat. 1-4'!D188="Bad - Freibad 1000-2000 m2 Beckenfläche",'Schritt 2a Wärmeverbr. Kat. 1-4'!D188="Bad - Freibad &gt;2000 m2 Beckenfläche"),'Schritt 2a Wärmeverbr. Kat. 1-4'!G188,'Schritt 2a Wärmeverbr. Kat. 1-4'!F188),""),"")</f>
        <v/>
      </c>
      <c r="O188" s="101" t="str">
        <f>IFERROR(IF(OR('Schritt 2a Wärmeverbr. Kat. 1-4'!D188="",M188="",N188=""),"",$N188/VLOOKUP('Schritt 2a Wärmeverbr. Kat. 1-4'!D188,Gebäudekat.!$C$6:$E$72,3,FALSE)-1),"")</f>
        <v/>
      </c>
      <c r="P188" t="str">
        <f>IFERROR(VLOOKUP('Schritt 2b Stromverbr. Kat. 1-4'!$C188,Gebäudekat.!$C$6:$G$72,5,FALSE),"")</f>
        <v/>
      </c>
      <c r="Q188" t="str">
        <f>IF('Schritt 2b Stromverbr. Kat. 1-4'!L188&lt;&gt;"",1,"")</f>
        <v/>
      </c>
      <c r="R188" t="str">
        <f t="shared" si="6"/>
        <v/>
      </c>
    </row>
    <row r="189" spans="1:18" x14ac:dyDescent="0.25">
      <c r="A189" s="433">
        <f>'Schritt 2a Wärmeverbr. Kat. 1-4'!A189</f>
        <v>180</v>
      </c>
      <c r="B189" s="8" t="str">
        <f>IF('Schritt 2a Wärmeverbr. Kat. 1-4'!C189=0,"",'Schritt 2a Wärmeverbr. Kat. 1-4'!C189)</f>
        <v/>
      </c>
      <c r="C189" s="434" t="str">
        <f>IF('Schritt 2a Wärmeverbr. Kat. 1-4'!D189=0,"",'Schritt 2a Wärmeverbr. Kat. 1-4'!D189)</f>
        <v/>
      </c>
      <c r="D189" s="424"/>
      <c r="E189" s="61"/>
      <c r="F189" s="503"/>
      <c r="G189" s="425"/>
      <c r="H189" s="424"/>
      <c r="I189" s="55"/>
      <c r="J189" s="108"/>
      <c r="K189" s="108"/>
      <c r="L189" s="132"/>
      <c r="M189" s="142" t="str">
        <f t="shared" si="7"/>
        <v/>
      </c>
      <c r="N189" s="145" t="str">
        <f>IFERROR(IF(B189&lt;&gt;"",M189/IF(OR('Schritt 2a Wärmeverbr. Kat. 1-4'!D189="Bad - Freibad &lt; 1000 m2 Beckenfläche",'Schritt 2a Wärmeverbr. Kat. 1-4'!D189="Bad - Freibad 1000-2000 m2 Beckenfläche",'Schritt 2a Wärmeverbr. Kat. 1-4'!D189="Bad - Freibad &gt;2000 m2 Beckenfläche"),'Schritt 2a Wärmeverbr. Kat. 1-4'!G189,'Schritt 2a Wärmeverbr. Kat. 1-4'!F189),""),"")</f>
        <v/>
      </c>
      <c r="O189" s="101" t="str">
        <f>IFERROR(IF(OR('Schritt 2a Wärmeverbr. Kat. 1-4'!D189="",M189="",N189=""),"",$N189/VLOOKUP('Schritt 2a Wärmeverbr. Kat. 1-4'!D189,Gebäudekat.!$C$6:$E$72,3,FALSE)-1),"")</f>
        <v/>
      </c>
      <c r="P189" t="str">
        <f>IFERROR(VLOOKUP('Schritt 2b Stromverbr. Kat. 1-4'!$C189,Gebäudekat.!$C$6:$G$72,5,FALSE),"")</f>
        <v/>
      </c>
      <c r="Q189" t="str">
        <f>IF('Schritt 2b Stromverbr. Kat. 1-4'!L189&lt;&gt;"",1,"")</f>
        <v/>
      </c>
      <c r="R189" t="str">
        <f t="shared" si="6"/>
        <v/>
      </c>
    </row>
    <row r="190" spans="1:18" x14ac:dyDescent="0.25">
      <c r="A190" s="433">
        <f>'Schritt 2a Wärmeverbr. Kat. 1-4'!A190</f>
        <v>181</v>
      </c>
      <c r="B190" s="8" t="str">
        <f>IF('Schritt 2a Wärmeverbr. Kat. 1-4'!C190=0,"",'Schritt 2a Wärmeverbr. Kat. 1-4'!C190)</f>
        <v/>
      </c>
      <c r="C190" s="434" t="str">
        <f>IF('Schritt 2a Wärmeverbr. Kat. 1-4'!D190=0,"",'Schritt 2a Wärmeverbr. Kat. 1-4'!D190)</f>
        <v/>
      </c>
      <c r="D190" s="424"/>
      <c r="E190" s="61"/>
      <c r="F190" s="503"/>
      <c r="G190" s="425"/>
      <c r="H190" s="424"/>
      <c r="I190" s="55"/>
      <c r="J190" s="108"/>
      <c r="K190" s="108"/>
      <c r="L190" s="132"/>
      <c r="M190" s="142" t="str">
        <f t="shared" si="7"/>
        <v/>
      </c>
      <c r="N190" s="145" t="str">
        <f>IFERROR(IF(B190&lt;&gt;"",M190/IF(OR('Schritt 2a Wärmeverbr. Kat. 1-4'!D190="Bad - Freibad &lt; 1000 m2 Beckenfläche",'Schritt 2a Wärmeverbr. Kat. 1-4'!D190="Bad - Freibad 1000-2000 m2 Beckenfläche",'Schritt 2a Wärmeverbr. Kat. 1-4'!D190="Bad - Freibad &gt;2000 m2 Beckenfläche"),'Schritt 2a Wärmeverbr. Kat. 1-4'!G190,'Schritt 2a Wärmeverbr. Kat. 1-4'!F190),""),"")</f>
        <v/>
      </c>
      <c r="O190" s="101" t="str">
        <f>IFERROR(IF(OR('Schritt 2a Wärmeverbr. Kat. 1-4'!D190="",M190="",N190=""),"",$N190/VLOOKUP('Schritt 2a Wärmeverbr. Kat. 1-4'!D190,Gebäudekat.!$C$6:$E$72,3,FALSE)-1),"")</f>
        <v/>
      </c>
      <c r="P190" t="str">
        <f>IFERROR(VLOOKUP('Schritt 2b Stromverbr. Kat. 1-4'!$C190,Gebäudekat.!$C$6:$G$72,5,FALSE),"")</f>
        <v/>
      </c>
      <c r="Q190" t="str">
        <f>IF('Schritt 2b Stromverbr. Kat. 1-4'!L190&lt;&gt;"",1,"")</f>
        <v/>
      </c>
      <c r="R190" t="str">
        <f t="shared" si="6"/>
        <v/>
      </c>
    </row>
    <row r="191" spans="1:18" x14ac:dyDescent="0.25">
      <c r="A191" s="433">
        <f>'Schritt 2a Wärmeverbr. Kat. 1-4'!A191</f>
        <v>182</v>
      </c>
      <c r="B191" s="8" t="str">
        <f>IF('Schritt 2a Wärmeverbr. Kat. 1-4'!C191=0,"",'Schritt 2a Wärmeverbr. Kat. 1-4'!C191)</f>
        <v/>
      </c>
      <c r="C191" s="434" t="str">
        <f>IF('Schritt 2a Wärmeverbr. Kat. 1-4'!D191=0,"",'Schritt 2a Wärmeverbr. Kat. 1-4'!D191)</f>
        <v/>
      </c>
      <c r="D191" s="424"/>
      <c r="E191" s="61"/>
      <c r="F191" s="503"/>
      <c r="G191" s="425"/>
      <c r="H191" s="424"/>
      <c r="I191" s="55"/>
      <c r="J191" s="108"/>
      <c r="K191" s="108"/>
      <c r="L191" s="132"/>
      <c r="M191" s="142" t="str">
        <f t="shared" si="7"/>
        <v/>
      </c>
      <c r="N191" s="145" t="str">
        <f>IFERROR(IF(B191&lt;&gt;"",M191/IF(OR('Schritt 2a Wärmeverbr. Kat. 1-4'!D191="Bad - Freibad &lt; 1000 m2 Beckenfläche",'Schritt 2a Wärmeverbr. Kat. 1-4'!D191="Bad - Freibad 1000-2000 m2 Beckenfläche",'Schritt 2a Wärmeverbr. Kat. 1-4'!D191="Bad - Freibad &gt;2000 m2 Beckenfläche"),'Schritt 2a Wärmeverbr. Kat. 1-4'!G191,'Schritt 2a Wärmeverbr. Kat. 1-4'!F191),""),"")</f>
        <v/>
      </c>
      <c r="O191" s="101" t="str">
        <f>IFERROR(IF(OR('Schritt 2a Wärmeverbr. Kat. 1-4'!D191="",M191="",N191=""),"",$N191/VLOOKUP('Schritt 2a Wärmeverbr. Kat. 1-4'!D191,Gebäudekat.!$C$6:$E$72,3,FALSE)-1),"")</f>
        <v/>
      </c>
      <c r="P191" t="str">
        <f>IFERROR(VLOOKUP('Schritt 2b Stromverbr. Kat. 1-4'!$C191,Gebäudekat.!$C$6:$G$72,5,FALSE),"")</f>
        <v/>
      </c>
      <c r="Q191" t="str">
        <f>IF('Schritt 2b Stromverbr. Kat. 1-4'!L191&lt;&gt;"",1,"")</f>
        <v/>
      </c>
      <c r="R191" t="str">
        <f t="shared" si="6"/>
        <v/>
      </c>
    </row>
    <row r="192" spans="1:18" x14ac:dyDescent="0.25">
      <c r="A192" s="433">
        <f>'Schritt 2a Wärmeverbr. Kat. 1-4'!A192</f>
        <v>183</v>
      </c>
      <c r="B192" s="8" t="str">
        <f>IF('Schritt 2a Wärmeverbr. Kat. 1-4'!C192=0,"",'Schritt 2a Wärmeverbr. Kat. 1-4'!C192)</f>
        <v/>
      </c>
      <c r="C192" s="434" t="str">
        <f>IF('Schritt 2a Wärmeverbr. Kat. 1-4'!D192=0,"",'Schritt 2a Wärmeverbr. Kat. 1-4'!D192)</f>
        <v/>
      </c>
      <c r="D192" s="424"/>
      <c r="E192" s="61"/>
      <c r="F192" s="503"/>
      <c r="G192" s="425"/>
      <c r="H192" s="424"/>
      <c r="I192" s="55"/>
      <c r="J192" s="108"/>
      <c r="K192" s="108"/>
      <c r="L192" s="132"/>
      <c r="M192" s="142" t="str">
        <f t="shared" si="7"/>
        <v/>
      </c>
      <c r="N192" s="145" t="str">
        <f>IFERROR(IF(B192&lt;&gt;"",M192/IF(OR('Schritt 2a Wärmeverbr. Kat. 1-4'!D192="Bad - Freibad &lt; 1000 m2 Beckenfläche",'Schritt 2a Wärmeverbr. Kat. 1-4'!D192="Bad - Freibad 1000-2000 m2 Beckenfläche",'Schritt 2a Wärmeverbr. Kat. 1-4'!D192="Bad - Freibad &gt;2000 m2 Beckenfläche"),'Schritt 2a Wärmeverbr. Kat. 1-4'!G192,'Schritt 2a Wärmeverbr. Kat. 1-4'!F192),""),"")</f>
        <v/>
      </c>
      <c r="O192" s="101" t="str">
        <f>IFERROR(IF(OR('Schritt 2a Wärmeverbr. Kat. 1-4'!D192="",M192="",N192=""),"",$N192/VLOOKUP('Schritt 2a Wärmeverbr. Kat. 1-4'!D192,Gebäudekat.!$C$6:$E$72,3,FALSE)-1),"")</f>
        <v/>
      </c>
      <c r="P192" t="str">
        <f>IFERROR(VLOOKUP('Schritt 2b Stromverbr. Kat. 1-4'!$C192,Gebäudekat.!$C$6:$G$72,5,FALSE),"")</f>
        <v/>
      </c>
      <c r="Q192" t="str">
        <f>IF('Schritt 2b Stromverbr. Kat. 1-4'!L192&lt;&gt;"",1,"")</f>
        <v/>
      </c>
      <c r="R192" t="str">
        <f t="shared" si="6"/>
        <v/>
      </c>
    </row>
    <row r="193" spans="1:18" x14ac:dyDescent="0.25">
      <c r="A193" s="433">
        <f>'Schritt 2a Wärmeverbr. Kat. 1-4'!A193</f>
        <v>184</v>
      </c>
      <c r="B193" s="8" t="str">
        <f>IF('Schritt 2a Wärmeverbr. Kat. 1-4'!C193=0,"",'Schritt 2a Wärmeverbr. Kat. 1-4'!C193)</f>
        <v/>
      </c>
      <c r="C193" s="434" t="str">
        <f>IF('Schritt 2a Wärmeverbr. Kat. 1-4'!D193=0,"",'Schritt 2a Wärmeverbr. Kat. 1-4'!D193)</f>
        <v/>
      </c>
      <c r="D193" s="424"/>
      <c r="E193" s="61"/>
      <c r="F193" s="503"/>
      <c r="G193" s="425"/>
      <c r="H193" s="424"/>
      <c r="I193" s="55"/>
      <c r="J193" s="108"/>
      <c r="K193" s="108"/>
      <c r="L193" s="132"/>
      <c r="M193" s="142" t="str">
        <f t="shared" si="7"/>
        <v/>
      </c>
      <c r="N193" s="145" t="str">
        <f>IFERROR(IF(B193&lt;&gt;"",M193/IF(OR('Schritt 2a Wärmeverbr. Kat. 1-4'!D193="Bad - Freibad &lt; 1000 m2 Beckenfläche",'Schritt 2a Wärmeverbr. Kat. 1-4'!D193="Bad - Freibad 1000-2000 m2 Beckenfläche",'Schritt 2a Wärmeverbr. Kat. 1-4'!D193="Bad - Freibad &gt;2000 m2 Beckenfläche"),'Schritt 2a Wärmeverbr. Kat. 1-4'!G193,'Schritt 2a Wärmeverbr. Kat. 1-4'!F193),""),"")</f>
        <v/>
      </c>
      <c r="O193" s="101" t="str">
        <f>IFERROR(IF(OR('Schritt 2a Wärmeverbr. Kat. 1-4'!D193="",M193="",N193=""),"",$N193/VLOOKUP('Schritt 2a Wärmeverbr. Kat. 1-4'!D193,Gebäudekat.!$C$6:$E$72,3,FALSE)-1),"")</f>
        <v/>
      </c>
      <c r="P193" t="str">
        <f>IFERROR(VLOOKUP('Schritt 2b Stromverbr. Kat. 1-4'!$C193,Gebäudekat.!$C$6:$G$72,5,FALSE),"")</f>
        <v/>
      </c>
      <c r="Q193" t="str">
        <f>IF('Schritt 2b Stromverbr. Kat. 1-4'!L193&lt;&gt;"",1,"")</f>
        <v/>
      </c>
      <c r="R193" t="str">
        <f t="shared" si="6"/>
        <v/>
      </c>
    </row>
    <row r="194" spans="1:18" x14ac:dyDescent="0.25">
      <c r="A194" s="433">
        <f>'Schritt 2a Wärmeverbr. Kat. 1-4'!A194</f>
        <v>185</v>
      </c>
      <c r="B194" s="8" t="str">
        <f>IF('Schritt 2a Wärmeverbr. Kat. 1-4'!C194=0,"",'Schritt 2a Wärmeverbr. Kat. 1-4'!C194)</f>
        <v/>
      </c>
      <c r="C194" s="434" t="str">
        <f>IF('Schritt 2a Wärmeverbr. Kat. 1-4'!D194=0,"",'Schritt 2a Wärmeverbr. Kat. 1-4'!D194)</f>
        <v/>
      </c>
      <c r="D194" s="424"/>
      <c r="E194" s="61"/>
      <c r="F194" s="503"/>
      <c r="G194" s="425"/>
      <c r="H194" s="424"/>
      <c r="I194" s="55"/>
      <c r="J194" s="108"/>
      <c r="K194" s="108"/>
      <c r="L194" s="132"/>
      <c r="M194" s="142" t="str">
        <f t="shared" si="7"/>
        <v/>
      </c>
      <c r="N194" s="145" t="str">
        <f>IFERROR(IF(B194&lt;&gt;"",M194/IF(OR('Schritt 2a Wärmeverbr. Kat. 1-4'!D194="Bad - Freibad &lt; 1000 m2 Beckenfläche",'Schritt 2a Wärmeverbr. Kat. 1-4'!D194="Bad - Freibad 1000-2000 m2 Beckenfläche",'Schritt 2a Wärmeverbr. Kat. 1-4'!D194="Bad - Freibad &gt;2000 m2 Beckenfläche"),'Schritt 2a Wärmeverbr. Kat. 1-4'!G194,'Schritt 2a Wärmeverbr. Kat. 1-4'!F194),""),"")</f>
        <v/>
      </c>
      <c r="O194" s="101" t="str">
        <f>IFERROR(IF(OR('Schritt 2a Wärmeverbr. Kat. 1-4'!D194="",M194="",N194=""),"",$N194/VLOOKUP('Schritt 2a Wärmeverbr. Kat. 1-4'!D194,Gebäudekat.!$C$6:$E$72,3,FALSE)-1),"")</f>
        <v/>
      </c>
      <c r="P194" t="str">
        <f>IFERROR(VLOOKUP('Schritt 2b Stromverbr. Kat. 1-4'!$C194,Gebäudekat.!$C$6:$G$72,5,FALSE),"")</f>
        <v/>
      </c>
      <c r="Q194" t="str">
        <f>IF('Schritt 2b Stromverbr. Kat. 1-4'!L194&lt;&gt;"",1,"")</f>
        <v/>
      </c>
      <c r="R194" t="str">
        <f t="shared" si="6"/>
        <v/>
      </c>
    </row>
    <row r="195" spans="1:18" x14ac:dyDescent="0.25">
      <c r="A195" s="433">
        <f>'Schritt 2a Wärmeverbr. Kat. 1-4'!A195</f>
        <v>186</v>
      </c>
      <c r="B195" s="8" t="str">
        <f>IF('Schritt 2a Wärmeverbr. Kat. 1-4'!C195=0,"",'Schritt 2a Wärmeverbr. Kat. 1-4'!C195)</f>
        <v/>
      </c>
      <c r="C195" s="434" t="str">
        <f>IF('Schritt 2a Wärmeverbr. Kat. 1-4'!D195=0,"",'Schritt 2a Wärmeverbr. Kat. 1-4'!D195)</f>
        <v/>
      </c>
      <c r="D195" s="424"/>
      <c r="E195" s="61"/>
      <c r="F195" s="503"/>
      <c r="G195" s="425"/>
      <c r="H195" s="424"/>
      <c r="I195" s="55"/>
      <c r="J195" s="108"/>
      <c r="K195" s="108"/>
      <c r="L195" s="132"/>
      <c r="M195" s="142" t="str">
        <f t="shared" si="7"/>
        <v/>
      </c>
      <c r="N195" s="145" t="str">
        <f>IFERROR(IF(B195&lt;&gt;"",M195/IF(OR('Schritt 2a Wärmeverbr. Kat. 1-4'!D195="Bad - Freibad &lt; 1000 m2 Beckenfläche",'Schritt 2a Wärmeverbr. Kat. 1-4'!D195="Bad - Freibad 1000-2000 m2 Beckenfläche",'Schritt 2a Wärmeverbr. Kat. 1-4'!D195="Bad - Freibad &gt;2000 m2 Beckenfläche"),'Schritt 2a Wärmeverbr. Kat. 1-4'!G195,'Schritt 2a Wärmeverbr. Kat. 1-4'!F195),""),"")</f>
        <v/>
      </c>
      <c r="O195" s="101" t="str">
        <f>IFERROR(IF(OR('Schritt 2a Wärmeverbr. Kat. 1-4'!D195="",M195="",N195=""),"",$N195/VLOOKUP('Schritt 2a Wärmeverbr. Kat. 1-4'!D195,Gebäudekat.!$C$6:$E$72,3,FALSE)-1),"")</f>
        <v/>
      </c>
      <c r="P195" t="str">
        <f>IFERROR(VLOOKUP('Schritt 2b Stromverbr. Kat. 1-4'!$C195,Gebäudekat.!$C$6:$G$72,5,FALSE),"")</f>
        <v/>
      </c>
      <c r="Q195" t="str">
        <f>IF('Schritt 2b Stromverbr. Kat. 1-4'!L195&lt;&gt;"",1,"")</f>
        <v/>
      </c>
      <c r="R195" t="str">
        <f t="shared" si="6"/>
        <v/>
      </c>
    </row>
    <row r="196" spans="1:18" x14ac:dyDescent="0.25">
      <c r="A196" s="433">
        <f>'Schritt 2a Wärmeverbr. Kat. 1-4'!A196</f>
        <v>187</v>
      </c>
      <c r="B196" s="8" t="str">
        <f>IF('Schritt 2a Wärmeverbr. Kat. 1-4'!C196=0,"",'Schritt 2a Wärmeverbr. Kat. 1-4'!C196)</f>
        <v/>
      </c>
      <c r="C196" s="434" t="str">
        <f>IF('Schritt 2a Wärmeverbr. Kat. 1-4'!D196=0,"",'Schritt 2a Wärmeverbr. Kat. 1-4'!D196)</f>
        <v/>
      </c>
      <c r="D196" s="424"/>
      <c r="E196" s="61"/>
      <c r="F196" s="503"/>
      <c r="G196" s="425"/>
      <c r="H196" s="424"/>
      <c r="I196" s="55"/>
      <c r="J196" s="108"/>
      <c r="K196" s="108"/>
      <c r="L196" s="132"/>
      <c r="M196" s="142" t="str">
        <f t="shared" si="7"/>
        <v/>
      </c>
      <c r="N196" s="145" t="str">
        <f>IFERROR(IF(B196&lt;&gt;"",M196/IF(OR('Schritt 2a Wärmeverbr. Kat. 1-4'!D196="Bad - Freibad &lt; 1000 m2 Beckenfläche",'Schritt 2a Wärmeverbr. Kat. 1-4'!D196="Bad - Freibad 1000-2000 m2 Beckenfläche",'Schritt 2a Wärmeverbr. Kat. 1-4'!D196="Bad - Freibad &gt;2000 m2 Beckenfläche"),'Schritt 2a Wärmeverbr. Kat. 1-4'!G196,'Schritt 2a Wärmeverbr. Kat. 1-4'!F196),""),"")</f>
        <v/>
      </c>
      <c r="O196" s="101" t="str">
        <f>IFERROR(IF(OR('Schritt 2a Wärmeverbr. Kat. 1-4'!D196="",M196="",N196=""),"",$N196/VLOOKUP('Schritt 2a Wärmeverbr. Kat. 1-4'!D196,Gebäudekat.!$C$6:$E$72,3,FALSE)-1),"")</f>
        <v/>
      </c>
      <c r="P196" t="str">
        <f>IFERROR(VLOOKUP('Schritt 2b Stromverbr. Kat. 1-4'!$C196,Gebäudekat.!$C$6:$G$72,5,FALSE),"")</f>
        <v/>
      </c>
      <c r="Q196" t="str">
        <f>IF('Schritt 2b Stromverbr. Kat. 1-4'!L196&lt;&gt;"",1,"")</f>
        <v/>
      </c>
      <c r="R196" t="str">
        <f t="shared" si="6"/>
        <v/>
      </c>
    </row>
    <row r="197" spans="1:18" x14ac:dyDescent="0.25">
      <c r="A197" s="433">
        <f>'Schritt 2a Wärmeverbr. Kat. 1-4'!A197</f>
        <v>188</v>
      </c>
      <c r="B197" s="8" t="str">
        <f>IF('Schritt 2a Wärmeverbr. Kat. 1-4'!C197=0,"",'Schritt 2a Wärmeverbr. Kat. 1-4'!C197)</f>
        <v/>
      </c>
      <c r="C197" s="434" t="str">
        <f>IF('Schritt 2a Wärmeverbr. Kat. 1-4'!D197=0,"",'Schritt 2a Wärmeverbr. Kat. 1-4'!D197)</f>
        <v/>
      </c>
      <c r="D197" s="424"/>
      <c r="E197" s="61"/>
      <c r="F197" s="503"/>
      <c r="G197" s="425"/>
      <c r="H197" s="424"/>
      <c r="I197" s="55"/>
      <c r="J197" s="108"/>
      <c r="K197" s="108"/>
      <c r="L197" s="132"/>
      <c r="M197" s="142" t="str">
        <f t="shared" si="7"/>
        <v/>
      </c>
      <c r="N197" s="145" t="str">
        <f>IFERROR(IF(B197&lt;&gt;"",M197/IF(OR('Schritt 2a Wärmeverbr. Kat. 1-4'!D197="Bad - Freibad &lt; 1000 m2 Beckenfläche",'Schritt 2a Wärmeverbr. Kat. 1-4'!D197="Bad - Freibad 1000-2000 m2 Beckenfläche",'Schritt 2a Wärmeverbr. Kat. 1-4'!D197="Bad - Freibad &gt;2000 m2 Beckenfläche"),'Schritt 2a Wärmeverbr. Kat. 1-4'!G197,'Schritt 2a Wärmeverbr. Kat. 1-4'!F197),""),"")</f>
        <v/>
      </c>
      <c r="O197" s="101" t="str">
        <f>IFERROR(IF(OR('Schritt 2a Wärmeverbr. Kat. 1-4'!D197="",M197="",N197=""),"",$N197/VLOOKUP('Schritt 2a Wärmeverbr. Kat. 1-4'!D197,Gebäudekat.!$C$6:$E$72,3,FALSE)-1),"")</f>
        <v/>
      </c>
      <c r="P197" t="str">
        <f>IFERROR(VLOOKUP('Schritt 2b Stromverbr. Kat. 1-4'!$C197,Gebäudekat.!$C$6:$G$72,5,FALSE),"")</f>
        <v/>
      </c>
      <c r="Q197" t="str">
        <f>IF('Schritt 2b Stromverbr. Kat. 1-4'!L197&lt;&gt;"",1,"")</f>
        <v/>
      </c>
      <c r="R197" t="str">
        <f t="shared" si="6"/>
        <v/>
      </c>
    </row>
    <row r="198" spans="1:18" x14ac:dyDescent="0.25">
      <c r="A198" s="433">
        <f>'Schritt 2a Wärmeverbr. Kat. 1-4'!A198</f>
        <v>189</v>
      </c>
      <c r="B198" s="8" t="str">
        <f>IF('Schritt 2a Wärmeverbr. Kat. 1-4'!C198=0,"",'Schritt 2a Wärmeverbr. Kat. 1-4'!C198)</f>
        <v/>
      </c>
      <c r="C198" s="434" t="str">
        <f>IF('Schritt 2a Wärmeverbr. Kat. 1-4'!D198=0,"",'Schritt 2a Wärmeverbr. Kat. 1-4'!D198)</f>
        <v/>
      </c>
      <c r="D198" s="424"/>
      <c r="E198" s="61"/>
      <c r="F198" s="503"/>
      <c r="G198" s="425"/>
      <c r="H198" s="424"/>
      <c r="I198" s="55"/>
      <c r="J198" s="108"/>
      <c r="K198" s="108"/>
      <c r="L198" s="132"/>
      <c r="M198" s="142" t="str">
        <f t="shared" si="7"/>
        <v/>
      </c>
      <c r="N198" s="145" t="str">
        <f>IFERROR(IF(B198&lt;&gt;"",M198/IF(OR('Schritt 2a Wärmeverbr. Kat. 1-4'!D198="Bad - Freibad &lt; 1000 m2 Beckenfläche",'Schritt 2a Wärmeverbr. Kat. 1-4'!D198="Bad - Freibad 1000-2000 m2 Beckenfläche",'Schritt 2a Wärmeverbr. Kat. 1-4'!D198="Bad - Freibad &gt;2000 m2 Beckenfläche"),'Schritt 2a Wärmeverbr. Kat. 1-4'!G198,'Schritt 2a Wärmeverbr. Kat. 1-4'!F198),""),"")</f>
        <v/>
      </c>
      <c r="O198" s="101" t="str">
        <f>IFERROR(IF(OR('Schritt 2a Wärmeverbr. Kat. 1-4'!D198="",M198="",N198=""),"",$N198/VLOOKUP('Schritt 2a Wärmeverbr. Kat. 1-4'!D198,Gebäudekat.!$C$6:$E$72,3,FALSE)-1),"")</f>
        <v/>
      </c>
      <c r="P198" t="str">
        <f>IFERROR(VLOOKUP('Schritt 2b Stromverbr. Kat. 1-4'!$C198,Gebäudekat.!$C$6:$G$72,5,FALSE),"")</f>
        <v/>
      </c>
      <c r="Q198" t="str">
        <f>IF('Schritt 2b Stromverbr. Kat. 1-4'!L198&lt;&gt;"",1,"")</f>
        <v/>
      </c>
      <c r="R198" t="str">
        <f t="shared" si="6"/>
        <v/>
      </c>
    </row>
    <row r="199" spans="1:18" x14ac:dyDescent="0.25">
      <c r="A199" s="433">
        <f>'Schritt 2a Wärmeverbr. Kat. 1-4'!A199</f>
        <v>190</v>
      </c>
      <c r="B199" s="8" t="str">
        <f>IF('Schritt 2a Wärmeverbr. Kat. 1-4'!C199=0,"",'Schritt 2a Wärmeverbr. Kat. 1-4'!C199)</f>
        <v/>
      </c>
      <c r="C199" s="434" t="str">
        <f>IF('Schritt 2a Wärmeverbr. Kat. 1-4'!D199=0,"",'Schritt 2a Wärmeverbr. Kat. 1-4'!D199)</f>
        <v/>
      </c>
      <c r="D199" s="424"/>
      <c r="E199" s="61"/>
      <c r="F199" s="503"/>
      <c r="G199" s="425"/>
      <c r="H199" s="424"/>
      <c r="I199" s="55"/>
      <c r="J199" s="108"/>
      <c r="K199" s="108"/>
      <c r="L199" s="132"/>
      <c r="M199" s="142" t="str">
        <f t="shared" si="7"/>
        <v/>
      </c>
      <c r="N199" s="145" t="str">
        <f>IFERROR(IF(B199&lt;&gt;"",M199/IF(OR('Schritt 2a Wärmeverbr. Kat. 1-4'!D199="Bad - Freibad &lt; 1000 m2 Beckenfläche",'Schritt 2a Wärmeverbr. Kat. 1-4'!D199="Bad - Freibad 1000-2000 m2 Beckenfläche",'Schritt 2a Wärmeverbr. Kat. 1-4'!D199="Bad - Freibad &gt;2000 m2 Beckenfläche"),'Schritt 2a Wärmeverbr. Kat. 1-4'!G199,'Schritt 2a Wärmeverbr. Kat. 1-4'!F199),""),"")</f>
        <v/>
      </c>
      <c r="O199" s="101" t="str">
        <f>IFERROR(IF(OR('Schritt 2a Wärmeverbr. Kat. 1-4'!D199="",M199="",N199=""),"",$N199/VLOOKUP('Schritt 2a Wärmeverbr. Kat. 1-4'!D199,Gebäudekat.!$C$6:$E$72,3,FALSE)-1),"")</f>
        <v/>
      </c>
      <c r="P199" t="str">
        <f>IFERROR(VLOOKUP('Schritt 2b Stromverbr. Kat. 1-4'!$C199,Gebäudekat.!$C$6:$G$72,5,FALSE),"")</f>
        <v/>
      </c>
      <c r="Q199" t="str">
        <f>IF('Schritt 2b Stromverbr. Kat. 1-4'!L199&lt;&gt;"",1,"")</f>
        <v/>
      </c>
      <c r="R199" t="str">
        <f t="shared" si="6"/>
        <v/>
      </c>
    </row>
    <row r="200" spans="1:18" x14ac:dyDescent="0.25">
      <c r="A200" s="433">
        <f>'Schritt 2a Wärmeverbr. Kat. 1-4'!A200</f>
        <v>191</v>
      </c>
      <c r="B200" s="8" t="str">
        <f>IF('Schritt 2a Wärmeverbr. Kat. 1-4'!C200=0,"",'Schritt 2a Wärmeverbr. Kat. 1-4'!C200)</f>
        <v/>
      </c>
      <c r="C200" s="434" t="str">
        <f>IF('Schritt 2a Wärmeverbr. Kat. 1-4'!D200=0,"",'Schritt 2a Wärmeverbr. Kat. 1-4'!D200)</f>
        <v/>
      </c>
      <c r="D200" s="424"/>
      <c r="E200" s="61"/>
      <c r="F200" s="503"/>
      <c r="G200" s="425"/>
      <c r="H200" s="424"/>
      <c r="I200" s="55"/>
      <c r="J200" s="108"/>
      <c r="K200" s="108"/>
      <c r="L200" s="132"/>
      <c r="M200" s="142" t="str">
        <f t="shared" si="7"/>
        <v/>
      </c>
      <c r="N200" s="145" t="str">
        <f>IFERROR(IF(B200&lt;&gt;"",M200/IF(OR('Schritt 2a Wärmeverbr. Kat. 1-4'!D200="Bad - Freibad &lt; 1000 m2 Beckenfläche",'Schritt 2a Wärmeverbr. Kat. 1-4'!D200="Bad - Freibad 1000-2000 m2 Beckenfläche",'Schritt 2a Wärmeverbr. Kat. 1-4'!D200="Bad - Freibad &gt;2000 m2 Beckenfläche"),'Schritt 2a Wärmeverbr. Kat. 1-4'!G200,'Schritt 2a Wärmeverbr. Kat. 1-4'!F200),""),"")</f>
        <v/>
      </c>
      <c r="O200" s="101" t="str">
        <f>IFERROR(IF(OR('Schritt 2a Wärmeverbr. Kat. 1-4'!D200="",M200="",N200=""),"",$N200/VLOOKUP('Schritt 2a Wärmeverbr. Kat. 1-4'!D200,Gebäudekat.!$C$6:$E$72,3,FALSE)-1),"")</f>
        <v/>
      </c>
      <c r="P200" t="str">
        <f>IFERROR(VLOOKUP('Schritt 2b Stromverbr. Kat. 1-4'!$C200,Gebäudekat.!$C$6:$G$72,5,FALSE),"")</f>
        <v/>
      </c>
      <c r="Q200" t="str">
        <f>IF('Schritt 2b Stromverbr. Kat. 1-4'!L200&lt;&gt;"",1,"")</f>
        <v/>
      </c>
      <c r="R200" t="str">
        <f t="shared" si="6"/>
        <v/>
      </c>
    </row>
    <row r="201" spans="1:18" x14ac:dyDescent="0.25">
      <c r="A201" s="433">
        <f>'Schritt 2a Wärmeverbr. Kat. 1-4'!A201</f>
        <v>192</v>
      </c>
      <c r="B201" s="8" t="str">
        <f>IF('Schritt 2a Wärmeverbr. Kat. 1-4'!C201=0,"",'Schritt 2a Wärmeverbr. Kat. 1-4'!C201)</f>
        <v/>
      </c>
      <c r="C201" s="434" t="str">
        <f>IF('Schritt 2a Wärmeverbr. Kat. 1-4'!D201=0,"",'Schritt 2a Wärmeverbr. Kat. 1-4'!D201)</f>
        <v/>
      </c>
      <c r="D201" s="424"/>
      <c r="E201" s="61"/>
      <c r="F201" s="503"/>
      <c r="G201" s="425"/>
      <c r="H201" s="424"/>
      <c r="I201" s="55"/>
      <c r="J201" s="108"/>
      <c r="K201" s="108"/>
      <c r="L201" s="132"/>
      <c r="M201" s="142" t="str">
        <f t="shared" si="7"/>
        <v/>
      </c>
      <c r="N201" s="145" t="str">
        <f>IFERROR(IF(B201&lt;&gt;"",M201/IF(OR('Schritt 2a Wärmeverbr. Kat. 1-4'!D201="Bad - Freibad &lt; 1000 m2 Beckenfläche",'Schritt 2a Wärmeverbr. Kat. 1-4'!D201="Bad - Freibad 1000-2000 m2 Beckenfläche",'Schritt 2a Wärmeverbr. Kat. 1-4'!D201="Bad - Freibad &gt;2000 m2 Beckenfläche"),'Schritt 2a Wärmeverbr. Kat. 1-4'!G201,'Schritt 2a Wärmeverbr. Kat. 1-4'!F201),""),"")</f>
        <v/>
      </c>
      <c r="O201" s="101" t="str">
        <f>IFERROR(IF(OR('Schritt 2a Wärmeverbr. Kat. 1-4'!D201="",M201="",N201=""),"",$N201/VLOOKUP('Schritt 2a Wärmeverbr. Kat. 1-4'!D201,Gebäudekat.!$C$6:$E$72,3,FALSE)-1),"")</f>
        <v/>
      </c>
      <c r="P201" t="str">
        <f>IFERROR(VLOOKUP('Schritt 2b Stromverbr. Kat. 1-4'!$C201,Gebäudekat.!$C$6:$G$72,5,FALSE),"")</f>
        <v/>
      </c>
      <c r="Q201" t="str">
        <f>IF('Schritt 2b Stromverbr. Kat. 1-4'!L201&lt;&gt;"",1,"")</f>
        <v/>
      </c>
      <c r="R201" t="str">
        <f t="shared" si="6"/>
        <v/>
      </c>
    </row>
    <row r="202" spans="1:18" x14ac:dyDescent="0.25">
      <c r="A202" s="433">
        <f>'Schritt 2a Wärmeverbr. Kat. 1-4'!A202</f>
        <v>193</v>
      </c>
      <c r="B202" s="8" t="str">
        <f>IF('Schritt 2a Wärmeverbr. Kat. 1-4'!C202=0,"",'Schritt 2a Wärmeverbr. Kat. 1-4'!C202)</f>
        <v/>
      </c>
      <c r="C202" s="434" t="str">
        <f>IF('Schritt 2a Wärmeverbr. Kat. 1-4'!D202=0,"",'Schritt 2a Wärmeverbr. Kat. 1-4'!D202)</f>
        <v/>
      </c>
      <c r="D202" s="424"/>
      <c r="E202" s="61"/>
      <c r="F202" s="503"/>
      <c r="G202" s="425"/>
      <c r="H202" s="424"/>
      <c r="I202" s="55"/>
      <c r="J202" s="108"/>
      <c r="K202" s="108"/>
      <c r="L202" s="132"/>
      <c r="M202" s="142" t="str">
        <f t="shared" si="7"/>
        <v/>
      </c>
      <c r="N202" s="145" t="str">
        <f>IFERROR(IF(B202&lt;&gt;"",M202/IF(OR('Schritt 2a Wärmeverbr. Kat. 1-4'!D202="Bad - Freibad &lt; 1000 m2 Beckenfläche",'Schritt 2a Wärmeverbr. Kat. 1-4'!D202="Bad - Freibad 1000-2000 m2 Beckenfläche",'Schritt 2a Wärmeverbr. Kat. 1-4'!D202="Bad - Freibad &gt;2000 m2 Beckenfläche"),'Schritt 2a Wärmeverbr. Kat. 1-4'!G202,'Schritt 2a Wärmeverbr. Kat. 1-4'!F202),""),"")</f>
        <v/>
      </c>
      <c r="O202" s="101" t="str">
        <f>IFERROR(IF(OR('Schritt 2a Wärmeverbr. Kat. 1-4'!D202="",M202="",N202=""),"",$N202/VLOOKUP('Schritt 2a Wärmeverbr. Kat. 1-4'!D202,Gebäudekat.!$C$6:$E$72,3,FALSE)-1),"")</f>
        <v/>
      </c>
      <c r="P202" t="str">
        <f>IFERROR(VLOOKUP('Schritt 2b Stromverbr. Kat. 1-4'!$C202,Gebäudekat.!$C$6:$G$72,5,FALSE),"")</f>
        <v/>
      </c>
      <c r="Q202" t="str">
        <f>IF('Schritt 2b Stromverbr. Kat. 1-4'!L202&lt;&gt;"",1,"")</f>
        <v/>
      </c>
      <c r="R202" t="str">
        <f t="shared" si="6"/>
        <v/>
      </c>
    </row>
    <row r="203" spans="1:18" x14ac:dyDescent="0.25">
      <c r="A203" s="433">
        <f>'Schritt 2a Wärmeverbr. Kat. 1-4'!A203</f>
        <v>194</v>
      </c>
      <c r="B203" s="8" t="str">
        <f>IF('Schritt 2a Wärmeverbr. Kat. 1-4'!C203=0,"",'Schritt 2a Wärmeverbr. Kat. 1-4'!C203)</f>
        <v/>
      </c>
      <c r="C203" s="434" t="str">
        <f>IF('Schritt 2a Wärmeverbr. Kat. 1-4'!D203=0,"",'Schritt 2a Wärmeverbr. Kat. 1-4'!D203)</f>
        <v/>
      </c>
      <c r="D203" s="424"/>
      <c r="E203" s="61"/>
      <c r="F203" s="503"/>
      <c r="G203" s="425"/>
      <c r="H203" s="424"/>
      <c r="I203" s="55"/>
      <c r="J203" s="108"/>
      <c r="K203" s="108"/>
      <c r="L203" s="132"/>
      <c r="M203" s="142" t="str">
        <f t="shared" si="7"/>
        <v/>
      </c>
      <c r="N203" s="145" t="str">
        <f>IFERROR(IF(B203&lt;&gt;"",M203/IF(OR('Schritt 2a Wärmeverbr. Kat. 1-4'!D203="Bad - Freibad &lt; 1000 m2 Beckenfläche",'Schritt 2a Wärmeverbr. Kat. 1-4'!D203="Bad - Freibad 1000-2000 m2 Beckenfläche",'Schritt 2a Wärmeverbr. Kat. 1-4'!D203="Bad - Freibad &gt;2000 m2 Beckenfläche"),'Schritt 2a Wärmeverbr. Kat. 1-4'!G203,'Schritt 2a Wärmeverbr. Kat. 1-4'!F203),""),"")</f>
        <v/>
      </c>
      <c r="O203" s="101" t="str">
        <f>IFERROR(IF(OR('Schritt 2a Wärmeverbr. Kat. 1-4'!D203="",M203="",N203=""),"",$N203/VLOOKUP('Schritt 2a Wärmeverbr. Kat. 1-4'!D203,Gebäudekat.!$C$6:$E$72,3,FALSE)-1),"")</f>
        <v/>
      </c>
      <c r="P203" t="str">
        <f>IFERROR(VLOOKUP('Schritt 2b Stromverbr. Kat. 1-4'!$C203,Gebäudekat.!$C$6:$G$72,5,FALSE),"")</f>
        <v/>
      </c>
      <c r="Q203" t="str">
        <f>IF('Schritt 2b Stromverbr. Kat. 1-4'!L203&lt;&gt;"",1,"")</f>
        <v/>
      </c>
      <c r="R203" t="str">
        <f t="shared" ref="R203:R266" si="8">IFERROR(IF(_xlfn.NUMBERVALUE(O203)&gt;1000%,"Womöglich Fehler bei der Berichterstattung! Bitte nochmal kontrollieren!",""),"")</f>
        <v/>
      </c>
    </row>
    <row r="204" spans="1:18" x14ac:dyDescent="0.25">
      <c r="A204" s="433">
        <f>'Schritt 2a Wärmeverbr. Kat. 1-4'!A204</f>
        <v>195</v>
      </c>
      <c r="B204" s="8" t="str">
        <f>IF('Schritt 2a Wärmeverbr. Kat. 1-4'!C204=0,"",'Schritt 2a Wärmeverbr. Kat. 1-4'!C204)</f>
        <v/>
      </c>
      <c r="C204" s="434" t="str">
        <f>IF('Schritt 2a Wärmeverbr. Kat. 1-4'!D204=0,"",'Schritt 2a Wärmeverbr. Kat. 1-4'!D204)</f>
        <v/>
      </c>
      <c r="D204" s="424"/>
      <c r="E204" s="61"/>
      <c r="F204" s="503"/>
      <c r="G204" s="425"/>
      <c r="H204" s="424"/>
      <c r="I204" s="55"/>
      <c r="J204" s="108"/>
      <c r="K204" s="108"/>
      <c r="L204" s="132"/>
      <c r="M204" s="142" t="str">
        <f t="shared" si="7"/>
        <v/>
      </c>
      <c r="N204" s="145" t="str">
        <f>IFERROR(IF(B204&lt;&gt;"",M204/IF(OR('Schritt 2a Wärmeverbr. Kat. 1-4'!D204="Bad - Freibad &lt; 1000 m2 Beckenfläche",'Schritt 2a Wärmeverbr. Kat. 1-4'!D204="Bad - Freibad 1000-2000 m2 Beckenfläche",'Schritt 2a Wärmeverbr. Kat. 1-4'!D204="Bad - Freibad &gt;2000 m2 Beckenfläche"),'Schritt 2a Wärmeverbr. Kat. 1-4'!G204,'Schritt 2a Wärmeverbr. Kat. 1-4'!F204),""),"")</f>
        <v/>
      </c>
      <c r="O204" s="101" t="str">
        <f>IFERROR(IF(OR('Schritt 2a Wärmeverbr. Kat. 1-4'!D204="",M204="",N204=""),"",$N204/VLOOKUP('Schritt 2a Wärmeverbr. Kat. 1-4'!D204,Gebäudekat.!$C$6:$E$72,3,FALSE)-1),"")</f>
        <v/>
      </c>
      <c r="P204" t="str">
        <f>IFERROR(VLOOKUP('Schritt 2b Stromverbr. Kat. 1-4'!$C204,Gebäudekat.!$C$6:$G$72,5,FALSE),"")</f>
        <v/>
      </c>
      <c r="Q204" t="str">
        <f>IF('Schritt 2b Stromverbr. Kat. 1-4'!L204&lt;&gt;"",1,"")</f>
        <v/>
      </c>
      <c r="R204" t="str">
        <f t="shared" si="8"/>
        <v/>
      </c>
    </row>
    <row r="205" spans="1:18" x14ac:dyDescent="0.25">
      <c r="A205" s="433">
        <f>'Schritt 2a Wärmeverbr. Kat. 1-4'!A205</f>
        <v>196</v>
      </c>
      <c r="B205" s="8" t="str">
        <f>IF('Schritt 2a Wärmeverbr. Kat. 1-4'!C205=0,"",'Schritt 2a Wärmeverbr. Kat. 1-4'!C205)</f>
        <v/>
      </c>
      <c r="C205" s="434" t="str">
        <f>IF('Schritt 2a Wärmeverbr. Kat. 1-4'!D205=0,"",'Schritt 2a Wärmeverbr. Kat. 1-4'!D205)</f>
        <v/>
      </c>
      <c r="D205" s="424"/>
      <c r="E205" s="61"/>
      <c r="F205" s="503"/>
      <c r="G205" s="425"/>
      <c r="H205" s="424"/>
      <c r="I205" s="55"/>
      <c r="J205" s="108"/>
      <c r="K205" s="108"/>
      <c r="L205" s="132"/>
      <c r="M205" s="142" t="str">
        <f t="shared" ref="M205:M268" si="9">IFERROR(IF(AND(F205="",L205=""),"",F205+L205), "Angaben fehlen")</f>
        <v/>
      </c>
      <c r="N205" s="145" t="str">
        <f>IFERROR(IF(B205&lt;&gt;"",M205/IF(OR('Schritt 2a Wärmeverbr. Kat. 1-4'!D205="Bad - Freibad &lt; 1000 m2 Beckenfläche",'Schritt 2a Wärmeverbr. Kat. 1-4'!D205="Bad - Freibad 1000-2000 m2 Beckenfläche",'Schritt 2a Wärmeverbr. Kat. 1-4'!D205="Bad - Freibad &gt;2000 m2 Beckenfläche"),'Schritt 2a Wärmeverbr. Kat. 1-4'!G205,'Schritt 2a Wärmeverbr. Kat. 1-4'!F205),""),"")</f>
        <v/>
      </c>
      <c r="O205" s="101" t="str">
        <f>IFERROR(IF(OR('Schritt 2a Wärmeverbr. Kat. 1-4'!D205="",M205="",N205=""),"",$N205/VLOOKUP('Schritt 2a Wärmeverbr. Kat. 1-4'!D205,Gebäudekat.!$C$6:$E$72,3,FALSE)-1),"")</f>
        <v/>
      </c>
      <c r="P205" t="str">
        <f>IFERROR(VLOOKUP('Schritt 2b Stromverbr. Kat. 1-4'!$C205,Gebäudekat.!$C$6:$G$72,5,FALSE),"")</f>
        <v/>
      </c>
      <c r="Q205" t="str">
        <f>IF('Schritt 2b Stromverbr. Kat. 1-4'!L205&lt;&gt;"",1,"")</f>
        <v/>
      </c>
      <c r="R205" t="str">
        <f t="shared" si="8"/>
        <v/>
      </c>
    </row>
    <row r="206" spans="1:18" x14ac:dyDescent="0.25">
      <c r="A206" s="433">
        <f>'Schritt 2a Wärmeverbr. Kat. 1-4'!A206</f>
        <v>197</v>
      </c>
      <c r="B206" s="8" t="str">
        <f>IF('Schritt 2a Wärmeverbr. Kat. 1-4'!C206=0,"",'Schritt 2a Wärmeverbr. Kat. 1-4'!C206)</f>
        <v/>
      </c>
      <c r="C206" s="434" t="str">
        <f>IF('Schritt 2a Wärmeverbr. Kat. 1-4'!D206=0,"",'Schritt 2a Wärmeverbr. Kat. 1-4'!D206)</f>
        <v/>
      </c>
      <c r="D206" s="424"/>
      <c r="E206" s="61"/>
      <c r="F206" s="503"/>
      <c r="G206" s="425"/>
      <c r="H206" s="424"/>
      <c r="I206" s="55"/>
      <c r="J206" s="108"/>
      <c r="K206" s="108"/>
      <c r="L206" s="132"/>
      <c r="M206" s="142" t="str">
        <f t="shared" si="9"/>
        <v/>
      </c>
      <c r="N206" s="145" t="str">
        <f>IFERROR(IF(B206&lt;&gt;"",M206/IF(OR('Schritt 2a Wärmeverbr. Kat. 1-4'!D206="Bad - Freibad &lt; 1000 m2 Beckenfläche",'Schritt 2a Wärmeverbr. Kat. 1-4'!D206="Bad - Freibad 1000-2000 m2 Beckenfläche",'Schritt 2a Wärmeverbr. Kat. 1-4'!D206="Bad - Freibad &gt;2000 m2 Beckenfläche"),'Schritt 2a Wärmeverbr. Kat. 1-4'!G206,'Schritt 2a Wärmeverbr. Kat. 1-4'!F206),""),"")</f>
        <v/>
      </c>
      <c r="O206" s="101" t="str">
        <f>IFERROR(IF(OR('Schritt 2a Wärmeverbr. Kat. 1-4'!D206="",M206="",N206=""),"",$N206/VLOOKUP('Schritt 2a Wärmeverbr. Kat. 1-4'!D206,Gebäudekat.!$C$6:$E$72,3,FALSE)-1),"")</f>
        <v/>
      </c>
      <c r="P206" t="str">
        <f>IFERROR(VLOOKUP('Schritt 2b Stromverbr. Kat. 1-4'!$C206,Gebäudekat.!$C$6:$G$72,5,FALSE),"")</f>
        <v/>
      </c>
      <c r="Q206" t="str">
        <f>IF('Schritt 2b Stromverbr. Kat. 1-4'!L206&lt;&gt;"",1,"")</f>
        <v/>
      </c>
      <c r="R206" t="str">
        <f t="shared" si="8"/>
        <v/>
      </c>
    </row>
    <row r="207" spans="1:18" x14ac:dyDescent="0.25">
      <c r="A207" s="433">
        <f>'Schritt 2a Wärmeverbr. Kat. 1-4'!A207</f>
        <v>198</v>
      </c>
      <c r="B207" s="8" t="str">
        <f>IF('Schritt 2a Wärmeverbr. Kat. 1-4'!C207=0,"",'Schritt 2a Wärmeverbr. Kat. 1-4'!C207)</f>
        <v/>
      </c>
      <c r="C207" s="434" t="str">
        <f>IF('Schritt 2a Wärmeverbr. Kat. 1-4'!D207=0,"",'Schritt 2a Wärmeverbr. Kat. 1-4'!D207)</f>
        <v/>
      </c>
      <c r="D207" s="424"/>
      <c r="E207" s="61"/>
      <c r="F207" s="503"/>
      <c r="G207" s="425"/>
      <c r="H207" s="424"/>
      <c r="I207" s="55"/>
      <c r="J207" s="108"/>
      <c r="K207" s="108"/>
      <c r="L207" s="132"/>
      <c r="M207" s="142" t="str">
        <f t="shared" si="9"/>
        <v/>
      </c>
      <c r="N207" s="145" t="str">
        <f>IFERROR(IF(B207&lt;&gt;"",M207/IF(OR('Schritt 2a Wärmeverbr. Kat. 1-4'!D207="Bad - Freibad &lt; 1000 m2 Beckenfläche",'Schritt 2a Wärmeverbr. Kat. 1-4'!D207="Bad - Freibad 1000-2000 m2 Beckenfläche",'Schritt 2a Wärmeverbr. Kat. 1-4'!D207="Bad - Freibad &gt;2000 m2 Beckenfläche"),'Schritt 2a Wärmeverbr. Kat. 1-4'!G207,'Schritt 2a Wärmeverbr. Kat. 1-4'!F207),""),"")</f>
        <v/>
      </c>
      <c r="O207" s="101" t="str">
        <f>IFERROR(IF(OR('Schritt 2a Wärmeverbr. Kat. 1-4'!D207="",M207="",N207=""),"",$N207/VLOOKUP('Schritt 2a Wärmeverbr. Kat. 1-4'!D207,Gebäudekat.!$C$6:$E$72,3,FALSE)-1),"")</f>
        <v/>
      </c>
      <c r="P207" t="str">
        <f>IFERROR(VLOOKUP('Schritt 2b Stromverbr. Kat. 1-4'!$C207,Gebäudekat.!$C$6:$G$72,5,FALSE),"")</f>
        <v/>
      </c>
      <c r="Q207" t="str">
        <f>IF('Schritt 2b Stromverbr. Kat. 1-4'!L207&lt;&gt;"",1,"")</f>
        <v/>
      </c>
      <c r="R207" t="str">
        <f t="shared" si="8"/>
        <v/>
      </c>
    </row>
    <row r="208" spans="1:18" x14ac:dyDescent="0.25">
      <c r="A208" s="433">
        <f>'Schritt 2a Wärmeverbr. Kat. 1-4'!A208</f>
        <v>199</v>
      </c>
      <c r="B208" s="8" t="str">
        <f>IF('Schritt 2a Wärmeverbr. Kat. 1-4'!C208=0,"",'Schritt 2a Wärmeverbr. Kat. 1-4'!C208)</f>
        <v/>
      </c>
      <c r="C208" s="434" t="str">
        <f>IF('Schritt 2a Wärmeverbr. Kat. 1-4'!D208=0,"",'Schritt 2a Wärmeverbr. Kat. 1-4'!D208)</f>
        <v/>
      </c>
      <c r="D208" s="424"/>
      <c r="E208" s="61"/>
      <c r="F208" s="503"/>
      <c r="G208" s="425"/>
      <c r="H208" s="424"/>
      <c r="I208" s="55"/>
      <c r="J208" s="108"/>
      <c r="K208" s="108"/>
      <c r="L208" s="132"/>
      <c r="M208" s="142" t="str">
        <f t="shared" si="9"/>
        <v/>
      </c>
      <c r="N208" s="145" t="str">
        <f>IFERROR(IF(B208&lt;&gt;"",M208/IF(OR('Schritt 2a Wärmeverbr. Kat. 1-4'!D208="Bad - Freibad &lt; 1000 m2 Beckenfläche",'Schritt 2a Wärmeverbr. Kat. 1-4'!D208="Bad - Freibad 1000-2000 m2 Beckenfläche",'Schritt 2a Wärmeverbr. Kat. 1-4'!D208="Bad - Freibad &gt;2000 m2 Beckenfläche"),'Schritt 2a Wärmeverbr. Kat. 1-4'!G208,'Schritt 2a Wärmeverbr. Kat. 1-4'!F208),""),"")</f>
        <v/>
      </c>
      <c r="O208" s="101" t="str">
        <f>IFERROR(IF(OR('Schritt 2a Wärmeverbr. Kat. 1-4'!D208="",M208="",N208=""),"",$N208/VLOOKUP('Schritt 2a Wärmeverbr. Kat. 1-4'!D208,Gebäudekat.!$C$6:$E$72,3,FALSE)-1),"")</f>
        <v/>
      </c>
      <c r="P208" t="str">
        <f>IFERROR(VLOOKUP('Schritt 2b Stromverbr. Kat. 1-4'!$C208,Gebäudekat.!$C$6:$G$72,5,FALSE),"")</f>
        <v/>
      </c>
      <c r="Q208" t="str">
        <f>IF('Schritt 2b Stromverbr. Kat. 1-4'!L208&lt;&gt;"",1,"")</f>
        <v/>
      </c>
      <c r="R208" t="str">
        <f t="shared" si="8"/>
        <v/>
      </c>
    </row>
    <row r="209" spans="1:18" x14ac:dyDescent="0.25">
      <c r="A209" s="433">
        <f>'Schritt 2a Wärmeverbr. Kat. 1-4'!A209</f>
        <v>200</v>
      </c>
      <c r="B209" s="8" t="str">
        <f>IF('Schritt 2a Wärmeverbr. Kat. 1-4'!C209=0,"",'Schritt 2a Wärmeverbr. Kat. 1-4'!C209)</f>
        <v/>
      </c>
      <c r="C209" s="434" t="str">
        <f>IF('Schritt 2a Wärmeverbr. Kat. 1-4'!D209=0,"",'Schritt 2a Wärmeverbr. Kat. 1-4'!D209)</f>
        <v/>
      </c>
      <c r="D209" s="424"/>
      <c r="E209" s="61"/>
      <c r="F209" s="503"/>
      <c r="G209" s="425"/>
      <c r="H209" s="424"/>
      <c r="I209" s="55"/>
      <c r="J209" s="108"/>
      <c r="K209" s="108"/>
      <c r="L209" s="132"/>
      <c r="M209" s="142" t="str">
        <f t="shared" si="9"/>
        <v/>
      </c>
      <c r="N209" s="145" t="str">
        <f>IFERROR(IF(B209&lt;&gt;"",M209/IF(OR('Schritt 2a Wärmeverbr. Kat. 1-4'!D209="Bad - Freibad &lt; 1000 m2 Beckenfläche",'Schritt 2a Wärmeverbr. Kat. 1-4'!D209="Bad - Freibad 1000-2000 m2 Beckenfläche",'Schritt 2a Wärmeverbr. Kat. 1-4'!D209="Bad - Freibad &gt;2000 m2 Beckenfläche"),'Schritt 2a Wärmeverbr. Kat. 1-4'!G209,'Schritt 2a Wärmeverbr. Kat. 1-4'!F209),""),"")</f>
        <v/>
      </c>
      <c r="O209" s="101" t="str">
        <f>IFERROR(IF(OR('Schritt 2a Wärmeverbr. Kat. 1-4'!D209="",M209="",N209=""),"",$N209/VLOOKUP('Schritt 2a Wärmeverbr. Kat. 1-4'!D209,Gebäudekat.!$C$6:$E$72,3,FALSE)-1),"")</f>
        <v/>
      </c>
      <c r="P209" t="str">
        <f>IFERROR(VLOOKUP('Schritt 2b Stromverbr. Kat. 1-4'!$C209,Gebäudekat.!$C$6:$G$72,5,FALSE),"")</f>
        <v/>
      </c>
      <c r="Q209" t="str">
        <f>IF('Schritt 2b Stromverbr. Kat. 1-4'!L209&lt;&gt;"",1,"")</f>
        <v/>
      </c>
      <c r="R209" t="str">
        <f t="shared" si="8"/>
        <v/>
      </c>
    </row>
    <row r="210" spans="1:18" x14ac:dyDescent="0.25">
      <c r="A210" s="433">
        <f>'Schritt 2a Wärmeverbr. Kat. 1-4'!A210</f>
        <v>201</v>
      </c>
      <c r="B210" s="8" t="str">
        <f>IF('Schritt 2a Wärmeverbr. Kat. 1-4'!C210=0,"",'Schritt 2a Wärmeverbr. Kat. 1-4'!C210)</f>
        <v/>
      </c>
      <c r="C210" s="434" t="str">
        <f>IF('Schritt 2a Wärmeverbr. Kat. 1-4'!D210=0,"",'Schritt 2a Wärmeverbr. Kat. 1-4'!D210)</f>
        <v/>
      </c>
      <c r="D210" s="424"/>
      <c r="E210" s="61"/>
      <c r="F210" s="503"/>
      <c r="G210" s="425"/>
      <c r="H210" s="424"/>
      <c r="I210" s="55"/>
      <c r="J210" s="108"/>
      <c r="K210" s="108"/>
      <c r="L210" s="132"/>
      <c r="M210" s="142" t="str">
        <f t="shared" si="9"/>
        <v/>
      </c>
      <c r="N210" s="145" t="str">
        <f>IFERROR(IF(B210&lt;&gt;"",M210/IF(OR('Schritt 2a Wärmeverbr. Kat. 1-4'!D210="Bad - Freibad &lt; 1000 m2 Beckenfläche",'Schritt 2a Wärmeverbr. Kat. 1-4'!D210="Bad - Freibad 1000-2000 m2 Beckenfläche",'Schritt 2a Wärmeverbr. Kat. 1-4'!D210="Bad - Freibad &gt;2000 m2 Beckenfläche"),'Schritt 2a Wärmeverbr. Kat. 1-4'!G210,'Schritt 2a Wärmeverbr. Kat. 1-4'!F210),""),"")</f>
        <v/>
      </c>
      <c r="O210" s="101" t="str">
        <f>IFERROR(IF(OR('Schritt 2a Wärmeverbr. Kat. 1-4'!D210="",M210="",N210=""),"",$N210/VLOOKUP('Schritt 2a Wärmeverbr. Kat. 1-4'!D210,Gebäudekat.!$C$6:$E$72,3,FALSE)-1),"")</f>
        <v/>
      </c>
      <c r="P210" t="str">
        <f>IFERROR(VLOOKUP('Schritt 2b Stromverbr. Kat. 1-4'!$C210,Gebäudekat.!$C$6:$G$72,5,FALSE),"")</f>
        <v/>
      </c>
      <c r="Q210" t="str">
        <f>IF('Schritt 2b Stromverbr. Kat. 1-4'!L210&lt;&gt;"",1,"")</f>
        <v/>
      </c>
      <c r="R210" t="str">
        <f t="shared" si="8"/>
        <v/>
      </c>
    </row>
    <row r="211" spans="1:18" x14ac:dyDescent="0.25">
      <c r="A211" s="433">
        <f>'Schritt 2a Wärmeverbr. Kat. 1-4'!A211</f>
        <v>202</v>
      </c>
      <c r="B211" s="8" t="str">
        <f>IF('Schritt 2a Wärmeverbr. Kat. 1-4'!C211=0,"",'Schritt 2a Wärmeverbr. Kat. 1-4'!C211)</f>
        <v/>
      </c>
      <c r="C211" s="434" t="str">
        <f>IF('Schritt 2a Wärmeverbr. Kat. 1-4'!D211=0,"",'Schritt 2a Wärmeverbr. Kat. 1-4'!D211)</f>
        <v/>
      </c>
      <c r="D211" s="424"/>
      <c r="E211" s="61"/>
      <c r="F211" s="503"/>
      <c r="G211" s="425"/>
      <c r="H211" s="424"/>
      <c r="I211" s="55"/>
      <c r="J211" s="108"/>
      <c r="K211" s="108"/>
      <c r="L211" s="132"/>
      <c r="M211" s="142" t="str">
        <f t="shared" si="9"/>
        <v/>
      </c>
      <c r="N211" s="145" t="str">
        <f>IFERROR(IF(B211&lt;&gt;"",M211/IF(OR('Schritt 2a Wärmeverbr. Kat. 1-4'!D211="Bad - Freibad &lt; 1000 m2 Beckenfläche",'Schritt 2a Wärmeverbr. Kat. 1-4'!D211="Bad - Freibad 1000-2000 m2 Beckenfläche",'Schritt 2a Wärmeverbr. Kat. 1-4'!D211="Bad - Freibad &gt;2000 m2 Beckenfläche"),'Schritt 2a Wärmeverbr. Kat. 1-4'!G211,'Schritt 2a Wärmeverbr. Kat. 1-4'!F211),""),"")</f>
        <v/>
      </c>
      <c r="O211" s="101" t="str">
        <f>IFERROR(IF(OR('Schritt 2a Wärmeverbr. Kat. 1-4'!D211="",M211="",N211=""),"",$N211/VLOOKUP('Schritt 2a Wärmeverbr. Kat. 1-4'!D211,Gebäudekat.!$C$6:$E$72,3,FALSE)-1),"")</f>
        <v/>
      </c>
      <c r="P211" t="str">
        <f>IFERROR(VLOOKUP('Schritt 2b Stromverbr. Kat. 1-4'!$C211,Gebäudekat.!$C$6:$G$72,5,FALSE),"")</f>
        <v/>
      </c>
      <c r="Q211" t="str">
        <f>IF('Schritt 2b Stromverbr. Kat. 1-4'!L211&lt;&gt;"",1,"")</f>
        <v/>
      </c>
      <c r="R211" t="str">
        <f t="shared" si="8"/>
        <v/>
      </c>
    </row>
    <row r="212" spans="1:18" x14ac:dyDescent="0.25">
      <c r="A212" s="433">
        <f>'Schritt 2a Wärmeverbr. Kat. 1-4'!A212</f>
        <v>203</v>
      </c>
      <c r="B212" s="8" t="str">
        <f>IF('Schritt 2a Wärmeverbr. Kat. 1-4'!C212=0,"",'Schritt 2a Wärmeverbr. Kat. 1-4'!C212)</f>
        <v/>
      </c>
      <c r="C212" s="434" t="str">
        <f>IF('Schritt 2a Wärmeverbr. Kat. 1-4'!D212=0,"",'Schritt 2a Wärmeverbr. Kat. 1-4'!D212)</f>
        <v/>
      </c>
      <c r="D212" s="424"/>
      <c r="E212" s="61"/>
      <c r="F212" s="503"/>
      <c r="G212" s="425"/>
      <c r="H212" s="424"/>
      <c r="I212" s="55"/>
      <c r="J212" s="108"/>
      <c r="K212" s="108"/>
      <c r="L212" s="132"/>
      <c r="M212" s="142" t="str">
        <f t="shared" si="9"/>
        <v/>
      </c>
      <c r="N212" s="145" t="str">
        <f>IFERROR(IF(B212&lt;&gt;"",M212/IF(OR('Schritt 2a Wärmeverbr. Kat. 1-4'!D212="Bad - Freibad &lt; 1000 m2 Beckenfläche",'Schritt 2a Wärmeverbr. Kat. 1-4'!D212="Bad - Freibad 1000-2000 m2 Beckenfläche",'Schritt 2a Wärmeverbr. Kat. 1-4'!D212="Bad - Freibad &gt;2000 m2 Beckenfläche"),'Schritt 2a Wärmeverbr. Kat. 1-4'!G212,'Schritt 2a Wärmeverbr. Kat. 1-4'!F212),""),"")</f>
        <v/>
      </c>
      <c r="O212" s="101" t="str">
        <f>IFERROR(IF(OR('Schritt 2a Wärmeverbr. Kat. 1-4'!D212="",M212="",N212=""),"",$N212/VLOOKUP('Schritt 2a Wärmeverbr. Kat. 1-4'!D212,Gebäudekat.!$C$6:$E$72,3,FALSE)-1),"")</f>
        <v/>
      </c>
      <c r="P212" t="str">
        <f>IFERROR(VLOOKUP('Schritt 2b Stromverbr. Kat. 1-4'!$C212,Gebäudekat.!$C$6:$G$72,5,FALSE),"")</f>
        <v/>
      </c>
      <c r="Q212" t="str">
        <f>IF('Schritt 2b Stromverbr. Kat. 1-4'!L212&lt;&gt;"",1,"")</f>
        <v/>
      </c>
      <c r="R212" t="str">
        <f t="shared" si="8"/>
        <v/>
      </c>
    </row>
    <row r="213" spans="1:18" x14ac:dyDescent="0.25">
      <c r="A213" s="433">
        <f>'Schritt 2a Wärmeverbr. Kat. 1-4'!A213</f>
        <v>204</v>
      </c>
      <c r="B213" s="8" t="str">
        <f>IF('Schritt 2a Wärmeverbr. Kat. 1-4'!C213=0,"",'Schritt 2a Wärmeverbr. Kat. 1-4'!C213)</f>
        <v/>
      </c>
      <c r="C213" s="434" t="str">
        <f>IF('Schritt 2a Wärmeverbr. Kat. 1-4'!D213=0,"",'Schritt 2a Wärmeverbr. Kat. 1-4'!D213)</f>
        <v/>
      </c>
      <c r="D213" s="424"/>
      <c r="E213" s="61"/>
      <c r="F213" s="503"/>
      <c r="G213" s="425"/>
      <c r="H213" s="424"/>
      <c r="I213" s="55"/>
      <c r="J213" s="108"/>
      <c r="K213" s="108"/>
      <c r="L213" s="132"/>
      <c r="M213" s="142" t="str">
        <f t="shared" si="9"/>
        <v/>
      </c>
      <c r="N213" s="145" t="str">
        <f>IFERROR(IF(B213&lt;&gt;"",M213/IF(OR('Schritt 2a Wärmeverbr. Kat. 1-4'!D213="Bad - Freibad &lt; 1000 m2 Beckenfläche",'Schritt 2a Wärmeverbr. Kat. 1-4'!D213="Bad - Freibad 1000-2000 m2 Beckenfläche",'Schritt 2a Wärmeverbr. Kat. 1-4'!D213="Bad - Freibad &gt;2000 m2 Beckenfläche"),'Schritt 2a Wärmeverbr. Kat. 1-4'!G213,'Schritt 2a Wärmeverbr. Kat. 1-4'!F213),""),"")</f>
        <v/>
      </c>
      <c r="O213" s="101" t="str">
        <f>IFERROR(IF(OR('Schritt 2a Wärmeverbr. Kat. 1-4'!D213="",M213="",N213=""),"",$N213/VLOOKUP('Schritt 2a Wärmeverbr. Kat. 1-4'!D213,Gebäudekat.!$C$6:$E$72,3,FALSE)-1),"")</f>
        <v/>
      </c>
      <c r="P213" t="str">
        <f>IFERROR(VLOOKUP('Schritt 2b Stromverbr. Kat. 1-4'!$C213,Gebäudekat.!$C$6:$G$72,5,FALSE),"")</f>
        <v/>
      </c>
      <c r="Q213" t="str">
        <f>IF('Schritt 2b Stromverbr. Kat. 1-4'!L213&lt;&gt;"",1,"")</f>
        <v/>
      </c>
      <c r="R213" t="str">
        <f t="shared" si="8"/>
        <v/>
      </c>
    </row>
    <row r="214" spans="1:18" x14ac:dyDescent="0.25">
      <c r="A214" s="433">
        <f>'Schritt 2a Wärmeverbr. Kat. 1-4'!A214</f>
        <v>205</v>
      </c>
      <c r="B214" s="8" t="str">
        <f>IF('Schritt 2a Wärmeverbr. Kat. 1-4'!C214=0,"",'Schritt 2a Wärmeverbr. Kat. 1-4'!C214)</f>
        <v/>
      </c>
      <c r="C214" s="434" t="str">
        <f>IF('Schritt 2a Wärmeverbr. Kat. 1-4'!D214=0,"",'Schritt 2a Wärmeverbr. Kat. 1-4'!D214)</f>
        <v/>
      </c>
      <c r="D214" s="424"/>
      <c r="E214" s="61"/>
      <c r="F214" s="503"/>
      <c r="G214" s="425"/>
      <c r="H214" s="424"/>
      <c r="I214" s="55"/>
      <c r="J214" s="108"/>
      <c r="K214" s="108"/>
      <c r="L214" s="132"/>
      <c r="M214" s="142" t="str">
        <f t="shared" si="9"/>
        <v/>
      </c>
      <c r="N214" s="145" t="str">
        <f>IFERROR(IF(B214&lt;&gt;"",M214/IF(OR('Schritt 2a Wärmeverbr. Kat. 1-4'!D214="Bad - Freibad &lt; 1000 m2 Beckenfläche",'Schritt 2a Wärmeverbr. Kat. 1-4'!D214="Bad - Freibad 1000-2000 m2 Beckenfläche",'Schritt 2a Wärmeverbr. Kat. 1-4'!D214="Bad - Freibad &gt;2000 m2 Beckenfläche"),'Schritt 2a Wärmeverbr. Kat. 1-4'!G214,'Schritt 2a Wärmeverbr. Kat. 1-4'!F214),""),"")</f>
        <v/>
      </c>
      <c r="O214" s="101" t="str">
        <f>IFERROR(IF(OR('Schritt 2a Wärmeverbr. Kat. 1-4'!D214="",M214="",N214=""),"",$N214/VLOOKUP('Schritt 2a Wärmeverbr. Kat. 1-4'!D214,Gebäudekat.!$C$6:$E$72,3,FALSE)-1),"")</f>
        <v/>
      </c>
      <c r="P214" t="str">
        <f>IFERROR(VLOOKUP('Schritt 2b Stromverbr. Kat. 1-4'!$C214,Gebäudekat.!$C$6:$G$72,5,FALSE),"")</f>
        <v/>
      </c>
      <c r="Q214" t="str">
        <f>IF('Schritt 2b Stromverbr. Kat. 1-4'!L214&lt;&gt;"",1,"")</f>
        <v/>
      </c>
      <c r="R214" t="str">
        <f t="shared" si="8"/>
        <v/>
      </c>
    </row>
    <row r="215" spans="1:18" x14ac:dyDescent="0.25">
      <c r="A215" s="433">
        <f>'Schritt 2a Wärmeverbr. Kat. 1-4'!A215</f>
        <v>206</v>
      </c>
      <c r="B215" s="8" t="str">
        <f>IF('Schritt 2a Wärmeverbr. Kat. 1-4'!C215=0,"",'Schritt 2a Wärmeverbr. Kat. 1-4'!C215)</f>
        <v/>
      </c>
      <c r="C215" s="434" t="str">
        <f>IF('Schritt 2a Wärmeverbr. Kat. 1-4'!D215=0,"",'Schritt 2a Wärmeverbr. Kat. 1-4'!D215)</f>
        <v/>
      </c>
      <c r="D215" s="424"/>
      <c r="E215" s="61"/>
      <c r="F215" s="503"/>
      <c r="G215" s="425"/>
      <c r="H215" s="424"/>
      <c r="I215" s="55"/>
      <c r="J215" s="108"/>
      <c r="K215" s="108"/>
      <c r="L215" s="132"/>
      <c r="M215" s="142" t="str">
        <f t="shared" si="9"/>
        <v/>
      </c>
      <c r="N215" s="145" t="str">
        <f>IFERROR(IF(B215&lt;&gt;"",M215/IF(OR('Schritt 2a Wärmeverbr. Kat. 1-4'!D215="Bad - Freibad &lt; 1000 m2 Beckenfläche",'Schritt 2a Wärmeverbr. Kat. 1-4'!D215="Bad - Freibad 1000-2000 m2 Beckenfläche",'Schritt 2a Wärmeverbr. Kat. 1-4'!D215="Bad - Freibad &gt;2000 m2 Beckenfläche"),'Schritt 2a Wärmeverbr. Kat. 1-4'!G215,'Schritt 2a Wärmeverbr. Kat. 1-4'!F215),""),"")</f>
        <v/>
      </c>
      <c r="O215" s="101" t="str">
        <f>IFERROR(IF(OR('Schritt 2a Wärmeverbr. Kat. 1-4'!D215="",M215="",N215=""),"",$N215/VLOOKUP('Schritt 2a Wärmeverbr. Kat. 1-4'!D215,Gebäudekat.!$C$6:$E$72,3,FALSE)-1),"")</f>
        <v/>
      </c>
      <c r="P215" t="str">
        <f>IFERROR(VLOOKUP('Schritt 2b Stromverbr. Kat. 1-4'!$C215,Gebäudekat.!$C$6:$G$72,5,FALSE),"")</f>
        <v/>
      </c>
      <c r="Q215" t="str">
        <f>IF('Schritt 2b Stromverbr. Kat. 1-4'!L215&lt;&gt;"",1,"")</f>
        <v/>
      </c>
      <c r="R215" t="str">
        <f t="shared" si="8"/>
        <v/>
      </c>
    </row>
    <row r="216" spans="1:18" x14ac:dyDescent="0.25">
      <c r="A216" s="433">
        <f>'Schritt 2a Wärmeverbr. Kat. 1-4'!A216</f>
        <v>207</v>
      </c>
      <c r="B216" s="8" t="str">
        <f>IF('Schritt 2a Wärmeverbr. Kat. 1-4'!C216=0,"",'Schritt 2a Wärmeverbr. Kat. 1-4'!C216)</f>
        <v/>
      </c>
      <c r="C216" s="434" t="str">
        <f>IF('Schritt 2a Wärmeverbr. Kat. 1-4'!D216=0,"",'Schritt 2a Wärmeverbr. Kat. 1-4'!D216)</f>
        <v/>
      </c>
      <c r="D216" s="424"/>
      <c r="E216" s="61"/>
      <c r="F216" s="503"/>
      <c r="G216" s="425"/>
      <c r="H216" s="424"/>
      <c r="I216" s="55"/>
      <c r="J216" s="108"/>
      <c r="K216" s="108"/>
      <c r="L216" s="132"/>
      <c r="M216" s="142" t="str">
        <f t="shared" si="9"/>
        <v/>
      </c>
      <c r="N216" s="145" t="str">
        <f>IFERROR(IF(B216&lt;&gt;"",M216/IF(OR('Schritt 2a Wärmeverbr. Kat. 1-4'!D216="Bad - Freibad &lt; 1000 m2 Beckenfläche",'Schritt 2a Wärmeverbr. Kat. 1-4'!D216="Bad - Freibad 1000-2000 m2 Beckenfläche",'Schritt 2a Wärmeverbr. Kat. 1-4'!D216="Bad - Freibad &gt;2000 m2 Beckenfläche"),'Schritt 2a Wärmeverbr. Kat. 1-4'!G216,'Schritt 2a Wärmeverbr. Kat. 1-4'!F216),""),"")</f>
        <v/>
      </c>
      <c r="O216" s="101" t="str">
        <f>IFERROR(IF(OR('Schritt 2a Wärmeverbr. Kat. 1-4'!D216="",M216="",N216=""),"",$N216/VLOOKUP('Schritt 2a Wärmeverbr. Kat. 1-4'!D216,Gebäudekat.!$C$6:$E$72,3,FALSE)-1),"")</f>
        <v/>
      </c>
      <c r="P216" t="str">
        <f>IFERROR(VLOOKUP('Schritt 2b Stromverbr. Kat. 1-4'!$C216,Gebäudekat.!$C$6:$G$72,5,FALSE),"")</f>
        <v/>
      </c>
      <c r="Q216" t="str">
        <f>IF('Schritt 2b Stromverbr. Kat. 1-4'!L216&lt;&gt;"",1,"")</f>
        <v/>
      </c>
      <c r="R216" t="str">
        <f t="shared" si="8"/>
        <v/>
      </c>
    </row>
    <row r="217" spans="1:18" x14ac:dyDescent="0.25">
      <c r="A217" s="433">
        <f>'Schritt 2a Wärmeverbr. Kat. 1-4'!A217</f>
        <v>208</v>
      </c>
      <c r="B217" s="8" t="str">
        <f>IF('Schritt 2a Wärmeverbr. Kat. 1-4'!C217=0,"",'Schritt 2a Wärmeverbr. Kat. 1-4'!C217)</f>
        <v/>
      </c>
      <c r="C217" s="434" t="str">
        <f>IF('Schritt 2a Wärmeverbr. Kat. 1-4'!D217=0,"",'Schritt 2a Wärmeverbr. Kat. 1-4'!D217)</f>
        <v/>
      </c>
      <c r="D217" s="424"/>
      <c r="E217" s="61"/>
      <c r="F217" s="503"/>
      <c r="G217" s="425"/>
      <c r="H217" s="424"/>
      <c r="I217" s="55"/>
      <c r="J217" s="108"/>
      <c r="K217" s="108"/>
      <c r="L217" s="132"/>
      <c r="M217" s="142" t="str">
        <f t="shared" si="9"/>
        <v/>
      </c>
      <c r="N217" s="145" t="str">
        <f>IFERROR(IF(B217&lt;&gt;"",M217/IF(OR('Schritt 2a Wärmeverbr. Kat. 1-4'!D217="Bad - Freibad &lt; 1000 m2 Beckenfläche",'Schritt 2a Wärmeverbr. Kat. 1-4'!D217="Bad - Freibad 1000-2000 m2 Beckenfläche",'Schritt 2a Wärmeverbr. Kat. 1-4'!D217="Bad - Freibad &gt;2000 m2 Beckenfläche"),'Schritt 2a Wärmeverbr. Kat. 1-4'!G217,'Schritt 2a Wärmeverbr. Kat. 1-4'!F217),""),"")</f>
        <v/>
      </c>
      <c r="O217" s="101" t="str">
        <f>IFERROR(IF(OR('Schritt 2a Wärmeverbr. Kat. 1-4'!D217="",M217="",N217=""),"",$N217/VLOOKUP('Schritt 2a Wärmeverbr. Kat. 1-4'!D217,Gebäudekat.!$C$6:$E$72,3,FALSE)-1),"")</f>
        <v/>
      </c>
      <c r="P217" t="str">
        <f>IFERROR(VLOOKUP('Schritt 2b Stromverbr. Kat. 1-4'!$C217,Gebäudekat.!$C$6:$G$72,5,FALSE),"")</f>
        <v/>
      </c>
      <c r="Q217" t="str">
        <f>IF('Schritt 2b Stromverbr. Kat. 1-4'!L217&lt;&gt;"",1,"")</f>
        <v/>
      </c>
      <c r="R217" t="str">
        <f t="shared" si="8"/>
        <v/>
      </c>
    </row>
    <row r="218" spans="1:18" x14ac:dyDescent="0.25">
      <c r="A218" s="433">
        <f>'Schritt 2a Wärmeverbr. Kat. 1-4'!A218</f>
        <v>209</v>
      </c>
      <c r="B218" s="8" t="str">
        <f>IF('Schritt 2a Wärmeverbr. Kat. 1-4'!C218=0,"",'Schritt 2a Wärmeverbr. Kat. 1-4'!C218)</f>
        <v/>
      </c>
      <c r="C218" s="434" t="str">
        <f>IF('Schritt 2a Wärmeverbr. Kat. 1-4'!D218=0,"",'Schritt 2a Wärmeverbr. Kat. 1-4'!D218)</f>
        <v/>
      </c>
      <c r="D218" s="424"/>
      <c r="E218" s="61"/>
      <c r="F218" s="503"/>
      <c r="G218" s="425"/>
      <c r="H218" s="424"/>
      <c r="I218" s="55"/>
      <c r="J218" s="108"/>
      <c r="K218" s="108"/>
      <c r="L218" s="132"/>
      <c r="M218" s="142" t="str">
        <f t="shared" si="9"/>
        <v/>
      </c>
      <c r="N218" s="145" t="str">
        <f>IFERROR(IF(B218&lt;&gt;"",M218/IF(OR('Schritt 2a Wärmeverbr. Kat. 1-4'!D218="Bad - Freibad &lt; 1000 m2 Beckenfläche",'Schritt 2a Wärmeverbr. Kat. 1-4'!D218="Bad - Freibad 1000-2000 m2 Beckenfläche",'Schritt 2a Wärmeverbr. Kat. 1-4'!D218="Bad - Freibad &gt;2000 m2 Beckenfläche"),'Schritt 2a Wärmeverbr. Kat. 1-4'!G218,'Schritt 2a Wärmeverbr. Kat. 1-4'!F218),""),"")</f>
        <v/>
      </c>
      <c r="O218" s="101" t="str">
        <f>IFERROR(IF(OR('Schritt 2a Wärmeverbr. Kat. 1-4'!D218="",M218="",N218=""),"",$N218/VLOOKUP('Schritt 2a Wärmeverbr. Kat. 1-4'!D218,Gebäudekat.!$C$6:$E$72,3,FALSE)-1),"")</f>
        <v/>
      </c>
      <c r="P218" t="str">
        <f>IFERROR(VLOOKUP('Schritt 2b Stromverbr. Kat. 1-4'!$C218,Gebäudekat.!$C$6:$G$72,5,FALSE),"")</f>
        <v/>
      </c>
      <c r="Q218" t="str">
        <f>IF('Schritt 2b Stromverbr. Kat. 1-4'!L218&lt;&gt;"",1,"")</f>
        <v/>
      </c>
      <c r="R218" t="str">
        <f t="shared" si="8"/>
        <v/>
      </c>
    </row>
    <row r="219" spans="1:18" x14ac:dyDescent="0.25">
      <c r="A219" s="433">
        <f>'Schritt 2a Wärmeverbr. Kat. 1-4'!A219</f>
        <v>210</v>
      </c>
      <c r="B219" s="8" t="str">
        <f>IF('Schritt 2a Wärmeverbr. Kat. 1-4'!C219=0,"",'Schritt 2a Wärmeverbr. Kat. 1-4'!C219)</f>
        <v/>
      </c>
      <c r="C219" s="434" t="str">
        <f>IF('Schritt 2a Wärmeverbr. Kat. 1-4'!D219=0,"",'Schritt 2a Wärmeverbr. Kat. 1-4'!D219)</f>
        <v/>
      </c>
      <c r="D219" s="424"/>
      <c r="E219" s="61"/>
      <c r="F219" s="503"/>
      <c r="G219" s="425"/>
      <c r="H219" s="424"/>
      <c r="I219" s="55"/>
      <c r="J219" s="108"/>
      <c r="K219" s="108"/>
      <c r="L219" s="132"/>
      <c r="M219" s="142" t="str">
        <f t="shared" si="9"/>
        <v/>
      </c>
      <c r="N219" s="145" t="str">
        <f>IFERROR(IF(B219&lt;&gt;"",M219/IF(OR('Schritt 2a Wärmeverbr. Kat. 1-4'!D219="Bad - Freibad &lt; 1000 m2 Beckenfläche",'Schritt 2a Wärmeverbr. Kat. 1-4'!D219="Bad - Freibad 1000-2000 m2 Beckenfläche",'Schritt 2a Wärmeverbr. Kat. 1-4'!D219="Bad - Freibad &gt;2000 m2 Beckenfläche"),'Schritt 2a Wärmeverbr. Kat. 1-4'!G219,'Schritt 2a Wärmeverbr. Kat. 1-4'!F219),""),"")</f>
        <v/>
      </c>
      <c r="O219" s="101" t="str">
        <f>IFERROR(IF(OR('Schritt 2a Wärmeverbr. Kat. 1-4'!D219="",M219="",N219=""),"",$N219/VLOOKUP('Schritt 2a Wärmeverbr. Kat. 1-4'!D219,Gebäudekat.!$C$6:$E$72,3,FALSE)-1),"")</f>
        <v/>
      </c>
      <c r="P219" t="str">
        <f>IFERROR(VLOOKUP('Schritt 2b Stromverbr. Kat. 1-4'!$C219,Gebäudekat.!$C$6:$G$72,5,FALSE),"")</f>
        <v/>
      </c>
      <c r="Q219" t="str">
        <f>IF('Schritt 2b Stromverbr. Kat. 1-4'!L219&lt;&gt;"",1,"")</f>
        <v/>
      </c>
      <c r="R219" t="str">
        <f t="shared" si="8"/>
        <v/>
      </c>
    </row>
    <row r="220" spans="1:18" x14ac:dyDescent="0.25">
      <c r="A220" s="433">
        <f>'Schritt 2a Wärmeverbr. Kat. 1-4'!A220</f>
        <v>211</v>
      </c>
      <c r="B220" s="8" t="str">
        <f>IF('Schritt 2a Wärmeverbr. Kat. 1-4'!C220=0,"",'Schritt 2a Wärmeverbr. Kat. 1-4'!C220)</f>
        <v/>
      </c>
      <c r="C220" s="434" t="str">
        <f>IF('Schritt 2a Wärmeverbr. Kat. 1-4'!D220=0,"",'Schritt 2a Wärmeverbr. Kat. 1-4'!D220)</f>
        <v/>
      </c>
      <c r="D220" s="424"/>
      <c r="E220" s="61"/>
      <c r="F220" s="503"/>
      <c r="G220" s="425"/>
      <c r="H220" s="424"/>
      <c r="I220" s="55"/>
      <c r="J220" s="108"/>
      <c r="K220" s="108"/>
      <c r="L220" s="132"/>
      <c r="M220" s="142" t="str">
        <f t="shared" si="9"/>
        <v/>
      </c>
      <c r="N220" s="145" t="str">
        <f>IFERROR(IF(B220&lt;&gt;"",M220/IF(OR('Schritt 2a Wärmeverbr. Kat. 1-4'!D220="Bad - Freibad &lt; 1000 m2 Beckenfläche",'Schritt 2a Wärmeverbr. Kat. 1-4'!D220="Bad - Freibad 1000-2000 m2 Beckenfläche",'Schritt 2a Wärmeverbr. Kat. 1-4'!D220="Bad - Freibad &gt;2000 m2 Beckenfläche"),'Schritt 2a Wärmeverbr. Kat. 1-4'!G220,'Schritt 2a Wärmeverbr. Kat. 1-4'!F220),""),"")</f>
        <v/>
      </c>
      <c r="O220" s="101" t="str">
        <f>IFERROR(IF(OR('Schritt 2a Wärmeverbr. Kat. 1-4'!D220="",M220="",N220=""),"",$N220/VLOOKUP('Schritt 2a Wärmeverbr. Kat. 1-4'!D220,Gebäudekat.!$C$6:$E$72,3,FALSE)-1),"")</f>
        <v/>
      </c>
      <c r="P220" t="str">
        <f>IFERROR(VLOOKUP('Schritt 2b Stromverbr. Kat. 1-4'!$C220,Gebäudekat.!$C$6:$G$72,5,FALSE),"")</f>
        <v/>
      </c>
      <c r="Q220" t="str">
        <f>IF('Schritt 2b Stromverbr. Kat. 1-4'!L220&lt;&gt;"",1,"")</f>
        <v/>
      </c>
      <c r="R220" t="str">
        <f t="shared" si="8"/>
        <v/>
      </c>
    </row>
    <row r="221" spans="1:18" x14ac:dyDescent="0.25">
      <c r="A221" s="433">
        <f>'Schritt 2a Wärmeverbr. Kat. 1-4'!A221</f>
        <v>212</v>
      </c>
      <c r="B221" s="8" t="str">
        <f>IF('Schritt 2a Wärmeverbr. Kat. 1-4'!C221=0,"",'Schritt 2a Wärmeverbr. Kat. 1-4'!C221)</f>
        <v/>
      </c>
      <c r="C221" s="434" t="str">
        <f>IF('Schritt 2a Wärmeverbr. Kat. 1-4'!D221=0,"",'Schritt 2a Wärmeverbr. Kat. 1-4'!D221)</f>
        <v/>
      </c>
      <c r="D221" s="424"/>
      <c r="E221" s="61"/>
      <c r="F221" s="503"/>
      <c r="G221" s="425"/>
      <c r="H221" s="424"/>
      <c r="I221" s="55"/>
      <c r="J221" s="108"/>
      <c r="K221" s="108"/>
      <c r="L221" s="132"/>
      <c r="M221" s="142" t="str">
        <f t="shared" si="9"/>
        <v/>
      </c>
      <c r="N221" s="145" t="str">
        <f>IFERROR(IF(B221&lt;&gt;"",M221/IF(OR('Schritt 2a Wärmeverbr. Kat. 1-4'!D221="Bad - Freibad &lt; 1000 m2 Beckenfläche",'Schritt 2a Wärmeverbr. Kat. 1-4'!D221="Bad - Freibad 1000-2000 m2 Beckenfläche",'Schritt 2a Wärmeverbr. Kat. 1-4'!D221="Bad - Freibad &gt;2000 m2 Beckenfläche"),'Schritt 2a Wärmeverbr. Kat. 1-4'!G221,'Schritt 2a Wärmeverbr. Kat. 1-4'!F221),""),"")</f>
        <v/>
      </c>
      <c r="O221" s="101" t="str">
        <f>IFERROR(IF(OR('Schritt 2a Wärmeverbr. Kat. 1-4'!D221="",M221="",N221=""),"",$N221/VLOOKUP('Schritt 2a Wärmeverbr. Kat. 1-4'!D221,Gebäudekat.!$C$6:$E$72,3,FALSE)-1),"")</f>
        <v/>
      </c>
      <c r="P221" t="str">
        <f>IFERROR(VLOOKUP('Schritt 2b Stromverbr. Kat. 1-4'!$C221,Gebäudekat.!$C$6:$G$72,5,FALSE),"")</f>
        <v/>
      </c>
      <c r="Q221" t="str">
        <f>IF('Schritt 2b Stromverbr. Kat. 1-4'!L221&lt;&gt;"",1,"")</f>
        <v/>
      </c>
      <c r="R221" t="str">
        <f t="shared" si="8"/>
        <v/>
      </c>
    </row>
    <row r="222" spans="1:18" x14ac:dyDescent="0.25">
      <c r="A222" s="433">
        <f>'Schritt 2a Wärmeverbr. Kat. 1-4'!A222</f>
        <v>213</v>
      </c>
      <c r="B222" s="8" t="str">
        <f>IF('Schritt 2a Wärmeverbr. Kat. 1-4'!C222=0,"",'Schritt 2a Wärmeverbr. Kat. 1-4'!C222)</f>
        <v/>
      </c>
      <c r="C222" s="434" t="str">
        <f>IF('Schritt 2a Wärmeverbr. Kat. 1-4'!D222=0,"",'Schritt 2a Wärmeverbr. Kat. 1-4'!D222)</f>
        <v/>
      </c>
      <c r="D222" s="424"/>
      <c r="E222" s="61"/>
      <c r="F222" s="503"/>
      <c r="G222" s="425"/>
      <c r="H222" s="424"/>
      <c r="I222" s="55"/>
      <c r="J222" s="108"/>
      <c r="K222" s="108"/>
      <c r="L222" s="132"/>
      <c r="M222" s="142" t="str">
        <f t="shared" si="9"/>
        <v/>
      </c>
      <c r="N222" s="145" t="str">
        <f>IFERROR(IF(B222&lt;&gt;"",M222/IF(OR('Schritt 2a Wärmeverbr. Kat. 1-4'!D222="Bad - Freibad &lt; 1000 m2 Beckenfläche",'Schritt 2a Wärmeverbr. Kat. 1-4'!D222="Bad - Freibad 1000-2000 m2 Beckenfläche",'Schritt 2a Wärmeverbr. Kat. 1-4'!D222="Bad - Freibad &gt;2000 m2 Beckenfläche"),'Schritt 2a Wärmeverbr. Kat. 1-4'!G222,'Schritt 2a Wärmeverbr. Kat. 1-4'!F222),""),"")</f>
        <v/>
      </c>
      <c r="O222" s="101" t="str">
        <f>IFERROR(IF(OR('Schritt 2a Wärmeverbr. Kat. 1-4'!D222="",M222="",N222=""),"",$N222/VLOOKUP('Schritt 2a Wärmeverbr. Kat. 1-4'!D222,Gebäudekat.!$C$6:$E$72,3,FALSE)-1),"")</f>
        <v/>
      </c>
      <c r="P222" t="str">
        <f>IFERROR(VLOOKUP('Schritt 2b Stromverbr. Kat. 1-4'!$C222,Gebäudekat.!$C$6:$G$72,5,FALSE),"")</f>
        <v/>
      </c>
      <c r="Q222" t="str">
        <f>IF('Schritt 2b Stromverbr. Kat. 1-4'!L222&lt;&gt;"",1,"")</f>
        <v/>
      </c>
      <c r="R222" t="str">
        <f t="shared" si="8"/>
        <v/>
      </c>
    </row>
    <row r="223" spans="1:18" x14ac:dyDescent="0.25">
      <c r="A223" s="433">
        <f>'Schritt 2a Wärmeverbr. Kat. 1-4'!A223</f>
        <v>214</v>
      </c>
      <c r="B223" s="8" t="str">
        <f>IF('Schritt 2a Wärmeverbr. Kat. 1-4'!C223=0,"",'Schritt 2a Wärmeverbr. Kat. 1-4'!C223)</f>
        <v/>
      </c>
      <c r="C223" s="434" t="str">
        <f>IF('Schritt 2a Wärmeverbr. Kat. 1-4'!D223=0,"",'Schritt 2a Wärmeverbr. Kat. 1-4'!D223)</f>
        <v/>
      </c>
      <c r="D223" s="424"/>
      <c r="E223" s="61"/>
      <c r="F223" s="503"/>
      <c r="G223" s="425"/>
      <c r="H223" s="424"/>
      <c r="I223" s="55"/>
      <c r="J223" s="108"/>
      <c r="K223" s="108"/>
      <c r="L223" s="132"/>
      <c r="M223" s="142" t="str">
        <f t="shared" si="9"/>
        <v/>
      </c>
      <c r="N223" s="145" t="str">
        <f>IFERROR(IF(B223&lt;&gt;"",M223/IF(OR('Schritt 2a Wärmeverbr. Kat. 1-4'!D223="Bad - Freibad &lt; 1000 m2 Beckenfläche",'Schritt 2a Wärmeverbr. Kat. 1-4'!D223="Bad - Freibad 1000-2000 m2 Beckenfläche",'Schritt 2a Wärmeverbr. Kat. 1-4'!D223="Bad - Freibad &gt;2000 m2 Beckenfläche"),'Schritt 2a Wärmeverbr. Kat. 1-4'!G223,'Schritt 2a Wärmeverbr. Kat. 1-4'!F223),""),"")</f>
        <v/>
      </c>
      <c r="O223" s="101" t="str">
        <f>IFERROR(IF(OR('Schritt 2a Wärmeverbr. Kat. 1-4'!D223="",M223="",N223=""),"",$N223/VLOOKUP('Schritt 2a Wärmeverbr. Kat. 1-4'!D223,Gebäudekat.!$C$6:$E$72,3,FALSE)-1),"")</f>
        <v/>
      </c>
      <c r="P223" t="str">
        <f>IFERROR(VLOOKUP('Schritt 2b Stromverbr. Kat. 1-4'!$C223,Gebäudekat.!$C$6:$G$72,5,FALSE),"")</f>
        <v/>
      </c>
      <c r="Q223" t="str">
        <f>IF('Schritt 2b Stromverbr. Kat. 1-4'!L223&lt;&gt;"",1,"")</f>
        <v/>
      </c>
      <c r="R223" t="str">
        <f t="shared" si="8"/>
        <v/>
      </c>
    </row>
    <row r="224" spans="1:18" x14ac:dyDescent="0.25">
      <c r="A224" s="433">
        <f>'Schritt 2a Wärmeverbr. Kat. 1-4'!A224</f>
        <v>215</v>
      </c>
      <c r="B224" s="8" t="str">
        <f>IF('Schritt 2a Wärmeverbr. Kat. 1-4'!C224=0,"",'Schritt 2a Wärmeverbr. Kat. 1-4'!C224)</f>
        <v/>
      </c>
      <c r="C224" s="434" t="str">
        <f>IF('Schritt 2a Wärmeverbr. Kat. 1-4'!D224=0,"",'Schritt 2a Wärmeverbr. Kat. 1-4'!D224)</f>
        <v/>
      </c>
      <c r="D224" s="424"/>
      <c r="E224" s="61"/>
      <c r="F224" s="503"/>
      <c r="G224" s="425"/>
      <c r="H224" s="424"/>
      <c r="I224" s="55"/>
      <c r="J224" s="108"/>
      <c r="K224" s="108"/>
      <c r="L224" s="132"/>
      <c r="M224" s="142" t="str">
        <f t="shared" si="9"/>
        <v/>
      </c>
      <c r="N224" s="145" t="str">
        <f>IFERROR(IF(B224&lt;&gt;"",M224/IF(OR('Schritt 2a Wärmeverbr. Kat. 1-4'!D224="Bad - Freibad &lt; 1000 m2 Beckenfläche",'Schritt 2a Wärmeverbr. Kat. 1-4'!D224="Bad - Freibad 1000-2000 m2 Beckenfläche",'Schritt 2a Wärmeverbr. Kat. 1-4'!D224="Bad - Freibad &gt;2000 m2 Beckenfläche"),'Schritt 2a Wärmeverbr. Kat. 1-4'!G224,'Schritt 2a Wärmeverbr. Kat. 1-4'!F224),""),"")</f>
        <v/>
      </c>
      <c r="O224" s="101" t="str">
        <f>IFERROR(IF(OR('Schritt 2a Wärmeverbr. Kat. 1-4'!D224="",M224="",N224=""),"",$N224/VLOOKUP('Schritt 2a Wärmeverbr. Kat. 1-4'!D224,Gebäudekat.!$C$6:$E$72,3,FALSE)-1),"")</f>
        <v/>
      </c>
      <c r="P224" t="str">
        <f>IFERROR(VLOOKUP('Schritt 2b Stromverbr. Kat. 1-4'!$C224,Gebäudekat.!$C$6:$G$72,5,FALSE),"")</f>
        <v/>
      </c>
      <c r="Q224" t="str">
        <f>IF('Schritt 2b Stromverbr. Kat. 1-4'!L224&lt;&gt;"",1,"")</f>
        <v/>
      </c>
      <c r="R224" t="str">
        <f t="shared" si="8"/>
        <v/>
      </c>
    </row>
    <row r="225" spans="1:18" x14ac:dyDescent="0.25">
      <c r="A225" s="433">
        <f>'Schritt 2a Wärmeverbr. Kat. 1-4'!A225</f>
        <v>216</v>
      </c>
      <c r="B225" s="8" t="str">
        <f>IF('Schritt 2a Wärmeverbr. Kat. 1-4'!C225=0,"",'Schritt 2a Wärmeverbr. Kat. 1-4'!C225)</f>
        <v/>
      </c>
      <c r="C225" s="434" t="str">
        <f>IF('Schritt 2a Wärmeverbr. Kat. 1-4'!D225=0,"",'Schritt 2a Wärmeverbr. Kat. 1-4'!D225)</f>
        <v/>
      </c>
      <c r="D225" s="424"/>
      <c r="E225" s="61"/>
      <c r="F225" s="503"/>
      <c r="G225" s="425"/>
      <c r="H225" s="424"/>
      <c r="I225" s="55"/>
      <c r="J225" s="108"/>
      <c r="K225" s="108"/>
      <c r="L225" s="132"/>
      <c r="M225" s="142" t="str">
        <f t="shared" si="9"/>
        <v/>
      </c>
      <c r="N225" s="145" t="str">
        <f>IFERROR(IF(B225&lt;&gt;"",M225/IF(OR('Schritt 2a Wärmeverbr. Kat. 1-4'!D225="Bad - Freibad &lt; 1000 m2 Beckenfläche",'Schritt 2a Wärmeverbr. Kat. 1-4'!D225="Bad - Freibad 1000-2000 m2 Beckenfläche",'Schritt 2a Wärmeverbr. Kat. 1-4'!D225="Bad - Freibad &gt;2000 m2 Beckenfläche"),'Schritt 2a Wärmeverbr. Kat. 1-4'!G225,'Schritt 2a Wärmeverbr. Kat. 1-4'!F225),""),"")</f>
        <v/>
      </c>
      <c r="O225" s="101" t="str">
        <f>IFERROR(IF(OR('Schritt 2a Wärmeverbr. Kat. 1-4'!D225="",M225="",N225=""),"",$N225/VLOOKUP('Schritt 2a Wärmeverbr. Kat. 1-4'!D225,Gebäudekat.!$C$6:$E$72,3,FALSE)-1),"")</f>
        <v/>
      </c>
      <c r="P225" t="str">
        <f>IFERROR(VLOOKUP('Schritt 2b Stromverbr. Kat. 1-4'!$C225,Gebäudekat.!$C$6:$G$72,5,FALSE),"")</f>
        <v/>
      </c>
      <c r="Q225" t="str">
        <f>IF('Schritt 2b Stromverbr. Kat. 1-4'!L225&lt;&gt;"",1,"")</f>
        <v/>
      </c>
      <c r="R225" t="str">
        <f t="shared" si="8"/>
        <v/>
      </c>
    </row>
    <row r="226" spans="1:18" x14ac:dyDescent="0.25">
      <c r="A226" s="433">
        <f>'Schritt 2a Wärmeverbr. Kat. 1-4'!A226</f>
        <v>217</v>
      </c>
      <c r="B226" s="8" t="str">
        <f>IF('Schritt 2a Wärmeverbr. Kat. 1-4'!C226=0,"",'Schritt 2a Wärmeverbr. Kat. 1-4'!C226)</f>
        <v/>
      </c>
      <c r="C226" s="434" t="str">
        <f>IF('Schritt 2a Wärmeverbr. Kat. 1-4'!D226=0,"",'Schritt 2a Wärmeverbr. Kat. 1-4'!D226)</f>
        <v/>
      </c>
      <c r="D226" s="424"/>
      <c r="E226" s="61"/>
      <c r="F226" s="503"/>
      <c r="G226" s="425"/>
      <c r="H226" s="424"/>
      <c r="I226" s="55"/>
      <c r="J226" s="108"/>
      <c r="K226" s="108"/>
      <c r="L226" s="132"/>
      <c r="M226" s="142" t="str">
        <f t="shared" si="9"/>
        <v/>
      </c>
      <c r="N226" s="145" t="str">
        <f>IFERROR(IF(B226&lt;&gt;"",M226/IF(OR('Schritt 2a Wärmeverbr. Kat. 1-4'!D226="Bad - Freibad &lt; 1000 m2 Beckenfläche",'Schritt 2a Wärmeverbr. Kat. 1-4'!D226="Bad - Freibad 1000-2000 m2 Beckenfläche",'Schritt 2a Wärmeverbr. Kat. 1-4'!D226="Bad - Freibad &gt;2000 m2 Beckenfläche"),'Schritt 2a Wärmeverbr. Kat. 1-4'!G226,'Schritt 2a Wärmeverbr. Kat. 1-4'!F226),""),"")</f>
        <v/>
      </c>
      <c r="O226" s="101" t="str">
        <f>IFERROR(IF(OR('Schritt 2a Wärmeverbr. Kat. 1-4'!D226="",M226="",N226=""),"",$N226/VLOOKUP('Schritt 2a Wärmeverbr. Kat. 1-4'!D226,Gebäudekat.!$C$6:$E$72,3,FALSE)-1),"")</f>
        <v/>
      </c>
      <c r="P226" t="str">
        <f>IFERROR(VLOOKUP('Schritt 2b Stromverbr. Kat. 1-4'!$C226,Gebäudekat.!$C$6:$G$72,5,FALSE),"")</f>
        <v/>
      </c>
      <c r="Q226" t="str">
        <f>IF('Schritt 2b Stromverbr. Kat. 1-4'!L226&lt;&gt;"",1,"")</f>
        <v/>
      </c>
      <c r="R226" t="str">
        <f t="shared" si="8"/>
        <v/>
      </c>
    </row>
    <row r="227" spans="1:18" x14ac:dyDescent="0.25">
      <c r="A227" s="433">
        <f>'Schritt 2a Wärmeverbr. Kat. 1-4'!A227</f>
        <v>218</v>
      </c>
      <c r="B227" s="8" t="str">
        <f>IF('Schritt 2a Wärmeverbr. Kat. 1-4'!C227=0,"",'Schritt 2a Wärmeverbr. Kat. 1-4'!C227)</f>
        <v/>
      </c>
      <c r="C227" s="434" t="str">
        <f>IF('Schritt 2a Wärmeverbr. Kat. 1-4'!D227=0,"",'Schritt 2a Wärmeverbr. Kat. 1-4'!D227)</f>
        <v/>
      </c>
      <c r="D227" s="424"/>
      <c r="E227" s="61"/>
      <c r="F227" s="503"/>
      <c r="G227" s="425"/>
      <c r="H227" s="424"/>
      <c r="I227" s="55"/>
      <c r="J227" s="108"/>
      <c r="K227" s="108"/>
      <c r="L227" s="132"/>
      <c r="M227" s="142" t="str">
        <f t="shared" si="9"/>
        <v/>
      </c>
      <c r="N227" s="145" t="str">
        <f>IFERROR(IF(B227&lt;&gt;"",M227/IF(OR('Schritt 2a Wärmeverbr. Kat. 1-4'!D227="Bad - Freibad &lt; 1000 m2 Beckenfläche",'Schritt 2a Wärmeverbr. Kat. 1-4'!D227="Bad - Freibad 1000-2000 m2 Beckenfläche",'Schritt 2a Wärmeverbr. Kat. 1-4'!D227="Bad - Freibad &gt;2000 m2 Beckenfläche"),'Schritt 2a Wärmeverbr. Kat. 1-4'!G227,'Schritt 2a Wärmeverbr. Kat. 1-4'!F227),""),"")</f>
        <v/>
      </c>
      <c r="O227" s="101" t="str">
        <f>IFERROR(IF(OR('Schritt 2a Wärmeverbr. Kat. 1-4'!D227="",M227="",N227=""),"",$N227/VLOOKUP('Schritt 2a Wärmeverbr. Kat. 1-4'!D227,Gebäudekat.!$C$6:$E$72,3,FALSE)-1),"")</f>
        <v/>
      </c>
      <c r="P227" t="str">
        <f>IFERROR(VLOOKUP('Schritt 2b Stromverbr. Kat. 1-4'!$C227,Gebäudekat.!$C$6:$G$72,5,FALSE),"")</f>
        <v/>
      </c>
      <c r="Q227" t="str">
        <f>IF('Schritt 2b Stromverbr. Kat. 1-4'!L227&lt;&gt;"",1,"")</f>
        <v/>
      </c>
      <c r="R227" t="str">
        <f t="shared" si="8"/>
        <v/>
      </c>
    </row>
    <row r="228" spans="1:18" x14ac:dyDescent="0.25">
      <c r="A228" s="433">
        <f>'Schritt 2a Wärmeverbr. Kat. 1-4'!A228</f>
        <v>219</v>
      </c>
      <c r="B228" s="8" t="str">
        <f>IF('Schritt 2a Wärmeverbr. Kat. 1-4'!C228=0,"",'Schritt 2a Wärmeverbr. Kat. 1-4'!C228)</f>
        <v/>
      </c>
      <c r="C228" s="434" t="str">
        <f>IF('Schritt 2a Wärmeverbr. Kat. 1-4'!D228=0,"",'Schritt 2a Wärmeverbr. Kat. 1-4'!D228)</f>
        <v/>
      </c>
      <c r="D228" s="424"/>
      <c r="E228" s="61"/>
      <c r="F228" s="503"/>
      <c r="G228" s="425"/>
      <c r="H228" s="424"/>
      <c r="I228" s="55"/>
      <c r="J228" s="108"/>
      <c r="K228" s="108"/>
      <c r="L228" s="132"/>
      <c r="M228" s="142" t="str">
        <f t="shared" si="9"/>
        <v/>
      </c>
      <c r="N228" s="145" t="str">
        <f>IFERROR(IF(B228&lt;&gt;"",M228/IF(OR('Schritt 2a Wärmeverbr. Kat. 1-4'!D228="Bad - Freibad &lt; 1000 m2 Beckenfläche",'Schritt 2a Wärmeverbr. Kat. 1-4'!D228="Bad - Freibad 1000-2000 m2 Beckenfläche",'Schritt 2a Wärmeverbr. Kat. 1-4'!D228="Bad - Freibad &gt;2000 m2 Beckenfläche"),'Schritt 2a Wärmeverbr. Kat. 1-4'!G228,'Schritt 2a Wärmeverbr. Kat. 1-4'!F228),""),"")</f>
        <v/>
      </c>
      <c r="O228" s="101" t="str">
        <f>IFERROR(IF(OR('Schritt 2a Wärmeverbr. Kat. 1-4'!D228="",M228="",N228=""),"",$N228/VLOOKUP('Schritt 2a Wärmeverbr. Kat. 1-4'!D228,Gebäudekat.!$C$6:$E$72,3,FALSE)-1),"")</f>
        <v/>
      </c>
      <c r="P228" t="str">
        <f>IFERROR(VLOOKUP('Schritt 2b Stromverbr. Kat. 1-4'!$C228,Gebäudekat.!$C$6:$G$72,5,FALSE),"")</f>
        <v/>
      </c>
      <c r="Q228" t="str">
        <f>IF('Schritt 2b Stromverbr. Kat. 1-4'!L228&lt;&gt;"",1,"")</f>
        <v/>
      </c>
      <c r="R228" t="str">
        <f t="shared" si="8"/>
        <v/>
      </c>
    </row>
    <row r="229" spans="1:18" x14ac:dyDescent="0.25">
      <c r="A229" s="433">
        <f>'Schritt 2a Wärmeverbr. Kat. 1-4'!A229</f>
        <v>220</v>
      </c>
      <c r="B229" s="8" t="str">
        <f>IF('Schritt 2a Wärmeverbr. Kat. 1-4'!C229=0,"",'Schritt 2a Wärmeverbr. Kat. 1-4'!C229)</f>
        <v/>
      </c>
      <c r="C229" s="434" t="str">
        <f>IF('Schritt 2a Wärmeverbr. Kat. 1-4'!D229=0,"",'Schritt 2a Wärmeverbr. Kat. 1-4'!D229)</f>
        <v/>
      </c>
      <c r="D229" s="424"/>
      <c r="E229" s="61"/>
      <c r="F229" s="503"/>
      <c r="G229" s="425"/>
      <c r="H229" s="424"/>
      <c r="I229" s="55"/>
      <c r="J229" s="108"/>
      <c r="K229" s="108"/>
      <c r="L229" s="132"/>
      <c r="M229" s="142" t="str">
        <f t="shared" si="9"/>
        <v/>
      </c>
      <c r="N229" s="145" t="str">
        <f>IFERROR(IF(B229&lt;&gt;"",M229/IF(OR('Schritt 2a Wärmeverbr. Kat. 1-4'!D229="Bad - Freibad &lt; 1000 m2 Beckenfläche",'Schritt 2a Wärmeverbr. Kat. 1-4'!D229="Bad - Freibad 1000-2000 m2 Beckenfläche",'Schritt 2a Wärmeverbr. Kat. 1-4'!D229="Bad - Freibad &gt;2000 m2 Beckenfläche"),'Schritt 2a Wärmeverbr. Kat. 1-4'!G229,'Schritt 2a Wärmeverbr. Kat. 1-4'!F229),""),"")</f>
        <v/>
      </c>
      <c r="O229" s="101" t="str">
        <f>IFERROR(IF(OR('Schritt 2a Wärmeverbr. Kat. 1-4'!D229="",M229="",N229=""),"",$N229/VLOOKUP('Schritt 2a Wärmeverbr. Kat. 1-4'!D229,Gebäudekat.!$C$6:$E$72,3,FALSE)-1),"")</f>
        <v/>
      </c>
      <c r="P229" t="str">
        <f>IFERROR(VLOOKUP('Schritt 2b Stromverbr. Kat. 1-4'!$C229,Gebäudekat.!$C$6:$G$72,5,FALSE),"")</f>
        <v/>
      </c>
      <c r="Q229" t="str">
        <f>IF('Schritt 2b Stromverbr. Kat. 1-4'!L229&lt;&gt;"",1,"")</f>
        <v/>
      </c>
      <c r="R229" t="str">
        <f t="shared" si="8"/>
        <v/>
      </c>
    </row>
    <row r="230" spans="1:18" x14ac:dyDescent="0.25">
      <c r="A230" s="433">
        <f>'Schritt 2a Wärmeverbr. Kat. 1-4'!A230</f>
        <v>221</v>
      </c>
      <c r="B230" s="8" t="str">
        <f>IF('Schritt 2a Wärmeverbr. Kat. 1-4'!C230=0,"",'Schritt 2a Wärmeverbr. Kat. 1-4'!C230)</f>
        <v/>
      </c>
      <c r="C230" s="434" t="str">
        <f>IF('Schritt 2a Wärmeverbr. Kat. 1-4'!D230=0,"",'Schritt 2a Wärmeverbr. Kat. 1-4'!D230)</f>
        <v/>
      </c>
      <c r="D230" s="424"/>
      <c r="E230" s="61"/>
      <c r="F230" s="503"/>
      <c r="G230" s="425"/>
      <c r="H230" s="424"/>
      <c r="I230" s="55"/>
      <c r="J230" s="108"/>
      <c r="K230" s="108"/>
      <c r="L230" s="132"/>
      <c r="M230" s="142" t="str">
        <f t="shared" si="9"/>
        <v/>
      </c>
      <c r="N230" s="145" t="str">
        <f>IFERROR(IF(B230&lt;&gt;"",M230/IF(OR('Schritt 2a Wärmeverbr. Kat. 1-4'!D230="Bad - Freibad &lt; 1000 m2 Beckenfläche",'Schritt 2a Wärmeverbr. Kat. 1-4'!D230="Bad - Freibad 1000-2000 m2 Beckenfläche",'Schritt 2a Wärmeverbr. Kat. 1-4'!D230="Bad - Freibad &gt;2000 m2 Beckenfläche"),'Schritt 2a Wärmeverbr. Kat. 1-4'!G230,'Schritt 2a Wärmeverbr. Kat. 1-4'!F230),""),"")</f>
        <v/>
      </c>
      <c r="O230" s="101" t="str">
        <f>IFERROR(IF(OR('Schritt 2a Wärmeverbr. Kat. 1-4'!D230="",M230="",N230=""),"",$N230/VLOOKUP('Schritt 2a Wärmeverbr. Kat. 1-4'!D230,Gebäudekat.!$C$6:$E$72,3,FALSE)-1),"")</f>
        <v/>
      </c>
      <c r="P230" t="str">
        <f>IFERROR(VLOOKUP('Schritt 2b Stromverbr. Kat. 1-4'!$C230,Gebäudekat.!$C$6:$G$72,5,FALSE),"")</f>
        <v/>
      </c>
      <c r="Q230" t="str">
        <f>IF('Schritt 2b Stromverbr. Kat. 1-4'!L230&lt;&gt;"",1,"")</f>
        <v/>
      </c>
      <c r="R230" t="str">
        <f t="shared" si="8"/>
        <v/>
      </c>
    </row>
    <row r="231" spans="1:18" x14ac:dyDescent="0.25">
      <c r="A231" s="433">
        <f>'Schritt 2a Wärmeverbr. Kat. 1-4'!A231</f>
        <v>222</v>
      </c>
      <c r="B231" s="8" t="str">
        <f>IF('Schritt 2a Wärmeverbr. Kat. 1-4'!C231=0,"",'Schritt 2a Wärmeverbr. Kat. 1-4'!C231)</f>
        <v/>
      </c>
      <c r="C231" s="434" t="str">
        <f>IF('Schritt 2a Wärmeverbr. Kat. 1-4'!D231=0,"",'Schritt 2a Wärmeverbr. Kat. 1-4'!D231)</f>
        <v/>
      </c>
      <c r="D231" s="424"/>
      <c r="E231" s="61"/>
      <c r="F231" s="503"/>
      <c r="G231" s="425"/>
      <c r="H231" s="424"/>
      <c r="I231" s="55"/>
      <c r="J231" s="108"/>
      <c r="K231" s="108"/>
      <c r="L231" s="132"/>
      <c r="M231" s="142" t="str">
        <f t="shared" si="9"/>
        <v/>
      </c>
      <c r="N231" s="145" t="str">
        <f>IFERROR(IF(B231&lt;&gt;"",M231/IF(OR('Schritt 2a Wärmeverbr. Kat. 1-4'!D231="Bad - Freibad &lt; 1000 m2 Beckenfläche",'Schritt 2a Wärmeverbr. Kat. 1-4'!D231="Bad - Freibad 1000-2000 m2 Beckenfläche",'Schritt 2a Wärmeverbr. Kat. 1-4'!D231="Bad - Freibad &gt;2000 m2 Beckenfläche"),'Schritt 2a Wärmeverbr. Kat. 1-4'!G231,'Schritt 2a Wärmeverbr. Kat. 1-4'!F231),""),"")</f>
        <v/>
      </c>
      <c r="O231" s="101" t="str">
        <f>IFERROR(IF(OR('Schritt 2a Wärmeverbr. Kat. 1-4'!D231="",M231="",N231=""),"",$N231/VLOOKUP('Schritt 2a Wärmeverbr. Kat. 1-4'!D231,Gebäudekat.!$C$6:$E$72,3,FALSE)-1),"")</f>
        <v/>
      </c>
      <c r="P231" t="str">
        <f>IFERROR(VLOOKUP('Schritt 2b Stromverbr. Kat. 1-4'!$C231,Gebäudekat.!$C$6:$G$72,5,FALSE),"")</f>
        <v/>
      </c>
      <c r="Q231" t="str">
        <f>IF('Schritt 2b Stromverbr. Kat. 1-4'!L231&lt;&gt;"",1,"")</f>
        <v/>
      </c>
      <c r="R231" t="str">
        <f t="shared" si="8"/>
        <v/>
      </c>
    </row>
    <row r="232" spans="1:18" x14ac:dyDescent="0.25">
      <c r="A232" s="433">
        <f>'Schritt 2a Wärmeverbr. Kat. 1-4'!A232</f>
        <v>223</v>
      </c>
      <c r="B232" s="8" t="str">
        <f>IF('Schritt 2a Wärmeverbr. Kat. 1-4'!C232=0,"",'Schritt 2a Wärmeverbr. Kat. 1-4'!C232)</f>
        <v/>
      </c>
      <c r="C232" s="434" t="str">
        <f>IF('Schritt 2a Wärmeverbr. Kat. 1-4'!D232=0,"",'Schritt 2a Wärmeverbr. Kat. 1-4'!D232)</f>
        <v/>
      </c>
      <c r="D232" s="424"/>
      <c r="E232" s="61"/>
      <c r="F232" s="503"/>
      <c r="G232" s="425"/>
      <c r="H232" s="424"/>
      <c r="I232" s="55"/>
      <c r="J232" s="108"/>
      <c r="K232" s="108"/>
      <c r="L232" s="132"/>
      <c r="M232" s="142" t="str">
        <f t="shared" si="9"/>
        <v/>
      </c>
      <c r="N232" s="145" t="str">
        <f>IFERROR(IF(B232&lt;&gt;"",M232/IF(OR('Schritt 2a Wärmeverbr. Kat. 1-4'!D232="Bad - Freibad &lt; 1000 m2 Beckenfläche",'Schritt 2a Wärmeverbr. Kat. 1-4'!D232="Bad - Freibad 1000-2000 m2 Beckenfläche",'Schritt 2a Wärmeverbr. Kat. 1-4'!D232="Bad - Freibad &gt;2000 m2 Beckenfläche"),'Schritt 2a Wärmeverbr. Kat. 1-4'!G232,'Schritt 2a Wärmeverbr. Kat. 1-4'!F232),""),"")</f>
        <v/>
      </c>
      <c r="O232" s="101" t="str">
        <f>IFERROR(IF(OR('Schritt 2a Wärmeverbr. Kat. 1-4'!D232="",M232="",N232=""),"",$N232/VLOOKUP('Schritt 2a Wärmeverbr. Kat. 1-4'!D232,Gebäudekat.!$C$6:$E$72,3,FALSE)-1),"")</f>
        <v/>
      </c>
      <c r="P232" t="str">
        <f>IFERROR(VLOOKUP('Schritt 2b Stromverbr. Kat. 1-4'!$C232,Gebäudekat.!$C$6:$G$72,5,FALSE),"")</f>
        <v/>
      </c>
      <c r="Q232" t="str">
        <f>IF('Schritt 2b Stromverbr. Kat. 1-4'!L232&lt;&gt;"",1,"")</f>
        <v/>
      </c>
      <c r="R232" t="str">
        <f t="shared" si="8"/>
        <v/>
      </c>
    </row>
    <row r="233" spans="1:18" x14ac:dyDescent="0.25">
      <c r="A233" s="433">
        <f>'Schritt 2a Wärmeverbr. Kat. 1-4'!A233</f>
        <v>224</v>
      </c>
      <c r="B233" s="8" t="str">
        <f>IF('Schritt 2a Wärmeverbr. Kat. 1-4'!C233=0,"",'Schritt 2a Wärmeverbr. Kat. 1-4'!C233)</f>
        <v/>
      </c>
      <c r="C233" s="434" t="str">
        <f>IF('Schritt 2a Wärmeverbr. Kat. 1-4'!D233=0,"",'Schritt 2a Wärmeverbr. Kat. 1-4'!D233)</f>
        <v/>
      </c>
      <c r="D233" s="424"/>
      <c r="E233" s="61"/>
      <c r="F233" s="503"/>
      <c r="G233" s="425"/>
      <c r="H233" s="424"/>
      <c r="I233" s="55"/>
      <c r="J233" s="108"/>
      <c r="K233" s="108"/>
      <c r="L233" s="132"/>
      <c r="M233" s="142" t="str">
        <f t="shared" si="9"/>
        <v/>
      </c>
      <c r="N233" s="145" t="str">
        <f>IFERROR(IF(B233&lt;&gt;"",M233/IF(OR('Schritt 2a Wärmeverbr. Kat. 1-4'!D233="Bad - Freibad &lt; 1000 m2 Beckenfläche",'Schritt 2a Wärmeverbr. Kat. 1-4'!D233="Bad - Freibad 1000-2000 m2 Beckenfläche",'Schritt 2a Wärmeverbr. Kat. 1-4'!D233="Bad - Freibad &gt;2000 m2 Beckenfläche"),'Schritt 2a Wärmeverbr. Kat. 1-4'!G233,'Schritt 2a Wärmeverbr. Kat. 1-4'!F233),""),"")</f>
        <v/>
      </c>
      <c r="O233" s="101" t="str">
        <f>IFERROR(IF(OR('Schritt 2a Wärmeverbr. Kat. 1-4'!D233="",M233="",N233=""),"",$N233/VLOOKUP('Schritt 2a Wärmeverbr. Kat. 1-4'!D233,Gebäudekat.!$C$6:$E$72,3,FALSE)-1),"")</f>
        <v/>
      </c>
      <c r="P233" t="str">
        <f>IFERROR(VLOOKUP('Schritt 2b Stromverbr. Kat. 1-4'!$C233,Gebäudekat.!$C$6:$G$72,5,FALSE),"")</f>
        <v/>
      </c>
      <c r="Q233" t="str">
        <f>IF('Schritt 2b Stromverbr. Kat. 1-4'!L233&lt;&gt;"",1,"")</f>
        <v/>
      </c>
      <c r="R233" t="str">
        <f t="shared" si="8"/>
        <v/>
      </c>
    </row>
    <row r="234" spans="1:18" x14ac:dyDescent="0.25">
      <c r="A234" s="433">
        <f>'Schritt 2a Wärmeverbr. Kat. 1-4'!A234</f>
        <v>225</v>
      </c>
      <c r="B234" s="8" t="str">
        <f>IF('Schritt 2a Wärmeverbr. Kat. 1-4'!C234=0,"",'Schritt 2a Wärmeverbr. Kat. 1-4'!C234)</f>
        <v/>
      </c>
      <c r="C234" s="434" t="str">
        <f>IF('Schritt 2a Wärmeverbr. Kat. 1-4'!D234=0,"",'Schritt 2a Wärmeverbr. Kat. 1-4'!D234)</f>
        <v/>
      </c>
      <c r="D234" s="424"/>
      <c r="E234" s="61"/>
      <c r="F234" s="503"/>
      <c r="G234" s="425"/>
      <c r="H234" s="424"/>
      <c r="I234" s="55"/>
      <c r="J234" s="108"/>
      <c r="K234" s="108"/>
      <c r="L234" s="132"/>
      <c r="M234" s="142" t="str">
        <f t="shared" si="9"/>
        <v/>
      </c>
      <c r="N234" s="145" t="str">
        <f>IFERROR(IF(B234&lt;&gt;"",M234/IF(OR('Schritt 2a Wärmeverbr. Kat. 1-4'!D234="Bad - Freibad &lt; 1000 m2 Beckenfläche",'Schritt 2a Wärmeverbr. Kat. 1-4'!D234="Bad - Freibad 1000-2000 m2 Beckenfläche",'Schritt 2a Wärmeverbr. Kat. 1-4'!D234="Bad - Freibad &gt;2000 m2 Beckenfläche"),'Schritt 2a Wärmeverbr. Kat. 1-4'!G234,'Schritt 2a Wärmeverbr. Kat. 1-4'!F234),""),"")</f>
        <v/>
      </c>
      <c r="O234" s="101" t="str">
        <f>IFERROR(IF(OR('Schritt 2a Wärmeverbr. Kat. 1-4'!D234="",M234="",N234=""),"",$N234/VLOOKUP('Schritt 2a Wärmeverbr. Kat. 1-4'!D234,Gebäudekat.!$C$6:$E$72,3,FALSE)-1),"")</f>
        <v/>
      </c>
      <c r="P234" t="str">
        <f>IFERROR(VLOOKUP('Schritt 2b Stromverbr. Kat. 1-4'!$C234,Gebäudekat.!$C$6:$G$72,5,FALSE),"")</f>
        <v/>
      </c>
      <c r="Q234" t="str">
        <f>IF('Schritt 2b Stromverbr. Kat. 1-4'!L234&lt;&gt;"",1,"")</f>
        <v/>
      </c>
      <c r="R234" t="str">
        <f t="shared" si="8"/>
        <v/>
      </c>
    </row>
    <row r="235" spans="1:18" x14ac:dyDescent="0.25">
      <c r="A235" s="433">
        <f>'Schritt 2a Wärmeverbr. Kat. 1-4'!A235</f>
        <v>226</v>
      </c>
      <c r="B235" s="8" t="str">
        <f>IF('Schritt 2a Wärmeverbr. Kat. 1-4'!C235=0,"",'Schritt 2a Wärmeverbr. Kat. 1-4'!C235)</f>
        <v/>
      </c>
      <c r="C235" s="434" t="str">
        <f>IF('Schritt 2a Wärmeverbr. Kat. 1-4'!D235=0,"",'Schritt 2a Wärmeverbr. Kat. 1-4'!D235)</f>
        <v/>
      </c>
      <c r="D235" s="424"/>
      <c r="E235" s="61"/>
      <c r="F235" s="503"/>
      <c r="G235" s="425"/>
      <c r="H235" s="424"/>
      <c r="I235" s="55"/>
      <c r="J235" s="108"/>
      <c r="K235" s="108"/>
      <c r="L235" s="132"/>
      <c r="M235" s="142" t="str">
        <f t="shared" si="9"/>
        <v/>
      </c>
      <c r="N235" s="145" t="str">
        <f>IFERROR(IF(B235&lt;&gt;"",M235/IF(OR('Schritt 2a Wärmeverbr. Kat. 1-4'!D235="Bad - Freibad &lt; 1000 m2 Beckenfläche",'Schritt 2a Wärmeverbr. Kat. 1-4'!D235="Bad - Freibad 1000-2000 m2 Beckenfläche",'Schritt 2a Wärmeverbr. Kat. 1-4'!D235="Bad - Freibad &gt;2000 m2 Beckenfläche"),'Schritt 2a Wärmeverbr. Kat. 1-4'!G235,'Schritt 2a Wärmeverbr. Kat. 1-4'!F235),""),"")</f>
        <v/>
      </c>
      <c r="O235" s="101" t="str">
        <f>IFERROR(IF(OR('Schritt 2a Wärmeverbr. Kat. 1-4'!D235="",M235="",N235=""),"",$N235/VLOOKUP('Schritt 2a Wärmeverbr. Kat. 1-4'!D235,Gebäudekat.!$C$6:$E$72,3,FALSE)-1),"")</f>
        <v/>
      </c>
      <c r="P235" t="str">
        <f>IFERROR(VLOOKUP('Schritt 2b Stromverbr. Kat. 1-4'!$C235,Gebäudekat.!$C$6:$G$72,5,FALSE),"")</f>
        <v/>
      </c>
      <c r="Q235" t="str">
        <f>IF('Schritt 2b Stromverbr. Kat. 1-4'!L235&lt;&gt;"",1,"")</f>
        <v/>
      </c>
      <c r="R235" t="str">
        <f t="shared" si="8"/>
        <v/>
      </c>
    </row>
    <row r="236" spans="1:18" x14ac:dyDescent="0.25">
      <c r="A236" s="433">
        <f>'Schritt 2a Wärmeverbr. Kat. 1-4'!A236</f>
        <v>227</v>
      </c>
      <c r="B236" s="8" t="str">
        <f>IF('Schritt 2a Wärmeverbr. Kat. 1-4'!C236=0,"",'Schritt 2a Wärmeverbr. Kat. 1-4'!C236)</f>
        <v/>
      </c>
      <c r="C236" s="434" t="str">
        <f>IF('Schritt 2a Wärmeverbr. Kat. 1-4'!D236=0,"",'Schritt 2a Wärmeverbr. Kat. 1-4'!D236)</f>
        <v/>
      </c>
      <c r="D236" s="424"/>
      <c r="E236" s="61"/>
      <c r="F236" s="503"/>
      <c r="G236" s="425"/>
      <c r="H236" s="424"/>
      <c r="I236" s="55"/>
      <c r="J236" s="108"/>
      <c r="K236" s="108"/>
      <c r="L236" s="132"/>
      <c r="M236" s="142" t="str">
        <f t="shared" si="9"/>
        <v/>
      </c>
      <c r="N236" s="145" t="str">
        <f>IFERROR(IF(B236&lt;&gt;"",M236/IF(OR('Schritt 2a Wärmeverbr. Kat. 1-4'!D236="Bad - Freibad &lt; 1000 m2 Beckenfläche",'Schritt 2a Wärmeverbr. Kat. 1-4'!D236="Bad - Freibad 1000-2000 m2 Beckenfläche",'Schritt 2a Wärmeverbr. Kat. 1-4'!D236="Bad - Freibad &gt;2000 m2 Beckenfläche"),'Schritt 2a Wärmeverbr. Kat. 1-4'!G236,'Schritt 2a Wärmeverbr. Kat. 1-4'!F236),""),"")</f>
        <v/>
      </c>
      <c r="O236" s="101" t="str">
        <f>IFERROR(IF(OR('Schritt 2a Wärmeverbr. Kat. 1-4'!D236="",M236="",N236=""),"",$N236/VLOOKUP('Schritt 2a Wärmeverbr. Kat. 1-4'!D236,Gebäudekat.!$C$6:$E$72,3,FALSE)-1),"")</f>
        <v/>
      </c>
      <c r="P236" t="str">
        <f>IFERROR(VLOOKUP('Schritt 2b Stromverbr. Kat. 1-4'!$C236,Gebäudekat.!$C$6:$G$72,5,FALSE),"")</f>
        <v/>
      </c>
      <c r="Q236" t="str">
        <f>IF('Schritt 2b Stromverbr. Kat. 1-4'!L236&lt;&gt;"",1,"")</f>
        <v/>
      </c>
      <c r="R236" t="str">
        <f t="shared" si="8"/>
        <v/>
      </c>
    </row>
    <row r="237" spans="1:18" x14ac:dyDescent="0.25">
      <c r="A237" s="433">
        <f>'Schritt 2a Wärmeverbr. Kat. 1-4'!A237</f>
        <v>228</v>
      </c>
      <c r="B237" s="8" t="str">
        <f>IF('Schritt 2a Wärmeverbr. Kat. 1-4'!C237=0,"",'Schritt 2a Wärmeverbr. Kat. 1-4'!C237)</f>
        <v/>
      </c>
      <c r="C237" s="434" t="str">
        <f>IF('Schritt 2a Wärmeverbr. Kat. 1-4'!D237=0,"",'Schritt 2a Wärmeverbr. Kat. 1-4'!D237)</f>
        <v/>
      </c>
      <c r="D237" s="424"/>
      <c r="E237" s="61"/>
      <c r="F237" s="503"/>
      <c r="G237" s="425"/>
      <c r="H237" s="424"/>
      <c r="I237" s="55"/>
      <c r="J237" s="108"/>
      <c r="K237" s="108"/>
      <c r="L237" s="132"/>
      <c r="M237" s="142" t="str">
        <f t="shared" si="9"/>
        <v/>
      </c>
      <c r="N237" s="145" t="str">
        <f>IFERROR(IF(B237&lt;&gt;"",M237/IF(OR('Schritt 2a Wärmeverbr. Kat. 1-4'!D237="Bad - Freibad &lt; 1000 m2 Beckenfläche",'Schritt 2a Wärmeverbr. Kat. 1-4'!D237="Bad - Freibad 1000-2000 m2 Beckenfläche",'Schritt 2a Wärmeverbr. Kat. 1-4'!D237="Bad - Freibad &gt;2000 m2 Beckenfläche"),'Schritt 2a Wärmeverbr. Kat. 1-4'!G237,'Schritt 2a Wärmeverbr. Kat. 1-4'!F237),""),"")</f>
        <v/>
      </c>
      <c r="O237" s="101" t="str">
        <f>IFERROR(IF(OR('Schritt 2a Wärmeverbr. Kat. 1-4'!D237="",M237="",N237=""),"",$N237/VLOOKUP('Schritt 2a Wärmeverbr. Kat. 1-4'!D237,Gebäudekat.!$C$6:$E$72,3,FALSE)-1),"")</f>
        <v/>
      </c>
      <c r="P237" t="str">
        <f>IFERROR(VLOOKUP('Schritt 2b Stromverbr. Kat. 1-4'!$C237,Gebäudekat.!$C$6:$G$72,5,FALSE),"")</f>
        <v/>
      </c>
      <c r="Q237" t="str">
        <f>IF('Schritt 2b Stromverbr. Kat. 1-4'!L237&lt;&gt;"",1,"")</f>
        <v/>
      </c>
      <c r="R237" t="str">
        <f t="shared" si="8"/>
        <v/>
      </c>
    </row>
    <row r="238" spans="1:18" x14ac:dyDescent="0.25">
      <c r="A238" s="433">
        <f>'Schritt 2a Wärmeverbr. Kat. 1-4'!A238</f>
        <v>229</v>
      </c>
      <c r="B238" s="8" t="str">
        <f>IF('Schritt 2a Wärmeverbr. Kat. 1-4'!C238=0,"",'Schritt 2a Wärmeverbr. Kat. 1-4'!C238)</f>
        <v/>
      </c>
      <c r="C238" s="434" t="str">
        <f>IF('Schritt 2a Wärmeverbr. Kat. 1-4'!D238=0,"",'Schritt 2a Wärmeverbr. Kat. 1-4'!D238)</f>
        <v/>
      </c>
      <c r="D238" s="424"/>
      <c r="E238" s="61"/>
      <c r="F238" s="503"/>
      <c r="G238" s="425"/>
      <c r="H238" s="424"/>
      <c r="I238" s="55"/>
      <c r="J238" s="108"/>
      <c r="K238" s="108"/>
      <c r="L238" s="132"/>
      <c r="M238" s="142" t="str">
        <f t="shared" si="9"/>
        <v/>
      </c>
      <c r="N238" s="145" t="str">
        <f>IFERROR(IF(B238&lt;&gt;"",M238/IF(OR('Schritt 2a Wärmeverbr. Kat. 1-4'!D238="Bad - Freibad &lt; 1000 m2 Beckenfläche",'Schritt 2a Wärmeverbr. Kat. 1-4'!D238="Bad - Freibad 1000-2000 m2 Beckenfläche",'Schritt 2a Wärmeverbr. Kat. 1-4'!D238="Bad - Freibad &gt;2000 m2 Beckenfläche"),'Schritt 2a Wärmeverbr. Kat. 1-4'!G238,'Schritt 2a Wärmeverbr. Kat. 1-4'!F238),""),"")</f>
        <v/>
      </c>
      <c r="O238" s="101" t="str">
        <f>IFERROR(IF(OR('Schritt 2a Wärmeverbr. Kat. 1-4'!D238="",M238="",N238=""),"",$N238/VLOOKUP('Schritt 2a Wärmeverbr. Kat. 1-4'!D238,Gebäudekat.!$C$6:$E$72,3,FALSE)-1),"")</f>
        <v/>
      </c>
      <c r="P238" t="str">
        <f>IFERROR(VLOOKUP('Schritt 2b Stromverbr. Kat. 1-4'!$C238,Gebäudekat.!$C$6:$G$72,5,FALSE),"")</f>
        <v/>
      </c>
      <c r="Q238" t="str">
        <f>IF('Schritt 2b Stromverbr. Kat. 1-4'!L238&lt;&gt;"",1,"")</f>
        <v/>
      </c>
      <c r="R238" t="str">
        <f t="shared" si="8"/>
        <v/>
      </c>
    </row>
    <row r="239" spans="1:18" x14ac:dyDescent="0.25">
      <c r="A239" s="433">
        <f>'Schritt 2a Wärmeverbr. Kat. 1-4'!A239</f>
        <v>230</v>
      </c>
      <c r="B239" s="8" t="str">
        <f>IF('Schritt 2a Wärmeverbr. Kat. 1-4'!C239=0,"",'Schritt 2a Wärmeverbr. Kat. 1-4'!C239)</f>
        <v/>
      </c>
      <c r="C239" s="434" t="str">
        <f>IF('Schritt 2a Wärmeverbr. Kat. 1-4'!D239=0,"",'Schritt 2a Wärmeverbr. Kat. 1-4'!D239)</f>
        <v/>
      </c>
      <c r="D239" s="424"/>
      <c r="E239" s="61"/>
      <c r="F239" s="503"/>
      <c r="G239" s="425"/>
      <c r="H239" s="424"/>
      <c r="I239" s="55"/>
      <c r="J239" s="108"/>
      <c r="K239" s="108"/>
      <c r="L239" s="132"/>
      <c r="M239" s="142" t="str">
        <f t="shared" si="9"/>
        <v/>
      </c>
      <c r="N239" s="145" t="str">
        <f>IFERROR(IF(B239&lt;&gt;"",M239/IF(OR('Schritt 2a Wärmeverbr. Kat. 1-4'!D239="Bad - Freibad &lt; 1000 m2 Beckenfläche",'Schritt 2a Wärmeverbr. Kat. 1-4'!D239="Bad - Freibad 1000-2000 m2 Beckenfläche",'Schritt 2a Wärmeverbr. Kat. 1-4'!D239="Bad - Freibad &gt;2000 m2 Beckenfläche"),'Schritt 2a Wärmeverbr. Kat. 1-4'!G239,'Schritt 2a Wärmeverbr. Kat. 1-4'!F239),""),"")</f>
        <v/>
      </c>
      <c r="O239" s="101" t="str">
        <f>IFERROR(IF(OR('Schritt 2a Wärmeverbr. Kat. 1-4'!D239="",M239="",N239=""),"",$N239/VLOOKUP('Schritt 2a Wärmeverbr. Kat. 1-4'!D239,Gebäudekat.!$C$6:$E$72,3,FALSE)-1),"")</f>
        <v/>
      </c>
      <c r="P239" t="str">
        <f>IFERROR(VLOOKUP('Schritt 2b Stromverbr. Kat. 1-4'!$C239,Gebäudekat.!$C$6:$G$72,5,FALSE),"")</f>
        <v/>
      </c>
      <c r="Q239" t="str">
        <f>IF('Schritt 2b Stromverbr. Kat. 1-4'!L239&lt;&gt;"",1,"")</f>
        <v/>
      </c>
      <c r="R239" t="str">
        <f t="shared" si="8"/>
        <v/>
      </c>
    </row>
    <row r="240" spans="1:18" x14ac:dyDescent="0.25">
      <c r="A240" s="433">
        <f>'Schritt 2a Wärmeverbr. Kat. 1-4'!A240</f>
        <v>231</v>
      </c>
      <c r="B240" s="8" t="str">
        <f>IF('Schritt 2a Wärmeverbr. Kat. 1-4'!C240=0,"",'Schritt 2a Wärmeverbr. Kat. 1-4'!C240)</f>
        <v/>
      </c>
      <c r="C240" s="434" t="str">
        <f>IF('Schritt 2a Wärmeverbr. Kat. 1-4'!D240=0,"",'Schritt 2a Wärmeverbr. Kat. 1-4'!D240)</f>
        <v/>
      </c>
      <c r="D240" s="424"/>
      <c r="E240" s="61"/>
      <c r="F240" s="503"/>
      <c r="G240" s="425"/>
      <c r="H240" s="424"/>
      <c r="I240" s="55"/>
      <c r="J240" s="108"/>
      <c r="K240" s="108"/>
      <c r="L240" s="132"/>
      <c r="M240" s="142" t="str">
        <f t="shared" si="9"/>
        <v/>
      </c>
      <c r="N240" s="145" t="str">
        <f>IFERROR(IF(B240&lt;&gt;"",M240/IF(OR('Schritt 2a Wärmeverbr. Kat. 1-4'!D240="Bad - Freibad &lt; 1000 m2 Beckenfläche",'Schritt 2a Wärmeverbr. Kat. 1-4'!D240="Bad - Freibad 1000-2000 m2 Beckenfläche",'Schritt 2a Wärmeverbr. Kat. 1-4'!D240="Bad - Freibad &gt;2000 m2 Beckenfläche"),'Schritt 2a Wärmeverbr. Kat. 1-4'!G240,'Schritt 2a Wärmeverbr. Kat. 1-4'!F240),""),"")</f>
        <v/>
      </c>
      <c r="O240" s="101" t="str">
        <f>IFERROR(IF(OR('Schritt 2a Wärmeverbr. Kat. 1-4'!D240="",M240="",N240=""),"",$N240/VLOOKUP('Schritt 2a Wärmeverbr. Kat. 1-4'!D240,Gebäudekat.!$C$6:$E$72,3,FALSE)-1),"")</f>
        <v/>
      </c>
      <c r="P240" t="str">
        <f>IFERROR(VLOOKUP('Schritt 2b Stromverbr. Kat. 1-4'!$C240,Gebäudekat.!$C$6:$G$72,5,FALSE),"")</f>
        <v/>
      </c>
      <c r="Q240" t="str">
        <f>IF('Schritt 2b Stromverbr. Kat. 1-4'!L240&lt;&gt;"",1,"")</f>
        <v/>
      </c>
      <c r="R240" t="str">
        <f t="shared" si="8"/>
        <v/>
      </c>
    </row>
    <row r="241" spans="1:18" x14ac:dyDescent="0.25">
      <c r="A241" s="433">
        <f>'Schritt 2a Wärmeverbr. Kat. 1-4'!A241</f>
        <v>232</v>
      </c>
      <c r="B241" s="8" t="str">
        <f>IF('Schritt 2a Wärmeverbr. Kat. 1-4'!C241=0,"",'Schritt 2a Wärmeverbr. Kat. 1-4'!C241)</f>
        <v/>
      </c>
      <c r="C241" s="434" t="str">
        <f>IF('Schritt 2a Wärmeverbr. Kat. 1-4'!D241=0,"",'Schritt 2a Wärmeverbr. Kat. 1-4'!D241)</f>
        <v/>
      </c>
      <c r="D241" s="424"/>
      <c r="E241" s="61"/>
      <c r="F241" s="503"/>
      <c r="G241" s="425"/>
      <c r="H241" s="424"/>
      <c r="I241" s="55"/>
      <c r="J241" s="108"/>
      <c r="K241" s="108"/>
      <c r="L241" s="132"/>
      <c r="M241" s="142" t="str">
        <f t="shared" si="9"/>
        <v/>
      </c>
      <c r="N241" s="145" t="str">
        <f>IFERROR(IF(B241&lt;&gt;"",M241/IF(OR('Schritt 2a Wärmeverbr. Kat. 1-4'!D241="Bad - Freibad &lt; 1000 m2 Beckenfläche",'Schritt 2a Wärmeverbr. Kat. 1-4'!D241="Bad - Freibad 1000-2000 m2 Beckenfläche",'Schritt 2a Wärmeverbr. Kat. 1-4'!D241="Bad - Freibad &gt;2000 m2 Beckenfläche"),'Schritt 2a Wärmeverbr. Kat. 1-4'!G241,'Schritt 2a Wärmeverbr. Kat. 1-4'!F241),""),"")</f>
        <v/>
      </c>
      <c r="O241" s="101" t="str">
        <f>IFERROR(IF(OR('Schritt 2a Wärmeverbr. Kat. 1-4'!D241="",M241="",N241=""),"",$N241/VLOOKUP('Schritt 2a Wärmeverbr. Kat. 1-4'!D241,Gebäudekat.!$C$6:$E$72,3,FALSE)-1),"")</f>
        <v/>
      </c>
      <c r="P241" t="str">
        <f>IFERROR(VLOOKUP('Schritt 2b Stromverbr. Kat. 1-4'!$C241,Gebäudekat.!$C$6:$G$72,5,FALSE),"")</f>
        <v/>
      </c>
      <c r="Q241" t="str">
        <f>IF('Schritt 2b Stromverbr. Kat. 1-4'!L241&lt;&gt;"",1,"")</f>
        <v/>
      </c>
      <c r="R241" t="str">
        <f t="shared" si="8"/>
        <v/>
      </c>
    </row>
    <row r="242" spans="1:18" x14ac:dyDescent="0.25">
      <c r="A242" s="433">
        <f>'Schritt 2a Wärmeverbr. Kat. 1-4'!A242</f>
        <v>233</v>
      </c>
      <c r="B242" s="8" t="str">
        <f>IF('Schritt 2a Wärmeverbr. Kat. 1-4'!C242=0,"",'Schritt 2a Wärmeverbr. Kat. 1-4'!C242)</f>
        <v/>
      </c>
      <c r="C242" s="434" t="str">
        <f>IF('Schritt 2a Wärmeverbr. Kat. 1-4'!D242=0,"",'Schritt 2a Wärmeverbr. Kat. 1-4'!D242)</f>
        <v/>
      </c>
      <c r="D242" s="424"/>
      <c r="E242" s="61"/>
      <c r="F242" s="503"/>
      <c r="G242" s="425"/>
      <c r="H242" s="424"/>
      <c r="I242" s="55"/>
      <c r="J242" s="108"/>
      <c r="K242" s="108"/>
      <c r="L242" s="132"/>
      <c r="M242" s="142" t="str">
        <f t="shared" si="9"/>
        <v/>
      </c>
      <c r="N242" s="145" t="str">
        <f>IFERROR(IF(B242&lt;&gt;"",M242/IF(OR('Schritt 2a Wärmeverbr. Kat. 1-4'!D242="Bad - Freibad &lt; 1000 m2 Beckenfläche",'Schritt 2a Wärmeverbr. Kat. 1-4'!D242="Bad - Freibad 1000-2000 m2 Beckenfläche",'Schritt 2a Wärmeverbr. Kat. 1-4'!D242="Bad - Freibad &gt;2000 m2 Beckenfläche"),'Schritt 2a Wärmeverbr. Kat. 1-4'!G242,'Schritt 2a Wärmeverbr. Kat. 1-4'!F242),""),"")</f>
        <v/>
      </c>
      <c r="O242" s="101" t="str">
        <f>IFERROR(IF(OR('Schritt 2a Wärmeverbr. Kat. 1-4'!D242="",M242="",N242=""),"",$N242/VLOOKUP('Schritt 2a Wärmeverbr. Kat. 1-4'!D242,Gebäudekat.!$C$6:$E$72,3,FALSE)-1),"")</f>
        <v/>
      </c>
      <c r="P242" t="str">
        <f>IFERROR(VLOOKUP('Schritt 2b Stromverbr. Kat. 1-4'!$C242,Gebäudekat.!$C$6:$G$72,5,FALSE),"")</f>
        <v/>
      </c>
      <c r="Q242" t="str">
        <f>IF('Schritt 2b Stromverbr. Kat. 1-4'!L242&lt;&gt;"",1,"")</f>
        <v/>
      </c>
      <c r="R242" t="str">
        <f t="shared" si="8"/>
        <v/>
      </c>
    </row>
    <row r="243" spans="1:18" x14ac:dyDescent="0.25">
      <c r="A243" s="433">
        <f>'Schritt 2a Wärmeverbr. Kat. 1-4'!A243</f>
        <v>234</v>
      </c>
      <c r="B243" s="8" t="str">
        <f>IF('Schritt 2a Wärmeverbr. Kat. 1-4'!C243=0,"",'Schritt 2a Wärmeverbr. Kat. 1-4'!C243)</f>
        <v/>
      </c>
      <c r="C243" s="434" t="str">
        <f>IF('Schritt 2a Wärmeverbr. Kat. 1-4'!D243=0,"",'Schritt 2a Wärmeverbr. Kat. 1-4'!D243)</f>
        <v/>
      </c>
      <c r="D243" s="424"/>
      <c r="E243" s="61"/>
      <c r="F243" s="503"/>
      <c r="G243" s="425"/>
      <c r="H243" s="424"/>
      <c r="I243" s="55"/>
      <c r="J243" s="108"/>
      <c r="K243" s="108"/>
      <c r="L243" s="132"/>
      <c r="M243" s="142" t="str">
        <f t="shared" si="9"/>
        <v/>
      </c>
      <c r="N243" s="145" t="str">
        <f>IFERROR(IF(B243&lt;&gt;"",M243/IF(OR('Schritt 2a Wärmeverbr. Kat. 1-4'!D243="Bad - Freibad &lt; 1000 m2 Beckenfläche",'Schritt 2a Wärmeverbr. Kat. 1-4'!D243="Bad - Freibad 1000-2000 m2 Beckenfläche",'Schritt 2a Wärmeverbr. Kat. 1-4'!D243="Bad - Freibad &gt;2000 m2 Beckenfläche"),'Schritt 2a Wärmeverbr. Kat. 1-4'!G243,'Schritt 2a Wärmeverbr. Kat. 1-4'!F243),""),"")</f>
        <v/>
      </c>
      <c r="O243" s="101" t="str">
        <f>IFERROR(IF(OR('Schritt 2a Wärmeverbr. Kat. 1-4'!D243="",M243="",N243=""),"",$N243/VLOOKUP('Schritt 2a Wärmeverbr. Kat. 1-4'!D243,Gebäudekat.!$C$6:$E$72,3,FALSE)-1),"")</f>
        <v/>
      </c>
      <c r="P243" t="str">
        <f>IFERROR(VLOOKUP('Schritt 2b Stromverbr. Kat. 1-4'!$C243,Gebäudekat.!$C$6:$G$72,5,FALSE),"")</f>
        <v/>
      </c>
      <c r="Q243" t="str">
        <f>IF('Schritt 2b Stromverbr. Kat. 1-4'!L243&lt;&gt;"",1,"")</f>
        <v/>
      </c>
      <c r="R243" t="str">
        <f t="shared" si="8"/>
        <v/>
      </c>
    </row>
    <row r="244" spans="1:18" x14ac:dyDescent="0.25">
      <c r="A244" s="433">
        <f>'Schritt 2a Wärmeverbr. Kat. 1-4'!A244</f>
        <v>235</v>
      </c>
      <c r="B244" s="8" t="str">
        <f>IF('Schritt 2a Wärmeverbr. Kat. 1-4'!C244=0,"",'Schritt 2a Wärmeverbr. Kat. 1-4'!C244)</f>
        <v/>
      </c>
      <c r="C244" s="434" t="str">
        <f>IF('Schritt 2a Wärmeverbr. Kat. 1-4'!D244=0,"",'Schritt 2a Wärmeverbr. Kat. 1-4'!D244)</f>
        <v/>
      </c>
      <c r="D244" s="424"/>
      <c r="E244" s="61"/>
      <c r="F244" s="503"/>
      <c r="G244" s="425"/>
      <c r="H244" s="424"/>
      <c r="I244" s="55"/>
      <c r="J244" s="108"/>
      <c r="K244" s="108"/>
      <c r="L244" s="132"/>
      <c r="M244" s="142" t="str">
        <f t="shared" si="9"/>
        <v/>
      </c>
      <c r="N244" s="145" t="str">
        <f>IFERROR(IF(B244&lt;&gt;"",M244/IF(OR('Schritt 2a Wärmeverbr. Kat. 1-4'!D244="Bad - Freibad &lt; 1000 m2 Beckenfläche",'Schritt 2a Wärmeverbr. Kat. 1-4'!D244="Bad - Freibad 1000-2000 m2 Beckenfläche",'Schritt 2a Wärmeverbr. Kat. 1-4'!D244="Bad - Freibad &gt;2000 m2 Beckenfläche"),'Schritt 2a Wärmeverbr. Kat. 1-4'!G244,'Schritt 2a Wärmeverbr. Kat. 1-4'!F244),""),"")</f>
        <v/>
      </c>
      <c r="O244" s="101" t="str">
        <f>IFERROR(IF(OR('Schritt 2a Wärmeverbr. Kat. 1-4'!D244="",M244="",N244=""),"",$N244/VLOOKUP('Schritt 2a Wärmeverbr. Kat. 1-4'!D244,Gebäudekat.!$C$6:$E$72,3,FALSE)-1),"")</f>
        <v/>
      </c>
      <c r="P244" t="str">
        <f>IFERROR(VLOOKUP('Schritt 2b Stromverbr. Kat. 1-4'!$C244,Gebäudekat.!$C$6:$G$72,5,FALSE),"")</f>
        <v/>
      </c>
      <c r="Q244" t="str">
        <f>IF('Schritt 2b Stromverbr. Kat. 1-4'!L244&lt;&gt;"",1,"")</f>
        <v/>
      </c>
      <c r="R244" t="str">
        <f t="shared" si="8"/>
        <v/>
      </c>
    </row>
    <row r="245" spans="1:18" x14ac:dyDescent="0.25">
      <c r="A245" s="433">
        <f>'Schritt 2a Wärmeverbr. Kat. 1-4'!A245</f>
        <v>236</v>
      </c>
      <c r="B245" s="8" t="str">
        <f>IF('Schritt 2a Wärmeverbr. Kat. 1-4'!C245=0,"",'Schritt 2a Wärmeverbr. Kat. 1-4'!C245)</f>
        <v/>
      </c>
      <c r="C245" s="434" t="str">
        <f>IF('Schritt 2a Wärmeverbr. Kat. 1-4'!D245=0,"",'Schritt 2a Wärmeverbr. Kat. 1-4'!D245)</f>
        <v/>
      </c>
      <c r="D245" s="424"/>
      <c r="E245" s="61"/>
      <c r="F245" s="503"/>
      <c r="G245" s="425"/>
      <c r="H245" s="424"/>
      <c r="I245" s="55"/>
      <c r="J245" s="108"/>
      <c r="K245" s="108"/>
      <c r="L245" s="132"/>
      <c r="M245" s="142" t="str">
        <f t="shared" si="9"/>
        <v/>
      </c>
      <c r="N245" s="145" t="str">
        <f>IFERROR(IF(B245&lt;&gt;"",M245/IF(OR('Schritt 2a Wärmeverbr. Kat. 1-4'!D245="Bad - Freibad &lt; 1000 m2 Beckenfläche",'Schritt 2a Wärmeverbr. Kat. 1-4'!D245="Bad - Freibad 1000-2000 m2 Beckenfläche",'Schritt 2a Wärmeverbr. Kat. 1-4'!D245="Bad - Freibad &gt;2000 m2 Beckenfläche"),'Schritt 2a Wärmeverbr. Kat. 1-4'!G245,'Schritt 2a Wärmeverbr. Kat. 1-4'!F245),""),"")</f>
        <v/>
      </c>
      <c r="O245" s="101" t="str">
        <f>IFERROR(IF(OR('Schritt 2a Wärmeverbr. Kat. 1-4'!D245="",M245="",N245=""),"",$N245/VLOOKUP('Schritt 2a Wärmeverbr. Kat. 1-4'!D245,Gebäudekat.!$C$6:$E$72,3,FALSE)-1),"")</f>
        <v/>
      </c>
      <c r="P245" t="str">
        <f>IFERROR(VLOOKUP('Schritt 2b Stromverbr. Kat. 1-4'!$C245,Gebäudekat.!$C$6:$G$72,5,FALSE),"")</f>
        <v/>
      </c>
      <c r="Q245" t="str">
        <f>IF('Schritt 2b Stromverbr. Kat. 1-4'!L245&lt;&gt;"",1,"")</f>
        <v/>
      </c>
      <c r="R245" t="str">
        <f t="shared" si="8"/>
        <v/>
      </c>
    </row>
    <row r="246" spans="1:18" x14ac:dyDescent="0.25">
      <c r="A246" s="433">
        <f>'Schritt 2a Wärmeverbr. Kat. 1-4'!A246</f>
        <v>237</v>
      </c>
      <c r="B246" s="8" t="str">
        <f>IF('Schritt 2a Wärmeverbr. Kat. 1-4'!C246=0,"",'Schritt 2a Wärmeverbr. Kat. 1-4'!C246)</f>
        <v/>
      </c>
      <c r="C246" s="434" t="str">
        <f>IF('Schritt 2a Wärmeverbr. Kat. 1-4'!D246=0,"",'Schritt 2a Wärmeverbr. Kat. 1-4'!D246)</f>
        <v/>
      </c>
      <c r="D246" s="424"/>
      <c r="E246" s="61"/>
      <c r="F246" s="503"/>
      <c r="G246" s="425"/>
      <c r="H246" s="424"/>
      <c r="I246" s="55"/>
      <c r="J246" s="108"/>
      <c r="K246" s="108"/>
      <c r="L246" s="132"/>
      <c r="M246" s="142" t="str">
        <f t="shared" si="9"/>
        <v/>
      </c>
      <c r="N246" s="145" t="str">
        <f>IFERROR(IF(B246&lt;&gt;"",M246/IF(OR('Schritt 2a Wärmeverbr. Kat. 1-4'!D246="Bad - Freibad &lt; 1000 m2 Beckenfläche",'Schritt 2a Wärmeverbr. Kat. 1-4'!D246="Bad - Freibad 1000-2000 m2 Beckenfläche",'Schritt 2a Wärmeverbr. Kat. 1-4'!D246="Bad - Freibad &gt;2000 m2 Beckenfläche"),'Schritt 2a Wärmeverbr. Kat. 1-4'!G246,'Schritt 2a Wärmeverbr. Kat. 1-4'!F246),""),"")</f>
        <v/>
      </c>
      <c r="O246" s="101" t="str">
        <f>IFERROR(IF(OR('Schritt 2a Wärmeverbr. Kat. 1-4'!D246="",M246="",N246=""),"",$N246/VLOOKUP('Schritt 2a Wärmeverbr. Kat. 1-4'!D246,Gebäudekat.!$C$6:$E$72,3,FALSE)-1),"")</f>
        <v/>
      </c>
      <c r="P246" t="str">
        <f>IFERROR(VLOOKUP('Schritt 2b Stromverbr. Kat. 1-4'!$C246,Gebäudekat.!$C$6:$G$72,5,FALSE),"")</f>
        <v/>
      </c>
      <c r="Q246" t="str">
        <f>IF('Schritt 2b Stromverbr. Kat. 1-4'!L246&lt;&gt;"",1,"")</f>
        <v/>
      </c>
      <c r="R246" t="str">
        <f t="shared" si="8"/>
        <v/>
      </c>
    </row>
    <row r="247" spans="1:18" x14ac:dyDescent="0.25">
      <c r="A247" s="433">
        <f>'Schritt 2a Wärmeverbr. Kat. 1-4'!A247</f>
        <v>238</v>
      </c>
      <c r="B247" s="8" t="str">
        <f>IF('Schritt 2a Wärmeverbr. Kat. 1-4'!C247=0,"",'Schritt 2a Wärmeverbr. Kat. 1-4'!C247)</f>
        <v/>
      </c>
      <c r="C247" s="434" t="str">
        <f>IF('Schritt 2a Wärmeverbr. Kat. 1-4'!D247=0,"",'Schritt 2a Wärmeverbr. Kat. 1-4'!D247)</f>
        <v/>
      </c>
      <c r="D247" s="424"/>
      <c r="E247" s="61"/>
      <c r="F247" s="503"/>
      <c r="G247" s="425"/>
      <c r="H247" s="424"/>
      <c r="I247" s="55"/>
      <c r="J247" s="108"/>
      <c r="K247" s="108"/>
      <c r="L247" s="132"/>
      <c r="M247" s="142" t="str">
        <f t="shared" si="9"/>
        <v/>
      </c>
      <c r="N247" s="145" t="str">
        <f>IFERROR(IF(B247&lt;&gt;"",M247/IF(OR('Schritt 2a Wärmeverbr. Kat. 1-4'!D247="Bad - Freibad &lt; 1000 m2 Beckenfläche",'Schritt 2a Wärmeverbr. Kat. 1-4'!D247="Bad - Freibad 1000-2000 m2 Beckenfläche",'Schritt 2a Wärmeverbr. Kat. 1-4'!D247="Bad - Freibad &gt;2000 m2 Beckenfläche"),'Schritt 2a Wärmeverbr. Kat. 1-4'!G247,'Schritt 2a Wärmeverbr. Kat. 1-4'!F247),""),"")</f>
        <v/>
      </c>
      <c r="O247" s="101" t="str">
        <f>IFERROR(IF(OR('Schritt 2a Wärmeverbr. Kat. 1-4'!D247="",M247="",N247=""),"",$N247/VLOOKUP('Schritt 2a Wärmeverbr. Kat. 1-4'!D247,Gebäudekat.!$C$6:$E$72,3,FALSE)-1),"")</f>
        <v/>
      </c>
      <c r="P247" t="str">
        <f>IFERROR(VLOOKUP('Schritt 2b Stromverbr. Kat. 1-4'!$C247,Gebäudekat.!$C$6:$G$72,5,FALSE),"")</f>
        <v/>
      </c>
      <c r="Q247" t="str">
        <f>IF('Schritt 2b Stromverbr. Kat. 1-4'!L247&lt;&gt;"",1,"")</f>
        <v/>
      </c>
      <c r="R247" t="str">
        <f t="shared" si="8"/>
        <v/>
      </c>
    </row>
    <row r="248" spans="1:18" x14ac:dyDescent="0.25">
      <c r="A248" s="433">
        <f>'Schritt 2a Wärmeverbr. Kat. 1-4'!A248</f>
        <v>239</v>
      </c>
      <c r="B248" s="8" t="str">
        <f>IF('Schritt 2a Wärmeverbr. Kat. 1-4'!C248=0,"",'Schritt 2a Wärmeverbr. Kat. 1-4'!C248)</f>
        <v/>
      </c>
      <c r="C248" s="434" t="str">
        <f>IF('Schritt 2a Wärmeverbr. Kat. 1-4'!D248=0,"",'Schritt 2a Wärmeverbr. Kat. 1-4'!D248)</f>
        <v/>
      </c>
      <c r="D248" s="424"/>
      <c r="E248" s="61"/>
      <c r="F248" s="503"/>
      <c r="G248" s="425"/>
      <c r="H248" s="424"/>
      <c r="I248" s="55"/>
      <c r="J248" s="108"/>
      <c r="K248" s="108"/>
      <c r="L248" s="132"/>
      <c r="M248" s="142" t="str">
        <f t="shared" si="9"/>
        <v/>
      </c>
      <c r="N248" s="145" t="str">
        <f>IFERROR(IF(B248&lt;&gt;"",M248/IF(OR('Schritt 2a Wärmeverbr. Kat. 1-4'!D248="Bad - Freibad &lt; 1000 m2 Beckenfläche",'Schritt 2a Wärmeverbr. Kat. 1-4'!D248="Bad - Freibad 1000-2000 m2 Beckenfläche",'Schritt 2a Wärmeverbr. Kat. 1-4'!D248="Bad - Freibad &gt;2000 m2 Beckenfläche"),'Schritt 2a Wärmeverbr. Kat. 1-4'!G248,'Schritt 2a Wärmeverbr. Kat. 1-4'!F248),""),"")</f>
        <v/>
      </c>
      <c r="O248" s="101" t="str">
        <f>IFERROR(IF(OR('Schritt 2a Wärmeverbr. Kat. 1-4'!D248="",M248="",N248=""),"",$N248/VLOOKUP('Schritt 2a Wärmeverbr. Kat. 1-4'!D248,Gebäudekat.!$C$6:$E$72,3,FALSE)-1),"")</f>
        <v/>
      </c>
      <c r="P248" t="str">
        <f>IFERROR(VLOOKUP('Schritt 2b Stromverbr. Kat. 1-4'!$C248,Gebäudekat.!$C$6:$G$72,5,FALSE),"")</f>
        <v/>
      </c>
      <c r="Q248" t="str">
        <f>IF('Schritt 2b Stromverbr. Kat. 1-4'!L248&lt;&gt;"",1,"")</f>
        <v/>
      </c>
      <c r="R248" t="str">
        <f t="shared" si="8"/>
        <v/>
      </c>
    </row>
    <row r="249" spans="1:18" x14ac:dyDescent="0.25">
      <c r="A249" s="433">
        <f>'Schritt 2a Wärmeverbr. Kat. 1-4'!A249</f>
        <v>240</v>
      </c>
      <c r="B249" s="8" t="str">
        <f>IF('Schritt 2a Wärmeverbr. Kat. 1-4'!C249=0,"",'Schritt 2a Wärmeverbr. Kat. 1-4'!C249)</f>
        <v/>
      </c>
      <c r="C249" s="434" t="str">
        <f>IF('Schritt 2a Wärmeverbr. Kat. 1-4'!D249=0,"",'Schritt 2a Wärmeverbr. Kat. 1-4'!D249)</f>
        <v/>
      </c>
      <c r="D249" s="424"/>
      <c r="E249" s="61"/>
      <c r="F249" s="503"/>
      <c r="G249" s="425"/>
      <c r="H249" s="424"/>
      <c r="I249" s="55"/>
      <c r="J249" s="108"/>
      <c r="K249" s="108"/>
      <c r="L249" s="132"/>
      <c r="M249" s="142" t="str">
        <f t="shared" si="9"/>
        <v/>
      </c>
      <c r="N249" s="145" t="str">
        <f>IFERROR(IF(B249&lt;&gt;"",M249/IF(OR('Schritt 2a Wärmeverbr. Kat. 1-4'!D249="Bad - Freibad &lt; 1000 m2 Beckenfläche",'Schritt 2a Wärmeverbr. Kat. 1-4'!D249="Bad - Freibad 1000-2000 m2 Beckenfläche",'Schritt 2a Wärmeverbr. Kat. 1-4'!D249="Bad - Freibad &gt;2000 m2 Beckenfläche"),'Schritt 2a Wärmeverbr. Kat. 1-4'!G249,'Schritt 2a Wärmeverbr. Kat. 1-4'!F249),""),"")</f>
        <v/>
      </c>
      <c r="O249" s="101" t="str">
        <f>IFERROR(IF(OR('Schritt 2a Wärmeverbr. Kat. 1-4'!D249="",M249="",N249=""),"",$N249/VLOOKUP('Schritt 2a Wärmeverbr. Kat. 1-4'!D249,Gebäudekat.!$C$6:$E$72,3,FALSE)-1),"")</f>
        <v/>
      </c>
      <c r="P249" t="str">
        <f>IFERROR(VLOOKUP('Schritt 2b Stromverbr. Kat. 1-4'!$C249,Gebäudekat.!$C$6:$G$72,5,FALSE),"")</f>
        <v/>
      </c>
      <c r="Q249" t="str">
        <f>IF('Schritt 2b Stromverbr. Kat. 1-4'!L249&lt;&gt;"",1,"")</f>
        <v/>
      </c>
      <c r="R249" t="str">
        <f t="shared" si="8"/>
        <v/>
      </c>
    </row>
    <row r="250" spans="1:18" x14ac:dyDescent="0.25">
      <c r="A250" s="433">
        <f>'Schritt 2a Wärmeverbr. Kat. 1-4'!A250</f>
        <v>241</v>
      </c>
      <c r="B250" s="8" t="str">
        <f>IF('Schritt 2a Wärmeverbr. Kat. 1-4'!C250=0,"",'Schritt 2a Wärmeverbr. Kat. 1-4'!C250)</f>
        <v/>
      </c>
      <c r="C250" s="434" t="str">
        <f>IF('Schritt 2a Wärmeverbr. Kat. 1-4'!D250=0,"",'Schritt 2a Wärmeverbr. Kat. 1-4'!D250)</f>
        <v/>
      </c>
      <c r="D250" s="424"/>
      <c r="E250" s="61"/>
      <c r="F250" s="503"/>
      <c r="G250" s="425"/>
      <c r="H250" s="424"/>
      <c r="I250" s="55"/>
      <c r="J250" s="108"/>
      <c r="K250" s="108"/>
      <c r="L250" s="132"/>
      <c r="M250" s="142" t="str">
        <f t="shared" si="9"/>
        <v/>
      </c>
      <c r="N250" s="145" t="str">
        <f>IFERROR(IF(B250&lt;&gt;"",M250/IF(OR('Schritt 2a Wärmeverbr. Kat. 1-4'!D250="Bad - Freibad &lt; 1000 m2 Beckenfläche",'Schritt 2a Wärmeverbr. Kat. 1-4'!D250="Bad - Freibad 1000-2000 m2 Beckenfläche",'Schritt 2a Wärmeverbr. Kat. 1-4'!D250="Bad - Freibad &gt;2000 m2 Beckenfläche"),'Schritt 2a Wärmeverbr. Kat. 1-4'!G250,'Schritt 2a Wärmeverbr. Kat. 1-4'!F250),""),"")</f>
        <v/>
      </c>
      <c r="O250" s="101" t="str">
        <f>IFERROR(IF(OR('Schritt 2a Wärmeverbr. Kat. 1-4'!D250="",M250="",N250=""),"",$N250/VLOOKUP('Schritt 2a Wärmeverbr. Kat. 1-4'!D250,Gebäudekat.!$C$6:$E$72,3,FALSE)-1),"")</f>
        <v/>
      </c>
      <c r="P250" t="str">
        <f>IFERROR(VLOOKUP('Schritt 2b Stromverbr. Kat. 1-4'!$C250,Gebäudekat.!$C$6:$G$72,5,FALSE),"")</f>
        <v/>
      </c>
      <c r="Q250" t="str">
        <f>IF('Schritt 2b Stromverbr. Kat. 1-4'!L250&lt;&gt;"",1,"")</f>
        <v/>
      </c>
      <c r="R250" t="str">
        <f t="shared" si="8"/>
        <v/>
      </c>
    </row>
    <row r="251" spans="1:18" x14ac:dyDescent="0.25">
      <c r="A251" s="433">
        <f>'Schritt 2a Wärmeverbr. Kat. 1-4'!A251</f>
        <v>242</v>
      </c>
      <c r="B251" s="8" t="str">
        <f>IF('Schritt 2a Wärmeverbr. Kat. 1-4'!C251=0,"",'Schritt 2a Wärmeverbr. Kat. 1-4'!C251)</f>
        <v/>
      </c>
      <c r="C251" s="434" t="str">
        <f>IF('Schritt 2a Wärmeverbr. Kat. 1-4'!D251=0,"",'Schritt 2a Wärmeverbr. Kat. 1-4'!D251)</f>
        <v/>
      </c>
      <c r="D251" s="424"/>
      <c r="E251" s="61"/>
      <c r="F251" s="503"/>
      <c r="G251" s="425"/>
      <c r="H251" s="424"/>
      <c r="I251" s="55"/>
      <c r="J251" s="108"/>
      <c r="K251" s="108"/>
      <c r="L251" s="132"/>
      <c r="M251" s="142" t="str">
        <f t="shared" si="9"/>
        <v/>
      </c>
      <c r="N251" s="145" t="str">
        <f>IFERROR(IF(B251&lt;&gt;"",M251/IF(OR('Schritt 2a Wärmeverbr. Kat. 1-4'!D251="Bad - Freibad &lt; 1000 m2 Beckenfläche",'Schritt 2a Wärmeverbr. Kat. 1-4'!D251="Bad - Freibad 1000-2000 m2 Beckenfläche",'Schritt 2a Wärmeverbr. Kat. 1-4'!D251="Bad - Freibad &gt;2000 m2 Beckenfläche"),'Schritt 2a Wärmeverbr. Kat. 1-4'!G251,'Schritt 2a Wärmeverbr. Kat. 1-4'!F251),""),"")</f>
        <v/>
      </c>
      <c r="O251" s="101" t="str">
        <f>IFERROR(IF(OR('Schritt 2a Wärmeverbr. Kat. 1-4'!D251="",M251="",N251=""),"",$N251/VLOOKUP('Schritt 2a Wärmeverbr. Kat. 1-4'!D251,Gebäudekat.!$C$6:$E$72,3,FALSE)-1),"")</f>
        <v/>
      </c>
      <c r="P251" t="str">
        <f>IFERROR(VLOOKUP('Schritt 2b Stromverbr. Kat. 1-4'!$C251,Gebäudekat.!$C$6:$G$72,5,FALSE),"")</f>
        <v/>
      </c>
      <c r="Q251" t="str">
        <f>IF('Schritt 2b Stromverbr. Kat. 1-4'!L251&lt;&gt;"",1,"")</f>
        <v/>
      </c>
      <c r="R251" t="str">
        <f t="shared" si="8"/>
        <v/>
      </c>
    </row>
    <row r="252" spans="1:18" x14ac:dyDescent="0.25">
      <c r="A252" s="433">
        <f>'Schritt 2a Wärmeverbr. Kat. 1-4'!A252</f>
        <v>243</v>
      </c>
      <c r="B252" s="8" t="str">
        <f>IF('Schritt 2a Wärmeverbr. Kat. 1-4'!C252=0,"",'Schritt 2a Wärmeverbr. Kat. 1-4'!C252)</f>
        <v/>
      </c>
      <c r="C252" s="434" t="str">
        <f>IF('Schritt 2a Wärmeverbr. Kat. 1-4'!D252=0,"",'Schritt 2a Wärmeverbr. Kat. 1-4'!D252)</f>
        <v/>
      </c>
      <c r="D252" s="424"/>
      <c r="E252" s="61"/>
      <c r="F252" s="503"/>
      <c r="G252" s="425"/>
      <c r="H252" s="424"/>
      <c r="I252" s="55"/>
      <c r="J252" s="108"/>
      <c r="K252" s="108"/>
      <c r="L252" s="132"/>
      <c r="M252" s="142" t="str">
        <f t="shared" si="9"/>
        <v/>
      </c>
      <c r="N252" s="145" t="str">
        <f>IFERROR(IF(B252&lt;&gt;"",M252/IF(OR('Schritt 2a Wärmeverbr. Kat. 1-4'!D252="Bad - Freibad &lt; 1000 m2 Beckenfläche",'Schritt 2a Wärmeverbr. Kat. 1-4'!D252="Bad - Freibad 1000-2000 m2 Beckenfläche",'Schritt 2a Wärmeverbr. Kat. 1-4'!D252="Bad - Freibad &gt;2000 m2 Beckenfläche"),'Schritt 2a Wärmeverbr. Kat. 1-4'!G252,'Schritt 2a Wärmeverbr. Kat. 1-4'!F252),""),"")</f>
        <v/>
      </c>
      <c r="O252" s="101" t="str">
        <f>IFERROR(IF(OR('Schritt 2a Wärmeverbr. Kat. 1-4'!D252="",M252="",N252=""),"",$N252/VLOOKUP('Schritt 2a Wärmeverbr. Kat. 1-4'!D252,Gebäudekat.!$C$6:$E$72,3,FALSE)-1),"")</f>
        <v/>
      </c>
      <c r="P252" t="str">
        <f>IFERROR(VLOOKUP('Schritt 2b Stromverbr. Kat. 1-4'!$C252,Gebäudekat.!$C$6:$G$72,5,FALSE),"")</f>
        <v/>
      </c>
      <c r="Q252" t="str">
        <f>IF('Schritt 2b Stromverbr. Kat. 1-4'!L252&lt;&gt;"",1,"")</f>
        <v/>
      </c>
      <c r="R252" t="str">
        <f t="shared" si="8"/>
        <v/>
      </c>
    </row>
    <row r="253" spans="1:18" x14ac:dyDescent="0.25">
      <c r="A253" s="433">
        <f>'Schritt 2a Wärmeverbr. Kat. 1-4'!A253</f>
        <v>244</v>
      </c>
      <c r="B253" s="8" t="str">
        <f>IF('Schritt 2a Wärmeverbr. Kat. 1-4'!C253=0,"",'Schritt 2a Wärmeverbr. Kat. 1-4'!C253)</f>
        <v/>
      </c>
      <c r="C253" s="434" t="str">
        <f>IF('Schritt 2a Wärmeverbr. Kat. 1-4'!D253=0,"",'Schritt 2a Wärmeverbr. Kat. 1-4'!D253)</f>
        <v/>
      </c>
      <c r="D253" s="424"/>
      <c r="E253" s="61"/>
      <c r="F253" s="503"/>
      <c r="G253" s="425"/>
      <c r="H253" s="424"/>
      <c r="I253" s="55"/>
      <c r="J253" s="108"/>
      <c r="K253" s="108"/>
      <c r="L253" s="132"/>
      <c r="M253" s="142" t="str">
        <f t="shared" si="9"/>
        <v/>
      </c>
      <c r="N253" s="145" t="str">
        <f>IFERROR(IF(B253&lt;&gt;"",M253/IF(OR('Schritt 2a Wärmeverbr. Kat. 1-4'!D253="Bad - Freibad &lt; 1000 m2 Beckenfläche",'Schritt 2a Wärmeverbr. Kat. 1-4'!D253="Bad - Freibad 1000-2000 m2 Beckenfläche",'Schritt 2a Wärmeverbr. Kat. 1-4'!D253="Bad - Freibad &gt;2000 m2 Beckenfläche"),'Schritt 2a Wärmeverbr. Kat. 1-4'!G253,'Schritt 2a Wärmeverbr. Kat. 1-4'!F253),""),"")</f>
        <v/>
      </c>
      <c r="O253" s="101" t="str">
        <f>IFERROR(IF(OR('Schritt 2a Wärmeverbr. Kat. 1-4'!D253="",M253="",N253=""),"",$N253/VLOOKUP('Schritt 2a Wärmeverbr. Kat. 1-4'!D253,Gebäudekat.!$C$6:$E$72,3,FALSE)-1),"")</f>
        <v/>
      </c>
      <c r="P253" t="str">
        <f>IFERROR(VLOOKUP('Schritt 2b Stromverbr. Kat. 1-4'!$C253,Gebäudekat.!$C$6:$G$72,5,FALSE),"")</f>
        <v/>
      </c>
      <c r="Q253" t="str">
        <f>IF('Schritt 2b Stromverbr. Kat. 1-4'!L253&lt;&gt;"",1,"")</f>
        <v/>
      </c>
      <c r="R253" t="str">
        <f t="shared" si="8"/>
        <v/>
      </c>
    </row>
    <row r="254" spans="1:18" x14ac:dyDescent="0.25">
      <c r="A254" s="433">
        <f>'Schritt 2a Wärmeverbr. Kat. 1-4'!A254</f>
        <v>245</v>
      </c>
      <c r="B254" s="8" t="str">
        <f>IF('Schritt 2a Wärmeverbr. Kat. 1-4'!C254=0,"",'Schritt 2a Wärmeverbr. Kat. 1-4'!C254)</f>
        <v/>
      </c>
      <c r="C254" s="434" t="str">
        <f>IF('Schritt 2a Wärmeverbr. Kat. 1-4'!D254=0,"",'Schritt 2a Wärmeverbr. Kat. 1-4'!D254)</f>
        <v/>
      </c>
      <c r="D254" s="424"/>
      <c r="E254" s="61"/>
      <c r="F254" s="503"/>
      <c r="G254" s="425"/>
      <c r="H254" s="424"/>
      <c r="I254" s="55"/>
      <c r="J254" s="108"/>
      <c r="K254" s="108"/>
      <c r="L254" s="132"/>
      <c r="M254" s="142" t="str">
        <f t="shared" si="9"/>
        <v/>
      </c>
      <c r="N254" s="145" t="str">
        <f>IFERROR(IF(B254&lt;&gt;"",M254/IF(OR('Schritt 2a Wärmeverbr. Kat. 1-4'!D254="Bad - Freibad &lt; 1000 m2 Beckenfläche",'Schritt 2a Wärmeverbr. Kat. 1-4'!D254="Bad - Freibad 1000-2000 m2 Beckenfläche",'Schritt 2a Wärmeverbr. Kat. 1-4'!D254="Bad - Freibad &gt;2000 m2 Beckenfläche"),'Schritt 2a Wärmeverbr. Kat. 1-4'!G254,'Schritt 2a Wärmeverbr. Kat. 1-4'!F254),""),"")</f>
        <v/>
      </c>
      <c r="O254" s="101" t="str">
        <f>IFERROR(IF(OR('Schritt 2a Wärmeverbr. Kat. 1-4'!D254="",M254="",N254=""),"",$N254/VLOOKUP('Schritt 2a Wärmeverbr. Kat. 1-4'!D254,Gebäudekat.!$C$6:$E$72,3,FALSE)-1),"")</f>
        <v/>
      </c>
      <c r="P254" t="str">
        <f>IFERROR(VLOOKUP('Schritt 2b Stromverbr. Kat. 1-4'!$C254,Gebäudekat.!$C$6:$G$72,5,FALSE),"")</f>
        <v/>
      </c>
      <c r="Q254" t="str">
        <f>IF('Schritt 2b Stromverbr. Kat. 1-4'!L254&lt;&gt;"",1,"")</f>
        <v/>
      </c>
      <c r="R254" t="str">
        <f t="shared" si="8"/>
        <v/>
      </c>
    </row>
    <row r="255" spans="1:18" x14ac:dyDescent="0.25">
      <c r="A255" s="433">
        <f>'Schritt 2a Wärmeverbr. Kat. 1-4'!A255</f>
        <v>246</v>
      </c>
      <c r="B255" s="8" t="str">
        <f>IF('Schritt 2a Wärmeverbr. Kat. 1-4'!C255=0,"",'Schritt 2a Wärmeverbr. Kat. 1-4'!C255)</f>
        <v/>
      </c>
      <c r="C255" s="434" t="str">
        <f>IF('Schritt 2a Wärmeverbr. Kat. 1-4'!D255=0,"",'Schritt 2a Wärmeverbr. Kat. 1-4'!D255)</f>
        <v/>
      </c>
      <c r="D255" s="424"/>
      <c r="E255" s="61"/>
      <c r="F255" s="503"/>
      <c r="G255" s="425"/>
      <c r="H255" s="424"/>
      <c r="I255" s="55"/>
      <c r="J255" s="108"/>
      <c r="K255" s="108"/>
      <c r="L255" s="132"/>
      <c r="M255" s="142" t="str">
        <f t="shared" si="9"/>
        <v/>
      </c>
      <c r="N255" s="145" t="str">
        <f>IFERROR(IF(B255&lt;&gt;"",M255/IF(OR('Schritt 2a Wärmeverbr. Kat. 1-4'!D255="Bad - Freibad &lt; 1000 m2 Beckenfläche",'Schritt 2a Wärmeverbr. Kat. 1-4'!D255="Bad - Freibad 1000-2000 m2 Beckenfläche",'Schritt 2a Wärmeverbr. Kat. 1-4'!D255="Bad - Freibad &gt;2000 m2 Beckenfläche"),'Schritt 2a Wärmeverbr. Kat. 1-4'!G255,'Schritt 2a Wärmeverbr. Kat. 1-4'!F255),""),"")</f>
        <v/>
      </c>
      <c r="O255" s="101" t="str">
        <f>IFERROR(IF(OR('Schritt 2a Wärmeverbr. Kat. 1-4'!D255="",M255="",N255=""),"",$N255/VLOOKUP('Schritt 2a Wärmeverbr. Kat. 1-4'!D255,Gebäudekat.!$C$6:$E$72,3,FALSE)-1),"")</f>
        <v/>
      </c>
      <c r="P255" t="str">
        <f>IFERROR(VLOOKUP('Schritt 2b Stromverbr. Kat. 1-4'!$C255,Gebäudekat.!$C$6:$G$72,5,FALSE),"")</f>
        <v/>
      </c>
      <c r="Q255" t="str">
        <f>IF('Schritt 2b Stromverbr. Kat. 1-4'!L255&lt;&gt;"",1,"")</f>
        <v/>
      </c>
      <c r="R255" t="str">
        <f t="shared" si="8"/>
        <v/>
      </c>
    </row>
    <row r="256" spans="1:18" x14ac:dyDescent="0.25">
      <c r="A256" s="433">
        <f>'Schritt 2a Wärmeverbr. Kat. 1-4'!A256</f>
        <v>247</v>
      </c>
      <c r="B256" s="8" t="str">
        <f>IF('Schritt 2a Wärmeverbr. Kat. 1-4'!C256=0,"",'Schritt 2a Wärmeverbr. Kat. 1-4'!C256)</f>
        <v/>
      </c>
      <c r="C256" s="434" t="str">
        <f>IF('Schritt 2a Wärmeverbr. Kat. 1-4'!D256=0,"",'Schritt 2a Wärmeverbr. Kat. 1-4'!D256)</f>
        <v/>
      </c>
      <c r="D256" s="424"/>
      <c r="E256" s="61"/>
      <c r="F256" s="503"/>
      <c r="G256" s="425"/>
      <c r="H256" s="424"/>
      <c r="I256" s="55"/>
      <c r="J256" s="108"/>
      <c r="K256" s="108"/>
      <c r="L256" s="132"/>
      <c r="M256" s="142" t="str">
        <f t="shared" si="9"/>
        <v/>
      </c>
      <c r="N256" s="145" t="str">
        <f>IFERROR(IF(B256&lt;&gt;"",M256/IF(OR('Schritt 2a Wärmeverbr. Kat. 1-4'!D256="Bad - Freibad &lt; 1000 m2 Beckenfläche",'Schritt 2a Wärmeverbr. Kat. 1-4'!D256="Bad - Freibad 1000-2000 m2 Beckenfläche",'Schritt 2a Wärmeverbr. Kat. 1-4'!D256="Bad - Freibad &gt;2000 m2 Beckenfläche"),'Schritt 2a Wärmeverbr. Kat. 1-4'!G256,'Schritt 2a Wärmeverbr. Kat. 1-4'!F256),""),"")</f>
        <v/>
      </c>
      <c r="O256" s="101" t="str">
        <f>IFERROR(IF(OR('Schritt 2a Wärmeverbr. Kat. 1-4'!D256="",M256="",N256=""),"",$N256/VLOOKUP('Schritt 2a Wärmeverbr. Kat. 1-4'!D256,Gebäudekat.!$C$6:$E$72,3,FALSE)-1),"")</f>
        <v/>
      </c>
      <c r="P256" t="str">
        <f>IFERROR(VLOOKUP('Schritt 2b Stromverbr. Kat. 1-4'!$C256,Gebäudekat.!$C$6:$G$72,5,FALSE),"")</f>
        <v/>
      </c>
      <c r="Q256" t="str">
        <f>IF('Schritt 2b Stromverbr. Kat. 1-4'!L256&lt;&gt;"",1,"")</f>
        <v/>
      </c>
      <c r="R256" t="str">
        <f t="shared" si="8"/>
        <v/>
      </c>
    </row>
    <row r="257" spans="1:18" x14ac:dyDescent="0.25">
      <c r="A257" s="433">
        <f>'Schritt 2a Wärmeverbr. Kat. 1-4'!A257</f>
        <v>248</v>
      </c>
      <c r="B257" s="8" t="str">
        <f>IF('Schritt 2a Wärmeverbr. Kat. 1-4'!C257=0,"",'Schritt 2a Wärmeverbr. Kat. 1-4'!C257)</f>
        <v/>
      </c>
      <c r="C257" s="434" t="str">
        <f>IF('Schritt 2a Wärmeverbr. Kat. 1-4'!D257=0,"",'Schritt 2a Wärmeverbr. Kat. 1-4'!D257)</f>
        <v/>
      </c>
      <c r="D257" s="424"/>
      <c r="E257" s="61"/>
      <c r="F257" s="503"/>
      <c r="G257" s="425"/>
      <c r="H257" s="424"/>
      <c r="I257" s="55"/>
      <c r="J257" s="108"/>
      <c r="K257" s="108"/>
      <c r="L257" s="132"/>
      <c r="M257" s="142" t="str">
        <f t="shared" si="9"/>
        <v/>
      </c>
      <c r="N257" s="145" t="str">
        <f>IFERROR(IF(B257&lt;&gt;"",M257/IF(OR('Schritt 2a Wärmeverbr. Kat. 1-4'!D257="Bad - Freibad &lt; 1000 m2 Beckenfläche",'Schritt 2a Wärmeverbr. Kat. 1-4'!D257="Bad - Freibad 1000-2000 m2 Beckenfläche",'Schritt 2a Wärmeverbr. Kat. 1-4'!D257="Bad - Freibad &gt;2000 m2 Beckenfläche"),'Schritt 2a Wärmeverbr. Kat. 1-4'!G257,'Schritt 2a Wärmeverbr. Kat. 1-4'!F257),""),"")</f>
        <v/>
      </c>
      <c r="O257" s="101" t="str">
        <f>IFERROR(IF(OR('Schritt 2a Wärmeverbr. Kat. 1-4'!D257="",M257="",N257=""),"",$N257/VLOOKUP('Schritt 2a Wärmeverbr. Kat. 1-4'!D257,Gebäudekat.!$C$6:$E$72,3,FALSE)-1),"")</f>
        <v/>
      </c>
      <c r="P257" t="str">
        <f>IFERROR(VLOOKUP('Schritt 2b Stromverbr. Kat. 1-4'!$C257,Gebäudekat.!$C$6:$G$72,5,FALSE),"")</f>
        <v/>
      </c>
      <c r="Q257" t="str">
        <f>IF('Schritt 2b Stromverbr. Kat. 1-4'!L257&lt;&gt;"",1,"")</f>
        <v/>
      </c>
      <c r="R257" t="str">
        <f t="shared" si="8"/>
        <v/>
      </c>
    </row>
    <row r="258" spans="1:18" x14ac:dyDescent="0.25">
      <c r="A258" s="433">
        <f>'Schritt 2a Wärmeverbr. Kat. 1-4'!A258</f>
        <v>249</v>
      </c>
      <c r="B258" s="8" t="str">
        <f>IF('Schritt 2a Wärmeverbr. Kat. 1-4'!C258=0,"",'Schritt 2a Wärmeverbr. Kat. 1-4'!C258)</f>
        <v/>
      </c>
      <c r="C258" s="434" t="str">
        <f>IF('Schritt 2a Wärmeverbr. Kat. 1-4'!D258=0,"",'Schritt 2a Wärmeverbr. Kat. 1-4'!D258)</f>
        <v/>
      </c>
      <c r="D258" s="424"/>
      <c r="E258" s="61"/>
      <c r="F258" s="503"/>
      <c r="G258" s="425"/>
      <c r="H258" s="424"/>
      <c r="I258" s="55"/>
      <c r="J258" s="108"/>
      <c r="K258" s="108"/>
      <c r="L258" s="132"/>
      <c r="M258" s="142" t="str">
        <f t="shared" si="9"/>
        <v/>
      </c>
      <c r="N258" s="145" t="str">
        <f>IFERROR(IF(B258&lt;&gt;"",M258/IF(OR('Schritt 2a Wärmeverbr. Kat. 1-4'!D258="Bad - Freibad &lt; 1000 m2 Beckenfläche",'Schritt 2a Wärmeverbr. Kat. 1-4'!D258="Bad - Freibad 1000-2000 m2 Beckenfläche",'Schritt 2a Wärmeverbr. Kat. 1-4'!D258="Bad - Freibad &gt;2000 m2 Beckenfläche"),'Schritt 2a Wärmeverbr. Kat. 1-4'!G258,'Schritt 2a Wärmeverbr. Kat. 1-4'!F258),""),"")</f>
        <v/>
      </c>
      <c r="O258" s="101" t="str">
        <f>IFERROR(IF(OR('Schritt 2a Wärmeverbr. Kat. 1-4'!D258="",M258="",N258=""),"",$N258/VLOOKUP('Schritt 2a Wärmeverbr. Kat. 1-4'!D258,Gebäudekat.!$C$6:$E$72,3,FALSE)-1),"")</f>
        <v/>
      </c>
      <c r="P258" t="str">
        <f>IFERROR(VLOOKUP('Schritt 2b Stromverbr. Kat. 1-4'!$C258,Gebäudekat.!$C$6:$G$72,5,FALSE),"")</f>
        <v/>
      </c>
      <c r="Q258" t="str">
        <f>IF('Schritt 2b Stromverbr. Kat. 1-4'!L258&lt;&gt;"",1,"")</f>
        <v/>
      </c>
      <c r="R258" t="str">
        <f t="shared" si="8"/>
        <v/>
      </c>
    </row>
    <row r="259" spans="1:18" x14ac:dyDescent="0.25">
      <c r="A259" s="433">
        <f>'Schritt 2a Wärmeverbr. Kat. 1-4'!A259</f>
        <v>250</v>
      </c>
      <c r="B259" s="8" t="str">
        <f>IF('Schritt 2a Wärmeverbr. Kat. 1-4'!C259=0,"",'Schritt 2a Wärmeverbr. Kat. 1-4'!C259)</f>
        <v/>
      </c>
      <c r="C259" s="434" t="str">
        <f>IF('Schritt 2a Wärmeverbr. Kat. 1-4'!D259=0,"",'Schritt 2a Wärmeverbr. Kat. 1-4'!D259)</f>
        <v/>
      </c>
      <c r="D259" s="424"/>
      <c r="E259" s="61"/>
      <c r="F259" s="503"/>
      <c r="G259" s="425"/>
      <c r="H259" s="424"/>
      <c r="I259" s="55"/>
      <c r="J259" s="108"/>
      <c r="K259" s="108"/>
      <c r="L259" s="132"/>
      <c r="M259" s="142" t="str">
        <f t="shared" si="9"/>
        <v/>
      </c>
      <c r="N259" s="145" t="str">
        <f>IFERROR(IF(B259&lt;&gt;"",M259/IF(OR('Schritt 2a Wärmeverbr. Kat. 1-4'!D259="Bad - Freibad &lt; 1000 m2 Beckenfläche",'Schritt 2a Wärmeverbr. Kat. 1-4'!D259="Bad - Freibad 1000-2000 m2 Beckenfläche",'Schritt 2a Wärmeverbr. Kat. 1-4'!D259="Bad - Freibad &gt;2000 m2 Beckenfläche"),'Schritt 2a Wärmeverbr. Kat. 1-4'!G259,'Schritt 2a Wärmeverbr. Kat. 1-4'!F259),""),"")</f>
        <v/>
      </c>
      <c r="O259" s="101" t="str">
        <f>IFERROR(IF(OR('Schritt 2a Wärmeverbr. Kat. 1-4'!D259="",M259="",N259=""),"",$N259/VLOOKUP('Schritt 2a Wärmeverbr. Kat. 1-4'!D259,Gebäudekat.!$C$6:$E$72,3,FALSE)-1),"")</f>
        <v/>
      </c>
      <c r="P259" t="str">
        <f>IFERROR(VLOOKUP('Schritt 2b Stromverbr. Kat. 1-4'!$C259,Gebäudekat.!$C$6:$G$72,5,FALSE),"")</f>
        <v/>
      </c>
      <c r="Q259" t="str">
        <f>IF('Schritt 2b Stromverbr. Kat. 1-4'!L259&lt;&gt;"",1,"")</f>
        <v/>
      </c>
      <c r="R259" t="str">
        <f t="shared" si="8"/>
        <v/>
      </c>
    </row>
    <row r="260" spans="1:18" x14ac:dyDescent="0.25">
      <c r="A260" s="433">
        <f>'Schritt 2a Wärmeverbr. Kat. 1-4'!A260</f>
        <v>251</v>
      </c>
      <c r="B260" s="8" t="str">
        <f>IF('Schritt 2a Wärmeverbr. Kat. 1-4'!C260=0,"",'Schritt 2a Wärmeverbr. Kat. 1-4'!C260)</f>
        <v/>
      </c>
      <c r="C260" s="434" t="str">
        <f>IF('Schritt 2a Wärmeverbr. Kat. 1-4'!D260=0,"",'Schritt 2a Wärmeverbr. Kat. 1-4'!D260)</f>
        <v/>
      </c>
      <c r="D260" s="424"/>
      <c r="E260" s="61"/>
      <c r="F260" s="503"/>
      <c r="G260" s="425"/>
      <c r="H260" s="424"/>
      <c r="I260" s="55"/>
      <c r="J260" s="108"/>
      <c r="K260" s="108"/>
      <c r="L260" s="132"/>
      <c r="M260" s="142" t="str">
        <f t="shared" si="9"/>
        <v/>
      </c>
      <c r="N260" s="145" t="str">
        <f>IFERROR(IF(B260&lt;&gt;"",M260/IF(OR('Schritt 2a Wärmeverbr. Kat. 1-4'!D260="Bad - Freibad &lt; 1000 m2 Beckenfläche",'Schritt 2a Wärmeverbr. Kat. 1-4'!D260="Bad - Freibad 1000-2000 m2 Beckenfläche",'Schritt 2a Wärmeverbr. Kat. 1-4'!D260="Bad - Freibad &gt;2000 m2 Beckenfläche"),'Schritt 2a Wärmeverbr. Kat. 1-4'!G260,'Schritt 2a Wärmeverbr. Kat. 1-4'!F260),""),"")</f>
        <v/>
      </c>
      <c r="O260" s="101" t="str">
        <f>IFERROR(IF(OR('Schritt 2a Wärmeverbr. Kat. 1-4'!D260="",M260="",N260=""),"",$N260/VLOOKUP('Schritt 2a Wärmeverbr. Kat. 1-4'!D260,Gebäudekat.!$C$6:$E$72,3,FALSE)-1),"")</f>
        <v/>
      </c>
      <c r="P260" t="str">
        <f>IFERROR(VLOOKUP('Schritt 2b Stromverbr. Kat. 1-4'!$C260,Gebäudekat.!$C$6:$G$72,5,FALSE),"")</f>
        <v/>
      </c>
      <c r="Q260" t="str">
        <f>IF('Schritt 2b Stromverbr. Kat. 1-4'!L260&lt;&gt;"",1,"")</f>
        <v/>
      </c>
      <c r="R260" t="str">
        <f t="shared" si="8"/>
        <v/>
      </c>
    </row>
    <row r="261" spans="1:18" x14ac:dyDescent="0.25">
      <c r="A261" s="433">
        <f>'Schritt 2a Wärmeverbr. Kat. 1-4'!A261</f>
        <v>252</v>
      </c>
      <c r="B261" s="8" t="str">
        <f>IF('Schritt 2a Wärmeverbr. Kat. 1-4'!C261=0,"",'Schritt 2a Wärmeverbr. Kat. 1-4'!C261)</f>
        <v/>
      </c>
      <c r="C261" s="434" t="str">
        <f>IF('Schritt 2a Wärmeverbr. Kat. 1-4'!D261=0,"",'Schritt 2a Wärmeverbr. Kat. 1-4'!D261)</f>
        <v/>
      </c>
      <c r="D261" s="424"/>
      <c r="E261" s="61"/>
      <c r="F261" s="503"/>
      <c r="G261" s="425"/>
      <c r="H261" s="424"/>
      <c r="I261" s="55"/>
      <c r="J261" s="108"/>
      <c r="K261" s="108"/>
      <c r="L261" s="132"/>
      <c r="M261" s="142" t="str">
        <f t="shared" si="9"/>
        <v/>
      </c>
      <c r="N261" s="145" t="str">
        <f>IFERROR(IF(B261&lt;&gt;"",M261/IF(OR('Schritt 2a Wärmeverbr. Kat. 1-4'!D261="Bad - Freibad &lt; 1000 m2 Beckenfläche",'Schritt 2a Wärmeverbr. Kat. 1-4'!D261="Bad - Freibad 1000-2000 m2 Beckenfläche",'Schritt 2a Wärmeverbr. Kat. 1-4'!D261="Bad - Freibad &gt;2000 m2 Beckenfläche"),'Schritt 2a Wärmeverbr. Kat. 1-4'!G261,'Schritt 2a Wärmeverbr. Kat. 1-4'!F261),""),"")</f>
        <v/>
      </c>
      <c r="O261" s="101" t="str">
        <f>IFERROR(IF(OR('Schritt 2a Wärmeverbr. Kat. 1-4'!D261="",M261="",N261=""),"",$N261/VLOOKUP('Schritt 2a Wärmeverbr. Kat. 1-4'!D261,Gebäudekat.!$C$6:$E$72,3,FALSE)-1),"")</f>
        <v/>
      </c>
      <c r="P261" t="str">
        <f>IFERROR(VLOOKUP('Schritt 2b Stromverbr. Kat. 1-4'!$C261,Gebäudekat.!$C$6:$G$72,5,FALSE),"")</f>
        <v/>
      </c>
      <c r="Q261" t="str">
        <f>IF('Schritt 2b Stromverbr. Kat. 1-4'!L261&lt;&gt;"",1,"")</f>
        <v/>
      </c>
      <c r="R261" t="str">
        <f t="shared" si="8"/>
        <v/>
      </c>
    </row>
    <row r="262" spans="1:18" x14ac:dyDescent="0.25">
      <c r="A262" s="433">
        <f>'Schritt 2a Wärmeverbr. Kat. 1-4'!A262</f>
        <v>253</v>
      </c>
      <c r="B262" s="8" t="str">
        <f>IF('Schritt 2a Wärmeverbr. Kat. 1-4'!C262=0,"",'Schritt 2a Wärmeverbr. Kat. 1-4'!C262)</f>
        <v/>
      </c>
      <c r="C262" s="434" t="str">
        <f>IF('Schritt 2a Wärmeverbr. Kat. 1-4'!D262=0,"",'Schritt 2a Wärmeverbr. Kat. 1-4'!D262)</f>
        <v/>
      </c>
      <c r="D262" s="424"/>
      <c r="E262" s="61"/>
      <c r="F262" s="503"/>
      <c r="G262" s="425"/>
      <c r="H262" s="424"/>
      <c r="I262" s="55"/>
      <c r="J262" s="108"/>
      <c r="K262" s="108"/>
      <c r="L262" s="132"/>
      <c r="M262" s="142" t="str">
        <f t="shared" si="9"/>
        <v/>
      </c>
      <c r="N262" s="145" t="str">
        <f>IFERROR(IF(B262&lt;&gt;"",M262/IF(OR('Schritt 2a Wärmeverbr. Kat. 1-4'!D262="Bad - Freibad &lt; 1000 m2 Beckenfläche",'Schritt 2a Wärmeverbr. Kat. 1-4'!D262="Bad - Freibad 1000-2000 m2 Beckenfläche",'Schritt 2a Wärmeverbr. Kat. 1-4'!D262="Bad - Freibad &gt;2000 m2 Beckenfläche"),'Schritt 2a Wärmeverbr. Kat. 1-4'!G262,'Schritt 2a Wärmeverbr. Kat. 1-4'!F262),""),"")</f>
        <v/>
      </c>
      <c r="O262" s="101" t="str">
        <f>IFERROR(IF(OR('Schritt 2a Wärmeverbr. Kat. 1-4'!D262="",M262="",N262=""),"",$N262/VLOOKUP('Schritt 2a Wärmeverbr. Kat. 1-4'!D262,Gebäudekat.!$C$6:$E$72,3,FALSE)-1),"")</f>
        <v/>
      </c>
      <c r="P262" t="str">
        <f>IFERROR(VLOOKUP('Schritt 2b Stromverbr. Kat. 1-4'!$C262,Gebäudekat.!$C$6:$G$72,5,FALSE),"")</f>
        <v/>
      </c>
      <c r="Q262" t="str">
        <f>IF('Schritt 2b Stromverbr. Kat. 1-4'!L262&lt;&gt;"",1,"")</f>
        <v/>
      </c>
      <c r="R262" t="str">
        <f t="shared" si="8"/>
        <v/>
      </c>
    </row>
    <row r="263" spans="1:18" x14ac:dyDescent="0.25">
      <c r="A263" s="433">
        <f>'Schritt 2a Wärmeverbr. Kat. 1-4'!A263</f>
        <v>254</v>
      </c>
      <c r="B263" s="8" t="str">
        <f>IF('Schritt 2a Wärmeverbr. Kat. 1-4'!C263=0,"",'Schritt 2a Wärmeverbr. Kat. 1-4'!C263)</f>
        <v/>
      </c>
      <c r="C263" s="434" t="str">
        <f>IF('Schritt 2a Wärmeverbr. Kat. 1-4'!D263=0,"",'Schritt 2a Wärmeverbr. Kat. 1-4'!D263)</f>
        <v/>
      </c>
      <c r="D263" s="424"/>
      <c r="E263" s="61"/>
      <c r="F263" s="503"/>
      <c r="G263" s="425"/>
      <c r="H263" s="424"/>
      <c r="I263" s="55"/>
      <c r="J263" s="108"/>
      <c r="K263" s="108"/>
      <c r="L263" s="132"/>
      <c r="M263" s="142" t="str">
        <f t="shared" si="9"/>
        <v/>
      </c>
      <c r="N263" s="145" t="str">
        <f>IFERROR(IF(B263&lt;&gt;"",M263/IF(OR('Schritt 2a Wärmeverbr. Kat. 1-4'!D263="Bad - Freibad &lt; 1000 m2 Beckenfläche",'Schritt 2a Wärmeverbr. Kat. 1-4'!D263="Bad - Freibad 1000-2000 m2 Beckenfläche",'Schritt 2a Wärmeverbr. Kat. 1-4'!D263="Bad - Freibad &gt;2000 m2 Beckenfläche"),'Schritt 2a Wärmeverbr. Kat. 1-4'!G263,'Schritt 2a Wärmeverbr. Kat. 1-4'!F263),""),"")</f>
        <v/>
      </c>
      <c r="O263" s="101" t="str">
        <f>IFERROR(IF(OR('Schritt 2a Wärmeverbr. Kat. 1-4'!D263="",M263="",N263=""),"",$N263/VLOOKUP('Schritt 2a Wärmeverbr. Kat. 1-4'!D263,Gebäudekat.!$C$6:$E$72,3,FALSE)-1),"")</f>
        <v/>
      </c>
      <c r="P263" t="str">
        <f>IFERROR(VLOOKUP('Schritt 2b Stromverbr. Kat. 1-4'!$C263,Gebäudekat.!$C$6:$G$72,5,FALSE),"")</f>
        <v/>
      </c>
      <c r="Q263" t="str">
        <f>IF('Schritt 2b Stromverbr. Kat. 1-4'!L263&lt;&gt;"",1,"")</f>
        <v/>
      </c>
      <c r="R263" t="str">
        <f t="shared" si="8"/>
        <v/>
      </c>
    </row>
    <row r="264" spans="1:18" x14ac:dyDescent="0.25">
      <c r="A264" s="433">
        <f>'Schritt 2a Wärmeverbr. Kat. 1-4'!A264</f>
        <v>255</v>
      </c>
      <c r="B264" s="8" t="str">
        <f>IF('Schritt 2a Wärmeverbr. Kat. 1-4'!C264=0,"",'Schritt 2a Wärmeverbr. Kat. 1-4'!C264)</f>
        <v/>
      </c>
      <c r="C264" s="434" t="str">
        <f>IF('Schritt 2a Wärmeverbr. Kat. 1-4'!D264=0,"",'Schritt 2a Wärmeverbr. Kat. 1-4'!D264)</f>
        <v/>
      </c>
      <c r="D264" s="424"/>
      <c r="E264" s="61"/>
      <c r="F264" s="503"/>
      <c r="G264" s="425"/>
      <c r="H264" s="424"/>
      <c r="I264" s="55"/>
      <c r="J264" s="108"/>
      <c r="K264" s="108"/>
      <c r="L264" s="132"/>
      <c r="M264" s="142" t="str">
        <f t="shared" si="9"/>
        <v/>
      </c>
      <c r="N264" s="145" t="str">
        <f>IFERROR(IF(B264&lt;&gt;"",M264/IF(OR('Schritt 2a Wärmeverbr. Kat. 1-4'!D264="Bad - Freibad &lt; 1000 m2 Beckenfläche",'Schritt 2a Wärmeverbr. Kat. 1-4'!D264="Bad - Freibad 1000-2000 m2 Beckenfläche",'Schritt 2a Wärmeverbr. Kat. 1-4'!D264="Bad - Freibad &gt;2000 m2 Beckenfläche"),'Schritt 2a Wärmeverbr. Kat. 1-4'!G264,'Schritt 2a Wärmeverbr. Kat. 1-4'!F264),""),"")</f>
        <v/>
      </c>
      <c r="O264" s="101" t="str">
        <f>IFERROR(IF(OR('Schritt 2a Wärmeverbr. Kat. 1-4'!D264="",M264="",N264=""),"",$N264/VLOOKUP('Schritt 2a Wärmeverbr. Kat. 1-4'!D264,Gebäudekat.!$C$6:$E$72,3,FALSE)-1),"")</f>
        <v/>
      </c>
      <c r="P264" t="str">
        <f>IFERROR(VLOOKUP('Schritt 2b Stromverbr. Kat. 1-4'!$C264,Gebäudekat.!$C$6:$G$72,5,FALSE),"")</f>
        <v/>
      </c>
      <c r="Q264" t="str">
        <f>IF('Schritt 2b Stromverbr. Kat. 1-4'!L264&lt;&gt;"",1,"")</f>
        <v/>
      </c>
      <c r="R264" t="str">
        <f t="shared" si="8"/>
        <v/>
      </c>
    </row>
    <row r="265" spans="1:18" x14ac:dyDescent="0.25">
      <c r="A265" s="433">
        <f>'Schritt 2a Wärmeverbr. Kat. 1-4'!A265</f>
        <v>256</v>
      </c>
      <c r="B265" s="8" t="str">
        <f>IF('Schritt 2a Wärmeverbr. Kat. 1-4'!C265=0,"",'Schritt 2a Wärmeverbr. Kat. 1-4'!C265)</f>
        <v/>
      </c>
      <c r="C265" s="434" t="str">
        <f>IF('Schritt 2a Wärmeverbr. Kat. 1-4'!D265=0,"",'Schritt 2a Wärmeverbr. Kat. 1-4'!D265)</f>
        <v/>
      </c>
      <c r="D265" s="424"/>
      <c r="E265" s="61"/>
      <c r="F265" s="503"/>
      <c r="G265" s="425"/>
      <c r="H265" s="424"/>
      <c r="I265" s="55"/>
      <c r="J265" s="108"/>
      <c r="K265" s="108"/>
      <c r="L265" s="132"/>
      <c r="M265" s="142" t="str">
        <f t="shared" si="9"/>
        <v/>
      </c>
      <c r="N265" s="145" t="str">
        <f>IFERROR(IF(B265&lt;&gt;"",M265/IF(OR('Schritt 2a Wärmeverbr. Kat. 1-4'!D265="Bad - Freibad &lt; 1000 m2 Beckenfläche",'Schritt 2a Wärmeverbr. Kat. 1-4'!D265="Bad - Freibad 1000-2000 m2 Beckenfläche",'Schritt 2a Wärmeverbr. Kat. 1-4'!D265="Bad - Freibad &gt;2000 m2 Beckenfläche"),'Schritt 2a Wärmeverbr. Kat. 1-4'!G265,'Schritt 2a Wärmeverbr. Kat. 1-4'!F265),""),"")</f>
        <v/>
      </c>
      <c r="O265" s="101" t="str">
        <f>IFERROR(IF(OR('Schritt 2a Wärmeverbr. Kat. 1-4'!D265="",M265="",N265=""),"",$N265/VLOOKUP('Schritt 2a Wärmeverbr. Kat. 1-4'!D265,Gebäudekat.!$C$6:$E$72,3,FALSE)-1),"")</f>
        <v/>
      </c>
      <c r="P265" t="str">
        <f>IFERROR(VLOOKUP('Schritt 2b Stromverbr. Kat. 1-4'!$C265,Gebäudekat.!$C$6:$G$72,5,FALSE),"")</f>
        <v/>
      </c>
      <c r="Q265" t="str">
        <f>IF('Schritt 2b Stromverbr. Kat. 1-4'!L265&lt;&gt;"",1,"")</f>
        <v/>
      </c>
      <c r="R265" t="str">
        <f t="shared" si="8"/>
        <v/>
      </c>
    </row>
    <row r="266" spans="1:18" x14ac:dyDescent="0.25">
      <c r="A266" s="433">
        <f>'Schritt 2a Wärmeverbr. Kat. 1-4'!A266</f>
        <v>257</v>
      </c>
      <c r="B266" s="8" t="str">
        <f>IF('Schritt 2a Wärmeverbr. Kat. 1-4'!C266=0,"",'Schritt 2a Wärmeverbr. Kat. 1-4'!C266)</f>
        <v/>
      </c>
      <c r="C266" s="434" t="str">
        <f>IF('Schritt 2a Wärmeverbr. Kat. 1-4'!D266=0,"",'Schritt 2a Wärmeverbr. Kat. 1-4'!D266)</f>
        <v/>
      </c>
      <c r="D266" s="424"/>
      <c r="E266" s="61"/>
      <c r="F266" s="503"/>
      <c r="G266" s="425"/>
      <c r="H266" s="424"/>
      <c r="I266" s="55"/>
      <c r="J266" s="108"/>
      <c r="K266" s="108"/>
      <c r="L266" s="132"/>
      <c r="M266" s="142" t="str">
        <f t="shared" si="9"/>
        <v/>
      </c>
      <c r="N266" s="145" t="str">
        <f>IFERROR(IF(B266&lt;&gt;"",M266/IF(OR('Schritt 2a Wärmeverbr. Kat. 1-4'!D266="Bad - Freibad &lt; 1000 m2 Beckenfläche",'Schritt 2a Wärmeverbr. Kat. 1-4'!D266="Bad - Freibad 1000-2000 m2 Beckenfläche",'Schritt 2a Wärmeverbr. Kat. 1-4'!D266="Bad - Freibad &gt;2000 m2 Beckenfläche"),'Schritt 2a Wärmeverbr. Kat. 1-4'!G266,'Schritt 2a Wärmeverbr. Kat. 1-4'!F266),""),"")</f>
        <v/>
      </c>
      <c r="O266" s="101" t="str">
        <f>IFERROR(IF(OR('Schritt 2a Wärmeverbr. Kat. 1-4'!D266="",M266="",N266=""),"",$N266/VLOOKUP('Schritt 2a Wärmeverbr. Kat. 1-4'!D266,Gebäudekat.!$C$6:$E$72,3,FALSE)-1),"")</f>
        <v/>
      </c>
      <c r="P266" t="str">
        <f>IFERROR(VLOOKUP('Schritt 2b Stromverbr. Kat. 1-4'!$C266,Gebäudekat.!$C$6:$G$72,5,FALSE),"")</f>
        <v/>
      </c>
      <c r="Q266" t="str">
        <f>IF('Schritt 2b Stromverbr. Kat. 1-4'!L266&lt;&gt;"",1,"")</f>
        <v/>
      </c>
      <c r="R266" t="str">
        <f t="shared" si="8"/>
        <v/>
      </c>
    </row>
    <row r="267" spans="1:18" x14ac:dyDescent="0.25">
      <c r="A267" s="433">
        <f>'Schritt 2a Wärmeverbr. Kat. 1-4'!A267</f>
        <v>258</v>
      </c>
      <c r="B267" s="8" t="str">
        <f>IF('Schritt 2a Wärmeverbr. Kat. 1-4'!C267=0,"",'Schritt 2a Wärmeverbr. Kat. 1-4'!C267)</f>
        <v/>
      </c>
      <c r="C267" s="434" t="str">
        <f>IF('Schritt 2a Wärmeverbr. Kat. 1-4'!D267=0,"",'Schritt 2a Wärmeverbr. Kat. 1-4'!D267)</f>
        <v/>
      </c>
      <c r="D267" s="424"/>
      <c r="E267" s="61"/>
      <c r="F267" s="503"/>
      <c r="G267" s="425"/>
      <c r="H267" s="424"/>
      <c r="I267" s="55"/>
      <c r="J267" s="108"/>
      <c r="K267" s="108"/>
      <c r="L267" s="132"/>
      <c r="M267" s="142" t="str">
        <f t="shared" si="9"/>
        <v/>
      </c>
      <c r="N267" s="145" t="str">
        <f>IFERROR(IF(B267&lt;&gt;"",M267/IF(OR('Schritt 2a Wärmeverbr. Kat. 1-4'!D267="Bad - Freibad &lt; 1000 m2 Beckenfläche",'Schritt 2a Wärmeverbr. Kat. 1-4'!D267="Bad - Freibad 1000-2000 m2 Beckenfläche",'Schritt 2a Wärmeverbr. Kat. 1-4'!D267="Bad - Freibad &gt;2000 m2 Beckenfläche"),'Schritt 2a Wärmeverbr. Kat. 1-4'!G267,'Schritt 2a Wärmeverbr. Kat. 1-4'!F267),""),"")</f>
        <v/>
      </c>
      <c r="O267" s="101" t="str">
        <f>IFERROR(IF(OR('Schritt 2a Wärmeverbr. Kat. 1-4'!D267="",M267="",N267=""),"",$N267/VLOOKUP('Schritt 2a Wärmeverbr. Kat. 1-4'!D267,Gebäudekat.!$C$6:$E$72,3,FALSE)-1),"")</f>
        <v/>
      </c>
      <c r="P267" t="str">
        <f>IFERROR(VLOOKUP('Schritt 2b Stromverbr. Kat. 1-4'!$C267,Gebäudekat.!$C$6:$G$72,5,FALSE),"")</f>
        <v/>
      </c>
      <c r="Q267" t="str">
        <f>IF('Schritt 2b Stromverbr. Kat. 1-4'!L267&lt;&gt;"",1,"")</f>
        <v/>
      </c>
      <c r="R267" t="str">
        <f t="shared" ref="R267:R330" si="10">IFERROR(IF(_xlfn.NUMBERVALUE(O267)&gt;1000%,"Womöglich Fehler bei der Berichterstattung! Bitte nochmal kontrollieren!",""),"")</f>
        <v/>
      </c>
    </row>
    <row r="268" spans="1:18" x14ac:dyDescent="0.25">
      <c r="A268" s="433">
        <f>'Schritt 2a Wärmeverbr. Kat. 1-4'!A268</f>
        <v>259</v>
      </c>
      <c r="B268" s="8" t="str">
        <f>IF('Schritt 2a Wärmeverbr. Kat. 1-4'!C268=0,"",'Schritt 2a Wärmeverbr. Kat. 1-4'!C268)</f>
        <v/>
      </c>
      <c r="C268" s="434" t="str">
        <f>IF('Schritt 2a Wärmeverbr. Kat. 1-4'!D268=0,"",'Schritt 2a Wärmeverbr. Kat. 1-4'!D268)</f>
        <v/>
      </c>
      <c r="D268" s="424"/>
      <c r="E268" s="61"/>
      <c r="F268" s="503"/>
      <c r="G268" s="425"/>
      <c r="H268" s="424"/>
      <c r="I268" s="55"/>
      <c r="J268" s="108"/>
      <c r="K268" s="108"/>
      <c r="L268" s="132"/>
      <c r="M268" s="142" t="str">
        <f t="shared" si="9"/>
        <v/>
      </c>
      <c r="N268" s="145" t="str">
        <f>IFERROR(IF(B268&lt;&gt;"",M268/IF(OR('Schritt 2a Wärmeverbr. Kat. 1-4'!D268="Bad - Freibad &lt; 1000 m2 Beckenfläche",'Schritt 2a Wärmeverbr. Kat. 1-4'!D268="Bad - Freibad 1000-2000 m2 Beckenfläche",'Schritt 2a Wärmeverbr. Kat. 1-4'!D268="Bad - Freibad &gt;2000 m2 Beckenfläche"),'Schritt 2a Wärmeverbr. Kat. 1-4'!G268,'Schritt 2a Wärmeverbr. Kat. 1-4'!F268),""),"")</f>
        <v/>
      </c>
      <c r="O268" s="101" t="str">
        <f>IFERROR(IF(OR('Schritt 2a Wärmeverbr. Kat. 1-4'!D268="",M268="",N268=""),"",$N268/VLOOKUP('Schritt 2a Wärmeverbr. Kat. 1-4'!D268,Gebäudekat.!$C$6:$E$72,3,FALSE)-1),"")</f>
        <v/>
      </c>
      <c r="P268" t="str">
        <f>IFERROR(VLOOKUP('Schritt 2b Stromverbr. Kat. 1-4'!$C268,Gebäudekat.!$C$6:$G$72,5,FALSE),"")</f>
        <v/>
      </c>
      <c r="Q268" t="str">
        <f>IF('Schritt 2b Stromverbr. Kat. 1-4'!L268&lt;&gt;"",1,"")</f>
        <v/>
      </c>
      <c r="R268" t="str">
        <f t="shared" si="10"/>
        <v/>
      </c>
    </row>
    <row r="269" spans="1:18" x14ac:dyDescent="0.25">
      <c r="A269" s="433">
        <f>'Schritt 2a Wärmeverbr. Kat. 1-4'!A269</f>
        <v>260</v>
      </c>
      <c r="B269" s="8" t="str">
        <f>IF('Schritt 2a Wärmeverbr. Kat. 1-4'!C269=0,"",'Schritt 2a Wärmeverbr. Kat. 1-4'!C269)</f>
        <v/>
      </c>
      <c r="C269" s="434" t="str">
        <f>IF('Schritt 2a Wärmeverbr. Kat. 1-4'!D269=0,"",'Schritt 2a Wärmeverbr. Kat. 1-4'!D269)</f>
        <v/>
      </c>
      <c r="D269" s="424"/>
      <c r="E269" s="61"/>
      <c r="F269" s="503"/>
      <c r="G269" s="425"/>
      <c r="H269" s="424"/>
      <c r="I269" s="55"/>
      <c r="J269" s="108"/>
      <c r="K269" s="108"/>
      <c r="L269" s="132"/>
      <c r="M269" s="142" t="str">
        <f t="shared" ref="M269:M332" si="11">IFERROR(IF(AND(F269="",L269=""),"",F269+L269), "Angaben fehlen")</f>
        <v/>
      </c>
      <c r="N269" s="145" t="str">
        <f>IFERROR(IF(B269&lt;&gt;"",M269/IF(OR('Schritt 2a Wärmeverbr. Kat. 1-4'!D269="Bad - Freibad &lt; 1000 m2 Beckenfläche",'Schritt 2a Wärmeverbr. Kat. 1-4'!D269="Bad - Freibad 1000-2000 m2 Beckenfläche",'Schritt 2a Wärmeverbr. Kat. 1-4'!D269="Bad - Freibad &gt;2000 m2 Beckenfläche"),'Schritt 2a Wärmeverbr. Kat. 1-4'!G269,'Schritt 2a Wärmeverbr. Kat. 1-4'!F269),""),"")</f>
        <v/>
      </c>
      <c r="O269" s="101" t="str">
        <f>IFERROR(IF(OR('Schritt 2a Wärmeverbr. Kat. 1-4'!D269="",M269="",N269=""),"",$N269/VLOOKUP('Schritt 2a Wärmeverbr. Kat. 1-4'!D269,Gebäudekat.!$C$6:$E$72,3,FALSE)-1),"")</f>
        <v/>
      </c>
      <c r="P269" t="str">
        <f>IFERROR(VLOOKUP('Schritt 2b Stromverbr. Kat. 1-4'!$C269,Gebäudekat.!$C$6:$G$72,5,FALSE),"")</f>
        <v/>
      </c>
      <c r="Q269" t="str">
        <f>IF('Schritt 2b Stromverbr. Kat. 1-4'!L269&lt;&gt;"",1,"")</f>
        <v/>
      </c>
      <c r="R269" t="str">
        <f t="shared" si="10"/>
        <v/>
      </c>
    </row>
    <row r="270" spans="1:18" x14ac:dyDescent="0.25">
      <c r="A270" s="433">
        <f>'Schritt 2a Wärmeverbr. Kat. 1-4'!A270</f>
        <v>261</v>
      </c>
      <c r="B270" s="8" t="str">
        <f>IF('Schritt 2a Wärmeverbr. Kat. 1-4'!C270=0,"",'Schritt 2a Wärmeverbr. Kat. 1-4'!C270)</f>
        <v/>
      </c>
      <c r="C270" s="434" t="str">
        <f>IF('Schritt 2a Wärmeverbr. Kat. 1-4'!D270=0,"",'Schritt 2a Wärmeverbr. Kat. 1-4'!D270)</f>
        <v/>
      </c>
      <c r="D270" s="424"/>
      <c r="E270" s="61"/>
      <c r="F270" s="503"/>
      <c r="G270" s="425"/>
      <c r="H270" s="424"/>
      <c r="I270" s="55"/>
      <c r="J270" s="108"/>
      <c r="K270" s="108"/>
      <c r="L270" s="132"/>
      <c r="M270" s="142" t="str">
        <f t="shared" si="11"/>
        <v/>
      </c>
      <c r="N270" s="145" t="str">
        <f>IFERROR(IF(B270&lt;&gt;"",M270/IF(OR('Schritt 2a Wärmeverbr. Kat. 1-4'!D270="Bad - Freibad &lt; 1000 m2 Beckenfläche",'Schritt 2a Wärmeverbr. Kat. 1-4'!D270="Bad - Freibad 1000-2000 m2 Beckenfläche",'Schritt 2a Wärmeverbr. Kat. 1-4'!D270="Bad - Freibad &gt;2000 m2 Beckenfläche"),'Schritt 2a Wärmeverbr. Kat. 1-4'!G270,'Schritt 2a Wärmeverbr. Kat. 1-4'!F270),""),"")</f>
        <v/>
      </c>
      <c r="O270" s="101" t="str">
        <f>IFERROR(IF(OR('Schritt 2a Wärmeverbr. Kat. 1-4'!D270="",M270="",N270=""),"",$N270/VLOOKUP('Schritt 2a Wärmeverbr. Kat. 1-4'!D270,Gebäudekat.!$C$6:$E$72,3,FALSE)-1),"")</f>
        <v/>
      </c>
      <c r="P270" t="str">
        <f>IFERROR(VLOOKUP('Schritt 2b Stromverbr. Kat. 1-4'!$C270,Gebäudekat.!$C$6:$G$72,5,FALSE),"")</f>
        <v/>
      </c>
      <c r="Q270" t="str">
        <f>IF('Schritt 2b Stromverbr. Kat. 1-4'!L270&lt;&gt;"",1,"")</f>
        <v/>
      </c>
      <c r="R270" t="str">
        <f t="shared" si="10"/>
        <v/>
      </c>
    </row>
    <row r="271" spans="1:18" x14ac:dyDescent="0.25">
      <c r="A271" s="433">
        <f>'Schritt 2a Wärmeverbr. Kat. 1-4'!A271</f>
        <v>262</v>
      </c>
      <c r="B271" s="8" t="str">
        <f>IF('Schritt 2a Wärmeverbr. Kat. 1-4'!C271=0,"",'Schritt 2a Wärmeverbr. Kat. 1-4'!C271)</f>
        <v/>
      </c>
      <c r="C271" s="434" t="str">
        <f>IF('Schritt 2a Wärmeverbr. Kat. 1-4'!D271=0,"",'Schritt 2a Wärmeverbr. Kat. 1-4'!D271)</f>
        <v/>
      </c>
      <c r="D271" s="424"/>
      <c r="E271" s="61"/>
      <c r="F271" s="503"/>
      <c r="G271" s="425"/>
      <c r="H271" s="424"/>
      <c r="I271" s="55"/>
      <c r="J271" s="108"/>
      <c r="K271" s="108"/>
      <c r="L271" s="132"/>
      <c r="M271" s="142" t="str">
        <f t="shared" si="11"/>
        <v/>
      </c>
      <c r="N271" s="145" t="str">
        <f>IFERROR(IF(B271&lt;&gt;"",M271/IF(OR('Schritt 2a Wärmeverbr. Kat. 1-4'!D271="Bad - Freibad &lt; 1000 m2 Beckenfläche",'Schritt 2a Wärmeverbr. Kat. 1-4'!D271="Bad - Freibad 1000-2000 m2 Beckenfläche",'Schritt 2a Wärmeverbr. Kat. 1-4'!D271="Bad - Freibad &gt;2000 m2 Beckenfläche"),'Schritt 2a Wärmeverbr. Kat. 1-4'!G271,'Schritt 2a Wärmeverbr. Kat. 1-4'!F271),""),"")</f>
        <v/>
      </c>
      <c r="O271" s="101" t="str">
        <f>IFERROR(IF(OR('Schritt 2a Wärmeverbr. Kat. 1-4'!D271="",M271="",N271=""),"",$N271/VLOOKUP('Schritt 2a Wärmeverbr. Kat. 1-4'!D271,Gebäudekat.!$C$6:$E$72,3,FALSE)-1),"")</f>
        <v/>
      </c>
      <c r="P271" t="str">
        <f>IFERROR(VLOOKUP('Schritt 2b Stromverbr. Kat. 1-4'!$C271,Gebäudekat.!$C$6:$G$72,5,FALSE),"")</f>
        <v/>
      </c>
      <c r="Q271" t="str">
        <f>IF('Schritt 2b Stromverbr. Kat. 1-4'!L271&lt;&gt;"",1,"")</f>
        <v/>
      </c>
      <c r="R271" t="str">
        <f t="shared" si="10"/>
        <v/>
      </c>
    </row>
    <row r="272" spans="1:18" x14ac:dyDescent="0.25">
      <c r="A272" s="433">
        <f>'Schritt 2a Wärmeverbr. Kat. 1-4'!A272</f>
        <v>263</v>
      </c>
      <c r="B272" s="8" t="str">
        <f>IF('Schritt 2a Wärmeverbr. Kat. 1-4'!C272=0,"",'Schritt 2a Wärmeverbr. Kat. 1-4'!C272)</f>
        <v/>
      </c>
      <c r="C272" s="434" t="str">
        <f>IF('Schritt 2a Wärmeverbr. Kat. 1-4'!D272=0,"",'Schritt 2a Wärmeverbr. Kat. 1-4'!D272)</f>
        <v/>
      </c>
      <c r="D272" s="424"/>
      <c r="E272" s="61"/>
      <c r="F272" s="503"/>
      <c r="G272" s="425"/>
      <c r="H272" s="424"/>
      <c r="I272" s="55"/>
      <c r="J272" s="108"/>
      <c r="K272" s="108"/>
      <c r="L272" s="132"/>
      <c r="M272" s="142" t="str">
        <f t="shared" si="11"/>
        <v/>
      </c>
      <c r="N272" s="145" t="str">
        <f>IFERROR(IF(B272&lt;&gt;"",M272/IF(OR('Schritt 2a Wärmeverbr. Kat. 1-4'!D272="Bad - Freibad &lt; 1000 m2 Beckenfläche",'Schritt 2a Wärmeverbr. Kat. 1-4'!D272="Bad - Freibad 1000-2000 m2 Beckenfläche",'Schritt 2a Wärmeverbr. Kat. 1-4'!D272="Bad - Freibad &gt;2000 m2 Beckenfläche"),'Schritt 2a Wärmeverbr. Kat. 1-4'!G272,'Schritt 2a Wärmeverbr. Kat. 1-4'!F272),""),"")</f>
        <v/>
      </c>
      <c r="O272" s="101" t="str">
        <f>IFERROR(IF(OR('Schritt 2a Wärmeverbr. Kat. 1-4'!D272="",M272="",N272=""),"",$N272/VLOOKUP('Schritt 2a Wärmeverbr. Kat. 1-4'!D272,Gebäudekat.!$C$6:$E$72,3,FALSE)-1),"")</f>
        <v/>
      </c>
      <c r="P272" t="str">
        <f>IFERROR(VLOOKUP('Schritt 2b Stromverbr. Kat. 1-4'!$C272,Gebäudekat.!$C$6:$G$72,5,FALSE),"")</f>
        <v/>
      </c>
      <c r="Q272" t="str">
        <f>IF('Schritt 2b Stromverbr. Kat. 1-4'!L272&lt;&gt;"",1,"")</f>
        <v/>
      </c>
      <c r="R272" t="str">
        <f t="shared" si="10"/>
        <v/>
      </c>
    </row>
    <row r="273" spans="1:18" x14ac:dyDescent="0.25">
      <c r="A273" s="433">
        <f>'Schritt 2a Wärmeverbr. Kat. 1-4'!A273</f>
        <v>264</v>
      </c>
      <c r="B273" s="8" t="str">
        <f>IF('Schritt 2a Wärmeverbr. Kat. 1-4'!C273=0,"",'Schritt 2a Wärmeverbr. Kat. 1-4'!C273)</f>
        <v/>
      </c>
      <c r="C273" s="434" t="str">
        <f>IF('Schritt 2a Wärmeverbr. Kat. 1-4'!D273=0,"",'Schritt 2a Wärmeverbr. Kat. 1-4'!D273)</f>
        <v/>
      </c>
      <c r="D273" s="424"/>
      <c r="E273" s="61"/>
      <c r="F273" s="503"/>
      <c r="G273" s="425"/>
      <c r="H273" s="424"/>
      <c r="I273" s="55"/>
      <c r="J273" s="108"/>
      <c r="K273" s="108"/>
      <c r="L273" s="132"/>
      <c r="M273" s="142" t="str">
        <f t="shared" si="11"/>
        <v/>
      </c>
      <c r="N273" s="145" t="str">
        <f>IFERROR(IF(B273&lt;&gt;"",M273/IF(OR('Schritt 2a Wärmeverbr. Kat. 1-4'!D273="Bad - Freibad &lt; 1000 m2 Beckenfläche",'Schritt 2a Wärmeverbr. Kat. 1-4'!D273="Bad - Freibad 1000-2000 m2 Beckenfläche",'Schritt 2a Wärmeverbr. Kat. 1-4'!D273="Bad - Freibad &gt;2000 m2 Beckenfläche"),'Schritt 2a Wärmeverbr. Kat. 1-4'!G273,'Schritt 2a Wärmeverbr. Kat. 1-4'!F273),""),"")</f>
        <v/>
      </c>
      <c r="O273" s="101" t="str">
        <f>IFERROR(IF(OR('Schritt 2a Wärmeverbr. Kat. 1-4'!D273="",M273="",N273=""),"",$N273/VLOOKUP('Schritt 2a Wärmeverbr. Kat. 1-4'!D273,Gebäudekat.!$C$6:$E$72,3,FALSE)-1),"")</f>
        <v/>
      </c>
      <c r="P273" t="str">
        <f>IFERROR(VLOOKUP('Schritt 2b Stromverbr. Kat. 1-4'!$C273,Gebäudekat.!$C$6:$G$72,5,FALSE),"")</f>
        <v/>
      </c>
      <c r="Q273" t="str">
        <f>IF('Schritt 2b Stromverbr. Kat. 1-4'!L273&lt;&gt;"",1,"")</f>
        <v/>
      </c>
      <c r="R273" t="str">
        <f t="shared" si="10"/>
        <v/>
      </c>
    </row>
    <row r="274" spans="1:18" x14ac:dyDescent="0.25">
      <c r="A274" s="433">
        <f>'Schritt 2a Wärmeverbr. Kat. 1-4'!A274</f>
        <v>265</v>
      </c>
      <c r="B274" s="8" t="str">
        <f>IF('Schritt 2a Wärmeverbr. Kat. 1-4'!C274=0,"",'Schritt 2a Wärmeverbr. Kat. 1-4'!C274)</f>
        <v/>
      </c>
      <c r="C274" s="434" t="str">
        <f>IF('Schritt 2a Wärmeverbr. Kat. 1-4'!D274=0,"",'Schritt 2a Wärmeverbr. Kat. 1-4'!D274)</f>
        <v/>
      </c>
      <c r="D274" s="424"/>
      <c r="E274" s="61"/>
      <c r="F274" s="503"/>
      <c r="G274" s="425"/>
      <c r="H274" s="424"/>
      <c r="I274" s="55"/>
      <c r="J274" s="108"/>
      <c r="K274" s="108"/>
      <c r="L274" s="132"/>
      <c r="M274" s="142" t="str">
        <f t="shared" si="11"/>
        <v/>
      </c>
      <c r="N274" s="145" t="str">
        <f>IFERROR(IF(B274&lt;&gt;"",M274/IF(OR('Schritt 2a Wärmeverbr. Kat. 1-4'!D274="Bad - Freibad &lt; 1000 m2 Beckenfläche",'Schritt 2a Wärmeverbr. Kat. 1-4'!D274="Bad - Freibad 1000-2000 m2 Beckenfläche",'Schritt 2a Wärmeverbr. Kat. 1-4'!D274="Bad - Freibad &gt;2000 m2 Beckenfläche"),'Schritt 2a Wärmeverbr. Kat. 1-4'!G274,'Schritt 2a Wärmeverbr. Kat. 1-4'!F274),""),"")</f>
        <v/>
      </c>
      <c r="O274" s="101" t="str">
        <f>IFERROR(IF(OR('Schritt 2a Wärmeverbr. Kat. 1-4'!D274="",M274="",N274=""),"",$N274/VLOOKUP('Schritt 2a Wärmeverbr. Kat. 1-4'!D274,Gebäudekat.!$C$6:$E$72,3,FALSE)-1),"")</f>
        <v/>
      </c>
      <c r="P274" t="str">
        <f>IFERROR(VLOOKUP('Schritt 2b Stromverbr. Kat. 1-4'!$C274,Gebäudekat.!$C$6:$G$72,5,FALSE),"")</f>
        <v/>
      </c>
      <c r="Q274" t="str">
        <f>IF('Schritt 2b Stromverbr. Kat. 1-4'!L274&lt;&gt;"",1,"")</f>
        <v/>
      </c>
      <c r="R274" t="str">
        <f t="shared" si="10"/>
        <v/>
      </c>
    </row>
    <row r="275" spans="1:18" x14ac:dyDescent="0.25">
      <c r="A275" s="433">
        <f>'Schritt 2a Wärmeverbr. Kat. 1-4'!A275</f>
        <v>266</v>
      </c>
      <c r="B275" s="8" t="str">
        <f>IF('Schritt 2a Wärmeverbr. Kat. 1-4'!C275=0,"",'Schritt 2a Wärmeverbr. Kat. 1-4'!C275)</f>
        <v/>
      </c>
      <c r="C275" s="434" t="str">
        <f>IF('Schritt 2a Wärmeverbr. Kat. 1-4'!D275=0,"",'Schritt 2a Wärmeverbr. Kat. 1-4'!D275)</f>
        <v/>
      </c>
      <c r="D275" s="424"/>
      <c r="E275" s="61"/>
      <c r="F275" s="503"/>
      <c r="G275" s="425"/>
      <c r="H275" s="424"/>
      <c r="I275" s="55"/>
      <c r="J275" s="108"/>
      <c r="K275" s="108"/>
      <c r="L275" s="132"/>
      <c r="M275" s="142" t="str">
        <f t="shared" si="11"/>
        <v/>
      </c>
      <c r="N275" s="145" t="str">
        <f>IFERROR(IF(B275&lt;&gt;"",M275/IF(OR('Schritt 2a Wärmeverbr. Kat. 1-4'!D275="Bad - Freibad &lt; 1000 m2 Beckenfläche",'Schritt 2a Wärmeverbr. Kat. 1-4'!D275="Bad - Freibad 1000-2000 m2 Beckenfläche",'Schritt 2a Wärmeverbr. Kat. 1-4'!D275="Bad - Freibad &gt;2000 m2 Beckenfläche"),'Schritt 2a Wärmeverbr. Kat. 1-4'!G275,'Schritt 2a Wärmeverbr. Kat. 1-4'!F275),""),"")</f>
        <v/>
      </c>
      <c r="O275" s="101" t="str">
        <f>IFERROR(IF(OR('Schritt 2a Wärmeverbr. Kat. 1-4'!D275="",M275="",N275=""),"",$N275/VLOOKUP('Schritt 2a Wärmeverbr. Kat. 1-4'!D275,Gebäudekat.!$C$6:$E$72,3,FALSE)-1),"")</f>
        <v/>
      </c>
      <c r="P275" t="str">
        <f>IFERROR(VLOOKUP('Schritt 2b Stromverbr. Kat. 1-4'!$C275,Gebäudekat.!$C$6:$G$72,5,FALSE),"")</f>
        <v/>
      </c>
      <c r="Q275" t="str">
        <f>IF('Schritt 2b Stromverbr. Kat. 1-4'!L275&lt;&gt;"",1,"")</f>
        <v/>
      </c>
      <c r="R275" t="str">
        <f t="shared" si="10"/>
        <v/>
      </c>
    </row>
    <row r="276" spans="1:18" x14ac:dyDescent="0.25">
      <c r="A276" s="433">
        <f>'Schritt 2a Wärmeverbr. Kat. 1-4'!A276</f>
        <v>267</v>
      </c>
      <c r="B276" s="8" t="str">
        <f>IF('Schritt 2a Wärmeverbr. Kat. 1-4'!C276=0,"",'Schritt 2a Wärmeverbr. Kat. 1-4'!C276)</f>
        <v/>
      </c>
      <c r="C276" s="434" t="str">
        <f>IF('Schritt 2a Wärmeverbr. Kat. 1-4'!D276=0,"",'Schritt 2a Wärmeverbr. Kat. 1-4'!D276)</f>
        <v/>
      </c>
      <c r="D276" s="424"/>
      <c r="E276" s="61"/>
      <c r="F276" s="503"/>
      <c r="G276" s="425"/>
      <c r="H276" s="424"/>
      <c r="I276" s="55"/>
      <c r="J276" s="108"/>
      <c r="K276" s="108"/>
      <c r="L276" s="132"/>
      <c r="M276" s="142" t="str">
        <f t="shared" si="11"/>
        <v/>
      </c>
      <c r="N276" s="145" t="str">
        <f>IFERROR(IF(B276&lt;&gt;"",M276/IF(OR('Schritt 2a Wärmeverbr. Kat. 1-4'!D276="Bad - Freibad &lt; 1000 m2 Beckenfläche",'Schritt 2a Wärmeverbr. Kat. 1-4'!D276="Bad - Freibad 1000-2000 m2 Beckenfläche",'Schritt 2a Wärmeverbr. Kat. 1-4'!D276="Bad - Freibad &gt;2000 m2 Beckenfläche"),'Schritt 2a Wärmeverbr. Kat. 1-4'!G276,'Schritt 2a Wärmeverbr. Kat. 1-4'!F276),""),"")</f>
        <v/>
      </c>
      <c r="O276" s="101" t="str">
        <f>IFERROR(IF(OR('Schritt 2a Wärmeverbr. Kat. 1-4'!D276="",M276="",N276=""),"",$N276/VLOOKUP('Schritt 2a Wärmeverbr. Kat. 1-4'!D276,Gebäudekat.!$C$6:$E$72,3,FALSE)-1),"")</f>
        <v/>
      </c>
      <c r="P276" t="str">
        <f>IFERROR(VLOOKUP('Schritt 2b Stromverbr. Kat. 1-4'!$C276,Gebäudekat.!$C$6:$G$72,5,FALSE),"")</f>
        <v/>
      </c>
      <c r="Q276" t="str">
        <f>IF('Schritt 2b Stromverbr. Kat. 1-4'!L276&lt;&gt;"",1,"")</f>
        <v/>
      </c>
      <c r="R276" t="str">
        <f t="shared" si="10"/>
        <v/>
      </c>
    </row>
    <row r="277" spans="1:18" x14ac:dyDescent="0.25">
      <c r="A277" s="433">
        <f>'Schritt 2a Wärmeverbr. Kat. 1-4'!A277</f>
        <v>268</v>
      </c>
      <c r="B277" s="8" t="str">
        <f>IF('Schritt 2a Wärmeverbr. Kat. 1-4'!C277=0,"",'Schritt 2a Wärmeverbr. Kat. 1-4'!C277)</f>
        <v/>
      </c>
      <c r="C277" s="434" t="str">
        <f>IF('Schritt 2a Wärmeverbr. Kat. 1-4'!D277=0,"",'Schritt 2a Wärmeverbr. Kat. 1-4'!D277)</f>
        <v/>
      </c>
      <c r="D277" s="424"/>
      <c r="E277" s="61"/>
      <c r="F277" s="503"/>
      <c r="G277" s="425"/>
      <c r="H277" s="424"/>
      <c r="I277" s="55"/>
      <c r="J277" s="108"/>
      <c r="K277" s="108"/>
      <c r="L277" s="132"/>
      <c r="M277" s="142" t="str">
        <f t="shared" si="11"/>
        <v/>
      </c>
      <c r="N277" s="145" t="str">
        <f>IFERROR(IF(B277&lt;&gt;"",M277/IF(OR('Schritt 2a Wärmeverbr. Kat. 1-4'!D277="Bad - Freibad &lt; 1000 m2 Beckenfläche",'Schritt 2a Wärmeverbr. Kat. 1-4'!D277="Bad - Freibad 1000-2000 m2 Beckenfläche",'Schritt 2a Wärmeverbr. Kat. 1-4'!D277="Bad - Freibad &gt;2000 m2 Beckenfläche"),'Schritt 2a Wärmeverbr. Kat. 1-4'!G277,'Schritt 2a Wärmeverbr. Kat. 1-4'!F277),""),"")</f>
        <v/>
      </c>
      <c r="O277" s="101" t="str">
        <f>IFERROR(IF(OR('Schritt 2a Wärmeverbr. Kat. 1-4'!D277="",M277="",N277=""),"",$N277/VLOOKUP('Schritt 2a Wärmeverbr. Kat. 1-4'!D277,Gebäudekat.!$C$6:$E$72,3,FALSE)-1),"")</f>
        <v/>
      </c>
      <c r="P277" t="str">
        <f>IFERROR(VLOOKUP('Schritt 2b Stromverbr. Kat. 1-4'!$C277,Gebäudekat.!$C$6:$G$72,5,FALSE),"")</f>
        <v/>
      </c>
      <c r="Q277" t="str">
        <f>IF('Schritt 2b Stromverbr. Kat. 1-4'!L277&lt;&gt;"",1,"")</f>
        <v/>
      </c>
      <c r="R277" t="str">
        <f t="shared" si="10"/>
        <v/>
      </c>
    </row>
    <row r="278" spans="1:18" x14ac:dyDescent="0.25">
      <c r="A278" s="433">
        <f>'Schritt 2a Wärmeverbr. Kat. 1-4'!A278</f>
        <v>269</v>
      </c>
      <c r="B278" s="8" t="str">
        <f>IF('Schritt 2a Wärmeverbr. Kat. 1-4'!C278=0,"",'Schritt 2a Wärmeverbr. Kat. 1-4'!C278)</f>
        <v/>
      </c>
      <c r="C278" s="434" t="str">
        <f>IF('Schritt 2a Wärmeverbr. Kat. 1-4'!D278=0,"",'Schritt 2a Wärmeverbr. Kat. 1-4'!D278)</f>
        <v/>
      </c>
      <c r="D278" s="424"/>
      <c r="E278" s="61"/>
      <c r="F278" s="503"/>
      <c r="G278" s="425"/>
      <c r="H278" s="424"/>
      <c r="I278" s="55"/>
      <c r="J278" s="108"/>
      <c r="K278" s="108"/>
      <c r="L278" s="132"/>
      <c r="M278" s="142" t="str">
        <f t="shared" si="11"/>
        <v/>
      </c>
      <c r="N278" s="145" t="str">
        <f>IFERROR(IF(B278&lt;&gt;"",M278/IF(OR('Schritt 2a Wärmeverbr. Kat. 1-4'!D278="Bad - Freibad &lt; 1000 m2 Beckenfläche",'Schritt 2a Wärmeverbr. Kat. 1-4'!D278="Bad - Freibad 1000-2000 m2 Beckenfläche",'Schritt 2a Wärmeverbr. Kat. 1-4'!D278="Bad - Freibad &gt;2000 m2 Beckenfläche"),'Schritt 2a Wärmeverbr. Kat. 1-4'!G278,'Schritt 2a Wärmeverbr. Kat. 1-4'!F278),""),"")</f>
        <v/>
      </c>
      <c r="O278" s="101" t="str">
        <f>IFERROR(IF(OR('Schritt 2a Wärmeverbr. Kat. 1-4'!D278="",M278="",N278=""),"",$N278/VLOOKUP('Schritt 2a Wärmeverbr. Kat. 1-4'!D278,Gebäudekat.!$C$6:$E$72,3,FALSE)-1),"")</f>
        <v/>
      </c>
      <c r="P278" t="str">
        <f>IFERROR(VLOOKUP('Schritt 2b Stromverbr. Kat. 1-4'!$C278,Gebäudekat.!$C$6:$G$72,5,FALSE),"")</f>
        <v/>
      </c>
      <c r="Q278" t="str">
        <f>IF('Schritt 2b Stromverbr. Kat. 1-4'!L278&lt;&gt;"",1,"")</f>
        <v/>
      </c>
      <c r="R278" t="str">
        <f t="shared" si="10"/>
        <v/>
      </c>
    </row>
    <row r="279" spans="1:18" x14ac:dyDescent="0.25">
      <c r="A279" s="433">
        <f>'Schritt 2a Wärmeverbr. Kat. 1-4'!A279</f>
        <v>270</v>
      </c>
      <c r="B279" s="8" t="str">
        <f>IF('Schritt 2a Wärmeverbr. Kat. 1-4'!C279=0,"",'Schritt 2a Wärmeverbr. Kat. 1-4'!C279)</f>
        <v/>
      </c>
      <c r="C279" s="434" t="str">
        <f>IF('Schritt 2a Wärmeverbr. Kat. 1-4'!D279=0,"",'Schritt 2a Wärmeverbr. Kat. 1-4'!D279)</f>
        <v/>
      </c>
      <c r="D279" s="424"/>
      <c r="E279" s="61"/>
      <c r="F279" s="503"/>
      <c r="G279" s="425"/>
      <c r="H279" s="424"/>
      <c r="I279" s="55"/>
      <c r="J279" s="108"/>
      <c r="K279" s="108"/>
      <c r="L279" s="132"/>
      <c r="M279" s="142" t="str">
        <f t="shared" si="11"/>
        <v/>
      </c>
      <c r="N279" s="145" t="str">
        <f>IFERROR(IF(B279&lt;&gt;"",M279/IF(OR('Schritt 2a Wärmeverbr. Kat. 1-4'!D279="Bad - Freibad &lt; 1000 m2 Beckenfläche",'Schritt 2a Wärmeverbr. Kat. 1-4'!D279="Bad - Freibad 1000-2000 m2 Beckenfläche",'Schritt 2a Wärmeverbr. Kat. 1-4'!D279="Bad - Freibad &gt;2000 m2 Beckenfläche"),'Schritt 2a Wärmeverbr. Kat. 1-4'!G279,'Schritt 2a Wärmeverbr. Kat. 1-4'!F279),""),"")</f>
        <v/>
      </c>
      <c r="O279" s="101" t="str">
        <f>IFERROR(IF(OR('Schritt 2a Wärmeverbr. Kat. 1-4'!D279="",M279="",N279=""),"",$N279/VLOOKUP('Schritt 2a Wärmeverbr. Kat. 1-4'!D279,Gebäudekat.!$C$6:$E$72,3,FALSE)-1),"")</f>
        <v/>
      </c>
      <c r="P279" t="str">
        <f>IFERROR(VLOOKUP('Schritt 2b Stromverbr. Kat. 1-4'!$C279,Gebäudekat.!$C$6:$G$72,5,FALSE),"")</f>
        <v/>
      </c>
      <c r="Q279" t="str">
        <f>IF('Schritt 2b Stromverbr. Kat. 1-4'!L279&lt;&gt;"",1,"")</f>
        <v/>
      </c>
      <c r="R279" t="str">
        <f t="shared" si="10"/>
        <v/>
      </c>
    </row>
    <row r="280" spans="1:18" x14ac:dyDescent="0.25">
      <c r="A280" s="433">
        <f>'Schritt 2a Wärmeverbr. Kat. 1-4'!A280</f>
        <v>271</v>
      </c>
      <c r="B280" s="8" t="str">
        <f>IF('Schritt 2a Wärmeverbr. Kat. 1-4'!C280=0,"",'Schritt 2a Wärmeverbr. Kat. 1-4'!C280)</f>
        <v/>
      </c>
      <c r="C280" s="434" t="str">
        <f>IF('Schritt 2a Wärmeverbr. Kat. 1-4'!D280=0,"",'Schritt 2a Wärmeverbr. Kat. 1-4'!D280)</f>
        <v/>
      </c>
      <c r="D280" s="424"/>
      <c r="E280" s="61"/>
      <c r="F280" s="503"/>
      <c r="G280" s="425"/>
      <c r="H280" s="424"/>
      <c r="I280" s="55"/>
      <c r="J280" s="108"/>
      <c r="K280" s="108"/>
      <c r="L280" s="132"/>
      <c r="M280" s="142" t="str">
        <f t="shared" si="11"/>
        <v/>
      </c>
      <c r="N280" s="145" t="str">
        <f>IFERROR(IF(B280&lt;&gt;"",M280/IF(OR('Schritt 2a Wärmeverbr. Kat. 1-4'!D280="Bad - Freibad &lt; 1000 m2 Beckenfläche",'Schritt 2a Wärmeverbr. Kat. 1-4'!D280="Bad - Freibad 1000-2000 m2 Beckenfläche",'Schritt 2a Wärmeverbr. Kat. 1-4'!D280="Bad - Freibad &gt;2000 m2 Beckenfläche"),'Schritt 2a Wärmeverbr. Kat. 1-4'!G280,'Schritt 2a Wärmeverbr. Kat. 1-4'!F280),""),"")</f>
        <v/>
      </c>
      <c r="O280" s="101" t="str">
        <f>IFERROR(IF(OR('Schritt 2a Wärmeverbr. Kat. 1-4'!D280="",M280="",N280=""),"",$N280/VLOOKUP('Schritt 2a Wärmeverbr. Kat. 1-4'!D280,Gebäudekat.!$C$6:$E$72,3,FALSE)-1),"")</f>
        <v/>
      </c>
      <c r="P280" t="str">
        <f>IFERROR(VLOOKUP('Schritt 2b Stromverbr. Kat. 1-4'!$C280,Gebäudekat.!$C$6:$G$72,5,FALSE),"")</f>
        <v/>
      </c>
      <c r="Q280" t="str">
        <f>IF('Schritt 2b Stromverbr. Kat. 1-4'!L280&lt;&gt;"",1,"")</f>
        <v/>
      </c>
      <c r="R280" t="str">
        <f t="shared" si="10"/>
        <v/>
      </c>
    </row>
    <row r="281" spans="1:18" x14ac:dyDescent="0.25">
      <c r="A281" s="433">
        <f>'Schritt 2a Wärmeverbr. Kat. 1-4'!A281</f>
        <v>272</v>
      </c>
      <c r="B281" s="8" t="str">
        <f>IF('Schritt 2a Wärmeverbr. Kat. 1-4'!C281=0,"",'Schritt 2a Wärmeverbr. Kat. 1-4'!C281)</f>
        <v/>
      </c>
      <c r="C281" s="434" t="str">
        <f>IF('Schritt 2a Wärmeverbr. Kat. 1-4'!D281=0,"",'Schritt 2a Wärmeverbr. Kat. 1-4'!D281)</f>
        <v/>
      </c>
      <c r="D281" s="424"/>
      <c r="E281" s="61"/>
      <c r="F281" s="503"/>
      <c r="G281" s="425"/>
      <c r="H281" s="424"/>
      <c r="I281" s="55"/>
      <c r="J281" s="108"/>
      <c r="K281" s="108"/>
      <c r="L281" s="132"/>
      <c r="M281" s="142" t="str">
        <f t="shared" si="11"/>
        <v/>
      </c>
      <c r="N281" s="145" t="str">
        <f>IFERROR(IF(B281&lt;&gt;"",M281/IF(OR('Schritt 2a Wärmeverbr. Kat. 1-4'!D281="Bad - Freibad &lt; 1000 m2 Beckenfläche",'Schritt 2a Wärmeverbr. Kat. 1-4'!D281="Bad - Freibad 1000-2000 m2 Beckenfläche",'Schritt 2a Wärmeverbr. Kat. 1-4'!D281="Bad - Freibad &gt;2000 m2 Beckenfläche"),'Schritt 2a Wärmeverbr. Kat. 1-4'!G281,'Schritt 2a Wärmeverbr. Kat. 1-4'!F281),""),"")</f>
        <v/>
      </c>
      <c r="O281" s="101" t="str">
        <f>IFERROR(IF(OR('Schritt 2a Wärmeverbr. Kat. 1-4'!D281="",M281="",N281=""),"",$N281/VLOOKUP('Schritt 2a Wärmeverbr. Kat. 1-4'!D281,Gebäudekat.!$C$6:$E$72,3,FALSE)-1),"")</f>
        <v/>
      </c>
      <c r="P281" t="str">
        <f>IFERROR(VLOOKUP('Schritt 2b Stromverbr. Kat. 1-4'!$C281,Gebäudekat.!$C$6:$G$72,5,FALSE),"")</f>
        <v/>
      </c>
      <c r="Q281" t="str">
        <f>IF('Schritt 2b Stromverbr. Kat. 1-4'!L281&lt;&gt;"",1,"")</f>
        <v/>
      </c>
      <c r="R281" t="str">
        <f t="shared" si="10"/>
        <v/>
      </c>
    </row>
    <row r="282" spans="1:18" x14ac:dyDescent="0.25">
      <c r="A282" s="433">
        <f>'Schritt 2a Wärmeverbr. Kat. 1-4'!A282</f>
        <v>273</v>
      </c>
      <c r="B282" s="8" t="str">
        <f>IF('Schritt 2a Wärmeverbr. Kat. 1-4'!C282=0,"",'Schritt 2a Wärmeverbr. Kat. 1-4'!C282)</f>
        <v/>
      </c>
      <c r="C282" s="434" t="str">
        <f>IF('Schritt 2a Wärmeverbr. Kat. 1-4'!D282=0,"",'Schritt 2a Wärmeverbr. Kat. 1-4'!D282)</f>
        <v/>
      </c>
      <c r="D282" s="424"/>
      <c r="E282" s="61"/>
      <c r="F282" s="503"/>
      <c r="G282" s="425"/>
      <c r="H282" s="424"/>
      <c r="I282" s="55"/>
      <c r="J282" s="108"/>
      <c r="K282" s="108"/>
      <c r="L282" s="132"/>
      <c r="M282" s="142" t="str">
        <f t="shared" si="11"/>
        <v/>
      </c>
      <c r="N282" s="145" t="str">
        <f>IFERROR(IF(B282&lt;&gt;"",M282/IF(OR('Schritt 2a Wärmeverbr. Kat. 1-4'!D282="Bad - Freibad &lt; 1000 m2 Beckenfläche",'Schritt 2a Wärmeverbr. Kat. 1-4'!D282="Bad - Freibad 1000-2000 m2 Beckenfläche",'Schritt 2a Wärmeverbr. Kat. 1-4'!D282="Bad - Freibad &gt;2000 m2 Beckenfläche"),'Schritt 2a Wärmeverbr. Kat. 1-4'!G282,'Schritt 2a Wärmeverbr. Kat. 1-4'!F282),""),"")</f>
        <v/>
      </c>
      <c r="O282" s="101" t="str">
        <f>IFERROR(IF(OR('Schritt 2a Wärmeverbr. Kat. 1-4'!D282="",M282="",N282=""),"",$N282/VLOOKUP('Schritt 2a Wärmeverbr. Kat. 1-4'!D282,Gebäudekat.!$C$6:$E$72,3,FALSE)-1),"")</f>
        <v/>
      </c>
      <c r="P282" t="str">
        <f>IFERROR(VLOOKUP('Schritt 2b Stromverbr. Kat. 1-4'!$C282,Gebäudekat.!$C$6:$G$72,5,FALSE),"")</f>
        <v/>
      </c>
      <c r="Q282" t="str">
        <f>IF('Schritt 2b Stromverbr. Kat. 1-4'!L282&lt;&gt;"",1,"")</f>
        <v/>
      </c>
      <c r="R282" t="str">
        <f t="shared" si="10"/>
        <v/>
      </c>
    </row>
    <row r="283" spans="1:18" x14ac:dyDescent="0.25">
      <c r="A283" s="433">
        <f>'Schritt 2a Wärmeverbr. Kat. 1-4'!A283</f>
        <v>274</v>
      </c>
      <c r="B283" s="8" t="str">
        <f>IF('Schritt 2a Wärmeverbr. Kat. 1-4'!C283=0,"",'Schritt 2a Wärmeverbr. Kat. 1-4'!C283)</f>
        <v/>
      </c>
      <c r="C283" s="434" t="str">
        <f>IF('Schritt 2a Wärmeverbr. Kat. 1-4'!D283=0,"",'Schritt 2a Wärmeverbr. Kat. 1-4'!D283)</f>
        <v/>
      </c>
      <c r="D283" s="424"/>
      <c r="E283" s="61"/>
      <c r="F283" s="503"/>
      <c r="G283" s="425"/>
      <c r="H283" s="424"/>
      <c r="I283" s="55"/>
      <c r="J283" s="108"/>
      <c r="K283" s="108"/>
      <c r="L283" s="132"/>
      <c r="M283" s="142" t="str">
        <f t="shared" si="11"/>
        <v/>
      </c>
      <c r="N283" s="145" t="str">
        <f>IFERROR(IF(B283&lt;&gt;"",M283/IF(OR('Schritt 2a Wärmeverbr. Kat. 1-4'!D283="Bad - Freibad &lt; 1000 m2 Beckenfläche",'Schritt 2a Wärmeverbr. Kat. 1-4'!D283="Bad - Freibad 1000-2000 m2 Beckenfläche",'Schritt 2a Wärmeverbr. Kat. 1-4'!D283="Bad - Freibad &gt;2000 m2 Beckenfläche"),'Schritt 2a Wärmeverbr. Kat. 1-4'!G283,'Schritt 2a Wärmeverbr. Kat. 1-4'!F283),""),"")</f>
        <v/>
      </c>
      <c r="O283" s="101" t="str">
        <f>IFERROR(IF(OR('Schritt 2a Wärmeverbr. Kat. 1-4'!D283="",M283="",N283=""),"",$N283/VLOOKUP('Schritt 2a Wärmeverbr. Kat. 1-4'!D283,Gebäudekat.!$C$6:$E$72,3,FALSE)-1),"")</f>
        <v/>
      </c>
      <c r="P283" t="str">
        <f>IFERROR(VLOOKUP('Schritt 2b Stromverbr. Kat. 1-4'!$C283,Gebäudekat.!$C$6:$G$72,5,FALSE),"")</f>
        <v/>
      </c>
      <c r="Q283" t="str">
        <f>IF('Schritt 2b Stromverbr. Kat. 1-4'!L283&lt;&gt;"",1,"")</f>
        <v/>
      </c>
      <c r="R283" t="str">
        <f t="shared" si="10"/>
        <v/>
      </c>
    </row>
    <row r="284" spans="1:18" x14ac:dyDescent="0.25">
      <c r="A284" s="433">
        <f>'Schritt 2a Wärmeverbr. Kat. 1-4'!A284</f>
        <v>275</v>
      </c>
      <c r="B284" s="8" t="str">
        <f>IF('Schritt 2a Wärmeverbr. Kat. 1-4'!C284=0,"",'Schritt 2a Wärmeverbr. Kat. 1-4'!C284)</f>
        <v/>
      </c>
      <c r="C284" s="434" t="str">
        <f>IF('Schritt 2a Wärmeverbr. Kat. 1-4'!D284=0,"",'Schritt 2a Wärmeverbr. Kat. 1-4'!D284)</f>
        <v/>
      </c>
      <c r="D284" s="424"/>
      <c r="E284" s="61"/>
      <c r="F284" s="503"/>
      <c r="G284" s="425"/>
      <c r="H284" s="424"/>
      <c r="I284" s="55"/>
      <c r="J284" s="108"/>
      <c r="K284" s="108"/>
      <c r="L284" s="132"/>
      <c r="M284" s="142" t="str">
        <f t="shared" si="11"/>
        <v/>
      </c>
      <c r="N284" s="145" t="str">
        <f>IFERROR(IF(B284&lt;&gt;"",M284/IF(OR('Schritt 2a Wärmeverbr. Kat. 1-4'!D284="Bad - Freibad &lt; 1000 m2 Beckenfläche",'Schritt 2a Wärmeverbr. Kat. 1-4'!D284="Bad - Freibad 1000-2000 m2 Beckenfläche",'Schritt 2a Wärmeverbr. Kat. 1-4'!D284="Bad - Freibad &gt;2000 m2 Beckenfläche"),'Schritt 2a Wärmeverbr. Kat. 1-4'!G284,'Schritt 2a Wärmeverbr. Kat. 1-4'!F284),""),"")</f>
        <v/>
      </c>
      <c r="O284" s="101" t="str">
        <f>IFERROR(IF(OR('Schritt 2a Wärmeverbr. Kat. 1-4'!D284="",M284="",N284=""),"",$N284/VLOOKUP('Schritt 2a Wärmeverbr. Kat. 1-4'!D284,Gebäudekat.!$C$6:$E$72,3,FALSE)-1),"")</f>
        <v/>
      </c>
      <c r="P284" t="str">
        <f>IFERROR(VLOOKUP('Schritt 2b Stromverbr. Kat. 1-4'!$C284,Gebäudekat.!$C$6:$G$72,5,FALSE),"")</f>
        <v/>
      </c>
      <c r="Q284" t="str">
        <f>IF('Schritt 2b Stromverbr. Kat. 1-4'!L284&lt;&gt;"",1,"")</f>
        <v/>
      </c>
      <c r="R284" t="str">
        <f t="shared" si="10"/>
        <v/>
      </c>
    </row>
    <row r="285" spans="1:18" x14ac:dyDescent="0.25">
      <c r="A285" s="433">
        <f>'Schritt 2a Wärmeverbr. Kat. 1-4'!A285</f>
        <v>276</v>
      </c>
      <c r="B285" s="8" t="str">
        <f>IF('Schritt 2a Wärmeverbr. Kat. 1-4'!C285=0,"",'Schritt 2a Wärmeverbr. Kat. 1-4'!C285)</f>
        <v/>
      </c>
      <c r="C285" s="434" t="str">
        <f>IF('Schritt 2a Wärmeverbr. Kat. 1-4'!D285=0,"",'Schritt 2a Wärmeverbr. Kat. 1-4'!D285)</f>
        <v/>
      </c>
      <c r="D285" s="424"/>
      <c r="E285" s="61"/>
      <c r="F285" s="503"/>
      <c r="G285" s="425"/>
      <c r="H285" s="424"/>
      <c r="I285" s="55"/>
      <c r="J285" s="108"/>
      <c r="K285" s="108"/>
      <c r="L285" s="132"/>
      <c r="M285" s="142" t="str">
        <f t="shared" si="11"/>
        <v/>
      </c>
      <c r="N285" s="145" t="str">
        <f>IFERROR(IF(B285&lt;&gt;"",M285/IF(OR('Schritt 2a Wärmeverbr. Kat. 1-4'!D285="Bad - Freibad &lt; 1000 m2 Beckenfläche",'Schritt 2a Wärmeverbr. Kat. 1-4'!D285="Bad - Freibad 1000-2000 m2 Beckenfläche",'Schritt 2a Wärmeverbr. Kat. 1-4'!D285="Bad - Freibad &gt;2000 m2 Beckenfläche"),'Schritt 2a Wärmeverbr. Kat. 1-4'!G285,'Schritt 2a Wärmeverbr. Kat. 1-4'!F285),""),"")</f>
        <v/>
      </c>
      <c r="O285" s="101" t="str">
        <f>IFERROR(IF(OR('Schritt 2a Wärmeverbr. Kat. 1-4'!D285="",M285="",N285=""),"",$N285/VLOOKUP('Schritt 2a Wärmeverbr. Kat. 1-4'!D285,Gebäudekat.!$C$6:$E$72,3,FALSE)-1),"")</f>
        <v/>
      </c>
      <c r="P285" t="str">
        <f>IFERROR(VLOOKUP('Schritt 2b Stromverbr. Kat. 1-4'!$C285,Gebäudekat.!$C$6:$G$72,5,FALSE),"")</f>
        <v/>
      </c>
      <c r="Q285" t="str">
        <f>IF('Schritt 2b Stromverbr. Kat. 1-4'!L285&lt;&gt;"",1,"")</f>
        <v/>
      </c>
      <c r="R285" t="str">
        <f t="shared" si="10"/>
        <v/>
      </c>
    </row>
    <row r="286" spans="1:18" x14ac:dyDescent="0.25">
      <c r="A286" s="433">
        <f>'Schritt 2a Wärmeverbr. Kat. 1-4'!A286</f>
        <v>277</v>
      </c>
      <c r="B286" s="8" t="str">
        <f>IF('Schritt 2a Wärmeverbr. Kat. 1-4'!C286=0,"",'Schritt 2a Wärmeverbr. Kat. 1-4'!C286)</f>
        <v/>
      </c>
      <c r="C286" s="434" t="str">
        <f>IF('Schritt 2a Wärmeverbr. Kat. 1-4'!D286=0,"",'Schritt 2a Wärmeverbr. Kat. 1-4'!D286)</f>
        <v/>
      </c>
      <c r="D286" s="424"/>
      <c r="E286" s="61"/>
      <c r="F286" s="503"/>
      <c r="G286" s="425"/>
      <c r="H286" s="424"/>
      <c r="I286" s="55"/>
      <c r="J286" s="108"/>
      <c r="K286" s="108"/>
      <c r="L286" s="132"/>
      <c r="M286" s="142" t="str">
        <f t="shared" si="11"/>
        <v/>
      </c>
      <c r="N286" s="145" t="str">
        <f>IFERROR(IF(B286&lt;&gt;"",M286/IF(OR('Schritt 2a Wärmeverbr. Kat. 1-4'!D286="Bad - Freibad &lt; 1000 m2 Beckenfläche",'Schritt 2a Wärmeverbr. Kat. 1-4'!D286="Bad - Freibad 1000-2000 m2 Beckenfläche",'Schritt 2a Wärmeverbr. Kat. 1-4'!D286="Bad - Freibad &gt;2000 m2 Beckenfläche"),'Schritt 2a Wärmeverbr. Kat. 1-4'!G286,'Schritt 2a Wärmeverbr. Kat. 1-4'!F286),""),"")</f>
        <v/>
      </c>
      <c r="O286" s="101" t="str">
        <f>IFERROR(IF(OR('Schritt 2a Wärmeverbr. Kat. 1-4'!D286="",M286="",N286=""),"",$N286/VLOOKUP('Schritt 2a Wärmeverbr. Kat. 1-4'!D286,Gebäudekat.!$C$6:$E$72,3,FALSE)-1),"")</f>
        <v/>
      </c>
      <c r="P286" t="str">
        <f>IFERROR(VLOOKUP('Schritt 2b Stromverbr. Kat. 1-4'!$C286,Gebäudekat.!$C$6:$G$72,5,FALSE),"")</f>
        <v/>
      </c>
      <c r="Q286" t="str">
        <f>IF('Schritt 2b Stromverbr. Kat. 1-4'!L286&lt;&gt;"",1,"")</f>
        <v/>
      </c>
      <c r="R286" t="str">
        <f t="shared" si="10"/>
        <v/>
      </c>
    </row>
    <row r="287" spans="1:18" x14ac:dyDescent="0.25">
      <c r="A287" s="433">
        <f>'Schritt 2a Wärmeverbr. Kat. 1-4'!A287</f>
        <v>278</v>
      </c>
      <c r="B287" s="8" t="str">
        <f>IF('Schritt 2a Wärmeverbr. Kat. 1-4'!C287=0,"",'Schritt 2a Wärmeverbr. Kat. 1-4'!C287)</f>
        <v/>
      </c>
      <c r="C287" s="434" t="str">
        <f>IF('Schritt 2a Wärmeverbr. Kat. 1-4'!D287=0,"",'Schritt 2a Wärmeverbr. Kat. 1-4'!D287)</f>
        <v/>
      </c>
      <c r="D287" s="424"/>
      <c r="E287" s="61"/>
      <c r="F287" s="503"/>
      <c r="G287" s="425"/>
      <c r="H287" s="424"/>
      <c r="I287" s="55"/>
      <c r="J287" s="108"/>
      <c r="K287" s="108"/>
      <c r="L287" s="132"/>
      <c r="M287" s="142" t="str">
        <f t="shared" si="11"/>
        <v/>
      </c>
      <c r="N287" s="145" t="str">
        <f>IFERROR(IF(B287&lt;&gt;"",M287/IF(OR('Schritt 2a Wärmeverbr. Kat. 1-4'!D287="Bad - Freibad &lt; 1000 m2 Beckenfläche",'Schritt 2a Wärmeverbr. Kat. 1-4'!D287="Bad - Freibad 1000-2000 m2 Beckenfläche",'Schritt 2a Wärmeverbr. Kat. 1-4'!D287="Bad - Freibad &gt;2000 m2 Beckenfläche"),'Schritt 2a Wärmeverbr. Kat. 1-4'!G287,'Schritt 2a Wärmeverbr. Kat. 1-4'!F287),""),"")</f>
        <v/>
      </c>
      <c r="O287" s="101" t="str">
        <f>IFERROR(IF(OR('Schritt 2a Wärmeverbr. Kat. 1-4'!D287="",M287="",N287=""),"",$N287/VLOOKUP('Schritt 2a Wärmeverbr. Kat. 1-4'!D287,Gebäudekat.!$C$6:$E$72,3,FALSE)-1),"")</f>
        <v/>
      </c>
      <c r="P287" t="str">
        <f>IFERROR(VLOOKUP('Schritt 2b Stromverbr. Kat. 1-4'!$C287,Gebäudekat.!$C$6:$G$72,5,FALSE),"")</f>
        <v/>
      </c>
      <c r="Q287" t="str">
        <f>IF('Schritt 2b Stromverbr. Kat. 1-4'!L287&lt;&gt;"",1,"")</f>
        <v/>
      </c>
      <c r="R287" t="str">
        <f t="shared" si="10"/>
        <v/>
      </c>
    </row>
    <row r="288" spans="1:18" x14ac:dyDescent="0.25">
      <c r="A288" s="433">
        <f>'Schritt 2a Wärmeverbr. Kat. 1-4'!A288</f>
        <v>279</v>
      </c>
      <c r="B288" s="8" t="str">
        <f>IF('Schritt 2a Wärmeverbr. Kat. 1-4'!C288=0,"",'Schritt 2a Wärmeverbr. Kat. 1-4'!C288)</f>
        <v/>
      </c>
      <c r="C288" s="434" t="str">
        <f>IF('Schritt 2a Wärmeverbr. Kat. 1-4'!D288=0,"",'Schritt 2a Wärmeverbr. Kat. 1-4'!D288)</f>
        <v/>
      </c>
      <c r="D288" s="424"/>
      <c r="E288" s="61"/>
      <c r="F288" s="503"/>
      <c r="G288" s="425"/>
      <c r="H288" s="424"/>
      <c r="I288" s="55"/>
      <c r="J288" s="108"/>
      <c r="K288" s="108"/>
      <c r="L288" s="132"/>
      <c r="M288" s="142" t="str">
        <f t="shared" si="11"/>
        <v/>
      </c>
      <c r="N288" s="145" t="str">
        <f>IFERROR(IF(B288&lt;&gt;"",M288/IF(OR('Schritt 2a Wärmeverbr. Kat. 1-4'!D288="Bad - Freibad &lt; 1000 m2 Beckenfläche",'Schritt 2a Wärmeverbr. Kat. 1-4'!D288="Bad - Freibad 1000-2000 m2 Beckenfläche",'Schritt 2a Wärmeverbr. Kat. 1-4'!D288="Bad - Freibad &gt;2000 m2 Beckenfläche"),'Schritt 2a Wärmeverbr. Kat. 1-4'!G288,'Schritt 2a Wärmeverbr. Kat. 1-4'!F288),""),"")</f>
        <v/>
      </c>
      <c r="O288" s="101" t="str">
        <f>IFERROR(IF(OR('Schritt 2a Wärmeverbr. Kat. 1-4'!D288="",M288="",N288=""),"",$N288/VLOOKUP('Schritt 2a Wärmeverbr. Kat. 1-4'!D288,Gebäudekat.!$C$6:$E$72,3,FALSE)-1),"")</f>
        <v/>
      </c>
      <c r="P288" t="str">
        <f>IFERROR(VLOOKUP('Schritt 2b Stromverbr. Kat. 1-4'!$C288,Gebäudekat.!$C$6:$G$72,5,FALSE),"")</f>
        <v/>
      </c>
      <c r="Q288" t="str">
        <f>IF('Schritt 2b Stromverbr. Kat. 1-4'!L288&lt;&gt;"",1,"")</f>
        <v/>
      </c>
      <c r="R288" t="str">
        <f t="shared" si="10"/>
        <v/>
      </c>
    </row>
    <row r="289" spans="1:18" x14ac:dyDescent="0.25">
      <c r="A289" s="433">
        <f>'Schritt 2a Wärmeverbr. Kat. 1-4'!A289</f>
        <v>280</v>
      </c>
      <c r="B289" s="8" t="str">
        <f>IF('Schritt 2a Wärmeverbr. Kat. 1-4'!C289=0,"",'Schritt 2a Wärmeverbr. Kat. 1-4'!C289)</f>
        <v/>
      </c>
      <c r="C289" s="434" t="str">
        <f>IF('Schritt 2a Wärmeverbr. Kat. 1-4'!D289=0,"",'Schritt 2a Wärmeverbr. Kat. 1-4'!D289)</f>
        <v/>
      </c>
      <c r="D289" s="424"/>
      <c r="E289" s="61"/>
      <c r="F289" s="503"/>
      <c r="G289" s="425"/>
      <c r="H289" s="424"/>
      <c r="I289" s="55"/>
      <c r="J289" s="108"/>
      <c r="K289" s="108"/>
      <c r="L289" s="132"/>
      <c r="M289" s="142" t="str">
        <f t="shared" si="11"/>
        <v/>
      </c>
      <c r="N289" s="145" t="str">
        <f>IFERROR(IF(B289&lt;&gt;"",M289/IF(OR('Schritt 2a Wärmeverbr. Kat. 1-4'!D289="Bad - Freibad &lt; 1000 m2 Beckenfläche",'Schritt 2a Wärmeverbr. Kat. 1-4'!D289="Bad - Freibad 1000-2000 m2 Beckenfläche",'Schritt 2a Wärmeverbr. Kat. 1-4'!D289="Bad - Freibad &gt;2000 m2 Beckenfläche"),'Schritt 2a Wärmeverbr. Kat. 1-4'!G289,'Schritt 2a Wärmeverbr. Kat. 1-4'!F289),""),"")</f>
        <v/>
      </c>
      <c r="O289" s="101" t="str">
        <f>IFERROR(IF(OR('Schritt 2a Wärmeverbr. Kat. 1-4'!D289="",M289="",N289=""),"",$N289/VLOOKUP('Schritt 2a Wärmeverbr. Kat. 1-4'!D289,Gebäudekat.!$C$6:$E$72,3,FALSE)-1),"")</f>
        <v/>
      </c>
      <c r="P289" t="str">
        <f>IFERROR(VLOOKUP('Schritt 2b Stromverbr. Kat. 1-4'!$C289,Gebäudekat.!$C$6:$G$72,5,FALSE),"")</f>
        <v/>
      </c>
      <c r="Q289" t="str">
        <f>IF('Schritt 2b Stromverbr. Kat. 1-4'!L289&lt;&gt;"",1,"")</f>
        <v/>
      </c>
      <c r="R289" t="str">
        <f t="shared" si="10"/>
        <v/>
      </c>
    </row>
    <row r="290" spans="1:18" x14ac:dyDescent="0.25">
      <c r="A290" s="433">
        <f>'Schritt 2a Wärmeverbr. Kat. 1-4'!A290</f>
        <v>281</v>
      </c>
      <c r="B290" s="8" t="str">
        <f>IF('Schritt 2a Wärmeverbr. Kat. 1-4'!C290=0,"",'Schritt 2a Wärmeverbr. Kat. 1-4'!C290)</f>
        <v/>
      </c>
      <c r="C290" s="434" t="str">
        <f>IF('Schritt 2a Wärmeverbr. Kat. 1-4'!D290=0,"",'Schritt 2a Wärmeverbr. Kat. 1-4'!D290)</f>
        <v/>
      </c>
      <c r="D290" s="424"/>
      <c r="E290" s="61"/>
      <c r="F290" s="503"/>
      <c r="G290" s="425"/>
      <c r="H290" s="424"/>
      <c r="I290" s="55"/>
      <c r="J290" s="108"/>
      <c r="K290" s="108"/>
      <c r="L290" s="132"/>
      <c r="M290" s="142" t="str">
        <f t="shared" si="11"/>
        <v/>
      </c>
      <c r="N290" s="145" t="str">
        <f>IFERROR(IF(B290&lt;&gt;"",M290/IF(OR('Schritt 2a Wärmeverbr. Kat. 1-4'!D290="Bad - Freibad &lt; 1000 m2 Beckenfläche",'Schritt 2a Wärmeverbr. Kat. 1-4'!D290="Bad - Freibad 1000-2000 m2 Beckenfläche",'Schritt 2a Wärmeverbr. Kat. 1-4'!D290="Bad - Freibad &gt;2000 m2 Beckenfläche"),'Schritt 2a Wärmeverbr. Kat. 1-4'!G290,'Schritt 2a Wärmeverbr. Kat. 1-4'!F290),""),"")</f>
        <v/>
      </c>
      <c r="O290" s="101" t="str">
        <f>IFERROR(IF(OR('Schritt 2a Wärmeverbr. Kat. 1-4'!D290="",M290="",N290=""),"",$N290/VLOOKUP('Schritt 2a Wärmeverbr. Kat. 1-4'!D290,Gebäudekat.!$C$6:$E$72,3,FALSE)-1),"")</f>
        <v/>
      </c>
      <c r="P290" t="str">
        <f>IFERROR(VLOOKUP('Schritt 2b Stromverbr. Kat. 1-4'!$C290,Gebäudekat.!$C$6:$G$72,5,FALSE),"")</f>
        <v/>
      </c>
      <c r="Q290" t="str">
        <f>IF('Schritt 2b Stromverbr. Kat. 1-4'!L290&lt;&gt;"",1,"")</f>
        <v/>
      </c>
      <c r="R290" t="str">
        <f t="shared" si="10"/>
        <v/>
      </c>
    </row>
    <row r="291" spans="1:18" x14ac:dyDescent="0.25">
      <c r="A291" s="433">
        <f>'Schritt 2a Wärmeverbr. Kat. 1-4'!A291</f>
        <v>282</v>
      </c>
      <c r="B291" s="8" t="str">
        <f>IF('Schritt 2a Wärmeverbr. Kat. 1-4'!C291=0,"",'Schritt 2a Wärmeverbr. Kat. 1-4'!C291)</f>
        <v/>
      </c>
      <c r="C291" s="434" t="str">
        <f>IF('Schritt 2a Wärmeverbr. Kat. 1-4'!D291=0,"",'Schritt 2a Wärmeverbr. Kat. 1-4'!D291)</f>
        <v/>
      </c>
      <c r="D291" s="424"/>
      <c r="E291" s="61"/>
      <c r="F291" s="503"/>
      <c r="G291" s="425"/>
      <c r="H291" s="424"/>
      <c r="I291" s="55"/>
      <c r="J291" s="108"/>
      <c r="K291" s="108"/>
      <c r="L291" s="132"/>
      <c r="M291" s="142" t="str">
        <f t="shared" si="11"/>
        <v/>
      </c>
      <c r="N291" s="145" t="str">
        <f>IFERROR(IF(B291&lt;&gt;"",M291/IF(OR('Schritt 2a Wärmeverbr. Kat. 1-4'!D291="Bad - Freibad &lt; 1000 m2 Beckenfläche",'Schritt 2a Wärmeverbr. Kat. 1-4'!D291="Bad - Freibad 1000-2000 m2 Beckenfläche",'Schritt 2a Wärmeverbr. Kat. 1-4'!D291="Bad - Freibad &gt;2000 m2 Beckenfläche"),'Schritt 2a Wärmeverbr. Kat. 1-4'!G291,'Schritt 2a Wärmeverbr. Kat. 1-4'!F291),""),"")</f>
        <v/>
      </c>
      <c r="O291" s="101" t="str">
        <f>IFERROR(IF(OR('Schritt 2a Wärmeverbr. Kat. 1-4'!D291="",M291="",N291=""),"",$N291/VLOOKUP('Schritt 2a Wärmeverbr. Kat. 1-4'!D291,Gebäudekat.!$C$6:$E$72,3,FALSE)-1),"")</f>
        <v/>
      </c>
      <c r="P291" t="str">
        <f>IFERROR(VLOOKUP('Schritt 2b Stromverbr. Kat. 1-4'!$C291,Gebäudekat.!$C$6:$G$72,5,FALSE),"")</f>
        <v/>
      </c>
      <c r="Q291" t="str">
        <f>IF('Schritt 2b Stromverbr. Kat. 1-4'!L291&lt;&gt;"",1,"")</f>
        <v/>
      </c>
      <c r="R291" t="str">
        <f t="shared" si="10"/>
        <v/>
      </c>
    </row>
    <row r="292" spans="1:18" x14ac:dyDescent="0.25">
      <c r="A292" s="433">
        <f>'Schritt 2a Wärmeverbr. Kat. 1-4'!A292</f>
        <v>283</v>
      </c>
      <c r="B292" s="8" t="str">
        <f>IF('Schritt 2a Wärmeverbr. Kat. 1-4'!C292=0,"",'Schritt 2a Wärmeverbr. Kat. 1-4'!C292)</f>
        <v/>
      </c>
      <c r="C292" s="434" t="str">
        <f>IF('Schritt 2a Wärmeverbr. Kat. 1-4'!D292=0,"",'Schritt 2a Wärmeverbr. Kat. 1-4'!D292)</f>
        <v/>
      </c>
      <c r="D292" s="424"/>
      <c r="E292" s="61"/>
      <c r="F292" s="503"/>
      <c r="G292" s="425"/>
      <c r="H292" s="424"/>
      <c r="I292" s="55"/>
      <c r="J292" s="108"/>
      <c r="K292" s="108"/>
      <c r="L292" s="132"/>
      <c r="M292" s="142" t="str">
        <f t="shared" si="11"/>
        <v/>
      </c>
      <c r="N292" s="145" t="str">
        <f>IFERROR(IF(B292&lt;&gt;"",M292/IF(OR('Schritt 2a Wärmeverbr. Kat. 1-4'!D292="Bad - Freibad &lt; 1000 m2 Beckenfläche",'Schritt 2a Wärmeverbr. Kat. 1-4'!D292="Bad - Freibad 1000-2000 m2 Beckenfläche",'Schritt 2a Wärmeverbr. Kat. 1-4'!D292="Bad - Freibad &gt;2000 m2 Beckenfläche"),'Schritt 2a Wärmeverbr. Kat. 1-4'!G292,'Schritt 2a Wärmeverbr. Kat. 1-4'!F292),""),"")</f>
        <v/>
      </c>
      <c r="O292" s="101" t="str">
        <f>IFERROR(IF(OR('Schritt 2a Wärmeverbr. Kat. 1-4'!D292="",M292="",N292=""),"",$N292/VLOOKUP('Schritt 2a Wärmeverbr. Kat. 1-4'!D292,Gebäudekat.!$C$6:$E$72,3,FALSE)-1),"")</f>
        <v/>
      </c>
      <c r="P292" t="str">
        <f>IFERROR(VLOOKUP('Schritt 2b Stromverbr. Kat. 1-4'!$C292,Gebäudekat.!$C$6:$G$72,5,FALSE),"")</f>
        <v/>
      </c>
      <c r="Q292" t="str">
        <f>IF('Schritt 2b Stromverbr. Kat. 1-4'!L292&lt;&gt;"",1,"")</f>
        <v/>
      </c>
      <c r="R292" t="str">
        <f t="shared" si="10"/>
        <v/>
      </c>
    </row>
    <row r="293" spans="1:18" x14ac:dyDescent="0.25">
      <c r="A293" s="433">
        <f>'Schritt 2a Wärmeverbr. Kat. 1-4'!A293</f>
        <v>284</v>
      </c>
      <c r="B293" s="8" t="str">
        <f>IF('Schritt 2a Wärmeverbr. Kat. 1-4'!C293=0,"",'Schritt 2a Wärmeverbr. Kat. 1-4'!C293)</f>
        <v/>
      </c>
      <c r="C293" s="434" t="str">
        <f>IF('Schritt 2a Wärmeverbr. Kat. 1-4'!D293=0,"",'Schritt 2a Wärmeverbr. Kat. 1-4'!D293)</f>
        <v/>
      </c>
      <c r="D293" s="424"/>
      <c r="E293" s="61"/>
      <c r="F293" s="503"/>
      <c r="G293" s="425"/>
      <c r="H293" s="424"/>
      <c r="I293" s="55"/>
      <c r="J293" s="108"/>
      <c r="K293" s="108"/>
      <c r="L293" s="132"/>
      <c r="M293" s="142" t="str">
        <f t="shared" si="11"/>
        <v/>
      </c>
      <c r="N293" s="145" t="str">
        <f>IFERROR(IF(B293&lt;&gt;"",M293/IF(OR('Schritt 2a Wärmeverbr. Kat. 1-4'!D293="Bad - Freibad &lt; 1000 m2 Beckenfläche",'Schritt 2a Wärmeverbr. Kat. 1-4'!D293="Bad - Freibad 1000-2000 m2 Beckenfläche",'Schritt 2a Wärmeverbr. Kat. 1-4'!D293="Bad - Freibad &gt;2000 m2 Beckenfläche"),'Schritt 2a Wärmeverbr. Kat. 1-4'!G293,'Schritt 2a Wärmeverbr. Kat. 1-4'!F293),""),"")</f>
        <v/>
      </c>
      <c r="O293" s="101" t="str">
        <f>IFERROR(IF(OR('Schritt 2a Wärmeverbr. Kat. 1-4'!D293="",M293="",N293=""),"",$N293/VLOOKUP('Schritt 2a Wärmeverbr. Kat. 1-4'!D293,Gebäudekat.!$C$6:$E$72,3,FALSE)-1),"")</f>
        <v/>
      </c>
      <c r="P293" t="str">
        <f>IFERROR(VLOOKUP('Schritt 2b Stromverbr. Kat. 1-4'!$C293,Gebäudekat.!$C$6:$G$72,5,FALSE),"")</f>
        <v/>
      </c>
      <c r="Q293" t="str">
        <f>IF('Schritt 2b Stromverbr. Kat. 1-4'!L293&lt;&gt;"",1,"")</f>
        <v/>
      </c>
      <c r="R293" t="str">
        <f t="shared" si="10"/>
        <v/>
      </c>
    </row>
    <row r="294" spans="1:18" x14ac:dyDescent="0.25">
      <c r="A294" s="433">
        <f>'Schritt 2a Wärmeverbr. Kat. 1-4'!A294</f>
        <v>285</v>
      </c>
      <c r="B294" s="8" t="str">
        <f>IF('Schritt 2a Wärmeverbr. Kat. 1-4'!C294=0,"",'Schritt 2a Wärmeverbr. Kat. 1-4'!C294)</f>
        <v/>
      </c>
      <c r="C294" s="434" t="str">
        <f>IF('Schritt 2a Wärmeverbr. Kat. 1-4'!D294=0,"",'Schritt 2a Wärmeverbr. Kat. 1-4'!D294)</f>
        <v/>
      </c>
      <c r="D294" s="424"/>
      <c r="E294" s="61"/>
      <c r="F294" s="503"/>
      <c r="G294" s="425"/>
      <c r="H294" s="424"/>
      <c r="I294" s="55"/>
      <c r="J294" s="108"/>
      <c r="K294" s="108"/>
      <c r="L294" s="132"/>
      <c r="M294" s="142" t="str">
        <f t="shared" si="11"/>
        <v/>
      </c>
      <c r="N294" s="145" t="str">
        <f>IFERROR(IF(B294&lt;&gt;"",M294/IF(OR('Schritt 2a Wärmeverbr. Kat. 1-4'!D294="Bad - Freibad &lt; 1000 m2 Beckenfläche",'Schritt 2a Wärmeverbr. Kat. 1-4'!D294="Bad - Freibad 1000-2000 m2 Beckenfläche",'Schritt 2a Wärmeverbr. Kat. 1-4'!D294="Bad - Freibad &gt;2000 m2 Beckenfläche"),'Schritt 2a Wärmeverbr. Kat. 1-4'!G294,'Schritt 2a Wärmeverbr. Kat. 1-4'!F294),""),"")</f>
        <v/>
      </c>
      <c r="O294" s="101" t="str">
        <f>IFERROR(IF(OR('Schritt 2a Wärmeverbr. Kat. 1-4'!D294="",M294="",N294=""),"",$N294/VLOOKUP('Schritt 2a Wärmeverbr. Kat. 1-4'!D294,Gebäudekat.!$C$6:$E$72,3,FALSE)-1),"")</f>
        <v/>
      </c>
      <c r="P294" t="str">
        <f>IFERROR(VLOOKUP('Schritt 2b Stromverbr. Kat. 1-4'!$C294,Gebäudekat.!$C$6:$G$72,5,FALSE),"")</f>
        <v/>
      </c>
      <c r="Q294" t="str">
        <f>IF('Schritt 2b Stromverbr. Kat. 1-4'!L294&lt;&gt;"",1,"")</f>
        <v/>
      </c>
      <c r="R294" t="str">
        <f t="shared" si="10"/>
        <v/>
      </c>
    </row>
    <row r="295" spans="1:18" x14ac:dyDescent="0.25">
      <c r="A295" s="433">
        <f>'Schritt 2a Wärmeverbr. Kat. 1-4'!A295</f>
        <v>286</v>
      </c>
      <c r="B295" s="8" t="str">
        <f>IF('Schritt 2a Wärmeverbr. Kat. 1-4'!C295=0,"",'Schritt 2a Wärmeverbr. Kat. 1-4'!C295)</f>
        <v/>
      </c>
      <c r="C295" s="434" t="str">
        <f>IF('Schritt 2a Wärmeverbr. Kat. 1-4'!D295=0,"",'Schritt 2a Wärmeverbr. Kat. 1-4'!D295)</f>
        <v/>
      </c>
      <c r="D295" s="424"/>
      <c r="E295" s="61"/>
      <c r="F295" s="503"/>
      <c r="G295" s="425"/>
      <c r="H295" s="424"/>
      <c r="I295" s="55"/>
      <c r="J295" s="108"/>
      <c r="K295" s="108"/>
      <c r="L295" s="132"/>
      <c r="M295" s="142" t="str">
        <f t="shared" si="11"/>
        <v/>
      </c>
      <c r="N295" s="145" t="str">
        <f>IFERROR(IF(B295&lt;&gt;"",M295/IF(OR('Schritt 2a Wärmeverbr. Kat. 1-4'!D295="Bad - Freibad &lt; 1000 m2 Beckenfläche",'Schritt 2a Wärmeverbr. Kat. 1-4'!D295="Bad - Freibad 1000-2000 m2 Beckenfläche",'Schritt 2a Wärmeverbr. Kat. 1-4'!D295="Bad - Freibad &gt;2000 m2 Beckenfläche"),'Schritt 2a Wärmeverbr. Kat. 1-4'!G295,'Schritt 2a Wärmeverbr. Kat. 1-4'!F295),""),"")</f>
        <v/>
      </c>
      <c r="O295" s="101" t="str">
        <f>IFERROR(IF(OR('Schritt 2a Wärmeverbr. Kat. 1-4'!D295="",M295="",N295=""),"",$N295/VLOOKUP('Schritt 2a Wärmeverbr. Kat. 1-4'!D295,Gebäudekat.!$C$6:$E$72,3,FALSE)-1),"")</f>
        <v/>
      </c>
      <c r="P295" t="str">
        <f>IFERROR(VLOOKUP('Schritt 2b Stromverbr. Kat. 1-4'!$C295,Gebäudekat.!$C$6:$G$72,5,FALSE),"")</f>
        <v/>
      </c>
      <c r="Q295" t="str">
        <f>IF('Schritt 2b Stromverbr. Kat. 1-4'!L295&lt;&gt;"",1,"")</f>
        <v/>
      </c>
      <c r="R295" t="str">
        <f t="shared" si="10"/>
        <v/>
      </c>
    </row>
    <row r="296" spans="1:18" x14ac:dyDescent="0.25">
      <c r="A296" s="433">
        <f>'Schritt 2a Wärmeverbr. Kat. 1-4'!A296</f>
        <v>287</v>
      </c>
      <c r="B296" s="8" t="str">
        <f>IF('Schritt 2a Wärmeverbr. Kat. 1-4'!C296=0,"",'Schritt 2a Wärmeverbr. Kat. 1-4'!C296)</f>
        <v/>
      </c>
      <c r="C296" s="434" t="str">
        <f>IF('Schritt 2a Wärmeverbr. Kat. 1-4'!D296=0,"",'Schritt 2a Wärmeverbr. Kat. 1-4'!D296)</f>
        <v/>
      </c>
      <c r="D296" s="424"/>
      <c r="E296" s="61"/>
      <c r="F296" s="503"/>
      <c r="G296" s="425"/>
      <c r="H296" s="424"/>
      <c r="I296" s="55"/>
      <c r="J296" s="108"/>
      <c r="K296" s="108"/>
      <c r="L296" s="132"/>
      <c r="M296" s="142" t="str">
        <f t="shared" si="11"/>
        <v/>
      </c>
      <c r="N296" s="145" t="str">
        <f>IFERROR(IF(B296&lt;&gt;"",M296/IF(OR('Schritt 2a Wärmeverbr. Kat. 1-4'!D296="Bad - Freibad &lt; 1000 m2 Beckenfläche",'Schritt 2a Wärmeverbr. Kat. 1-4'!D296="Bad - Freibad 1000-2000 m2 Beckenfläche",'Schritt 2a Wärmeverbr. Kat. 1-4'!D296="Bad - Freibad &gt;2000 m2 Beckenfläche"),'Schritt 2a Wärmeverbr. Kat. 1-4'!G296,'Schritt 2a Wärmeverbr. Kat. 1-4'!F296),""),"")</f>
        <v/>
      </c>
      <c r="O296" s="101" t="str">
        <f>IFERROR(IF(OR('Schritt 2a Wärmeverbr. Kat. 1-4'!D296="",M296="",N296=""),"",$N296/VLOOKUP('Schritt 2a Wärmeverbr. Kat. 1-4'!D296,Gebäudekat.!$C$6:$E$72,3,FALSE)-1),"")</f>
        <v/>
      </c>
      <c r="P296" t="str">
        <f>IFERROR(VLOOKUP('Schritt 2b Stromverbr. Kat. 1-4'!$C296,Gebäudekat.!$C$6:$G$72,5,FALSE),"")</f>
        <v/>
      </c>
      <c r="Q296" t="str">
        <f>IF('Schritt 2b Stromverbr. Kat. 1-4'!L296&lt;&gt;"",1,"")</f>
        <v/>
      </c>
      <c r="R296" t="str">
        <f t="shared" si="10"/>
        <v/>
      </c>
    </row>
    <row r="297" spans="1:18" x14ac:dyDescent="0.25">
      <c r="A297" s="433">
        <f>'Schritt 2a Wärmeverbr. Kat. 1-4'!A297</f>
        <v>288</v>
      </c>
      <c r="B297" s="8" t="str">
        <f>IF('Schritt 2a Wärmeverbr. Kat. 1-4'!C297=0,"",'Schritt 2a Wärmeverbr. Kat. 1-4'!C297)</f>
        <v/>
      </c>
      <c r="C297" s="434" t="str">
        <f>IF('Schritt 2a Wärmeverbr. Kat. 1-4'!D297=0,"",'Schritt 2a Wärmeverbr. Kat. 1-4'!D297)</f>
        <v/>
      </c>
      <c r="D297" s="424"/>
      <c r="E297" s="61"/>
      <c r="F297" s="503"/>
      <c r="G297" s="425"/>
      <c r="H297" s="424"/>
      <c r="I297" s="55"/>
      <c r="J297" s="108"/>
      <c r="K297" s="108"/>
      <c r="L297" s="132"/>
      <c r="M297" s="142" t="str">
        <f t="shared" si="11"/>
        <v/>
      </c>
      <c r="N297" s="145" t="str">
        <f>IFERROR(IF(B297&lt;&gt;"",M297/IF(OR('Schritt 2a Wärmeverbr. Kat. 1-4'!D297="Bad - Freibad &lt; 1000 m2 Beckenfläche",'Schritt 2a Wärmeverbr. Kat. 1-4'!D297="Bad - Freibad 1000-2000 m2 Beckenfläche",'Schritt 2a Wärmeverbr. Kat. 1-4'!D297="Bad - Freibad &gt;2000 m2 Beckenfläche"),'Schritt 2a Wärmeverbr. Kat. 1-4'!G297,'Schritt 2a Wärmeverbr. Kat. 1-4'!F297),""),"")</f>
        <v/>
      </c>
      <c r="O297" s="101" t="str">
        <f>IFERROR(IF(OR('Schritt 2a Wärmeverbr. Kat. 1-4'!D297="",M297="",N297=""),"",$N297/VLOOKUP('Schritt 2a Wärmeverbr. Kat. 1-4'!D297,Gebäudekat.!$C$6:$E$72,3,FALSE)-1),"")</f>
        <v/>
      </c>
      <c r="P297" t="str">
        <f>IFERROR(VLOOKUP('Schritt 2b Stromverbr. Kat. 1-4'!$C297,Gebäudekat.!$C$6:$G$72,5,FALSE),"")</f>
        <v/>
      </c>
      <c r="Q297" t="str">
        <f>IF('Schritt 2b Stromverbr. Kat. 1-4'!L297&lt;&gt;"",1,"")</f>
        <v/>
      </c>
      <c r="R297" t="str">
        <f t="shared" si="10"/>
        <v/>
      </c>
    </row>
    <row r="298" spans="1:18" x14ac:dyDescent="0.25">
      <c r="A298" s="433">
        <f>'Schritt 2a Wärmeverbr. Kat. 1-4'!A298</f>
        <v>289</v>
      </c>
      <c r="B298" s="8" t="str">
        <f>IF('Schritt 2a Wärmeverbr. Kat. 1-4'!C298=0,"",'Schritt 2a Wärmeverbr. Kat. 1-4'!C298)</f>
        <v/>
      </c>
      <c r="C298" s="434" t="str">
        <f>IF('Schritt 2a Wärmeverbr. Kat. 1-4'!D298=0,"",'Schritt 2a Wärmeverbr. Kat. 1-4'!D298)</f>
        <v/>
      </c>
      <c r="D298" s="424"/>
      <c r="E298" s="61"/>
      <c r="F298" s="503"/>
      <c r="G298" s="425"/>
      <c r="H298" s="424"/>
      <c r="I298" s="55"/>
      <c r="J298" s="108"/>
      <c r="K298" s="108"/>
      <c r="L298" s="132"/>
      <c r="M298" s="142" t="str">
        <f t="shared" si="11"/>
        <v/>
      </c>
      <c r="N298" s="145" t="str">
        <f>IFERROR(IF(B298&lt;&gt;"",M298/IF(OR('Schritt 2a Wärmeverbr. Kat. 1-4'!D298="Bad - Freibad &lt; 1000 m2 Beckenfläche",'Schritt 2a Wärmeverbr. Kat. 1-4'!D298="Bad - Freibad 1000-2000 m2 Beckenfläche",'Schritt 2a Wärmeverbr. Kat. 1-4'!D298="Bad - Freibad &gt;2000 m2 Beckenfläche"),'Schritt 2a Wärmeverbr. Kat. 1-4'!G298,'Schritt 2a Wärmeverbr. Kat. 1-4'!F298),""),"")</f>
        <v/>
      </c>
      <c r="O298" s="101" t="str">
        <f>IFERROR(IF(OR('Schritt 2a Wärmeverbr. Kat. 1-4'!D298="",M298="",N298=""),"",$N298/VLOOKUP('Schritt 2a Wärmeverbr. Kat. 1-4'!D298,Gebäudekat.!$C$6:$E$72,3,FALSE)-1),"")</f>
        <v/>
      </c>
      <c r="P298" t="str">
        <f>IFERROR(VLOOKUP('Schritt 2b Stromverbr. Kat. 1-4'!$C298,Gebäudekat.!$C$6:$G$72,5,FALSE),"")</f>
        <v/>
      </c>
      <c r="Q298" t="str">
        <f>IF('Schritt 2b Stromverbr. Kat. 1-4'!L298&lt;&gt;"",1,"")</f>
        <v/>
      </c>
      <c r="R298" t="str">
        <f t="shared" si="10"/>
        <v/>
      </c>
    </row>
    <row r="299" spans="1:18" x14ac:dyDescent="0.25">
      <c r="A299" s="433">
        <f>'Schritt 2a Wärmeverbr. Kat. 1-4'!A299</f>
        <v>290</v>
      </c>
      <c r="B299" s="8" t="str">
        <f>IF('Schritt 2a Wärmeverbr. Kat. 1-4'!C299=0,"",'Schritt 2a Wärmeverbr. Kat. 1-4'!C299)</f>
        <v/>
      </c>
      <c r="C299" s="434" t="str">
        <f>IF('Schritt 2a Wärmeverbr. Kat. 1-4'!D299=0,"",'Schritt 2a Wärmeverbr. Kat. 1-4'!D299)</f>
        <v/>
      </c>
      <c r="D299" s="424"/>
      <c r="E299" s="61"/>
      <c r="F299" s="503"/>
      <c r="G299" s="425"/>
      <c r="H299" s="424"/>
      <c r="I299" s="55"/>
      <c r="J299" s="108"/>
      <c r="K299" s="108"/>
      <c r="L299" s="132"/>
      <c r="M299" s="142" t="str">
        <f t="shared" si="11"/>
        <v/>
      </c>
      <c r="N299" s="145" t="str">
        <f>IFERROR(IF(B299&lt;&gt;"",M299/IF(OR('Schritt 2a Wärmeverbr. Kat. 1-4'!D299="Bad - Freibad &lt; 1000 m2 Beckenfläche",'Schritt 2a Wärmeverbr. Kat. 1-4'!D299="Bad - Freibad 1000-2000 m2 Beckenfläche",'Schritt 2a Wärmeverbr. Kat. 1-4'!D299="Bad - Freibad &gt;2000 m2 Beckenfläche"),'Schritt 2a Wärmeverbr. Kat. 1-4'!G299,'Schritt 2a Wärmeverbr. Kat. 1-4'!F299),""),"")</f>
        <v/>
      </c>
      <c r="O299" s="101" t="str">
        <f>IFERROR(IF(OR('Schritt 2a Wärmeverbr. Kat. 1-4'!D299="",M299="",N299=""),"",$N299/VLOOKUP('Schritt 2a Wärmeverbr. Kat. 1-4'!D299,Gebäudekat.!$C$6:$E$72,3,FALSE)-1),"")</f>
        <v/>
      </c>
      <c r="P299" t="str">
        <f>IFERROR(VLOOKUP('Schritt 2b Stromverbr. Kat. 1-4'!$C299,Gebäudekat.!$C$6:$G$72,5,FALSE),"")</f>
        <v/>
      </c>
      <c r="Q299" t="str">
        <f>IF('Schritt 2b Stromverbr. Kat. 1-4'!L299&lt;&gt;"",1,"")</f>
        <v/>
      </c>
      <c r="R299" t="str">
        <f t="shared" si="10"/>
        <v/>
      </c>
    </row>
    <row r="300" spans="1:18" x14ac:dyDescent="0.25">
      <c r="A300" s="433">
        <f>'Schritt 2a Wärmeverbr. Kat. 1-4'!A300</f>
        <v>291</v>
      </c>
      <c r="B300" s="8" t="str">
        <f>IF('Schritt 2a Wärmeverbr. Kat. 1-4'!C300=0,"",'Schritt 2a Wärmeverbr. Kat. 1-4'!C300)</f>
        <v/>
      </c>
      <c r="C300" s="434" t="str">
        <f>IF('Schritt 2a Wärmeverbr. Kat. 1-4'!D300=0,"",'Schritt 2a Wärmeverbr. Kat. 1-4'!D300)</f>
        <v/>
      </c>
      <c r="D300" s="424"/>
      <c r="E300" s="61"/>
      <c r="F300" s="503"/>
      <c r="G300" s="425"/>
      <c r="H300" s="424"/>
      <c r="I300" s="55"/>
      <c r="J300" s="108"/>
      <c r="K300" s="108"/>
      <c r="L300" s="132"/>
      <c r="M300" s="142" t="str">
        <f t="shared" si="11"/>
        <v/>
      </c>
      <c r="N300" s="145" t="str">
        <f>IFERROR(IF(B300&lt;&gt;"",M300/IF(OR('Schritt 2a Wärmeverbr. Kat. 1-4'!D300="Bad - Freibad &lt; 1000 m2 Beckenfläche",'Schritt 2a Wärmeverbr. Kat. 1-4'!D300="Bad - Freibad 1000-2000 m2 Beckenfläche",'Schritt 2a Wärmeverbr. Kat. 1-4'!D300="Bad - Freibad &gt;2000 m2 Beckenfläche"),'Schritt 2a Wärmeverbr. Kat. 1-4'!G300,'Schritt 2a Wärmeverbr. Kat. 1-4'!F300),""),"")</f>
        <v/>
      </c>
      <c r="O300" s="101" t="str">
        <f>IFERROR(IF(OR('Schritt 2a Wärmeverbr. Kat. 1-4'!D300="",M300="",N300=""),"",$N300/VLOOKUP('Schritt 2a Wärmeverbr. Kat. 1-4'!D300,Gebäudekat.!$C$6:$E$72,3,FALSE)-1),"")</f>
        <v/>
      </c>
      <c r="P300" t="str">
        <f>IFERROR(VLOOKUP('Schritt 2b Stromverbr. Kat. 1-4'!$C300,Gebäudekat.!$C$6:$G$72,5,FALSE),"")</f>
        <v/>
      </c>
      <c r="Q300" t="str">
        <f>IF('Schritt 2b Stromverbr. Kat. 1-4'!L300&lt;&gt;"",1,"")</f>
        <v/>
      </c>
      <c r="R300" t="str">
        <f t="shared" si="10"/>
        <v/>
      </c>
    </row>
    <row r="301" spans="1:18" x14ac:dyDescent="0.25">
      <c r="A301" s="433">
        <f>'Schritt 2a Wärmeverbr. Kat. 1-4'!A301</f>
        <v>292</v>
      </c>
      <c r="B301" s="8" t="str">
        <f>IF('Schritt 2a Wärmeverbr. Kat. 1-4'!C301=0,"",'Schritt 2a Wärmeverbr. Kat. 1-4'!C301)</f>
        <v/>
      </c>
      <c r="C301" s="434" t="str">
        <f>IF('Schritt 2a Wärmeverbr. Kat. 1-4'!D301=0,"",'Schritt 2a Wärmeverbr. Kat. 1-4'!D301)</f>
        <v/>
      </c>
      <c r="D301" s="424"/>
      <c r="E301" s="61"/>
      <c r="F301" s="503"/>
      <c r="G301" s="425"/>
      <c r="H301" s="424"/>
      <c r="I301" s="55"/>
      <c r="J301" s="108"/>
      <c r="K301" s="108"/>
      <c r="L301" s="132"/>
      <c r="M301" s="142" t="str">
        <f t="shared" si="11"/>
        <v/>
      </c>
      <c r="N301" s="145" t="str">
        <f>IFERROR(IF(B301&lt;&gt;"",M301/IF(OR('Schritt 2a Wärmeverbr. Kat. 1-4'!D301="Bad - Freibad &lt; 1000 m2 Beckenfläche",'Schritt 2a Wärmeverbr. Kat. 1-4'!D301="Bad - Freibad 1000-2000 m2 Beckenfläche",'Schritt 2a Wärmeverbr. Kat. 1-4'!D301="Bad - Freibad &gt;2000 m2 Beckenfläche"),'Schritt 2a Wärmeverbr. Kat. 1-4'!G301,'Schritt 2a Wärmeverbr. Kat. 1-4'!F301),""),"")</f>
        <v/>
      </c>
      <c r="O301" s="101" t="str">
        <f>IFERROR(IF(OR('Schritt 2a Wärmeverbr. Kat. 1-4'!D301="",M301="",N301=""),"",$N301/VLOOKUP('Schritt 2a Wärmeverbr. Kat. 1-4'!D301,Gebäudekat.!$C$6:$E$72,3,FALSE)-1),"")</f>
        <v/>
      </c>
      <c r="P301" t="str">
        <f>IFERROR(VLOOKUP('Schritt 2b Stromverbr. Kat. 1-4'!$C301,Gebäudekat.!$C$6:$G$72,5,FALSE),"")</f>
        <v/>
      </c>
      <c r="Q301" t="str">
        <f>IF('Schritt 2b Stromverbr. Kat. 1-4'!L301&lt;&gt;"",1,"")</f>
        <v/>
      </c>
      <c r="R301" t="str">
        <f t="shared" si="10"/>
        <v/>
      </c>
    </row>
    <row r="302" spans="1:18" x14ac:dyDescent="0.25">
      <c r="A302" s="433">
        <f>'Schritt 2a Wärmeverbr. Kat. 1-4'!A302</f>
        <v>293</v>
      </c>
      <c r="B302" s="8" t="str">
        <f>IF('Schritt 2a Wärmeverbr. Kat. 1-4'!C302=0,"",'Schritt 2a Wärmeverbr. Kat. 1-4'!C302)</f>
        <v/>
      </c>
      <c r="C302" s="434" t="str">
        <f>IF('Schritt 2a Wärmeverbr. Kat. 1-4'!D302=0,"",'Schritt 2a Wärmeverbr. Kat. 1-4'!D302)</f>
        <v/>
      </c>
      <c r="D302" s="424"/>
      <c r="E302" s="61"/>
      <c r="F302" s="503"/>
      <c r="G302" s="425"/>
      <c r="H302" s="424"/>
      <c r="I302" s="55"/>
      <c r="J302" s="108"/>
      <c r="K302" s="108"/>
      <c r="L302" s="132"/>
      <c r="M302" s="142" t="str">
        <f t="shared" si="11"/>
        <v/>
      </c>
      <c r="N302" s="145" t="str">
        <f>IFERROR(IF(B302&lt;&gt;"",M302/IF(OR('Schritt 2a Wärmeverbr. Kat. 1-4'!D302="Bad - Freibad &lt; 1000 m2 Beckenfläche",'Schritt 2a Wärmeverbr. Kat. 1-4'!D302="Bad - Freibad 1000-2000 m2 Beckenfläche",'Schritt 2a Wärmeverbr. Kat. 1-4'!D302="Bad - Freibad &gt;2000 m2 Beckenfläche"),'Schritt 2a Wärmeverbr. Kat. 1-4'!G302,'Schritt 2a Wärmeverbr. Kat. 1-4'!F302),""),"")</f>
        <v/>
      </c>
      <c r="O302" s="101" t="str">
        <f>IFERROR(IF(OR('Schritt 2a Wärmeverbr. Kat. 1-4'!D302="",M302="",N302=""),"",$N302/VLOOKUP('Schritt 2a Wärmeverbr. Kat. 1-4'!D302,Gebäudekat.!$C$6:$E$72,3,FALSE)-1),"")</f>
        <v/>
      </c>
      <c r="P302" t="str">
        <f>IFERROR(VLOOKUP('Schritt 2b Stromverbr. Kat. 1-4'!$C302,Gebäudekat.!$C$6:$G$72,5,FALSE),"")</f>
        <v/>
      </c>
      <c r="Q302" t="str">
        <f>IF('Schritt 2b Stromverbr. Kat. 1-4'!L302&lt;&gt;"",1,"")</f>
        <v/>
      </c>
      <c r="R302" t="str">
        <f t="shared" si="10"/>
        <v/>
      </c>
    </row>
    <row r="303" spans="1:18" x14ac:dyDescent="0.25">
      <c r="A303" s="433">
        <f>'Schritt 2a Wärmeverbr. Kat. 1-4'!A303</f>
        <v>294</v>
      </c>
      <c r="B303" s="8" t="str">
        <f>IF('Schritt 2a Wärmeverbr. Kat. 1-4'!C303=0,"",'Schritt 2a Wärmeverbr. Kat. 1-4'!C303)</f>
        <v/>
      </c>
      <c r="C303" s="434" t="str">
        <f>IF('Schritt 2a Wärmeverbr. Kat. 1-4'!D303=0,"",'Schritt 2a Wärmeverbr. Kat. 1-4'!D303)</f>
        <v/>
      </c>
      <c r="D303" s="424"/>
      <c r="E303" s="61"/>
      <c r="F303" s="503"/>
      <c r="G303" s="425"/>
      <c r="H303" s="424"/>
      <c r="I303" s="55"/>
      <c r="J303" s="108"/>
      <c r="K303" s="108"/>
      <c r="L303" s="132"/>
      <c r="M303" s="142" t="str">
        <f t="shared" si="11"/>
        <v/>
      </c>
      <c r="N303" s="145" t="str">
        <f>IFERROR(IF(B303&lt;&gt;"",M303/IF(OR('Schritt 2a Wärmeverbr. Kat. 1-4'!D303="Bad - Freibad &lt; 1000 m2 Beckenfläche",'Schritt 2a Wärmeverbr. Kat. 1-4'!D303="Bad - Freibad 1000-2000 m2 Beckenfläche",'Schritt 2a Wärmeverbr. Kat. 1-4'!D303="Bad - Freibad &gt;2000 m2 Beckenfläche"),'Schritt 2a Wärmeverbr. Kat. 1-4'!G303,'Schritt 2a Wärmeverbr. Kat. 1-4'!F303),""),"")</f>
        <v/>
      </c>
      <c r="O303" s="101" t="str">
        <f>IFERROR(IF(OR('Schritt 2a Wärmeverbr. Kat. 1-4'!D303="",M303="",N303=""),"",$N303/VLOOKUP('Schritt 2a Wärmeverbr. Kat. 1-4'!D303,Gebäudekat.!$C$6:$E$72,3,FALSE)-1),"")</f>
        <v/>
      </c>
      <c r="P303" t="str">
        <f>IFERROR(VLOOKUP('Schritt 2b Stromverbr. Kat. 1-4'!$C303,Gebäudekat.!$C$6:$G$72,5,FALSE),"")</f>
        <v/>
      </c>
      <c r="Q303" t="str">
        <f>IF('Schritt 2b Stromverbr. Kat. 1-4'!L303&lt;&gt;"",1,"")</f>
        <v/>
      </c>
      <c r="R303" t="str">
        <f t="shared" si="10"/>
        <v/>
      </c>
    </row>
    <row r="304" spans="1:18" x14ac:dyDescent="0.25">
      <c r="A304" s="433">
        <f>'Schritt 2a Wärmeverbr. Kat. 1-4'!A304</f>
        <v>295</v>
      </c>
      <c r="B304" s="8" t="str">
        <f>IF('Schritt 2a Wärmeverbr. Kat. 1-4'!C304=0,"",'Schritt 2a Wärmeverbr. Kat. 1-4'!C304)</f>
        <v/>
      </c>
      <c r="C304" s="434" t="str">
        <f>IF('Schritt 2a Wärmeverbr. Kat. 1-4'!D304=0,"",'Schritt 2a Wärmeverbr. Kat. 1-4'!D304)</f>
        <v/>
      </c>
      <c r="D304" s="424"/>
      <c r="E304" s="61"/>
      <c r="F304" s="503"/>
      <c r="G304" s="425"/>
      <c r="H304" s="424"/>
      <c r="I304" s="55"/>
      <c r="J304" s="108"/>
      <c r="K304" s="108"/>
      <c r="L304" s="132"/>
      <c r="M304" s="142" t="str">
        <f t="shared" si="11"/>
        <v/>
      </c>
      <c r="N304" s="145" t="str">
        <f>IFERROR(IF(B304&lt;&gt;"",M304/IF(OR('Schritt 2a Wärmeverbr. Kat. 1-4'!D304="Bad - Freibad &lt; 1000 m2 Beckenfläche",'Schritt 2a Wärmeverbr. Kat. 1-4'!D304="Bad - Freibad 1000-2000 m2 Beckenfläche",'Schritt 2a Wärmeverbr. Kat. 1-4'!D304="Bad - Freibad &gt;2000 m2 Beckenfläche"),'Schritt 2a Wärmeverbr. Kat. 1-4'!G304,'Schritt 2a Wärmeverbr. Kat. 1-4'!F304),""),"")</f>
        <v/>
      </c>
      <c r="O304" s="101" t="str">
        <f>IFERROR(IF(OR('Schritt 2a Wärmeverbr. Kat. 1-4'!D304="",M304="",N304=""),"",$N304/VLOOKUP('Schritt 2a Wärmeverbr. Kat. 1-4'!D304,Gebäudekat.!$C$6:$E$72,3,FALSE)-1),"")</f>
        <v/>
      </c>
      <c r="P304" t="str">
        <f>IFERROR(VLOOKUP('Schritt 2b Stromverbr. Kat. 1-4'!$C304,Gebäudekat.!$C$6:$G$72,5,FALSE),"")</f>
        <v/>
      </c>
      <c r="Q304" t="str">
        <f>IF('Schritt 2b Stromverbr. Kat. 1-4'!L304&lt;&gt;"",1,"")</f>
        <v/>
      </c>
      <c r="R304" t="str">
        <f t="shared" si="10"/>
        <v/>
      </c>
    </row>
    <row r="305" spans="1:18" x14ac:dyDescent="0.25">
      <c r="A305" s="433">
        <f>'Schritt 2a Wärmeverbr. Kat. 1-4'!A305</f>
        <v>296</v>
      </c>
      <c r="B305" s="8" t="str">
        <f>IF('Schritt 2a Wärmeverbr. Kat. 1-4'!C305=0,"",'Schritt 2a Wärmeverbr. Kat. 1-4'!C305)</f>
        <v/>
      </c>
      <c r="C305" s="434" t="str">
        <f>IF('Schritt 2a Wärmeverbr. Kat. 1-4'!D305=0,"",'Schritt 2a Wärmeverbr. Kat. 1-4'!D305)</f>
        <v/>
      </c>
      <c r="D305" s="424"/>
      <c r="E305" s="61"/>
      <c r="F305" s="503"/>
      <c r="G305" s="425"/>
      <c r="H305" s="424"/>
      <c r="I305" s="55"/>
      <c r="J305" s="108"/>
      <c r="K305" s="108"/>
      <c r="L305" s="132"/>
      <c r="M305" s="142" t="str">
        <f t="shared" si="11"/>
        <v/>
      </c>
      <c r="N305" s="145" t="str">
        <f>IFERROR(IF(B305&lt;&gt;"",M305/IF(OR('Schritt 2a Wärmeverbr. Kat. 1-4'!D305="Bad - Freibad &lt; 1000 m2 Beckenfläche",'Schritt 2a Wärmeverbr. Kat. 1-4'!D305="Bad - Freibad 1000-2000 m2 Beckenfläche",'Schritt 2a Wärmeverbr. Kat. 1-4'!D305="Bad - Freibad &gt;2000 m2 Beckenfläche"),'Schritt 2a Wärmeverbr. Kat. 1-4'!G305,'Schritt 2a Wärmeverbr. Kat. 1-4'!F305),""),"")</f>
        <v/>
      </c>
      <c r="O305" s="101" t="str">
        <f>IFERROR(IF(OR('Schritt 2a Wärmeverbr. Kat. 1-4'!D305="",M305="",N305=""),"",$N305/VLOOKUP('Schritt 2a Wärmeverbr. Kat. 1-4'!D305,Gebäudekat.!$C$6:$E$72,3,FALSE)-1),"")</f>
        <v/>
      </c>
      <c r="P305" t="str">
        <f>IFERROR(VLOOKUP('Schritt 2b Stromverbr. Kat. 1-4'!$C305,Gebäudekat.!$C$6:$G$72,5,FALSE),"")</f>
        <v/>
      </c>
      <c r="Q305" t="str">
        <f>IF('Schritt 2b Stromverbr. Kat. 1-4'!L305&lt;&gt;"",1,"")</f>
        <v/>
      </c>
      <c r="R305" t="str">
        <f t="shared" si="10"/>
        <v/>
      </c>
    </row>
    <row r="306" spans="1:18" x14ac:dyDescent="0.25">
      <c r="A306" s="433">
        <f>'Schritt 2a Wärmeverbr. Kat. 1-4'!A306</f>
        <v>297</v>
      </c>
      <c r="B306" s="8" t="str">
        <f>IF('Schritt 2a Wärmeverbr. Kat. 1-4'!C306=0,"",'Schritt 2a Wärmeverbr. Kat. 1-4'!C306)</f>
        <v/>
      </c>
      <c r="C306" s="434" t="str">
        <f>IF('Schritt 2a Wärmeverbr. Kat. 1-4'!D306=0,"",'Schritt 2a Wärmeverbr. Kat. 1-4'!D306)</f>
        <v/>
      </c>
      <c r="D306" s="424"/>
      <c r="E306" s="61"/>
      <c r="F306" s="503"/>
      <c r="G306" s="425"/>
      <c r="H306" s="424"/>
      <c r="I306" s="55"/>
      <c r="J306" s="108"/>
      <c r="K306" s="108"/>
      <c r="L306" s="132"/>
      <c r="M306" s="142" t="str">
        <f t="shared" si="11"/>
        <v/>
      </c>
      <c r="N306" s="145" t="str">
        <f>IFERROR(IF(B306&lt;&gt;"",M306/IF(OR('Schritt 2a Wärmeverbr. Kat. 1-4'!D306="Bad - Freibad &lt; 1000 m2 Beckenfläche",'Schritt 2a Wärmeverbr. Kat. 1-4'!D306="Bad - Freibad 1000-2000 m2 Beckenfläche",'Schritt 2a Wärmeverbr. Kat. 1-4'!D306="Bad - Freibad &gt;2000 m2 Beckenfläche"),'Schritt 2a Wärmeverbr. Kat. 1-4'!G306,'Schritt 2a Wärmeverbr. Kat. 1-4'!F306),""),"")</f>
        <v/>
      </c>
      <c r="O306" s="101" t="str">
        <f>IFERROR(IF(OR('Schritt 2a Wärmeverbr. Kat. 1-4'!D306="",M306="",N306=""),"",$N306/VLOOKUP('Schritt 2a Wärmeverbr. Kat. 1-4'!D306,Gebäudekat.!$C$6:$E$72,3,FALSE)-1),"")</f>
        <v/>
      </c>
      <c r="P306" t="str">
        <f>IFERROR(VLOOKUP('Schritt 2b Stromverbr. Kat. 1-4'!$C306,Gebäudekat.!$C$6:$G$72,5,FALSE),"")</f>
        <v/>
      </c>
      <c r="Q306" t="str">
        <f>IF('Schritt 2b Stromverbr. Kat. 1-4'!L306&lt;&gt;"",1,"")</f>
        <v/>
      </c>
      <c r="R306" t="str">
        <f t="shared" si="10"/>
        <v/>
      </c>
    </row>
    <row r="307" spans="1:18" x14ac:dyDescent="0.25">
      <c r="A307" s="433">
        <f>'Schritt 2a Wärmeverbr. Kat. 1-4'!A307</f>
        <v>298</v>
      </c>
      <c r="B307" s="8" t="str">
        <f>IF('Schritt 2a Wärmeverbr. Kat. 1-4'!C307=0,"",'Schritt 2a Wärmeverbr. Kat. 1-4'!C307)</f>
        <v/>
      </c>
      <c r="C307" s="434" t="str">
        <f>IF('Schritt 2a Wärmeverbr. Kat. 1-4'!D307=0,"",'Schritt 2a Wärmeverbr. Kat. 1-4'!D307)</f>
        <v/>
      </c>
      <c r="D307" s="424"/>
      <c r="E307" s="61"/>
      <c r="F307" s="503"/>
      <c r="G307" s="425"/>
      <c r="H307" s="424"/>
      <c r="I307" s="55"/>
      <c r="J307" s="108"/>
      <c r="K307" s="108"/>
      <c r="L307" s="132"/>
      <c r="M307" s="142" t="str">
        <f t="shared" si="11"/>
        <v/>
      </c>
      <c r="N307" s="145" t="str">
        <f>IFERROR(IF(B307&lt;&gt;"",M307/IF(OR('Schritt 2a Wärmeverbr. Kat. 1-4'!D307="Bad - Freibad &lt; 1000 m2 Beckenfläche",'Schritt 2a Wärmeverbr. Kat. 1-4'!D307="Bad - Freibad 1000-2000 m2 Beckenfläche",'Schritt 2a Wärmeverbr. Kat. 1-4'!D307="Bad - Freibad &gt;2000 m2 Beckenfläche"),'Schritt 2a Wärmeverbr. Kat. 1-4'!G307,'Schritt 2a Wärmeverbr. Kat. 1-4'!F307),""),"")</f>
        <v/>
      </c>
      <c r="O307" s="101" t="str">
        <f>IFERROR(IF(OR('Schritt 2a Wärmeverbr. Kat. 1-4'!D307="",M307="",N307=""),"",$N307/VLOOKUP('Schritt 2a Wärmeverbr. Kat. 1-4'!D307,Gebäudekat.!$C$6:$E$72,3,FALSE)-1),"")</f>
        <v/>
      </c>
      <c r="P307" t="str">
        <f>IFERROR(VLOOKUP('Schritt 2b Stromverbr. Kat. 1-4'!$C307,Gebäudekat.!$C$6:$G$72,5,FALSE),"")</f>
        <v/>
      </c>
      <c r="Q307" t="str">
        <f>IF('Schritt 2b Stromverbr. Kat. 1-4'!L307&lt;&gt;"",1,"")</f>
        <v/>
      </c>
      <c r="R307" t="str">
        <f t="shared" si="10"/>
        <v/>
      </c>
    </row>
    <row r="308" spans="1:18" x14ac:dyDescent="0.25">
      <c r="A308" s="433">
        <f>'Schritt 2a Wärmeverbr. Kat. 1-4'!A308</f>
        <v>299</v>
      </c>
      <c r="B308" s="8" t="str">
        <f>IF('Schritt 2a Wärmeverbr. Kat. 1-4'!C308=0,"",'Schritt 2a Wärmeverbr. Kat. 1-4'!C308)</f>
        <v/>
      </c>
      <c r="C308" s="434" t="str">
        <f>IF('Schritt 2a Wärmeverbr. Kat. 1-4'!D308=0,"",'Schritt 2a Wärmeverbr. Kat. 1-4'!D308)</f>
        <v/>
      </c>
      <c r="D308" s="424"/>
      <c r="E308" s="61"/>
      <c r="F308" s="503"/>
      <c r="G308" s="425"/>
      <c r="H308" s="424"/>
      <c r="I308" s="55"/>
      <c r="J308" s="108"/>
      <c r="K308" s="108"/>
      <c r="L308" s="132"/>
      <c r="M308" s="142" t="str">
        <f t="shared" si="11"/>
        <v/>
      </c>
      <c r="N308" s="145" t="str">
        <f>IFERROR(IF(B308&lt;&gt;"",M308/IF(OR('Schritt 2a Wärmeverbr. Kat. 1-4'!D308="Bad - Freibad &lt; 1000 m2 Beckenfläche",'Schritt 2a Wärmeverbr. Kat. 1-4'!D308="Bad - Freibad 1000-2000 m2 Beckenfläche",'Schritt 2a Wärmeverbr. Kat. 1-4'!D308="Bad - Freibad &gt;2000 m2 Beckenfläche"),'Schritt 2a Wärmeverbr. Kat. 1-4'!G308,'Schritt 2a Wärmeverbr. Kat. 1-4'!F308),""),"")</f>
        <v/>
      </c>
      <c r="O308" s="101" t="str">
        <f>IFERROR(IF(OR('Schritt 2a Wärmeverbr. Kat. 1-4'!D308="",M308="",N308=""),"",$N308/VLOOKUP('Schritt 2a Wärmeverbr. Kat. 1-4'!D308,Gebäudekat.!$C$6:$E$72,3,FALSE)-1),"")</f>
        <v/>
      </c>
      <c r="P308" t="str">
        <f>IFERROR(VLOOKUP('Schritt 2b Stromverbr. Kat. 1-4'!$C308,Gebäudekat.!$C$6:$G$72,5,FALSE),"")</f>
        <v/>
      </c>
      <c r="Q308" t="str">
        <f>IF('Schritt 2b Stromverbr. Kat. 1-4'!L308&lt;&gt;"",1,"")</f>
        <v/>
      </c>
      <c r="R308" t="str">
        <f t="shared" si="10"/>
        <v/>
      </c>
    </row>
    <row r="309" spans="1:18" x14ac:dyDescent="0.25">
      <c r="A309" s="433">
        <f>'Schritt 2a Wärmeverbr. Kat. 1-4'!A309</f>
        <v>300</v>
      </c>
      <c r="B309" s="8" t="str">
        <f>IF('Schritt 2a Wärmeverbr. Kat. 1-4'!C309=0,"",'Schritt 2a Wärmeverbr. Kat. 1-4'!C309)</f>
        <v/>
      </c>
      <c r="C309" s="434" t="str">
        <f>IF('Schritt 2a Wärmeverbr. Kat. 1-4'!D309=0,"",'Schritt 2a Wärmeverbr. Kat. 1-4'!D309)</f>
        <v/>
      </c>
      <c r="D309" s="424"/>
      <c r="E309" s="61"/>
      <c r="F309" s="503"/>
      <c r="G309" s="425"/>
      <c r="H309" s="424"/>
      <c r="I309" s="55"/>
      <c r="J309" s="108"/>
      <c r="K309" s="108"/>
      <c r="L309" s="132"/>
      <c r="M309" s="142" t="str">
        <f t="shared" si="11"/>
        <v/>
      </c>
      <c r="N309" s="145" t="str">
        <f>IFERROR(IF(B309&lt;&gt;"",M309/IF(OR('Schritt 2a Wärmeverbr. Kat. 1-4'!D309="Bad - Freibad &lt; 1000 m2 Beckenfläche",'Schritt 2a Wärmeverbr. Kat. 1-4'!D309="Bad - Freibad 1000-2000 m2 Beckenfläche",'Schritt 2a Wärmeverbr. Kat. 1-4'!D309="Bad - Freibad &gt;2000 m2 Beckenfläche"),'Schritt 2a Wärmeverbr. Kat. 1-4'!G309,'Schritt 2a Wärmeverbr. Kat. 1-4'!F309),""),"")</f>
        <v/>
      </c>
      <c r="O309" s="101" t="str">
        <f>IFERROR(IF(OR('Schritt 2a Wärmeverbr. Kat. 1-4'!D309="",M309="",N309=""),"",$N309/VLOOKUP('Schritt 2a Wärmeverbr. Kat. 1-4'!D309,Gebäudekat.!$C$6:$E$72,3,FALSE)-1),"")</f>
        <v/>
      </c>
      <c r="P309" t="str">
        <f>IFERROR(VLOOKUP('Schritt 2b Stromverbr. Kat. 1-4'!$C309,Gebäudekat.!$C$6:$G$72,5,FALSE),"")</f>
        <v/>
      </c>
      <c r="Q309" t="str">
        <f>IF('Schritt 2b Stromverbr. Kat. 1-4'!L309&lt;&gt;"",1,"")</f>
        <v/>
      </c>
      <c r="R309" t="str">
        <f t="shared" si="10"/>
        <v/>
      </c>
    </row>
    <row r="310" spans="1:18" x14ac:dyDescent="0.25">
      <c r="A310" s="433">
        <f>'Schritt 2a Wärmeverbr. Kat. 1-4'!A310</f>
        <v>301</v>
      </c>
      <c r="B310" s="8" t="str">
        <f>IF('Schritt 2a Wärmeverbr. Kat. 1-4'!C310=0,"",'Schritt 2a Wärmeverbr. Kat. 1-4'!C310)</f>
        <v/>
      </c>
      <c r="C310" s="434" t="str">
        <f>IF('Schritt 2a Wärmeverbr. Kat. 1-4'!D310=0,"",'Schritt 2a Wärmeverbr. Kat. 1-4'!D310)</f>
        <v/>
      </c>
      <c r="D310" s="424"/>
      <c r="E310" s="61"/>
      <c r="F310" s="503"/>
      <c r="G310" s="425"/>
      <c r="H310" s="424"/>
      <c r="I310" s="55"/>
      <c r="J310" s="108"/>
      <c r="K310" s="108"/>
      <c r="L310" s="132"/>
      <c r="M310" s="142" t="str">
        <f t="shared" si="11"/>
        <v/>
      </c>
      <c r="N310" s="145" t="str">
        <f>IFERROR(IF(B310&lt;&gt;"",M310/IF(OR('Schritt 2a Wärmeverbr. Kat. 1-4'!D310="Bad - Freibad &lt; 1000 m2 Beckenfläche",'Schritt 2a Wärmeverbr. Kat. 1-4'!D310="Bad - Freibad 1000-2000 m2 Beckenfläche",'Schritt 2a Wärmeverbr. Kat. 1-4'!D310="Bad - Freibad &gt;2000 m2 Beckenfläche"),'Schritt 2a Wärmeverbr. Kat. 1-4'!G310,'Schritt 2a Wärmeverbr. Kat. 1-4'!F310),""),"")</f>
        <v/>
      </c>
      <c r="O310" s="101" t="str">
        <f>IFERROR(IF(OR('Schritt 2a Wärmeverbr. Kat. 1-4'!D310="",M310="",N310=""),"",$N310/VLOOKUP('Schritt 2a Wärmeverbr. Kat. 1-4'!D310,Gebäudekat.!$C$6:$E$72,3,FALSE)-1),"")</f>
        <v/>
      </c>
      <c r="P310" t="str">
        <f>IFERROR(VLOOKUP('Schritt 2b Stromverbr. Kat. 1-4'!$C310,Gebäudekat.!$C$6:$G$72,5,FALSE),"")</f>
        <v/>
      </c>
      <c r="Q310" t="str">
        <f>IF('Schritt 2b Stromverbr. Kat. 1-4'!L310&lt;&gt;"",1,"")</f>
        <v/>
      </c>
      <c r="R310" t="str">
        <f t="shared" si="10"/>
        <v/>
      </c>
    </row>
    <row r="311" spans="1:18" x14ac:dyDescent="0.25">
      <c r="A311" s="433">
        <f>'Schritt 2a Wärmeverbr. Kat. 1-4'!A311</f>
        <v>302</v>
      </c>
      <c r="B311" s="8" t="str">
        <f>IF('Schritt 2a Wärmeverbr. Kat. 1-4'!C311=0,"",'Schritt 2a Wärmeverbr. Kat. 1-4'!C311)</f>
        <v/>
      </c>
      <c r="C311" s="434" t="str">
        <f>IF('Schritt 2a Wärmeverbr. Kat. 1-4'!D311=0,"",'Schritt 2a Wärmeverbr. Kat. 1-4'!D311)</f>
        <v/>
      </c>
      <c r="D311" s="424"/>
      <c r="E311" s="61"/>
      <c r="F311" s="503"/>
      <c r="G311" s="425"/>
      <c r="H311" s="424"/>
      <c r="I311" s="55"/>
      <c r="J311" s="108"/>
      <c r="K311" s="108"/>
      <c r="L311" s="132"/>
      <c r="M311" s="142" t="str">
        <f t="shared" si="11"/>
        <v/>
      </c>
      <c r="N311" s="145" t="str">
        <f>IFERROR(IF(B311&lt;&gt;"",M311/IF(OR('Schritt 2a Wärmeverbr. Kat. 1-4'!D311="Bad - Freibad &lt; 1000 m2 Beckenfläche",'Schritt 2a Wärmeverbr. Kat. 1-4'!D311="Bad - Freibad 1000-2000 m2 Beckenfläche",'Schritt 2a Wärmeverbr. Kat. 1-4'!D311="Bad - Freibad &gt;2000 m2 Beckenfläche"),'Schritt 2a Wärmeverbr. Kat. 1-4'!G311,'Schritt 2a Wärmeverbr. Kat. 1-4'!F311),""),"")</f>
        <v/>
      </c>
      <c r="O311" s="101" t="str">
        <f>IFERROR(IF(OR('Schritt 2a Wärmeverbr. Kat. 1-4'!D311="",M311="",N311=""),"",$N311/VLOOKUP('Schritt 2a Wärmeverbr. Kat. 1-4'!D311,Gebäudekat.!$C$6:$E$72,3,FALSE)-1),"")</f>
        <v/>
      </c>
      <c r="P311" t="str">
        <f>IFERROR(VLOOKUP('Schritt 2b Stromverbr. Kat. 1-4'!$C311,Gebäudekat.!$C$6:$G$72,5,FALSE),"")</f>
        <v/>
      </c>
      <c r="Q311" t="str">
        <f>IF('Schritt 2b Stromverbr. Kat. 1-4'!L311&lt;&gt;"",1,"")</f>
        <v/>
      </c>
      <c r="R311" t="str">
        <f t="shared" si="10"/>
        <v/>
      </c>
    </row>
    <row r="312" spans="1:18" x14ac:dyDescent="0.25">
      <c r="A312" s="433">
        <f>'Schritt 2a Wärmeverbr. Kat. 1-4'!A312</f>
        <v>303</v>
      </c>
      <c r="B312" s="8" t="str">
        <f>IF('Schritt 2a Wärmeverbr. Kat. 1-4'!C312=0,"",'Schritt 2a Wärmeverbr. Kat. 1-4'!C312)</f>
        <v/>
      </c>
      <c r="C312" s="434" t="str">
        <f>IF('Schritt 2a Wärmeverbr. Kat. 1-4'!D312=0,"",'Schritt 2a Wärmeverbr. Kat. 1-4'!D312)</f>
        <v/>
      </c>
      <c r="D312" s="424"/>
      <c r="E312" s="61"/>
      <c r="F312" s="503"/>
      <c r="G312" s="425"/>
      <c r="H312" s="424"/>
      <c r="I312" s="55"/>
      <c r="J312" s="108"/>
      <c r="K312" s="108"/>
      <c r="L312" s="132"/>
      <c r="M312" s="142" t="str">
        <f t="shared" si="11"/>
        <v/>
      </c>
      <c r="N312" s="145" t="str">
        <f>IFERROR(IF(B312&lt;&gt;"",M312/IF(OR('Schritt 2a Wärmeverbr. Kat. 1-4'!D312="Bad - Freibad &lt; 1000 m2 Beckenfläche",'Schritt 2a Wärmeverbr. Kat. 1-4'!D312="Bad - Freibad 1000-2000 m2 Beckenfläche",'Schritt 2a Wärmeverbr. Kat. 1-4'!D312="Bad - Freibad &gt;2000 m2 Beckenfläche"),'Schritt 2a Wärmeverbr. Kat. 1-4'!G312,'Schritt 2a Wärmeverbr. Kat. 1-4'!F312),""),"")</f>
        <v/>
      </c>
      <c r="O312" s="101" t="str">
        <f>IFERROR(IF(OR('Schritt 2a Wärmeverbr. Kat. 1-4'!D312="",M312="",N312=""),"",$N312/VLOOKUP('Schritt 2a Wärmeverbr. Kat. 1-4'!D312,Gebäudekat.!$C$6:$E$72,3,FALSE)-1),"")</f>
        <v/>
      </c>
      <c r="P312" t="str">
        <f>IFERROR(VLOOKUP('Schritt 2b Stromverbr. Kat. 1-4'!$C312,Gebäudekat.!$C$6:$G$72,5,FALSE),"")</f>
        <v/>
      </c>
      <c r="Q312" t="str">
        <f>IF('Schritt 2b Stromverbr. Kat. 1-4'!L312&lt;&gt;"",1,"")</f>
        <v/>
      </c>
      <c r="R312" t="str">
        <f t="shared" si="10"/>
        <v/>
      </c>
    </row>
    <row r="313" spans="1:18" x14ac:dyDescent="0.25">
      <c r="A313" s="433">
        <f>'Schritt 2a Wärmeverbr. Kat. 1-4'!A313</f>
        <v>304</v>
      </c>
      <c r="B313" s="8" t="str">
        <f>IF('Schritt 2a Wärmeverbr. Kat. 1-4'!C313=0,"",'Schritt 2a Wärmeverbr. Kat. 1-4'!C313)</f>
        <v/>
      </c>
      <c r="C313" s="434" t="str">
        <f>IF('Schritt 2a Wärmeverbr. Kat. 1-4'!D313=0,"",'Schritt 2a Wärmeverbr. Kat. 1-4'!D313)</f>
        <v/>
      </c>
      <c r="D313" s="424"/>
      <c r="E313" s="61"/>
      <c r="F313" s="503"/>
      <c r="G313" s="425"/>
      <c r="H313" s="424"/>
      <c r="I313" s="55"/>
      <c r="J313" s="108"/>
      <c r="K313" s="108"/>
      <c r="L313" s="132"/>
      <c r="M313" s="142" t="str">
        <f t="shared" si="11"/>
        <v/>
      </c>
      <c r="N313" s="145" t="str">
        <f>IFERROR(IF(B313&lt;&gt;"",M313/IF(OR('Schritt 2a Wärmeverbr. Kat. 1-4'!D313="Bad - Freibad &lt; 1000 m2 Beckenfläche",'Schritt 2a Wärmeverbr. Kat. 1-4'!D313="Bad - Freibad 1000-2000 m2 Beckenfläche",'Schritt 2a Wärmeverbr. Kat. 1-4'!D313="Bad - Freibad &gt;2000 m2 Beckenfläche"),'Schritt 2a Wärmeverbr. Kat. 1-4'!G313,'Schritt 2a Wärmeverbr. Kat. 1-4'!F313),""),"")</f>
        <v/>
      </c>
      <c r="O313" s="101" t="str">
        <f>IFERROR(IF(OR('Schritt 2a Wärmeverbr. Kat. 1-4'!D313="",M313="",N313=""),"",$N313/VLOOKUP('Schritt 2a Wärmeverbr. Kat. 1-4'!D313,Gebäudekat.!$C$6:$E$72,3,FALSE)-1),"")</f>
        <v/>
      </c>
      <c r="P313" t="str">
        <f>IFERROR(VLOOKUP('Schritt 2b Stromverbr. Kat. 1-4'!$C313,Gebäudekat.!$C$6:$G$72,5,FALSE),"")</f>
        <v/>
      </c>
      <c r="Q313" t="str">
        <f>IF('Schritt 2b Stromverbr. Kat. 1-4'!L313&lt;&gt;"",1,"")</f>
        <v/>
      </c>
      <c r="R313" t="str">
        <f t="shared" si="10"/>
        <v/>
      </c>
    </row>
    <row r="314" spans="1:18" x14ac:dyDescent="0.25">
      <c r="A314" s="433">
        <f>'Schritt 2a Wärmeverbr. Kat. 1-4'!A314</f>
        <v>305</v>
      </c>
      <c r="B314" s="8" t="str">
        <f>IF('Schritt 2a Wärmeverbr. Kat. 1-4'!C314=0,"",'Schritt 2a Wärmeverbr. Kat. 1-4'!C314)</f>
        <v/>
      </c>
      <c r="C314" s="434" t="str">
        <f>IF('Schritt 2a Wärmeverbr. Kat. 1-4'!D314=0,"",'Schritt 2a Wärmeverbr. Kat. 1-4'!D314)</f>
        <v/>
      </c>
      <c r="D314" s="424"/>
      <c r="E314" s="61"/>
      <c r="F314" s="503"/>
      <c r="G314" s="425"/>
      <c r="H314" s="424"/>
      <c r="I314" s="55"/>
      <c r="J314" s="108"/>
      <c r="K314" s="108"/>
      <c r="L314" s="132"/>
      <c r="M314" s="142" t="str">
        <f t="shared" si="11"/>
        <v/>
      </c>
      <c r="N314" s="145" t="str">
        <f>IFERROR(IF(B314&lt;&gt;"",M314/IF(OR('Schritt 2a Wärmeverbr. Kat. 1-4'!D314="Bad - Freibad &lt; 1000 m2 Beckenfläche",'Schritt 2a Wärmeverbr. Kat. 1-4'!D314="Bad - Freibad 1000-2000 m2 Beckenfläche",'Schritt 2a Wärmeverbr. Kat. 1-4'!D314="Bad - Freibad &gt;2000 m2 Beckenfläche"),'Schritt 2a Wärmeverbr. Kat. 1-4'!G314,'Schritt 2a Wärmeverbr. Kat. 1-4'!F314),""),"")</f>
        <v/>
      </c>
      <c r="O314" s="101" t="str">
        <f>IFERROR(IF(OR('Schritt 2a Wärmeverbr. Kat. 1-4'!D314="",M314="",N314=""),"",$N314/VLOOKUP('Schritt 2a Wärmeverbr. Kat. 1-4'!D314,Gebäudekat.!$C$6:$E$72,3,FALSE)-1),"")</f>
        <v/>
      </c>
      <c r="P314" t="str">
        <f>IFERROR(VLOOKUP('Schritt 2b Stromverbr. Kat. 1-4'!$C314,Gebäudekat.!$C$6:$G$72,5,FALSE),"")</f>
        <v/>
      </c>
      <c r="Q314" t="str">
        <f>IF('Schritt 2b Stromverbr. Kat. 1-4'!L314&lt;&gt;"",1,"")</f>
        <v/>
      </c>
      <c r="R314" t="str">
        <f t="shared" si="10"/>
        <v/>
      </c>
    </row>
    <row r="315" spans="1:18" x14ac:dyDescent="0.25">
      <c r="A315" s="433">
        <f>'Schritt 2a Wärmeverbr. Kat. 1-4'!A315</f>
        <v>306</v>
      </c>
      <c r="B315" s="8" t="str">
        <f>IF('Schritt 2a Wärmeverbr. Kat. 1-4'!C315=0,"",'Schritt 2a Wärmeverbr. Kat. 1-4'!C315)</f>
        <v/>
      </c>
      <c r="C315" s="434" t="str">
        <f>IF('Schritt 2a Wärmeverbr. Kat. 1-4'!D315=0,"",'Schritt 2a Wärmeverbr. Kat. 1-4'!D315)</f>
        <v/>
      </c>
      <c r="D315" s="424"/>
      <c r="E315" s="61"/>
      <c r="F315" s="503"/>
      <c r="G315" s="425"/>
      <c r="H315" s="424"/>
      <c r="I315" s="55"/>
      <c r="J315" s="108"/>
      <c r="K315" s="108"/>
      <c r="L315" s="132"/>
      <c r="M315" s="142" t="str">
        <f t="shared" si="11"/>
        <v/>
      </c>
      <c r="N315" s="145" t="str">
        <f>IFERROR(IF(B315&lt;&gt;"",M315/IF(OR('Schritt 2a Wärmeverbr. Kat. 1-4'!D315="Bad - Freibad &lt; 1000 m2 Beckenfläche",'Schritt 2a Wärmeverbr. Kat. 1-4'!D315="Bad - Freibad 1000-2000 m2 Beckenfläche",'Schritt 2a Wärmeverbr. Kat. 1-4'!D315="Bad - Freibad &gt;2000 m2 Beckenfläche"),'Schritt 2a Wärmeverbr. Kat. 1-4'!G315,'Schritt 2a Wärmeverbr. Kat. 1-4'!F315),""),"")</f>
        <v/>
      </c>
      <c r="O315" s="101" t="str">
        <f>IFERROR(IF(OR('Schritt 2a Wärmeverbr. Kat. 1-4'!D315="",M315="",N315=""),"",$N315/VLOOKUP('Schritt 2a Wärmeverbr. Kat. 1-4'!D315,Gebäudekat.!$C$6:$E$72,3,FALSE)-1),"")</f>
        <v/>
      </c>
      <c r="P315" t="str">
        <f>IFERROR(VLOOKUP('Schritt 2b Stromverbr. Kat. 1-4'!$C315,Gebäudekat.!$C$6:$G$72,5,FALSE),"")</f>
        <v/>
      </c>
      <c r="Q315" t="str">
        <f>IF('Schritt 2b Stromverbr. Kat. 1-4'!L315&lt;&gt;"",1,"")</f>
        <v/>
      </c>
      <c r="R315" t="str">
        <f t="shared" si="10"/>
        <v/>
      </c>
    </row>
    <row r="316" spans="1:18" x14ac:dyDescent="0.25">
      <c r="A316" s="433">
        <f>'Schritt 2a Wärmeverbr. Kat. 1-4'!A316</f>
        <v>307</v>
      </c>
      <c r="B316" s="8" t="str">
        <f>IF('Schritt 2a Wärmeverbr. Kat. 1-4'!C316=0,"",'Schritt 2a Wärmeverbr. Kat. 1-4'!C316)</f>
        <v/>
      </c>
      <c r="C316" s="434" t="str">
        <f>IF('Schritt 2a Wärmeverbr. Kat. 1-4'!D316=0,"",'Schritt 2a Wärmeverbr. Kat. 1-4'!D316)</f>
        <v/>
      </c>
      <c r="D316" s="424"/>
      <c r="E316" s="61"/>
      <c r="F316" s="503"/>
      <c r="G316" s="425"/>
      <c r="H316" s="424"/>
      <c r="I316" s="55"/>
      <c r="J316" s="108"/>
      <c r="K316" s="108"/>
      <c r="L316" s="132"/>
      <c r="M316" s="142" t="str">
        <f t="shared" si="11"/>
        <v/>
      </c>
      <c r="N316" s="145" t="str">
        <f>IFERROR(IF(B316&lt;&gt;"",M316/IF(OR('Schritt 2a Wärmeverbr. Kat. 1-4'!D316="Bad - Freibad &lt; 1000 m2 Beckenfläche",'Schritt 2a Wärmeverbr. Kat. 1-4'!D316="Bad - Freibad 1000-2000 m2 Beckenfläche",'Schritt 2a Wärmeverbr. Kat. 1-4'!D316="Bad - Freibad &gt;2000 m2 Beckenfläche"),'Schritt 2a Wärmeverbr. Kat. 1-4'!G316,'Schritt 2a Wärmeverbr. Kat. 1-4'!F316),""),"")</f>
        <v/>
      </c>
      <c r="O316" s="101" t="str">
        <f>IFERROR(IF(OR('Schritt 2a Wärmeverbr. Kat. 1-4'!D316="",M316="",N316=""),"",$N316/VLOOKUP('Schritt 2a Wärmeverbr. Kat. 1-4'!D316,Gebäudekat.!$C$6:$E$72,3,FALSE)-1),"")</f>
        <v/>
      </c>
      <c r="P316" t="str">
        <f>IFERROR(VLOOKUP('Schritt 2b Stromverbr. Kat. 1-4'!$C316,Gebäudekat.!$C$6:$G$72,5,FALSE),"")</f>
        <v/>
      </c>
      <c r="Q316" t="str">
        <f>IF('Schritt 2b Stromverbr. Kat. 1-4'!L316&lt;&gt;"",1,"")</f>
        <v/>
      </c>
      <c r="R316" t="str">
        <f t="shared" si="10"/>
        <v/>
      </c>
    </row>
    <row r="317" spans="1:18" x14ac:dyDescent="0.25">
      <c r="A317" s="433">
        <f>'Schritt 2a Wärmeverbr. Kat. 1-4'!A317</f>
        <v>308</v>
      </c>
      <c r="B317" s="8" t="str">
        <f>IF('Schritt 2a Wärmeverbr. Kat. 1-4'!C317=0,"",'Schritt 2a Wärmeverbr. Kat. 1-4'!C317)</f>
        <v/>
      </c>
      <c r="C317" s="434" t="str">
        <f>IF('Schritt 2a Wärmeverbr. Kat. 1-4'!D317=0,"",'Schritt 2a Wärmeverbr. Kat. 1-4'!D317)</f>
        <v/>
      </c>
      <c r="D317" s="424"/>
      <c r="E317" s="61"/>
      <c r="F317" s="503"/>
      <c r="G317" s="425"/>
      <c r="H317" s="424"/>
      <c r="I317" s="55"/>
      <c r="J317" s="108"/>
      <c r="K317" s="108"/>
      <c r="L317" s="132"/>
      <c r="M317" s="142" t="str">
        <f t="shared" si="11"/>
        <v/>
      </c>
      <c r="N317" s="145" t="str">
        <f>IFERROR(IF(B317&lt;&gt;"",M317/IF(OR('Schritt 2a Wärmeverbr. Kat. 1-4'!D317="Bad - Freibad &lt; 1000 m2 Beckenfläche",'Schritt 2a Wärmeverbr. Kat. 1-4'!D317="Bad - Freibad 1000-2000 m2 Beckenfläche",'Schritt 2a Wärmeverbr. Kat. 1-4'!D317="Bad - Freibad &gt;2000 m2 Beckenfläche"),'Schritt 2a Wärmeverbr. Kat. 1-4'!G317,'Schritt 2a Wärmeverbr. Kat. 1-4'!F317),""),"")</f>
        <v/>
      </c>
      <c r="O317" s="101" t="str">
        <f>IFERROR(IF(OR('Schritt 2a Wärmeverbr. Kat. 1-4'!D317="",M317="",N317=""),"",$N317/VLOOKUP('Schritt 2a Wärmeverbr. Kat. 1-4'!D317,Gebäudekat.!$C$6:$E$72,3,FALSE)-1),"")</f>
        <v/>
      </c>
      <c r="P317" t="str">
        <f>IFERROR(VLOOKUP('Schritt 2b Stromverbr. Kat. 1-4'!$C317,Gebäudekat.!$C$6:$G$72,5,FALSE),"")</f>
        <v/>
      </c>
      <c r="Q317" t="str">
        <f>IF('Schritt 2b Stromverbr. Kat. 1-4'!L317&lt;&gt;"",1,"")</f>
        <v/>
      </c>
      <c r="R317" t="str">
        <f t="shared" si="10"/>
        <v/>
      </c>
    </row>
    <row r="318" spans="1:18" x14ac:dyDescent="0.25">
      <c r="A318" s="433">
        <f>'Schritt 2a Wärmeverbr. Kat. 1-4'!A318</f>
        <v>309</v>
      </c>
      <c r="B318" s="8" t="str">
        <f>IF('Schritt 2a Wärmeverbr. Kat. 1-4'!C318=0,"",'Schritt 2a Wärmeverbr. Kat. 1-4'!C318)</f>
        <v/>
      </c>
      <c r="C318" s="434" t="str">
        <f>IF('Schritt 2a Wärmeverbr. Kat. 1-4'!D318=0,"",'Schritt 2a Wärmeverbr. Kat. 1-4'!D318)</f>
        <v/>
      </c>
      <c r="D318" s="424"/>
      <c r="E318" s="61"/>
      <c r="F318" s="503"/>
      <c r="G318" s="425"/>
      <c r="H318" s="424"/>
      <c r="I318" s="55"/>
      <c r="J318" s="108"/>
      <c r="K318" s="108"/>
      <c r="L318" s="132"/>
      <c r="M318" s="142" t="str">
        <f t="shared" si="11"/>
        <v/>
      </c>
      <c r="N318" s="145" t="str">
        <f>IFERROR(IF(B318&lt;&gt;"",M318/IF(OR('Schritt 2a Wärmeverbr. Kat. 1-4'!D318="Bad - Freibad &lt; 1000 m2 Beckenfläche",'Schritt 2a Wärmeverbr. Kat. 1-4'!D318="Bad - Freibad 1000-2000 m2 Beckenfläche",'Schritt 2a Wärmeverbr. Kat. 1-4'!D318="Bad - Freibad &gt;2000 m2 Beckenfläche"),'Schritt 2a Wärmeverbr. Kat. 1-4'!G318,'Schritt 2a Wärmeverbr. Kat. 1-4'!F318),""),"")</f>
        <v/>
      </c>
      <c r="O318" s="101" t="str">
        <f>IFERROR(IF(OR('Schritt 2a Wärmeverbr. Kat. 1-4'!D318="",M318="",N318=""),"",$N318/VLOOKUP('Schritt 2a Wärmeverbr. Kat. 1-4'!D318,Gebäudekat.!$C$6:$E$72,3,FALSE)-1),"")</f>
        <v/>
      </c>
      <c r="P318" t="str">
        <f>IFERROR(VLOOKUP('Schritt 2b Stromverbr. Kat. 1-4'!$C318,Gebäudekat.!$C$6:$G$72,5,FALSE),"")</f>
        <v/>
      </c>
      <c r="Q318" t="str">
        <f>IF('Schritt 2b Stromverbr. Kat. 1-4'!L318&lt;&gt;"",1,"")</f>
        <v/>
      </c>
      <c r="R318" t="str">
        <f t="shared" si="10"/>
        <v/>
      </c>
    </row>
    <row r="319" spans="1:18" x14ac:dyDescent="0.25">
      <c r="A319" s="433">
        <f>'Schritt 2a Wärmeverbr. Kat. 1-4'!A319</f>
        <v>310</v>
      </c>
      <c r="B319" s="8" t="str">
        <f>IF('Schritt 2a Wärmeverbr. Kat. 1-4'!C319=0,"",'Schritt 2a Wärmeverbr. Kat. 1-4'!C319)</f>
        <v/>
      </c>
      <c r="C319" s="434" t="str">
        <f>IF('Schritt 2a Wärmeverbr. Kat. 1-4'!D319=0,"",'Schritt 2a Wärmeverbr. Kat. 1-4'!D319)</f>
        <v/>
      </c>
      <c r="D319" s="424"/>
      <c r="E319" s="61"/>
      <c r="F319" s="503"/>
      <c r="G319" s="425"/>
      <c r="H319" s="424"/>
      <c r="I319" s="55"/>
      <c r="J319" s="108"/>
      <c r="K319" s="108"/>
      <c r="L319" s="132"/>
      <c r="M319" s="142" t="str">
        <f t="shared" si="11"/>
        <v/>
      </c>
      <c r="N319" s="145" t="str">
        <f>IFERROR(IF(B319&lt;&gt;"",M319/IF(OR('Schritt 2a Wärmeverbr. Kat. 1-4'!D319="Bad - Freibad &lt; 1000 m2 Beckenfläche",'Schritt 2a Wärmeverbr. Kat. 1-4'!D319="Bad - Freibad 1000-2000 m2 Beckenfläche",'Schritt 2a Wärmeverbr. Kat. 1-4'!D319="Bad - Freibad &gt;2000 m2 Beckenfläche"),'Schritt 2a Wärmeverbr. Kat. 1-4'!G319,'Schritt 2a Wärmeverbr. Kat. 1-4'!F319),""),"")</f>
        <v/>
      </c>
      <c r="O319" s="101" t="str">
        <f>IFERROR(IF(OR('Schritt 2a Wärmeverbr. Kat. 1-4'!D319="",M319="",N319=""),"",$N319/VLOOKUP('Schritt 2a Wärmeverbr. Kat. 1-4'!D319,Gebäudekat.!$C$6:$E$72,3,FALSE)-1),"")</f>
        <v/>
      </c>
      <c r="P319" t="str">
        <f>IFERROR(VLOOKUP('Schritt 2b Stromverbr. Kat. 1-4'!$C319,Gebäudekat.!$C$6:$G$72,5,FALSE),"")</f>
        <v/>
      </c>
      <c r="Q319" t="str">
        <f>IF('Schritt 2b Stromverbr. Kat. 1-4'!L319&lt;&gt;"",1,"")</f>
        <v/>
      </c>
      <c r="R319" t="str">
        <f t="shared" si="10"/>
        <v/>
      </c>
    </row>
    <row r="320" spans="1:18" x14ac:dyDescent="0.25">
      <c r="A320" s="433">
        <f>'Schritt 2a Wärmeverbr. Kat. 1-4'!A320</f>
        <v>311</v>
      </c>
      <c r="B320" s="8" t="str">
        <f>IF('Schritt 2a Wärmeverbr. Kat. 1-4'!C320=0,"",'Schritt 2a Wärmeverbr. Kat. 1-4'!C320)</f>
        <v/>
      </c>
      <c r="C320" s="434" t="str">
        <f>IF('Schritt 2a Wärmeverbr. Kat. 1-4'!D320=0,"",'Schritt 2a Wärmeverbr. Kat. 1-4'!D320)</f>
        <v/>
      </c>
      <c r="D320" s="424"/>
      <c r="E320" s="61"/>
      <c r="F320" s="503"/>
      <c r="G320" s="425"/>
      <c r="H320" s="424"/>
      <c r="I320" s="55"/>
      <c r="J320" s="108"/>
      <c r="K320" s="108"/>
      <c r="L320" s="132"/>
      <c r="M320" s="142" t="str">
        <f t="shared" si="11"/>
        <v/>
      </c>
      <c r="N320" s="145" t="str">
        <f>IFERROR(IF(B320&lt;&gt;"",M320/IF(OR('Schritt 2a Wärmeverbr. Kat. 1-4'!D320="Bad - Freibad &lt; 1000 m2 Beckenfläche",'Schritt 2a Wärmeverbr. Kat. 1-4'!D320="Bad - Freibad 1000-2000 m2 Beckenfläche",'Schritt 2a Wärmeverbr. Kat. 1-4'!D320="Bad - Freibad &gt;2000 m2 Beckenfläche"),'Schritt 2a Wärmeverbr. Kat. 1-4'!G320,'Schritt 2a Wärmeverbr. Kat. 1-4'!F320),""),"")</f>
        <v/>
      </c>
      <c r="O320" s="101" t="str">
        <f>IFERROR(IF(OR('Schritt 2a Wärmeverbr. Kat. 1-4'!D320="",M320="",N320=""),"",$N320/VLOOKUP('Schritt 2a Wärmeverbr. Kat. 1-4'!D320,Gebäudekat.!$C$6:$E$72,3,FALSE)-1),"")</f>
        <v/>
      </c>
      <c r="P320" t="str">
        <f>IFERROR(VLOOKUP('Schritt 2b Stromverbr. Kat. 1-4'!$C320,Gebäudekat.!$C$6:$G$72,5,FALSE),"")</f>
        <v/>
      </c>
      <c r="Q320" t="str">
        <f>IF('Schritt 2b Stromverbr. Kat. 1-4'!L320&lt;&gt;"",1,"")</f>
        <v/>
      </c>
      <c r="R320" t="str">
        <f t="shared" si="10"/>
        <v/>
      </c>
    </row>
    <row r="321" spans="1:18" x14ac:dyDescent="0.25">
      <c r="A321" s="433">
        <f>'Schritt 2a Wärmeverbr. Kat. 1-4'!A321</f>
        <v>312</v>
      </c>
      <c r="B321" s="8" t="str">
        <f>IF('Schritt 2a Wärmeverbr. Kat. 1-4'!C321=0,"",'Schritt 2a Wärmeverbr. Kat. 1-4'!C321)</f>
        <v/>
      </c>
      <c r="C321" s="434" t="str">
        <f>IF('Schritt 2a Wärmeverbr. Kat. 1-4'!D321=0,"",'Schritt 2a Wärmeverbr. Kat. 1-4'!D321)</f>
        <v/>
      </c>
      <c r="D321" s="424"/>
      <c r="E321" s="61"/>
      <c r="F321" s="503"/>
      <c r="G321" s="425"/>
      <c r="H321" s="424"/>
      <c r="I321" s="55"/>
      <c r="J321" s="108"/>
      <c r="K321" s="108"/>
      <c r="L321" s="132"/>
      <c r="M321" s="142" t="str">
        <f t="shared" si="11"/>
        <v/>
      </c>
      <c r="N321" s="145" t="str">
        <f>IFERROR(IF(B321&lt;&gt;"",M321/IF(OR('Schritt 2a Wärmeverbr. Kat. 1-4'!D321="Bad - Freibad &lt; 1000 m2 Beckenfläche",'Schritt 2a Wärmeverbr. Kat. 1-4'!D321="Bad - Freibad 1000-2000 m2 Beckenfläche",'Schritt 2a Wärmeverbr. Kat. 1-4'!D321="Bad - Freibad &gt;2000 m2 Beckenfläche"),'Schritt 2a Wärmeverbr. Kat. 1-4'!G321,'Schritt 2a Wärmeverbr. Kat. 1-4'!F321),""),"")</f>
        <v/>
      </c>
      <c r="O321" s="101" t="str">
        <f>IFERROR(IF(OR('Schritt 2a Wärmeverbr. Kat. 1-4'!D321="",M321="",N321=""),"",$N321/VLOOKUP('Schritt 2a Wärmeverbr. Kat. 1-4'!D321,Gebäudekat.!$C$6:$E$72,3,FALSE)-1),"")</f>
        <v/>
      </c>
      <c r="P321" t="str">
        <f>IFERROR(VLOOKUP('Schritt 2b Stromverbr. Kat. 1-4'!$C321,Gebäudekat.!$C$6:$G$72,5,FALSE),"")</f>
        <v/>
      </c>
      <c r="Q321" t="str">
        <f>IF('Schritt 2b Stromverbr. Kat. 1-4'!L321&lt;&gt;"",1,"")</f>
        <v/>
      </c>
      <c r="R321" t="str">
        <f t="shared" si="10"/>
        <v/>
      </c>
    </row>
    <row r="322" spans="1:18" x14ac:dyDescent="0.25">
      <c r="A322" s="433">
        <f>'Schritt 2a Wärmeverbr. Kat. 1-4'!A322</f>
        <v>313</v>
      </c>
      <c r="B322" s="8" t="str">
        <f>IF('Schritt 2a Wärmeverbr. Kat. 1-4'!C322=0,"",'Schritt 2a Wärmeverbr. Kat. 1-4'!C322)</f>
        <v/>
      </c>
      <c r="C322" s="434" t="str">
        <f>IF('Schritt 2a Wärmeverbr. Kat. 1-4'!D322=0,"",'Schritt 2a Wärmeverbr. Kat. 1-4'!D322)</f>
        <v/>
      </c>
      <c r="D322" s="424"/>
      <c r="E322" s="61"/>
      <c r="F322" s="503"/>
      <c r="G322" s="425"/>
      <c r="H322" s="424"/>
      <c r="I322" s="55"/>
      <c r="J322" s="108"/>
      <c r="K322" s="108"/>
      <c r="L322" s="132"/>
      <c r="M322" s="142" t="str">
        <f t="shared" si="11"/>
        <v/>
      </c>
      <c r="N322" s="145" t="str">
        <f>IFERROR(IF(B322&lt;&gt;"",M322/IF(OR('Schritt 2a Wärmeverbr. Kat. 1-4'!D322="Bad - Freibad &lt; 1000 m2 Beckenfläche",'Schritt 2a Wärmeverbr. Kat. 1-4'!D322="Bad - Freibad 1000-2000 m2 Beckenfläche",'Schritt 2a Wärmeverbr. Kat. 1-4'!D322="Bad - Freibad &gt;2000 m2 Beckenfläche"),'Schritt 2a Wärmeverbr. Kat. 1-4'!G322,'Schritt 2a Wärmeverbr. Kat. 1-4'!F322),""),"")</f>
        <v/>
      </c>
      <c r="O322" s="101" t="str">
        <f>IFERROR(IF(OR('Schritt 2a Wärmeverbr. Kat. 1-4'!D322="",M322="",N322=""),"",$N322/VLOOKUP('Schritt 2a Wärmeverbr. Kat. 1-4'!D322,Gebäudekat.!$C$6:$E$72,3,FALSE)-1),"")</f>
        <v/>
      </c>
      <c r="P322" t="str">
        <f>IFERROR(VLOOKUP('Schritt 2b Stromverbr. Kat. 1-4'!$C322,Gebäudekat.!$C$6:$G$72,5,FALSE),"")</f>
        <v/>
      </c>
      <c r="Q322" t="str">
        <f>IF('Schritt 2b Stromverbr. Kat. 1-4'!L322&lt;&gt;"",1,"")</f>
        <v/>
      </c>
      <c r="R322" t="str">
        <f t="shared" si="10"/>
        <v/>
      </c>
    </row>
    <row r="323" spans="1:18" x14ac:dyDescent="0.25">
      <c r="A323" s="433">
        <f>'Schritt 2a Wärmeverbr. Kat. 1-4'!A323</f>
        <v>314</v>
      </c>
      <c r="B323" s="8" t="str">
        <f>IF('Schritt 2a Wärmeverbr. Kat. 1-4'!C323=0,"",'Schritt 2a Wärmeverbr. Kat. 1-4'!C323)</f>
        <v/>
      </c>
      <c r="C323" s="434" t="str">
        <f>IF('Schritt 2a Wärmeverbr. Kat. 1-4'!D323=0,"",'Schritt 2a Wärmeverbr. Kat. 1-4'!D323)</f>
        <v/>
      </c>
      <c r="D323" s="424"/>
      <c r="E323" s="61"/>
      <c r="F323" s="503"/>
      <c r="G323" s="425"/>
      <c r="H323" s="424"/>
      <c r="I323" s="55"/>
      <c r="J323" s="108"/>
      <c r="K323" s="108"/>
      <c r="L323" s="132"/>
      <c r="M323" s="142" t="str">
        <f t="shared" si="11"/>
        <v/>
      </c>
      <c r="N323" s="145" t="str">
        <f>IFERROR(IF(B323&lt;&gt;"",M323/IF(OR('Schritt 2a Wärmeverbr. Kat. 1-4'!D323="Bad - Freibad &lt; 1000 m2 Beckenfläche",'Schritt 2a Wärmeverbr. Kat. 1-4'!D323="Bad - Freibad 1000-2000 m2 Beckenfläche",'Schritt 2a Wärmeverbr. Kat. 1-4'!D323="Bad - Freibad &gt;2000 m2 Beckenfläche"),'Schritt 2a Wärmeverbr. Kat. 1-4'!G323,'Schritt 2a Wärmeverbr. Kat. 1-4'!F323),""),"")</f>
        <v/>
      </c>
      <c r="O323" s="101" t="str">
        <f>IFERROR(IF(OR('Schritt 2a Wärmeverbr. Kat. 1-4'!D323="",M323="",N323=""),"",$N323/VLOOKUP('Schritt 2a Wärmeverbr. Kat. 1-4'!D323,Gebäudekat.!$C$6:$E$72,3,FALSE)-1),"")</f>
        <v/>
      </c>
      <c r="P323" t="str">
        <f>IFERROR(VLOOKUP('Schritt 2b Stromverbr. Kat. 1-4'!$C323,Gebäudekat.!$C$6:$G$72,5,FALSE),"")</f>
        <v/>
      </c>
      <c r="Q323" t="str">
        <f>IF('Schritt 2b Stromverbr. Kat. 1-4'!L323&lt;&gt;"",1,"")</f>
        <v/>
      </c>
      <c r="R323" t="str">
        <f t="shared" si="10"/>
        <v/>
      </c>
    </row>
    <row r="324" spans="1:18" x14ac:dyDescent="0.25">
      <c r="A324" s="433">
        <f>'Schritt 2a Wärmeverbr. Kat. 1-4'!A324</f>
        <v>315</v>
      </c>
      <c r="B324" s="8" t="str">
        <f>IF('Schritt 2a Wärmeverbr. Kat. 1-4'!C324=0,"",'Schritt 2a Wärmeverbr. Kat. 1-4'!C324)</f>
        <v/>
      </c>
      <c r="C324" s="434" t="str">
        <f>IF('Schritt 2a Wärmeverbr. Kat. 1-4'!D324=0,"",'Schritt 2a Wärmeverbr. Kat. 1-4'!D324)</f>
        <v/>
      </c>
      <c r="D324" s="424"/>
      <c r="E324" s="61"/>
      <c r="F324" s="503"/>
      <c r="G324" s="425"/>
      <c r="H324" s="424"/>
      <c r="I324" s="55"/>
      <c r="J324" s="108"/>
      <c r="K324" s="108"/>
      <c r="L324" s="132"/>
      <c r="M324" s="142" t="str">
        <f t="shared" si="11"/>
        <v/>
      </c>
      <c r="N324" s="145" t="str">
        <f>IFERROR(IF(B324&lt;&gt;"",M324/IF(OR('Schritt 2a Wärmeverbr. Kat. 1-4'!D324="Bad - Freibad &lt; 1000 m2 Beckenfläche",'Schritt 2a Wärmeverbr. Kat. 1-4'!D324="Bad - Freibad 1000-2000 m2 Beckenfläche",'Schritt 2a Wärmeverbr. Kat. 1-4'!D324="Bad - Freibad &gt;2000 m2 Beckenfläche"),'Schritt 2a Wärmeverbr. Kat. 1-4'!G324,'Schritt 2a Wärmeverbr. Kat. 1-4'!F324),""),"")</f>
        <v/>
      </c>
      <c r="O324" s="101" t="str">
        <f>IFERROR(IF(OR('Schritt 2a Wärmeverbr. Kat. 1-4'!D324="",M324="",N324=""),"",$N324/VLOOKUP('Schritt 2a Wärmeverbr. Kat. 1-4'!D324,Gebäudekat.!$C$6:$E$72,3,FALSE)-1),"")</f>
        <v/>
      </c>
      <c r="P324" t="str">
        <f>IFERROR(VLOOKUP('Schritt 2b Stromverbr. Kat. 1-4'!$C324,Gebäudekat.!$C$6:$G$72,5,FALSE),"")</f>
        <v/>
      </c>
      <c r="Q324" t="str">
        <f>IF('Schritt 2b Stromverbr. Kat. 1-4'!L324&lt;&gt;"",1,"")</f>
        <v/>
      </c>
      <c r="R324" t="str">
        <f t="shared" si="10"/>
        <v/>
      </c>
    </row>
    <row r="325" spans="1:18" x14ac:dyDescent="0.25">
      <c r="A325" s="433">
        <f>'Schritt 2a Wärmeverbr. Kat. 1-4'!A325</f>
        <v>316</v>
      </c>
      <c r="B325" s="8" t="str">
        <f>IF('Schritt 2a Wärmeverbr. Kat. 1-4'!C325=0,"",'Schritt 2a Wärmeverbr. Kat. 1-4'!C325)</f>
        <v/>
      </c>
      <c r="C325" s="434" t="str">
        <f>IF('Schritt 2a Wärmeverbr. Kat. 1-4'!D325=0,"",'Schritt 2a Wärmeverbr. Kat. 1-4'!D325)</f>
        <v/>
      </c>
      <c r="D325" s="424"/>
      <c r="E325" s="61"/>
      <c r="F325" s="503"/>
      <c r="G325" s="425"/>
      <c r="H325" s="424"/>
      <c r="I325" s="55"/>
      <c r="J325" s="108"/>
      <c r="K325" s="108"/>
      <c r="L325" s="132"/>
      <c r="M325" s="142" t="str">
        <f t="shared" si="11"/>
        <v/>
      </c>
      <c r="N325" s="145" t="str">
        <f>IFERROR(IF(B325&lt;&gt;"",M325/IF(OR('Schritt 2a Wärmeverbr. Kat. 1-4'!D325="Bad - Freibad &lt; 1000 m2 Beckenfläche",'Schritt 2a Wärmeverbr. Kat. 1-4'!D325="Bad - Freibad 1000-2000 m2 Beckenfläche",'Schritt 2a Wärmeverbr. Kat. 1-4'!D325="Bad - Freibad &gt;2000 m2 Beckenfläche"),'Schritt 2a Wärmeverbr. Kat. 1-4'!G325,'Schritt 2a Wärmeverbr. Kat. 1-4'!F325),""),"")</f>
        <v/>
      </c>
      <c r="O325" s="101" t="str">
        <f>IFERROR(IF(OR('Schritt 2a Wärmeverbr. Kat. 1-4'!D325="",M325="",N325=""),"",$N325/VLOOKUP('Schritt 2a Wärmeverbr. Kat. 1-4'!D325,Gebäudekat.!$C$6:$E$72,3,FALSE)-1),"")</f>
        <v/>
      </c>
      <c r="P325" t="str">
        <f>IFERROR(VLOOKUP('Schritt 2b Stromverbr. Kat. 1-4'!$C325,Gebäudekat.!$C$6:$G$72,5,FALSE),"")</f>
        <v/>
      </c>
      <c r="Q325" t="str">
        <f>IF('Schritt 2b Stromverbr. Kat. 1-4'!L325&lt;&gt;"",1,"")</f>
        <v/>
      </c>
      <c r="R325" t="str">
        <f t="shared" si="10"/>
        <v/>
      </c>
    </row>
    <row r="326" spans="1:18" x14ac:dyDescent="0.25">
      <c r="A326" s="433">
        <f>'Schritt 2a Wärmeverbr. Kat. 1-4'!A326</f>
        <v>317</v>
      </c>
      <c r="B326" s="8" t="str">
        <f>IF('Schritt 2a Wärmeverbr. Kat. 1-4'!C326=0,"",'Schritt 2a Wärmeverbr. Kat. 1-4'!C326)</f>
        <v/>
      </c>
      <c r="C326" s="434" t="str">
        <f>IF('Schritt 2a Wärmeverbr. Kat. 1-4'!D326=0,"",'Schritt 2a Wärmeverbr. Kat. 1-4'!D326)</f>
        <v/>
      </c>
      <c r="D326" s="424"/>
      <c r="E326" s="61"/>
      <c r="F326" s="503"/>
      <c r="G326" s="425"/>
      <c r="H326" s="424"/>
      <c r="I326" s="55"/>
      <c r="J326" s="108"/>
      <c r="K326" s="108"/>
      <c r="L326" s="132"/>
      <c r="M326" s="142" t="str">
        <f t="shared" si="11"/>
        <v/>
      </c>
      <c r="N326" s="145" t="str">
        <f>IFERROR(IF(B326&lt;&gt;"",M326/IF(OR('Schritt 2a Wärmeverbr. Kat. 1-4'!D326="Bad - Freibad &lt; 1000 m2 Beckenfläche",'Schritt 2a Wärmeverbr. Kat. 1-4'!D326="Bad - Freibad 1000-2000 m2 Beckenfläche",'Schritt 2a Wärmeverbr. Kat. 1-4'!D326="Bad - Freibad &gt;2000 m2 Beckenfläche"),'Schritt 2a Wärmeverbr. Kat. 1-4'!G326,'Schritt 2a Wärmeverbr. Kat. 1-4'!F326),""),"")</f>
        <v/>
      </c>
      <c r="O326" s="101" t="str">
        <f>IFERROR(IF(OR('Schritt 2a Wärmeverbr. Kat. 1-4'!D326="",M326="",N326=""),"",$N326/VLOOKUP('Schritt 2a Wärmeverbr. Kat. 1-4'!D326,Gebäudekat.!$C$6:$E$72,3,FALSE)-1),"")</f>
        <v/>
      </c>
      <c r="P326" t="str">
        <f>IFERROR(VLOOKUP('Schritt 2b Stromverbr. Kat. 1-4'!$C326,Gebäudekat.!$C$6:$G$72,5,FALSE),"")</f>
        <v/>
      </c>
      <c r="Q326" t="str">
        <f>IF('Schritt 2b Stromverbr. Kat. 1-4'!L326&lt;&gt;"",1,"")</f>
        <v/>
      </c>
      <c r="R326" t="str">
        <f t="shared" si="10"/>
        <v/>
      </c>
    </row>
    <row r="327" spans="1:18" x14ac:dyDescent="0.25">
      <c r="A327" s="433">
        <f>'Schritt 2a Wärmeverbr. Kat. 1-4'!A327</f>
        <v>318</v>
      </c>
      <c r="B327" s="8" t="str">
        <f>IF('Schritt 2a Wärmeverbr. Kat. 1-4'!C327=0,"",'Schritt 2a Wärmeverbr. Kat. 1-4'!C327)</f>
        <v/>
      </c>
      <c r="C327" s="434" t="str">
        <f>IF('Schritt 2a Wärmeverbr. Kat. 1-4'!D327=0,"",'Schritt 2a Wärmeverbr. Kat. 1-4'!D327)</f>
        <v/>
      </c>
      <c r="D327" s="424"/>
      <c r="E327" s="61"/>
      <c r="F327" s="503"/>
      <c r="G327" s="425"/>
      <c r="H327" s="424"/>
      <c r="I327" s="55"/>
      <c r="J327" s="108"/>
      <c r="K327" s="108"/>
      <c r="L327" s="132"/>
      <c r="M327" s="142" t="str">
        <f t="shared" si="11"/>
        <v/>
      </c>
      <c r="N327" s="145" t="str">
        <f>IFERROR(IF(B327&lt;&gt;"",M327/IF(OR('Schritt 2a Wärmeverbr. Kat. 1-4'!D327="Bad - Freibad &lt; 1000 m2 Beckenfläche",'Schritt 2a Wärmeverbr. Kat. 1-4'!D327="Bad - Freibad 1000-2000 m2 Beckenfläche",'Schritt 2a Wärmeverbr. Kat. 1-4'!D327="Bad - Freibad &gt;2000 m2 Beckenfläche"),'Schritt 2a Wärmeverbr. Kat. 1-4'!G327,'Schritt 2a Wärmeverbr. Kat. 1-4'!F327),""),"")</f>
        <v/>
      </c>
      <c r="O327" s="101" t="str">
        <f>IFERROR(IF(OR('Schritt 2a Wärmeverbr. Kat. 1-4'!D327="",M327="",N327=""),"",$N327/VLOOKUP('Schritt 2a Wärmeverbr. Kat. 1-4'!D327,Gebäudekat.!$C$6:$E$72,3,FALSE)-1),"")</f>
        <v/>
      </c>
      <c r="P327" t="str">
        <f>IFERROR(VLOOKUP('Schritt 2b Stromverbr. Kat. 1-4'!$C327,Gebäudekat.!$C$6:$G$72,5,FALSE),"")</f>
        <v/>
      </c>
      <c r="Q327" t="str">
        <f>IF('Schritt 2b Stromverbr. Kat. 1-4'!L327&lt;&gt;"",1,"")</f>
        <v/>
      </c>
      <c r="R327" t="str">
        <f t="shared" si="10"/>
        <v/>
      </c>
    </row>
    <row r="328" spans="1:18" x14ac:dyDescent="0.25">
      <c r="A328" s="433">
        <f>'Schritt 2a Wärmeverbr. Kat. 1-4'!A328</f>
        <v>319</v>
      </c>
      <c r="B328" s="8" t="str">
        <f>IF('Schritt 2a Wärmeverbr. Kat. 1-4'!C328=0,"",'Schritt 2a Wärmeverbr. Kat. 1-4'!C328)</f>
        <v/>
      </c>
      <c r="C328" s="434" t="str">
        <f>IF('Schritt 2a Wärmeverbr. Kat. 1-4'!D328=0,"",'Schritt 2a Wärmeverbr. Kat. 1-4'!D328)</f>
        <v/>
      </c>
      <c r="D328" s="424"/>
      <c r="E328" s="61"/>
      <c r="F328" s="503"/>
      <c r="G328" s="425"/>
      <c r="H328" s="424"/>
      <c r="I328" s="55"/>
      <c r="J328" s="108"/>
      <c r="K328" s="108"/>
      <c r="L328" s="132"/>
      <c r="M328" s="142" t="str">
        <f t="shared" si="11"/>
        <v/>
      </c>
      <c r="N328" s="145" t="str">
        <f>IFERROR(IF(B328&lt;&gt;"",M328/IF(OR('Schritt 2a Wärmeverbr. Kat. 1-4'!D328="Bad - Freibad &lt; 1000 m2 Beckenfläche",'Schritt 2a Wärmeverbr. Kat. 1-4'!D328="Bad - Freibad 1000-2000 m2 Beckenfläche",'Schritt 2a Wärmeverbr. Kat. 1-4'!D328="Bad - Freibad &gt;2000 m2 Beckenfläche"),'Schritt 2a Wärmeverbr. Kat. 1-4'!G328,'Schritt 2a Wärmeverbr. Kat. 1-4'!F328),""),"")</f>
        <v/>
      </c>
      <c r="O328" s="101" t="str">
        <f>IFERROR(IF(OR('Schritt 2a Wärmeverbr. Kat. 1-4'!D328="",M328="",N328=""),"",$N328/VLOOKUP('Schritt 2a Wärmeverbr. Kat. 1-4'!D328,Gebäudekat.!$C$6:$E$72,3,FALSE)-1),"")</f>
        <v/>
      </c>
      <c r="P328" t="str">
        <f>IFERROR(VLOOKUP('Schritt 2b Stromverbr. Kat. 1-4'!$C328,Gebäudekat.!$C$6:$G$72,5,FALSE),"")</f>
        <v/>
      </c>
      <c r="Q328" t="str">
        <f>IF('Schritt 2b Stromverbr. Kat. 1-4'!L328&lt;&gt;"",1,"")</f>
        <v/>
      </c>
      <c r="R328" t="str">
        <f t="shared" si="10"/>
        <v/>
      </c>
    </row>
    <row r="329" spans="1:18" x14ac:dyDescent="0.25">
      <c r="A329" s="433">
        <f>'Schritt 2a Wärmeverbr. Kat. 1-4'!A329</f>
        <v>320</v>
      </c>
      <c r="B329" s="8" t="str">
        <f>IF('Schritt 2a Wärmeverbr. Kat. 1-4'!C329=0,"",'Schritt 2a Wärmeverbr. Kat. 1-4'!C329)</f>
        <v/>
      </c>
      <c r="C329" s="434" t="str">
        <f>IF('Schritt 2a Wärmeverbr. Kat. 1-4'!D329=0,"",'Schritt 2a Wärmeverbr. Kat. 1-4'!D329)</f>
        <v/>
      </c>
      <c r="D329" s="424"/>
      <c r="E329" s="61"/>
      <c r="F329" s="503"/>
      <c r="G329" s="425"/>
      <c r="H329" s="424"/>
      <c r="I329" s="55"/>
      <c r="J329" s="108"/>
      <c r="K329" s="108"/>
      <c r="L329" s="132"/>
      <c r="M329" s="142" t="str">
        <f t="shared" si="11"/>
        <v/>
      </c>
      <c r="N329" s="145" t="str">
        <f>IFERROR(IF(B329&lt;&gt;"",M329/IF(OR('Schritt 2a Wärmeverbr. Kat. 1-4'!D329="Bad - Freibad &lt; 1000 m2 Beckenfläche",'Schritt 2a Wärmeverbr. Kat. 1-4'!D329="Bad - Freibad 1000-2000 m2 Beckenfläche",'Schritt 2a Wärmeverbr. Kat. 1-4'!D329="Bad - Freibad &gt;2000 m2 Beckenfläche"),'Schritt 2a Wärmeverbr. Kat. 1-4'!G329,'Schritt 2a Wärmeverbr. Kat. 1-4'!F329),""),"")</f>
        <v/>
      </c>
      <c r="O329" s="101" t="str">
        <f>IFERROR(IF(OR('Schritt 2a Wärmeverbr. Kat. 1-4'!D329="",M329="",N329=""),"",$N329/VLOOKUP('Schritt 2a Wärmeverbr. Kat. 1-4'!D329,Gebäudekat.!$C$6:$E$72,3,FALSE)-1),"")</f>
        <v/>
      </c>
      <c r="P329" t="str">
        <f>IFERROR(VLOOKUP('Schritt 2b Stromverbr. Kat. 1-4'!$C329,Gebäudekat.!$C$6:$G$72,5,FALSE),"")</f>
        <v/>
      </c>
      <c r="Q329" t="str">
        <f>IF('Schritt 2b Stromverbr. Kat. 1-4'!L329&lt;&gt;"",1,"")</f>
        <v/>
      </c>
      <c r="R329" t="str">
        <f t="shared" si="10"/>
        <v/>
      </c>
    </row>
    <row r="330" spans="1:18" x14ac:dyDescent="0.25">
      <c r="A330" s="433">
        <f>'Schritt 2a Wärmeverbr. Kat. 1-4'!A330</f>
        <v>321</v>
      </c>
      <c r="B330" s="8" t="str">
        <f>IF('Schritt 2a Wärmeverbr. Kat. 1-4'!C330=0,"",'Schritt 2a Wärmeverbr. Kat. 1-4'!C330)</f>
        <v/>
      </c>
      <c r="C330" s="434" t="str">
        <f>IF('Schritt 2a Wärmeverbr. Kat. 1-4'!D330=0,"",'Schritt 2a Wärmeverbr. Kat. 1-4'!D330)</f>
        <v/>
      </c>
      <c r="D330" s="424"/>
      <c r="E330" s="61"/>
      <c r="F330" s="503"/>
      <c r="G330" s="425"/>
      <c r="H330" s="424"/>
      <c r="I330" s="55"/>
      <c r="J330" s="108"/>
      <c r="K330" s="108"/>
      <c r="L330" s="132"/>
      <c r="M330" s="142" t="str">
        <f t="shared" si="11"/>
        <v/>
      </c>
      <c r="N330" s="145" t="str">
        <f>IFERROR(IF(B330&lt;&gt;"",M330/IF(OR('Schritt 2a Wärmeverbr. Kat. 1-4'!D330="Bad - Freibad &lt; 1000 m2 Beckenfläche",'Schritt 2a Wärmeverbr. Kat. 1-4'!D330="Bad - Freibad 1000-2000 m2 Beckenfläche",'Schritt 2a Wärmeverbr. Kat. 1-4'!D330="Bad - Freibad &gt;2000 m2 Beckenfläche"),'Schritt 2a Wärmeverbr. Kat. 1-4'!G330,'Schritt 2a Wärmeverbr. Kat. 1-4'!F330),""),"")</f>
        <v/>
      </c>
      <c r="O330" s="101" t="str">
        <f>IFERROR(IF(OR('Schritt 2a Wärmeverbr. Kat. 1-4'!D330="",M330="",N330=""),"",$N330/VLOOKUP('Schritt 2a Wärmeverbr. Kat. 1-4'!D330,Gebäudekat.!$C$6:$E$72,3,FALSE)-1),"")</f>
        <v/>
      </c>
      <c r="P330" t="str">
        <f>IFERROR(VLOOKUP('Schritt 2b Stromverbr. Kat. 1-4'!$C330,Gebäudekat.!$C$6:$G$72,5,FALSE),"")</f>
        <v/>
      </c>
      <c r="Q330" t="str">
        <f>IF('Schritt 2b Stromverbr. Kat. 1-4'!L330&lt;&gt;"",1,"")</f>
        <v/>
      </c>
      <c r="R330" t="str">
        <f t="shared" si="10"/>
        <v/>
      </c>
    </row>
    <row r="331" spans="1:18" x14ac:dyDescent="0.25">
      <c r="A331" s="433">
        <f>'Schritt 2a Wärmeverbr. Kat. 1-4'!A331</f>
        <v>322</v>
      </c>
      <c r="B331" s="8" t="str">
        <f>IF('Schritt 2a Wärmeverbr. Kat. 1-4'!C331=0,"",'Schritt 2a Wärmeverbr. Kat. 1-4'!C331)</f>
        <v/>
      </c>
      <c r="C331" s="434" t="str">
        <f>IF('Schritt 2a Wärmeverbr. Kat. 1-4'!D331=0,"",'Schritt 2a Wärmeverbr. Kat. 1-4'!D331)</f>
        <v/>
      </c>
      <c r="D331" s="424"/>
      <c r="E331" s="61"/>
      <c r="F331" s="503"/>
      <c r="G331" s="425"/>
      <c r="H331" s="424"/>
      <c r="I331" s="55"/>
      <c r="J331" s="108"/>
      <c r="K331" s="108"/>
      <c r="L331" s="132"/>
      <c r="M331" s="142" t="str">
        <f t="shared" si="11"/>
        <v/>
      </c>
      <c r="N331" s="145" t="str">
        <f>IFERROR(IF(B331&lt;&gt;"",M331/IF(OR('Schritt 2a Wärmeverbr. Kat. 1-4'!D331="Bad - Freibad &lt; 1000 m2 Beckenfläche",'Schritt 2a Wärmeverbr. Kat. 1-4'!D331="Bad - Freibad 1000-2000 m2 Beckenfläche",'Schritt 2a Wärmeverbr. Kat. 1-4'!D331="Bad - Freibad &gt;2000 m2 Beckenfläche"),'Schritt 2a Wärmeverbr. Kat. 1-4'!G331,'Schritt 2a Wärmeverbr. Kat. 1-4'!F331),""),"")</f>
        <v/>
      </c>
      <c r="O331" s="101" t="str">
        <f>IFERROR(IF(OR('Schritt 2a Wärmeverbr. Kat. 1-4'!D331="",M331="",N331=""),"",$N331/VLOOKUP('Schritt 2a Wärmeverbr. Kat. 1-4'!D331,Gebäudekat.!$C$6:$E$72,3,FALSE)-1),"")</f>
        <v/>
      </c>
      <c r="P331" t="str">
        <f>IFERROR(VLOOKUP('Schritt 2b Stromverbr. Kat. 1-4'!$C331,Gebäudekat.!$C$6:$G$72,5,FALSE),"")</f>
        <v/>
      </c>
      <c r="Q331" t="str">
        <f>IF('Schritt 2b Stromverbr. Kat. 1-4'!L331&lt;&gt;"",1,"")</f>
        <v/>
      </c>
      <c r="R331" t="str">
        <f t="shared" ref="R331:R394" si="12">IFERROR(IF(_xlfn.NUMBERVALUE(O331)&gt;1000%,"Womöglich Fehler bei der Berichterstattung! Bitte nochmal kontrollieren!",""),"")</f>
        <v/>
      </c>
    </row>
    <row r="332" spans="1:18" x14ac:dyDescent="0.25">
      <c r="A332" s="433">
        <f>'Schritt 2a Wärmeverbr. Kat. 1-4'!A332</f>
        <v>323</v>
      </c>
      <c r="B332" s="8" t="str">
        <f>IF('Schritt 2a Wärmeverbr. Kat. 1-4'!C332=0,"",'Schritt 2a Wärmeverbr. Kat. 1-4'!C332)</f>
        <v/>
      </c>
      <c r="C332" s="434" t="str">
        <f>IF('Schritt 2a Wärmeverbr. Kat. 1-4'!D332=0,"",'Schritt 2a Wärmeverbr. Kat. 1-4'!D332)</f>
        <v/>
      </c>
      <c r="D332" s="424"/>
      <c r="E332" s="61"/>
      <c r="F332" s="503"/>
      <c r="G332" s="425"/>
      <c r="H332" s="424"/>
      <c r="I332" s="55"/>
      <c r="J332" s="108"/>
      <c r="K332" s="108"/>
      <c r="L332" s="132"/>
      <c r="M332" s="142" t="str">
        <f t="shared" si="11"/>
        <v/>
      </c>
      <c r="N332" s="145" t="str">
        <f>IFERROR(IF(B332&lt;&gt;"",M332/IF(OR('Schritt 2a Wärmeverbr. Kat. 1-4'!D332="Bad - Freibad &lt; 1000 m2 Beckenfläche",'Schritt 2a Wärmeverbr. Kat. 1-4'!D332="Bad - Freibad 1000-2000 m2 Beckenfläche",'Schritt 2a Wärmeverbr. Kat. 1-4'!D332="Bad - Freibad &gt;2000 m2 Beckenfläche"),'Schritt 2a Wärmeverbr. Kat. 1-4'!G332,'Schritt 2a Wärmeverbr. Kat. 1-4'!F332),""),"")</f>
        <v/>
      </c>
      <c r="O332" s="101" t="str">
        <f>IFERROR(IF(OR('Schritt 2a Wärmeverbr. Kat. 1-4'!D332="",M332="",N332=""),"",$N332/VLOOKUP('Schritt 2a Wärmeverbr. Kat. 1-4'!D332,Gebäudekat.!$C$6:$E$72,3,FALSE)-1),"")</f>
        <v/>
      </c>
      <c r="P332" t="str">
        <f>IFERROR(VLOOKUP('Schritt 2b Stromverbr. Kat. 1-4'!$C332,Gebäudekat.!$C$6:$G$72,5,FALSE),"")</f>
        <v/>
      </c>
      <c r="Q332" t="str">
        <f>IF('Schritt 2b Stromverbr. Kat. 1-4'!L332&lt;&gt;"",1,"")</f>
        <v/>
      </c>
      <c r="R332" t="str">
        <f t="shared" si="12"/>
        <v/>
      </c>
    </row>
    <row r="333" spans="1:18" x14ac:dyDescent="0.25">
      <c r="A333" s="433">
        <f>'Schritt 2a Wärmeverbr. Kat. 1-4'!A333</f>
        <v>324</v>
      </c>
      <c r="B333" s="8" t="str">
        <f>IF('Schritt 2a Wärmeverbr. Kat. 1-4'!C333=0,"",'Schritt 2a Wärmeverbr. Kat. 1-4'!C333)</f>
        <v/>
      </c>
      <c r="C333" s="434" t="str">
        <f>IF('Schritt 2a Wärmeverbr. Kat. 1-4'!D333=0,"",'Schritt 2a Wärmeverbr. Kat. 1-4'!D333)</f>
        <v/>
      </c>
      <c r="D333" s="424"/>
      <c r="E333" s="61"/>
      <c r="F333" s="503"/>
      <c r="G333" s="425"/>
      <c r="H333" s="424"/>
      <c r="I333" s="55"/>
      <c r="J333" s="108"/>
      <c r="K333" s="108"/>
      <c r="L333" s="132"/>
      <c r="M333" s="142" t="str">
        <f t="shared" ref="M333:M396" si="13">IFERROR(IF(AND(F333="",L333=""),"",F333+L333), "Angaben fehlen")</f>
        <v/>
      </c>
      <c r="N333" s="145" t="str">
        <f>IFERROR(IF(B333&lt;&gt;"",M333/IF(OR('Schritt 2a Wärmeverbr. Kat. 1-4'!D333="Bad - Freibad &lt; 1000 m2 Beckenfläche",'Schritt 2a Wärmeverbr. Kat. 1-4'!D333="Bad - Freibad 1000-2000 m2 Beckenfläche",'Schritt 2a Wärmeverbr. Kat. 1-4'!D333="Bad - Freibad &gt;2000 m2 Beckenfläche"),'Schritt 2a Wärmeverbr. Kat. 1-4'!G333,'Schritt 2a Wärmeverbr. Kat. 1-4'!F333),""),"")</f>
        <v/>
      </c>
      <c r="O333" s="101" t="str">
        <f>IFERROR(IF(OR('Schritt 2a Wärmeverbr. Kat. 1-4'!D333="",M333="",N333=""),"",$N333/VLOOKUP('Schritt 2a Wärmeverbr. Kat. 1-4'!D333,Gebäudekat.!$C$6:$E$72,3,FALSE)-1),"")</f>
        <v/>
      </c>
      <c r="P333" t="str">
        <f>IFERROR(VLOOKUP('Schritt 2b Stromverbr. Kat. 1-4'!$C333,Gebäudekat.!$C$6:$G$72,5,FALSE),"")</f>
        <v/>
      </c>
      <c r="Q333" t="str">
        <f>IF('Schritt 2b Stromverbr. Kat. 1-4'!L333&lt;&gt;"",1,"")</f>
        <v/>
      </c>
      <c r="R333" t="str">
        <f t="shared" si="12"/>
        <v/>
      </c>
    </row>
    <row r="334" spans="1:18" x14ac:dyDescent="0.25">
      <c r="A334" s="433">
        <f>'Schritt 2a Wärmeverbr. Kat. 1-4'!A334</f>
        <v>325</v>
      </c>
      <c r="B334" s="8" t="str">
        <f>IF('Schritt 2a Wärmeverbr. Kat. 1-4'!C334=0,"",'Schritt 2a Wärmeverbr. Kat. 1-4'!C334)</f>
        <v/>
      </c>
      <c r="C334" s="434" t="str">
        <f>IF('Schritt 2a Wärmeverbr. Kat. 1-4'!D334=0,"",'Schritt 2a Wärmeverbr. Kat. 1-4'!D334)</f>
        <v/>
      </c>
      <c r="D334" s="424"/>
      <c r="E334" s="61"/>
      <c r="F334" s="503"/>
      <c r="G334" s="425"/>
      <c r="H334" s="424"/>
      <c r="I334" s="55"/>
      <c r="J334" s="108"/>
      <c r="K334" s="108"/>
      <c r="L334" s="132"/>
      <c r="M334" s="142" t="str">
        <f t="shared" si="13"/>
        <v/>
      </c>
      <c r="N334" s="145" t="str">
        <f>IFERROR(IF(B334&lt;&gt;"",M334/IF(OR('Schritt 2a Wärmeverbr. Kat. 1-4'!D334="Bad - Freibad &lt; 1000 m2 Beckenfläche",'Schritt 2a Wärmeverbr. Kat. 1-4'!D334="Bad - Freibad 1000-2000 m2 Beckenfläche",'Schritt 2a Wärmeverbr. Kat. 1-4'!D334="Bad - Freibad &gt;2000 m2 Beckenfläche"),'Schritt 2a Wärmeverbr. Kat. 1-4'!G334,'Schritt 2a Wärmeverbr. Kat. 1-4'!F334),""),"")</f>
        <v/>
      </c>
      <c r="O334" s="101" t="str">
        <f>IFERROR(IF(OR('Schritt 2a Wärmeverbr. Kat. 1-4'!D334="",M334="",N334=""),"",$N334/VLOOKUP('Schritt 2a Wärmeverbr. Kat. 1-4'!D334,Gebäudekat.!$C$6:$E$72,3,FALSE)-1),"")</f>
        <v/>
      </c>
      <c r="P334" t="str">
        <f>IFERROR(VLOOKUP('Schritt 2b Stromverbr. Kat. 1-4'!$C334,Gebäudekat.!$C$6:$G$72,5,FALSE),"")</f>
        <v/>
      </c>
      <c r="Q334" t="str">
        <f>IF('Schritt 2b Stromverbr. Kat. 1-4'!L334&lt;&gt;"",1,"")</f>
        <v/>
      </c>
      <c r="R334" t="str">
        <f t="shared" si="12"/>
        <v/>
      </c>
    </row>
    <row r="335" spans="1:18" x14ac:dyDescent="0.25">
      <c r="A335" s="433">
        <f>'Schritt 2a Wärmeverbr. Kat. 1-4'!A335</f>
        <v>326</v>
      </c>
      <c r="B335" s="8" t="str">
        <f>IF('Schritt 2a Wärmeverbr. Kat. 1-4'!C335=0,"",'Schritt 2a Wärmeverbr. Kat. 1-4'!C335)</f>
        <v/>
      </c>
      <c r="C335" s="434" t="str">
        <f>IF('Schritt 2a Wärmeverbr. Kat. 1-4'!D335=0,"",'Schritt 2a Wärmeverbr. Kat. 1-4'!D335)</f>
        <v/>
      </c>
      <c r="D335" s="424"/>
      <c r="E335" s="61"/>
      <c r="F335" s="503"/>
      <c r="G335" s="425"/>
      <c r="H335" s="424"/>
      <c r="I335" s="55"/>
      <c r="J335" s="108"/>
      <c r="K335" s="108"/>
      <c r="L335" s="132"/>
      <c r="M335" s="142" t="str">
        <f t="shared" si="13"/>
        <v/>
      </c>
      <c r="N335" s="145" t="str">
        <f>IFERROR(IF(B335&lt;&gt;"",M335/IF(OR('Schritt 2a Wärmeverbr. Kat. 1-4'!D335="Bad - Freibad &lt; 1000 m2 Beckenfläche",'Schritt 2a Wärmeverbr. Kat. 1-4'!D335="Bad - Freibad 1000-2000 m2 Beckenfläche",'Schritt 2a Wärmeverbr. Kat. 1-4'!D335="Bad - Freibad &gt;2000 m2 Beckenfläche"),'Schritt 2a Wärmeverbr. Kat. 1-4'!G335,'Schritt 2a Wärmeverbr. Kat. 1-4'!F335),""),"")</f>
        <v/>
      </c>
      <c r="O335" s="101" t="str">
        <f>IFERROR(IF(OR('Schritt 2a Wärmeverbr. Kat. 1-4'!D335="",M335="",N335=""),"",$N335/VLOOKUP('Schritt 2a Wärmeverbr. Kat. 1-4'!D335,Gebäudekat.!$C$6:$E$72,3,FALSE)-1),"")</f>
        <v/>
      </c>
      <c r="P335" t="str">
        <f>IFERROR(VLOOKUP('Schritt 2b Stromverbr. Kat. 1-4'!$C335,Gebäudekat.!$C$6:$G$72,5,FALSE),"")</f>
        <v/>
      </c>
      <c r="Q335" t="str">
        <f>IF('Schritt 2b Stromverbr. Kat. 1-4'!L335&lt;&gt;"",1,"")</f>
        <v/>
      </c>
      <c r="R335" t="str">
        <f t="shared" si="12"/>
        <v/>
      </c>
    </row>
    <row r="336" spans="1:18" x14ac:dyDescent="0.25">
      <c r="A336" s="433">
        <f>'Schritt 2a Wärmeverbr. Kat. 1-4'!A336</f>
        <v>327</v>
      </c>
      <c r="B336" s="8" t="str">
        <f>IF('Schritt 2a Wärmeverbr. Kat. 1-4'!C336=0,"",'Schritt 2a Wärmeverbr. Kat. 1-4'!C336)</f>
        <v/>
      </c>
      <c r="C336" s="434" t="str">
        <f>IF('Schritt 2a Wärmeverbr. Kat. 1-4'!D336=0,"",'Schritt 2a Wärmeverbr. Kat. 1-4'!D336)</f>
        <v/>
      </c>
      <c r="D336" s="424"/>
      <c r="E336" s="61"/>
      <c r="F336" s="503"/>
      <c r="G336" s="425"/>
      <c r="H336" s="424"/>
      <c r="I336" s="55"/>
      <c r="J336" s="108"/>
      <c r="K336" s="108"/>
      <c r="L336" s="132"/>
      <c r="M336" s="142" t="str">
        <f t="shared" si="13"/>
        <v/>
      </c>
      <c r="N336" s="145" t="str">
        <f>IFERROR(IF(B336&lt;&gt;"",M336/IF(OR('Schritt 2a Wärmeverbr. Kat. 1-4'!D336="Bad - Freibad &lt; 1000 m2 Beckenfläche",'Schritt 2a Wärmeverbr. Kat. 1-4'!D336="Bad - Freibad 1000-2000 m2 Beckenfläche",'Schritt 2a Wärmeverbr. Kat. 1-4'!D336="Bad - Freibad &gt;2000 m2 Beckenfläche"),'Schritt 2a Wärmeverbr. Kat. 1-4'!G336,'Schritt 2a Wärmeverbr. Kat. 1-4'!F336),""),"")</f>
        <v/>
      </c>
      <c r="O336" s="101" t="str">
        <f>IFERROR(IF(OR('Schritt 2a Wärmeverbr. Kat. 1-4'!D336="",M336="",N336=""),"",$N336/VLOOKUP('Schritt 2a Wärmeverbr. Kat. 1-4'!D336,Gebäudekat.!$C$6:$E$72,3,FALSE)-1),"")</f>
        <v/>
      </c>
      <c r="P336" t="str">
        <f>IFERROR(VLOOKUP('Schritt 2b Stromverbr. Kat. 1-4'!$C336,Gebäudekat.!$C$6:$G$72,5,FALSE),"")</f>
        <v/>
      </c>
      <c r="Q336" t="str">
        <f>IF('Schritt 2b Stromverbr. Kat. 1-4'!L336&lt;&gt;"",1,"")</f>
        <v/>
      </c>
      <c r="R336" t="str">
        <f t="shared" si="12"/>
        <v/>
      </c>
    </row>
    <row r="337" spans="1:18" x14ac:dyDescent="0.25">
      <c r="A337" s="433">
        <f>'Schritt 2a Wärmeverbr. Kat. 1-4'!A337</f>
        <v>328</v>
      </c>
      <c r="B337" s="8" t="str">
        <f>IF('Schritt 2a Wärmeverbr. Kat. 1-4'!C337=0,"",'Schritt 2a Wärmeverbr. Kat. 1-4'!C337)</f>
        <v/>
      </c>
      <c r="C337" s="434" t="str">
        <f>IF('Schritt 2a Wärmeverbr. Kat. 1-4'!D337=0,"",'Schritt 2a Wärmeverbr. Kat. 1-4'!D337)</f>
        <v/>
      </c>
      <c r="D337" s="424"/>
      <c r="E337" s="61"/>
      <c r="F337" s="503"/>
      <c r="G337" s="425"/>
      <c r="H337" s="424"/>
      <c r="I337" s="55"/>
      <c r="J337" s="108"/>
      <c r="K337" s="108"/>
      <c r="L337" s="132"/>
      <c r="M337" s="142" t="str">
        <f t="shared" si="13"/>
        <v/>
      </c>
      <c r="N337" s="145" t="str">
        <f>IFERROR(IF(B337&lt;&gt;"",M337/IF(OR('Schritt 2a Wärmeverbr. Kat. 1-4'!D337="Bad - Freibad &lt; 1000 m2 Beckenfläche",'Schritt 2a Wärmeverbr. Kat. 1-4'!D337="Bad - Freibad 1000-2000 m2 Beckenfläche",'Schritt 2a Wärmeverbr. Kat. 1-4'!D337="Bad - Freibad &gt;2000 m2 Beckenfläche"),'Schritt 2a Wärmeverbr. Kat. 1-4'!G337,'Schritt 2a Wärmeverbr. Kat. 1-4'!F337),""),"")</f>
        <v/>
      </c>
      <c r="O337" s="101" t="str">
        <f>IFERROR(IF(OR('Schritt 2a Wärmeverbr. Kat. 1-4'!D337="",M337="",N337=""),"",$N337/VLOOKUP('Schritt 2a Wärmeverbr. Kat. 1-4'!D337,Gebäudekat.!$C$6:$E$72,3,FALSE)-1),"")</f>
        <v/>
      </c>
      <c r="P337" t="str">
        <f>IFERROR(VLOOKUP('Schritt 2b Stromverbr. Kat. 1-4'!$C337,Gebäudekat.!$C$6:$G$72,5,FALSE),"")</f>
        <v/>
      </c>
      <c r="Q337" t="str">
        <f>IF('Schritt 2b Stromverbr. Kat. 1-4'!L337&lt;&gt;"",1,"")</f>
        <v/>
      </c>
      <c r="R337" t="str">
        <f t="shared" si="12"/>
        <v/>
      </c>
    </row>
    <row r="338" spans="1:18" x14ac:dyDescent="0.25">
      <c r="A338" s="433">
        <f>'Schritt 2a Wärmeverbr. Kat. 1-4'!A338</f>
        <v>329</v>
      </c>
      <c r="B338" s="8" t="str">
        <f>IF('Schritt 2a Wärmeverbr. Kat. 1-4'!C338=0,"",'Schritt 2a Wärmeverbr. Kat. 1-4'!C338)</f>
        <v/>
      </c>
      <c r="C338" s="434" t="str">
        <f>IF('Schritt 2a Wärmeverbr. Kat. 1-4'!D338=0,"",'Schritt 2a Wärmeverbr. Kat. 1-4'!D338)</f>
        <v/>
      </c>
      <c r="D338" s="424"/>
      <c r="E338" s="61"/>
      <c r="F338" s="503"/>
      <c r="G338" s="425"/>
      <c r="H338" s="424"/>
      <c r="I338" s="55"/>
      <c r="J338" s="108"/>
      <c r="K338" s="108"/>
      <c r="L338" s="132"/>
      <c r="M338" s="142" t="str">
        <f t="shared" si="13"/>
        <v/>
      </c>
      <c r="N338" s="145" t="str">
        <f>IFERROR(IF(B338&lt;&gt;"",M338/IF(OR('Schritt 2a Wärmeverbr. Kat. 1-4'!D338="Bad - Freibad &lt; 1000 m2 Beckenfläche",'Schritt 2a Wärmeverbr. Kat. 1-4'!D338="Bad - Freibad 1000-2000 m2 Beckenfläche",'Schritt 2a Wärmeverbr. Kat. 1-4'!D338="Bad - Freibad &gt;2000 m2 Beckenfläche"),'Schritt 2a Wärmeverbr. Kat. 1-4'!G338,'Schritt 2a Wärmeverbr. Kat. 1-4'!F338),""),"")</f>
        <v/>
      </c>
      <c r="O338" s="101" t="str">
        <f>IFERROR(IF(OR('Schritt 2a Wärmeverbr. Kat. 1-4'!D338="",M338="",N338=""),"",$N338/VLOOKUP('Schritt 2a Wärmeverbr. Kat. 1-4'!D338,Gebäudekat.!$C$6:$E$72,3,FALSE)-1),"")</f>
        <v/>
      </c>
      <c r="P338" t="str">
        <f>IFERROR(VLOOKUP('Schritt 2b Stromverbr. Kat. 1-4'!$C338,Gebäudekat.!$C$6:$G$72,5,FALSE),"")</f>
        <v/>
      </c>
      <c r="Q338" t="str">
        <f>IF('Schritt 2b Stromverbr. Kat. 1-4'!L338&lt;&gt;"",1,"")</f>
        <v/>
      </c>
      <c r="R338" t="str">
        <f t="shared" si="12"/>
        <v/>
      </c>
    </row>
    <row r="339" spans="1:18" x14ac:dyDescent="0.25">
      <c r="A339" s="433">
        <f>'Schritt 2a Wärmeverbr. Kat. 1-4'!A339</f>
        <v>330</v>
      </c>
      <c r="B339" s="8" t="str">
        <f>IF('Schritt 2a Wärmeverbr. Kat. 1-4'!C339=0,"",'Schritt 2a Wärmeverbr. Kat. 1-4'!C339)</f>
        <v/>
      </c>
      <c r="C339" s="434" t="str">
        <f>IF('Schritt 2a Wärmeverbr. Kat. 1-4'!D339=0,"",'Schritt 2a Wärmeverbr. Kat. 1-4'!D339)</f>
        <v/>
      </c>
      <c r="D339" s="424"/>
      <c r="E339" s="61"/>
      <c r="F339" s="503"/>
      <c r="G339" s="425"/>
      <c r="H339" s="424"/>
      <c r="I339" s="55"/>
      <c r="J339" s="108"/>
      <c r="K339" s="108"/>
      <c r="L339" s="132"/>
      <c r="M339" s="142" t="str">
        <f t="shared" si="13"/>
        <v/>
      </c>
      <c r="N339" s="145" t="str">
        <f>IFERROR(IF(B339&lt;&gt;"",M339/IF(OR('Schritt 2a Wärmeverbr. Kat. 1-4'!D339="Bad - Freibad &lt; 1000 m2 Beckenfläche",'Schritt 2a Wärmeverbr. Kat. 1-4'!D339="Bad - Freibad 1000-2000 m2 Beckenfläche",'Schritt 2a Wärmeverbr. Kat. 1-4'!D339="Bad - Freibad &gt;2000 m2 Beckenfläche"),'Schritt 2a Wärmeverbr. Kat. 1-4'!G339,'Schritt 2a Wärmeverbr. Kat. 1-4'!F339),""),"")</f>
        <v/>
      </c>
      <c r="O339" s="101" t="str">
        <f>IFERROR(IF(OR('Schritt 2a Wärmeverbr. Kat. 1-4'!D339="",M339="",N339=""),"",$N339/VLOOKUP('Schritt 2a Wärmeverbr. Kat. 1-4'!D339,Gebäudekat.!$C$6:$E$72,3,FALSE)-1),"")</f>
        <v/>
      </c>
      <c r="P339" t="str">
        <f>IFERROR(VLOOKUP('Schritt 2b Stromverbr. Kat. 1-4'!$C339,Gebäudekat.!$C$6:$G$72,5,FALSE),"")</f>
        <v/>
      </c>
      <c r="Q339" t="str">
        <f>IF('Schritt 2b Stromverbr. Kat. 1-4'!L339&lt;&gt;"",1,"")</f>
        <v/>
      </c>
      <c r="R339" t="str">
        <f t="shared" si="12"/>
        <v/>
      </c>
    </row>
    <row r="340" spans="1:18" x14ac:dyDescent="0.25">
      <c r="A340" s="433">
        <f>'Schritt 2a Wärmeverbr. Kat. 1-4'!A340</f>
        <v>331</v>
      </c>
      <c r="B340" s="8" t="str">
        <f>IF('Schritt 2a Wärmeverbr. Kat. 1-4'!C340=0,"",'Schritt 2a Wärmeverbr. Kat. 1-4'!C340)</f>
        <v/>
      </c>
      <c r="C340" s="434" t="str">
        <f>IF('Schritt 2a Wärmeverbr. Kat. 1-4'!D340=0,"",'Schritt 2a Wärmeverbr. Kat. 1-4'!D340)</f>
        <v/>
      </c>
      <c r="D340" s="424"/>
      <c r="E340" s="61"/>
      <c r="F340" s="503"/>
      <c r="G340" s="425"/>
      <c r="H340" s="424"/>
      <c r="I340" s="55"/>
      <c r="J340" s="108"/>
      <c r="K340" s="108"/>
      <c r="L340" s="132"/>
      <c r="M340" s="142" t="str">
        <f t="shared" si="13"/>
        <v/>
      </c>
      <c r="N340" s="145" t="str">
        <f>IFERROR(IF(B340&lt;&gt;"",M340/IF(OR('Schritt 2a Wärmeverbr. Kat. 1-4'!D340="Bad - Freibad &lt; 1000 m2 Beckenfläche",'Schritt 2a Wärmeverbr. Kat. 1-4'!D340="Bad - Freibad 1000-2000 m2 Beckenfläche",'Schritt 2a Wärmeverbr. Kat. 1-4'!D340="Bad - Freibad &gt;2000 m2 Beckenfläche"),'Schritt 2a Wärmeverbr. Kat. 1-4'!G340,'Schritt 2a Wärmeverbr. Kat. 1-4'!F340),""),"")</f>
        <v/>
      </c>
      <c r="O340" s="101" t="str">
        <f>IFERROR(IF(OR('Schritt 2a Wärmeverbr. Kat. 1-4'!D340="",M340="",N340=""),"",$N340/VLOOKUP('Schritt 2a Wärmeverbr. Kat. 1-4'!D340,Gebäudekat.!$C$6:$E$72,3,FALSE)-1),"")</f>
        <v/>
      </c>
      <c r="P340" t="str">
        <f>IFERROR(VLOOKUP('Schritt 2b Stromverbr. Kat. 1-4'!$C340,Gebäudekat.!$C$6:$G$72,5,FALSE),"")</f>
        <v/>
      </c>
      <c r="Q340" t="str">
        <f>IF('Schritt 2b Stromverbr. Kat. 1-4'!L340&lt;&gt;"",1,"")</f>
        <v/>
      </c>
      <c r="R340" t="str">
        <f t="shared" si="12"/>
        <v/>
      </c>
    </row>
    <row r="341" spans="1:18" x14ac:dyDescent="0.25">
      <c r="A341" s="433">
        <f>'Schritt 2a Wärmeverbr. Kat. 1-4'!A341</f>
        <v>332</v>
      </c>
      <c r="B341" s="8" t="str">
        <f>IF('Schritt 2a Wärmeverbr. Kat. 1-4'!C341=0,"",'Schritt 2a Wärmeverbr. Kat. 1-4'!C341)</f>
        <v/>
      </c>
      <c r="C341" s="434" t="str">
        <f>IF('Schritt 2a Wärmeverbr. Kat. 1-4'!D341=0,"",'Schritt 2a Wärmeverbr. Kat. 1-4'!D341)</f>
        <v/>
      </c>
      <c r="D341" s="424"/>
      <c r="E341" s="61"/>
      <c r="F341" s="503"/>
      <c r="G341" s="425"/>
      <c r="H341" s="424"/>
      <c r="I341" s="55"/>
      <c r="J341" s="108"/>
      <c r="K341" s="108"/>
      <c r="L341" s="132"/>
      <c r="M341" s="142" t="str">
        <f t="shared" si="13"/>
        <v/>
      </c>
      <c r="N341" s="145" t="str">
        <f>IFERROR(IF(B341&lt;&gt;"",M341/IF(OR('Schritt 2a Wärmeverbr. Kat. 1-4'!D341="Bad - Freibad &lt; 1000 m2 Beckenfläche",'Schritt 2a Wärmeverbr. Kat. 1-4'!D341="Bad - Freibad 1000-2000 m2 Beckenfläche",'Schritt 2a Wärmeverbr. Kat. 1-4'!D341="Bad - Freibad &gt;2000 m2 Beckenfläche"),'Schritt 2a Wärmeverbr. Kat. 1-4'!G341,'Schritt 2a Wärmeverbr. Kat. 1-4'!F341),""),"")</f>
        <v/>
      </c>
      <c r="O341" s="101" t="str">
        <f>IFERROR(IF(OR('Schritt 2a Wärmeverbr. Kat. 1-4'!D341="",M341="",N341=""),"",$N341/VLOOKUP('Schritt 2a Wärmeverbr. Kat. 1-4'!D341,Gebäudekat.!$C$6:$E$72,3,FALSE)-1),"")</f>
        <v/>
      </c>
      <c r="P341" t="str">
        <f>IFERROR(VLOOKUP('Schritt 2b Stromverbr. Kat. 1-4'!$C341,Gebäudekat.!$C$6:$G$72,5,FALSE),"")</f>
        <v/>
      </c>
      <c r="Q341" t="str">
        <f>IF('Schritt 2b Stromverbr. Kat. 1-4'!L341&lt;&gt;"",1,"")</f>
        <v/>
      </c>
      <c r="R341" t="str">
        <f t="shared" si="12"/>
        <v/>
      </c>
    </row>
    <row r="342" spans="1:18" x14ac:dyDescent="0.25">
      <c r="A342" s="433">
        <f>'Schritt 2a Wärmeverbr. Kat. 1-4'!A342</f>
        <v>333</v>
      </c>
      <c r="B342" s="8" t="str">
        <f>IF('Schritt 2a Wärmeverbr. Kat. 1-4'!C342=0,"",'Schritt 2a Wärmeverbr. Kat. 1-4'!C342)</f>
        <v/>
      </c>
      <c r="C342" s="434" t="str">
        <f>IF('Schritt 2a Wärmeverbr. Kat. 1-4'!D342=0,"",'Schritt 2a Wärmeverbr. Kat. 1-4'!D342)</f>
        <v/>
      </c>
      <c r="D342" s="424"/>
      <c r="E342" s="61"/>
      <c r="F342" s="503"/>
      <c r="G342" s="425"/>
      <c r="H342" s="424"/>
      <c r="I342" s="55"/>
      <c r="J342" s="108"/>
      <c r="K342" s="108"/>
      <c r="L342" s="132"/>
      <c r="M342" s="142" t="str">
        <f t="shared" si="13"/>
        <v/>
      </c>
      <c r="N342" s="145" t="str">
        <f>IFERROR(IF(B342&lt;&gt;"",M342/IF(OR('Schritt 2a Wärmeverbr. Kat. 1-4'!D342="Bad - Freibad &lt; 1000 m2 Beckenfläche",'Schritt 2a Wärmeverbr. Kat. 1-4'!D342="Bad - Freibad 1000-2000 m2 Beckenfläche",'Schritt 2a Wärmeverbr. Kat. 1-4'!D342="Bad - Freibad &gt;2000 m2 Beckenfläche"),'Schritt 2a Wärmeverbr. Kat. 1-4'!G342,'Schritt 2a Wärmeverbr. Kat. 1-4'!F342),""),"")</f>
        <v/>
      </c>
      <c r="O342" s="101" t="str">
        <f>IFERROR(IF(OR('Schritt 2a Wärmeverbr. Kat. 1-4'!D342="",M342="",N342=""),"",$N342/VLOOKUP('Schritt 2a Wärmeverbr. Kat. 1-4'!D342,Gebäudekat.!$C$6:$E$72,3,FALSE)-1),"")</f>
        <v/>
      </c>
      <c r="P342" t="str">
        <f>IFERROR(VLOOKUP('Schritt 2b Stromverbr. Kat. 1-4'!$C342,Gebäudekat.!$C$6:$G$72,5,FALSE),"")</f>
        <v/>
      </c>
      <c r="Q342" t="str">
        <f>IF('Schritt 2b Stromverbr. Kat. 1-4'!L342&lt;&gt;"",1,"")</f>
        <v/>
      </c>
      <c r="R342" t="str">
        <f t="shared" si="12"/>
        <v/>
      </c>
    </row>
    <row r="343" spans="1:18" x14ac:dyDescent="0.25">
      <c r="A343" s="433">
        <f>'Schritt 2a Wärmeverbr. Kat. 1-4'!A343</f>
        <v>334</v>
      </c>
      <c r="B343" s="8" t="str">
        <f>IF('Schritt 2a Wärmeverbr. Kat. 1-4'!C343=0,"",'Schritt 2a Wärmeverbr. Kat. 1-4'!C343)</f>
        <v/>
      </c>
      <c r="C343" s="434" t="str">
        <f>IF('Schritt 2a Wärmeverbr. Kat. 1-4'!D343=0,"",'Schritt 2a Wärmeverbr. Kat. 1-4'!D343)</f>
        <v/>
      </c>
      <c r="D343" s="424"/>
      <c r="E343" s="61"/>
      <c r="F343" s="503"/>
      <c r="G343" s="425"/>
      <c r="H343" s="424"/>
      <c r="I343" s="55"/>
      <c r="J343" s="108"/>
      <c r="K343" s="108"/>
      <c r="L343" s="132"/>
      <c r="M343" s="142" t="str">
        <f t="shared" si="13"/>
        <v/>
      </c>
      <c r="N343" s="145" t="str">
        <f>IFERROR(IF(B343&lt;&gt;"",M343/IF(OR('Schritt 2a Wärmeverbr. Kat. 1-4'!D343="Bad - Freibad &lt; 1000 m2 Beckenfläche",'Schritt 2a Wärmeverbr. Kat. 1-4'!D343="Bad - Freibad 1000-2000 m2 Beckenfläche",'Schritt 2a Wärmeverbr. Kat. 1-4'!D343="Bad - Freibad &gt;2000 m2 Beckenfläche"),'Schritt 2a Wärmeverbr. Kat. 1-4'!G343,'Schritt 2a Wärmeverbr. Kat. 1-4'!F343),""),"")</f>
        <v/>
      </c>
      <c r="O343" s="101" t="str">
        <f>IFERROR(IF(OR('Schritt 2a Wärmeverbr. Kat. 1-4'!D343="",M343="",N343=""),"",$N343/VLOOKUP('Schritt 2a Wärmeverbr. Kat. 1-4'!D343,Gebäudekat.!$C$6:$E$72,3,FALSE)-1),"")</f>
        <v/>
      </c>
      <c r="P343" t="str">
        <f>IFERROR(VLOOKUP('Schritt 2b Stromverbr. Kat. 1-4'!$C343,Gebäudekat.!$C$6:$G$72,5,FALSE),"")</f>
        <v/>
      </c>
      <c r="Q343" t="str">
        <f>IF('Schritt 2b Stromverbr. Kat. 1-4'!L343&lt;&gt;"",1,"")</f>
        <v/>
      </c>
      <c r="R343" t="str">
        <f t="shared" si="12"/>
        <v/>
      </c>
    </row>
    <row r="344" spans="1:18" x14ac:dyDescent="0.25">
      <c r="A344" s="433">
        <f>'Schritt 2a Wärmeverbr. Kat. 1-4'!A344</f>
        <v>335</v>
      </c>
      <c r="B344" s="8" t="str">
        <f>IF('Schritt 2a Wärmeverbr. Kat. 1-4'!C344=0,"",'Schritt 2a Wärmeverbr. Kat. 1-4'!C344)</f>
        <v/>
      </c>
      <c r="C344" s="434" t="str">
        <f>IF('Schritt 2a Wärmeverbr. Kat. 1-4'!D344=0,"",'Schritt 2a Wärmeverbr. Kat. 1-4'!D344)</f>
        <v/>
      </c>
      <c r="D344" s="424"/>
      <c r="E344" s="61"/>
      <c r="F344" s="503"/>
      <c r="G344" s="425"/>
      <c r="H344" s="424"/>
      <c r="I344" s="55"/>
      <c r="J344" s="108"/>
      <c r="K344" s="108"/>
      <c r="L344" s="132"/>
      <c r="M344" s="142" t="str">
        <f t="shared" si="13"/>
        <v/>
      </c>
      <c r="N344" s="145" t="str">
        <f>IFERROR(IF(B344&lt;&gt;"",M344/IF(OR('Schritt 2a Wärmeverbr. Kat. 1-4'!D344="Bad - Freibad &lt; 1000 m2 Beckenfläche",'Schritt 2a Wärmeverbr. Kat. 1-4'!D344="Bad - Freibad 1000-2000 m2 Beckenfläche",'Schritt 2a Wärmeverbr. Kat. 1-4'!D344="Bad - Freibad &gt;2000 m2 Beckenfläche"),'Schritt 2a Wärmeverbr. Kat. 1-4'!G344,'Schritt 2a Wärmeverbr. Kat. 1-4'!F344),""),"")</f>
        <v/>
      </c>
      <c r="O344" s="101" t="str">
        <f>IFERROR(IF(OR('Schritt 2a Wärmeverbr. Kat. 1-4'!D344="",M344="",N344=""),"",$N344/VLOOKUP('Schritt 2a Wärmeverbr. Kat. 1-4'!D344,Gebäudekat.!$C$6:$E$72,3,FALSE)-1),"")</f>
        <v/>
      </c>
      <c r="P344" t="str">
        <f>IFERROR(VLOOKUP('Schritt 2b Stromverbr. Kat. 1-4'!$C344,Gebäudekat.!$C$6:$G$72,5,FALSE),"")</f>
        <v/>
      </c>
      <c r="Q344" t="str">
        <f>IF('Schritt 2b Stromverbr. Kat. 1-4'!L344&lt;&gt;"",1,"")</f>
        <v/>
      </c>
      <c r="R344" t="str">
        <f t="shared" si="12"/>
        <v/>
      </c>
    </row>
    <row r="345" spans="1:18" x14ac:dyDescent="0.25">
      <c r="A345" s="433">
        <f>'Schritt 2a Wärmeverbr. Kat. 1-4'!A345</f>
        <v>336</v>
      </c>
      <c r="B345" s="8" t="str">
        <f>IF('Schritt 2a Wärmeverbr. Kat. 1-4'!C345=0,"",'Schritt 2a Wärmeverbr. Kat. 1-4'!C345)</f>
        <v/>
      </c>
      <c r="C345" s="434" t="str">
        <f>IF('Schritt 2a Wärmeverbr. Kat. 1-4'!D345=0,"",'Schritt 2a Wärmeverbr. Kat. 1-4'!D345)</f>
        <v/>
      </c>
      <c r="D345" s="424"/>
      <c r="E345" s="61"/>
      <c r="F345" s="503"/>
      <c r="G345" s="425"/>
      <c r="H345" s="424"/>
      <c r="I345" s="55"/>
      <c r="J345" s="108"/>
      <c r="K345" s="108"/>
      <c r="L345" s="132"/>
      <c r="M345" s="142" t="str">
        <f t="shared" si="13"/>
        <v/>
      </c>
      <c r="N345" s="145" t="str">
        <f>IFERROR(IF(B345&lt;&gt;"",M345/IF(OR('Schritt 2a Wärmeverbr. Kat. 1-4'!D345="Bad - Freibad &lt; 1000 m2 Beckenfläche",'Schritt 2a Wärmeverbr. Kat. 1-4'!D345="Bad - Freibad 1000-2000 m2 Beckenfläche",'Schritt 2a Wärmeverbr. Kat. 1-4'!D345="Bad - Freibad &gt;2000 m2 Beckenfläche"),'Schritt 2a Wärmeverbr. Kat. 1-4'!G345,'Schritt 2a Wärmeverbr. Kat. 1-4'!F345),""),"")</f>
        <v/>
      </c>
      <c r="O345" s="101" t="str">
        <f>IFERROR(IF(OR('Schritt 2a Wärmeverbr. Kat. 1-4'!D345="",M345="",N345=""),"",$N345/VLOOKUP('Schritt 2a Wärmeverbr. Kat. 1-4'!D345,Gebäudekat.!$C$6:$E$72,3,FALSE)-1),"")</f>
        <v/>
      </c>
      <c r="P345" t="str">
        <f>IFERROR(VLOOKUP('Schritt 2b Stromverbr. Kat. 1-4'!$C345,Gebäudekat.!$C$6:$G$72,5,FALSE),"")</f>
        <v/>
      </c>
      <c r="Q345" t="str">
        <f>IF('Schritt 2b Stromverbr. Kat. 1-4'!L345&lt;&gt;"",1,"")</f>
        <v/>
      </c>
      <c r="R345" t="str">
        <f t="shared" si="12"/>
        <v/>
      </c>
    </row>
    <row r="346" spans="1:18" x14ac:dyDescent="0.25">
      <c r="A346" s="433">
        <f>'Schritt 2a Wärmeverbr. Kat. 1-4'!A346</f>
        <v>337</v>
      </c>
      <c r="B346" s="8" t="str">
        <f>IF('Schritt 2a Wärmeverbr. Kat. 1-4'!C346=0,"",'Schritt 2a Wärmeverbr. Kat. 1-4'!C346)</f>
        <v/>
      </c>
      <c r="C346" s="434" t="str">
        <f>IF('Schritt 2a Wärmeverbr. Kat. 1-4'!D346=0,"",'Schritt 2a Wärmeverbr. Kat. 1-4'!D346)</f>
        <v/>
      </c>
      <c r="D346" s="424"/>
      <c r="E346" s="61"/>
      <c r="F346" s="503"/>
      <c r="G346" s="425"/>
      <c r="H346" s="424"/>
      <c r="I346" s="55"/>
      <c r="J346" s="108"/>
      <c r="K346" s="108"/>
      <c r="L346" s="132"/>
      <c r="M346" s="142" t="str">
        <f t="shared" si="13"/>
        <v/>
      </c>
      <c r="N346" s="145" t="str">
        <f>IFERROR(IF(B346&lt;&gt;"",M346/IF(OR('Schritt 2a Wärmeverbr. Kat. 1-4'!D346="Bad - Freibad &lt; 1000 m2 Beckenfläche",'Schritt 2a Wärmeverbr. Kat. 1-4'!D346="Bad - Freibad 1000-2000 m2 Beckenfläche",'Schritt 2a Wärmeverbr. Kat. 1-4'!D346="Bad - Freibad &gt;2000 m2 Beckenfläche"),'Schritt 2a Wärmeverbr. Kat. 1-4'!G346,'Schritt 2a Wärmeverbr. Kat. 1-4'!F346),""),"")</f>
        <v/>
      </c>
      <c r="O346" s="101" t="str">
        <f>IFERROR(IF(OR('Schritt 2a Wärmeverbr. Kat. 1-4'!D346="",M346="",N346=""),"",$N346/VLOOKUP('Schritt 2a Wärmeverbr. Kat. 1-4'!D346,Gebäudekat.!$C$6:$E$72,3,FALSE)-1),"")</f>
        <v/>
      </c>
      <c r="P346" t="str">
        <f>IFERROR(VLOOKUP('Schritt 2b Stromverbr. Kat. 1-4'!$C346,Gebäudekat.!$C$6:$G$72,5,FALSE),"")</f>
        <v/>
      </c>
      <c r="Q346" t="str">
        <f>IF('Schritt 2b Stromverbr. Kat. 1-4'!L346&lt;&gt;"",1,"")</f>
        <v/>
      </c>
      <c r="R346" t="str">
        <f t="shared" si="12"/>
        <v/>
      </c>
    </row>
    <row r="347" spans="1:18" x14ac:dyDescent="0.25">
      <c r="A347" s="433">
        <f>'Schritt 2a Wärmeverbr. Kat. 1-4'!A347</f>
        <v>338</v>
      </c>
      <c r="B347" s="8" t="str">
        <f>IF('Schritt 2a Wärmeverbr. Kat. 1-4'!C347=0,"",'Schritt 2a Wärmeverbr. Kat. 1-4'!C347)</f>
        <v/>
      </c>
      <c r="C347" s="434" t="str">
        <f>IF('Schritt 2a Wärmeverbr. Kat. 1-4'!D347=0,"",'Schritt 2a Wärmeverbr. Kat. 1-4'!D347)</f>
        <v/>
      </c>
      <c r="D347" s="424"/>
      <c r="E347" s="61"/>
      <c r="F347" s="503"/>
      <c r="G347" s="425"/>
      <c r="H347" s="424"/>
      <c r="I347" s="55"/>
      <c r="J347" s="108"/>
      <c r="K347" s="108"/>
      <c r="L347" s="132"/>
      <c r="M347" s="142" t="str">
        <f t="shared" si="13"/>
        <v/>
      </c>
      <c r="N347" s="145" t="str">
        <f>IFERROR(IF(B347&lt;&gt;"",M347/IF(OR('Schritt 2a Wärmeverbr. Kat. 1-4'!D347="Bad - Freibad &lt; 1000 m2 Beckenfläche",'Schritt 2a Wärmeverbr. Kat. 1-4'!D347="Bad - Freibad 1000-2000 m2 Beckenfläche",'Schritt 2a Wärmeverbr. Kat. 1-4'!D347="Bad - Freibad &gt;2000 m2 Beckenfläche"),'Schritt 2a Wärmeverbr. Kat. 1-4'!G347,'Schritt 2a Wärmeverbr. Kat. 1-4'!F347),""),"")</f>
        <v/>
      </c>
      <c r="O347" s="101" t="str">
        <f>IFERROR(IF(OR('Schritt 2a Wärmeverbr. Kat. 1-4'!D347="",M347="",N347=""),"",$N347/VLOOKUP('Schritt 2a Wärmeverbr. Kat. 1-4'!D347,Gebäudekat.!$C$6:$E$72,3,FALSE)-1),"")</f>
        <v/>
      </c>
      <c r="P347" t="str">
        <f>IFERROR(VLOOKUP('Schritt 2b Stromverbr. Kat. 1-4'!$C347,Gebäudekat.!$C$6:$G$72,5,FALSE),"")</f>
        <v/>
      </c>
      <c r="Q347" t="str">
        <f>IF('Schritt 2b Stromverbr. Kat. 1-4'!L347&lt;&gt;"",1,"")</f>
        <v/>
      </c>
      <c r="R347" t="str">
        <f t="shared" si="12"/>
        <v/>
      </c>
    </row>
    <row r="348" spans="1:18" x14ac:dyDescent="0.25">
      <c r="A348" s="433">
        <f>'Schritt 2a Wärmeverbr. Kat. 1-4'!A348</f>
        <v>339</v>
      </c>
      <c r="B348" s="8" t="str">
        <f>IF('Schritt 2a Wärmeverbr. Kat. 1-4'!C348=0,"",'Schritt 2a Wärmeverbr. Kat. 1-4'!C348)</f>
        <v/>
      </c>
      <c r="C348" s="434" t="str">
        <f>IF('Schritt 2a Wärmeverbr. Kat. 1-4'!D348=0,"",'Schritt 2a Wärmeverbr. Kat. 1-4'!D348)</f>
        <v/>
      </c>
      <c r="D348" s="424"/>
      <c r="E348" s="61"/>
      <c r="F348" s="503"/>
      <c r="G348" s="425"/>
      <c r="H348" s="424"/>
      <c r="I348" s="55"/>
      <c r="J348" s="108"/>
      <c r="K348" s="108"/>
      <c r="L348" s="132"/>
      <c r="M348" s="142" t="str">
        <f t="shared" si="13"/>
        <v/>
      </c>
      <c r="N348" s="145" t="str">
        <f>IFERROR(IF(B348&lt;&gt;"",M348/IF(OR('Schritt 2a Wärmeverbr. Kat. 1-4'!D348="Bad - Freibad &lt; 1000 m2 Beckenfläche",'Schritt 2a Wärmeverbr. Kat. 1-4'!D348="Bad - Freibad 1000-2000 m2 Beckenfläche",'Schritt 2a Wärmeverbr. Kat. 1-4'!D348="Bad - Freibad &gt;2000 m2 Beckenfläche"),'Schritt 2a Wärmeverbr. Kat. 1-4'!G348,'Schritt 2a Wärmeverbr. Kat. 1-4'!F348),""),"")</f>
        <v/>
      </c>
      <c r="O348" s="101" t="str">
        <f>IFERROR(IF(OR('Schritt 2a Wärmeverbr. Kat. 1-4'!D348="",M348="",N348=""),"",$N348/VLOOKUP('Schritt 2a Wärmeverbr. Kat. 1-4'!D348,Gebäudekat.!$C$6:$E$72,3,FALSE)-1),"")</f>
        <v/>
      </c>
      <c r="P348" t="str">
        <f>IFERROR(VLOOKUP('Schritt 2b Stromverbr. Kat. 1-4'!$C348,Gebäudekat.!$C$6:$G$72,5,FALSE),"")</f>
        <v/>
      </c>
      <c r="Q348" t="str">
        <f>IF('Schritt 2b Stromverbr. Kat. 1-4'!L348&lt;&gt;"",1,"")</f>
        <v/>
      </c>
      <c r="R348" t="str">
        <f t="shared" si="12"/>
        <v/>
      </c>
    </row>
    <row r="349" spans="1:18" x14ac:dyDescent="0.25">
      <c r="A349" s="433">
        <f>'Schritt 2a Wärmeverbr. Kat. 1-4'!A349</f>
        <v>340</v>
      </c>
      <c r="B349" s="8" t="str">
        <f>IF('Schritt 2a Wärmeverbr. Kat. 1-4'!C349=0,"",'Schritt 2a Wärmeverbr. Kat. 1-4'!C349)</f>
        <v/>
      </c>
      <c r="C349" s="434" t="str">
        <f>IF('Schritt 2a Wärmeverbr. Kat. 1-4'!D349=0,"",'Schritt 2a Wärmeverbr. Kat. 1-4'!D349)</f>
        <v/>
      </c>
      <c r="D349" s="424"/>
      <c r="E349" s="61"/>
      <c r="F349" s="503"/>
      <c r="G349" s="425"/>
      <c r="H349" s="424"/>
      <c r="I349" s="55"/>
      <c r="J349" s="108"/>
      <c r="K349" s="108"/>
      <c r="L349" s="132"/>
      <c r="M349" s="142" t="str">
        <f t="shared" si="13"/>
        <v/>
      </c>
      <c r="N349" s="145" t="str">
        <f>IFERROR(IF(B349&lt;&gt;"",M349/IF(OR('Schritt 2a Wärmeverbr. Kat. 1-4'!D349="Bad - Freibad &lt; 1000 m2 Beckenfläche",'Schritt 2a Wärmeverbr. Kat. 1-4'!D349="Bad - Freibad 1000-2000 m2 Beckenfläche",'Schritt 2a Wärmeverbr. Kat. 1-4'!D349="Bad - Freibad &gt;2000 m2 Beckenfläche"),'Schritt 2a Wärmeverbr. Kat. 1-4'!G349,'Schritt 2a Wärmeverbr. Kat. 1-4'!F349),""),"")</f>
        <v/>
      </c>
      <c r="O349" s="101" t="str">
        <f>IFERROR(IF(OR('Schritt 2a Wärmeverbr. Kat. 1-4'!D349="",M349="",N349=""),"",$N349/VLOOKUP('Schritt 2a Wärmeverbr. Kat. 1-4'!D349,Gebäudekat.!$C$6:$E$72,3,FALSE)-1),"")</f>
        <v/>
      </c>
      <c r="P349" t="str">
        <f>IFERROR(VLOOKUP('Schritt 2b Stromverbr. Kat. 1-4'!$C349,Gebäudekat.!$C$6:$G$72,5,FALSE),"")</f>
        <v/>
      </c>
      <c r="Q349" t="str">
        <f>IF('Schritt 2b Stromverbr. Kat. 1-4'!L349&lt;&gt;"",1,"")</f>
        <v/>
      </c>
      <c r="R349" t="str">
        <f t="shared" si="12"/>
        <v/>
      </c>
    </row>
    <row r="350" spans="1:18" x14ac:dyDescent="0.25">
      <c r="A350" s="433">
        <f>'Schritt 2a Wärmeverbr. Kat. 1-4'!A350</f>
        <v>341</v>
      </c>
      <c r="B350" s="8" t="str">
        <f>IF('Schritt 2a Wärmeverbr. Kat. 1-4'!C350=0,"",'Schritt 2a Wärmeverbr. Kat. 1-4'!C350)</f>
        <v/>
      </c>
      <c r="C350" s="434" t="str">
        <f>IF('Schritt 2a Wärmeverbr. Kat. 1-4'!D350=0,"",'Schritt 2a Wärmeverbr. Kat. 1-4'!D350)</f>
        <v/>
      </c>
      <c r="D350" s="424"/>
      <c r="E350" s="61"/>
      <c r="F350" s="503"/>
      <c r="G350" s="425"/>
      <c r="H350" s="424"/>
      <c r="I350" s="55"/>
      <c r="J350" s="108"/>
      <c r="K350" s="108"/>
      <c r="L350" s="132"/>
      <c r="M350" s="142" t="str">
        <f t="shared" si="13"/>
        <v/>
      </c>
      <c r="N350" s="145" t="str">
        <f>IFERROR(IF(B350&lt;&gt;"",M350/IF(OR('Schritt 2a Wärmeverbr. Kat. 1-4'!D350="Bad - Freibad &lt; 1000 m2 Beckenfläche",'Schritt 2a Wärmeverbr. Kat. 1-4'!D350="Bad - Freibad 1000-2000 m2 Beckenfläche",'Schritt 2a Wärmeverbr. Kat. 1-4'!D350="Bad - Freibad &gt;2000 m2 Beckenfläche"),'Schritt 2a Wärmeverbr. Kat. 1-4'!G350,'Schritt 2a Wärmeverbr. Kat. 1-4'!F350),""),"")</f>
        <v/>
      </c>
      <c r="O350" s="101" t="str">
        <f>IFERROR(IF(OR('Schritt 2a Wärmeverbr. Kat. 1-4'!D350="",M350="",N350=""),"",$N350/VLOOKUP('Schritt 2a Wärmeverbr. Kat. 1-4'!D350,Gebäudekat.!$C$6:$E$72,3,FALSE)-1),"")</f>
        <v/>
      </c>
      <c r="P350" t="str">
        <f>IFERROR(VLOOKUP('Schritt 2b Stromverbr. Kat. 1-4'!$C350,Gebäudekat.!$C$6:$G$72,5,FALSE),"")</f>
        <v/>
      </c>
      <c r="Q350" t="str">
        <f>IF('Schritt 2b Stromverbr. Kat. 1-4'!L350&lt;&gt;"",1,"")</f>
        <v/>
      </c>
      <c r="R350" t="str">
        <f t="shared" si="12"/>
        <v/>
      </c>
    </row>
    <row r="351" spans="1:18" x14ac:dyDescent="0.25">
      <c r="A351" s="433">
        <f>'Schritt 2a Wärmeverbr. Kat. 1-4'!A351</f>
        <v>342</v>
      </c>
      <c r="B351" s="8" t="str">
        <f>IF('Schritt 2a Wärmeverbr. Kat. 1-4'!C351=0,"",'Schritt 2a Wärmeverbr. Kat. 1-4'!C351)</f>
        <v/>
      </c>
      <c r="C351" s="434" t="str">
        <f>IF('Schritt 2a Wärmeverbr. Kat. 1-4'!D351=0,"",'Schritt 2a Wärmeverbr. Kat. 1-4'!D351)</f>
        <v/>
      </c>
      <c r="D351" s="424"/>
      <c r="E351" s="61"/>
      <c r="F351" s="503"/>
      <c r="G351" s="425"/>
      <c r="H351" s="424"/>
      <c r="I351" s="55"/>
      <c r="J351" s="108"/>
      <c r="K351" s="108"/>
      <c r="L351" s="132"/>
      <c r="M351" s="142" t="str">
        <f t="shared" si="13"/>
        <v/>
      </c>
      <c r="N351" s="145" t="str">
        <f>IFERROR(IF(B351&lt;&gt;"",M351/IF(OR('Schritt 2a Wärmeverbr. Kat. 1-4'!D351="Bad - Freibad &lt; 1000 m2 Beckenfläche",'Schritt 2a Wärmeverbr. Kat. 1-4'!D351="Bad - Freibad 1000-2000 m2 Beckenfläche",'Schritt 2a Wärmeverbr. Kat. 1-4'!D351="Bad - Freibad &gt;2000 m2 Beckenfläche"),'Schritt 2a Wärmeverbr. Kat. 1-4'!G351,'Schritt 2a Wärmeverbr. Kat. 1-4'!F351),""),"")</f>
        <v/>
      </c>
      <c r="O351" s="101" t="str">
        <f>IFERROR(IF(OR('Schritt 2a Wärmeverbr. Kat. 1-4'!D351="",M351="",N351=""),"",$N351/VLOOKUP('Schritt 2a Wärmeverbr. Kat. 1-4'!D351,Gebäudekat.!$C$6:$E$72,3,FALSE)-1),"")</f>
        <v/>
      </c>
      <c r="P351" t="str">
        <f>IFERROR(VLOOKUP('Schritt 2b Stromverbr. Kat. 1-4'!$C351,Gebäudekat.!$C$6:$G$72,5,FALSE),"")</f>
        <v/>
      </c>
      <c r="Q351" t="str">
        <f>IF('Schritt 2b Stromverbr. Kat. 1-4'!L351&lt;&gt;"",1,"")</f>
        <v/>
      </c>
      <c r="R351" t="str">
        <f t="shared" si="12"/>
        <v/>
      </c>
    </row>
    <row r="352" spans="1:18" x14ac:dyDescent="0.25">
      <c r="A352" s="433">
        <f>'Schritt 2a Wärmeverbr. Kat. 1-4'!A352</f>
        <v>343</v>
      </c>
      <c r="B352" s="8" t="str">
        <f>IF('Schritt 2a Wärmeverbr. Kat. 1-4'!C352=0,"",'Schritt 2a Wärmeverbr. Kat. 1-4'!C352)</f>
        <v/>
      </c>
      <c r="C352" s="434" t="str">
        <f>IF('Schritt 2a Wärmeverbr. Kat. 1-4'!D352=0,"",'Schritt 2a Wärmeverbr. Kat. 1-4'!D352)</f>
        <v/>
      </c>
      <c r="D352" s="424"/>
      <c r="E352" s="61"/>
      <c r="F352" s="503"/>
      <c r="G352" s="425"/>
      <c r="H352" s="424"/>
      <c r="I352" s="55"/>
      <c r="J352" s="108"/>
      <c r="K352" s="108"/>
      <c r="L352" s="132"/>
      <c r="M352" s="142" t="str">
        <f t="shared" si="13"/>
        <v/>
      </c>
      <c r="N352" s="145" t="str">
        <f>IFERROR(IF(B352&lt;&gt;"",M352/IF(OR('Schritt 2a Wärmeverbr. Kat. 1-4'!D352="Bad - Freibad &lt; 1000 m2 Beckenfläche",'Schritt 2a Wärmeverbr. Kat. 1-4'!D352="Bad - Freibad 1000-2000 m2 Beckenfläche",'Schritt 2a Wärmeverbr. Kat. 1-4'!D352="Bad - Freibad &gt;2000 m2 Beckenfläche"),'Schritt 2a Wärmeverbr. Kat. 1-4'!G352,'Schritt 2a Wärmeverbr. Kat. 1-4'!F352),""),"")</f>
        <v/>
      </c>
      <c r="O352" s="101" t="str">
        <f>IFERROR(IF(OR('Schritt 2a Wärmeverbr. Kat. 1-4'!D352="",M352="",N352=""),"",$N352/VLOOKUP('Schritt 2a Wärmeverbr. Kat. 1-4'!D352,Gebäudekat.!$C$6:$E$72,3,FALSE)-1),"")</f>
        <v/>
      </c>
      <c r="P352" t="str">
        <f>IFERROR(VLOOKUP('Schritt 2b Stromverbr. Kat. 1-4'!$C352,Gebäudekat.!$C$6:$G$72,5,FALSE),"")</f>
        <v/>
      </c>
      <c r="Q352" t="str">
        <f>IF('Schritt 2b Stromverbr. Kat. 1-4'!L352&lt;&gt;"",1,"")</f>
        <v/>
      </c>
      <c r="R352" t="str">
        <f t="shared" si="12"/>
        <v/>
      </c>
    </row>
    <row r="353" spans="1:18" x14ac:dyDescent="0.25">
      <c r="A353" s="433">
        <f>'Schritt 2a Wärmeverbr. Kat. 1-4'!A353</f>
        <v>344</v>
      </c>
      <c r="B353" s="8" t="str">
        <f>IF('Schritt 2a Wärmeverbr. Kat. 1-4'!C353=0,"",'Schritt 2a Wärmeverbr. Kat. 1-4'!C353)</f>
        <v/>
      </c>
      <c r="C353" s="434" t="str">
        <f>IF('Schritt 2a Wärmeverbr. Kat. 1-4'!D353=0,"",'Schritt 2a Wärmeverbr. Kat. 1-4'!D353)</f>
        <v/>
      </c>
      <c r="D353" s="424"/>
      <c r="E353" s="61"/>
      <c r="F353" s="503"/>
      <c r="G353" s="425"/>
      <c r="H353" s="424"/>
      <c r="I353" s="55"/>
      <c r="J353" s="108"/>
      <c r="K353" s="108"/>
      <c r="L353" s="132"/>
      <c r="M353" s="142" t="str">
        <f t="shared" si="13"/>
        <v/>
      </c>
      <c r="N353" s="145" t="str">
        <f>IFERROR(IF(B353&lt;&gt;"",M353/IF(OR('Schritt 2a Wärmeverbr. Kat. 1-4'!D353="Bad - Freibad &lt; 1000 m2 Beckenfläche",'Schritt 2a Wärmeverbr. Kat. 1-4'!D353="Bad - Freibad 1000-2000 m2 Beckenfläche",'Schritt 2a Wärmeverbr. Kat. 1-4'!D353="Bad - Freibad &gt;2000 m2 Beckenfläche"),'Schritt 2a Wärmeverbr. Kat. 1-4'!G353,'Schritt 2a Wärmeverbr. Kat. 1-4'!F353),""),"")</f>
        <v/>
      </c>
      <c r="O353" s="101" t="str">
        <f>IFERROR(IF(OR('Schritt 2a Wärmeverbr. Kat. 1-4'!D353="",M353="",N353=""),"",$N353/VLOOKUP('Schritt 2a Wärmeverbr. Kat. 1-4'!D353,Gebäudekat.!$C$6:$E$72,3,FALSE)-1),"")</f>
        <v/>
      </c>
      <c r="P353" t="str">
        <f>IFERROR(VLOOKUP('Schritt 2b Stromverbr. Kat. 1-4'!$C353,Gebäudekat.!$C$6:$G$72,5,FALSE),"")</f>
        <v/>
      </c>
      <c r="Q353" t="str">
        <f>IF('Schritt 2b Stromverbr. Kat. 1-4'!L353&lt;&gt;"",1,"")</f>
        <v/>
      </c>
      <c r="R353" t="str">
        <f t="shared" si="12"/>
        <v/>
      </c>
    </row>
    <row r="354" spans="1:18" x14ac:dyDescent="0.25">
      <c r="A354" s="433">
        <f>'Schritt 2a Wärmeverbr. Kat. 1-4'!A354</f>
        <v>345</v>
      </c>
      <c r="B354" s="8" t="str">
        <f>IF('Schritt 2a Wärmeverbr. Kat. 1-4'!C354=0,"",'Schritt 2a Wärmeverbr. Kat. 1-4'!C354)</f>
        <v/>
      </c>
      <c r="C354" s="434" t="str">
        <f>IF('Schritt 2a Wärmeverbr. Kat. 1-4'!D354=0,"",'Schritt 2a Wärmeverbr. Kat. 1-4'!D354)</f>
        <v/>
      </c>
      <c r="D354" s="424"/>
      <c r="E354" s="61"/>
      <c r="F354" s="503"/>
      <c r="G354" s="425"/>
      <c r="H354" s="424"/>
      <c r="I354" s="55"/>
      <c r="J354" s="108"/>
      <c r="K354" s="108"/>
      <c r="L354" s="132"/>
      <c r="M354" s="142" t="str">
        <f t="shared" si="13"/>
        <v/>
      </c>
      <c r="N354" s="145" t="str">
        <f>IFERROR(IF(B354&lt;&gt;"",M354/IF(OR('Schritt 2a Wärmeverbr. Kat. 1-4'!D354="Bad - Freibad &lt; 1000 m2 Beckenfläche",'Schritt 2a Wärmeverbr. Kat. 1-4'!D354="Bad - Freibad 1000-2000 m2 Beckenfläche",'Schritt 2a Wärmeverbr. Kat. 1-4'!D354="Bad - Freibad &gt;2000 m2 Beckenfläche"),'Schritt 2a Wärmeverbr. Kat. 1-4'!G354,'Schritt 2a Wärmeverbr. Kat. 1-4'!F354),""),"")</f>
        <v/>
      </c>
      <c r="O354" s="101" t="str">
        <f>IFERROR(IF(OR('Schritt 2a Wärmeverbr. Kat. 1-4'!D354="",M354="",N354=""),"",$N354/VLOOKUP('Schritt 2a Wärmeverbr. Kat. 1-4'!D354,Gebäudekat.!$C$6:$E$72,3,FALSE)-1),"")</f>
        <v/>
      </c>
      <c r="P354" t="str">
        <f>IFERROR(VLOOKUP('Schritt 2b Stromverbr. Kat. 1-4'!$C354,Gebäudekat.!$C$6:$G$72,5,FALSE),"")</f>
        <v/>
      </c>
      <c r="Q354" t="str">
        <f>IF('Schritt 2b Stromverbr. Kat. 1-4'!L354&lt;&gt;"",1,"")</f>
        <v/>
      </c>
      <c r="R354" t="str">
        <f t="shared" si="12"/>
        <v/>
      </c>
    </row>
    <row r="355" spans="1:18" x14ac:dyDescent="0.25">
      <c r="A355" s="433">
        <f>'Schritt 2a Wärmeverbr. Kat. 1-4'!A355</f>
        <v>346</v>
      </c>
      <c r="B355" s="8" t="str">
        <f>IF('Schritt 2a Wärmeverbr. Kat. 1-4'!C355=0,"",'Schritt 2a Wärmeverbr. Kat. 1-4'!C355)</f>
        <v/>
      </c>
      <c r="C355" s="434" t="str">
        <f>IF('Schritt 2a Wärmeverbr. Kat. 1-4'!D355=0,"",'Schritt 2a Wärmeverbr. Kat. 1-4'!D355)</f>
        <v/>
      </c>
      <c r="D355" s="424"/>
      <c r="E355" s="61"/>
      <c r="F355" s="503"/>
      <c r="G355" s="425"/>
      <c r="H355" s="424"/>
      <c r="I355" s="55"/>
      <c r="J355" s="108"/>
      <c r="K355" s="108"/>
      <c r="L355" s="132"/>
      <c r="M355" s="142" t="str">
        <f t="shared" si="13"/>
        <v/>
      </c>
      <c r="N355" s="145" t="str">
        <f>IFERROR(IF(B355&lt;&gt;"",M355/IF(OR('Schritt 2a Wärmeverbr. Kat. 1-4'!D355="Bad - Freibad &lt; 1000 m2 Beckenfläche",'Schritt 2a Wärmeverbr. Kat. 1-4'!D355="Bad - Freibad 1000-2000 m2 Beckenfläche",'Schritt 2a Wärmeverbr. Kat. 1-4'!D355="Bad - Freibad &gt;2000 m2 Beckenfläche"),'Schritt 2a Wärmeverbr. Kat. 1-4'!G355,'Schritt 2a Wärmeverbr. Kat. 1-4'!F355),""),"")</f>
        <v/>
      </c>
      <c r="O355" s="101" t="str">
        <f>IFERROR(IF(OR('Schritt 2a Wärmeverbr. Kat. 1-4'!D355="",M355="",N355=""),"",$N355/VLOOKUP('Schritt 2a Wärmeverbr. Kat. 1-4'!D355,Gebäudekat.!$C$6:$E$72,3,FALSE)-1),"")</f>
        <v/>
      </c>
      <c r="P355" t="str">
        <f>IFERROR(VLOOKUP('Schritt 2b Stromverbr. Kat. 1-4'!$C355,Gebäudekat.!$C$6:$G$72,5,FALSE),"")</f>
        <v/>
      </c>
      <c r="Q355" t="str">
        <f>IF('Schritt 2b Stromverbr. Kat. 1-4'!L355&lt;&gt;"",1,"")</f>
        <v/>
      </c>
      <c r="R355" t="str">
        <f t="shared" si="12"/>
        <v/>
      </c>
    </row>
    <row r="356" spans="1:18" x14ac:dyDescent="0.25">
      <c r="A356" s="433">
        <f>'Schritt 2a Wärmeverbr. Kat. 1-4'!A356</f>
        <v>347</v>
      </c>
      <c r="B356" s="8" t="str">
        <f>IF('Schritt 2a Wärmeverbr. Kat. 1-4'!C356=0,"",'Schritt 2a Wärmeverbr. Kat. 1-4'!C356)</f>
        <v/>
      </c>
      <c r="C356" s="434" t="str">
        <f>IF('Schritt 2a Wärmeverbr. Kat. 1-4'!D356=0,"",'Schritt 2a Wärmeverbr. Kat. 1-4'!D356)</f>
        <v/>
      </c>
      <c r="D356" s="424"/>
      <c r="E356" s="61"/>
      <c r="F356" s="503"/>
      <c r="G356" s="425"/>
      <c r="H356" s="424"/>
      <c r="I356" s="55"/>
      <c r="J356" s="108"/>
      <c r="K356" s="108"/>
      <c r="L356" s="132"/>
      <c r="M356" s="142" t="str">
        <f t="shared" si="13"/>
        <v/>
      </c>
      <c r="N356" s="145" t="str">
        <f>IFERROR(IF(B356&lt;&gt;"",M356/IF(OR('Schritt 2a Wärmeverbr. Kat. 1-4'!D356="Bad - Freibad &lt; 1000 m2 Beckenfläche",'Schritt 2a Wärmeverbr. Kat. 1-4'!D356="Bad - Freibad 1000-2000 m2 Beckenfläche",'Schritt 2a Wärmeverbr. Kat. 1-4'!D356="Bad - Freibad &gt;2000 m2 Beckenfläche"),'Schritt 2a Wärmeverbr. Kat. 1-4'!G356,'Schritt 2a Wärmeverbr. Kat. 1-4'!F356),""),"")</f>
        <v/>
      </c>
      <c r="O356" s="101" t="str">
        <f>IFERROR(IF(OR('Schritt 2a Wärmeverbr. Kat. 1-4'!D356="",M356="",N356=""),"",$N356/VLOOKUP('Schritt 2a Wärmeverbr. Kat. 1-4'!D356,Gebäudekat.!$C$6:$E$72,3,FALSE)-1),"")</f>
        <v/>
      </c>
      <c r="P356" t="str">
        <f>IFERROR(VLOOKUP('Schritt 2b Stromverbr. Kat. 1-4'!$C356,Gebäudekat.!$C$6:$G$72,5,FALSE),"")</f>
        <v/>
      </c>
      <c r="Q356" t="str">
        <f>IF('Schritt 2b Stromverbr. Kat. 1-4'!L356&lt;&gt;"",1,"")</f>
        <v/>
      </c>
      <c r="R356" t="str">
        <f t="shared" si="12"/>
        <v/>
      </c>
    </row>
    <row r="357" spans="1:18" x14ac:dyDescent="0.25">
      <c r="A357" s="433">
        <f>'Schritt 2a Wärmeverbr. Kat. 1-4'!A357</f>
        <v>348</v>
      </c>
      <c r="B357" s="8" t="str">
        <f>IF('Schritt 2a Wärmeverbr. Kat. 1-4'!C357=0,"",'Schritt 2a Wärmeverbr. Kat. 1-4'!C357)</f>
        <v/>
      </c>
      <c r="C357" s="434" t="str">
        <f>IF('Schritt 2a Wärmeverbr. Kat. 1-4'!D357=0,"",'Schritt 2a Wärmeverbr. Kat. 1-4'!D357)</f>
        <v/>
      </c>
      <c r="D357" s="424"/>
      <c r="E357" s="61"/>
      <c r="F357" s="503"/>
      <c r="G357" s="425"/>
      <c r="H357" s="424"/>
      <c r="I357" s="55"/>
      <c r="J357" s="108"/>
      <c r="K357" s="108"/>
      <c r="L357" s="132"/>
      <c r="M357" s="142" t="str">
        <f t="shared" si="13"/>
        <v/>
      </c>
      <c r="N357" s="145" t="str">
        <f>IFERROR(IF(B357&lt;&gt;"",M357/IF(OR('Schritt 2a Wärmeverbr. Kat. 1-4'!D357="Bad - Freibad &lt; 1000 m2 Beckenfläche",'Schritt 2a Wärmeverbr. Kat. 1-4'!D357="Bad - Freibad 1000-2000 m2 Beckenfläche",'Schritt 2a Wärmeverbr. Kat. 1-4'!D357="Bad - Freibad &gt;2000 m2 Beckenfläche"),'Schritt 2a Wärmeverbr. Kat. 1-4'!G357,'Schritt 2a Wärmeverbr. Kat. 1-4'!F357),""),"")</f>
        <v/>
      </c>
      <c r="O357" s="101" t="str">
        <f>IFERROR(IF(OR('Schritt 2a Wärmeverbr. Kat. 1-4'!D357="",M357="",N357=""),"",$N357/VLOOKUP('Schritt 2a Wärmeverbr. Kat. 1-4'!D357,Gebäudekat.!$C$6:$E$72,3,FALSE)-1),"")</f>
        <v/>
      </c>
      <c r="P357" t="str">
        <f>IFERROR(VLOOKUP('Schritt 2b Stromverbr. Kat. 1-4'!$C357,Gebäudekat.!$C$6:$G$72,5,FALSE),"")</f>
        <v/>
      </c>
      <c r="Q357" t="str">
        <f>IF('Schritt 2b Stromverbr. Kat. 1-4'!L357&lt;&gt;"",1,"")</f>
        <v/>
      </c>
      <c r="R357" t="str">
        <f t="shared" si="12"/>
        <v/>
      </c>
    </row>
    <row r="358" spans="1:18" x14ac:dyDescent="0.25">
      <c r="A358" s="433">
        <f>'Schritt 2a Wärmeverbr. Kat. 1-4'!A358</f>
        <v>349</v>
      </c>
      <c r="B358" s="8" t="str">
        <f>IF('Schritt 2a Wärmeverbr. Kat. 1-4'!C358=0,"",'Schritt 2a Wärmeverbr. Kat. 1-4'!C358)</f>
        <v/>
      </c>
      <c r="C358" s="434" t="str">
        <f>IF('Schritt 2a Wärmeverbr. Kat. 1-4'!D358=0,"",'Schritt 2a Wärmeverbr. Kat. 1-4'!D358)</f>
        <v/>
      </c>
      <c r="D358" s="424"/>
      <c r="E358" s="61"/>
      <c r="F358" s="503"/>
      <c r="G358" s="425"/>
      <c r="H358" s="424"/>
      <c r="I358" s="55"/>
      <c r="J358" s="108"/>
      <c r="K358" s="108"/>
      <c r="L358" s="132"/>
      <c r="M358" s="142" t="str">
        <f t="shared" si="13"/>
        <v/>
      </c>
      <c r="N358" s="145" t="str">
        <f>IFERROR(IF(B358&lt;&gt;"",M358/IF(OR('Schritt 2a Wärmeverbr. Kat. 1-4'!D358="Bad - Freibad &lt; 1000 m2 Beckenfläche",'Schritt 2a Wärmeverbr. Kat. 1-4'!D358="Bad - Freibad 1000-2000 m2 Beckenfläche",'Schritt 2a Wärmeverbr. Kat. 1-4'!D358="Bad - Freibad &gt;2000 m2 Beckenfläche"),'Schritt 2a Wärmeverbr. Kat. 1-4'!G358,'Schritt 2a Wärmeverbr. Kat. 1-4'!F358),""),"")</f>
        <v/>
      </c>
      <c r="O358" s="101" t="str">
        <f>IFERROR(IF(OR('Schritt 2a Wärmeverbr. Kat. 1-4'!D358="",M358="",N358=""),"",$N358/VLOOKUP('Schritt 2a Wärmeverbr. Kat. 1-4'!D358,Gebäudekat.!$C$6:$E$72,3,FALSE)-1),"")</f>
        <v/>
      </c>
      <c r="P358" t="str">
        <f>IFERROR(VLOOKUP('Schritt 2b Stromverbr. Kat. 1-4'!$C358,Gebäudekat.!$C$6:$G$72,5,FALSE),"")</f>
        <v/>
      </c>
      <c r="Q358" t="str">
        <f>IF('Schritt 2b Stromverbr. Kat. 1-4'!L358&lt;&gt;"",1,"")</f>
        <v/>
      </c>
      <c r="R358" t="str">
        <f t="shared" si="12"/>
        <v/>
      </c>
    </row>
    <row r="359" spans="1:18" x14ac:dyDescent="0.25">
      <c r="A359" s="433">
        <f>'Schritt 2a Wärmeverbr. Kat. 1-4'!A359</f>
        <v>350</v>
      </c>
      <c r="B359" s="8" t="str">
        <f>IF('Schritt 2a Wärmeverbr. Kat. 1-4'!C359=0,"",'Schritt 2a Wärmeverbr. Kat. 1-4'!C359)</f>
        <v/>
      </c>
      <c r="C359" s="434" t="str">
        <f>IF('Schritt 2a Wärmeverbr. Kat. 1-4'!D359=0,"",'Schritt 2a Wärmeverbr. Kat. 1-4'!D359)</f>
        <v/>
      </c>
      <c r="D359" s="424"/>
      <c r="E359" s="61"/>
      <c r="F359" s="503"/>
      <c r="G359" s="425"/>
      <c r="H359" s="424"/>
      <c r="I359" s="55"/>
      <c r="J359" s="108"/>
      <c r="K359" s="108"/>
      <c r="L359" s="132"/>
      <c r="M359" s="142" t="str">
        <f t="shared" si="13"/>
        <v/>
      </c>
      <c r="N359" s="145" t="str">
        <f>IFERROR(IF(B359&lt;&gt;"",M359/IF(OR('Schritt 2a Wärmeverbr. Kat. 1-4'!D359="Bad - Freibad &lt; 1000 m2 Beckenfläche",'Schritt 2a Wärmeverbr. Kat. 1-4'!D359="Bad - Freibad 1000-2000 m2 Beckenfläche",'Schritt 2a Wärmeverbr. Kat. 1-4'!D359="Bad - Freibad &gt;2000 m2 Beckenfläche"),'Schritt 2a Wärmeverbr. Kat. 1-4'!G359,'Schritt 2a Wärmeverbr. Kat. 1-4'!F359),""),"")</f>
        <v/>
      </c>
      <c r="O359" s="101" t="str">
        <f>IFERROR(IF(OR('Schritt 2a Wärmeverbr. Kat. 1-4'!D359="",M359="",N359=""),"",$N359/VLOOKUP('Schritt 2a Wärmeverbr. Kat. 1-4'!D359,Gebäudekat.!$C$6:$E$72,3,FALSE)-1),"")</f>
        <v/>
      </c>
      <c r="P359" t="str">
        <f>IFERROR(VLOOKUP('Schritt 2b Stromverbr. Kat. 1-4'!$C359,Gebäudekat.!$C$6:$G$72,5,FALSE),"")</f>
        <v/>
      </c>
      <c r="Q359" t="str">
        <f>IF('Schritt 2b Stromverbr. Kat. 1-4'!L359&lt;&gt;"",1,"")</f>
        <v/>
      </c>
      <c r="R359" t="str">
        <f t="shared" si="12"/>
        <v/>
      </c>
    </row>
    <row r="360" spans="1:18" x14ac:dyDescent="0.25">
      <c r="A360" s="433">
        <f>'Schritt 2a Wärmeverbr. Kat. 1-4'!A360</f>
        <v>351</v>
      </c>
      <c r="B360" s="8" t="str">
        <f>IF('Schritt 2a Wärmeverbr. Kat. 1-4'!C360=0,"",'Schritt 2a Wärmeverbr. Kat. 1-4'!C360)</f>
        <v/>
      </c>
      <c r="C360" s="434" t="str">
        <f>IF('Schritt 2a Wärmeverbr. Kat. 1-4'!D360=0,"",'Schritt 2a Wärmeverbr. Kat. 1-4'!D360)</f>
        <v/>
      </c>
      <c r="D360" s="424"/>
      <c r="E360" s="61"/>
      <c r="F360" s="503"/>
      <c r="G360" s="425"/>
      <c r="H360" s="424"/>
      <c r="I360" s="55"/>
      <c r="J360" s="108"/>
      <c r="K360" s="108"/>
      <c r="L360" s="132"/>
      <c r="M360" s="142" t="str">
        <f t="shared" si="13"/>
        <v/>
      </c>
      <c r="N360" s="145" t="str">
        <f>IFERROR(IF(B360&lt;&gt;"",M360/IF(OR('Schritt 2a Wärmeverbr. Kat. 1-4'!D360="Bad - Freibad &lt; 1000 m2 Beckenfläche",'Schritt 2a Wärmeverbr. Kat. 1-4'!D360="Bad - Freibad 1000-2000 m2 Beckenfläche",'Schritt 2a Wärmeverbr. Kat. 1-4'!D360="Bad - Freibad &gt;2000 m2 Beckenfläche"),'Schritt 2a Wärmeverbr. Kat. 1-4'!G360,'Schritt 2a Wärmeverbr. Kat. 1-4'!F360),""),"")</f>
        <v/>
      </c>
      <c r="O360" s="101" t="str">
        <f>IFERROR(IF(OR('Schritt 2a Wärmeverbr. Kat. 1-4'!D360="",M360="",N360=""),"",$N360/VLOOKUP('Schritt 2a Wärmeverbr. Kat. 1-4'!D360,Gebäudekat.!$C$6:$E$72,3,FALSE)-1),"")</f>
        <v/>
      </c>
      <c r="P360" t="str">
        <f>IFERROR(VLOOKUP('Schritt 2b Stromverbr. Kat. 1-4'!$C360,Gebäudekat.!$C$6:$G$72,5,FALSE),"")</f>
        <v/>
      </c>
      <c r="Q360" t="str">
        <f>IF('Schritt 2b Stromverbr. Kat. 1-4'!L360&lt;&gt;"",1,"")</f>
        <v/>
      </c>
      <c r="R360" t="str">
        <f t="shared" si="12"/>
        <v/>
      </c>
    </row>
    <row r="361" spans="1:18" x14ac:dyDescent="0.25">
      <c r="A361" s="433">
        <f>'Schritt 2a Wärmeverbr. Kat. 1-4'!A361</f>
        <v>352</v>
      </c>
      <c r="B361" s="8" t="str">
        <f>IF('Schritt 2a Wärmeverbr. Kat. 1-4'!C361=0,"",'Schritt 2a Wärmeverbr. Kat. 1-4'!C361)</f>
        <v/>
      </c>
      <c r="C361" s="434" t="str">
        <f>IF('Schritt 2a Wärmeverbr. Kat. 1-4'!D361=0,"",'Schritt 2a Wärmeverbr. Kat. 1-4'!D361)</f>
        <v/>
      </c>
      <c r="D361" s="424"/>
      <c r="E361" s="61"/>
      <c r="F361" s="503"/>
      <c r="G361" s="425"/>
      <c r="H361" s="424"/>
      <c r="I361" s="55"/>
      <c r="J361" s="108"/>
      <c r="K361" s="108"/>
      <c r="L361" s="132"/>
      <c r="M361" s="142" t="str">
        <f t="shared" si="13"/>
        <v/>
      </c>
      <c r="N361" s="145" t="str">
        <f>IFERROR(IF(B361&lt;&gt;"",M361/IF(OR('Schritt 2a Wärmeverbr. Kat. 1-4'!D361="Bad - Freibad &lt; 1000 m2 Beckenfläche",'Schritt 2a Wärmeverbr. Kat. 1-4'!D361="Bad - Freibad 1000-2000 m2 Beckenfläche",'Schritt 2a Wärmeverbr. Kat. 1-4'!D361="Bad - Freibad &gt;2000 m2 Beckenfläche"),'Schritt 2a Wärmeverbr. Kat. 1-4'!G361,'Schritt 2a Wärmeverbr. Kat. 1-4'!F361),""),"")</f>
        <v/>
      </c>
      <c r="O361" s="101" t="str">
        <f>IFERROR(IF(OR('Schritt 2a Wärmeverbr. Kat. 1-4'!D361="",M361="",N361=""),"",$N361/VLOOKUP('Schritt 2a Wärmeverbr. Kat. 1-4'!D361,Gebäudekat.!$C$6:$E$72,3,FALSE)-1),"")</f>
        <v/>
      </c>
      <c r="P361" t="str">
        <f>IFERROR(VLOOKUP('Schritt 2b Stromverbr. Kat. 1-4'!$C361,Gebäudekat.!$C$6:$G$72,5,FALSE),"")</f>
        <v/>
      </c>
      <c r="Q361" t="str">
        <f>IF('Schritt 2b Stromverbr. Kat. 1-4'!L361&lt;&gt;"",1,"")</f>
        <v/>
      </c>
      <c r="R361" t="str">
        <f t="shared" si="12"/>
        <v/>
      </c>
    </row>
    <row r="362" spans="1:18" x14ac:dyDescent="0.25">
      <c r="A362" s="433">
        <f>'Schritt 2a Wärmeverbr. Kat. 1-4'!A362</f>
        <v>353</v>
      </c>
      <c r="B362" s="8" t="str">
        <f>IF('Schritt 2a Wärmeverbr. Kat. 1-4'!C362=0,"",'Schritt 2a Wärmeverbr. Kat. 1-4'!C362)</f>
        <v/>
      </c>
      <c r="C362" s="434" t="str">
        <f>IF('Schritt 2a Wärmeverbr. Kat. 1-4'!D362=0,"",'Schritt 2a Wärmeverbr. Kat. 1-4'!D362)</f>
        <v/>
      </c>
      <c r="D362" s="424"/>
      <c r="E362" s="61"/>
      <c r="F362" s="503"/>
      <c r="G362" s="425"/>
      <c r="H362" s="424"/>
      <c r="I362" s="55"/>
      <c r="J362" s="108"/>
      <c r="K362" s="108"/>
      <c r="L362" s="132"/>
      <c r="M362" s="142" t="str">
        <f t="shared" si="13"/>
        <v/>
      </c>
      <c r="N362" s="145" t="str">
        <f>IFERROR(IF(B362&lt;&gt;"",M362/IF(OR('Schritt 2a Wärmeverbr. Kat. 1-4'!D362="Bad - Freibad &lt; 1000 m2 Beckenfläche",'Schritt 2a Wärmeverbr. Kat. 1-4'!D362="Bad - Freibad 1000-2000 m2 Beckenfläche",'Schritt 2a Wärmeverbr. Kat. 1-4'!D362="Bad - Freibad &gt;2000 m2 Beckenfläche"),'Schritt 2a Wärmeverbr. Kat. 1-4'!G362,'Schritt 2a Wärmeverbr. Kat. 1-4'!F362),""),"")</f>
        <v/>
      </c>
      <c r="O362" s="101" t="str">
        <f>IFERROR(IF(OR('Schritt 2a Wärmeverbr. Kat. 1-4'!D362="",M362="",N362=""),"",$N362/VLOOKUP('Schritt 2a Wärmeverbr. Kat. 1-4'!D362,Gebäudekat.!$C$6:$E$72,3,FALSE)-1),"")</f>
        <v/>
      </c>
      <c r="P362" t="str">
        <f>IFERROR(VLOOKUP('Schritt 2b Stromverbr. Kat. 1-4'!$C362,Gebäudekat.!$C$6:$G$72,5,FALSE),"")</f>
        <v/>
      </c>
      <c r="Q362" t="str">
        <f>IF('Schritt 2b Stromverbr. Kat. 1-4'!L362&lt;&gt;"",1,"")</f>
        <v/>
      </c>
      <c r="R362" t="str">
        <f t="shared" si="12"/>
        <v/>
      </c>
    </row>
    <row r="363" spans="1:18" x14ac:dyDescent="0.25">
      <c r="A363" s="433">
        <f>'Schritt 2a Wärmeverbr. Kat. 1-4'!A363</f>
        <v>354</v>
      </c>
      <c r="B363" s="8" t="str">
        <f>IF('Schritt 2a Wärmeverbr. Kat. 1-4'!C363=0,"",'Schritt 2a Wärmeverbr. Kat. 1-4'!C363)</f>
        <v/>
      </c>
      <c r="C363" s="434" t="str">
        <f>IF('Schritt 2a Wärmeverbr. Kat. 1-4'!D363=0,"",'Schritt 2a Wärmeverbr. Kat. 1-4'!D363)</f>
        <v/>
      </c>
      <c r="D363" s="424"/>
      <c r="E363" s="61"/>
      <c r="F363" s="503"/>
      <c r="G363" s="425"/>
      <c r="H363" s="424"/>
      <c r="I363" s="55"/>
      <c r="J363" s="108"/>
      <c r="K363" s="108"/>
      <c r="L363" s="132"/>
      <c r="M363" s="142" t="str">
        <f t="shared" si="13"/>
        <v/>
      </c>
      <c r="N363" s="145" t="str">
        <f>IFERROR(IF(B363&lt;&gt;"",M363/IF(OR('Schritt 2a Wärmeverbr. Kat. 1-4'!D363="Bad - Freibad &lt; 1000 m2 Beckenfläche",'Schritt 2a Wärmeverbr. Kat. 1-4'!D363="Bad - Freibad 1000-2000 m2 Beckenfläche",'Schritt 2a Wärmeverbr. Kat. 1-4'!D363="Bad - Freibad &gt;2000 m2 Beckenfläche"),'Schritt 2a Wärmeverbr. Kat. 1-4'!G363,'Schritt 2a Wärmeverbr. Kat. 1-4'!F363),""),"")</f>
        <v/>
      </c>
      <c r="O363" s="101" t="str">
        <f>IFERROR(IF(OR('Schritt 2a Wärmeverbr. Kat. 1-4'!D363="",M363="",N363=""),"",$N363/VLOOKUP('Schritt 2a Wärmeverbr. Kat. 1-4'!D363,Gebäudekat.!$C$6:$E$72,3,FALSE)-1),"")</f>
        <v/>
      </c>
      <c r="P363" t="str">
        <f>IFERROR(VLOOKUP('Schritt 2b Stromverbr. Kat. 1-4'!$C363,Gebäudekat.!$C$6:$G$72,5,FALSE),"")</f>
        <v/>
      </c>
      <c r="Q363" t="str">
        <f>IF('Schritt 2b Stromverbr. Kat. 1-4'!L363&lt;&gt;"",1,"")</f>
        <v/>
      </c>
      <c r="R363" t="str">
        <f t="shared" si="12"/>
        <v/>
      </c>
    </row>
    <row r="364" spans="1:18" x14ac:dyDescent="0.25">
      <c r="A364" s="433">
        <f>'Schritt 2a Wärmeverbr. Kat. 1-4'!A364</f>
        <v>355</v>
      </c>
      <c r="B364" s="8" t="str">
        <f>IF('Schritt 2a Wärmeverbr. Kat. 1-4'!C364=0,"",'Schritt 2a Wärmeverbr. Kat. 1-4'!C364)</f>
        <v/>
      </c>
      <c r="C364" s="434" t="str">
        <f>IF('Schritt 2a Wärmeverbr. Kat. 1-4'!D364=0,"",'Schritt 2a Wärmeverbr. Kat. 1-4'!D364)</f>
        <v/>
      </c>
      <c r="D364" s="424"/>
      <c r="E364" s="61"/>
      <c r="F364" s="503"/>
      <c r="G364" s="425"/>
      <c r="H364" s="424"/>
      <c r="I364" s="55"/>
      <c r="J364" s="108"/>
      <c r="K364" s="108"/>
      <c r="L364" s="132"/>
      <c r="M364" s="142" t="str">
        <f t="shared" si="13"/>
        <v/>
      </c>
      <c r="N364" s="145" t="str">
        <f>IFERROR(IF(B364&lt;&gt;"",M364/IF(OR('Schritt 2a Wärmeverbr. Kat. 1-4'!D364="Bad - Freibad &lt; 1000 m2 Beckenfläche",'Schritt 2a Wärmeverbr. Kat. 1-4'!D364="Bad - Freibad 1000-2000 m2 Beckenfläche",'Schritt 2a Wärmeverbr. Kat. 1-4'!D364="Bad - Freibad &gt;2000 m2 Beckenfläche"),'Schritt 2a Wärmeverbr. Kat. 1-4'!G364,'Schritt 2a Wärmeverbr. Kat. 1-4'!F364),""),"")</f>
        <v/>
      </c>
      <c r="O364" s="101" t="str">
        <f>IFERROR(IF(OR('Schritt 2a Wärmeverbr. Kat. 1-4'!D364="",M364="",N364=""),"",$N364/VLOOKUP('Schritt 2a Wärmeverbr. Kat. 1-4'!D364,Gebäudekat.!$C$6:$E$72,3,FALSE)-1),"")</f>
        <v/>
      </c>
      <c r="P364" t="str">
        <f>IFERROR(VLOOKUP('Schritt 2b Stromverbr. Kat. 1-4'!$C364,Gebäudekat.!$C$6:$G$72,5,FALSE),"")</f>
        <v/>
      </c>
      <c r="Q364" t="str">
        <f>IF('Schritt 2b Stromverbr. Kat. 1-4'!L364&lt;&gt;"",1,"")</f>
        <v/>
      </c>
      <c r="R364" t="str">
        <f t="shared" si="12"/>
        <v/>
      </c>
    </row>
    <row r="365" spans="1:18" x14ac:dyDescent="0.25">
      <c r="A365" s="433">
        <f>'Schritt 2a Wärmeverbr. Kat. 1-4'!A365</f>
        <v>356</v>
      </c>
      <c r="B365" s="8" t="str">
        <f>IF('Schritt 2a Wärmeverbr. Kat. 1-4'!C365=0,"",'Schritt 2a Wärmeverbr. Kat. 1-4'!C365)</f>
        <v/>
      </c>
      <c r="C365" s="434" t="str">
        <f>IF('Schritt 2a Wärmeverbr. Kat. 1-4'!D365=0,"",'Schritt 2a Wärmeverbr. Kat. 1-4'!D365)</f>
        <v/>
      </c>
      <c r="D365" s="424"/>
      <c r="E365" s="61"/>
      <c r="F365" s="503"/>
      <c r="G365" s="425"/>
      <c r="H365" s="424"/>
      <c r="I365" s="55"/>
      <c r="J365" s="108"/>
      <c r="K365" s="108"/>
      <c r="L365" s="132"/>
      <c r="M365" s="142" t="str">
        <f t="shared" si="13"/>
        <v/>
      </c>
      <c r="N365" s="145" t="str">
        <f>IFERROR(IF(B365&lt;&gt;"",M365/IF(OR('Schritt 2a Wärmeverbr. Kat. 1-4'!D365="Bad - Freibad &lt; 1000 m2 Beckenfläche",'Schritt 2a Wärmeverbr. Kat. 1-4'!D365="Bad - Freibad 1000-2000 m2 Beckenfläche",'Schritt 2a Wärmeverbr. Kat. 1-4'!D365="Bad - Freibad &gt;2000 m2 Beckenfläche"),'Schritt 2a Wärmeverbr. Kat. 1-4'!G365,'Schritt 2a Wärmeverbr. Kat. 1-4'!F365),""),"")</f>
        <v/>
      </c>
      <c r="O365" s="101" t="str">
        <f>IFERROR(IF(OR('Schritt 2a Wärmeverbr. Kat. 1-4'!D365="",M365="",N365=""),"",$N365/VLOOKUP('Schritt 2a Wärmeverbr. Kat. 1-4'!D365,Gebäudekat.!$C$6:$E$72,3,FALSE)-1),"")</f>
        <v/>
      </c>
      <c r="P365" t="str">
        <f>IFERROR(VLOOKUP('Schritt 2b Stromverbr. Kat. 1-4'!$C365,Gebäudekat.!$C$6:$G$72,5,FALSE),"")</f>
        <v/>
      </c>
      <c r="Q365" t="str">
        <f>IF('Schritt 2b Stromverbr. Kat. 1-4'!L365&lt;&gt;"",1,"")</f>
        <v/>
      </c>
      <c r="R365" t="str">
        <f t="shared" si="12"/>
        <v/>
      </c>
    </row>
    <row r="366" spans="1:18" x14ac:dyDescent="0.25">
      <c r="A366" s="433">
        <f>'Schritt 2a Wärmeverbr. Kat. 1-4'!A366</f>
        <v>357</v>
      </c>
      <c r="B366" s="8" t="str">
        <f>IF('Schritt 2a Wärmeverbr. Kat. 1-4'!C366=0,"",'Schritt 2a Wärmeverbr. Kat. 1-4'!C366)</f>
        <v/>
      </c>
      <c r="C366" s="434" t="str">
        <f>IF('Schritt 2a Wärmeverbr. Kat. 1-4'!D366=0,"",'Schritt 2a Wärmeverbr. Kat. 1-4'!D366)</f>
        <v/>
      </c>
      <c r="D366" s="424"/>
      <c r="E366" s="61"/>
      <c r="F366" s="503"/>
      <c r="G366" s="425"/>
      <c r="H366" s="424"/>
      <c r="I366" s="55"/>
      <c r="J366" s="108"/>
      <c r="K366" s="108"/>
      <c r="L366" s="132"/>
      <c r="M366" s="142" t="str">
        <f t="shared" si="13"/>
        <v/>
      </c>
      <c r="N366" s="145" t="str">
        <f>IFERROR(IF(B366&lt;&gt;"",M366/IF(OR('Schritt 2a Wärmeverbr. Kat. 1-4'!D366="Bad - Freibad &lt; 1000 m2 Beckenfläche",'Schritt 2a Wärmeverbr. Kat. 1-4'!D366="Bad - Freibad 1000-2000 m2 Beckenfläche",'Schritt 2a Wärmeverbr. Kat. 1-4'!D366="Bad - Freibad &gt;2000 m2 Beckenfläche"),'Schritt 2a Wärmeverbr. Kat. 1-4'!G366,'Schritt 2a Wärmeverbr. Kat. 1-4'!F366),""),"")</f>
        <v/>
      </c>
      <c r="O366" s="101" t="str">
        <f>IFERROR(IF(OR('Schritt 2a Wärmeverbr. Kat. 1-4'!D366="",M366="",N366=""),"",$N366/VLOOKUP('Schritt 2a Wärmeverbr. Kat. 1-4'!D366,Gebäudekat.!$C$6:$E$72,3,FALSE)-1),"")</f>
        <v/>
      </c>
      <c r="P366" t="str">
        <f>IFERROR(VLOOKUP('Schritt 2b Stromverbr. Kat. 1-4'!$C366,Gebäudekat.!$C$6:$G$72,5,FALSE),"")</f>
        <v/>
      </c>
      <c r="Q366" t="str">
        <f>IF('Schritt 2b Stromverbr. Kat. 1-4'!L366&lt;&gt;"",1,"")</f>
        <v/>
      </c>
      <c r="R366" t="str">
        <f t="shared" si="12"/>
        <v/>
      </c>
    </row>
    <row r="367" spans="1:18" x14ac:dyDescent="0.25">
      <c r="A367" s="433">
        <f>'Schritt 2a Wärmeverbr. Kat. 1-4'!A367</f>
        <v>358</v>
      </c>
      <c r="B367" s="8" t="str">
        <f>IF('Schritt 2a Wärmeverbr. Kat. 1-4'!C367=0,"",'Schritt 2a Wärmeverbr. Kat. 1-4'!C367)</f>
        <v/>
      </c>
      <c r="C367" s="434" t="str">
        <f>IF('Schritt 2a Wärmeverbr. Kat. 1-4'!D367=0,"",'Schritt 2a Wärmeverbr. Kat. 1-4'!D367)</f>
        <v/>
      </c>
      <c r="D367" s="424"/>
      <c r="E367" s="61"/>
      <c r="F367" s="503"/>
      <c r="G367" s="425"/>
      <c r="H367" s="424"/>
      <c r="I367" s="55"/>
      <c r="J367" s="108"/>
      <c r="K367" s="108"/>
      <c r="L367" s="132"/>
      <c r="M367" s="142" t="str">
        <f t="shared" si="13"/>
        <v/>
      </c>
      <c r="N367" s="145" t="str">
        <f>IFERROR(IF(B367&lt;&gt;"",M367/IF(OR('Schritt 2a Wärmeverbr. Kat. 1-4'!D367="Bad - Freibad &lt; 1000 m2 Beckenfläche",'Schritt 2a Wärmeverbr. Kat. 1-4'!D367="Bad - Freibad 1000-2000 m2 Beckenfläche",'Schritt 2a Wärmeverbr. Kat. 1-4'!D367="Bad - Freibad &gt;2000 m2 Beckenfläche"),'Schritt 2a Wärmeverbr. Kat. 1-4'!G367,'Schritt 2a Wärmeverbr. Kat. 1-4'!F367),""),"")</f>
        <v/>
      </c>
      <c r="O367" s="101" t="str">
        <f>IFERROR(IF(OR('Schritt 2a Wärmeverbr. Kat. 1-4'!D367="",M367="",N367=""),"",$N367/VLOOKUP('Schritt 2a Wärmeverbr. Kat. 1-4'!D367,Gebäudekat.!$C$6:$E$72,3,FALSE)-1),"")</f>
        <v/>
      </c>
      <c r="P367" t="str">
        <f>IFERROR(VLOOKUP('Schritt 2b Stromverbr. Kat. 1-4'!$C367,Gebäudekat.!$C$6:$G$72,5,FALSE),"")</f>
        <v/>
      </c>
      <c r="Q367" t="str">
        <f>IF('Schritt 2b Stromverbr. Kat. 1-4'!L367&lt;&gt;"",1,"")</f>
        <v/>
      </c>
      <c r="R367" t="str">
        <f t="shared" si="12"/>
        <v/>
      </c>
    </row>
    <row r="368" spans="1:18" x14ac:dyDescent="0.25">
      <c r="A368" s="433">
        <f>'Schritt 2a Wärmeverbr. Kat. 1-4'!A368</f>
        <v>359</v>
      </c>
      <c r="B368" s="8" t="str">
        <f>IF('Schritt 2a Wärmeverbr. Kat. 1-4'!C368=0,"",'Schritt 2a Wärmeverbr. Kat. 1-4'!C368)</f>
        <v/>
      </c>
      <c r="C368" s="434" t="str">
        <f>IF('Schritt 2a Wärmeverbr. Kat. 1-4'!D368=0,"",'Schritt 2a Wärmeverbr. Kat. 1-4'!D368)</f>
        <v/>
      </c>
      <c r="D368" s="424"/>
      <c r="E368" s="61"/>
      <c r="F368" s="503"/>
      <c r="G368" s="425"/>
      <c r="H368" s="424"/>
      <c r="I368" s="55"/>
      <c r="J368" s="108"/>
      <c r="K368" s="108"/>
      <c r="L368" s="132"/>
      <c r="M368" s="142" t="str">
        <f t="shared" si="13"/>
        <v/>
      </c>
      <c r="N368" s="145" t="str">
        <f>IFERROR(IF(B368&lt;&gt;"",M368/IF(OR('Schritt 2a Wärmeverbr. Kat. 1-4'!D368="Bad - Freibad &lt; 1000 m2 Beckenfläche",'Schritt 2a Wärmeverbr. Kat. 1-4'!D368="Bad - Freibad 1000-2000 m2 Beckenfläche",'Schritt 2a Wärmeverbr. Kat. 1-4'!D368="Bad - Freibad &gt;2000 m2 Beckenfläche"),'Schritt 2a Wärmeverbr. Kat. 1-4'!G368,'Schritt 2a Wärmeverbr. Kat. 1-4'!F368),""),"")</f>
        <v/>
      </c>
      <c r="O368" s="101" t="str">
        <f>IFERROR(IF(OR('Schritt 2a Wärmeverbr. Kat. 1-4'!D368="",M368="",N368=""),"",$N368/VLOOKUP('Schritt 2a Wärmeverbr. Kat. 1-4'!D368,Gebäudekat.!$C$6:$E$72,3,FALSE)-1),"")</f>
        <v/>
      </c>
      <c r="P368" t="str">
        <f>IFERROR(VLOOKUP('Schritt 2b Stromverbr. Kat. 1-4'!$C368,Gebäudekat.!$C$6:$G$72,5,FALSE),"")</f>
        <v/>
      </c>
      <c r="Q368" t="str">
        <f>IF('Schritt 2b Stromverbr. Kat. 1-4'!L368&lt;&gt;"",1,"")</f>
        <v/>
      </c>
      <c r="R368" t="str">
        <f t="shared" si="12"/>
        <v/>
      </c>
    </row>
    <row r="369" spans="1:18" x14ac:dyDescent="0.25">
      <c r="A369" s="433">
        <f>'Schritt 2a Wärmeverbr. Kat. 1-4'!A369</f>
        <v>360</v>
      </c>
      <c r="B369" s="8" t="str">
        <f>IF('Schritt 2a Wärmeverbr. Kat. 1-4'!C369=0,"",'Schritt 2a Wärmeverbr. Kat. 1-4'!C369)</f>
        <v/>
      </c>
      <c r="C369" s="434" t="str">
        <f>IF('Schritt 2a Wärmeverbr. Kat. 1-4'!D369=0,"",'Schritt 2a Wärmeverbr. Kat. 1-4'!D369)</f>
        <v/>
      </c>
      <c r="D369" s="424"/>
      <c r="E369" s="61"/>
      <c r="F369" s="503"/>
      <c r="G369" s="425"/>
      <c r="H369" s="424"/>
      <c r="I369" s="55"/>
      <c r="J369" s="108"/>
      <c r="K369" s="108"/>
      <c r="L369" s="132"/>
      <c r="M369" s="142" t="str">
        <f t="shared" si="13"/>
        <v/>
      </c>
      <c r="N369" s="145" t="str">
        <f>IFERROR(IF(B369&lt;&gt;"",M369/IF(OR('Schritt 2a Wärmeverbr. Kat. 1-4'!D369="Bad - Freibad &lt; 1000 m2 Beckenfläche",'Schritt 2a Wärmeverbr. Kat. 1-4'!D369="Bad - Freibad 1000-2000 m2 Beckenfläche",'Schritt 2a Wärmeverbr. Kat. 1-4'!D369="Bad - Freibad &gt;2000 m2 Beckenfläche"),'Schritt 2a Wärmeverbr. Kat. 1-4'!G369,'Schritt 2a Wärmeverbr. Kat. 1-4'!F369),""),"")</f>
        <v/>
      </c>
      <c r="O369" s="101" t="str">
        <f>IFERROR(IF(OR('Schritt 2a Wärmeverbr. Kat. 1-4'!D369="",M369="",N369=""),"",$N369/VLOOKUP('Schritt 2a Wärmeverbr. Kat. 1-4'!D369,Gebäudekat.!$C$6:$E$72,3,FALSE)-1),"")</f>
        <v/>
      </c>
      <c r="P369" t="str">
        <f>IFERROR(VLOOKUP('Schritt 2b Stromverbr. Kat. 1-4'!$C369,Gebäudekat.!$C$6:$G$72,5,FALSE),"")</f>
        <v/>
      </c>
      <c r="Q369" t="str">
        <f>IF('Schritt 2b Stromverbr. Kat. 1-4'!L369&lt;&gt;"",1,"")</f>
        <v/>
      </c>
      <c r="R369" t="str">
        <f t="shared" si="12"/>
        <v/>
      </c>
    </row>
    <row r="370" spans="1:18" x14ac:dyDescent="0.25">
      <c r="A370" s="433">
        <f>'Schritt 2a Wärmeverbr. Kat. 1-4'!A370</f>
        <v>361</v>
      </c>
      <c r="B370" s="8" t="str">
        <f>IF('Schritt 2a Wärmeverbr. Kat. 1-4'!C370=0,"",'Schritt 2a Wärmeverbr. Kat. 1-4'!C370)</f>
        <v/>
      </c>
      <c r="C370" s="434" t="str">
        <f>IF('Schritt 2a Wärmeverbr. Kat. 1-4'!D370=0,"",'Schritt 2a Wärmeverbr. Kat. 1-4'!D370)</f>
        <v/>
      </c>
      <c r="D370" s="424"/>
      <c r="E370" s="61"/>
      <c r="F370" s="503"/>
      <c r="G370" s="425"/>
      <c r="H370" s="424"/>
      <c r="I370" s="55"/>
      <c r="J370" s="108"/>
      <c r="K370" s="108"/>
      <c r="L370" s="132"/>
      <c r="M370" s="142" t="str">
        <f t="shared" si="13"/>
        <v/>
      </c>
      <c r="N370" s="145" t="str">
        <f>IFERROR(IF(B370&lt;&gt;"",M370/IF(OR('Schritt 2a Wärmeverbr. Kat. 1-4'!D370="Bad - Freibad &lt; 1000 m2 Beckenfläche",'Schritt 2a Wärmeverbr. Kat. 1-4'!D370="Bad - Freibad 1000-2000 m2 Beckenfläche",'Schritt 2a Wärmeverbr. Kat. 1-4'!D370="Bad - Freibad &gt;2000 m2 Beckenfläche"),'Schritt 2a Wärmeverbr. Kat. 1-4'!G370,'Schritt 2a Wärmeverbr. Kat. 1-4'!F370),""),"")</f>
        <v/>
      </c>
      <c r="O370" s="101" t="str">
        <f>IFERROR(IF(OR('Schritt 2a Wärmeverbr. Kat. 1-4'!D370="",M370="",N370=""),"",$N370/VLOOKUP('Schritt 2a Wärmeverbr. Kat. 1-4'!D370,Gebäudekat.!$C$6:$E$72,3,FALSE)-1),"")</f>
        <v/>
      </c>
      <c r="P370" t="str">
        <f>IFERROR(VLOOKUP('Schritt 2b Stromverbr. Kat. 1-4'!$C370,Gebäudekat.!$C$6:$G$72,5,FALSE),"")</f>
        <v/>
      </c>
      <c r="Q370" t="str">
        <f>IF('Schritt 2b Stromverbr. Kat. 1-4'!L370&lt;&gt;"",1,"")</f>
        <v/>
      </c>
      <c r="R370" t="str">
        <f t="shared" si="12"/>
        <v/>
      </c>
    </row>
    <row r="371" spans="1:18" x14ac:dyDescent="0.25">
      <c r="A371" s="433">
        <f>'Schritt 2a Wärmeverbr. Kat. 1-4'!A371</f>
        <v>362</v>
      </c>
      <c r="B371" s="8" t="str">
        <f>IF('Schritt 2a Wärmeverbr. Kat. 1-4'!C371=0,"",'Schritt 2a Wärmeverbr. Kat. 1-4'!C371)</f>
        <v/>
      </c>
      <c r="C371" s="434" t="str">
        <f>IF('Schritt 2a Wärmeverbr. Kat. 1-4'!D371=0,"",'Schritt 2a Wärmeverbr. Kat. 1-4'!D371)</f>
        <v/>
      </c>
      <c r="D371" s="424"/>
      <c r="E371" s="61"/>
      <c r="F371" s="503"/>
      <c r="G371" s="425"/>
      <c r="H371" s="424"/>
      <c r="I371" s="55"/>
      <c r="J371" s="108"/>
      <c r="K371" s="108"/>
      <c r="L371" s="132"/>
      <c r="M371" s="142" t="str">
        <f t="shared" si="13"/>
        <v/>
      </c>
      <c r="N371" s="145" t="str">
        <f>IFERROR(IF(B371&lt;&gt;"",M371/IF(OR('Schritt 2a Wärmeverbr. Kat. 1-4'!D371="Bad - Freibad &lt; 1000 m2 Beckenfläche",'Schritt 2a Wärmeverbr. Kat. 1-4'!D371="Bad - Freibad 1000-2000 m2 Beckenfläche",'Schritt 2a Wärmeverbr. Kat. 1-4'!D371="Bad - Freibad &gt;2000 m2 Beckenfläche"),'Schritt 2a Wärmeverbr. Kat. 1-4'!G371,'Schritt 2a Wärmeverbr. Kat. 1-4'!F371),""),"")</f>
        <v/>
      </c>
      <c r="O371" s="101" t="str">
        <f>IFERROR(IF(OR('Schritt 2a Wärmeverbr. Kat. 1-4'!D371="",M371="",N371=""),"",$N371/VLOOKUP('Schritt 2a Wärmeverbr. Kat. 1-4'!D371,Gebäudekat.!$C$6:$E$72,3,FALSE)-1),"")</f>
        <v/>
      </c>
      <c r="P371" t="str">
        <f>IFERROR(VLOOKUP('Schritt 2b Stromverbr. Kat. 1-4'!$C371,Gebäudekat.!$C$6:$G$72,5,FALSE),"")</f>
        <v/>
      </c>
      <c r="Q371" t="str">
        <f>IF('Schritt 2b Stromverbr. Kat. 1-4'!L371&lt;&gt;"",1,"")</f>
        <v/>
      </c>
      <c r="R371" t="str">
        <f t="shared" si="12"/>
        <v/>
      </c>
    </row>
    <row r="372" spans="1:18" x14ac:dyDescent="0.25">
      <c r="A372" s="433">
        <f>'Schritt 2a Wärmeverbr. Kat. 1-4'!A372</f>
        <v>363</v>
      </c>
      <c r="B372" s="8" t="str">
        <f>IF('Schritt 2a Wärmeverbr. Kat. 1-4'!C372=0,"",'Schritt 2a Wärmeverbr. Kat. 1-4'!C372)</f>
        <v/>
      </c>
      <c r="C372" s="434" t="str">
        <f>IF('Schritt 2a Wärmeverbr. Kat. 1-4'!D372=0,"",'Schritt 2a Wärmeverbr. Kat. 1-4'!D372)</f>
        <v/>
      </c>
      <c r="D372" s="424"/>
      <c r="E372" s="61"/>
      <c r="F372" s="503"/>
      <c r="G372" s="425"/>
      <c r="H372" s="424"/>
      <c r="I372" s="55"/>
      <c r="J372" s="108"/>
      <c r="K372" s="108"/>
      <c r="L372" s="132"/>
      <c r="M372" s="142" t="str">
        <f t="shared" si="13"/>
        <v/>
      </c>
      <c r="N372" s="145" t="str">
        <f>IFERROR(IF(B372&lt;&gt;"",M372/IF(OR('Schritt 2a Wärmeverbr. Kat. 1-4'!D372="Bad - Freibad &lt; 1000 m2 Beckenfläche",'Schritt 2a Wärmeverbr. Kat. 1-4'!D372="Bad - Freibad 1000-2000 m2 Beckenfläche",'Schritt 2a Wärmeverbr. Kat. 1-4'!D372="Bad - Freibad &gt;2000 m2 Beckenfläche"),'Schritt 2a Wärmeverbr. Kat. 1-4'!G372,'Schritt 2a Wärmeverbr. Kat. 1-4'!F372),""),"")</f>
        <v/>
      </c>
      <c r="O372" s="101" t="str">
        <f>IFERROR(IF(OR('Schritt 2a Wärmeverbr. Kat. 1-4'!D372="",M372="",N372=""),"",$N372/VLOOKUP('Schritt 2a Wärmeverbr. Kat. 1-4'!D372,Gebäudekat.!$C$6:$E$72,3,FALSE)-1),"")</f>
        <v/>
      </c>
      <c r="P372" t="str">
        <f>IFERROR(VLOOKUP('Schritt 2b Stromverbr. Kat. 1-4'!$C372,Gebäudekat.!$C$6:$G$72,5,FALSE),"")</f>
        <v/>
      </c>
      <c r="Q372" t="str">
        <f>IF('Schritt 2b Stromverbr. Kat. 1-4'!L372&lt;&gt;"",1,"")</f>
        <v/>
      </c>
      <c r="R372" t="str">
        <f t="shared" si="12"/>
        <v/>
      </c>
    </row>
    <row r="373" spans="1:18" x14ac:dyDescent="0.25">
      <c r="A373" s="433">
        <f>'Schritt 2a Wärmeverbr. Kat. 1-4'!A373</f>
        <v>364</v>
      </c>
      <c r="B373" s="8" t="str">
        <f>IF('Schritt 2a Wärmeverbr. Kat. 1-4'!C373=0,"",'Schritt 2a Wärmeverbr. Kat. 1-4'!C373)</f>
        <v/>
      </c>
      <c r="C373" s="434" t="str">
        <f>IF('Schritt 2a Wärmeverbr. Kat. 1-4'!D373=0,"",'Schritt 2a Wärmeverbr. Kat. 1-4'!D373)</f>
        <v/>
      </c>
      <c r="D373" s="424"/>
      <c r="E373" s="61"/>
      <c r="F373" s="503"/>
      <c r="G373" s="425"/>
      <c r="H373" s="424"/>
      <c r="I373" s="55"/>
      <c r="J373" s="108"/>
      <c r="K373" s="108"/>
      <c r="L373" s="132"/>
      <c r="M373" s="142" t="str">
        <f t="shared" si="13"/>
        <v/>
      </c>
      <c r="N373" s="145" t="str">
        <f>IFERROR(IF(B373&lt;&gt;"",M373/IF(OR('Schritt 2a Wärmeverbr. Kat. 1-4'!D373="Bad - Freibad &lt; 1000 m2 Beckenfläche",'Schritt 2a Wärmeverbr. Kat. 1-4'!D373="Bad - Freibad 1000-2000 m2 Beckenfläche",'Schritt 2a Wärmeverbr. Kat. 1-4'!D373="Bad - Freibad &gt;2000 m2 Beckenfläche"),'Schritt 2a Wärmeverbr. Kat. 1-4'!G373,'Schritt 2a Wärmeverbr. Kat. 1-4'!F373),""),"")</f>
        <v/>
      </c>
      <c r="O373" s="101" t="str">
        <f>IFERROR(IF(OR('Schritt 2a Wärmeverbr. Kat. 1-4'!D373="",M373="",N373=""),"",$N373/VLOOKUP('Schritt 2a Wärmeverbr. Kat. 1-4'!D373,Gebäudekat.!$C$6:$E$72,3,FALSE)-1),"")</f>
        <v/>
      </c>
      <c r="P373" t="str">
        <f>IFERROR(VLOOKUP('Schritt 2b Stromverbr. Kat. 1-4'!$C373,Gebäudekat.!$C$6:$G$72,5,FALSE),"")</f>
        <v/>
      </c>
      <c r="Q373" t="str">
        <f>IF('Schritt 2b Stromverbr. Kat. 1-4'!L373&lt;&gt;"",1,"")</f>
        <v/>
      </c>
      <c r="R373" t="str">
        <f t="shared" si="12"/>
        <v/>
      </c>
    </row>
    <row r="374" spans="1:18" x14ac:dyDescent="0.25">
      <c r="A374" s="433">
        <f>'Schritt 2a Wärmeverbr. Kat. 1-4'!A374</f>
        <v>365</v>
      </c>
      <c r="B374" s="8" t="str">
        <f>IF('Schritt 2a Wärmeverbr. Kat. 1-4'!C374=0,"",'Schritt 2a Wärmeverbr. Kat. 1-4'!C374)</f>
        <v/>
      </c>
      <c r="C374" s="434" t="str">
        <f>IF('Schritt 2a Wärmeverbr. Kat. 1-4'!D374=0,"",'Schritt 2a Wärmeverbr. Kat. 1-4'!D374)</f>
        <v/>
      </c>
      <c r="D374" s="424"/>
      <c r="E374" s="61"/>
      <c r="F374" s="503"/>
      <c r="G374" s="425"/>
      <c r="H374" s="424"/>
      <c r="I374" s="55"/>
      <c r="J374" s="108"/>
      <c r="K374" s="108"/>
      <c r="L374" s="132"/>
      <c r="M374" s="142" t="str">
        <f t="shared" si="13"/>
        <v/>
      </c>
      <c r="N374" s="145" t="str">
        <f>IFERROR(IF(B374&lt;&gt;"",M374/IF(OR('Schritt 2a Wärmeverbr. Kat. 1-4'!D374="Bad - Freibad &lt; 1000 m2 Beckenfläche",'Schritt 2a Wärmeverbr. Kat. 1-4'!D374="Bad - Freibad 1000-2000 m2 Beckenfläche",'Schritt 2a Wärmeverbr. Kat. 1-4'!D374="Bad - Freibad &gt;2000 m2 Beckenfläche"),'Schritt 2a Wärmeverbr. Kat. 1-4'!G374,'Schritt 2a Wärmeverbr. Kat. 1-4'!F374),""),"")</f>
        <v/>
      </c>
      <c r="O374" s="101" t="str">
        <f>IFERROR(IF(OR('Schritt 2a Wärmeverbr. Kat. 1-4'!D374="",M374="",N374=""),"",$N374/VLOOKUP('Schritt 2a Wärmeverbr. Kat. 1-4'!D374,Gebäudekat.!$C$6:$E$72,3,FALSE)-1),"")</f>
        <v/>
      </c>
      <c r="P374" t="str">
        <f>IFERROR(VLOOKUP('Schritt 2b Stromverbr. Kat. 1-4'!$C374,Gebäudekat.!$C$6:$G$72,5,FALSE),"")</f>
        <v/>
      </c>
      <c r="Q374" t="str">
        <f>IF('Schritt 2b Stromverbr. Kat. 1-4'!L374&lt;&gt;"",1,"")</f>
        <v/>
      </c>
      <c r="R374" t="str">
        <f t="shared" si="12"/>
        <v/>
      </c>
    </row>
    <row r="375" spans="1:18" x14ac:dyDescent="0.25">
      <c r="A375" s="433">
        <f>'Schritt 2a Wärmeverbr. Kat. 1-4'!A375</f>
        <v>366</v>
      </c>
      <c r="B375" s="8" t="str">
        <f>IF('Schritt 2a Wärmeverbr. Kat. 1-4'!C375=0,"",'Schritt 2a Wärmeverbr. Kat. 1-4'!C375)</f>
        <v/>
      </c>
      <c r="C375" s="434" t="str">
        <f>IF('Schritt 2a Wärmeverbr. Kat. 1-4'!D375=0,"",'Schritt 2a Wärmeverbr. Kat. 1-4'!D375)</f>
        <v/>
      </c>
      <c r="D375" s="424"/>
      <c r="E375" s="61"/>
      <c r="F375" s="503"/>
      <c r="G375" s="425"/>
      <c r="H375" s="424"/>
      <c r="I375" s="55"/>
      <c r="J375" s="108"/>
      <c r="K375" s="108"/>
      <c r="L375" s="132"/>
      <c r="M375" s="142" t="str">
        <f t="shared" si="13"/>
        <v/>
      </c>
      <c r="N375" s="145" t="str">
        <f>IFERROR(IF(B375&lt;&gt;"",M375/IF(OR('Schritt 2a Wärmeverbr. Kat. 1-4'!D375="Bad - Freibad &lt; 1000 m2 Beckenfläche",'Schritt 2a Wärmeverbr. Kat. 1-4'!D375="Bad - Freibad 1000-2000 m2 Beckenfläche",'Schritt 2a Wärmeverbr. Kat. 1-4'!D375="Bad - Freibad &gt;2000 m2 Beckenfläche"),'Schritt 2a Wärmeverbr. Kat. 1-4'!G375,'Schritt 2a Wärmeverbr. Kat. 1-4'!F375),""),"")</f>
        <v/>
      </c>
      <c r="O375" s="101" t="str">
        <f>IFERROR(IF(OR('Schritt 2a Wärmeverbr. Kat. 1-4'!D375="",M375="",N375=""),"",$N375/VLOOKUP('Schritt 2a Wärmeverbr. Kat. 1-4'!D375,Gebäudekat.!$C$6:$E$72,3,FALSE)-1),"")</f>
        <v/>
      </c>
      <c r="P375" t="str">
        <f>IFERROR(VLOOKUP('Schritt 2b Stromverbr. Kat. 1-4'!$C375,Gebäudekat.!$C$6:$G$72,5,FALSE),"")</f>
        <v/>
      </c>
      <c r="Q375" t="str">
        <f>IF('Schritt 2b Stromverbr. Kat. 1-4'!L375&lt;&gt;"",1,"")</f>
        <v/>
      </c>
      <c r="R375" t="str">
        <f t="shared" si="12"/>
        <v/>
      </c>
    </row>
    <row r="376" spans="1:18" x14ac:dyDescent="0.25">
      <c r="A376" s="433">
        <f>'Schritt 2a Wärmeverbr. Kat. 1-4'!A376</f>
        <v>367</v>
      </c>
      <c r="B376" s="8" t="str">
        <f>IF('Schritt 2a Wärmeverbr. Kat. 1-4'!C376=0,"",'Schritt 2a Wärmeverbr. Kat. 1-4'!C376)</f>
        <v/>
      </c>
      <c r="C376" s="434" t="str">
        <f>IF('Schritt 2a Wärmeverbr. Kat. 1-4'!D376=0,"",'Schritt 2a Wärmeverbr. Kat. 1-4'!D376)</f>
        <v/>
      </c>
      <c r="D376" s="424"/>
      <c r="E376" s="61"/>
      <c r="F376" s="503"/>
      <c r="G376" s="425"/>
      <c r="H376" s="424"/>
      <c r="I376" s="55"/>
      <c r="J376" s="108"/>
      <c r="K376" s="108"/>
      <c r="L376" s="132"/>
      <c r="M376" s="142" t="str">
        <f t="shared" si="13"/>
        <v/>
      </c>
      <c r="N376" s="145" t="str">
        <f>IFERROR(IF(B376&lt;&gt;"",M376/IF(OR('Schritt 2a Wärmeverbr. Kat. 1-4'!D376="Bad - Freibad &lt; 1000 m2 Beckenfläche",'Schritt 2a Wärmeverbr. Kat. 1-4'!D376="Bad - Freibad 1000-2000 m2 Beckenfläche",'Schritt 2a Wärmeverbr. Kat. 1-4'!D376="Bad - Freibad &gt;2000 m2 Beckenfläche"),'Schritt 2a Wärmeverbr. Kat. 1-4'!G376,'Schritt 2a Wärmeverbr. Kat. 1-4'!F376),""),"")</f>
        <v/>
      </c>
      <c r="O376" s="101" t="str">
        <f>IFERROR(IF(OR('Schritt 2a Wärmeverbr. Kat. 1-4'!D376="",M376="",N376=""),"",$N376/VLOOKUP('Schritt 2a Wärmeverbr. Kat. 1-4'!D376,Gebäudekat.!$C$6:$E$72,3,FALSE)-1),"")</f>
        <v/>
      </c>
      <c r="P376" t="str">
        <f>IFERROR(VLOOKUP('Schritt 2b Stromverbr. Kat. 1-4'!$C376,Gebäudekat.!$C$6:$G$72,5,FALSE),"")</f>
        <v/>
      </c>
      <c r="Q376" t="str">
        <f>IF('Schritt 2b Stromverbr. Kat. 1-4'!L376&lt;&gt;"",1,"")</f>
        <v/>
      </c>
      <c r="R376" t="str">
        <f t="shared" si="12"/>
        <v/>
      </c>
    </row>
    <row r="377" spans="1:18" x14ac:dyDescent="0.25">
      <c r="A377" s="433">
        <f>'Schritt 2a Wärmeverbr. Kat. 1-4'!A377</f>
        <v>368</v>
      </c>
      <c r="B377" s="8" t="str">
        <f>IF('Schritt 2a Wärmeverbr. Kat. 1-4'!C377=0,"",'Schritt 2a Wärmeverbr. Kat. 1-4'!C377)</f>
        <v/>
      </c>
      <c r="C377" s="434" t="str">
        <f>IF('Schritt 2a Wärmeverbr. Kat. 1-4'!D377=0,"",'Schritt 2a Wärmeverbr. Kat. 1-4'!D377)</f>
        <v/>
      </c>
      <c r="D377" s="424"/>
      <c r="E377" s="61"/>
      <c r="F377" s="503"/>
      <c r="G377" s="425"/>
      <c r="H377" s="424"/>
      <c r="I377" s="55"/>
      <c r="J377" s="108"/>
      <c r="K377" s="108"/>
      <c r="L377" s="132"/>
      <c r="M377" s="142" t="str">
        <f t="shared" si="13"/>
        <v/>
      </c>
      <c r="N377" s="145" t="str">
        <f>IFERROR(IF(B377&lt;&gt;"",M377/IF(OR('Schritt 2a Wärmeverbr. Kat. 1-4'!D377="Bad - Freibad &lt; 1000 m2 Beckenfläche",'Schritt 2a Wärmeverbr. Kat. 1-4'!D377="Bad - Freibad 1000-2000 m2 Beckenfläche",'Schritt 2a Wärmeverbr. Kat. 1-4'!D377="Bad - Freibad &gt;2000 m2 Beckenfläche"),'Schritt 2a Wärmeverbr. Kat. 1-4'!G377,'Schritt 2a Wärmeverbr. Kat. 1-4'!F377),""),"")</f>
        <v/>
      </c>
      <c r="O377" s="101" t="str">
        <f>IFERROR(IF(OR('Schritt 2a Wärmeverbr. Kat. 1-4'!D377="",M377="",N377=""),"",$N377/VLOOKUP('Schritt 2a Wärmeverbr. Kat. 1-4'!D377,Gebäudekat.!$C$6:$E$72,3,FALSE)-1),"")</f>
        <v/>
      </c>
      <c r="P377" t="str">
        <f>IFERROR(VLOOKUP('Schritt 2b Stromverbr. Kat. 1-4'!$C377,Gebäudekat.!$C$6:$G$72,5,FALSE),"")</f>
        <v/>
      </c>
      <c r="Q377" t="str">
        <f>IF('Schritt 2b Stromverbr. Kat. 1-4'!L377&lt;&gt;"",1,"")</f>
        <v/>
      </c>
      <c r="R377" t="str">
        <f t="shared" si="12"/>
        <v/>
      </c>
    </row>
    <row r="378" spans="1:18" x14ac:dyDescent="0.25">
      <c r="A378" s="433">
        <f>'Schritt 2a Wärmeverbr. Kat. 1-4'!A378</f>
        <v>369</v>
      </c>
      <c r="B378" s="8" t="str">
        <f>IF('Schritt 2a Wärmeverbr. Kat. 1-4'!C378=0,"",'Schritt 2a Wärmeverbr. Kat. 1-4'!C378)</f>
        <v/>
      </c>
      <c r="C378" s="434" t="str">
        <f>IF('Schritt 2a Wärmeverbr. Kat. 1-4'!D378=0,"",'Schritt 2a Wärmeverbr. Kat. 1-4'!D378)</f>
        <v/>
      </c>
      <c r="D378" s="424"/>
      <c r="E378" s="61"/>
      <c r="F378" s="503"/>
      <c r="G378" s="425"/>
      <c r="H378" s="424"/>
      <c r="I378" s="55"/>
      <c r="J378" s="108"/>
      <c r="K378" s="108"/>
      <c r="L378" s="132"/>
      <c r="M378" s="142" t="str">
        <f t="shared" si="13"/>
        <v/>
      </c>
      <c r="N378" s="145" t="str">
        <f>IFERROR(IF(B378&lt;&gt;"",M378/IF(OR('Schritt 2a Wärmeverbr. Kat. 1-4'!D378="Bad - Freibad &lt; 1000 m2 Beckenfläche",'Schritt 2a Wärmeverbr. Kat. 1-4'!D378="Bad - Freibad 1000-2000 m2 Beckenfläche",'Schritt 2a Wärmeverbr. Kat. 1-4'!D378="Bad - Freibad &gt;2000 m2 Beckenfläche"),'Schritt 2a Wärmeverbr. Kat. 1-4'!G378,'Schritt 2a Wärmeverbr. Kat. 1-4'!F378),""),"")</f>
        <v/>
      </c>
      <c r="O378" s="101" t="str">
        <f>IFERROR(IF(OR('Schritt 2a Wärmeverbr. Kat. 1-4'!D378="",M378="",N378=""),"",$N378/VLOOKUP('Schritt 2a Wärmeverbr. Kat. 1-4'!D378,Gebäudekat.!$C$6:$E$72,3,FALSE)-1),"")</f>
        <v/>
      </c>
      <c r="P378" t="str">
        <f>IFERROR(VLOOKUP('Schritt 2b Stromverbr. Kat. 1-4'!$C378,Gebäudekat.!$C$6:$G$72,5,FALSE),"")</f>
        <v/>
      </c>
      <c r="Q378" t="str">
        <f>IF('Schritt 2b Stromverbr. Kat. 1-4'!L378&lt;&gt;"",1,"")</f>
        <v/>
      </c>
      <c r="R378" t="str">
        <f t="shared" si="12"/>
        <v/>
      </c>
    </row>
    <row r="379" spans="1:18" x14ac:dyDescent="0.25">
      <c r="A379" s="433">
        <f>'Schritt 2a Wärmeverbr. Kat. 1-4'!A379</f>
        <v>370</v>
      </c>
      <c r="B379" s="8" t="str">
        <f>IF('Schritt 2a Wärmeverbr. Kat. 1-4'!C379=0,"",'Schritt 2a Wärmeverbr. Kat. 1-4'!C379)</f>
        <v/>
      </c>
      <c r="C379" s="434" t="str">
        <f>IF('Schritt 2a Wärmeverbr. Kat. 1-4'!D379=0,"",'Schritt 2a Wärmeverbr. Kat. 1-4'!D379)</f>
        <v/>
      </c>
      <c r="D379" s="424"/>
      <c r="E379" s="61"/>
      <c r="F379" s="503"/>
      <c r="G379" s="425"/>
      <c r="H379" s="424"/>
      <c r="I379" s="55"/>
      <c r="J379" s="108"/>
      <c r="K379" s="108"/>
      <c r="L379" s="132"/>
      <c r="M379" s="142" t="str">
        <f t="shared" si="13"/>
        <v/>
      </c>
      <c r="N379" s="145" t="str">
        <f>IFERROR(IF(B379&lt;&gt;"",M379/IF(OR('Schritt 2a Wärmeverbr. Kat. 1-4'!D379="Bad - Freibad &lt; 1000 m2 Beckenfläche",'Schritt 2a Wärmeverbr. Kat. 1-4'!D379="Bad - Freibad 1000-2000 m2 Beckenfläche",'Schritt 2a Wärmeverbr. Kat. 1-4'!D379="Bad - Freibad &gt;2000 m2 Beckenfläche"),'Schritt 2a Wärmeverbr. Kat. 1-4'!G379,'Schritt 2a Wärmeverbr. Kat. 1-4'!F379),""),"")</f>
        <v/>
      </c>
      <c r="O379" s="101" t="str">
        <f>IFERROR(IF(OR('Schritt 2a Wärmeverbr. Kat. 1-4'!D379="",M379="",N379=""),"",$N379/VLOOKUP('Schritt 2a Wärmeverbr. Kat. 1-4'!D379,Gebäudekat.!$C$6:$E$72,3,FALSE)-1),"")</f>
        <v/>
      </c>
      <c r="P379" t="str">
        <f>IFERROR(VLOOKUP('Schritt 2b Stromverbr. Kat. 1-4'!$C379,Gebäudekat.!$C$6:$G$72,5,FALSE),"")</f>
        <v/>
      </c>
      <c r="Q379" t="str">
        <f>IF('Schritt 2b Stromverbr. Kat. 1-4'!L379&lt;&gt;"",1,"")</f>
        <v/>
      </c>
      <c r="R379" t="str">
        <f t="shared" si="12"/>
        <v/>
      </c>
    </row>
    <row r="380" spans="1:18" x14ac:dyDescent="0.25">
      <c r="A380" s="433">
        <f>'Schritt 2a Wärmeverbr. Kat. 1-4'!A380</f>
        <v>371</v>
      </c>
      <c r="B380" s="8" t="str">
        <f>IF('Schritt 2a Wärmeverbr. Kat. 1-4'!C380=0,"",'Schritt 2a Wärmeverbr. Kat. 1-4'!C380)</f>
        <v/>
      </c>
      <c r="C380" s="434" t="str">
        <f>IF('Schritt 2a Wärmeverbr. Kat. 1-4'!D380=0,"",'Schritt 2a Wärmeverbr. Kat. 1-4'!D380)</f>
        <v/>
      </c>
      <c r="D380" s="424"/>
      <c r="E380" s="61"/>
      <c r="F380" s="503"/>
      <c r="G380" s="425"/>
      <c r="H380" s="424"/>
      <c r="I380" s="55"/>
      <c r="J380" s="108"/>
      <c r="K380" s="108"/>
      <c r="L380" s="132"/>
      <c r="M380" s="142" t="str">
        <f t="shared" si="13"/>
        <v/>
      </c>
      <c r="N380" s="145" t="str">
        <f>IFERROR(IF(B380&lt;&gt;"",M380/IF(OR('Schritt 2a Wärmeverbr. Kat. 1-4'!D380="Bad - Freibad &lt; 1000 m2 Beckenfläche",'Schritt 2a Wärmeverbr. Kat. 1-4'!D380="Bad - Freibad 1000-2000 m2 Beckenfläche",'Schritt 2a Wärmeverbr. Kat. 1-4'!D380="Bad - Freibad &gt;2000 m2 Beckenfläche"),'Schritt 2a Wärmeverbr. Kat. 1-4'!G380,'Schritt 2a Wärmeverbr. Kat. 1-4'!F380),""),"")</f>
        <v/>
      </c>
      <c r="O380" s="101" t="str">
        <f>IFERROR(IF(OR('Schritt 2a Wärmeverbr. Kat. 1-4'!D380="",M380="",N380=""),"",$N380/VLOOKUP('Schritt 2a Wärmeverbr. Kat. 1-4'!D380,Gebäudekat.!$C$6:$E$72,3,FALSE)-1),"")</f>
        <v/>
      </c>
      <c r="P380" t="str">
        <f>IFERROR(VLOOKUP('Schritt 2b Stromverbr. Kat. 1-4'!$C380,Gebäudekat.!$C$6:$G$72,5,FALSE),"")</f>
        <v/>
      </c>
      <c r="Q380" t="str">
        <f>IF('Schritt 2b Stromverbr. Kat. 1-4'!L380&lt;&gt;"",1,"")</f>
        <v/>
      </c>
      <c r="R380" t="str">
        <f t="shared" si="12"/>
        <v/>
      </c>
    </row>
    <row r="381" spans="1:18" x14ac:dyDescent="0.25">
      <c r="A381" s="433">
        <f>'Schritt 2a Wärmeverbr. Kat. 1-4'!A381</f>
        <v>372</v>
      </c>
      <c r="B381" s="8" t="str">
        <f>IF('Schritt 2a Wärmeverbr. Kat. 1-4'!C381=0,"",'Schritt 2a Wärmeverbr. Kat. 1-4'!C381)</f>
        <v/>
      </c>
      <c r="C381" s="434" t="str">
        <f>IF('Schritt 2a Wärmeverbr. Kat. 1-4'!D381=0,"",'Schritt 2a Wärmeverbr. Kat. 1-4'!D381)</f>
        <v/>
      </c>
      <c r="D381" s="424"/>
      <c r="E381" s="61"/>
      <c r="F381" s="503"/>
      <c r="G381" s="425"/>
      <c r="H381" s="424"/>
      <c r="I381" s="55"/>
      <c r="J381" s="108"/>
      <c r="K381" s="108"/>
      <c r="L381" s="132"/>
      <c r="M381" s="142" t="str">
        <f t="shared" si="13"/>
        <v/>
      </c>
      <c r="N381" s="145" t="str">
        <f>IFERROR(IF(B381&lt;&gt;"",M381/IF(OR('Schritt 2a Wärmeverbr. Kat. 1-4'!D381="Bad - Freibad &lt; 1000 m2 Beckenfläche",'Schritt 2a Wärmeverbr. Kat. 1-4'!D381="Bad - Freibad 1000-2000 m2 Beckenfläche",'Schritt 2a Wärmeverbr. Kat. 1-4'!D381="Bad - Freibad &gt;2000 m2 Beckenfläche"),'Schritt 2a Wärmeverbr. Kat. 1-4'!G381,'Schritt 2a Wärmeverbr. Kat. 1-4'!F381),""),"")</f>
        <v/>
      </c>
      <c r="O381" s="101" t="str">
        <f>IFERROR(IF(OR('Schritt 2a Wärmeverbr. Kat. 1-4'!D381="",M381="",N381=""),"",$N381/VLOOKUP('Schritt 2a Wärmeverbr. Kat. 1-4'!D381,Gebäudekat.!$C$6:$E$72,3,FALSE)-1),"")</f>
        <v/>
      </c>
      <c r="P381" t="str">
        <f>IFERROR(VLOOKUP('Schritt 2b Stromverbr. Kat. 1-4'!$C381,Gebäudekat.!$C$6:$G$72,5,FALSE),"")</f>
        <v/>
      </c>
      <c r="Q381" t="str">
        <f>IF('Schritt 2b Stromverbr. Kat. 1-4'!L381&lt;&gt;"",1,"")</f>
        <v/>
      </c>
      <c r="R381" t="str">
        <f t="shared" si="12"/>
        <v/>
      </c>
    </row>
    <row r="382" spans="1:18" x14ac:dyDescent="0.25">
      <c r="A382" s="433">
        <f>'Schritt 2a Wärmeverbr. Kat. 1-4'!A382</f>
        <v>373</v>
      </c>
      <c r="B382" s="8" t="str">
        <f>IF('Schritt 2a Wärmeverbr. Kat. 1-4'!C382=0,"",'Schritt 2a Wärmeverbr. Kat. 1-4'!C382)</f>
        <v/>
      </c>
      <c r="C382" s="434" t="str">
        <f>IF('Schritt 2a Wärmeverbr. Kat. 1-4'!D382=0,"",'Schritt 2a Wärmeverbr. Kat. 1-4'!D382)</f>
        <v/>
      </c>
      <c r="D382" s="424"/>
      <c r="E382" s="61"/>
      <c r="F382" s="503"/>
      <c r="G382" s="425"/>
      <c r="H382" s="424"/>
      <c r="I382" s="55"/>
      <c r="J382" s="108"/>
      <c r="K382" s="108"/>
      <c r="L382" s="132"/>
      <c r="M382" s="142" t="str">
        <f t="shared" si="13"/>
        <v/>
      </c>
      <c r="N382" s="145" t="str">
        <f>IFERROR(IF(B382&lt;&gt;"",M382/IF(OR('Schritt 2a Wärmeverbr. Kat. 1-4'!D382="Bad - Freibad &lt; 1000 m2 Beckenfläche",'Schritt 2a Wärmeverbr. Kat. 1-4'!D382="Bad - Freibad 1000-2000 m2 Beckenfläche",'Schritt 2a Wärmeverbr. Kat. 1-4'!D382="Bad - Freibad &gt;2000 m2 Beckenfläche"),'Schritt 2a Wärmeverbr. Kat. 1-4'!G382,'Schritt 2a Wärmeverbr. Kat. 1-4'!F382),""),"")</f>
        <v/>
      </c>
      <c r="O382" s="101" t="str">
        <f>IFERROR(IF(OR('Schritt 2a Wärmeverbr. Kat. 1-4'!D382="",M382="",N382=""),"",$N382/VLOOKUP('Schritt 2a Wärmeverbr. Kat. 1-4'!D382,Gebäudekat.!$C$6:$E$72,3,FALSE)-1),"")</f>
        <v/>
      </c>
      <c r="P382" t="str">
        <f>IFERROR(VLOOKUP('Schritt 2b Stromverbr. Kat. 1-4'!$C382,Gebäudekat.!$C$6:$G$72,5,FALSE),"")</f>
        <v/>
      </c>
      <c r="Q382" t="str">
        <f>IF('Schritt 2b Stromverbr. Kat. 1-4'!L382&lt;&gt;"",1,"")</f>
        <v/>
      </c>
      <c r="R382" t="str">
        <f t="shared" si="12"/>
        <v/>
      </c>
    </row>
    <row r="383" spans="1:18" x14ac:dyDescent="0.25">
      <c r="A383" s="433">
        <f>'Schritt 2a Wärmeverbr. Kat. 1-4'!A383</f>
        <v>374</v>
      </c>
      <c r="B383" s="8" t="str">
        <f>IF('Schritt 2a Wärmeverbr. Kat. 1-4'!C383=0,"",'Schritt 2a Wärmeverbr. Kat. 1-4'!C383)</f>
        <v/>
      </c>
      <c r="C383" s="434" t="str">
        <f>IF('Schritt 2a Wärmeverbr. Kat. 1-4'!D383=0,"",'Schritt 2a Wärmeverbr. Kat. 1-4'!D383)</f>
        <v/>
      </c>
      <c r="D383" s="424"/>
      <c r="E383" s="61"/>
      <c r="F383" s="503"/>
      <c r="G383" s="425"/>
      <c r="H383" s="424"/>
      <c r="I383" s="55"/>
      <c r="J383" s="108"/>
      <c r="K383" s="108"/>
      <c r="L383" s="132"/>
      <c r="M383" s="142" t="str">
        <f t="shared" si="13"/>
        <v/>
      </c>
      <c r="N383" s="145" t="str">
        <f>IFERROR(IF(B383&lt;&gt;"",M383/IF(OR('Schritt 2a Wärmeverbr. Kat. 1-4'!D383="Bad - Freibad &lt; 1000 m2 Beckenfläche",'Schritt 2a Wärmeverbr. Kat. 1-4'!D383="Bad - Freibad 1000-2000 m2 Beckenfläche",'Schritt 2a Wärmeverbr. Kat. 1-4'!D383="Bad - Freibad &gt;2000 m2 Beckenfläche"),'Schritt 2a Wärmeverbr. Kat. 1-4'!G383,'Schritt 2a Wärmeverbr. Kat. 1-4'!F383),""),"")</f>
        <v/>
      </c>
      <c r="O383" s="101" t="str">
        <f>IFERROR(IF(OR('Schritt 2a Wärmeverbr. Kat. 1-4'!D383="",M383="",N383=""),"",$N383/VLOOKUP('Schritt 2a Wärmeverbr. Kat. 1-4'!D383,Gebäudekat.!$C$6:$E$72,3,FALSE)-1),"")</f>
        <v/>
      </c>
      <c r="P383" t="str">
        <f>IFERROR(VLOOKUP('Schritt 2b Stromverbr. Kat. 1-4'!$C383,Gebäudekat.!$C$6:$G$72,5,FALSE),"")</f>
        <v/>
      </c>
      <c r="Q383" t="str">
        <f>IF('Schritt 2b Stromverbr. Kat. 1-4'!L383&lt;&gt;"",1,"")</f>
        <v/>
      </c>
      <c r="R383" t="str">
        <f t="shared" si="12"/>
        <v/>
      </c>
    </row>
    <row r="384" spans="1:18" x14ac:dyDescent="0.25">
      <c r="A384" s="433">
        <f>'Schritt 2a Wärmeverbr. Kat. 1-4'!A384</f>
        <v>375</v>
      </c>
      <c r="B384" s="8" t="str">
        <f>IF('Schritt 2a Wärmeverbr. Kat. 1-4'!C384=0,"",'Schritt 2a Wärmeverbr. Kat. 1-4'!C384)</f>
        <v/>
      </c>
      <c r="C384" s="434" t="str">
        <f>IF('Schritt 2a Wärmeverbr. Kat. 1-4'!D384=0,"",'Schritt 2a Wärmeverbr. Kat. 1-4'!D384)</f>
        <v/>
      </c>
      <c r="D384" s="424"/>
      <c r="E384" s="61"/>
      <c r="F384" s="503"/>
      <c r="G384" s="425"/>
      <c r="H384" s="424"/>
      <c r="I384" s="55"/>
      <c r="J384" s="108"/>
      <c r="K384" s="108"/>
      <c r="L384" s="132"/>
      <c r="M384" s="142" t="str">
        <f t="shared" si="13"/>
        <v/>
      </c>
      <c r="N384" s="145" t="str">
        <f>IFERROR(IF(B384&lt;&gt;"",M384/IF(OR('Schritt 2a Wärmeverbr. Kat. 1-4'!D384="Bad - Freibad &lt; 1000 m2 Beckenfläche",'Schritt 2a Wärmeverbr. Kat. 1-4'!D384="Bad - Freibad 1000-2000 m2 Beckenfläche",'Schritt 2a Wärmeverbr. Kat. 1-4'!D384="Bad - Freibad &gt;2000 m2 Beckenfläche"),'Schritt 2a Wärmeverbr. Kat. 1-4'!G384,'Schritt 2a Wärmeverbr. Kat. 1-4'!F384),""),"")</f>
        <v/>
      </c>
      <c r="O384" s="101" t="str">
        <f>IFERROR(IF(OR('Schritt 2a Wärmeverbr. Kat. 1-4'!D384="",M384="",N384=""),"",$N384/VLOOKUP('Schritt 2a Wärmeverbr. Kat. 1-4'!D384,Gebäudekat.!$C$6:$E$72,3,FALSE)-1),"")</f>
        <v/>
      </c>
      <c r="P384" t="str">
        <f>IFERROR(VLOOKUP('Schritt 2b Stromverbr. Kat. 1-4'!$C384,Gebäudekat.!$C$6:$G$72,5,FALSE),"")</f>
        <v/>
      </c>
      <c r="Q384" t="str">
        <f>IF('Schritt 2b Stromverbr. Kat. 1-4'!L384&lt;&gt;"",1,"")</f>
        <v/>
      </c>
      <c r="R384" t="str">
        <f t="shared" si="12"/>
        <v/>
      </c>
    </row>
    <row r="385" spans="1:18" x14ac:dyDescent="0.25">
      <c r="A385" s="433">
        <f>'Schritt 2a Wärmeverbr. Kat. 1-4'!A385</f>
        <v>376</v>
      </c>
      <c r="B385" s="8" t="str">
        <f>IF('Schritt 2a Wärmeverbr. Kat. 1-4'!C385=0,"",'Schritt 2a Wärmeverbr. Kat. 1-4'!C385)</f>
        <v/>
      </c>
      <c r="C385" s="434" t="str">
        <f>IF('Schritt 2a Wärmeverbr. Kat. 1-4'!D385=0,"",'Schritt 2a Wärmeverbr. Kat. 1-4'!D385)</f>
        <v/>
      </c>
      <c r="D385" s="424"/>
      <c r="E385" s="61"/>
      <c r="F385" s="503"/>
      <c r="G385" s="425"/>
      <c r="H385" s="424"/>
      <c r="I385" s="55"/>
      <c r="J385" s="108"/>
      <c r="K385" s="108"/>
      <c r="L385" s="132"/>
      <c r="M385" s="142" t="str">
        <f t="shared" si="13"/>
        <v/>
      </c>
      <c r="N385" s="145" t="str">
        <f>IFERROR(IF(B385&lt;&gt;"",M385/IF(OR('Schritt 2a Wärmeverbr. Kat. 1-4'!D385="Bad - Freibad &lt; 1000 m2 Beckenfläche",'Schritt 2a Wärmeverbr. Kat. 1-4'!D385="Bad - Freibad 1000-2000 m2 Beckenfläche",'Schritt 2a Wärmeverbr. Kat. 1-4'!D385="Bad - Freibad &gt;2000 m2 Beckenfläche"),'Schritt 2a Wärmeverbr. Kat. 1-4'!G385,'Schritt 2a Wärmeverbr. Kat. 1-4'!F385),""),"")</f>
        <v/>
      </c>
      <c r="O385" s="101" t="str">
        <f>IFERROR(IF(OR('Schritt 2a Wärmeverbr. Kat. 1-4'!D385="",M385="",N385=""),"",$N385/VLOOKUP('Schritt 2a Wärmeverbr. Kat. 1-4'!D385,Gebäudekat.!$C$6:$E$72,3,FALSE)-1),"")</f>
        <v/>
      </c>
      <c r="P385" t="str">
        <f>IFERROR(VLOOKUP('Schritt 2b Stromverbr. Kat. 1-4'!$C385,Gebäudekat.!$C$6:$G$72,5,FALSE),"")</f>
        <v/>
      </c>
      <c r="Q385" t="str">
        <f>IF('Schritt 2b Stromverbr. Kat. 1-4'!L385&lt;&gt;"",1,"")</f>
        <v/>
      </c>
      <c r="R385" t="str">
        <f t="shared" si="12"/>
        <v/>
      </c>
    </row>
    <row r="386" spans="1:18" x14ac:dyDescent="0.25">
      <c r="A386" s="433">
        <f>'Schritt 2a Wärmeverbr. Kat. 1-4'!A386</f>
        <v>377</v>
      </c>
      <c r="B386" s="8" t="str">
        <f>IF('Schritt 2a Wärmeverbr. Kat. 1-4'!C386=0,"",'Schritt 2a Wärmeverbr. Kat. 1-4'!C386)</f>
        <v/>
      </c>
      <c r="C386" s="434" t="str">
        <f>IF('Schritt 2a Wärmeverbr. Kat. 1-4'!D386=0,"",'Schritt 2a Wärmeverbr. Kat. 1-4'!D386)</f>
        <v/>
      </c>
      <c r="D386" s="424"/>
      <c r="E386" s="61"/>
      <c r="F386" s="503"/>
      <c r="G386" s="425"/>
      <c r="H386" s="424"/>
      <c r="I386" s="55"/>
      <c r="J386" s="108"/>
      <c r="K386" s="108"/>
      <c r="L386" s="132"/>
      <c r="M386" s="142" t="str">
        <f t="shared" si="13"/>
        <v/>
      </c>
      <c r="N386" s="145" t="str">
        <f>IFERROR(IF(B386&lt;&gt;"",M386/IF(OR('Schritt 2a Wärmeverbr. Kat. 1-4'!D386="Bad - Freibad &lt; 1000 m2 Beckenfläche",'Schritt 2a Wärmeverbr. Kat. 1-4'!D386="Bad - Freibad 1000-2000 m2 Beckenfläche",'Schritt 2a Wärmeverbr. Kat. 1-4'!D386="Bad - Freibad &gt;2000 m2 Beckenfläche"),'Schritt 2a Wärmeverbr. Kat. 1-4'!G386,'Schritt 2a Wärmeverbr. Kat. 1-4'!F386),""),"")</f>
        <v/>
      </c>
      <c r="O386" s="101" t="str">
        <f>IFERROR(IF(OR('Schritt 2a Wärmeverbr. Kat. 1-4'!D386="",M386="",N386=""),"",$N386/VLOOKUP('Schritt 2a Wärmeverbr. Kat. 1-4'!D386,Gebäudekat.!$C$6:$E$72,3,FALSE)-1),"")</f>
        <v/>
      </c>
      <c r="P386" t="str">
        <f>IFERROR(VLOOKUP('Schritt 2b Stromverbr. Kat. 1-4'!$C386,Gebäudekat.!$C$6:$G$72,5,FALSE),"")</f>
        <v/>
      </c>
      <c r="Q386" t="str">
        <f>IF('Schritt 2b Stromverbr. Kat. 1-4'!L386&lt;&gt;"",1,"")</f>
        <v/>
      </c>
      <c r="R386" t="str">
        <f t="shared" si="12"/>
        <v/>
      </c>
    </row>
    <row r="387" spans="1:18" x14ac:dyDescent="0.25">
      <c r="A387" s="433">
        <f>'Schritt 2a Wärmeverbr. Kat. 1-4'!A387</f>
        <v>378</v>
      </c>
      <c r="B387" s="8" t="str">
        <f>IF('Schritt 2a Wärmeverbr. Kat. 1-4'!C387=0,"",'Schritt 2a Wärmeverbr. Kat. 1-4'!C387)</f>
        <v/>
      </c>
      <c r="C387" s="434" t="str">
        <f>IF('Schritt 2a Wärmeverbr. Kat. 1-4'!D387=0,"",'Schritt 2a Wärmeverbr. Kat. 1-4'!D387)</f>
        <v/>
      </c>
      <c r="D387" s="424"/>
      <c r="E387" s="61"/>
      <c r="F387" s="503"/>
      <c r="G387" s="425"/>
      <c r="H387" s="424"/>
      <c r="I387" s="55"/>
      <c r="J387" s="108"/>
      <c r="K387" s="108"/>
      <c r="L387" s="132"/>
      <c r="M387" s="142" t="str">
        <f t="shared" si="13"/>
        <v/>
      </c>
      <c r="N387" s="145" t="str">
        <f>IFERROR(IF(B387&lt;&gt;"",M387/IF(OR('Schritt 2a Wärmeverbr. Kat. 1-4'!D387="Bad - Freibad &lt; 1000 m2 Beckenfläche",'Schritt 2a Wärmeverbr. Kat. 1-4'!D387="Bad - Freibad 1000-2000 m2 Beckenfläche",'Schritt 2a Wärmeverbr. Kat. 1-4'!D387="Bad - Freibad &gt;2000 m2 Beckenfläche"),'Schritt 2a Wärmeverbr. Kat. 1-4'!G387,'Schritt 2a Wärmeverbr. Kat. 1-4'!F387),""),"")</f>
        <v/>
      </c>
      <c r="O387" s="101" t="str">
        <f>IFERROR(IF(OR('Schritt 2a Wärmeverbr. Kat. 1-4'!D387="",M387="",N387=""),"",$N387/VLOOKUP('Schritt 2a Wärmeverbr. Kat. 1-4'!D387,Gebäudekat.!$C$6:$E$72,3,FALSE)-1),"")</f>
        <v/>
      </c>
      <c r="P387" t="str">
        <f>IFERROR(VLOOKUP('Schritt 2b Stromverbr. Kat. 1-4'!$C387,Gebäudekat.!$C$6:$G$72,5,FALSE),"")</f>
        <v/>
      </c>
      <c r="Q387" t="str">
        <f>IF('Schritt 2b Stromverbr. Kat. 1-4'!L387&lt;&gt;"",1,"")</f>
        <v/>
      </c>
      <c r="R387" t="str">
        <f t="shared" si="12"/>
        <v/>
      </c>
    </row>
    <row r="388" spans="1:18" x14ac:dyDescent="0.25">
      <c r="A388" s="433">
        <f>'Schritt 2a Wärmeverbr. Kat. 1-4'!A388</f>
        <v>379</v>
      </c>
      <c r="B388" s="8" t="str">
        <f>IF('Schritt 2a Wärmeverbr. Kat. 1-4'!C388=0,"",'Schritt 2a Wärmeverbr. Kat. 1-4'!C388)</f>
        <v/>
      </c>
      <c r="C388" s="434" t="str">
        <f>IF('Schritt 2a Wärmeverbr. Kat. 1-4'!D388=0,"",'Schritt 2a Wärmeverbr. Kat. 1-4'!D388)</f>
        <v/>
      </c>
      <c r="D388" s="424"/>
      <c r="E388" s="61"/>
      <c r="F388" s="503"/>
      <c r="G388" s="425"/>
      <c r="H388" s="424"/>
      <c r="I388" s="55"/>
      <c r="J388" s="108"/>
      <c r="K388" s="108"/>
      <c r="L388" s="132"/>
      <c r="M388" s="142" t="str">
        <f t="shared" si="13"/>
        <v/>
      </c>
      <c r="N388" s="145" t="str">
        <f>IFERROR(IF(B388&lt;&gt;"",M388/IF(OR('Schritt 2a Wärmeverbr. Kat. 1-4'!D388="Bad - Freibad &lt; 1000 m2 Beckenfläche",'Schritt 2a Wärmeverbr. Kat. 1-4'!D388="Bad - Freibad 1000-2000 m2 Beckenfläche",'Schritt 2a Wärmeverbr. Kat. 1-4'!D388="Bad - Freibad &gt;2000 m2 Beckenfläche"),'Schritt 2a Wärmeverbr. Kat. 1-4'!G388,'Schritt 2a Wärmeverbr. Kat. 1-4'!F388),""),"")</f>
        <v/>
      </c>
      <c r="O388" s="101" t="str">
        <f>IFERROR(IF(OR('Schritt 2a Wärmeverbr. Kat. 1-4'!D388="",M388="",N388=""),"",$N388/VLOOKUP('Schritt 2a Wärmeverbr. Kat. 1-4'!D388,Gebäudekat.!$C$6:$E$72,3,FALSE)-1),"")</f>
        <v/>
      </c>
      <c r="P388" t="str">
        <f>IFERROR(VLOOKUP('Schritt 2b Stromverbr. Kat. 1-4'!$C388,Gebäudekat.!$C$6:$G$72,5,FALSE),"")</f>
        <v/>
      </c>
      <c r="Q388" t="str">
        <f>IF('Schritt 2b Stromverbr. Kat. 1-4'!L388&lt;&gt;"",1,"")</f>
        <v/>
      </c>
      <c r="R388" t="str">
        <f t="shared" si="12"/>
        <v/>
      </c>
    </row>
    <row r="389" spans="1:18" x14ac:dyDescent="0.25">
      <c r="A389" s="433">
        <f>'Schritt 2a Wärmeverbr. Kat. 1-4'!A389</f>
        <v>380</v>
      </c>
      <c r="B389" s="8" t="str">
        <f>IF('Schritt 2a Wärmeverbr. Kat. 1-4'!C389=0,"",'Schritt 2a Wärmeverbr. Kat. 1-4'!C389)</f>
        <v/>
      </c>
      <c r="C389" s="434" t="str">
        <f>IF('Schritt 2a Wärmeverbr. Kat. 1-4'!D389=0,"",'Schritt 2a Wärmeverbr. Kat. 1-4'!D389)</f>
        <v/>
      </c>
      <c r="D389" s="424"/>
      <c r="E389" s="61"/>
      <c r="F389" s="503"/>
      <c r="G389" s="425"/>
      <c r="H389" s="424"/>
      <c r="I389" s="55"/>
      <c r="J389" s="108"/>
      <c r="K389" s="108"/>
      <c r="L389" s="132"/>
      <c r="M389" s="142" t="str">
        <f t="shared" si="13"/>
        <v/>
      </c>
      <c r="N389" s="145" t="str">
        <f>IFERROR(IF(B389&lt;&gt;"",M389/IF(OR('Schritt 2a Wärmeverbr. Kat. 1-4'!D389="Bad - Freibad &lt; 1000 m2 Beckenfläche",'Schritt 2a Wärmeverbr. Kat. 1-4'!D389="Bad - Freibad 1000-2000 m2 Beckenfläche",'Schritt 2a Wärmeverbr. Kat. 1-4'!D389="Bad - Freibad &gt;2000 m2 Beckenfläche"),'Schritt 2a Wärmeverbr. Kat. 1-4'!G389,'Schritt 2a Wärmeverbr. Kat. 1-4'!F389),""),"")</f>
        <v/>
      </c>
      <c r="O389" s="101" t="str">
        <f>IFERROR(IF(OR('Schritt 2a Wärmeverbr. Kat. 1-4'!D389="",M389="",N389=""),"",$N389/VLOOKUP('Schritt 2a Wärmeverbr. Kat. 1-4'!D389,Gebäudekat.!$C$6:$E$72,3,FALSE)-1),"")</f>
        <v/>
      </c>
      <c r="P389" t="str">
        <f>IFERROR(VLOOKUP('Schritt 2b Stromverbr. Kat. 1-4'!$C389,Gebäudekat.!$C$6:$G$72,5,FALSE),"")</f>
        <v/>
      </c>
      <c r="Q389" t="str">
        <f>IF('Schritt 2b Stromverbr. Kat. 1-4'!L389&lt;&gt;"",1,"")</f>
        <v/>
      </c>
      <c r="R389" t="str">
        <f t="shared" si="12"/>
        <v/>
      </c>
    </row>
    <row r="390" spans="1:18" x14ac:dyDescent="0.25">
      <c r="A390" s="433">
        <f>'Schritt 2a Wärmeverbr. Kat. 1-4'!A390</f>
        <v>381</v>
      </c>
      <c r="B390" s="8" t="str">
        <f>IF('Schritt 2a Wärmeverbr. Kat. 1-4'!C390=0,"",'Schritt 2a Wärmeverbr. Kat. 1-4'!C390)</f>
        <v/>
      </c>
      <c r="C390" s="434" t="str">
        <f>IF('Schritt 2a Wärmeverbr. Kat. 1-4'!D390=0,"",'Schritt 2a Wärmeverbr. Kat. 1-4'!D390)</f>
        <v/>
      </c>
      <c r="D390" s="424"/>
      <c r="E390" s="61"/>
      <c r="F390" s="503"/>
      <c r="G390" s="425"/>
      <c r="H390" s="424"/>
      <c r="I390" s="55"/>
      <c r="J390" s="108"/>
      <c r="K390" s="108"/>
      <c r="L390" s="132"/>
      <c r="M390" s="142" t="str">
        <f t="shared" si="13"/>
        <v/>
      </c>
      <c r="N390" s="145" t="str">
        <f>IFERROR(IF(B390&lt;&gt;"",M390/IF(OR('Schritt 2a Wärmeverbr. Kat. 1-4'!D390="Bad - Freibad &lt; 1000 m2 Beckenfläche",'Schritt 2a Wärmeverbr. Kat. 1-4'!D390="Bad - Freibad 1000-2000 m2 Beckenfläche",'Schritt 2a Wärmeverbr. Kat. 1-4'!D390="Bad - Freibad &gt;2000 m2 Beckenfläche"),'Schritt 2a Wärmeverbr. Kat. 1-4'!G390,'Schritt 2a Wärmeverbr. Kat. 1-4'!F390),""),"")</f>
        <v/>
      </c>
      <c r="O390" s="101" t="str">
        <f>IFERROR(IF(OR('Schritt 2a Wärmeverbr. Kat. 1-4'!D390="",M390="",N390=""),"",$N390/VLOOKUP('Schritt 2a Wärmeverbr. Kat. 1-4'!D390,Gebäudekat.!$C$6:$E$72,3,FALSE)-1),"")</f>
        <v/>
      </c>
      <c r="P390" t="str">
        <f>IFERROR(VLOOKUP('Schritt 2b Stromverbr. Kat. 1-4'!$C390,Gebäudekat.!$C$6:$G$72,5,FALSE),"")</f>
        <v/>
      </c>
      <c r="Q390" t="str">
        <f>IF('Schritt 2b Stromverbr. Kat. 1-4'!L390&lt;&gt;"",1,"")</f>
        <v/>
      </c>
      <c r="R390" t="str">
        <f t="shared" si="12"/>
        <v/>
      </c>
    </row>
    <row r="391" spans="1:18" x14ac:dyDescent="0.25">
      <c r="A391" s="433">
        <f>'Schritt 2a Wärmeverbr. Kat. 1-4'!A391</f>
        <v>382</v>
      </c>
      <c r="B391" s="8" t="str">
        <f>IF('Schritt 2a Wärmeverbr. Kat. 1-4'!C391=0,"",'Schritt 2a Wärmeverbr. Kat. 1-4'!C391)</f>
        <v/>
      </c>
      <c r="C391" s="434" t="str">
        <f>IF('Schritt 2a Wärmeverbr. Kat. 1-4'!D391=0,"",'Schritt 2a Wärmeverbr. Kat. 1-4'!D391)</f>
        <v/>
      </c>
      <c r="D391" s="424"/>
      <c r="E391" s="61"/>
      <c r="F391" s="503"/>
      <c r="G391" s="425"/>
      <c r="H391" s="424"/>
      <c r="I391" s="55"/>
      <c r="J391" s="108"/>
      <c r="K391" s="108"/>
      <c r="L391" s="132"/>
      <c r="M391" s="142" t="str">
        <f t="shared" si="13"/>
        <v/>
      </c>
      <c r="N391" s="145" t="str">
        <f>IFERROR(IF(B391&lt;&gt;"",M391/IF(OR('Schritt 2a Wärmeverbr. Kat. 1-4'!D391="Bad - Freibad &lt; 1000 m2 Beckenfläche",'Schritt 2a Wärmeverbr. Kat. 1-4'!D391="Bad - Freibad 1000-2000 m2 Beckenfläche",'Schritt 2a Wärmeverbr. Kat. 1-4'!D391="Bad - Freibad &gt;2000 m2 Beckenfläche"),'Schritt 2a Wärmeverbr. Kat. 1-4'!G391,'Schritt 2a Wärmeverbr. Kat. 1-4'!F391),""),"")</f>
        <v/>
      </c>
      <c r="O391" s="101" t="str">
        <f>IFERROR(IF(OR('Schritt 2a Wärmeverbr. Kat. 1-4'!D391="",M391="",N391=""),"",$N391/VLOOKUP('Schritt 2a Wärmeverbr. Kat. 1-4'!D391,Gebäudekat.!$C$6:$E$72,3,FALSE)-1),"")</f>
        <v/>
      </c>
      <c r="P391" t="str">
        <f>IFERROR(VLOOKUP('Schritt 2b Stromverbr. Kat. 1-4'!$C391,Gebäudekat.!$C$6:$G$72,5,FALSE),"")</f>
        <v/>
      </c>
      <c r="Q391" t="str">
        <f>IF('Schritt 2b Stromverbr. Kat. 1-4'!L391&lt;&gt;"",1,"")</f>
        <v/>
      </c>
      <c r="R391" t="str">
        <f t="shared" si="12"/>
        <v/>
      </c>
    </row>
    <row r="392" spans="1:18" x14ac:dyDescent="0.25">
      <c r="A392" s="433">
        <f>'Schritt 2a Wärmeverbr. Kat. 1-4'!A392</f>
        <v>383</v>
      </c>
      <c r="B392" s="8" t="str">
        <f>IF('Schritt 2a Wärmeverbr. Kat. 1-4'!C392=0,"",'Schritt 2a Wärmeverbr. Kat. 1-4'!C392)</f>
        <v/>
      </c>
      <c r="C392" s="434" t="str">
        <f>IF('Schritt 2a Wärmeverbr. Kat. 1-4'!D392=0,"",'Schritt 2a Wärmeverbr. Kat. 1-4'!D392)</f>
        <v/>
      </c>
      <c r="D392" s="424"/>
      <c r="E392" s="61"/>
      <c r="F392" s="503"/>
      <c r="G392" s="425"/>
      <c r="H392" s="424"/>
      <c r="I392" s="55"/>
      <c r="J392" s="108"/>
      <c r="K392" s="108"/>
      <c r="L392" s="132"/>
      <c r="M392" s="142" t="str">
        <f t="shared" si="13"/>
        <v/>
      </c>
      <c r="N392" s="145" t="str">
        <f>IFERROR(IF(B392&lt;&gt;"",M392/IF(OR('Schritt 2a Wärmeverbr. Kat. 1-4'!D392="Bad - Freibad &lt; 1000 m2 Beckenfläche",'Schritt 2a Wärmeverbr. Kat. 1-4'!D392="Bad - Freibad 1000-2000 m2 Beckenfläche",'Schritt 2a Wärmeverbr. Kat. 1-4'!D392="Bad - Freibad &gt;2000 m2 Beckenfläche"),'Schritt 2a Wärmeverbr. Kat. 1-4'!G392,'Schritt 2a Wärmeverbr. Kat. 1-4'!F392),""),"")</f>
        <v/>
      </c>
      <c r="O392" s="101" t="str">
        <f>IFERROR(IF(OR('Schritt 2a Wärmeverbr. Kat. 1-4'!D392="",M392="",N392=""),"",$N392/VLOOKUP('Schritt 2a Wärmeverbr. Kat. 1-4'!D392,Gebäudekat.!$C$6:$E$72,3,FALSE)-1),"")</f>
        <v/>
      </c>
      <c r="P392" t="str">
        <f>IFERROR(VLOOKUP('Schritt 2b Stromverbr. Kat. 1-4'!$C392,Gebäudekat.!$C$6:$G$72,5,FALSE),"")</f>
        <v/>
      </c>
      <c r="Q392" t="str">
        <f>IF('Schritt 2b Stromverbr. Kat. 1-4'!L392&lt;&gt;"",1,"")</f>
        <v/>
      </c>
      <c r="R392" t="str">
        <f t="shared" si="12"/>
        <v/>
      </c>
    </row>
    <row r="393" spans="1:18" x14ac:dyDescent="0.25">
      <c r="A393" s="433">
        <f>'Schritt 2a Wärmeverbr. Kat. 1-4'!A393</f>
        <v>384</v>
      </c>
      <c r="B393" s="8" t="str">
        <f>IF('Schritt 2a Wärmeverbr. Kat. 1-4'!C393=0,"",'Schritt 2a Wärmeverbr. Kat. 1-4'!C393)</f>
        <v/>
      </c>
      <c r="C393" s="434" t="str">
        <f>IF('Schritt 2a Wärmeverbr. Kat. 1-4'!D393=0,"",'Schritt 2a Wärmeverbr. Kat. 1-4'!D393)</f>
        <v/>
      </c>
      <c r="D393" s="424"/>
      <c r="E393" s="61"/>
      <c r="F393" s="503"/>
      <c r="G393" s="425"/>
      <c r="H393" s="424"/>
      <c r="I393" s="55"/>
      <c r="J393" s="108"/>
      <c r="K393" s="108"/>
      <c r="L393" s="132"/>
      <c r="M393" s="142" t="str">
        <f t="shared" si="13"/>
        <v/>
      </c>
      <c r="N393" s="145" t="str">
        <f>IFERROR(IF(B393&lt;&gt;"",M393/IF(OR('Schritt 2a Wärmeverbr. Kat. 1-4'!D393="Bad - Freibad &lt; 1000 m2 Beckenfläche",'Schritt 2a Wärmeverbr. Kat. 1-4'!D393="Bad - Freibad 1000-2000 m2 Beckenfläche",'Schritt 2a Wärmeverbr. Kat. 1-4'!D393="Bad - Freibad &gt;2000 m2 Beckenfläche"),'Schritt 2a Wärmeverbr. Kat. 1-4'!G393,'Schritt 2a Wärmeverbr. Kat. 1-4'!F393),""),"")</f>
        <v/>
      </c>
      <c r="O393" s="101" t="str">
        <f>IFERROR(IF(OR('Schritt 2a Wärmeverbr. Kat. 1-4'!D393="",M393="",N393=""),"",$N393/VLOOKUP('Schritt 2a Wärmeverbr. Kat. 1-4'!D393,Gebäudekat.!$C$6:$E$72,3,FALSE)-1),"")</f>
        <v/>
      </c>
      <c r="P393" t="str">
        <f>IFERROR(VLOOKUP('Schritt 2b Stromverbr. Kat. 1-4'!$C393,Gebäudekat.!$C$6:$G$72,5,FALSE),"")</f>
        <v/>
      </c>
      <c r="Q393" t="str">
        <f>IF('Schritt 2b Stromverbr. Kat. 1-4'!L393&lt;&gt;"",1,"")</f>
        <v/>
      </c>
      <c r="R393" t="str">
        <f t="shared" si="12"/>
        <v/>
      </c>
    </row>
    <row r="394" spans="1:18" x14ac:dyDescent="0.25">
      <c r="A394" s="433">
        <f>'Schritt 2a Wärmeverbr. Kat. 1-4'!A394</f>
        <v>385</v>
      </c>
      <c r="B394" s="8" t="str">
        <f>IF('Schritt 2a Wärmeverbr. Kat. 1-4'!C394=0,"",'Schritt 2a Wärmeverbr. Kat. 1-4'!C394)</f>
        <v/>
      </c>
      <c r="C394" s="434" t="str">
        <f>IF('Schritt 2a Wärmeverbr. Kat. 1-4'!D394=0,"",'Schritt 2a Wärmeverbr. Kat. 1-4'!D394)</f>
        <v/>
      </c>
      <c r="D394" s="424"/>
      <c r="E394" s="61"/>
      <c r="F394" s="503"/>
      <c r="G394" s="425"/>
      <c r="H394" s="424"/>
      <c r="I394" s="55"/>
      <c r="J394" s="108"/>
      <c r="K394" s="108"/>
      <c r="L394" s="132"/>
      <c r="M394" s="142" t="str">
        <f t="shared" si="13"/>
        <v/>
      </c>
      <c r="N394" s="145" t="str">
        <f>IFERROR(IF(B394&lt;&gt;"",M394/IF(OR('Schritt 2a Wärmeverbr. Kat. 1-4'!D394="Bad - Freibad &lt; 1000 m2 Beckenfläche",'Schritt 2a Wärmeverbr. Kat. 1-4'!D394="Bad - Freibad 1000-2000 m2 Beckenfläche",'Schritt 2a Wärmeverbr. Kat. 1-4'!D394="Bad - Freibad &gt;2000 m2 Beckenfläche"),'Schritt 2a Wärmeverbr. Kat. 1-4'!G394,'Schritt 2a Wärmeverbr. Kat. 1-4'!F394),""),"")</f>
        <v/>
      </c>
      <c r="O394" s="101" t="str">
        <f>IFERROR(IF(OR('Schritt 2a Wärmeverbr. Kat. 1-4'!D394="",M394="",N394=""),"",$N394/VLOOKUP('Schritt 2a Wärmeverbr. Kat. 1-4'!D394,Gebäudekat.!$C$6:$E$72,3,FALSE)-1),"")</f>
        <v/>
      </c>
      <c r="P394" t="str">
        <f>IFERROR(VLOOKUP('Schritt 2b Stromverbr. Kat. 1-4'!$C394,Gebäudekat.!$C$6:$G$72,5,FALSE),"")</f>
        <v/>
      </c>
      <c r="Q394" t="str">
        <f>IF('Schritt 2b Stromverbr. Kat. 1-4'!L394&lt;&gt;"",1,"")</f>
        <v/>
      </c>
      <c r="R394" t="str">
        <f t="shared" si="12"/>
        <v/>
      </c>
    </row>
    <row r="395" spans="1:18" x14ac:dyDescent="0.25">
      <c r="A395" s="433">
        <f>'Schritt 2a Wärmeverbr. Kat. 1-4'!A395</f>
        <v>386</v>
      </c>
      <c r="B395" s="8" t="str">
        <f>IF('Schritt 2a Wärmeverbr. Kat. 1-4'!C395=0,"",'Schritt 2a Wärmeverbr. Kat. 1-4'!C395)</f>
        <v/>
      </c>
      <c r="C395" s="434" t="str">
        <f>IF('Schritt 2a Wärmeverbr. Kat. 1-4'!D395=0,"",'Schritt 2a Wärmeverbr. Kat. 1-4'!D395)</f>
        <v/>
      </c>
      <c r="D395" s="424"/>
      <c r="E395" s="61"/>
      <c r="F395" s="503"/>
      <c r="G395" s="425"/>
      <c r="H395" s="424"/>
      <c r="I395" s="55"/>
      <c r="J395" s="108"/>
      <c r="K395" s="108"/>
      <c r="L395" s="132"/>
      <c r="M395" s="142" t="str">
        <f t="shared" si="13"/>
        <v/>
      </c>
      <c r="N395" s="145" t="str">
        <f>IFERROR(IF(B395&lt;&gt;"",M395/IF(OR('Schritt 2a Wärmeverbr. Kat. 1-4'!D395="Bad - Freibad &lt; 1000 m2 Beckenfläche",'Schritt 2a Wärmeverbr. Kat. 1-4'!D395="Bad - Freibad 1000-2000 m2 Beckenfläche",'Schritt 2a Wärmeverbr. Kat. 1-4'!D395="Bad - Freibad &gt;2000 m2 Beckenfläche"),'Schritt 2a Wärmeverbr. Kat. 1-4'!G395,'Schritt 2a Wärmeverbr. Kat. 1-4'!F395),""),"")</f>
        <v/>
      </c>
      <c r="O395" s="101" t="str">
        <f>IFERROR(IF(OR('Schritt 2a Wärmeverbr. Kat. 1-4'!D395="",M395="",N395=""),"",$N395/VLOOKUP('Schritt 2a Wärmeverbr. Kat. 1-4'!D395,Gebäudekat.!$C$6:$E$72,3,FALSE)-1),"")</f>
        <v/>
      </c>
      <c r="P395" t="str">
        <f>IFERROR(VLOOKUP('Schritt 2b Stromverbr. Kat. 1-4'!$C395,Gebäudekat.!$C$6:$G$72,5,FALSE),"")</f>
        <v/>
      </c>
      <c r="Q395" t="str">
        <f>IF('Schritt 2b Stromverbr. Kat. 1-4'!L395&lt;&gt;"",1,"")</f>
        <v/>
      </c>
      <c r="R395" t="str">
        <f t="shared" ref="R395:R458" si="14">IFERROR(IF(_xlfn.NUMBERVALUE(O395)&gt;1000%,"Womöglich Fehler bei der Berichterstattung! Bitte nochmal kontrollieren!",""),"")</f>
        <v/>
      </c>
    </row>
    <row r="396" spans="1:18" x14ac:dyDescent="0.25">
      <c r="A396" s="433">
        <f>'Schritt 2a Wärmeverbr. Kat. 1-4'!A396</f>
        <v>387</v>
      </c>
      <c r="B396" s="8" t="str">
        <f>IF('Schritt 2a Wärmeverbr. Kat. 1-4'!C396=0,"",'Schritt 2a Wärmeverbr. Kat. 1-4'!C396)</f>
        <v/>
      </c>
      <c r="C396" s="434" t="str">
        <f>IF('Schritt 2a Wärmeverbr. Kat. 1-4'!D396=0,"",'Schritt 2a Wärmeverbr. Kat. 1-4'!D396)</f>
        <v/>
      </c>
      <c r="D396" s="424"/>
      <c r="E396" s="61"/>
      <c r="F396" s="503"/>
      <c r="G396" s="425"/>
      <c r="H396" s="424"/>
      <c r="I396" s="55"/>
      <c r="J396" s="108"/>
      <c r="K396" s="108"/>
      <c r="L396" s="132"/>
      <c r="M396" s="142" t="str">
        <f t="shared" si="13"/>
        <v/>
      </c>
      <c r="N396" s="145" t="str">
        <f>IFERROR(IF(B396&lt;&gt;"",M396/IF(OR('Schritt 2a Wärmeverbr. Kat. 1-4'!D396="Bad - Freibad &lt; 1000 m2 Beckenfläche",'Schritt 2a Wärmeverbr. Kat. 1-4'!D396="Bad - Freibad 1000-2000 m2 Beckenfläche",'Schritt 2a Wärmeverbr. Kat. 1-4'!D396="Bad - Freibad &gt;2000 m2 Beckenfläche"),'Schritt 2a Wärmeverbr. Kat. 1-4'!G396,'Schritt 2a Wärmeverbr. Kat. 1-4'!F396),""),"")</f>
        <v/>
      </c>
      <c r="O396" s="101" t="str">
        <f>IFERROR(IF(OR('Schritt 2a Wärmeverbr. Kat. 1-4'!D396="",M396="",N396=""),"",$N396/VLOOKUP('Schritt 2a Wärmeverbr. Kat. 1-4'!D396,Gebäudekat.!$C$6:$E$72,3,FALSE)-1),"")</f>
        <v/>
      </c>
      <c r="P396" t="str">
        <f>IFERROR(VLOOKUP('Schritt 2b Stromverbr. Kat. 1-4'!$C396,Gebäudekat.!$C$6:$G$72,5,FALSE),"")</f>
        <v/>
      </c>
      <c r="Q396" t="str">
        <f>IF('Schritt 2b Stromverbr. Kat. 1-4'!L396&lt;&gt;"",1,"")</f>
        <v/>
      </c>
      <c r="R396" t="str">
        <f t="shared" si="14"/>
        <v/>
      </c>
    </row>
    <row r="397" spans="1:18" x14ac:dyDescent="0.25">
      <c r="A397" s="433">
        <f>'Schritt 2a Wärmeverbr. Kat. 1-4'!A397</f>
        <v>388</v>
      </c>
      <c r="B397" s="8" t="str">
        <f>IF('Schritt 2a Wärmeverbr. Kat. 1-4'!C397=0,"",'Schritt 2a Wärmeverbr. Kat. 1-4'!C397)</f>
        <v/>
      </c>
      <c r="C397" s="434" t="str">
        <f>IF('Schritt 2a Wärmeverbr. Kat. 1-4'!D397=0,"",'Schritt 2a Wärmeverbr. Kat. 1-4'!D397)</f>
        <v/>
      </c>
      <c r="D397" s="424"/>
      <c r="E397" s="61"/>
      <c r="F397" s="503"/>
      <c r="G397" s="425"/>
      <c r="H397" s="424"/>
      <c r="I397" s="55"/>
      <c r="J397" s="108"/>
      <c r="K397" s="108"/>
      <c r="L397" s="132"/>
      <c r="M397" s="142" t="str">
        <f t="shared" ref="M397:M460" si="15">IFERROR(IF(AND(F397="",L397=""),"",F397+L397), "Angaben fehlen")</f>
        <v/>
      </c>
      <c r="N397" s="145" t="str">
        <f>IFERROR(IF(B397&lt;&gt;"",M397/IF(OR('Schritt 2a Wärmeverbr. Kat. 1-4'!D397="Bad - Freibad &lt; 1000 m2 Beckenfläche",'Schritt 2a Wärmeverbr. Kat. 1-4'!D397="Bad - Freibad 1000-2000 m2 Beckenfläche",'Schritt 2a Wärmeverbr. Kat. 1-4'!D397="Bad - Freibad &gt;2000 m2 Beckenfläche"),'Schritt 2a Wärmeverbr. Kat. 1-4'!G397,'Schritt 2a Wärmeverbr. Kat. 1-4'!F397),""),"")</f>
        <v/>
      </c>
      <c r="O397" s="101" t="str">
        <f>IFERROR(IF(OR('Schritt 2a Wärmeverbr. Kat. 1-4'!D397="",M397="",N397=""),"",$N397/VLOOKUP('Schritt 2a Wärmeverbr. Kat. 1-4'!D397,Gebäudekat.!$C$6:$E$72,3,FALSE)-1),"")</f>
        <v/>
      </c>
      <c r="P397" t="str">
        <f>IFERROR(VLOOKUP('Schritt 2b Stromverbr. Kat. 1-4'!$C397,Gebäudekat.!$C$6:$G$72,5,FALSE),"")</f>
        <v/>
      </c>
      <c r="Q397" t="str">
        <f>IF('Schritt 2b Stromverbr. Kat. 1-4'!L397&lt;&gt;"",1,"")</f>
        <v/>
      </c>
      <c r="R397" t="str">
        <f t="shared" si="14"/>
        <v/>
      </c>
    </row>
    <row r="398" spans="1:18" x14ac:dyDescent="0.25">
      <c r="A398" s="433">
        <f>'Schritt 2a Wärmeverbr. Kat. 1-4'!A398</f>
        <v>389</v>
      </c>
      <c r="B398" s="8" t="str">
        <f>IF('Schritt 2a Wärmeverbr. Kat. 1-4'!C398=0,"",'Schritt 2a Wärmeverbr. Kat. 1-4'!C398)</f>
        <v/>
      </c>
      <c r="C398" s="434" t="str">
        <f>IF('Schritt 2a Wärmeverbr. Kat. 1-4'!D398=0,"",'Schritt 2a Wärmeverbr. Kat. 1-4'!D398)</f>
        <v/>
      </c>
      <c r="D398" s="424"/>
      <c r="E398" s="61"/>
      <c r="F398" s="503"/>
      <c r="G398" s="425"/>
      <c r="H398" s="424"/>
      <c r="I398" s="55"/>
      <c r="J398" s="108"/>
      <c r="K398" s="108"/>
      <c r="L398" s="132"/>
      <c r="M398" s="142" t="str">
        <f t="shared" si="15"/>
        <v/>
      </c>
      <c r="N398" s="145" t="str">
        <f>IFERROR(IF(B398&lt;&gt;"",M398/IF(OR('Schritt 2a Wärmeverbr. Kat. 1-4'!D398="Bad - Freibad &lt; 1000 m2 Beckenfläche",'Schritt 2a Wärmeverbr. Kat. 1-4'!D398="Bad - Freibad 1000-2000 m2 Beckenfläche",'Schritt 2a Wärmeverbr. Kat. 1-4'!D398="Bad - Freibad &gt;2000 m2 Beckenfläche"),'Schritt 2a Wärmeverbr. Kat. 1-4'!G398,'Schritt 2a Wärmeverbr. Kat. 1-4'!F398),""),"")</f>
        <v/>
      </c>
      <c r="O398" s="101" t="str">
        <f>IFERROR(IF(OR('Schritt 2a Wärmeverbr. Kat. 1-4'!D398="",M398="",N398=""),"",$N398/VLOOKUP('Schritt 2a Wärmeverbr. Kat. 1-4'!D398,Gebäudekat.!$C$6:$E$72,3,FALSE)-1),"")</f>
        <v/>
      </c>
      <c r="P398" t="str">
        <f>IFERROR(VLOOKUP('Schritt 2b Stromverbr. Kat. 1-4'!$C398,Gebäudekat.!$C$6:$G$72,5,FALSE),"")</f>
        <v/>
      </c>
      <c r="Q398" t="str">
        <f>IF('Schritt 2b Stromverbr. Kat. 1-4'!L398&lt;&gt;"",1,"")</f>
        <v/>
      </c>
      <c r="R398" t="str">
        <f t="shared" si="14"/>
        <v/>
      </c>
    </row>
    <row r="399" spans="1:18" x14ac:dyDescent="0.25">
      <c r="A399" s="433">
        <f>'Schritt 2a Wärmeverbr. Kat. 1-4'!A399</f>
        <v>390</v>
      </c>
      <c r="B399" s="8" t="str">
        <f>IF('Schritt 2a Wärmeverbr. Kat. 1-4'!C399=0,"",'Schritt 2a Wärmeverbr. Kat. 1-4'!C399)</f>
        <v/>
      </c>
      <c r="C399" s="434" t="str">
        <f>IF('Schritt 2a Wärmeverbr. Kat. 1-4'!D399=0,"",'Schritt 2a Wärmeverbr. Kat. 1-4'!D399)</f>
        <v/>
      </c>
      <c r="D399" s="424"/>
      <c r="E399" s="61"/>
      <c r="F399" s="503"/>
      <c r="G399" s="425"/>
      <c r="H399" s="424"/>
      <c r="I399" s="55"/>
      <c r="J399" s="108"/>
      <c r="K399" s="108"/>
      <c r="L399" s="132"/>
      <c r="M399" s="142" t="str">
        <f t="shared" si="15"/>
        <v/>
      </c>
      <c r="N399" s="145" t="str">
        <f>IFERROR(IF(B399&lt;&gt;"",M399/IF(OR('Schritt 2a Wärmeverbr. Kat. 1-4'!D399="Bad - Freibad &lt; 1000 m2 Beckenfläche",'Schritt 2a Wärmeverbr. Kat. 1-4'!D399="Bad - Freibad 1000-2000 m2 Beckenfläche",'Schritt 2a Wärmeverbr. Kat. 1-4'!D399="Bad - Freibad &gt;2000 m2 Beckenfläche"),'Schritt 2a Wärmeverbr. Kat. 1-4'!G399,'Schritt 2a Wärmeverbr. Kat. 1-4'!F399),""),"")</f>
        <v/>
      </c>
      <c r="O399" s="101" t="str">
        <f>IFERROR(IF(OR('Schritt 2a Wärmeverbr. Kat. 1-4'!D399="",M399="",N399=""),"",$N399/VLOOKUP('Schritt 2a Wärmeverbr. Kat. 1-4'!D399,Gebäudekat.!$C$6:$E$72,3,FALSE)-1),"")</f>
        <v/>
      </c>
      <c r="P399" t="str">
        <f>IFERROR(VLOOKUP('Schritt 2b Stromverbr. Kat. 1-4'!$C399,Gebäudekat.!$C$6:$G$72,5,FALSE),"")</f>
        <v/>
      </c>
      <c r="Q399" t="str">
        <f>IF('Schritt 2b Stromverbr. Kat. 1-4'!L399&lt;&gt;"",1,"")</f>
        <v/>
      </c>
      <c r="R399" t="str">
        <f t="shared" si="14"/>
        <v/>
      </c>
    </row>
    <row r="400" spans="1:18" x14ac:dyDescent="0.25">
      <c r="A400" s="433">
        <f>'Schritt 2a Wärmeverbr. Kat. 1-4'!A400</f>
        <v>391</v>
      </c>
      <c r="B400" s="8" t="str">
        <f>IF('Schritt 2a Wärmeverbr. Kat. 1-4'!C400=0,"",'Schritt 2a Wärmeverbr. Kat. 1-4'!C400)</f>
        <v/>
      </c>
      <c r="C400" s="434" t="str">
        <f>IF('Schritt 2a Wärmeverbr. Kat. 1-4'!D400=0,"",'Schritt 2a Wärmeverbr. Kat. 1-4'!D400)</f>
        <v/>
      </c>
      <c r="D400" s="424"/>
      <c r="E400" s="61"/>
      <c r="F400" s="503"/>
      <c r="G400" s="425"/>
      <c r="H400" s="424"/>
      <c r="I400" s="55"/>
      <c r="J400" s="108"/>
      <c r="K400" s="108"/>
      <c r="L400" s="132"/>
      <c r="M400" s="142" t="str">
        <f t="shared" si="15"/>
        <v/>
      </c>
      <c r="N400" s="145" t="str">
        <f>IFERROR(IF(B400&lt;&gt;"",M400/IF(OR('Schritt 2a Wärmeverbr. Kat. 1-4'!D400="Bad - Freibad &lt; 1000 m2 Beckenfläche",'Schritt 2a Wärmeverbr. Kat. 1-4'!D400="Bad - Freibad 1000-2000 m2 Beckenfläche",'Schritt 2a Wärmeverbr. Kat. 1-4'!D400="Bad - Freibad &gt;2000 m2 Beckenfläche"),'Schritt 2a Wärmeverbr. Kat. 1-4'!G400,'Schritt 2a Wärmeverbr. Kat. 1-4'!F400),""),"")</f>
        <v/>
      </c>
      <c r="O400" s="101" t="str">
        <f>IFERROR(IF(OR('Schritt 2a Wärmeverbr. Kat. 1-4'!D400="",M400="",N400=""),"",$N400/VLOOKUP('Schritt 2a Wärmeverbr. Kat. 1-4'!D400,Gebäudekat.!$C$6:$E$72,3,FALSE)-1),"")</f>
        <v/>
      </c>
      <c r="P400" t="str">
        <f>IFERROR(VLOOKUP('Schritt 2b Stromverbr. Kat. 1-4'!$C400,Gebäudekat.!$C$6:$G$72,5,FALSE),"")</f>
        <v/>
      </c>
      <c r="Q400" t="str">
        <f>IF('Schritt 2b Stromverbr. Kat. 1-4'!L400&lt;&gt;"",1,"")</f>
        <v/>
      </c>
      <c r="R400" t="str">
        <f t="shared" si="14"/>
        <v/>
      </c>
    </row>
    <row r="401" spans="1:18" x14ac:dyDescent="0.25">
      <c r="A401" s="433">
        <f>'Schritt 2a Wärmeverbr. Kat. 1-4'!A401</f>
        <v>392</v>
      </c>
      <c r="B401" s="8" t="str">
        <f>IF('Schritt 2a Wärmeverbr. Kat. 1-4'!C401=0,"",'Schritt 2a Wärmeverbr. Kat. 1-4'!C401)</f>
        <v/>
      </c>
      <c r="C401" s="434" t="str">
        <f>IF('Schritt 2a Wärmeverbr. Kat. 1-4'!D401=0,"",'Schritt 2a Wärmeverbr. Kat. 1-4'!D401)</f>
        <v/>
      </c>
      <c r="D401" s="424"/>
      <c r="E401" s="61"/>
      <c r="F401" s="503"/>
      <c r="G401" s="425"/>
      <c r="H401" s="424"/>
      <c r="I401" s="55"/>
      <c r="J401" s="108"/>
      <c r="K401" s="108"/>
      <c r="L401" s="132"/>
      <c r="M401" s="142" t="str">
        <f t="shared" si="15"/>
        <v/>
      </c>
      <c r="N401" s="145" t="str">
        <f>IFERROR(IF(B401&lt;&gt;"",M401/IF(OR('Schritt 2a Wärmeverbr. Kat. 1-4'!D401="Bad - Freibad &lt; 1000 m2 Beckenfläche",'Schritt 2a Wärmeverbr. Kat. 1-4'!D401="Bad - Freibad 1000-2000 m2 Beckenfläche",'Schritt 2a Wärmeverbr. Kat. 1-4'!D401="Bad - Freibad &gt;2000 m2 Beckenfläche"),'Schritt 2a Wärmeverbr. Kat. 1-4'!G401,'Schritt 2a Wärmeverbr. Kat. 1-4'!F401),""),"")</f>
        <v/>
      </c>
      <c r="O401" s="101" t="str">
        <f>IFERROR(IF(OR('Schritt 2a Wärmeverbr. Kat. 1-4'!D401="",M401="",N401=""),"",$N401/VLOOKUP('Schritt 2a Wärmeverbr. Kat. 1-4'!D401,Gebäudekat.!$C$6:$E$72,3,FALSE)-1),"")</f>
        <v/>
      </c>
      <c r="P401" t="str">
        <f>IFERROR(VLOOKUP('Schritt 2b Stromverbr. Kat. 1-4'!$C401,Gebäudekat.!$C$6:$G$72,5,FALSE),"")</f>
        <v/>
      </c>
      <c r="Q401" t="str">
        <f>IF('Schritt 2b Stromverbr. Kat. 1-4'!L401&lt;&gt;"",1,"")</f>
        <v/>
      </c>
      <c r="R401" t="str">
        <f t="shared" si="14"/>
        <v/>
      </c>
    </row>
    <row r="402" spans="1:18" x14ac:dyDescent="0.25">
      <c r="A402" s="433">
        <f>'Schritt 2a Wärmeverbr. Kat. 1-4'!A402</f>
        <v>393</v>
      </c>
      <c r="B402" s="8" t="str">
        <f>IF('Schritt 2a Wärmeverbr. Kat. 1-4'!C402=0,"",'Schritt 2a Wärmeverbr. Kat. 1-4'!C402)</f>
        <v/>
      </c>
      <c r="C402" s="434" t="str">
        <f>IF('Schritt 2a Wärmeverbr. Kat. 1-4'!D402=0,"",'Schritt 2a Wärmeverbr. Kat. 1-4'!D402)</f>
        <v/>
      </c>
      <c r="D402" s="424"/>
      <c r="E402" s="61"/>
      <c r="F402" s="503"/>
      <c r="G402" s="425"/>
      <c r="H402" s="424"/>
      <c r="I402" s="55"/>
      <c r="J402" s="108"/>
      <c r="K402" s="108"/>
      <c r="L402" s="132"/>
      <c r="M402" s="142" t="str">
        <f t="shared" si="15"/>
        <v/>
      </c>
      <c r="N402" s="145" t="str">
        <f>IFERROR(IF(B402&lt;&gt;"",M402/IF(OR('Schritt 2a Wärmeverbr. Kat. 1-4'!D402="Bad - Freibad &lt; 1000 m2 Beckenfläche",'Schritt 2a Wärmeverbr. Kat. 1-4'!D402="Bad - Freibad 1000-2000 m2 Beckenfläche",'Schritt 2a Wärmeverbr. Kat. 1-4'!D402="Bad - Freibad &gt;2000 m2 Beckenfläche"),'Schritt 2a Wärmeverbr. Kat. 1-4'!G402,'Schritt 2a Wärmeverbr. Kat. 1-4'!F402),""),"")</f>
        <v/>
      </c>
      <c r="O402" s="101" t="str">
        <f>IFERROR(IF(OR('Schritt 2a Wärmeverbr. Kat. 1-4'!D402="",M402="",N402=""),"",$N402/VLOOKUP('Schritt 2a Wärmeverbr. Kat. 1-4'!D402,Gebäudekat.!$C$6:$E$72,3,FALSE)-1),"")</f>
        <v/>
      </c>
      <c r="P402" t="str">
        <f>IFERROR(VLOOKUP('Schritt 2b Stromverbr. Kat. 1-4'!$C402,Gebäudekat.!$C$6:$G$72,5,FALSE),"")</f>
        <v/>
      </c>
      <c r="Q402" t="str">
        <f>IF('Schritt 2b Stromverbr. Kat. 1-4'!L402&lt;&gt;"",1,"")</f>
        <v/>
      </c>
      <c r="R402" t="str">
        <f t="shared" si="14"/>
        <v/>
      </c>
    </row>
    <row r="403" spans="1:18" x14ac:dyDescent="0.25">
      <c r="A403" s="433">
        <f>'Schritt 2a Wärmeverbr. Kat. 1-4'!A403</f>
        <v>394</v>
      </c>
      <c r="B403" s="8" t="str">
        <f>IF('Schritt 2a Wärmeverbr. Kat. 1-4'!C403=0,"",'Schritt 2a Wärmeverbr. Kat. 1-4'!C403)</f>
        <v/>
      </c>
      <c r="C403" s="434" t="str">
        <f>IF('Schritt 2a Wärmeverbr. Kat. 1-4'!D403=0,"",'Schritt 2a Wärmeverbr. Kat. 1-4'!D403)</f>
        <v/>
      </c>
      <c r="D403" s="424"/>
      <c r="E403" s="61"/>
      <c r="F403" s="503"/>
      <c r="G403" s="425"/>
      <c r="H403" s="424"/>
      <c r="I403" s="55"/>
      <c r="J403" s="108"/>
      <c r="K403" s="108"/>
      <c r="L403" s="132"/>
      <c r="M403" s="142" t="str">
        <f t="shared" si="15"/>
        <v/>
      </c>
      <c r="N403" s="145" t="str">
        <f>IFERROR(IF(B403&lt;&gt;"",M403/IF(OR('Schritt 2a Wärmeverbr. Kat. 1-4'!D403="Bad - Freibad &lt; 1000 m2 Beckenfläche",'Schritt 2a Wärmeverbr. Kat. 1-4'!D403="Bad - Freibad 1000-2000 m2 Beckenfläche",'Schritt 2a Wärmeverbr. Kat. 1-4'!D403="Bad - Freibad &gt;2000 m2 Beckenfläche"),'Schritt 2a Wärmeverbr. Kat. 1-4'!G403,'Schritt 2a Wärmeverbr. Kat. 1-4'!F403),""),"")</f>
        <v/>
      </c>
      <c r="O403" s="101" t="str">
        <f>IFERROR(IF(OR('Schritt 2a Wärmeverbr. Kat. 1-4'!D403="",M403="",N403=""),"",$N403/VLOOKUP('Schritt 2a Wärmeverbr. Kat. 1-4'!D403,Gebäudekat.!$C$6:$E$72,3,FALSE)-1),"")</f>
        <v/>
      </c>
      <c r="P403" t="str">
        <f>IFERROR(VLOOKUP('Schritt 2b Stromverbr. Kat. 1-4'!$C403,Gebäudekat.!$C$6:$G$72,5,FALSE),"")</f>
        <v/>
      </c>
      <c r="Q403" t="str">
        <f>IF('Schritt 2b Stromverbr. Kat. 1-4'!L403&lt;&gt;"",1,"")</f>
        <v/>
      </c>
      <c r="R403" t="str">
        <f t="shared" si="14"/>
        <v/>
      </c>
    </row>
    <row r="404" spans="1:18" x14ac:dyDescent="0.25">
      <c r="A404" s="433">
        <f>'Schritt 2a Wärmeverbr. Kat. 1-4'!A404</f>
        <v>395</v>
      </c>
      <c r="B404" s="8" t="str">
        <f>IF('Schritt 2a Wärmeverbr. Kat. 1-4'!C404=0,"",'Schritt 2a Wärmeverbr. Kat. 1-4'!C404)</f>
        <v/>
      </c>
      <c r="C404" s="434" t="str">
        <f>IF('Schritt 2a Wärmeverbr. Kat. 1-4'!D404=0,"",'Schritt 2a Wärmeverbr. Kat. 1-4'!D404)</f>
        <v/>
      </c>
      <c r="D404" s="424"/>
      <c r="E404" s="61"/>
      <c r="F404" s="503"/>
      <c r="G404" s="425"/>
      <c r="H404" s="424"/>
      <c r="I404" s="55"/>
      <c r="J404" s="108"/>
      <c r="K404" s="108"/>
      <c r="L404" s="132"/>
      <c r="M404" s="142" t="str">
        <f t="shared" si="15"/>
        <v/>
      </c>
      <c r="N404" s="145" t="str">
        <f>IFERROR(IF(B404&lt;&gt;"",M404/IF(OR('Schritt 2a Wärmeverbr. Kat. 1-4'!D404="Bad - Freibad &lt; 1000 m2 Beckenfläche",'Schritt 2a Wärmeverbr. Kat. 1-4'!D404="Bad - Freibad 1000-2000 m2 Beckenfläche",'Schritt 2a Wärmeverbr. Kat. 1-4'!D404="Bad - Freibad &gt;2000 m2 Beckenfläche"),'Schritt 2a Wärmeverbr. Kat. 1-4'!G404,'Schritt 2a Wärmeverbr. Kat. 1-4'!F404),""),"")</f>
        <v/>
      </c>
      <c r="O404" s="101" t="str">
        <f>IFERROR(IF(OR('Schritt 2a Wärmeverbr. Kat. 1-4'!D404="",M404="",N404=""),"",$N404/VLOOKUP('Schritt 2a Wärmeverbr. Kat. 1-4'!D404,Gebäudekat.!$C$6:$E$72,3,FALSE)-1),"")</f>
        <v/>
      </c>
      <c r="P404" t="str">
        <f>IFERROR(VLOOKUP('Schritt 2b Stromverbr. Kat. 1-4'!$C404,Gebäudekat.!$C$6:$G$72,5,FALSE),"")</f>
        <v/>
      </c>
      <c r="Q404" t="str">
        <f>IF('Schritt 2b Stromverbr. Kat. 1-4'!L404&lt;&gt;"",1,"")</f>
        <v/>
      </c>
      <c r="R404" t="str">
        <f t="shared" si="14"/>
        <v/>
      </c>
    </row>
    <row r="405" spans="1:18" x14ac:dyDescent="0.25">
      <c r="A405" s="433">
        <f>'Schritt 2a Wärmeverbr. Kat. 1-4'!A405</f>
        <v>396</v>
      </c>
      <c r="B405" s="8" t="str">
        <f>IF('Schritt 2a Wärmeverbr. Kat. 1-4'!C405=0,"",'Schritt 2a Wärmeverbr. Kat. 1-4'!C405)</f>
        <v/>
      </c>
      <c r="C405" s="434" t="str">
        <f>IF('Schritt 2a Wärmeverbr. Kat. 1-4'!D405=0,"",'Schritt 2a Wärmeverbr. Kat. 1-4'!D405)</f>
        <v/>
      </c>
      <c r="D405" s="424"/>
      <c r="E405" s="61"/>
      <c r="F405" s="503"/>
      <c r="G405" s="425"/>
      <c r="H405" s="424"/>
      <c r="I405" s="55"/>
      <c r="J405" s="108"/>
      <c r="K405" s="108"/>
      <c r="L405" s="132"/>
      <c r="M405" s="142" t="str">
        <f t="shared" si="15"/>
        <v/>
      </c>
      <c r="N405" s="145" t="str">
        <f>IFERROR(IF(B405&lt;&gt;"",M405/IF(OR('Schritt 2a Wärmeverbr. Kat. 1-4'!D405="Bad - Freibad &lt; 1000 m2 Beckenfläche",'Schritt 2a Wärmeverbr. Kat. 1-4'!D405="Bad - Freibad 1000-2000 m2 Beckenfläche",'Schritt 2a Wärmeverbr. Kat. 1-4'!D405="Bad - Freibad &gt;2000 m2 Beckenfläche"),'Schritt 2a Wärmeverbr. Kat. 1-4'!G405,'Schritt 2a Wärmeverbr. Kat. 1-4'!F405),""),"")</f>
        <v/>
      </c>
      <c r="O405" s="101" t="str">
        <f>IFERROR(IF(OR('Schritt 2a Wärmeverbr. Kat. 1-4'!D405="",M405="",N405=""),"",$N405/VLOOKUP('Schritt 2a Wärmeverbr. Kat. 1-4'!D405,Gebäudekat.!$C$6:$E$72,3,FALSE)-1),"")</f>
        <v/>
      </c>
      <c r="P405" t="str">
        <f>IFERROR(VLOOKUP('Schritt 2b Stromverbr. Kat. 1-4'!$C405,Gebäudekat.!$C$6:$G$72,5,FALSE),"")</f>
        <v/>
      </c>
      <c r="Q405" t="str">
        <f>IF('Schritt 2b Stromverbr. Kat. 1-4'!L405&lt;&gt;"",1,"")</f>
        <v/>
      </c>
      <c r="R405" t="str">
        <f t="shared" si="14"/>
        <v/>
      </c>
    </row>
    <row r="406" spans="1:18" x14ac:dyDescent="0.25">
      <c r="A406" s="433">
        <f>'Schritt 2a Wärmeverbr. Kat. 1-4'!A406</f>
        <v>397</v>
      </c>
      <c r="B406" s="8" t="str">
        <f>IF('Schritt 2a Wärmeverbr. Kat. 1-4'!C406=0,"",'Schritt 2a Wärmeverbr. Kat. 1-4'!C406)</f>
        <v/>
      </c>
      <c r="C406" s="434" t="str">
        <f>IF('Schritt 2a Wärmeverbr. Kat. 1-4'!D406=0,"",'Schritt 2a Wärmeverbr. Kat. 1-4'!D406)</f>
        <v/>
      </c>
      <c r="D406" s="424"/>
      <c r="E406" s="61"/>
      <c r="F406" s="503"/>
      <c r="G406" s="425"/>
      <c r="H406" s="424"/>
      <c r="I406" s="55"/>
      <c r="J406" s="108"/>
      <c r="K406" s="108"/>
      <c r="L406" s="132"/>
      <c r="M406" s="142" t="str">
        <f t="shared" si="15"/>
        <v/>
      </c>
      <c r="N406" s="145" t="str">
        <f>IFERROR(IF(B406&lt;&gt;"",M406/IF(OR('Schritt 2a Wärmeverbr. Kat. 1-4'!D406="Bad - Freibad &lt; 1000 m2 Beckenfläche",'Schritt 2a Wärmeverbr. Kat. 1-4'!D406="Bad - Freibad 1000-2000 m2 Beckenfläche",'Schritt 2a Wärmeverbr. Kat. 1-4'!D406="Bad - Freibad &gt;2000 m2 Beckenfläche"),'Schritt 2a Wärmeverbr. Kat. 1-4'!G406,'Schritt 2a Wärmeverbr. Kat. 1-4'!F406),""),"")</f>
        <v/>
      </c>
      <c r="O406" s="101" t="str">
        <f>IFERROR(IF(OR('Schritt 2a Wärmeverbr. Kat. 1-4'!D406="",M406="",N406=""),"",$N406/VLOOKUP('Schritt 2a Wärmeverbr. Kat. 1-4'!D406,Gebäudekat.!$C$6:$E$72,3,FALSE)-1),"")</f>
        <v/>
      </c>
      <c r="P406" t="str">
        <f>IFERROR(VLOOKUP('Schritt 2b Stromverbr. Kat. 1-4'!$C406,Gebäudekat.!$C$6:$G$72,5,FALSE),"")</f>
        <v/>
      </c>
      <c r="Q406" t="str">
        <f>IF('Schritt 2b Stromverbr. Kat. 1-4'!L406&lt;&gt;"",1,"")</f>
        <v/>
      </c>
      <c r="R406" t="str">
        <f t="shared" si="14"/>
        <v/>
      </c>
    </row>
    <row r="407" spans="1:18" x14ac:dyDescent="0.25">
      <c r="A407" s="433">
        <f>'Schritt 2a Wärmeverbr. Kat. 1-4'!A407</f>
        <v>398</v>
      </c>
      <c r="B407" s="8" t="str">
        <f>IF('Schritt 2a Wärmeverbr. Kat. 1-4'!C407=0,"",'Schritt 2a Wärmeverbr. Kat. 1-4'!C407)</f>
        <v/>
      </c>
      <c r="C407" s="434" t="str">
        <f>IF('Schritt 2a Wärmeverbr. Kat. 1-4'!D407=0,"",'Schritt 2a Wärmeverbr. Kat. 1-4'!D407)</f>
        <v/>
      </c>
      <c r="D407" s="424"/>
      <c r="E407" s="61"/>
      <c r="F407" s="503"/>
      <c r="G407" s="425"/>
      <c r="H407" s="424"/>
      <c r="I407" s="55"/>
      <c r="J407" s="108"/>
      <c r="K407" s="108"/>
      <c r="L407" s="132"/>
      <c r="M407" s="142" t="str">
        <f t="shared" si="15"/>
        <v/>
      </c>
      <c r="N407" s="145" t="str">
        <f>IFERROR(IF(B407&lt;&gt;"",M407/IF(OR('Schritt 2a Wärmeverbr. Kat. 1-4'!D407="Bad - Freibad &lt; 1000 m2 Beckenfläche",'Schritt 2a Wärmeverbr. Kat. 1-4'!D407="Bad - Freibad 1000-2000 m2 Beckenfläche",'Schritt 2a Wärmeverbr. Kat. 1-4'!D407="Bad - Freibad &gt;2000 m2 Beckenfläche"),'Schritt 2a Wärmeverbr. Kat. 1-4'!G407,'Schritt 2a Wärmeverbr. Kat. 1-4'!F407),""),"")</f>
        <v/>
      </c>
      <c r="O407" s="101" t="str">
        <f>IFERROR(IF(OR('Schritt 2a Wärmeverbr. Kat. 1-4'!D407="",M407="",N407=""),"",$N407/VLOOKUP('Schritt 2a Wärmeverbr. Kat. 1-4'!D407,Gebäudekat.!$C$6:$E$72,3,FALSE)-1),"")</f>
        <v/>
      </c>
      <c r="P407" t="str">
        <f>IFERROR(VLOOKUP('Schritt 2b Stromverbr. Kat. 1-4'!$C407,Gebäudekat.!$C$6:$G$72,5,FALSE),"")</f>
        <v/>
      </c>
      <c r="Q407" t="str">
        <f>IF('Schritt 2b Stromverbr. Kat. 1-4'!L407&lt;&gt;"",1,"")</f>
        <v/>
      </c>
      <c r="R407" t="str">
        <f t="shared" si="14"/>
        <v/>
      </c>
    </row>
    <row r="408" spans="1:18" x14ac:dyDescent="0.25">
      <c r="A408" s="433">
        <f>'Schritt 2a Wärmeverbr. Kat. 1-4'!A408</f>
        <v>399</v>
      </c>
      <c r="B408" s="8" t="str">
        <f>IF('Schritt 2a Wärmeverbr. Kat. 1-4'!C408=0,"",'Schritt 2a Wärmeverbr. Kat. 1-4'!C408)</f>
        <v/>
      </c>
      <c r="C408" s="434" t="str">
        <f>IF('Schritt 2a Wärmeverbr. Kat. 1-4'!D408=0,"",'Schritt 2a Wärmeverbr. Kat. 1-4'!D408)</f>
        <v/>
      </c>
      <c r="D408" s="424"/>
      <c r="E408" s="61"/>
      <c r="F408" s="503"/>
      <c r="G408" s="425"/>
      <c r="H408" s="424"/>
      <c r="I408" s="55"/>
      <c r="J408" s="108"/>
      <c r="K408" s="108"/>
      <c r="L408" s="132"/>
      <c r="M408" s="142" t="str">
        <f t="shared" si="15"/>
        <v/>
      </c>
      <c r="N408" s="145" t="str">
        <f>IFERROR(IF(B408&lt;&gt;"",M408/IF(OR('Schritt 2a Wärmeverbr. Kat. 1-4'!D408="Bad - Freibad &lt; 1000 m2 Beckenfläche",'Schritt 2a Wärmeverbr. Kat. 1-4'!D408="Bad - Freibad 1000-2000 m2 Beckenfläche",'Schritt 2a Wärmeverbr. Kat. 1-4'!D408="Bad - Freibad &gt;2000 m2 Beckenfläche"),'Schritt 2a Wärmeverbr. Kat. 1-4'!G408,'Schritt 2a Wärmeverbr. Kat. 1-4'!F408),""),"")</f>
        <v/>
      </c>
      <c r="O408" s="101" t="str">
        <f>IFERROR(IF(OR('Schritt 2a Wärmeverbr. Kat. 1-4'!D408="",M408="",N408=""),"",$N408/VLOOKUP('Schritt 2a Wärmeverbr. Kat. 1-4'!D408,Gebäudekat.!$C$6:$E$72,3,FALSE)-1),"")</f>
        <v/>
      </c>
      <c r="P408" t="str">
        <f>IFERROR(VLOOKUP('Schritt 2b Stromverbr. Kat. 1-4'!$C408,Gebäudekat.!$C$6:$G$72,5,FALSE),"")</f>
        <v/>
      </c>
      <c r="Q408" t="str">
        <f>IF('Schritt 2b Stromverbr. Kat. 1-4'!L408&lt;&gt;"",1,"")</f>
        <v/>
      </c>
      <c r="R408" t="str">
        <f t="shared" si="14"/>
        <v/>
      </c>
    </row>
    <row r="409" spans="1:18" x14ac:dyDescent="0.25">
      <c r="A409" s="433">
        <f>'Schritt 2a Wärmeverbr. Kat. 1-4'!A409</f>
        <v>400</v>
      </c>
      <c r="B409" s="8" t="str">
        <f>IF('Schritt 2a Wärmeverbr. Kat. 1-4'!C409=0,"",'Schritt 2a Wärmeverbr. Kat. 1-4'!C409)</f>
        <v/>
      </c>
      <c r="C409" s="434" t="str">
        <f>IF('Schritt 2a Wärmeverbr. Kat. 1-4'!D409=0,"",'Schritt 2a Wärmeverbr. Kat. 1-4'!D409)</f>
        <v/>
      </c>
      <c r="D409" s="424"/>
      <c r="E409" s="61"/>
      <c r="F409" s="503"/>
      <c r="G409" s="425"/>
      <c r="H409" s="424"/>
      <c r="I409" s="55"/>
      <c r="J409" s="108"/>
      <c r="K409" s="108"/>
      <c r="L409" s="132"/>
      <c r="M409" s="142" t="str">
        <f t="shared" si="15"/>
        <v/>
      </c>
      <c r="N409" s="145" t="str">
        <f>IFERROR(IF(B409&lt;&gt;"",M409/IF(OR('Schritt 2a Wärmeverbr. Kat. 1-4'!D409="Bad - Freibad &lt; 1000 m2 Beckenfläche",'Schritt 2a Wärmeverbr. Kat. 1-4'!D409="Bad - Freibad 1000-2000 m2 Beckenfläche",'Schritt 2a Wärmeverbr. Kat. 1-4'!D409="Bad - Freibad &gt;2000 m2 Beckenfläche"),'Schritt 2a Wärmeverbr. Kat. 1-4'!G409,'Schritt 2a Wärmeverbr. Kat. 1-4'!F409),""),"")</f>
        <v/>
      </c>
      <c r="O409" s="101" t="str">
        <f>IFERROR(IF(OR('Schritt 2a Wärmeverbr. Kat. 1-4'!D409="",M409="",N409=""),"",$N409/VLOOKUP('Schritt 2a Wärmeverbr. Kat. 1-4'!D409,Gebäudekat.!$C$6:$E$72,3,FALSE)-1),"")</f>
        <v/>
      </c>
      <c r="P409" t="str">
        <f>IFERROR(VLOOKUP('Schritt 2b Stromverbr. Kat. 1-4'!$C409,Gebäudekat.!$C$6:$G$72,5,FALSE),"")</f>
        <v/>
      </c>
      <c r="Q409" t="str">
        <f>IF('Schritt 2b Stromverbr. Kat. 1-4'!L409&lt;&gt;"",1,"")</f>
        <v/>
      </c>
      <c r="R409" t="str">
        <f t="shared" si="14"/>
        <v/>
      </c>
    </row>
    <row r="410" spans="1:18" x14ac:dyDescent="0.25">
      <c r="A410" s="433">
        <f>'Schritt 2a Wärmeverbr. Kat. 1-4'!A410</f>
        <v>401</v>
      </c>
      <c r="B410" s="8" t="str">
        <f>IF('Schritt 2a Wärmeverbr. Kat. 1-4'!C410=0,"",'Schritt 2a Wärmeverbr. Kat. 1-4'!C410)</f>
        <v/>
      </c>
      <c r="C410" s="434" t="str">
        <f>IF('Schritt 2a Wärmeverbr. Kat. 1-4'!D410=0,"",'Schritt 2a Wärmeverbr. Kat. 1-4'!D410)</f>
        <v/>
      </c>
      <c r="D410" s="424"/>
      <c r="E410" s="61"/>
      <c r="F410" s="503"/>
      <c r="G410" s="425"/>
      <c r="H410" s="424"/>
      <c r="I410" s="55"/>
      <c r="J410" s="108"/>
      <c r="K410" s="108"/>
      <c r="L410" s="132"/>
      <c r="M410" s="142" t="str">
        <f t="shared" si="15"/>
        <v/>
      </c>
      <c r="N410" s="145" t="str">
        <f>IFERROR(IF(B410&lt;&gt;"",M410/IF(OR('Schritt 2a Wärmeverbr. Kat. 1-4'!D410="Bad - Freibad &lt; 1000 m2 Beckenfläche",'Schritt 2a Wärmeverbr. Kat. 1-4'!D410="Bad - Freibad 1000-2000 m2 Beckenfläche",'Schritt 2a Wärmeverbr. Kat. 1-4'!D410="Bad - Freibad &gt;2000 m2 Beckenfläche"),'Schritt 2a Wärmeverbr. Kat. 1-4'!G410,'Schritt 2a Wärmeverbr. Kat. 1-4'!F410),""),"")</f>
        <v/>
      </c>
      <c r="O410" s="101" t="str">
        <f>IFERROR(IF(OR('Schritt 2a Wärmeverbr. Kat. 1-4'!D410="",M410="",N410=""),"",$N410/VLOOKUP('Schritt 2a Wärmeverbr. Kat. 1-4'!D410,Gebäudekat.!$C$6:$E$72,3,FALSE)-1),"")</f>
        <v/>
      </c>
      <c r="P410" t="str">
        <f>IFERROR(VLOOKUP('Schritt 2b Stromverbr. Kat. 1-4'!$C410,Gebäudekat.!$C$6:$G$72,5,FALSE),"")</f>
        <v/>
      </c>
      <c r="Q410" t="str">
        <f>IF('Schritt 2b Stromverbr. Kat. 1-4'!L410&lt;&gt;"",1,"")</f>
        <v/>
      </c>
      <c r="R410" t="str">
        <f t="shared" si="14"/>
        <v/>
      </c>
    </row>
    <row r="411" spans="1:18" x14ac:dyDescent="0.25">
      <c r="A411" s="433">
        <f>'Schritt 2a Wärmeverbr. Kat. 1-4'!A411</f>
        <v>402</v>
      </c>
      <c r="B411" s="8" t="str">
        <f>IF('Schritt 2a Wärmeverbr. Kat. 1-4'!C411=0,"",'Schritt 2a Wärmeverbr. Kat. 1-4'!C411)</f>
        <v/>
      </c>
      <c r="C411" s="434" t="str">
        <f>IF('Schritt 2a Wärmeverbr. Kat. 1-4'!D411=0,"",'Schritt 2a Wärmeverbr. Kat. 1-4'!D411)</f>
        <v/>
      </c>
      <c r="D411" s="424"/>
      <c r="E411" s="61"/>
      <c r="F411" s="503"/>
      <c r="G411" s="425"/>
      <c r="H411" s="424"/>
      <c r="I411" s="55"/>
      <c r="J411" s="108"/>
      <c r="K411" s="108"/>
      <c r="L411" s="132"/>
      <c r="M411" s="142" t="str">
        <f t="shared" si="15"/>
        <v/>
      </c>
      <c r="N411" s="145" t="str">
        <f>IFERROR(IF(B411&lt;&gt;"",M411/IF(OR('Schritt 2a Wärmeverbr. Kat. 1-4'!D411="Bad - Freibad &lt; 1000 m2 Beckenfläche",'Schritt 2a Wärmeverbr. Kat. 1-4'!D411="Bad - Freibad 1000-2000 m2 Beckenfläche",'Schritt 2a Wärmeverbr. Kat. 1-4'!D411="Bad - Freibad &gt;2000 m2 Beckenfläche"),'Schritt 2a Wärmeverbr. Kat. 1-4'!G411,'Schritt 2a Wärmeverbr. Kat. 1-4'!F411),""),"")</f>
        <v/>
      </c>
      <c r="O411" s="101" t="str">
        <f>IFERROR(IF(OR('Schritt 2a Wärmeverbr. Kat. 1-4'!D411="",M411="",N411=""),"",$N411/VLOOKUP('Schritt 2a Wärmeverbr. Kat. 1-4'!D411,Gebäudekat.!$C$6:$E$72,3,FALSE)-1),"")</f>
        <v/>
      </c>
      <c r="P411" t="str">
        <f>IFERROR(VLOOKUP('Schritt 2b Stromverbr. Kat. 1-4'!$C411,Gebäudekat.!$C$6:$G$72,5,FALSE),"")</f>
        <v/>
      </c>
      <c r="Q411" t="str">
        <f>IF('Schritt 2b Stromverbr. Kat. 1-4'!L411&lt;&gt;"",1,"")</f>
        <v/>
      </c>
      <c r="R411" t="str">
        <f t="shared" si="14"/>
        <v/>
      </c>
    </row>
    <row r="412" spans="1:18" x14ac:dyDescent="0.25">
      <c r="A412" s="433">
        <f>'Schritt 2a Wärmeverbr. Kat. 1-4'!A412</f>
        <v>403</v>
      </c>
      <c r="B412" s="8" t="str">
        <f>IF('Schritt 2a Wärmeverbr. Kat. 1-4'!C412=0,"",'Schritt 2a Wärmeverbr. Kat. 1-4'!C412)</f>
        <v/>
      </c>
      <c r="C412" s="434" t="str">
        <f>IF('Schritt 2a Wärmeverbr. Kat. 1-4'!D412=0,"",'Schritt 2a Wärmeverbr. Kat. 1-4'!D412)</f>
        <v/>
      </c>
      <c r="D412" s="424"/>
      <c r="E412" s="61"/>
      <c r="F412" s="503"/>
      <c r="G412" s="425"/>
      <c r="H412" s="424"/>
      <c r="I412" s="55"/>
      <c r="J412" s="108"/>
      <c r="K412" s="108"/>
      <c r="L412" s="132"/>
      <c r="M412" s="142" t="str">
        <f t="shared" si="15"/>
        <v/>
      </c>
      <c r="N412" s="145" t="str">
        <f>IFERROR(IF(B412&lt;&gt;"",M412/IF(OR('Schritt 2a Wärmeverbr. Kat. 1-4'!D412="Bad - Freibad &lt; 1000 m2 Beckenfläche",'Schritt 2a Wärmeverbr. Kat. 1-4'!D412="Bad - Freibad 1000-2000 m2 Beckenfläche",'Schritt 2a Wärmeverbr. Kat. 1-4'!D412="Bad - Freibad &gt;2000 m2 Beckenfläche"),'Schritt 2a Wärmeverbr. Kat. 1-4'!G412,'Schritt 2a Wärmeverbr. Kat. 1-4'!F412),""),"")</f>
        <v/>
      </c>
      <c r="O412" s="101" t="str">
        <f>IFERROR(IF(OR('Schritt 2a Wärmeverbr. Kat. 1-4'!D412="",M412="",N412=""),"",$N412/VLOOKUP('Schritt 2a Wärmeverbr. Kat. 1-4'!D412,Gebäudekat.!$C$6:$E$72,3,FALSE)-1),"")</f>
        <v/>
      </c>
      <c r="P412" t="str">
        <f>IFERROR(VLOOKUP('Schritt 2b Stromverbr. Kat. 1-4'!$C412,Gebäudekat.!$C$6:$G$72,5,FALSE),"")</f>
        <v/>
      </c>
      <c r="Q412" t="str">
        <f>IF('Schritt 2b Stromverbr. Kat. 1-4'!L412&lt;&gt;"",1,"")</f>
        <v/>
      </c>
      <c r="R412" t="str">
        <f t="shared" si="14"/>
        <v/>
      </c>
    </row>
    <row r="413" spans="1:18" x14ac:dyDescent="0.25">
      <c r="A413" s="433">
        <f>'Schritt 2a Wärmeverbr. Kat. 1-4'!A413</f>
        <v>404</v>
      </c>
      <c r="B413" s="8" t="str">
        <f>IF('Schritt 2a Wärmeverbr. Kat. 1-4'!C413=0,"",'Schritt 2a Wärmeverbr. Kat. 1-4'!C413)</f>
        <v/>
      </c>
      <c r="C413" s="434" t="str">
        <f>IF('Schritt 2a Wärmeverbr. Kat. 1-4'!D413=0,"",'Schritt 2a Wärmeverbr. Kat. 1-4'!D413)</f>
        <v/>
      </c>
      <c r="D413" s="424"/>
      <c r="E413" s="61"/>
      <c r="F413" s="503"/>
      <c r="G413" s="425"/>
      <c r="H413" s="424"/>
      <c r="I413" s="55"/>
      <c r="J413" s="108"/>
      <c r="K413" s="108"/>
      <c r="L413" s="132"/>
      <c r="M413" s="142" t="str">
        <f t="shared" si="15"/>
        <v/>
      </c>
      <c r="N413" s="145" t="str">
        <f>IFERROR(IF(B413&lt;&gt;"",M413/IF(OR('Schritt 2a Wärmeverbr. Kat. 1-4'!D413="Bad - Freibad &lt; 1000 m2 Beckenfläche",'Schritt 2a Wärmeverbr. Kat. 1-4'!D413="Bad - Freibad 1000-2000 m2 Beckenfläche",'Schritt 2a Wärmeverbr. Kat. 1-4'!D413="Bad - Freibad &gt;2000 m2 Beckenfläche"),'Schritt 2a Wärmeverbr. Kat. 1-4'!G413,'Schritt 2a Wärmeverbr. Kat. 1-4'!F413),""),"")</f>
        <v/>
      </c>
      <c r="O413" s="101" t="str">
        <f>IFERROR(IF(OR('Schritt 2a Wärmeverbr. Kat. 1-4'!D413="",M413="",N413=""),"",$N413/VLOOKUP('Schritt 2a Wärmeverbr. Kat. 1-4'!D413,Gebäudekat.!$C$6:$E$72,3,FALSE)-1),"")</f>
        <v/>
      </c>
      <c r="P413" t="str">
        <f>IFERROR(VLOOKUP('Schritt 2b Stromverbr. Kat. 1-4'!$C413,Gebäudekat.!$C$6:$G$72,5,FALSE),"")</f>
        <v/>
      </c>
      <c r="Q413" t="str">
        <f>IF('Schritt 2b Stromverbr. Kat. 1-4'!L413&lt;&gt;"",1,"")</f>
        <v/>
      </c>
      <c r="R413" t="str">
        <f t="shared" si="14"/>
        <v/>
      </c>
    </row>
    <row r="414" spans="1:18" x14ac:dyDescent="0.25">
      <c r="A414" s="433">
        <f>'Schritt 2a Wärmeverbr. Kat. 1-4'!A414</f>
        <v>405</v>
      </c>
      <c r="B414" s="8" t="str">
        <f>IF('Schritt 2a Wärmeverbr. Kat. 1-4'!C414=0,"",'Schritt 2a Wärmeverbr. Kat. 1-4'!C414)</f>
        <v/>
      </c>
      <c r="C414" s="434" t="str">
        <f>IF('Schritt 2a Wärmeverbr. Kat. 1-4'!D414=0,"",'Schritt 2a Wärmeverbr. Kat. 1-4'!D414)</f>
        <v/>
      </c>
      <c r="D414" s="424"/>
      <c r="E414" s="61"/>
      <c r="F414" s="503"/>
      <c r="G414" s="425"/>
      <c r="H414" s="424"/>
      <c r="I414" s="55"/>
      <c r="J414" s="108"/>
      <c r="K414" s="108"/>
      <c r="L414" s="132"/>
      <c r="M414" s="142" t="str">
        <f t="shared" si="15"/>
        <v/>
      </c>
      <c r="N414" s="145" t="str">
        <f>IFERROR(IF(B414&lt;&gt;"",M414/IF(OR('Schritt 2a Wärmeverbr. Kat. 1-4'!D414="Bad - Freibad &lt; 1000 m2 Beckenfläche",'Schritt 2a Wärmeverbr. Kat. 1-4'!D414="Bad - Freibad 1000-2000 m2 Beckenfläche",'Schritt 2a Wärmeverbr. Kat. 1-4'!D414="Bad - Freibad &gt;2000 m2 Beckenfläche"),'Schritt 2a Wärmeverbr. Kat. 1-4'!G414,'Schritt 2a Wärmeverbr. Kat. 1-4'!F414),""),"")</f>
        <v/>
      </c>
      <c r="O414" s="101" t="str">
        <f>IFERROR(IF(OR('Schritt 2a Wärmeverbr. Kat. 1-4'!D414="",M414="",N414=""),"",$N414/VLOOKUP('Schritt 2a Wärmeverbr. Kat. 1-4'!D414,Gebäudekat.!$C$6:$E$72,3,FALSE)-1),"")</f>
        <v/>
      </c>
      <c r="P414" t="str">
        <f>IFERROR(VLOOKUP('Schritt 2b Stromverbr. Kat. 1-4'!$C414,Gebäudekat.!$C$6:$G$72,5,FALSE),"")</f>
        <v/>
      </c>
      <c r="Q414" t="str">
        <f>IF('Schritt 2b Stromverbr. Kat. 1-4'!L414&lt;&gt;"",1,"")</f>
        <v/>
      </c>
      <c r="R414" t="str">
        <f t="shared" si="14"/>
        <v/>
      </c>
    </row>
    <row r="415" spans="1:18" x14ac:dyDescent="0.25">
      <c r="A415" s="433">
        <f>'Schritt 2a Wärmeverbr. Kat. 1-4'!A415</f>
        <v>406</v>
      </c>
      <c r="B415" s="8" t="str">
        <f>IF('Schritt 2a Wärmeverbr. Kat. 1-4'!C415=0,"",'Schritt 2a Wärmeverbr. Kat. 1-4'!C415)</f>
        <v/>
      </c>
      <c r="C415" s="434" t="str">
        <f>IF('Schritt 2a Wärmeverbr. Kat. 1-4'!D415=0,"",'Schritt 2a Wärmeverbr. Kat. 1-4'!D415)</f>
        <v/>
      </c>
      <c r="D415" s="424"/>
      <c r="E415" s="61"/>
      <c r="F415" s="503"/>
      <c r="G415" s="425"/>
      <c r="H415" s="424"/>
      <c r="I415" s="55"/>
      <c r="J415" s="108"/>
      <c r="K415" s="108"/>
      <c r="L415" s="132"/>
      <c r="M415" s="142" t="str">
        <f t="shared" si="15"/>
        <v/>
      </c>
      <c r="N415" s="145" t="str">
        <f>IFERROR(IF(B415&lt;&gt;"",M415/IF(OR('Schritt 2a Wärmeverbr. Kat. 1-4'!D415="Bad - Freibad &lt; 1000 m2 Beckenfläche",'Schritt 2a Wärmeverbr. Kat. 1-4'!D415="Bad - Freibad 1000-2000 m2 Beckenfläche",'Schritt 2a Wärmeverbr. Kat. 1-4'!D415="Bad - Freibad &gt;2000 m2 Beckenfläche"),'Schritt 2a Wärmeverbr. Kat. 1-4'!G415,'Schritt 2a Wärmeverbr. Kat. 1-4'!F415),""),"")</f>
        <v/>
      </c>
      <c r="O415" s="101" t="str">
        <f>IFERROR(IF(OR('Schritt 2a Wärmeverbr. Kat. 1-4'!D415="",M415="",N415=""),"",$N415/VLOOKUP('Schritt 2a Wärmeverbr. Kat. 1-4'!D415,Gebäudekat.!$C$6:$E$72,3,FALSE)-1),"")</f>
        <v/>
      </c>
      <c r="P415" t="str">
        <f>IFERROR(VLOOKUP('Schritt 2b Stromverbr. Kat. 1-4'!$C415,Gebäudekat.!$C$6:$G$72,5,FALSE),"")</f>
        <v/>
      </c>
      <c r="Q415" t="str">
        <f>IF('Schritt 2b Stromverbr. Kat. 1-4'!L415&lt;&gt;"",1,"")</f>
        <v/>
      </c>
      <c r="R415" t="str">
        <f t="shared" si="14"/>
        <v/>
      </c>
    </row>
    <row r="416" spans="1:18" x14ac:dyDescent="0.25">
      <c r="A416" s="433">
        <f>'Schritt 2a Wärmeverbr. Kat. 1-4'!A416</f>
        <v>407</v>
      </c>
      <c r="B416" s="8" t="str">
        <f>IF('Schritt 2a Wärmeverbr. Kat. 1-4'!C416=0,"",'Schritt 2a Wärmeverbr. Kat. 1-4'!C416)</f>
        <v/>
      </c>
      <c r="C416" s="434" t="str">
        <f>IF('Schritt 2a Wärmeverbr. Kat. 1-4'!D416=0,"",'Schritt 2a Wärmeverbr. Kat. 1-4'!D416)</f>
        <v/>
      </c>
      <c r="D416" s="424"/>
      <c r="E416" s="61"/>
      <c r="F416" s="503"/>
      <c r="G416" s="425"/>
      <c r="H416" s="424"/>
      <c r="I416" s="55"/>
      <c r="J416" s="108"/>
      <c r="K416" s="108"/>
      <c r="L416" s="132"/>
      <c r="M416" s="142" t="str">
        <f t="shared" si="15"/>
        <v/>
      </c>
      <c r="N416" s="145" t="str">
        <f>IFERROR(IF(B416&lt;&gt;"",M416/IF(OR('Schritt 2a Wärmeverbr. Kat. 1-4'!D416="Bad - Freibad &lt; 1000 m2 Beckenfläche",'Schritt 2a Wärmeverbr. Kat. 1-4'!D416="Bad - Freibad 1000-2000 m2 Beckenfläche",'Schritt 2a Wärmeverbr. Kat. 1-4'!D416="Bad - Freibad &gt;2000 m2 Beckenfläche"),'Schritt 2a Wärmeverbr. Kat. 1-4'!G416,'Schritt 2a Wärmeverbr. Kat. 1-4'!F416),""),"")</f>
        <v/>
      </c>
      <c r="O416" s="101" t="str">
        <f>IFERROR(IF(OR('Schritt 2a Wärmeverbr. Kat. 1-4'!D416="",M416="",N416=""),"",$N416/VLOOKUP('Schritt 2a Wärmeverbr. Kat. 1-4'!D416,Gebäudekat.!$C$6:$E$72,3,FALSE)-1),"")</f>
        <v/>
      </c>
      <c r="P416" t="str">
        <f>IFERROR(VLOOKUP('Schritt 2b Stromverbr. Kat. 1-4'!$C416,Gebäudekat.!$C$6:$G$72,5,FALSE),"")</f>
        <v/>
      </c>
      <c r="Q416" t="str">
        <f>IF('Schritt 2b Stromverbr. Kat. 1-4'!L416&lt;&gt;"",1,"")</f>
        <v/>
      </c>
      <c r="R416" t="str">
        <f t="shared" si="14"/>
        <v/>
      </c>
    </row>
    <row r="417" spans="1:18" x14ac:dyDescent="0.25">
      <c r="A417" s="433">
        <f>'Schritt 2a Wärmeverbr. Kat. 1-4'!A417</f>
        <v>408</v>
      </c>
      <c r="B417" s="8" t="str">
        <f>IF('Schritt 2a Wärmeverbr. Kat. 1-4'!C417=0,"",'Schritt 2a Wärmeverbr. Kat. 1-4'!C417)</f>
        <v/>
      </c>
      <c r="C417" s="434" t="str">
        <f>IF('Schritt 2a Wärmeverbr. Kat. 1-4'!D417=0,"",'Schritt 2a Wärmeverbr. Kat. 1-4'!D417)</f>
        <v/>
      </c>
      <c r="D417" s="424"/>
      <c r="E417" s="61"/>
      <c r="F417" s="503"/>
      <c r="G417" s="425"/>
      <c r="H417" s="424"/>
      <c r="I417" s="55"/>
      <c r="J417" s="108"/>
      <c r="K417" s="108"/>
      <c r="L417" s="132"/>
      <c r="M417" s="142" t="str">
        <f t="shared" si="15"/>
        <v/>
      </c>
      <c r="N417" s="145" t="str">
        <f>IFERROR(IF(B417&lt;&gt;"",M417/IF(OR('Schritt 2a Wärmeverbr. Kat. 1-4'!D417="Bad - Freibad &lt; 1000 m2 Beckenfläche",'Schritt 2a Wärmeverbr. Kat. 1-4'!D417="Bad - Freibad 1000-2000 m2 Beckenfläche",'Schritt 2a Wärmeverbr. Kat. 1-4'!D417="Bad - Freibad &gt;2000 m2 Beckenfläche"),'Schritt 2a Wärmeverbr. Kat. 1-4'!G417,'Schritt 2a Wärmeverbr. Kat. 1-4'!F417),""),"")</f>
        <v/>
      </c>
      <c r="O417" s="101" t="str">
        <f>IFERROR(IF(OR('Schritt 2a Wärmeverbr. Kat. 1-4'!D417="",M417="",N417=""),"",$N417/VLOOKUP('Schritt 2a Wärmeverbr. Kat. 1-4'!D417,Gebäudekat.!$C$6:$E$72,3,FALSE)-1),"")</f>
        <v/>
      </c>
      <c r="P417" t="str">
        <f>IFERROR(VLOOKUP('Schritt 2b Stromverbr. Kat. 1-4'!$C417,Gebäudekat.!$C$6:$G$72,5,FALSE),"")</f>
        <v/>
      </c>
      <c r="Q417" t="str">
        <f>IF('Schritt 2b Stromverbr. Kat. 1-4'!L417&lt;&gt;"",1,"")</f>
        <v/>
      </c>
      <c r="R417" t="str">
        <f t="shared" si="14"/>
        <v/>
      </c>
    </row>
    <row r="418" spans="1:18" x14ac:dyDescent="0.25">
      <c r="A418" s="433">
        <f>'Schritt 2a Wärmeverbr. Kat. 1-4'!A418</f>
        <v>409</v>
      </c>
      <c r="B418" s="8" t="str">
        <f>IF('Schritt 2a Wärmeverbr. Kat. 1-4'!C418=0,"",'Schritt 2a Wärmeverbr. Kat. 1-4'!C418)</f>
        <v/>
      </c>
      <c r="C418" s="434" t="str">
        <f>IF('Schritt 2a Wärmeverbr. Kat. 1-4'!D418=0,"",'Schritt 2a Wärmeverbr. Kat. 1-4'!D418)</f>
        <v/>
      </c>
      <c r="D418" s="424"/>
      <c r="E418" s="61"/>
      <c r="F418" s="503"/>
      <c r="G418" s="425"/>
      <c r="H418" s="424"/>
      <c r="I418" s="55"/>
      <c r="J418" s="108"/>
      <c r="K418" s="108"/>
      <c r="L418" s="132"/>
      <c r="M418" s="142" t="str">
        <f t="shared" si="15"/>
        <v/>
      </c>
      <c r="N418" s="145" t="str">
        <f>IFERROR(IF(B418&lt;&gt;"",M418/IF(OR('Schritt 2a Wärmeverbr. Kat. 1-4'!D418="Bad - Freibad &lt; 1000 m2 Beckenfläche",'Schritt 2a Wärmeverbr. Kat. 1-4'!D418="Bad - Freibad 1000-2000 m2 Beckenfläche",'Schritt 2a Wärmeverbr. Kat. 1-4'!D418="Bad - Freibad &gt;2000 m2 Beckenfläche"),'Schritt 2a Wärmeverbr. Kat. 1-4'!G418,'Schritt 2a Wärmeverbr. Kat. 1-4'!F418),""),"")</f>
        <v/>
      </c>
      <c r="O418" s="101" t="str">
        <f>IFERROR(IF(OR('Schritt 2a Wärmeverbr. Kat. 1-4'!D418="",M418="",N418=""),"",$N418/VLOOKUP('Schritt 2a Wärmeverbr. Kat. 1-4'!D418,Gebäudekat.!$C$6:$E$72,3,FALSE)-1),"")</f>
        <v/>
      </c>
      <c r="P418" t="str">
        <f>IFERROR(VLOOKUP('Schritt 2b Stromverbr. Kat. 1-4'!$C418,Gebäudekat.!$C$6:$G$72,5,FALSE),"")</f>
        <v/>
      </c>
      <c r="Q418" t="str">
        <f>IF('Schritt 2b Stromverbr. Kat. 1-4'!L418&lt;&gt;"",1,"")</f>
        <v/>
      </c>
      <c r="R418" t="str">
        <f t="shared" si="14"/>
        <v/>
      </c>
    </row>
    <row r="419" spans="1:18" x14ac:dyDescent="0.25">
      <c r="A419" s="433">
        <f>'Schritt 2a Wärmeverbr. Kat. 1-4'!A419</f>
        <v>410</v>
      </c>
      <c r="B419" s="8" t="str">
        <f>IF('Schritt 2a Wärmeverbr. Kat. 1-4'!C419=0,"",'Schritt 2a Wärmeverbr. Kat. 1-4'!C419)</f>
        <v/>
      </c>
      <c r="C419" s="434" t="str">
        <f>IF('Schritt 2a Wärmeverbr. Kat. 1-4'!D419=0,"",'Schritt 2a Wärmeverbr. Kat. 1-4'!D419)</f>
        <v/>
      </c>
      <c r="D419" s="424"/>
      <c r="E419" s="61"/>
      <c r="F419" s="503"/>
      <c r="G419" s="425"/>
      <c r="H419" s="424"/>
      <c r="I419" s="55"/>
      <c r="J419" s="108"/>
      <c r="K419" s="108"/>
      <c r="L419" s="132"/>
      <c r="M419" s="142" t="str">
        <f t="shared" si="15"/>
        <v/>
      </c>
      <c r="N419" s="145" t="str">
        <f>IFERROR(IF(B419&lt;&gt;"",M419/IF(OR('Schritt 2a Wärmeverbr. Kat. 1-4'!D419="Bad - Freibad &lt; 1000 m2 Beckenfläche",'Schritt 2a Wärmeverbr. Kat. 1-4'!D419="Bad - Freibad 1000-2000 m2 Beckenfläche",'Schritt 2a Wärmeverbr. Kat. 1-4'!D419="Bad - Freibad &gt;2000 m2 Beckenfläche"),'Schritt 2a Wärmeverbr. Kat. 1-4'!G419,'Schritt 2a Wärmeverbr. Kat. 1-4'!F419),""),"")</f>
        <v/>
      </c>
      <c r="O419" s="101" t="str">
        <f>IFERROR(IF(OR('Schritt 2a Wärmeverbr. Kat. 1-4'!D419="",M419="",N419=""),"",$N419/VLOOKUP('Schritt 2a Wärmeverbr. Kat. 1-4'!D419,Gebäudekat.!$C$6:$E$72,3,FALSE)-1),"")</f>
        <v/>
      </c>
      <c r="P419" t="str">
        <f>IFERROR(VLOOKUP('Schritt 2b Stromverbr. Kat. 1-4'!$C419,Gebäudekat.!$C$6:$G$72,5,FALSE),"")</f>
        <v/>
      </c>
      <c r="Q419" t="str">
        <f>IF('Schritt 2b Stromverbr. Kat. 1-4'!L419&lt;&gt;"",1,"")</f>
        <v/>
      </c>
      <c r="R419" t="str">
        <f t="shared" si="14"/>
        <v/>
      </c>
    </row>
    <row r="420" spans="1:18" x14ac:dyDescent="0.25">
      <c r="A420" s="433">
        <f>'Schritt 2a Wärmeverbr. Kat. 1-4'!A420</f>
        <v>411</v>
      </c>
      <c r="B420" s="8" t="str">
        <f>IF('Schritt 2a Wärmeverbr. Kat. 1-4'!C420=0,"",'Schritt 2a Wärmeverbr. Kat. 1-4'!C420)</f>
        <v/>
      </c>
      <c r="C420" s="434" t="str">
        <f>IF('Schritt 2a Wärmeverbr. Kat. 1-4'!D420=0,"",'Schritt 2a Wärmeverbr. Kat. 1-4'!D420)</f>
        <v/>
      </c>
      <c r="D420" s="424"/>
      <c r="E420" s="61"/>
      <c r="F420" s="503"/>
      <c r="G420" s="425"/>
      <c r="H420" s="424"/>
      <c r="I420" s="55"/>
      <c r="J420" s="108"/>
      <c r="K420" s="108"/>
      <c r="L420" s="132"/>
      <c r="M420" s="142" t="str">
        <f t="shared" si="15"/>
        <v/>
      </c>
      <c r="N420" s="145" t="str">
        <f>IFERROR(IF(B420&lt;&gt;"",M420/IF(OR('Schritt 2a Wärmeverbr. Kat. 1-4'!D420="Bad - Freibad &lt; 1000 m2 Beckenfläche",'Schritt 2a Wärmeverbr. Kat. 1-4'!D420="Bad - Freibad 1000-2000 m2 Beckenfläche",'Schritt 2a Wärmeverbr. Kat. 1-4'!D420="Bad - Freibad &gt;2000 m2 Beckenfläche"),'Schritt 2a Wärmeverbr. Kat. 1-4'!G420,'Schritt 2a Wärmeverbr. Kat. 1-4'!F420),""),"")</f>
        <v/>
      </c>
      <c r="O420" s="101" t="str">
        <f>IFERROR(IF(OR('Schritt 2a Wärmeverbr. Kat. 1-4'!D420="",M420="",N420=""),"",$N420/VLOOKUP('Schritt 2a Wärmeverbr. Kat. 1-4'!D420,Gebäudekat.!$C$6:$E$72,3,FALSE)-1),"")</f>
        <v/>
      </c>
      <c r="P420" t="str">
        <f>IFERROR(VLOOKUP('Schritt 2b Stromverbr. Kat. 1-4'!$C420,Gebäudekat.!$C$6:$G$72,5,FALSE),"")</f>
        <v/>
      </c>
      <c r="Q420" t="str">
        <f>IF('Schritt 2b Stromverbr. Kat. 1-4'!L420&lt;&gt;"",1,"")</f>
        <v/>
      </c>
      <c r="R420" t="str">
        <f t="shared" si="14"/>
        <v/>
      </c>
    </row>
    <row r="421" spans="1:18" x14ac:dyDescent="0.25">
      <c r="A421" s="433">
        <f>'Schritt 2a Wärmeverbr. Kat. 1-4'!A421</f>
        <v>412</v>
      </c>
      <c r="B421" s="8" t="str">
        <f>IF('Schritt 2a Wärmeverbr. Kat. 1-4'!C421=0,"",'Schritt 2a Wärmeverbr. Kat. 1-4'!C421)</f>
        <v/>
      </c>
      <c r="C421" s="434" t="str">
        <f>IF('Schritt 2a Wärmeverbr. Kat. 1-4'!D421=0,"",'Schritt 2a Wärmeverbr. Kat. 1-4'!D421)</f>
        <v/>
      </c>
      <c r="D421" s="424"/>
      <c r="E421" s="61"/>
      <c r="F421" s="503"/>
      <c r="G421" s="425"/>
      <c r="H421" s="424"/>
      <c r="I421" s="55"/>
      <c r="J421" s="108"/>
      <c r="K421" s="108"/>
      <c r="L421" s="132"/>
      <c r="M421" s="142" t="str">
        <f t="shared" si="15"/>
        <v/>
      </c>
      <c r="N421" s="145" t="str">
        <f>IFERROR(IF(B421&lt;&gt;"",M421/IF(OR('Schritt 2a Wärmeverbr. Kat. 1-4'!D421="Bad - Freibad &lt; 1000 m2 Beckenfläche",'Schritt 2a Wärmeverbr. Kat. 1-4'!D421="Bad - Freibad 1000-2000 m2 Beckenfläche",'Schritt 2a Wärmeverbr. Kat. 1-4'!D421="Bad - Freibad &gt;2000 m2 Beckenfläche"),'Schritt 2a Wärmeverbr. Kat. 1-4'!G421,'Schritt 2a Wärmeverbr. Kat. 1-4'!F421),""),"")</f>
        <v/>
      </c>
      <c r="O421" s="101" t="str">
        <f>IFERROR(IF(OR('Schritt 2a Wärmeverbr. Kat. 1-4'!D421="",M421="",N421=""),"",$N421/VLOOKUP('Schritt 2a Wärmeverbr. Kat. 1-4'!D421,Gebäudekat.!$C$6:$E$72,3,FALSE)-1),"")</f>
        <v/>
      </c>
      <c r="P421" t="str">
        <f>IFERROR(VLOOKUP('Schritt 2b Stromverbr. Kat. 1-4'!$C421,Gebäudekat.!$C$6:$G$72,5,FALSE),"")</f>
        <v/>
      </c>
      <c r="Q421" t="str">
        <f>IF('Schritt 2b Stromverbr. Kat. 1-4'!L421&lt;&gt;"",1,"")</f>
        <v/>
      </c>
      <c r="R421" t="str">
        <f t="shared" si="14"/>
        <v/>
      </c>
    </row>
    <row r="422" spans="1:18" x14ac:dyDescent="0.25">
      <c r="A422" s="433">
        <f>'Schritt 2a Wärmeverbr. Kat. 1-4'!A422</f>
        <v>413</v>
      </c>
      <c r="B422" s="8" t="str">
        <f>IF('Schritt 2a Wärmeverbr. Kat. 1-4'!C422=0,"",'Schritt 2a Wärmeverbr. Kat. 1-4'!C422)</f>
        <v/>
      </c>
      <c r="C422" s="434" t="str">
        <f>IF('Schritt 2a Wärmeverbr. Kat. 1-4'!D422=0,"",'Schritt 2a Wärmeverbr. Kat. 1-4'!D422)</f>
        <v/>
      </c>
      <c r="D422" s="424"/>
      <c r="E422" s="61"/>
      <c r="F422" s="503"/>
      <c r="G422" s="425"/>
      <c r="H422" s="424"/>
      <c r="I422" s="55"/>
      <c r="J422" s="108"/>
      <c r="K422" s="108"/>
      <c r="L422" s="132"/>
      <c r="M422" s="142" t="str">
        <f t="shared" si="15"/>
        <v/>
      </c>
      <c r="N422" s="145" t="str">
        <f>IFERROR(IF(B422&lt;&gt;"",M422/IF(OR('Schritt 2a Wärmeverbr. Kat. 1-4'!D422="Bad - Freibad &lt; 1000 m2 Beckenfläche",'Schritt 2a Wärmeverbr. Kat. 1-4'!D422="Bad - Freibad 1000-2000 m2 Beckenfläche",'Schritt 2a Wärmeverbr. Kat. 1-4'!D422="Bad - Freibad &gt;2000 m2 Beckenfläche"),'Schritt 2a Wärmeverbr. Kat. 1-4'!G422,'Schritt 2a Wärmeverbr. Kat. 1-4'!F422),""),"")</f>
        <v/>
      </c>
      <c r="O422" s="101" t="str">
        <f>IFERROR(IF(OR('Schritt 2a Wärmeverbr. Kat. 1-4'!D422="",M422="",N422=""),"",$N422/VLOOKUP('Schritt 2a Wärmeverbr. Kat. 1-4'!D422,Gebäudekat.!$C$6:$E$72,3,FALSE)-1),"")</f>
        <v/>
      </c>
      <c r="P422" t="str">
        <f>IFERROR(VLOOKUP('Schritt 2b Stromverbr. Kat. 1-4'!$C422,Gebäudekat.!$C$6:$G$72,5,FALSE),"")</f>
        <v/>
      </c>
      <c r="Q422" t="str">
        <f>IF('Schritt 2b Stromverbr. Kat. 1-4'!L422&lt;&gt;"",1,"")</f>
        <v/>
      </c>
      <c r="R422" t="str">
        <f t="shared" si="14"/>
        <v/>
      </c>
    </row>
    <row r="423" spans="1:18" x14ac:dyDescent="0.25">
      <c r="A423" s="433">
        <f>'Schritt 2a Wärmeverbr. Kat. 1-4'!A423</f>
        <v>414</v>
      </c>
      <c r="B423" s="8" t="str">
        <f>IF('Schritt 2a Wärmeverbr. Kat. 1-4'!C423=0,"",'Schritt 2a Wärmeverbr. Kat. 1-4'!C423)</f>
        <v/>
      </c>
      <c r="C423" s="434" t="str">
        <f>IF('Schritt 2a Wärmeverbr. Kat. 1-4'!D423=0,"",'Schritt 2a Wärmeverbr. Kat. 1-4'!D423)</f>
        <v/>
      </c>
      <c r="D423" s="424"/>
      <c r="E423" s="61"/>
      <c r="F423" s="503"/>
      <c r="G423" s="425"/>
      <c r="H423" s="424"/>
      <c r="I423" s="55"/>
      <c r="J423" s="108"/>
      <c r="K423" s="108"/>
      <c r="L423" s="132"/>
      <c r="M423" s="142" t="str">
        <f t="shared" si="15"/>
        <v/>
      </c>
      <c r="N423" s="145" t="str">
        <f>IFERROR(IF(B423&lt;&gt;"",M423/IF(OR('Schritt 2a Wärmeverbr. Kat. 1-4'!D423="Bad - Freibad &lt; 1000 m2 Beckenfläche",'Schritt 2a Wärmeverbr. Kat. 1-4'!D423="Bad - Freibad 1000-2000 m2 Beckenfläche",'Schritt 2a Wärmeverbr. Kat. 1-4'!D423="Bad - Freibad &gt;2000 m2 Beckenfläche"),'Schritt 2a Wärmeverbr. Kat. 1-4'!G423,'Schritt 2a Wärmeverbr. Kat. 1-4'!F423),""),"")</f>
        <v/>
      </c>
      <c r="O423" s="101" t="str">
        <f>IFERROR(IF(OR('Schritt 2a Wärmeverbr. Kat. 1-4'!D423="",M423="",N423=""),"",$N423/VLOOKUP('Schritt 2a Wärmeverbr. Kat. 1-4'!D423,Gebäudekat.!$C$6:$E$72,3,FALSE)-1),"")</f>
        <v/>
      </c>
      <c r="P423" t="str">
        <f>IFERROR(VLOOKUP('Schritt 2b Stromverbr. Kat. 1-4'!$C423,Gebäudekat.!$C$6:$G$72,5,FALSE),"")</f>
        <v/>
      </c>
      <c r="Q423" t="str">
        <f>IF('Schritt 2b Stromverbr. Kat. 1-4'!L423&lt;&gt;"",1,"")</f>
        <v/>
      </c>
      <c r="R423" t="str">
        <f t="shared" si="14"/>
        <v/>
      </c>
    </row>
    <row r="424" spans="1:18" x14ac:dyDescent="0.25">
      <c r="A424" s="433">
        <f>'Schritt 2a Wärmeverbr. Kat. 1-4'!A424</f>
        <v>415</v>
      </c>
      <c r="B424" s="8" t="str">
        <f>IF('Schritt 2a Wärmeverbr. Kat. 1-4'!C424=0,"",'Schritt 2a Wärmeverbr. Kat. 1-4'!C424)</f>
        <v/>
      </c>
      <c r="C424" s="434" t="str">
        <f>IF('Schritt 2a Wärmeverbr. Kat. 1-4'!D424=0,"",'Schritt 2a Wärmeverbr. Kat. 1-4'!D424)</f>
        <v/>
      </c>
      <c r="D424" s="424"/>
      <c r="E424" s="61"/>
      <c r="F424" s="503"/>
      <c r="G424" s="425"/>
      <c r="H424" s="424"/>
      <c r="I424" s="55"/>
      <c r="J424" s="108"/>
      <c r="K424" s="108"/>
      <c r="L424" s="132"/>
      <c r="M424" s="142" t="str">
        <f t="shared" si="15"/>
        <v/>
      </c>
      <c r="N424" s="145" t="str">
        <f>IFERROR(IF(B424&lt;&gt;"",M424/IF(OR('Schritt 2a Wärmeverbr. Kat. 1-4'!D424="Bad - Freibad &lt; 1000 m2 Beckenfläche",'Schritt 2a Wärmeverbr. Kat. 1-4'!D424="Bad - Freibad 1000-2000 m2 Beckenfläche",'Schritt 2a Wärmeverbr. Kat. 1-4'!D424="Bad - Freibad &gt;2000 m2 Beckenfläche"),'Schritt 2a Wärmeverbr. Kat. 1-4'!G424,'Schritt 2a Wärmeverbr. Kat. 1-4'!F424),""),"")</f>
        <v/>
      </c>
      <c r="O424" s="101" t="str">
        <f>IFERROR(IF(OR('Schritt 2a Wärmeverbr. Kat. 1-4'!D424="",M424="",N424=""),"",$N424/VLOOKUP('Schritt 2a Wärmeverbr. Kat. 1-4'!D424,Gebäudekat.!$C$6:$E$72,3,FALSE)-1),"")</f>
        <v/>
      </c>
      <c r="P424" t="str">
        <f>IFERROR(VLOOKUP('Schritt 2b Stromverbr. Kat. 1-4'!$C424,Gebäudekat.!$C$6:$G$72,5,FALSE),"")</f>
        <v/>
      </c>
      <c r="Q424" t="str">
        <f>IF('Schritt 2b Stromverbr. Kat. 1-4'!L424&lt;&gt;"",1,"")</f>
        <v/>
      </c>
      <c r="R424" t="str">
        <f t="shared" si="14"/>
        <v/>
      </c>
    </row>
    <row r="425" spans="1:18" x14ac:dyDescent="0.25">
      <c r="A425" s="433">
        <f>'Schritt 2a Wärmeverbr. Kat. 1-4'!A425</f>
        <v>416</v>
      </c>
      <c r="B425" s="8" t="str">
        <f>IF('Schritt 2a Wärmeverbr. Kat. 1-4'!C425=0,"",'Schritt 2a Wärmeverbr. Kat. 1-4'!C425)</f>
        <v/>
      </c>
      <c r="C425" s="434" t="str">
        <f>IF('Schritt 2a Wärmeverbr. Kat. 1-4'!D425=0,"",'Schritt 2a Wärmeverbr. Kat. 1-4'!D425)</f>
        <v/>
      </c>
      <c r="D425" s="424"/>
      <c r="E425" s="61"/>
      <c r="F425" s="503"/>
      <c r="G425" s="425"/>
      <c r="H425" s="424"/>
      <c r="I425" s="55"/>
      <c r="J425" s="108"/>
      <c r="K425" s="108"/>
      <c r="L425" s="132"/>
      <c r="M425" s="142" t="str">
        <f t="shared" si="15"/>
        <v/>
      </c>
      <c r="N425" s="145" t="str">
        <f>IFERROR(IF(B425&lt;&gt;"",M425/IF(OR('Schritt 2a Wärmeverbr. Kat. 1-4'!D425="Bad - Freibad &lt; 1000 m2 Beckenfläche",'Schritt 2a Wärmeverbr. Kat. 1-4'!D425="Bad - Freibad 1000-2000 m2 Beckenfläche",'Schritt 2a Wärmeverbr. Kat. 1-4'!D425="Bad - Freibad &gt;2000 m2 Beckenfläche"),'Schritt 2a Wärmeverbr. Kat. 1-4'!G425,'Schritt 2a Wärmeverbr. Kat. 1-4'!F425),""),"")</f>
        <v/>
      </c>
      <c r="O425" s="101" t="str">
        <f>IFERROR(IF(OR('Schritt 2a Wärmeverbr. Kat. 1-4'!D425="",M425="",N425=""),"",$N425/VLOOKUP('Schritt 2a Wärmeverbr. Kat. 1-4'!D425,Gebäudekat.!$C$6:$E$72,3,FALSE)-1),"")</f>
        <v/>
      </c>
      <c r="P425" t="str">
        <f>IFERROR(VLOOKUP('Schritt 2b Stromverbr. Kat. 1-4'!$C425,Gebäudekat.!$C$6:$G$72,5,FALSE),"")</f>
        <v/>
      </c>
      <c r="Q425" t="str">
        <f>IF('Schritt 2b Stromverbr. Kat. 1-4'!L425&lt;&gt;"",1,"")</f>
        <v/>
      </c>
      <c r="R425" t="str">
        <f t="shared" si="14"/>
        <v/>
      </c>
    </row>
    <row r="426" spans="1:18" x14ac:dyDescent="0.25">
      <c r="A426" s="433">
        <f>'Schritt 2a Wärmeverbr. Kat. 1-4'!A426</f>
        <v>417</v>
      </c>
      <c r="B426" s="8" t="str">
        <f>IF('Schritt 2a Wärmeverbr. Kat. 1-4'!C426=0,"",'Schritt 2a Wärmeverbr. Kat. 1-4'!C426)</f>
        <v/>
      </c>
      <c r="C426" s="434" t="str">
        <f>IF('Schritt 2a Wärmeverbr. Kat. 1-4'!D426=0,"",'Schritt 2a Wärmeverbr. Kat. 1-4'!D426)</f>
        <v/>
      </c>
      <c r="D426" s="424"/>
      <c r="E426" s="61"/>
      <c r="F426" s="503"/>
      <c r="G426" s="425"/>
      <c r="H426" s="424"/>
      <c r="I426" s="55"/>
      <c r="J426" s="108"/>
      <c r="K426" s="108"/>
      <c r="L426" s="132"/>
      <c r="M426" s="142" t="str">
        <f t="shared" si="15"/>
        <v/>
      </c>
      <c r="N426" s="145" t="str">
        <f>IFERROR(IF(B426&lt;&gt;"",M426/IF(OR('Schritt 2a Wärmeverbr. Kat. 1-4'!D426="Bad - Freibad &lt; 1000 m2 Beckenfläche",'Schritt 2a Wärmeverbr. Kat. 1-4'!D426="Bad - Freibad 1000-2000 m2 Beckenfläche",'Schritt 2a Wärmeverbr. Kat. 1-4'!D426="Bad - Freibad &gt;2000 m2 Beckenfläche"),'Schritt 2a Wärmeverbr. Kat. 1-4'!G426,'Schritt 2a Wärmeverbr. Kat. 1-4'!F426),""),"")</f>
        <v/>
      </c>
      <c r="O426" s="101" t="str">
        <f>IFERROR(IF(OR('Schritt 2a Wärmeverbr. Kat. 1-4'!D426="",M426="",N426=""),"",$N426/VLOOKUP('Schritt 2a Wärmeverbr. Kat. 1-4'!D426,Gebäudekat.!$C$6:$E$72,3,FALSE)-1),"")</f>
        <v/>
      </c>
      <c r="P426" t="str">
        <f>IFERROR(VLOOKUP('Schritt 2b Stromverbr. Kat. 1-4'!$C426,Gebäudekat.!$C$6:$G$72,5,FALSE),"")</f>
        <v/>
      </c>
      <c r="Q426" t="str">
        <f>IF('Schritt 2b Stromverbr. Kat. 1-4'!L426&lt;&gt;"",1,"")</f>
        <v/>
      </c>
      <c r="R426" t="str">
        <f t="shared" si="14"/>
        <v/>
      </c>
    </row>
    <row r="427" spans="1:18" x14ac:dyDescent="0.25">
      <c r="A427" s="433">
        <f>'Schritt 2a Wärmeverbr. Kat. 1-4'!A427</f>
        <v>418</v>
      </c>
      <c r="B427" s="8" t="str">
        <f>IF('Schritt 2a Wärmeverbr. Kat. 1-4'!C427=0,"",'Schritt 2a Wärmeverbr. Kat. 1-4'!C427)</f>
        <v/>
      </c>
      <c r="C427" s="434" t="str">
        <f>IF('Schritt 2a Wärmeverbr. Kat. 1-4'!D427=0,"",'Schritt 2a Wärmeverbr. Kat. 1-4'!D427)</f>
        <v/>
      </c>
      <c r="D427" s="424"/>
      <c r="E427" s="61"/>
      <c r="F427" s="503"/>
      <c r="G427" s="425"/>
      <c r="H427" s="424"/>
      <c r="I427" s="55"/>
      <c r="J427" s="108"/>
      <c r="K427" s="108"/>
      <c r="L427" s="132"/>
      <c r="M427" s="142" t="str">
        <f t="shared" si="15"/>
        <v/>
      </c>
      <c r="N427" s="145" t="str">
        <f>IFERROR(IF(B427&lt;&gt;"",M427/IF(OR('Schritt 2a Wärmeverbr. Kat. 1-4'!D427="Bad - Freibad &lt; 1000 m2 Beckenfläche",'Schritt 2a Wärmeverbr. Kat. 1-4'!D427="Bad - Freibad 1000-2000 m2 Beckenfläche",'Schritt 2a Wärmeverbr. Kat. 1-4'!D427="Bad - Freibad &gt;2000 m2 Beckenfläche"),'Schritt 2a Wärmeverbr. Kat. 1-4'!G427,'Schritt 2a Wärmeverbr. Kat. 1-4'!F427),""),"")</f>
        <v/>
      </c>
      <c r="O427" s="101" t="str">
        <f>IFERROR(IF(OR('Schritt 2a Wärmeverbr. Kat. 1-4'!D427="",M427="",N427=""),"",$N427/VLOOKUP('Schritt 2a Wärmeverbr. Kat. 1-4'!D427,Gebäudekat.!$C$6:$E$72,3,FALSE)-1),"")</f>
        <v/>
      </c>
      <c r="P427" t="str">
        <f>IFERROR(VLOOKUP('Schritt 2b Stromverbr. Kat. 1-4'!$C427,Gebäudekat.!$C$6:$G$72,5,FALSE),"")</f>
        <v/>
      </c>
      <c r="Q427" t="str">
        <f>IF('Schritt 2b Stromverbr. Kat. 1-4'!L427&lt;&gt;"",1,"")</f>
        <v/>
      </c>
      <c r="R427" t="str">
        <f t="shared" si="14"/>
        <v/>
      </c>
    </row>
    <row r="428" spans="1:18" x14ac:dyDescent="0.25">
      <c r="A428" s="433">
        <f>'Schritt 2a Wärmeverbr. Kat. 1-4'!A428</f>
        <v>419</v>
      </c>
      <c r="B428" s="8" t="str">
        <f>IF('Schritt 2a Wärmeverbr. Kat. 1-4'!C428=0,"",'Schritt 2a Wärmeverbr. Kat. 1-4'!C428)</f>
        <v/>
      </c>
      <c r="C428" s="434" t="str">
        <f>IF('Schritt 2a Wärmeverbr. Kat. 1-4'!D428=0,"",'Schritt 2a Wärmeverbr. Kat. 1-4'!D428)</f>
        <v/>
      </c>
      <c r="D428" s="424"/>
      <c r="E428" s="61"/>
      <c r="F428" s="503"/>
      <c r="G428" s="425"/>
      <c r="H428" s="424"/>
      <c r="I428" s="55"/>
      <c r="J428" s="108"/>
      <c r="K428" s="108"/>
      <c r="L428" s="132"/>
      <c r="M428" s="142" t="str">
        <f t="shared" si="15"/>
        <v/>
      </c>
      <c r="N428" s="145" t="str">
        <f>IFERROR(IF(B428&lt;&gt;"",M428/IF(OR('Schritt 2a Wärmeverbr. Kat. 1-4'!D428="Bad - Freibad &lt; 1000 m2 Beckenfläche",'Schritt 2a Wärmeverbr. Kat. 1-4'!D428="Bad - Freibad 1000-2000 m2 Beckenfläche",'Schritt 2a Wärmeverbr. Kat. 1-4'!D428="Bad - Freibad &gt;2000 m2 Beckenfläche"),'Schritt 2a Wärmeverbr. Kat. 1-4'!G428,'Schritt 2a Wärmeverbr. Kat. 1-4'!F428),""),"")</f>
        <v/>
      </c>
      <c r="O428" s="101" t="str">
        <f>IFERROR(IF(OR('Schritt 2a Wärmeverbr. Kat. 1-4'!D428="",M428="",N428=""),"",$N428/VLOOKUP('Schritt 2a Wärmeverbr. Kat. 1-4'!D428,Gebäudekat.!$C$6:$E$72,3,FALSE)-1),"")</f>
        <v/>
      </c>
      <c r="P428" t="str">
        <f>IFERROR(VLOOKUP('Schritt 2b Stromverbr. Kat. 1-4'!$C428,Gebäudekat.!$C$6:$G$72,5,FALSE),"")</f>
        <v/>
      </c>
      <c r="Q428" t="str">
        <f>IF('Schritt 2b Stromverbr. Kat. 1-4'!L428&lt;&gt;"",1,"")</f>
        <v/>
      </c>
      <c r="R428" t="str">
        <f t="shared" si="14"/>
        <v/>
      </c>
    </row>
    <row r="429" spans="1:18" x14ac:dyDescent="0.25">
      <c r="A429" s="433">
        <f>'Schritt 2a Wärmeverbr. Kat. 1-4'!A429</f>
        <v>420</v>
      </c>
      <c r="B429" s="8" t="str">
        <f>IF('Schritt 2a Wärmeverbr. Kat. 1-4'!C429=0,"",'Schritt 2a Wärmeverbr. Kat. 1-4'!C429)</f>
        <v/>
      </c>
      <c r="C429" s="434" t="str">
        <f>IF('Schritt 2a Wärmeverbr. Kat. 1-4'!D429=0,"",'Schritt 2a Wärmeverbr. Kat. 1-4'!D429)</f>
        <v/>
      </c>
      <c r="D429" s="424"/>
      <c r="E429" s="61"/>
      <c r="F429" s="503"/>
      <c r="G429" s="425"/>
      <c r="H429" s="424"/>
      <c r="I429" s="55"/>
      <c r="J429" s="108"/>
      <c r="K429" s="108"/>
      <c r="L429" s="132"/>
      <c r="M429" s="142" t="str">
        <f t="shared" si="15"/>
        <v/>
      </c>
      <c r="N429" s="145" t="str">
        <f>IFERROR(IF(B429&lt;&gt;"",M429/IF(OR('Schritt 2a Wärmeverbr. Kat. 1-4'!D429="Bad - Freibad &lt; 1000 m2 Beckenfläche",'Schritt 2a Wärmeverbr. Kat. 1-4'!D429="Bad - Freibad 1000-2000 m2 Beckenfläche",'Schritt 2a Wärmeverbr. Kat. 1-4'!D429="Bad - Freibad &gt;2000 m2 Beckenfläche"),'Schritt 2a Wärmeverbr. Kat. 1-4'!G429,'Schritt 2a Wärmeverbr. Kat. 1-4'!F429),""),"")</f>
        <v/>
      </c>
      <c r="O429" s="101" t="str">
        <f>IFERROR(IF(OR('Schritt 2a Wärmeverbr. Kat. 1-4'!D429="",M429="",N429=""),"",$N429/VLOOKUP('Schritt 2a Wärmeverbr. Kat. 1-4'!D429,Gebäudekat.!$C$6:$E$72,3,FALSE)-1),"")</f>
        <v/>
      </c>
      <c r="P429" t="str">
        <f>IFERROR(VLOOKUP('Schritt 2b Stromverbr. Kat. 1-4'!$C429,Gebäudekat.!$C$6:$G$72,5,FALSE),"")</f>
        <v/>
      </c>
      <c r="Q429" t="str">
        <f>IF('Schritt 2b Stromverbr. Kat. 1-4'!L429&lt;&gt;"",1,"")</f>
        <v/>
      </c>
      <c r="R429" t="str">
        <f t="shared" si="14"/>
        <v/>
      </c>
    </row>
    <row r="430" spans="1:18" x14ac:dyDescent="0.25">
      <c r="A430" s="433">
        <f>'Schritt 2a Wärmeverbr. Kat. 1-4'!A430</f>
        <v>421</v>
      </c>
      <c r="B430" s="8" t="str">
        <f>IF('Schritt 2a Wärmeverbr. Kat. 1-4'!C430=0,"",'Schritt 2a Wärmeverbr. Kat. 1-4'!C430)</f>
        <v/>
      </c>
      <c r="C430" s="434" t="str">
        <f>IF('Schritt 2a Wärmeverbr. Kat. 1-4'!D430=0,"",'Schritt 2a Wärmeverbr. Kat. 1-4'!D430)</f>
        <v/>
      </c>
      <c r="D430" s="424"/>
      <c r="E430" s="61"/>
      <c r="F430" s="503"/>
      <c r="G430" s="425"/>
      <c r="H430" s="424"/>
      <c r="I430" s="55"/>
      <c r="J430" s="108"/>
      <c r="K430" s="108"/>
      <c r="L430" s="132"/>
      <c r="M430" s="142" t="str">
        <f t="shared" si="15"/>
        <v/>
      </c>
      <c r="N430" s="145" t="str">
        <f>IFERROR(IF(B430&lt;&gt;"",M430/IF(OR('Schritt 2a Wärmeverbr. Kat. 1-4'!D430="Bad - Freibad &lt; 1000 m2 Beckenfläche",'Schritt 2a Wärmeverbr. Kat. 1-4'!D430="Bad - Freibad 1000-2000 m2 Beckenfläche",'Schritt 2a Wärmeverbr. Kat. 1-4'!D430="Bad - Freibad &gt;2000 m2 Beckenfläche"),'Schritt 2a Wärmeverbr. Kat. 1-4'!G430,'Schritt 2a Wärmeverbr. Kat. 1-4'!F430),""),"")</f>
        <v/>
      </c>
      <c r="O430" s="101" t="str">
        <f>IFERROR(IF(OR('Schritt 2a Wärmeverbr. Kat. 1-4'!D430="",M430="",N430=""),"",$N430/VLOOKUP('Schritt 2a Wärmeverbr. Kat. 1-4'!D430,Gebäudekat.!$C$6:$E$72,3,FALSE)-1),"")</f>
        <v/>
      </c>
      <c r="P430" t="str">
        <f>IFERROR(VLOOKUP('Schritt 2b Stromverbr. Kat. 1-4'!$C430,Gebäudekat.!$C$6:$G$72,5,FALSE),"")</f>
        <v/>
      </c>
      <c r="Q430" t="str">
        <f>IF('Schritt 2b Stromverbr. Kat. 1-4'!L430&lt;&gt;"",1,"")</f>
        <v/>
      </c>
      <c r="R430" t="str">
        <f t="shared" si="14"/>
        <v/>
      </c>
    </row>
    <row r="431" spans="1:18" x14ac:dyDescent="0.25">
      <c r="A431" s="433">
        <f>'Schritt 2a Wärmeverbr. Kat. 1-4'!A431</f>
        <v>422</v>
      </c>
      <c r="B431" s="8" t="str">
        <f>IF('Schritt 2a Wärmeverbr. Kat. 1-4'!C431=0,"",'Schritt 2a Wärmeverbr. Kat. 1-4'!C431)</f>
        <v/>
      </c>
      <c r="C431" s="434" t="str">
        <f>IF('Schritt 2a Wärmeverbr. Kat. 1-4'!D431=0,"",'Schritt 2a Wärmeverbr. Kat. 1-4'!D431)</f>
        <v/>
      </c>
      <c r="D431" s="424"/>
      <c r="E431" s="61"/>
      <c r="F431" s="503"/>
      <c r="G431" s="425"/>
      <c r="H431" s="424"/>
      <c r="I431" s="55"/>
      <c r="J431" s="108"/>
      <c r="K431" s="108"/>
      <c r="L431" s="132"/>
      <c r="M431" s="142" t="str">
        <f t="shared" si="15"/>
        <v/>
      </c>
      <c r="N431" s="145" t="str">
        <f>IFERROR(IF(B431&lt;&gt;"",M431/IF(OR('Schritt 2a Wärmeverbr. Kat. 1-4'!D431="Bad - Freibad &lt; 1000 m2 Beckenfläche",'Schritt 2a Wärmeverbr. Kat. 1-4'!D431="Bad - Freibad 1000-2000 m2 Beckenfläche",'Schritt 2a Wärmeverbr. Kat. 1-4'!D431="Bad - Freibad &gt;2000 m2 Beckenfläche"),'Schritt 2a Wärmeverbr. Kat. 1-4'!G431,'Schritt 2a Wärmeverbr. Kat. 1-4'!F431),""),"")</f>
        <v/>
      </c>
      <c r="O431" s="101" t="str">
        <f>IFERROR(IF(OR('Schritt 2a Wärmeverbr. Kat. 1-4'!D431="",M431="",N431=""),"",$N431/VLOOKUP('Schritt 2a Wärmeverbr. Kat. 1-4'!D431,Gebäudekat.!$C$6:$E$72,3,FALSE)-1),"")</f>
        <v/>
      </c>
      <c r="P431" t="str">
        <f>IFERROR(VLOOKUP('Schritt 2b Stromverbr. Kat. 1-4'!$C431,Gebäudekat.!$C$6:$G$72,5,FALSE),"")</f>
        <v/>
      </c>
      <c r="Q431" t="str">
        <f>IF('Schritt 2b Stromverbr. Kat. 1-4'!L431&lt;&gt;"",1,"")</f>
        <v/>
      </c>
      <c r="R431" t="str">
        <f t="shared" si="14"/>
        <v/>
      </c>
    </row>
    <row r="432" spans="1:18" x14ac:dyDescent="0.25">
      <c r="A432" s="433">
        <f>'Schritt 2a Wärmeverbr. Kat. 1-4'!A432</f>
        <v>423</v>
      </c>
      <c r="B432" s="8" t="str">
        <f>IF('Schritt 2a Wärmeverbr. Kat. 1-4'!C432=0,"",'Schritt 2a Wärmeverbr. Kat. 1-4'!C432)</f>
        <v/>
      </c>
      <c r="C432" s="434" t="str">
        <f>IF('Schritt 2a Wärmeverbr. Kat. 1-4'!D432=0,"",'Schritt 2a Wärmeverbr. Kat. 1-4'!D432)</f>
        <v/>
      </c>
      <c r="D432" s="424"/>
      <c r="E432" s="61"/>
      <c r="F432" s="503"/>
      <c r="G432" s="425"/>
      <c r="H432" s="424"/>
      <c r="I432" s="55"/>
      <c r="J432" s="108"/>
      <c r="K432" s="108"/>
      <c r="L432" s="132"/>
      <c r="M432" s="142" t="str">
        <f t="shared" si="15"/>
        <v/>
      </c>
      <c r="N432" s="145" t="str">
        <f>IFERROR(IF(B432&lt;&gt;"",M432/IF(OR('Schritt 2a Wärmeverbr. Kat. 1-4'!D432="Bad - Freibad &lt; 1000 m2 Beckenfläche",'Schritt 2a Wärmeverbr. Kat. 1-4'!D432="Bad - Freibad 1000-2000 m2 Beckenfläche",'Schritt 2a Wärmeverbr. Kat. 1-4'!D432="Bad - Freibad &gt;2000 m2 Beckenfläche"),'Schritt 2a Wärmeverbr. Kat. 1-4'!G432,'Schritt 2a Wärmeverbr. Kat. 1-4'!F432),""),"")</f>
        <v/>
      </c>
      <c r="O432" s="101" t="str">
        <f>IFERROR(IF(OR('Schritt 2a Wärmeverbr. Kat. 1-4'!D432="",M432="",N432=""),"",$N432/VLOOKUP('Schritt 2a Wärmeverbr. Kat. 1-4'!D432,Gebäudekat.!$C$6:$E$72,3,FALSE)-1),"")</f>
        <v/>
      </c>
      <c r="P432" t="str">
        <f>IFERROR(VLOOKUP('Schritt 2b Stromverbr. Kat. 1-4'!$C432,Gebäudekat.!$C$6:$G$72,5,FALSE),"")</f>
        <v/>
      </c>
      <c r="Q432" t="str">
        <f>IF('Schritt 2b Stromverbr. Kat. 1-4'!L432&lt;&gt;"",1,"")</f>
        <v/>
      </c>
      <c r="R432" t="str">
        <f t="shared" si="14"/>
        <v/>
      </c>
    </row>
    <row r="433" spans="1:18" x14ac:dyDescent="0.25">
      <c r="A433" s="433">
        <f>'Schritt 2a Wärmeverbr. Kat. 1-4'!A433</f>
        <v>424</v>
      </c>
      <c r="B433" s="8" t="str">
        <f>IF('Schritt 2a Wärmeverbr. Kat. 1-4'!C433=0,"",'Schritt 2a Wärmeverbr. Kat. 1-4'!C433)</f>
        <v/>
      </c>
      <c r="C433" s="434" t="str">
        <f>IF('Schritt 2a Wärmeverbr. Kat. 1-4'!D433=0,"",'Schritt 2a Wärmeverbr. Kat. 1-4'!D433)</f>
        <v/>
      </c>
      <c r="D433" s="424"/>
      <c r="E433" s="61"/>
      <c r="F433" s="503"/>
      <c r="G433" s="425"/>
      <c r="H433" s="424"/>
      <c r="I433" s="55"/>
      <c r="J433" s="108"/>
      <c r="K433" s="108"/>
      <c r="L433" s="132"/>
      <c r="M433" s="142" t="str">
        <f t="shared" si="15"/>
        <v/>
      </c>
      <c r="N433" s="145" t="str">
        <f>IFERROR(IF(B433&lt;&gt;"",M433/IF(OR('Schritt 2a Wärmeverbr. Kat. 1-4'!D433="Bad - Freibad &lt; 1000 m2 Beckenfläche",'Schritt 2a Wärmeverbr. Kat. 1-4'!D433="Bad - Freibad 1000-2000 m2 Beckenfläche",'Schritt 2a Wärmeverbr. Kat. 1-4'!D433="Bad - Freibad &gt;2000 m2 Beckenfläche"),'Schritt 2a Wärmeverbr. Kat. 1-4'!G433,'Schritt 2a Wärmeverbr. Kat. 1-4'!F433),""),"")</f>
        <v/>
      </c>
      <c r="O433" s="101" t="str">
        <f>IFERROR(IF(OR('Schritt 2a Wärmeverbr. Kat. 1-4'!D433="",M433="",N433=""),"",$N433/VLOOKUP('Schritt 2a Wärmeverbr. Kat. 1-4'!D433,Gebäudekat.!$C$6:$E$72,3,FALSE)-1),"")</f>
        <v/>
      </c>
      <c r="P433" t="str">
        <f>IFERROR(VLOOKUP('Schritt 2b Stromverbr. Kat. 1-4'!$C433,Gebäudekat.!$C$6:$G$72,5,FALSE),"")</f>
        <v/>
      </c>
      <c r="Q433" t="str">
        <f>IF('Schritt 2b Stromverbr. Kat. 1-4'!L433&lt;&gt;"",1,"")</f>
        <v/>
      </c>
      <c r="R433" t="str">
        <f t="shared" si="14"/>
        <v/>
      </c>
    </row>
    <row r="434" spans="1:18" x14ac:dyDescent="0.25">
      <c r="A434" s="433">
        <f>'Schritt 2a Wärmeverbr. Kat. 1-4'!A434</f>
        <v>425</v>
      </c>
      <c r="B434" s="8" t="str">
        <f>IF('Schritt 2a Wärmeverbr. Kat. 1-4'!C434=0,"",'Schritt 2a Wärmeverbr. Kat. 1-4'!C434)</f>
        <v/>
      </c>
      <c r="C434" s="434" t="str">
        <f>IF('Schritt 2a Wärmeverbr. Kat. 1-4'!D434=0,"",'Schritt 2a Wärmeverbr. Kat. 1-4'!D434)</f>
        <v/>
      </c>
      <c r="D434" s="424"/>
      <c r="E434" s="61"/>
      <c r="F434" s="503"/>
      <c r="G434" s="425"/>
      <c r="H434" s="424"/>
      <c r="I434" s="55"/>
      <c r="J434" s="108"/>
      <c r="K434" s="108"/>
      <c r="L434" s="132"/>
      <c r="M434" s="142" t="str">
        <f t="shared" si="15"/>
        <v/>
      </c>
      <c r="N434" s="145" t="str">
        <f>IFERROR(IF(B434&lt;&gt;"",M434/IF(OR('Schritt 2a Wärmeverbr. Kat. 1-4'!D434="Bad - Freibad &lt; 1000 m2 Beckenfläche",'Schritt 2a Wärmeverbr. Kat. 1-4'!D434="Bad - Freibad 1000-2000 m2 Beckenfläche",'Schritt 2a Wärmeverbr. Kat. 1-4'!D434="Bad - Freibad &gt;2000 m2 Beckenfläche"),'Schritt 2a Wärmeverbr. Kat. 1-4'!G434,'Schritt 2a Wärmeverbr. Kat. 1-4'!F434),""),"")</f>
        <v/>
      </c>
      <c r="O434" s="101" t="str">
        <f>IFERROR(IF(OR('Schritt 2a Wärmeverbr. Kat. 1-4'!D434="",M434="",N434=""),"",$N434/VLOOKUP('Schritt 2a Wärmeverbr. Kat. 1-4'!D434,Gebäudekat.!$C$6:$E$72,3,FALSE)-1),"")</f>
        <v/>
      </c>
      <c r="P434" t="str">
        <f>IFERROR(VLOOKUP('Schritt 2b Stromverbr. Kat. 1-4'!$C434,Gebäudekat.!$C$6:$G$72,5,FALSE),"")</f>
        <v/>
      </c>
      <c r="Q434" t="str">
        <f>IF('Schritt 2b Stromverbr. Kat. 1-4'!L434&lt;&gt;"",1,"")</f>
        <v/>
      </c>
      <c r="R434" t="str">
        <f t="shared" si="14"/>
        <v/>
      </c>
    </row>
    <row r="435" spans="1:18" x14ac:dyDescent="0.25">
      <c r="A435" s="433">
        <f>'Schritt 2a Wärmeverbr. Kat. 1-4'!A435</f>
        <v>426</v>
      </c>
      <c r="B435" s="8" t="str">
        <f>IF('Schritt 2a Wärmeverbr. Kat. 1-4'!C435=0,"",'Schritt 2a Wärmeverbr. Kat. 1-4'!C435)</f>
        <v/>
      </c>
      <c r="C435" s="434" t="str">
        <f>IF('Schritt 2a Wärmeverbr. Kat. 1-4'!D435=0,"",'Schritt 2a Wärmeverbr. Kat. 1-4'!D435)</f>
        <v/>
      </c>
      <c r="D435" s="424"/>
      <c r="E435" s="61"/>
      <c r="F435" s="503"/>
      <c r="G435" s="425"/>
      <c r="H435" s="424"/>
      <c r="I435" s="55"/>
      <c r="J435" s="108"/>
      <c r="K435" s="108"/>
      <c r="L435" s="132"/>
      <c r="M435" s="142" t="str">
        <f t="shared" si="15"/>
        <v/>
      </c>
      <c r="N435" s="145" t="str">
        <f>IFERROR(IF(B435&lt;&gt;"",M435/IF(OR('Schritt 2a Wärmeverbr. Kat. 1-4'!D435="Bad - Freibad &lt; 1000 m2 Beckenfläche",'Schritt 2a Wärmeverbr. Kat. 1-4'!D435="Bad - Freibad 1000-2000 m2 Beckenfläche",'Schritt 2a Wärmeverbr. Kat. 1-4'!D435="Bad - Freibad &gt;2000 m2 Beckenfläche"),'Schritt 2a Wärmeverbr. Kat. 1-4'!G435,'Schritt 2a Wärmeverbr. Kat. 1-4'!F435),""),"")</f>
        <v/>
      </c>
      <c r="O435" s="101" t="str">
        <f>IFERROR(IF(OR('Schritt 2a Wärmeverbr. Kat. 1-4'!D435="",M435="",N435=""),"",$N435/VLOOKUP('Schritt 2a Wärmeverbr. Kat. 1-4'!D435,Gebäudekat.!$C$6:$E$72,3,FALSE)-1),"")</f>
        <v/>
      </c>
      <c r="P435" t="str">
        <f>IFERROR(VLOOKUP('Schritt 2b Stromverbr. Kat. 1-4'!$C435,Gebäudekat.!$C$6:$G$72,5,FALSE),"")</f>
        <v/>
      </c>
      <c r="Q435" t="str">
        <f>IF('Schritt 2b Stromverbr. Kat. 1-4'!L435&lt;&gt;"",1,"")</f>
        <v/>
      </c>
      <c r="R435" t="str">
        <f t="shared" si="14"/>
        <v/>
      </c>
    </row>
    <row r="436" spans="1:18" x14ac:dyDescent="0.25">
      <c r="A436" s="433">
        <f>'Schritt 2a Wärmeverbr. Kat. 1-4'!A436</f>
        <v>427</v>
      </c>
      <c r="B436" s="8" t="str">
        <f>IF('Schritt 2a Wärmeverbr. Kat. 1-4'!C436=0,"",'Schritt 2a Wärmeverbr. Kat. 1-4'!C436)</f>
        <v/>
      </c>
      <c r="C436" s="434" t="str">
        <f>IF('Schritt 2a Wärmeverbr. Kat. 1-4'!D436=0,"",'Schritt 2a Wärmeverbr. Kat. 1-4'!D436)</f>
        <v/>
      </c>
      <c r="D436" s="424"/>
      <c r="E436" s="61"/>
      <c r="F436" s="503"/>
      <c r="G436" s="425"/>
      <c r="H436" s="424"/>
      <c r="I436" s="55"/>
      <c r="J436" s="108"/>
      <c r="K436" s="108"/>
      <c r="L436" s="132"/>
      <c r="M436" s="142" t="str">
        <f t="shared" si="15"/>
        <v/>
      </c>
      <c r="N436" s="145" t="str">
        <f>IFERROR(IF(B436&lt;&gt;"",M436/IF(OR('Schritt 2a Wärmeverbr. Kat. 1-4'!D436="Bad - Freibad &lt; 1000 m2 Beckenfläche",'Schritt 2a Wärmeverbr. Kat. 1-4'!D436="Bad - Freibad 1000-2000 m2 Beckenfläche",'Schritt 2a Wärmeverbr. Kat. 1-4'!D436="Bad - Freibad &gt;2000 m2 Beckenfläche"),'Schritt 2a Wärmeverbr. Kat. 1-4'!G436,'Schritt 2a Wärmeverbr. Kat. 1-4'!F436),""),"")</f>
        <v/>
      </c>
      <c r="O436" s="101" t="str">
        <f>IFERROR(IF(OR('Schritt 2a Wärmeverbr. Kat. 1-4'!D436="",M436="",N436=""),"",$N436/VLOOKUP('Schritt 2a Wärmeverbr. Kat. 1-4'!D436,Gebäudekat.!$C$6:$E$72,3,FALSE)-1),"")</f>
        <v/>
      </c>
      <c r="P436" t="str">
        <f>IFERROR(VLOOKUP('Schritt 2b Stromverbr. Kat. 1-4'!$C436,Gebäudekat.!$C$6:$G$72,5,FALSE),"")</f>
        <v/>
      </c>
      <c r="Q436" t="str">
        <f>IF('Schritt 2b Stromverbr. Kat. 1-4'!L436&lt;&gt;"",1,"")</f>
        <v/>
      </c>
      <c r="R436" t="str">
        <f t="shared" si="14"/>
        <v/>
      </c>
    </row>
    <row r="437" spans="1:18" x14ac:dyDescent="0.25">
      <c r="A437" s="433">
        <f>'Schritt 2a Wärmeverbr. Kat. 1-4'!A437</f>
        <v>428</v>
      </c>
      <c r="B437" s="8" t="str">
        <f>IF('Schritt 2a Wärmeverbr. Kat. 1-4'!C437=0,"",'Schritt 2a Wärmeverbr. Kat. 1-4'!C437)</f>
        <v/>
      </c>
      <c r="C437" s="434" t="str">
        <f>IF('Schritt 2a Wärmeverbr. Kat. 1-4'!D437=0,"",'Schritt 2a Wärmeverbr. Kat. 1-4'!D437)</f>
        <v/>
      </c>
      <c r="D437" s="424"/>
      <c r="E437" s="61"/>
      <c r="F437" s="503"/>
      <c r="G437" s="425"/>
      <c r="H437" s="424"/>
      <c r="I437" s="55"/>
      <c r="J437" s="108"/>
      <c r="K437" s="108"/>
      <c r="L437" s="132"/>
      <c r="M437" s="142" t="str">
        <f t="shared" si="15"/>
        <v/>
      </c>
      <c r="N437" s="145" t="str">
        <f>IFERROR(IF(B437&lt;&gt;"",M437/IF(OR('Schritt 2a Wärmeverbr. Kat. 1-4'!D437="Bad - Freibad &lt; 1000 m2 Beckenfläche",'Schritt 2a Wärmeverbr. Kat. 1-4'!D437="Bad - Freibad 1000-2000 m2 Beckenfläche",'Schritt 2a Wärmeverbr. Kat. 1-4'!D437="Bad - Freibad &gt;2000 m2 Beckenfläche"),'Schritt 2a Wärmeverbr. Kat. 1-4'!G437,'Schritt 2a Wärmeverbr. Kat. 1-4'!F437),""),"")</f>
        <v/>
      </c>
      <c r="O437" s="101" t="str">
        <f>IFERROR(IF(OR('Schritt 2a Wärmeverbr. Kat. 1-4'!D437="",M437="",N437=""),"",$N437/VLOOKUP('Schritt 2a Wärmeverbr. Kat. 1-4'!D437,Gebäudekat.!$C$6:$E$72,3,FALSE)-1),"")</f>
        <v/>
      </c>
      <c r="P437" t="str">
        <f>IFERROR(VLOOKUP('Schritt 2b Stromverbr. Kat. 1-4'!$C437,Gebäudekat.!$C$6:$G$72,5,FALSE),"")</f>
        <v/>
      </c>
      <c r="Q437" t="str">
        <f>IF('Schritt 2b Stromverbr. Kat. 1-4'!L437&lt;&gt;"",1,"")</f>
        <v/>
      </c>
      <c r="R437" t="str">
        <f t="shared" si="14"/>
        <v/>
      </c>
    </row>
    <row r="438" spans="1:18" x14ac:dyDescent="0.25">
      <c r="A438" s="433">
        <f>'Schritt 2a Wärmeverbr. Kat. 1-4'!A438</f>
        <v>429</v>
      </c>
      <c r="B438" s="8" t="str">
        <f>IF('Schritt 2a Wärmeverbr. Kat. 1-4'!C438=0,"",'Schritt 2a Wärmeverbr. Kat. 1-4'!C438)</f>
        <v/>
      </c>
      <c r="C438" s="434" t="str">
        <f>IF('Schritt 2a Wärmeverbr. Kat. 1-4'!D438=0,"",'Schritt 2a Wärmeverbr. Kat. 1-4'!D438)</f>
        <v/>
      </c>
      <c r="D438" s="424"/>
      <c r="E438" s="61"/>
      <c r="F438" s="503"/>
      <c r="G438" s="425"/>
      <c r="H438" s="424"/>
      <c r="I438" s="55"/>
      <c r="J438" s="108"/>
      <c r="K438" s="108"/>
      <c r="L438" s="132"/>
      <c r="M438" s="142" t="str">
        <f t="shared" si="15"/>
        <v/>
      </c>
      <c r="N438" s="145" t="str">
        <f>IFERROR(IF(B438&lt;&gt;"",M438/IF(OR('Schritt 2a Wärmeverbr. Kat. 1-4'!D438="Bad - Freibad &lt; 1000 m2 Beckenfläche",'Schritt 2a Wärmeverbr. Kat. 1-4'!D438="Bad - Freibad 1000-2000 m2 Beckenfläche",'Schritt 2a Wärmeverbr. Kat. 1-4'!D438="Bad - Freibad &gt;2000 m2 Beckenfläche"),'Schritt 2a Wärmeverbr. Kat. 1-4'!G438,'Schritt 2a Wärmeverbr. Kat. 1-4'!F438),""),"")</f>
        <v/>
      </c>
      <c r="O438" s="101" t="str">
        <f>IFERROR(IF(OR('Schritt 2a Wärmeverbr. Kat. 1-4'!D438="",M438="",N438=""),"",$N438/VLOOKUP('Schritt 2a Wärmeverbr. Kat. 1-4'!D438,Gebäudekat.!$C$6:$E$72,3,FALSE)-1),"")</f>
        <v/>
      </c>
      <c r="P438" t="str">
        <f>IFERROR(VLOOKUP('Schritt 2b Stromverbr. Kat. 1-4'!$C438,Gebäudekat.!$C$6:$G$72,5,FALSE),"")</f>
        <v/>
      </c>
      <c r="Q438" t="str">
        <f>IF('Schritt 2b Stromverbr. Kat. 1-4'!L438&lt;&gt;"",1,"")</f>
        <v/>
      </c>
      <c r="R438" t="str">
        <f t="shared" si="14"/>
        <v/>
      </c>
    </row>
    <row r="439" spans="1:18" x14ac:dyDescent="0.25">
      <c r="A439" s="433">
        <f>'Schritt 2a Wärmeverbr. Kat. 1-4'!A439</f>
        <v>430</v>
      </c>
      <c r="B439" s="8" t="str">
        <f>IF('Schritt 2a Wärmeverbr. Kat. 1-4'!C439=0,"",'Schritt 2a Wärmeverbr. Kat. 1-4'!C439)</f>
        <v/>
      </c>
      <c r="C439" s="434" t="str">
        <f>IF('Schritt 2a Wärmeverbr. Kat. 1-4'!D439=0,"",'Schritt 2a Wärmeverbr. Kat. 1-4'!D439)</f>
        <v/>
      </c>
      <c r="D439" s="424"/>
      <c r="E439" s="61"/>
      <c r="F439" s="503"/>
      <c r="G439" s="425"/>
      <c r="H439" s="424"/>
      <c r="I439" s="55"/>
      <c r="J439" s="108"/>
      <c r="K439" s="108"/>
      <c r="L439" s="132"/>
      <c r="M439" s="142" t="str">
        <f t="shared" si="15"/>
        <v/>
      </c>
      <c r="N439" s="145" t="str">
        <f>IFERROR(IF(B439&lt;&gt;"",M439/IF(OR('Schritt 2a Wärmeverbr. Kat. 1-4'!D439="Bad - Freibad &lt; 1000 m2 Beckenfläche",'Schritt 2a Wärmeverbr. Kat. 1-4'!D439="Bad - Freibad 1000-2000 m2 Beckenfläche",'Schritt 2a Wärmeverbr. Kat. 1-4'!D439="Bad - Freibad &gt;2000 m2 Beckenfläche"),'Schritt 2a Wärmeverbr. Kat. 1-4'!G439,'Schritt 2a Wärmeverbr. Kat. 1-4'!F439),""),"")</f>
        <v/>
      </c>
      <c r="O439" s="101" t="str">
        <f>IFERROR(IF(OR('Schritt 2a Wärmeverbr. Kat. 1-4'!D439="",M439="",N439=""),"",$N439/VLOOKUP('Schritt 2a Wärmeverbr. Kat. 1-4'!D439,Gebäudekat.!$C$6:$E$72,3,FALSE)-1),"")</f>
        <v/>
      </c>
      <c r="P439" t="str">
        <f>IFERROR(VLOOKUP('Schritt 2b Stromverbr. Kat. 1-4'!$C439,Gebäudekat.!$C$6:$G$72,5,FALSE),"")</f>
        <v/>
      </c>
      <c r="Q439" t="str">
        <f>IF('Schritt 2b Stromverbr. Kat. 1-4'!L439&lt;&gt;"",1,"")</f>
        <v/>
      </c>
      <c r="R439" t="str">
        <f t="shared" si="14"/>
        <v/>
      </c>
    </row>
    <row r="440" spans="1:18" x14ac:dyDescent="0.25">
      <c r="A440" s="433">
        <f>'Schritt 2a Wärmeverbr. Kat. 1-4'!A440</f>
        <v>431</v>
      </c>
      <c r="B440" s="8" t="str">
        <f>IF('Schritt 2a Wärmeverbr. Kat. 1-4'!C440=0,"",'Schritt 2a Wärmeverbr. Kat. 1-4'!C440)</f>
        <v/>
      </c>
      <c r="C440" s="434" t="str">
        <f>IF('Schritt 2a Wärmeverbr. Kat. 1-4'!D440=0,"",'Schritt 2a Wärmeverbr. Kat. 1-4'!D440)</f>
        <v/>
      </c>
      <c r="D440" s="424"/>
      <c r="E440" s="61"/>
      <c r="F440" s="503"/>
      <c r="G440" s="425"/>
      <c r="H440" s="424"/>
      <c r="I440" s="55"/>
      <c r="J440" s="108"/>
      <c r="K440" s="108"/>
      <c r="L440" s="132"/>
      <c r="M440" s="142" t="str">
        <f t="shared" si="15"/>
        <v/>
      </c>
      <c r="N440" s="145" t="str">
        <f>IFERROR(IF(B440&lt;&gt;"",M440/IF(OR('Schritt 2a Wärmeverbr. Kat. 1-4'!D440="Bad - Freibad &lt; 1000 m2 Beckenfläche",'Schritt 2a Wärmeverbr. Kat. 1-4'!D440="Bad - Freibad 1000-2000 m2 Beckenfläche",'Schritt 2a Wärmeverbr. Kat. 1-4'!D440="Bad - Freibad &gt;2000 m2 Beckenfläche"),'Schritt 2a Wärmeverbr. Kat. 1-4'!G440,'Schritt 2a Wärmeverbr. Kat. 1-4'!F440),""),"")</f>
        <v/>
      </c>
      <c r="O440" s="101" t="str">
        <f>IFERROR(IF(OR('Schritt 2a Wärmeverbr. Kat. 1-4'!D440="",M440="",N440=""),"",$N440/VLOOKUP('Schritt 2a Wärmeverbr. Kat. 1-4'!D440,Gebäudekat.!$C$6:$E$72,3,FALSE)-1),"")</f>
        <v/>
      </c>
      <c r="P440" t="str">
        <f>IFERROR(VLOOKUP('Schritt 2b Stromverbr. Kat. 1-4'!$C440,Gebäudekat.!$C$6:$G$72,5,FALSE),"")</f>
        <v/>
      </c>
      <c r="Q440" t="str">
        <f>IF('Schritt 2b Stromverbr. Kat. 1-4'!L440&lt;&gt;"",1,"")</f>
        <v/>
      </c>
      <c r="R440" t="str">
        <f t="shared" si="14"/>
        <v/>
      </c>
    </row>
    <row r="441" spans="1:18" x14ac:dyDescent="0.25">
      <c r="A441" s="433">
        <f>'Schritt 2a Wärmeverbr. Kat. 1-4'!A441</f>
        <v>432</v>
      </c>
      <c r="B441" s="8" t="str">
        <f>IF('Schritt 2a Wärmeverbr. Kat. 1-4'!C441=0,"",'Schritt 2a Wärmeverbr. Kat. 1-4'!C441)</f>
        <v/>
      </c>
      <c r="C441" s="434" t="str">
        <f>IF('Schritt 2a Wärmeverbr. Kat. 1-4'!D441=0,"",'Schritt 2a Wärmeverbr. Kat. 1-4'!D441)</f>
        <v/>
      </c>
      <c r="D441" s="424"/>
      <c r="E441" s="61"/>
      <c r="F441" s="503"/>
      <c r="G441" s="425"/>
      <c r="H441" s="424"/>
      <c r="I441" s="55"/>
      <c r="J441" s="108"/>
      <c r="K441" s="108"/>
      <c r="L441" s="132"/>
      <c r="M441" s="142" t="str">
        <f t="shared" si="15"/>
        <v/>
      </c>
      <c r="N441" s="145" t="str">
        <f>IFERROR(IF(B441&lt;&gt;"",M441/IF(OR('Schritt 2a Wärmeverbr. Kat. 1-4'!D441="Bad - Freibad &lt; 1000 m2 Beckenfläche",'Schritt 2a Wärmeverbr. Kat. 1-4'!D441="Bad - Freibad 1000-2000 m2 Beckenfläche",'Schritt 2a Wärmeverbr. Kat. 1-4'!D441="Bad - Freibad &gt;2000 m2 Beckenfläche"),'Schritt 2a Wärmeverbr. Kat. 1-4'!G441,'Schritt 2a Wärmeverbr. Kat. 1-4'!F441),""),"")</f>
        <v/>
      </c>
      <c r="O441" s="101" t="str">
        <f>IFERROR(IF(OR('Schritt 2a Wärmeverbr. Kat. 1-4'!D441="",M441="",N441=""),"",$N441/VLOOKUP('Schritt 2a Wärmeverbr. Kat. 1-4'!D441,Gebäudekat.!$C$6:$E$72,3,FALSE)-1),"")</f>
        <v/>
      </c>
      <c r="P441" t="str">
        <f>IFERROR(VLOOKUP('Schritt 2b Stromverbr. Kat. 1-4'!$C441,Gebäudekat.!$C$6:$G$72,5,FALSE),"")</f>
        <v/>
      </c>
      <c r="Q441" t="str">
        <f>IF('Schritt 2b Stromverbr. Kat. 1-4'!L441&lt;&gt;"",1,"")</f>
        <v/>
      </c>
      <c r="R441" t="str">
        <f t="shared" si="14"/>
        <v/>
      </c>
    </row>
    <row r="442" spans="1:18" x14ac:dyDescent="0.25">
      <c r="A442" s="433">
        <f>'Schritt 2a Wärmeverbr. Kat. 1-4'!A442</f>
        <v>433</v>
      </c>
      <c r="B442" s="8" t="str">
        <f>IF('Schritt 2a Wärmeverbr. Kat. 1-4'!C442=0,"",'Schritt 2a Wärmeverbr. Kat. 1-4'!C442)</f>
        <v/>
      </c>
      <c r="C442" s="434" t="str">
        <f>IF('Schritt 2a Wärmeverbr. Kat. 1-4'!D442=0,"",'Schritt 2a Wärmeverbr. Kat. 1-4'!D442)</f>
        <v/>
      </c>
      <c r="D442" s="424"/>
      <c r="E442" s="61"/>
      <c r="F442" s="503"/>
      <c r="G442" s="425"/>
      <c r="H442" s="424"/>
      <c r="I442" s="55"/>
      <c r="J442" s="108"/>
      <c r="K442" s="108"/>
      <c r="L442" s="132"/>
      <c r="M442" s="142" t="str">
        <f t="shared" si="15"/>
        <v/>
      </c>
      <c r="N442" s="145" t="str">
        <f>IFERROR(IF(B442&lt;&gt;"",M442/IF(OR('Schritt 2a Wärmeverbr. Kat. 1-4'!D442="Bad - Freibad &lt; 1000 m2 Beckenfläche",'Schritt 2a Wärmeverbr. Kat. 1-4'!D442="Bad - Freibad 1000-2000 m2 Beckenfläche",'Schritt 2a Wärmeverbr. Kat. 1-4'!D442="Bad - Freibad &gt;2000 m2 Beckenfläche"),'Schritt 2a Wärmeverbr. Kat. 1-4'!G442,'Schritt 2a Wärmeverbr. Kat. 1-4'!F442),""),"")</f>
        <v/>
      </c>
      <c r="O442" s="101" t="str">
        <f>IFERROR(IF(OR('Schritt 2a Wärmeverbr. Kat. 1-4'!D442="",M442="",N442=""),"",$N442/VLOOKUP('Schritt 2a Wärmeverbr. Kat. 1-4'!D442,Gebäudekat.!$C$6:$E$72,3,FALSE)-1),"")</f>
        <v/>
      </c>
      <c r="P442" t="str">
        <f>IFERROR(VLOOKUP('Schritt 2b Stromverbr. Kat. 1-4'!$C442,Gebäudekat.!$C$6:$G$72,5,FALSE),"")</f>
        <v/>
      </c>
      <c r="Q442" t="str">
        <f>IF('Schritt 2b Stromverbr. Kat. 1-4'!L442&lt;&gt;"",1,"")</f>
        <v/>
      </c>
      <c r="R442" t="str">
        <f t="shared" si="14"/>
        <v/>
      </c>
    </row>
    <row r="443" spans="1:18" x14ac:dyDescent="0.25">
      <c r="A443" s="433">
        <f>'Schritt 2a Wärmeverbr. Kat. 1-4'!A443</f>
        <v>434</v>
      </c>
      <c r="B443" s="8" t="str">
        <f>IF('Schritt 2a Wärmeverbr. Kat. 1-4'!C443=0,"",'Schritt 2a Wärmeverbr. Kat. 1-4'!C443)</f>
        <v/>
      </c>
      <c r="C443" s="434" t="str">
        <f>IF('Schritt 2a Wärmeverbr. Kat. 1-4'!D443=0,"",'Schritt 2a Wärmeverbr. Kat. 1-4'!D443)</f>
        <v/>
      </c>
      <c r="D443" s="424"/>
      <c r="E443" s="61"/>
      <c r="F443" s="503"/>
      <c r="G443" s="425"/>
      <c r="H443" s="424"/>
      <c r="I443" s="55"/>
      <c r="J443" s="108"/>
      <c r="K443" s="108"/>
      <c r="L443" s="132"/>
      <c r="M443" s="142" t="str">
        <f t="shared" si="15"/>
        <v/>
      </c>
      <c r="N443" s="145" t="str">
        <f>IFERROR(IF(B443&lt;&gt;"",M443/IF(OR('Schritt 2a Wärmeverbr. Kat. 1-4'!D443="Bad - Freibad &lt; 1000 m2 Beckenfläche",'Schritt 2a Wärmeverbr. Kat. 1-4'!D443="Bad - Freibad 1000-2000 m2 Beckenfläche",'Schritt 2a Wärmeverbr. Kat. 1-4'!D443="Bad - Freibad &gt;2000 m2 Beckenfläche"),'Schritt 2a Wärmeverbr. Kat. 1-4'!G443,'Schritt 2a Wärmeverbr. Kat. 1-4'!F443),""),"")</f>
        <v/>
      </c>
      <c r="O443" s="101" t="str">
        <f>IFERROR(IF(OR('Schritt 2a Wärmeverbr. Kat. 1-4'!D443="",M443="",N443=""),"",$N443/VLOOKUP('Schritt 2a Wärmeverbr. Kat. 1-4'!D443,Gebäudekat.!$C$6:$E$72,3,FALSE)-1),"")</f>
        <v/>
      </c>
      <c r="P443" t="str">
        <f>IFERROR(VLOOKUP('Schritt 2b Stromverbr. Kat. 1-4'!$C443,Gebäudekat.!$C$6:$G$72,5,FALSE),"")</f>
        <v/>
      </c>
      <c r="Q443" t="str">
        <f>IF('Schritt 2b Stromverbr. Kat. 1-4'!L443&lt;&gt;"",1,"")</f>
        <v/>
      </c>
      <c r="R443" t="str">
        <f t="shared" si="14"/>
        <v/>
      </c>
    </row>
    <row r="444" spans="1:18" x14ac:dyDescent="0.25">
      <c r="A444" s="433">
        <f>'Schritt 2a Wärmeverbr. Kat. 1-4'!A444</f>
        <v>435</v>
      </c>
      <c r="B444" s="8" t="str">
        <f>IF('Schritt 2a Wärmeverbr. Kat. 1-4'!C444=0,"",'Schritt 2a Wärmeverbr. Kat. 1-4'!C444)</f>
        <v/>
      </c>
      <c r="C444" s="434" t="str">
        <f>IF('Schritt 2a Wärmeverbr. Kat. 1-4'!D444=0,"",'Schritt 2a Wärmeverbr. Kat. 1-4'!D444)</f>
        <v/>
      </c>
      <c r="D444" s="424"/>
      <c r="E444" s="61"/>
      <c r="F444" s="503"/>
      <c r="G444" s="425"/>
      <c r="H444" s="424"/>
      <c r="I444" s="55"/>
      <c r="J444" s="108"/>
      <c r="K444" s="108"/>
      <c r="L444" s="132"/>
      <c r="M444" s="142" t="str">
        <f t="shared" si="15"/>
        <v/>
      </c>
      <c r="N444" s="145" t="str">
        <f>IFERROR(IF(B444&lt;&gt;"",M444/IF(OR('Schritt 2a Wärmeverbr. Kat. 1-4'!D444="Bad - Freibad &lt; 1000 m2 Beckenfläche",'Schritt 2a Wärmeverbr. Kat. 1-4'!D444="Bad - Freibad 1000-2000 m2 Beckenfläche",'Schritt 2a Wärmeverbr. Kat. 1-4'!D444="Bad - Freibad &gt;2000 m2 Beckenfläche"),'Schritt 2a Wärmeverbr. Kat. 1-4'!G444,'Schritt 2a Wärmeverbr. Kat. 1-4'!F444),""),"")</f>
        <v/>
      </c>
      <c r="O444" s="101" t="str">
        <f>IFERROR(IF(OR('Schritt 2a Wärmeverbr. Kat. 1-4'!D444="",M444="",N444=""),"",$N444/VLOOKUP('Schritt 2a Wärmeverbr. Kat. 1-4'!D444,Gebäudekat.!$C$6:$E$72,3,FALSE)-1),"")</f>
        <v/>
      </c>
      <c r="P444" t="str">
        <f>IFERROR(VLOOKUP('Schritt 2b Stromverbr. Kat. 1-4'!$C444,Gebäudekat.!$C$6:$G$72,5,FALSE),"")</f>
        <v/>
      </c>
      <c r="Q444" t="str">
        <f>IF('Schritt 2b Stromverbr. Kat. 1-4'!L444&lt;&gt;"",1,"")</f>
        <v/>
      </c>
      <c r="R444" t="str">
        <f t="shared" si="14"/>
        <v/>
      </c>
    </row>
    <row r="445" spans="1:18" x14ac:dyDescent="0.25">
      <c r="A445" s="433">
        <f>'Schritt 2a Wärmeverbr. Kat. 1-4'!A445</f>
        <v>436</v>
      </c>
      <c r="B445" s="8" t="str">
        <f>IF('Schritt 2a Wärmeverbr. Kat. 1-4'!C445=0,"",'Schritt 2a Wärmeverbr. Kat. 1-4'!C445)</f>
        <v/>
      </c>
      <c r="C445" s="434" t="str">
        <f>IF('Schritt 2a Wärmeverbr. Kat. 1-4'!D445=0,"",'Schritt 2a Wärmeverbr. Kat. 1-4'!D445)</f>
        <v/>
      </c>
      <c r="D445" s="424"/>
      <c r="E445" s="61"/>
      <c r="F445" s="503"/>
      <c r="G445" s="425"/>
      <c r="H445" s="424"/>
      <c r="I445" s="55"/>
      <c r="J445" s="108"/>
      <c r="K445" s="108"/>
      <c r="L445" s="132"/>
      <c r="M445" s="142" t="str">
        <f t="shared" si="15"/>
        <v/>
      </c>
      <c r="N445" s="145" t="str">
        <f>IFERROR(IF(B445&lt;&gt;"",M445/IF(OR('Schritt 2a Wärmeverbr. Kat. 1-4'!D445="Bad - Freibad &lt; 1000 m2 Beckenfläche",'Schritt 2a Wärmeverbr. Kat. 1-4'!D445="Bad - Freibad 1000-2000 m2 Beckenfläche",'Schritt 2a Wärmeverbr. Kat. 1-4'!D445="Bad - Freibad &gt;2000 m2 Beckenfläche"),'Schritt 2a Wärmeverbr. Kat. 1-4'!G445,'Schritt 2a Wärmeverbr. Kat. 1-4'!F445),""),"")</f>
        <v/>
      </c>
      <c r="O445" s="101" t="str">
        <f>IFERROR(IF(OR('Schritt 2a Wärmeverbr. Kat. 1-4'!D445="",M445="",N445=""),"",$N445/VLOOKUP('Schritt 2a Wärmeverbr. Kat. 1-4'!D445,Gebäudekat.!$C$6:$E$72,3,FALSE)-1),"")</f>
        <v/>
      </c>
      <c r="P445" t="str">
        <f>IFERROR(VLOOKUP('Schritt 2b Stromverbr. Kat. 1-4'!$C445,Gebäudekat.!$C$6:$G$72,5,FALSE),"")</f>
        <v/>
      </c>
      <c r="Q445" t="str">
        <f>IF('Schritt 2b Stromverbr. Kat. 1-4'!L445&lt;&gt;"",1,"")</f>
        <v/>
      </c>
      <c r="R445" t="str">
        <f t="shared" si="14"/>
        <v/>
      </c>
    </row>
    <row r="446" spans="1:18" x14ac:dyDescent="0.25">
      <c r="A446" s="433">
        <f>'Schritt 2a Wärmeverbr. Kat. 1-4'!A446</f>
        <v>437</v>
      </c>
      <c r="B446" s="8" t="str">
        <f>IF('Schritt 2a Wärmeverbr. Kat. 1-4'!C446=0,"",'Schritt 2a Wärmeverbr. Kat. 1-4'!C446)</f>
        <v/>
      </c>
      <c r="C446" s="434" t="str">
        <f>IF('Schritt 2a Wärmeverbr. Kat. 1-4'!D446=0,"",'Schritt 2a Wärmeverbr. Kat. 1-4'!D446)</f>
        <v/>
      </c>
      <c r="D446" s="424"/>
      <c r="E446" s="61"/>
      <c r="F446" s="503"/>
      <c r="G446" s="425"/>
      <c r="H446" s="424"/>
      <c r="I446" s="55"/>
      <c r="J446" s="108"/>
      <c r="K446" s="108"/>
      <c r="L446" s="132"/>
      <c r="M446" s="142" t="str">
        <f t="shared" si="15"/>
        <v/>
      </c>
      <c r="N446" s="145" t="str">
        <f>IFERROR(IF(B446&lt;&gt;"",M446/IF(OR('Schritt 2a Wärmeverbr. Kat. 1-4'!D446="Bad - Freibad &lt; 1000 m2 Beckenfläche",'Schritt 2a Wärmeverbr. Kat. 1-4'!D446="Bad - Freibad 1000-2000 m2 Beckenfläche",'Schritt 2a Wärmeverbr. Kat. 1-4'!D446="Bad - Freibad &gt;2000 m2 Beckenfläche"),'Schritt 2a Wärmeverbr. Kat. 1-4'!G446,'Schritt 2a Wärmeverbr. Kat. 1-4'!F446),""),"")</f>
        <v/>
      </c>
      <c r="O446" s="101" t="str">
        <f>IFERROR(IF(OR('Schritt 2a Wärmeverbr. Kat. 1-4'!D446="",M446="",N446=""),"",$N446/VLOOKUP('Schritt 2a Wärmeverbr. Kat. 1-4'!D446,Gebäudekat.!$C$6:$E$72,3,FALSE)-1),"")</f>
        <v/>
      </c>
      <c r="P446" t="str">
        <f>IFERROR(VLOOKUP('Schritt 2b Stromverbr. Kat. 1-4'!$C446,Gebäudekat.!$C$6:$G$72,5,FALSE),"")</f>
        <v/>
      </c>
      <c r="Q446" t="str">
        <f>IF('Schritt 2b Stromverbr. Kat. 1-4'!L446&lt;&gt;"",1,"")</f>
        <v/>
      </c>
      <c r="R446" t="str">
        <f t="shared" si="14"/>
        <v/>
      </c>
    </row>
    <row r="447" spans="1:18" x14ac:dyDescent="0.25">
      <c r="A447" s="433">
        <f>'Schritt 2a Wärmeverbr. Kat. 1-4'!A447</f>
        <v>438</v>
      </c>
      <c r="B447" s="8" t="str">
        <f>IF('Schritt 2a Wärmeverbr. Kat. 1-4'!C447=0,"",'Schritt 2a Wärmeverbr. Kat. 1-4'!C447)</f>
        <v/>
      </c>
      <c r="C447" s="434" t="str">
        <f>IF('Schritt 2a Wärmeverbr. Kat. 1-4'!D447=0,"",'Schritt 2a Wärmeverbr. Kat. 1-4'!D447)</f>
        <v/>
      </c>
      <c r="D447" s="424"/>
      <c r="E447" s="61"/>
      <c r="F447" s="503"/>
      <c r="G447" s="425"/>
      <c r="H447" s="424"/>
      <c r="I447" s="55"/>
      <c r="J447" s="108"/>
      <c r="K447" s="108"/>
      <c r="L447" s="132"/>
      <c r="M447" s="142" t="str">
        <f t="shared" si="15"/>
        <v/>
      </c>
      <c r="N447" s="145" t="str">
        <f>IFERROR(IF(B447&lt;&gt;"",M447/IF(OR('Schritt 2a Wärmeverbr. Kat. 1-4'!D447="Bad - Freibad &lt; 1000 m2 Beckenfläche",'Schritt 2a Wärmeverbr. Kat. 1-4'!D447="Bad - Freibad 1000-2000 m2 Beckenfläche",'Schritt 2a Wärmeverbr. Kat. 1-4'!D447="Bad - Freibad &gt;2000 m2 Beckenfläche"),'Schritt 2a Wärmeverbr. Kat. 1-4'!G447,'Schritt 2a Wärmeverbr. Kat. 1-4'!F447),""),"")</f>
        <v/>
      </c>
      <c r="O447" s="101" t="str">
        <f>IFERROR(IF(OR('Schritt 2a Wärmeverbr. Kat. 1-4'!D447="",M447="",N447=""),"",$N447/VLOOKUP('Schritt 2a Wärmeverbr. Kat. 1-4'!D447,Gebäudekat.!$C$6:$E$72,3,FALSE)-1),"")</f>
        <v/>
      </c>
      <c r="P447" t="str">
        <f>IFERROR(VLOOKUP('Schritt 2b Stromverbr. Kat. 1-4'!$C447,Gebäudekat.!$C$6:$G$72,5,FALSE),"")</f>
        <v/>
      </c>
      <c r="Q447" t="str">
        <f>IF('Schritt 2b Stromverbr. Kat. 1-4'!L447&lt;&gt;"",1,"")</f>
        <v/>
      </c>
      <c r="R447" t="str">
        <f t="shared" si="14"/>
        <v/>
      </c>
    </row>
    <row r="448" spans="1:18" x14ac:dyDescent="0.25">
      <c r="A448" s="433">
        <f>'Schritt 2a Wärmeverbr. Kat. 1-4'!A448</f>
        <v>439</v>
      </c>
      <c r="B448" s="8" t="str">
        <f>IF('Schritt 2a Wärmeverbr. Kat. 1-4'!C448=0,"",'Schritt 2a Wärmeverbr. Kat. 1-4'!C448)</f>
        <v/>
      </c>
      <c r="C448" s="434" t="str">
        <f>IF('Schritt 2a Wärmeverbr. Kat. 1-4'!D448=0,"",'Schritt 2a Wärmeverbr. Kat. 1-4'!D448)</f>
        <v/>
      </c>
      <c r="D448" s="424"/>
      <c r="E448" s="61"/>
      <c r="F448" s="503"/>
      <c r="G448" s="425"/>
      <c r="H448" s="424"/>
      <c r="I448" s="55"/>
      <c r="J448" s="108"/>
      <c r="K448" s="108"/>
      <c r="L448" s="132"/>
      <c r="M448" s="142" t="str">
        <f t="shared" si="15"/>
        <v/>
      </c>
      <c r="N448" s="145" t="str">
        <f>IFERROR(IF(B448&lt;&gt;"",M448/IF(OR('Schritt 2a Wärmeverbr. Kat. 1-4'!D448="Bad - Freibad &lt; 1000 m2 Beckenfläche",'Schritt 2a Wärmeverbr. Kat. 1-4'!D448="Bad - Freibad 1000-2000 m2 Beckenfläche",'Schritt 2a Wärmeverbr. Kat. 1-4'!D448="Bad - Freibad &gt;2000 m2 Beckenfläche"),'Schritt 2a Wärmeverbr. Kat. 1-4'!G448,'Schritt 2a Wärmeverbr. Kat. 1-4'!F448),""),"")</f>
        <v/>
      </c>
      <c r="O448" s="101" t="str">
        <f>IFERROR(IF(OR('Schritt 2a Wärmeverbr. Kat. 1-4'!D448="",M448="",N448=""),"",$N448/VLOOKUP('Schritt 2a Wärmeverbr. Kat. 1-4'!D448,Gebäudekat.!$C$6:$E$72,3,FALSE)-1),"")</f>
        <v/>
      </c>
      <c r="P448" t="str">
        <f>IFERROR(VLOOKUP('Schritt 2b Stromverbr. Kat. 1-4'!$C448,Gebäudekat.!$C$6:$G$72,5,FALSE),"")</f>
        <v/>
      </c>
      <c r="Q448" t="str">
        <f>IF('Schritt 2b Stromverbr. Kat. 1-4'!L448&lt;&gt;"",1,"")</f>
        <v/>
      </c>
      <c r="R448" t="str">
        <f t="shared" si="14"/>
        <v/>
      </c>
    </row>
    <row r="449" spans="1:18" x14ac:dyDescent="0.25">
      <c r="A449" s="433">
        <f>'Schritt 2a Wärmeverbr. Kat. 1-4'!A449</f>
        <v>440</v>
      </c>
      <c r="B449" s="8" t="str">
        <f>IF('Schritt 2a Wärmeverbr. Kat. 1-4'!C449=0,"",'Schritt 2a Wärmeverbr. Kat. 1-4'!C449)</f>
        <v/>
      </c>
      <c r="C449" s="434" t="str">
        <f>IF('Schritt 2a Wärmeverbr. Kat. 1-4'!D449=0,"",'Schritt 2a Wärmeverbr. Kat. 1-4'!D449)</f>
        <v/>
      </c>
      <c r="D449" s="424"/>
      <c r="E449" s="61"/>
      <c r="F449" s="503"/>
      <c r="G449" s="425"/>
      <c r="H449" s="424"/>
      <c r="I449" s="55"/>
      <c r="J449" s="108"/>
      <c r="K449" s="108"/>
      <c r="L449" s="132"/>
      <c r="M449" s="142" t="str">
        <f t="shared" si="15"/>
        <v/>
      </c>
      <c r="N449" s="145" t="str">
        <f>IFERROR(IF(B449&lt;&gt;"",M449/IF(OR('Schritt 2a Wärmeverbr. Kat. 1-4'!D449="Bad - Freibad &lt; 1000 m2 Beckenfläche",'Schritt 2a Wärmeverbr. Kat. 1-4'!D449="Bad - Freibad 1000-2000 m2 Beckenfläche",'Schritt 2a Wärmeverbr. Kat. 1-4'!D449="Bad - Freibad &gt;2000 m2 Beckenfläche"),'Schritt 2a Wärmeverbr. Kat. 1-4'!G449,'Schritt 2a Wärmeverbr. Kat. 1-4'!F449),""),"")</f>
        <v/>
      </c>
      <c r="O449" s="101" t="str">
        <f>IFERROR(IF(OR('Schritt 2a Wärmeverbr. Kat. 1-4'!D449="",M449="",N449=""),"",$N449/VLOOKUP('Schritt 2a Wärmeverbr. Kat. 1-4'!D449,Gebäudekat.!$C$6:$E$72,3,FALSE)-1),"")</f>
        <v/>
      </c>
      <c r="P449" t="str">
        <f>IFERROR(VLOOKUP('Schritt 2b Stromverbr. Kat. 1-4'!$C449,Gebäudekat.!$C$6:$G$72,5,FALSE),"")</f>
        <v/>
      </c>
      <c r="Q449" t="str">
        <f>IF('Schritt 2b Stromverbr. Kat. 1-4'!L449&lt;&gt;"",1,"")</f>
        <v/>
      </c>
      <c r="R449" t="str">
        <f t="shared" si="14"/>
        <v/>
      </c>
    </row>
    <row r="450" spans="1:18" x14ac:dyDescent="0.25">
      <c r="A450" s="433">
        <f>'Schritt 2a Wärmeverbr. Kat. 1-4'!A450</f>
        <v>441</v>
      </c>
      <c r="B450" s="8" t="str">
        <f>IF('Schritt 2a Wärmeverbr. Kat. 1-4'!C450=0,"",'Schritt 2a Wärmeverbr. Kat. 1-4'!C450)</f>
        <v/>
      </c>
      <c r="C450" s="434" t="str">
        <f>IF('Schritt 2a Wärmeverbr. Kat. 1-4'!D450=0,"",'Schritt 2a Wärmeverbr. Kat. 1-4'!D450)</f>
        <v/>
      </c>
      <c r="D450" s="424"/>
      <c r="E450" s="61"/>
      <c r="F450" s="503"/>
      <c r="G450" s="425"/>
      <c r="H450" s="424"/>
      <c r="I450" s="55"/>
      <c r="J450" s="108"/>
      <c r="K450" s="108"/>
      <c r="L450" s="132"/>
      <c r="M450" s="142" t="str">
        <f t="shared" si="15"/>
        <v/>
      </c>
      <c r="N450" s="145" t="str">
        <f>IFERROR(IF(B450&lt;&gt;"",M450/IF(OR('Schritt 2a Wärmeverbr. Kat. 1-4'!D450="Bad - Freibad &lt; 1000 m2 Beckenfläche",'Schritt 2a Wärmeverbr. Kat. 1-4'!D450="Bad - Freibad 1000-2000 m2 Beckenfläche",'Schritt 2a Wärmeverbr. Kat. 1-4'!D450="Bad - Freibad &gt;2000 m2 Beckenfläche"),'Schritt 2a Wärmeverbr. Kat. 1-4'!G450,'Schritt 2a Wärmeverbr. Kat. 1-4'!F450),""),"")</f>
        <v/>
      </c>
      <c r="O450" s="101" t="str">
        <f>IFERROR(IF(OR('Schritt 2a Wärmeverbr. Kat. 1-4'!D450="",M450="",N450=""),"",$N450/VLOOKUP('Schritt 2a Wärmeverbr. Kat. 1-4'!D450,Gebäudekat.!$C$6:$E$72,3,FALSE)-1),"")</f>
        <v/>
      </c>
      <c r="P450" t="str">
        <f>IFERROR(VLOOKUP('Schritt 2b Stromverbr. Kat. 1-4'!$C450,Gebäudekat.!$C$6:$G$72,5,FALSE),"")</f>
        <v/>
      </c>
      <c r="Q450" t="str">
        <f>IF('Schritt 2b Stromverbr. Kat. 1-4'!L450&lt;&gt;"",1,"")</f>
        <v/>
      </c>
      <c r="R450" t="str">
        <f t="shared" si="14"/>
        <v/>
      </c>
    </row>
    <row r="451" spans="1:18" x14ac:dyDescent="0.25">
      <c r="A451" s="433">
        <f>'Schritt 2a Wärmeverbr. Kat. 1-4'!A451</f>
        <v>442</v>
      </c>
      <c r="B451" s="8" t="str">
        <f>IF('Schritt 2a Wärmeverbr. Kat. 1-4'!C451=0,"",'Schritt 2a Wärmeverbr. Kat. 1-4'!C451)</f>
        <v/>
      </c>
      <c r="C451" s="434" t="str">
        <f>IF('Schritt 2a Wärmeverbr. Kat. 1-4'!D451=0,"",'Schritt 2a Wärmeverbr. Kat. 1-4'!D451)</f>
        <v/>
      </c>
      <c r="D451" s="424"/>
      <c r="E451" s="61"/>
      <c r="F451" s="503"/>
      <c r="G451" s="425"/>
      <c r="H451" s="424"/>
      <c r="I451" s="55"/>
      <c r="J451" s="108"/>
      <c r="K451" s="108"/>
      <c r="L451" s="132"/>
      <c r="M451" s="142" t="str">
        <f t="shared" si="15"/>
        <v/>
      </c>
      <c r="N451" s="145" t="str">
        <f>IFERROR(IF(B451&lt;&gt;"",M451/IF(OR('Schritt 2a Wärmeverbr. Kat. 1-4'!D451="Bad - Freibad &lt; 1000 m2 Beckenfläche",'Schritt 2a Wärmeverbr. Kat. 1-4'!D451="Bad - Freibad 1000-2000 m2 Beckenfläche",'Schritt 2a Wärmeverbr. Kat. 1-4'!D451="Bad - Freibad &gt;2000 m2 Beckenfläche"),'Schritt 2a Wärmeverbr. Kat. 1-4'!G451,'Schritt 2a Wärmeverbr. Kat. 1-4'!F451),""),"")</f>
        <v/>
      </c>
      <c r="O451" s="101" t="str">
        <f>IFERROR(IF(OR('Schritt 2a Wärmeverbr. Kat. 1-4'!D451="",M451="",N451=""),"",$N451/VLOOKUP('Schritt 2a Wärmeverbr. Kat. 1-4'!D451,Gebäudekat.!$C$6:$E$72,3,FALSE)-1),"")</f>
        <v/>
      </c>
      <c r="P451" t="str">
        <f>IFERROR(VLOOKUP('Schritt 2b Stromverbr. Kat. 1-4'!$C451,Gebäudekat.!$C$6:$G$72,5,FALSE),"")</f>
        <v/>
      </c>
      <c r="Q451" t="str">
        <f>IF('Schritt 2b Stromverbr. Kat. 1-4'!L451&lt;&gt;"",1,"")</f>
        <v/>
      </c>
      <c r="R451" t="str">
        <f t="shared" si="14"/>
        <v/>
      </c>
    </row>
    <row r="452" spans="1:18" x14ac:dyDescent="0.25">
      <c r="A452" s="433">
        <f>'Schritt 2a Wärmeverbr. Kat. 1-4'!A452</f>
        <v>443</v>
      </c>
      <c r="B452" s="8" t="str">
        <f>IF('Schritt 2a Wärmeverbr. Kat. 1-4'!C452=0,"",'Schritt 2a Wärmeverbr. Kat. 1-4'!C452)</f>
        <v/>
      </c>
      <c r="C452" s="434" t="str">
        <f>IF('Schritt 2a Wärmeverbr. Kat. 1-4'!D452=0,"",'Schritt 2a Wärmeverbr. Kat. 1-4'!D452)</f>
        <v/>
      </c>
      <c r="D452" s="424"/>
      <c r="E452" s="61"/>
      <c r="F452" s="503"/>
      <c r="G452" s="425"/>
      <c r="H452" s="424"/>
      <c r="I452" s="55"/>
      <c r="J452" s="108"/>
      <c r="K452" s="108"/>
      <c r="L452" s="132"/>
      <c r="M452" s="142" t="str">
        <f t="shared" si="15"/>
        <v/>
      </c>
      <c r="N452" s="145" t="str">
        <f>IFERROR(IF(B452&lt;&gt;"",M452/IF(OR('Schritt 2a Wärmeverbr. Kat. 1-4'!D452="Bad - Freibad &lt; 1000 m2 Beckenfläche",'Schritt 2a Wärmeverbr. Kat. 1-4'!D452="Bad - Freibad 1000-2000 m2 Beckenfläche",'Schritt 2a Wärmeverbr. Kat. 1-4'!D452="Bad - Freibad &gt;2000 m2 Beckenfläche"),'Schritt 2a Wärmeverbr. Kat. 1-4'!G452,'Schritt 2a Wärmeverbr. Kat. 1-4'!F452),""),"")</f>
        <v/>
      </c>
      <c r="O452" s="101" t="str">
        <f>IFERROR(IF(OR('Schritt 2a Wärmeverbr. Kat. 1-4'!D452="",M452="",N452=""),"",$N452/VLOOKUP('Schritt 2a Wärmeverbr. Kat. 1-4'!D452,Gebäudekat.!$C$6:$E$72,3,FALSE)-1),"")</f>
        <v/>
      </c>
      <c r="P452" t="str">
        <f>IFERROR(VLOOKUP('Schritt 2b Stromverbr. Kat. 1-4'!$C452,Gebäudekat.!$C$6:$G$72,5,FALSE),"")</f>
        <v/>
      </c>
      <c r="Q452" t="str">
        <f>IF('Schritt 2b Stromverbr. Kat. 1-4'!L452&lt;&gt;"",1,"")</f>
        <v/>
      </c>
      <c r="R452" t="str">
        <f t="shared" si="14"/>
        <v/>
      </c>
    </row>
    <row r="453" spans="1:18" x14ac:dyDescent="0.25">
      <c r="A453" s="433">
        <f>'Schritt 2a Wärmeverbr. Kat. 1-4'!A453</f>
        <v>444</v>
      </c>
      <c r="B453" s="8" t="str">
        <f>IF('Schritt 2a Wärmeverbr. Kat. 1-4'!C453=0,"",'Schritt 2a Wärmeverbr. Kat. 1-4'!C453)</f>
        <v/>
      </c>
      <c r="C453" s="434" t="str">
        <f>IF('Schritt 2a Wärmeverbr. Kat. 1-4'!D453=0,"",'Schritt 2a Wärmeverbr. Kat. 1-4'!D453)</f>
        <v/>
      </c>
      <c r="D453" s="424"/>
      <c r="E453" s="61"/>
      <c r="F453" s="503"/>
      <c r="G453" s="425"/>
      <c r="H453" s="424"/>
      <c r="I453" s="55"/>
      <c r="J453" s="108"/>
      <c r="K453" s="108"/>
      <c r="L453" s="132"/>
      <c r="M453" s="142" t="str">
        <f t="shared" si="15"/>
        <v/>
      </c>
      <c r="N453" s="145" t="str">
        <f>IFERROR(IF(B453&lt;&gt;"",M453/IF(OR('Schritt 2a Wärmeverbr. Kat. 1-4'!D453="Bad - Freibad &lt; 1000 m2 Beckenfläche",'Schritt 2a Wärmeverbr. Kat. 1-4'!D453="Bad - Freibad 1000-2000 m2 Beckenfläche",'Schritt 2a Wärmeverbr. Kat. 1-4'!D453="Bad - Freibad &gt;2000 m2 Beckenfläche"),'Schritt 2a Wärmeverbr. Kat. 1-4'!G453,'Schritt 2a Wärmeverbr. Kat. 1-4'!F453),""),"")</f>
        <v/>
      </c>
      <c r="O453" s="101" t="str">
        <f>IFERROR(IF(OR('Schritt 2a Wärmeverbr. Kat. 1-4'!D453="",M453="",N453=""),"",$N453/VLOOKUP('Schritt 2a Wärmeverbr. Kat. 1-4'!D453,Gebäudekat.!$C$6:$E$72,3,FALSE)-1),"")</f>
        <v/>
      </c>
      <c r="P453" t="str">
        <f>IFERROR(VLOOKUP('Schritt 2b Stromverbr. Kat. 1-4'!$C453,Gebäudekat.!$C$6:$G$72,5,FALSE),"")</f>
        <v/>
      </c>
      <c r="Q453" t="str">
        <f>IF('Schritt 2b Stromverbr. Kat. 1-4'!L453&lt;&gt;"",1,"")</f>
        <v/>
      </c>
      <c r="R453" t="str">
        <f t="shared" si="14"/>
        <v/>
      </c>
    </row>
    <row r="454" spans="1:18" x14ac:dyDescent="0.25">
      <c r="A454" s="433">
        <f>'Schritt 2a Wärmeverbr. Kat. 1-4'!A454</f>
        <v>445</v>
      </c>
      <c r="B454" s="8" t="str">
        <f>IF('Schritt 2a Wärmeverbr. Kat. 1-4'!C454=0,"",'Schritt 2a Wärmeverbr. Kat. 1-4'!C454)</f>
        <v/>
      </c>
      <c r="C454" s="434" t="str">
        <f>IF('Schritt 2a Wärmeverbr. Kat. 1-4'!D454=0,"",'Schritt 2a Wärmeverbr. Kat. 1-4'!D454)</f>
        <v/>
      </c>
      <c r="D454" s="424"/>
      <c r="E454" s="61"/>
      <c r="F454" s="503"/>
      <c r="G454" s="425"/>
      <c r="H454" s="424"/>
      <c r="I454" s="55"/>
      <c r="J454" s="108"/>
      <c r="K454" s="108"/>
      <c r="L454" s="132"/>
      <c r="M454" s="142" t="str">
        <f t="shared" si="15"/>
        <v/>
      </c>
      <c r="N454" s="145" t="str">
        <f>IFERROR(IF(B454&lt;&gt;"",M454/IF(OR('Schritt 2a Wärmeverbr. Kat. 1-4'!D454="Bad - Freibad &lt; 1000 m2 Beckenfläche",'Schritt 2a Wärmeverbr. Kat. 1-4'!D454="Bad - Freibad 1000-2000 m2 Beckenfläche",'Schritt 2a Wärmeverbr. Kat. 1-4'!D454="Bad - Freibad &gt;2000 m2 Beckenfläche"),'Schritt 2a Wärmeverbr. Kat. 1-4'!G454,'Schritt 2a Wärmeverbr. Kat. 1-4'!F454),""),"")</f>
        <v/>
      </c>
      <c r="O454" s="101" t="str">
        <f>IFERROR(IF(OR('Schritt 2a Wärmeverbr. Kat. 1-4'!D454="",M454="",N454=""),"",$N454/VLOOKUP('Schritt 2a Wärmeverbr. Kat. 1-4'!D454,Gebäudekat.!$C$6:$E$72,3,FALSE)-1),"")</f>
        <v/>
      </c>
      <c r="P454" t="str">
        <f>IFERROR(VLOOKUP('Schritt 2b Stromverbr. Kat. 1-4'!$C454,Gebäudekat.!$C$6:$G$72,5,FALSE),"")</f>
        <v/>
      </c>
      <c r="Q454" t="str">
        <f>IF('Schritt 2b Stromverbr. Kat. 1-4'!L454&lt;&gt;"",1,"")</f>
        <v/>
      </c>
      <c r="R454" t="str">
        <f t="shared" si="14"/>
        <v/>
      </c>
    </row>
    <row r="455" spans="1:18" x14ac:dyDescent="0.25">
      <c r="A455" s="433">
        <f>'Schritt 2a Wärmeverbr. Kat. 1-4'!A455</f>
        <v>446</v>
      </c>
      <c r="B455" s="8" t="str">
        <f>IF('Schritt 2a Wärmeverbr. Kat. 1-4'!C455=0,"",'Schritt 2a Wärmeverbr. Kat. 1-4'!C455)</f>
        <v/>
      </c>
      <c r="C455" s="434" t="str">
        <f>IF('Schritt 2a Wärmeverbr. Kat. 1-4'!D455=0,"",'Schritt 2a Wärmeverbr. Kat. 1-4'!D455)</f>
        <v/>
      </c>
      <c r="D455" s="424"/>
      <c r="E455" s="61"/>
      <c r="F455" s="503"/>
      <c r="G455" s="425"/>
      <c r="H455" s="424"/>
      <c r="I455" s="55"/>
      <c r="J455" s="108"/>
      <c r="K455" s="108"/>
      <c r="L455" s="132"/>
      <c r="M455" s="142" t="str">
        <f t="shared" si="15"/>
        <v/>
      </c>
      <c r="N455" s="145" t="str">
        <f>IFERROR(IF(B455&lt;&gt;"",M455/IF(OR('Schritt 2a Wärmeverbr. Kat. 1-4'!D455="Bad - Freibad &lt; 1000 m2 Beckenfläche",'Schritt 2a Wärmeverbr. Kat. 1-4'!D455="Bad - Freibad 1000-2000 m2 Beckenfläche",'Schritt 2a Wärmeverbr. Kat. 1-4'!D455="Bad - Freibad &gt;2000 m2 Beckenfläche"),'Schritt 2a Wärmeverbr. Kat. 1-4'!G455,'Schritt 2a Wärmeverbr. Kat. 1-4'!F455),""),"")</f>
        <v/>
      </c>
      <c r="O455" s="101" t="str">
        <f>IFERROR(IF(OR('Schritt 2a Wärmeverbr. Kat. 1-4'!D455="",M455="",N455=""),"",$N455/VLOOKUP('Schritt 2a Wärmeverbr. Kat. 1-4'!D455,Gebäudekat.!$C$6:$E$72,3,FALSE)-1),"")</f>
        <v/>
      </c>
      <c r="P455" t="str">
        <f>IFERROR(VLOOKUP('Schritt 2b Stromverbr. Kat. 1-4'!$C455,Gebäudekat.!$C$6:$G$72,5,FALSE),"")</f>
        <v/>
      </c>
      <c r="Q455" t="str">
        <f>IF('Schritt 2b Stromverbr. Kat. 1-4'!L455&lt;&gt;"",1,"")</f>
        <v/>
      </c>
      <c r="R455" t="str">
        <f t="shared" si="14"/>
        <v/>
      </c>
    </row>
    <row r="456" spans="1:18" x14ac:dyDescent="0.25">
      <c r="A456" s="433">
        <f>'Schritt 2a Wärmeverbr. Kat. 1-4'!A456</f>
        <v>447</v>
      </c>
      <c r="B456" s="8" t="str">
        <f>IF('Schritt 2a Wärmeverbr. Kat. 1-4'!C456=0,"",'Schritt 2a Wärmeverbr. Kat. 1-4'!C456)</f>
        <v/>
      </c>
      <c r="C456" s="434" t="str">
        <f>IF('Schritt 2a Wärmeverbr. Kat. 1-4'!D456=0,"",'Schritt 2a Wärmeverbr. Kat. 1-4'!D456)</f>
        <v/>
      </c>
      <c r="D456" s="424"/>
      <c r="E456" s="61"/>
      <c r="F456" s="503"/>
      <c r="G456" s="425"/>
      <c r="H456" s="424"/>
      <c r="I456" s="55"/>
      <c r="J456" s="108"/>
      <c r="K456" s="108"/>
      <c r="L456" s="132"/>
      <c r="M456" s="142" t="str">
        <f t="shared" si="15"/>
        <v/>
      </c>
      <c r="N456" s="145" t="str">
        <f>IFERROR(IF(B456&lt;&gt;"",M456/IF(OR('Schritt 2a Wärmeverbr. Kat. 1-4'!D456="Bad - Freibad &lt; 1000 m2 Beckenfläche",'Schritt 2a Wärmeverbr. Kat. 1-4'!D456="Bad - Freibad 1000-2000 m2 Beckenfläche",'Schritt 2a Wärmeverbr. Kat. 1-4'!D456="Bad - Freibad &gt;2000 m2 Beckenfläche"),'Schritt 2a Wärmeverbr. Kat. 1-4'!G456,'Schritt 2a Wärmeverbr. Kat. 1-4'!F456),""),"")</f>
        <v/>
      </c>
      <c r="O456" s="101" t="str">
        <f>IFERROR(IF(OR('Schritt 2a Wärmeverbr. Kat. 1-4'!D456="",M456="",N456=""),"",$N456/VLOOKUP('Schritt 2a Wärmeverbr. Kat. 1-4'!D456,Gebäudekat.!$C$6:$E$72,3,FALSE)-1),"")</f>
        <v/>
      </c>
      <c r="P456" t="str">
        <f>IFERROR(VLOOKUP('Schritt 2b Stromverbr. Kat. 1-4'!$C456,Gebäudekat.!$C$6:$G$72,5,FALSE),"")</f>
        <v/>
      </c>
      <c r="Q456" t="str">
        <f>IF('Schritt 2b Stromverbr. Kat. 1-4'!L456&lt;&gt;"",1,"")</f>
        <v/>
      </c>
      <c r="R456" t="str">
        <f t="shared" si="14"/>
        <v/>
      </c>
    </row>
    <row r="457" spans="1:18" x14ac:dyDescent="0.25">
      <c r="A457" s="433">
        <f>'Schritt 2a Wärmeverbr. Kat. 1-4'!A457</f>
        <v>448</v>
      </c>
      <c r="B457" s="8" t="str">
        <f>IF('Schritt 2a Wärmeverbr. Kat. 1-4'!C457=0,"",'Schritt 2a Wärmeverbr. Kat. 1-4'!C457)</f>
        <v/>
      </c>
      <c r="C457" s="434" t="str">
        <f>IF('Schritt 2a Wärmeverbr. Kat. 1-4'!D457=0,"",'Schritt 2a Wärmeverbr. Kat. 1-4'!D457)</f>
        <v/>
      </c>
      <c r="D457" s="424"/>
      <c r="E457" s="61"/>
      <c r="F457" s="503"/>
      <c r="G457" s="425"/>
      <c r="H457" s="424"/>
      <c r="I457" s="55"/>
      <c r="J457" s="108"/>
      <c r="K457" s="108"/>
      <c r="L457" s="132"/>
      <c r="M457" s="142" t="str">
        <f t="shared" si="15"/>
        <v/>
      </c>
      <c r="N457" s="145" t="str">
        <f>IFERROR(IF(B457&lt;&gt;"",M457/IF(OR('Schritt 2a Wärmeverbr. Kat. 1-4'!D457="Bad - Freibad &lt; 1000 m2 Beckenfläche",'Schritt 2a Wärmeverbr. Kat. 1-4'!D457="Bad - Freibad 1000-2000 m2 Beckenfläche",'Schritt 2a Wärmeverbr. Kat. 1-4'!D457="Bad - Freibad &gt;2000 m2 Beckenfläche"),'Schritt 2a Wärmeverbr. Kat. 1-4'!G457,'Schritt 2a Wärmeverbr. Kat. 1-4'!F457),""),"")</f>
        <v/>
      </c>
      <c r="O457" s="101" t="str">
        <f>IFERROR(IF(OR('Schritt 2a Wärmeverbr. Kat. 1-4'!D457="",M457="",N457=""),"",$N457/VLOOKUP('Schritt 2a Wärmeverbr. Kat. 1-4'!D457,Gebäudekat.!$C$6:$E$72,3,FALSE)-1),"")</f>
        <v/>
      </c>
      <c r="P457" t="str">
        <f>IFERROR(VLOOKUP('Schritt 2b Stromverbr. Kat. 1-4'!$C457,Gebäudekat.!$C$6:$G$72,5,FALSE),"")</f>
        <v/>
      </c>
      <c r="Q457" t="str">
        <f>IF('Schritt 2b Stromverbr. Kat. 1-4'!L457&lt;&gt;"",1,"")</f>
        <v/>
      </c>
      <c r="R457" t="str">
        <f t="shared" si="14"/>
        <v/>
      </c>
    </row>
    <row r="458" spans="1:18" x14ac:dyDescent="0.25">
      <c r="A458" s="433">
        <f>'Schritt 2a Wärmeverbr. Kat. 1-4'!A458</f>
        <v>449</v>
      </c>
      <c r="B458" s="8" t="str">
        <f>IF('Schritt 2a Wärmeverbr. Kat. 1-4'!C458=0,"",'Schritt 2a Wärmeverbr. Kat. 1-4'!C458)</f>
        <v/>
      </c>
      <c r="C458" s="434" t="str">
        <f>IF('Schritt 2a Wärmeverbr. Kat. 1-4'!D458=0,"",'Schritt 2a Wärmeverbr. Kat. 1-4'!D458)</f>
        <v/>
      </c>
      <c r="D458" s="424"/>
      <c r="E458" s="61"/>
      <c r="F458" s="503"/>
      <c r="G458" s="425"/>
      <c r="H458" s="424"/>
      <c r="I458" s="55"/>
      <c r="J458" s="108"/>
      <c r="K458" s="108"/>
      <c r="L458" s="132"/>
      <c r="M458" s="142" t="str">
        <f t="shared" si="15"/>
        <v/>
      </c>
      <c r="N458" s="145" t="str">
        <f>IFERROR(IF(B458&lt;&gt;"",M458/IF(OR('Schritt 2a Wärmeverbr. Kat. 1-4'!D458="Bad - Freibad &lt; 1000 m2 Beckenfläche",'Schritt 2a Wärmeverbr. Kat. 1-4'!D458="Bad - Freibad 1000-2000 m2 Beckenfläche",'Schritt 2a Wärmeverbr. Kat. 1-4'!D458="Bad - Freibad &gt;2000 m2 Beckenfläche"),'Schritt 2a Wärmeverbr. Kat. 1-4'!G458,'Schritt 2a Wärmeverbr. Kat. 1-4'!F458),""),"")</f>
        <v/>
      </c>
      <c r="O458" s="101" t="str">
        <f>IFERROR(IF(OR('Schritt 2a Wärmeverbr. Kat. 1-4'!D458="",M458="",N458=""),"",$N458/VLOOKUP('Schritt 2a Wärmeverbr. Kat. 1-4'!D458,Gebäudekat.!$C$6:$E$72,3,FALSE)-1),"")</f>
        <v/>
      </c>
      <c r="P458" t="str">
        <f>IFERROR(VLOOKUP('Schritt 2b Stromverbr. Kat. 1-4'!$C458,Gebäudekat.!$C$6:$G$72,5,FALSE),"")</f>
        <v/>
      </c>
      <c r="Q458" t="str">
        <f>IF('Schritt 2b Stromverbr. Kat. 1-4'!L458&lt;&gt;"",1,"")</f>
        <v/>
      </c>
      <c r="R458" t="str">
        <f t="shared" si="14"/>
        <v/>
      </c>
    </row>
    <row r="459" spans="1:18" x14ac:dyDescent="0.25">
      <c r="A459" s="433">
        <f>'Schritt 2a Wärmeverbr. Kat. 1-4'!A459</f>
        <v>450</v>
      </c>
      <c r="B459" s="8" t="str">
        <f>IF('Schritt 2a Wärmeverbr. Kat. 1-4'!C459=0,"",'Schritt 2a Wärmeverbr. Kat. 1-4'!C459)</f>
        <v/>
      </c>
      <c r="C459" s="434" t="str">
        <f>IF('Schritt 2a Wärmeverbr. Kat. 1-4'!D459=0,"",'Schritt 2a Wärmeverbr. Kat. 1-4'!D459)</f>
        <v/>
      </c>
      <c r="D459" s="424"/>
      <c r="E459" s="61"/>
      <c r="F459" s="503"/>
      <c r="G459" s="425"/>
      <c r="H459" s="424"/>
      <c r="I459" s="55"/>
      <c r="J459" s="108"/>
      <c r="K459" s="108"/>
      <c r="L459" s="132"/>
      <c r="M459" s="142" t="str">
        <f t="shared" si="15"/>
        <v/>
      </c>
      <c r="N459" s="145" t="str">
        <f>IFERROR(IF(B459&lt;&gt;"",M459/IF(OR('Schritt 2a Wärmeverbr. Kat. 1-4'!D459="Bad - Freibad &lt; 1000 m2 Beckenfläche",'Schritt 2a Wärmeverbr. Kat. 1-4'!D459="Bad - Freibad 1000-2000 m2 Beckenfläche",'Schritt 2a Wärmeverbr. Kat. 1-4'!D459="Bad - Freibad &gt;2000 m2 Beckenfläche"),'Schritt 2a Wärmeverbr. Kat. 1-4'!G459,'Schritt 2a Wärmeverbr. Kat. 1-4'!F459),""),"")</f>
        <v/>
      </c>
      <c r="O459" s="101" t="str">
        <f>IFERROR(IF(OR('Schritt 2a Wärmeverbr. Kat. 1-4'!D459="",M459="",N459=""),"",$N459/VLOOKUP('Schritt 2a Wärmeverbr. Kat. 1-4'!D459,Gebäudekat.!$C$6:$E$72,3,FALSE)-1),"")</f>
        <v/>
      </c>
      <c r="P459" t="str">
        <f>IFERROR(VLOOKUP('Schritt 2b Stromverbr. Kat. 1-4'!$C459,Gebäudekat.!$C$6:$G$72,5,FALSE),"")</f>
        <v/>
      </c>
      <c r="Q459" t="str">
        <f>IF('Schritt 2b Stromverbr. Kat. 1-4'!L459&lt;&gt;"",1,"")</f>
        <v/>
      </c>
      <c r="R459" t="str">
        <f t="shared" ref="R459:R504" si="16">IFERROR(IF(_xlfn.NUMBERVALUE(O459)&gt;1000%,"Womöglich Fehler bei der Berichterstattung! Bitte nochmal kontrollieren!",""),"")</f>
        <v/>
      </c>
    </row>
    <row r="460" spans="1:18" x14ac:dyDescent="0.25">
      <c r="A460" s="433">
        <f>'Schritt 2a Wärmeverbr. Kat. 1-4'!A460</f>
        <v>451</v>
      </c>
      <c r="B460" s="8" t="str">
        <f>IF('Schritt 2a Wärmeverbr. Kat. 1-4'!C460=0,"",'Schritt 2a Wärmeverbr. Kat. 1-4'!C460)</f>
        <v/>
      </c>
      <c r="C460" s="434" t="str">
        <f>IF('Schritt 2a Wärmeverbr. Kat. 1-4'!D460=0,"",'Schritt 2a Wärmeverbr. Kat. 1-4'!D460)</f>
        <v/>
      </c>
      <c r="D460" s="424"/>
      <c r="E460" s="61"/>
      <c r="F460" s="503"/>
      <c r="G460" s="425"/>
      <c r="H460" s="424"/>
      <c r="I460" s="55"/>
      <c r="J460" s="108"/>
      <c r="K460" s="108"/>
      <c r="L460" s="132"/>
      <c r="M460" s="142" t="str">
        <f t="shared" si="15"/>
        <v/>
      </c>
      <c r="N460" s="145" t="str">
        <f>IFERROR(IF(B460&lt;&gt;"",M460/IF(OR('Schritt 2a Wärmeverbr. Kat. 1-4'!D460="Bad - Freibad &lt; 1000 m2 Beckenfläche",'Schritt 2a Wärmeverbr. Kat. 1-4'!D460="Bad - Freibad 1000-2000 m2 Beckenfläche",'Schritt 2a Wärmeverbr. Kat. 1-4'!D460="Bad - Freibad &gt;2000 m2 Beckenfläche"),'Schritt 2a Wärmeverbr. Kat. 1-4'!G460,'Schritt 2a Wärmeverbr. Kat. 1-4'!F460),""),"")</f>
        <v/>
      </c>
      <c r="O460" s="101" t="str">
        <f>IFERROR(IF(OR('Schritt 2a Wärmeverbr. Kat. 1-4'!D460="",M460="",N460=""),"",$N460/VLOOKUP('Schritt 2a Wärmeverbr. Kat. 1-4'!D460,Gebäudekat.!$C$6:$E$72,3,FALSE)-1),"")</f>
        <v/>
      </c>
      <c r="P460" t="str">
        <f>IFERROR(VLOOKUP('Schritt 2b Stromverbr. Kat. 1-4'!$C460,Gebäudekat.!$C$6:$G$72,5,FALSE),"")</f>
        <v/>
      </c>
      <c r="Q460" t="str">
        <f>IF('Schritt 2b Stromverbr. Kat. 1-4'!L460&lt;&gt;"",1,"")</f>
        <v/>
      </c>
      <c r="R460" t="str">
        <f t="shared" si="16"/>
        <v/>
      </c>
    </row>
    <row r="461" spans="1:18" x14ac:dyDescent="0.25">
      <c r="A461" s="433">
        <f>'Schritt 2a Wärmeverbr. Kat. 1-4'!A461</f>
        <v>452</v>
      </c>
      <c r="B461" s="8" t="str">
        <f>IF('Schritt 2a Wärmeverbr. Kat. 1-4'!C461=0,"",'Schritt 2a Wärmeverbr. Kat. 1-4'!C461)</f>
        <v/>
      </c>
      <c r="C461" s="434" t="str">
        <f>IF('Schritt 2a Wärmeverbr. Kat. 1-4'!D461=0,"",'Schritt 2a Wärmeverbr. Kat. 1-4'!D461)</f>
        <v/>
      </c>
      <c r="D461" s="424"/>
      <c r="E461" s="61"/>
      <c r="F461" s="503"/>
      <c r="G461" s="425"/>
      <c r="H461" s="424"/>
      <c r="I461" s="55"/>
      <c r="J461" s="108"/>
      <c r="K461" s="108"/>
      <c r="L461" s="132"/>
      <c r="M461" s="142" t="str">
        <f t="shared" ref="M461:M504" si="17">IFERROR(IF(AND(F461="",L461=""),"",F461+L461), "Angaben fehlen")</f>
        <v/>
      </c>
      <c r="N461" s="145" t="str">
        <f>IFERROR(IF(B461&lt;&gt;"",M461/IF(OR('Schritt 2a Wärmeverbr. Kat. 1-4'!D461="Bad - Freibad &lt; 1000 m2 Beckenfläche",'Schritt 2a Wärmeverbr. Kat. 1-4'!D461="Bad - Freibad 1000-2000 m2 Beckenfläche",'Schritt 2a Wärmeverbr. Kat. 1-4'!D461="Bad - Freibad &gt;2000 m2 Beckenfläche"),'Schritt 2a Wärmeverbr. Kat. 1-4'!G461,'Schritt 2a Wärmeverbr. Kat. 1-4'!F461),""),"")</f>
        <v/>
      </c>
      <c r="O461" s="101" t="str">
        <f>IFERROR(IF(OR('Schritt 2a Wärmeverbr. Kat. 1-4'!D461="",M461="",N461=""),"",$N461/VLOOKUP('Schritt 2a Wärmeverbr. Kat. 1-4'!D461,Gebäudekat.!$C$6:$E$72,3,FALSE)-1),"")</f>
        <v/>
      </c>
      <c r="P461" t="str">
        <f>IFERROR(VLOOKUP('Schritt 2b Stromverbr. Kat. 1-4'!$C461,Gebäudekat.!$C$6:$G$72,5,FALSE),"")</f>
        <v/>
      </c>
      <c r="Q461" t="str">
        <f>IF('Schritt 2b Stromverbr. Kat. 1-4'!L461&lt;&gt;"",1,"")</f>
        <v/>
      </c>
      <c r="R461" t="str">
        <f t="shared" si="16"/>
        <v/>
      </c>
    </row>
    <row r="462" spans="1:18" x14ac:dyDescent="0.25">
      <c r="A462" s="433">
        <f>'Schritt 2a Wärmeverbr. Kat. 1-4'!A462</f>
        <v>453</v>
      </c>
      <c r="B462" s="8" t="str">
        <f>IF('Schritt 2a Wärmeverbr. Kat. 1-4'!C462=0,"",'Schritt 2a Wärmeverbr. Kat. 1-4'!C462)</f>
        <v/>
      </c>
      <c r="C462" s="434" t="str">
        <f>IF('Schritt 2a Wärmeverbr. Kat. 1-4'!D462=0,"",'Schritt 2a Wärmeverbr. Kat. 1-4'!D462)</f>
        <v/>
      </c>
      <c r="D462" s="424"/>
      <c r="E462" s="61"/>
      <c r="F462" s="503"/>
      <c r="G462" s="425"/>
      <c r="H462" s="424"/>
      <c r="I462" s="55"/>
      <c r="J462" s="108"/>
      <c r="K462" s="108"/>
      <c r="L462" s="132"/>
      <c r="M462" s="142" t="str">
        <f t="shared" si="17"/>
        <v/>
      </c>
      <c r="N462" s="145" t="str">
        <f>IFERROR(IF(B462&lt;&gt;"",M462/IF(OR('Schritt 2a Wärmeverbr. Kat. 1-4'!D462="Bad - Freibad &lt; 1000 m2 Beckenfläche",'Schritt 2a Wärmeverbr. Kat. 1-4'!D462="Bad - Freibad 1000-2000 m2 Beckenfläche",'Schritt 2a Wärmeverbr. Kat. 1-4'!D462="Bad - Freibad &gt;2000 m2 Beckenfläche"),'Schritt 2a Wärmeverbr. Kat. 1-4'!G462,'Schritt 2a Wärmeverbr. Kat. 1-4'!F462),""),"")</f>
        <v/>
      </c>
      <c r="O462" s="101" t="str">
        <f>IFERROR(IF(OR('Schritt 2a Wärmeverbr. Kat. 1-4'!D462="",M462="",N462=""),"",$N462/VLOOKUP('Schritt 2a Wärmeverbr. Kat. 1-4'!D462,Gebäudekat.!$C$6:$E$72,3,FALSE)-1),"")</f>
        <v/>
      </c>
      <c r="P462" t="str">
        <f>IFERROR(VLOOKUP('Schritt 2b Stromverbr. Kat. 1-4'!$C462,Gebäudekat.!$C$6:$G$72,5,FALSE),"")</f>
        <v/>
      </c>
      <c r="Q462" t="str">
        <f>IF('Schritt 2b Stromverbr. Kat. 1-4'!L462&lt;&gt;"",1,"")</f>
        <v/>
      </c>
      <c r="R462" t="str">
        <f t="shared" si="16"/>
        <v/>
      </c>
    </row>
    <row r="463" spans="1:18" x14ac:dyDescent="0.25">
      <c r="A463" s="433">
        <f>'Schritt 2a Wärmeverbr. Kat. 1-4'!A463</f>
        <v>454</v>
      </c>
      <c r="B463" s="8" t="str">
        <f>IF('Schritt 2a Wärmeverbr. Kat. 1-4'!C463=0,"",'Schritt 2a Wärmeverbr. Kat. 1-4'!C463)</f>
        <v/>
      </c>
      <c r="C463" s="434" t="str">
        <f>IF('Schritt 2a Wärmeverbr. Kat. 1-4'!D463=0,"",'Schritt 2a Wärmeverbr. Kat. 1-4'!D463)</f>
        <v/>
      </c>
      <c r="D463" s="424"/>
      <c r="E463" s="61"/>
      <c r="F463" s="503"/>
      <c r="G463" s="425"/>
      <c r="H463" s="424"/>
      <c r="I463" s="55"/>
      <c r="J463" s="108"/>
      <c r="K463" s="108"/>
      <c r="L463" s="132"/>
      <c r="M463" s="142" t="str">
        <f t="shared" si="17"/>
        <v/>
      </c>
      <c r="N463" s="145" t="str">
        <f>IFERROR(IF(B463&lt;&gt;"",M463/IF(OR('Schritt 2a Wärmeverbr. Kat. 1-4'!D463="Bad - Freibad &lt; 1000 m2 Beckenfläche",'Schritt 2a Wärmeverbr. Kat. 1-4'!D463="Bad - Freibad 1000-2000 m2 Beckenfläche",'Schritt 2a Wärmeverbr. Kat. 1-4'!D463="Bad - Freibad &gt;2000 m2 Beckenfläche"),'Schritt 2a Wärmeverbr. Kat. 1-4'!G463,'Schritt 2a Wärmeverbr. Kat. 1-4'!F463),""),"")</f>
        <v/>
      </c>
      <c r="O463" s="101" t="str">
        <f>IFERROR(IF(OR('Schritt 2a Wärmeverbr. Kat. 1-4'!D463="",M463="",N463=""),"",$N463/VLOOKUP('Schritt 2a Wärmeverbr. Kat. 1-4'!D463,Gebäudekat.!$C$6:$E$72,3,FALSE)-1),"")</f>
        <v/>
      </c>
      <c r="P463" t="str">
        <f>IFERROR(VLOOKUP('Schritt 2b Stromverbr. Kat. 1-4'!$C463,Gebäudekat.!$C$6:$G$72,5,FALSE),"")</f>
        <v/>
      </c>
      <c r="Q463" t="str">
        <f>IF('Schritt 2b Stromverbr. Kat. 1-4'!L463&lt;&gt;"",1,"")</f>
        <v/>
      </c>
      <c r="R463" t="str">
        <f t="shared" si="16"/>
        <v/>
      </c>
    </row>
    <row r="464" spans="1:18" x14ac:dyDescent="0.25">
      <c r="A464" s="433">
        <f>'Schritt 2a Wärmeverbr. Kat. 1-4'!A464</f>
        <v>455</v>
      </c>
      <c r="B464" s="8" t="str">
        <f>IF('Schritt 2a Wärmeverbr. Kat. 1-4'!C464=0,"",'Schritt 2a Wärmeverbr. Kat. 1-4'!C464)</f>
        <v/>
      </c>
      <c r="C464" s="434" t="str">
        <f>IF('Schritt 2a Wärmeverbr. Kat. 1-4'!D464=0,"",'Schritt 2a Wärmeverbr. Kat. 1-4'!D464)</f>
        <v/>
      </c>
      <c r="D464" s="424"/>
      <c r="E464" s="61"/>
      <c r="F464" s="503"/>
      <c r="G464" s="425"/>
      <c r="H464" s="424"/>
      <c r="I464" s="55"/>
      <c r="J464" s="108"/>
      <c r="K464" s="108"/>
      <c r="L464" s="132"/>
      <c r="M464" s="142" t="str">
        <f t="shared" si="17"/>
        <v/>
      </c>
      <c r="N464" s="145" t="str">
        <f>IFERROR(IF(B464&lt;&gt;"",M464/IF(OR('Schritt 2a Wärmeverbr. Kat. 1-4'!D464="Bad - Freibad &lt; 1000 m2 Beckenfläche",'Schritt 2a Wärmeverbr. Kat. 1-4'!D464="Bad - Freibad 1000-2000 m2 Beckenfläche",'Schritt 2a Wärmeverbr. Kat. 1-4'!D464="Bad - Freibad &gt;2000 m2 Beckenfläche"),'Schritt 2a Wärmeverbr. Kat. 1-4'!G464,'Schritt 2a Wärmeverbr. Kat. 1-4'!F464),""),"")</f>
        <v/>
      </c>
      <c r="O464" s="101" t="str">
        <f>IFERROR(IF(OR('Schritt 2a Wärmeverbr. Kat. 1-4'!D464="",M464="",N464=""),"",$N464/VLOOKUP('Schritt 2a Wärmeverbr. Kat. 1-4'!D464,Gebäudekat.!$C$6:$E$72,3,FALSE)-1),"")</f>
        <v/>
      </c>
      <c r="P464" t="str">
        <f>IFERROR(VLOOKUP('Schritt 2b Stromverbr. Kat. 1-4'!$C464,Gebäudekat.!$C$6:$G$72,5,FALSE),"")</f>
        <v/>
      </c>
      <c r="Q464" t="str">
        <f>IF('Schritt 2b Stromverbr. Kat. 1-4'!L464&lt;&gt;"",1,"")</f>
        <v/>
      </c>
      <c r="R464" t="str">
        <f t="shared" si="16"/>
        <v/>
      </c>
    </row>
    <row r="465" spans="1:18" x14ac:dyDescent="0.25">
      <c r="A465" s="433">
        <f>'Schritt 2a Wärmeverbr. Kat. 1-4'!A465</f>
        <v>456</v>
      </c>
      <c r="B465" s="8" t="str">
        <f>IF('Schritt 2a Wärmeverbr. Kat. 1-4'!C465=0,"",'Schritt 2a Wärmeverbr. Kat. 1-4'!C465)</f>
        <v/>
      </c>
      <c r="C465" s="434" t="str">
        <f>IF('Schritt 2a Wärmeverbr. Kat. 1-4'!D465=0,"",'Schritt 2a Wärmeverbr. Kat. 1-4'!D465)</f>
        <v/>
      </c>
      <c r="D465" s="424"/>
      <c r="E465" s="61"/>
      <c r="F465" s="503"/>
      <c r="G465" s="425"/>
      <c r="H465" s="424"/>
      <c r="I465" s="55"/>
      <c r="J465" s="108"/>
      <c r="K465" s="108"/>
      <c r="L465" s="132"/>
      <c r="M465" s="142" t="str">
        <f t="shared" si="17"/>
        <v/>
      </c>
      <c r="N465" s="145" t="str">
        <f>IFERROR(IF(B465&lt;&gt;"",M465/IF(OR('Schritt 2a Wärmeverbr. Kat. 1-4'!D465="Bad - Freibad &lt; 1000 m2 Beckenfläche",'Schritt 2a Wärmeverbr. Kat. 1-4'!D465="Bad - Freibad 1000-2000 m2 Beckenfläche",'Schritt 2a Wärmeverbr. Kat. 1-4'!D465="Bad - Freibad &gt;2000 m2 Beckenfläche"),'Schritt 2a Wärmeverbr. Kat. 1-4'!G465,'Schritt 2a Wärmeverbr. Kat. 1-4'!F465),""),"")</f>
        <v/>
      </c>
      <c r="O465" s="101" t="str">
        <f>IFERROR(IF(OR('Schritt 2a Wärmeverbr. Kat. 1-4'!D465="",M465="",N465=""),"",$N465/VLOOKUP('Schritt 2a Wärmeverbr. Kat. 1-4'!D465,Gebäudekat.!$C$6:$E$72,3,FALSE)-1),"")</f>
        <v/>
      </c>
      <c r="P465" t="str">
        <f>IFERROR(VLOOKUP('Schritt 2b Stromverbr. Kat. 1-4'!$C465,Gebäudekat.!$C$6:$G$72,5,FALSE),"")</f>
        <v/>
      </c>
      <c r="Q465" t="str">
        <f>IF('Schritt 2b Stromverbr. Kat. 1-4'!L465&lt;&gt;"",1,"")</f>
        <v/>
      </c>
      <c r="R465" t="str">
        <f t="shared" si="16"/>
        <v/>
      </c>
    </row>
    <row r="466" spans="1:18" x14ac:dyDescent="0.25">
      <c r="A466" s="433">
        <f>'Schritt 2a Wärmeverbr. Kat. 1-4'!A466</f>
        <v>457</v>
      </c>
      <c r="B466" s="8" t="str">
        <f>IF('Schritt 2a Wärmeverbr. Kat. 1-4'!C466=0,"",'Schritt 2a Wärmeverbr. Kat. 1-4'!C466)</f>
        <v/>
      </c>
      <c r="C466" s="434" t="str">
        <f>IF('Schritt 2a Wärmeverbr. Kat. 1-4'!D466=0,"",'Schritt 2a Wärmeverbr. Kat. 1-4'!D466)</f>
        <v/>
      </c>
      <c r="D466" s="424"/>
      <c r="E466" s="61"/>
      <c r="F466" s="503"/>
      <c r="G466" s="425"/>
      <c r="H466" s="424"/>
      <c r="I466" s="55"/>
      <c r="J466" s="108"/>
      <c r="K466" s="108"/>
      <c r="L466" s="132"/>
      <c r="M466" s="142" t="str">
        <f t="shared" si="17"/>
        <v/>
      </c>
      <c r="N466" s="145" t="str">
        <f>IFERROR(IF(B466&lt;&gt;"",M466/IF(OR('Schritt 2a Wärmeverbr. Kat. 1-4'!D466="Bad - Freibad &lt; 1000 m2 Beckenfläche",'Schritt 2a Wärmeverbr. Kat. 1-4'!D466="Bad - Freibad 1000-2000 m2 Beckenfläche",'Schritt 2a Wärmeverbr. Kat. 1-4'!D466="Bad - Freibad &gt;2000 m2 Beckenfläche"),'Schritt 2a Wärmeverbr. Kat. 1-4'!G466,'Schritt 2a Wärmeverbr. Kat. 1-4'!F466),""),"")</f>
        <v/>
      </c>
      <c r="O466" s="101" t="str">
        <f>IFERROR(IF(OR('Schritt 2a Wärmeverbr. Kat. 1-4'!D466="",M466="",N466=""),"",$N466/VLOOKUP('Schritt 2a Wärmeverbr. Kat. 1-4'!D466,Gebäudekat.!$C$6:$E$72,3,FALSE)-1),"")</f>
        <v/>
      </c>
      <c r="P466" t="str">
        <f>IFERROR(VLOOKUP('Schritt 2b Stromverbr. Kat. 1-4'!$C466,Gebäudekat.!$C$6:$G$72,5,FALSE),"")</f>
        <v/>
      </c>
      <c r="Q466" t="str">
        <f>IF('Schritt 2b Stromverbr. Kat. 1-4'!L466&lt;&gt;"",1,"")</f>
        <v/>
      </c>
      <c r="R466" t="str">
        <f t="shared" si="16"/>
        <v/>
      </c>
    </row>
    <row r="467" spans="1:18" x14ac:dyDescent="0.25">
      <c r="A467" s="433">
        <f>'Schritt 2a Wärmeverbr. Kat. 1-4'!A467</f>
        <v>458</v>
      </c>
      <c r="B467" s="8" t="str">
        <f>IF('Schritt 2a Wärmeverbr. Kat. 1-4'!C467=0,"",'Schritt 2a Wärmeverbr. Kat. 1-4'!C467)</f>
        <v/>
      </c>
      <c r="C467" s="434" t="str">
        <f>IF('Schritt 2a Wärmeverbr. Kat. 1-4'!D467=0,"",'Schritt 2a Wärmeverbr. Kat. 1-4'!D467)</f>
        <v/>
      </c>
      <c r="D467" s="424"/>
      <c r="E467" s="61"/>
      <c r="F467" s="503"/>
      <c r="G467" s="425"/>
      <c r="H467" s="424"/>
      <c r="I467" s="55"/>
      <c r="J467" s="108"/>
      <c r="K467" s="108"/>
      <c r="L467" s="132"/>
      <c r="M467" s="142" t="str">
        <f t="shared" si="17"/>
        <v/>
      </c>
      <c r="N467" s="145" t="str">
        <f>IFERROR(IF(B467&lt;&gt;"",M467/IF(OR('Schritt 2a Wärmeverbr. Kat. 1-4'!D467="Bad - Freibad &lt; 1000 m2 Beckenfläche",'Schritt 2a Wärmeverbr. Kat. 1-4'!D467="Bad - Freibad 1000-2000 m2 Beckenfläche",'Schritt 2a Wärmeverbr. Kat. 1-4'!D467="Bad - Freibad &gt;2000 m2 Beckenfläche"),'Schritt 2a Wärmeverbr. Kat. 1-4'!G467,'Schritt 2a Wärmeverbr. Kat. 1-4'!F467),""),"")</f>
        <v/>
      </c>
      <c r="O467" s="101" t="str">
        <f>IFERROR(IF(OR('Schritt 2a Wärmeverbr. Kat. 1-4'!D467="",M467="",N467=""),"",$N467/VLOOKUP('Schritt 2a Wärmeverbr. Kat. 1-4'!D467,Gebäudekat.!$C$6:$E$72,3,FALSE)-1),"")</f>
        <v/>
      </c>
      <c r="P467" t="str">
        <f>IFERROR(VLOOKUP('Schritt 2b Stromverbr. Kat. 1-4'!$C467,Gebäudekat.!$C$6:$G$72,5,FALSE),"")</f>
        <v/>
      </c>
      <c r="Q467" t="str">
        <f>IF('Schritt 2b Stromverbr. Kat. 1-4'!L467&lt;&gt;"",1,"")</f>
        <v/>
      </c>
      <c r="R467" t="str">
        <f t="shared" si="16"/>
        <v/>
      </c>
    </row>
    <row r="468" spans="1:18" x14ac:dyDescent="0.25">
      <c r="A468" s="433">
        <f>'Schritt 2a Wärmeverbr. Kat. 1-4'!A468</f>
        <v>459</v>
      </c>
      <c r="B468" s="8" t="str">
        <f>IF('Schritt 2a Wärmeverbr. Kat. 1-4'!C468=0,"",'Schritt 2a Wärmeverbr. Kat. 1-4'!C468)</f>
        <v/>
      </c>
      <c r="C468" s="434" t="str">
        <f>IF('Schritt 2a Wärmeverbr. Kat. 1-4'!D468=0,"",'Schritt 2a Wärmeverbr. Kat. 1-4'!D468)</f>
        <v/>
      </c>
      <c r="D468" s="424"/>
      <c r="E468" s="61"/>
      <c r="F468" s="503"/>
      <c r="G468" s="425"/>
      <c r="H468" s="424"/>
      <c r="I468" s="55"/>
      <c r="J468" s="108"/>
      <c r="K468" s="108"/>
      <c r="L468" s="132"/>
      <c r="M468" s="142" t="str">
        <f t="shared" si="17"/>
        <v/>
      </c>
      <c r="N468" s="145" t="str">
        <f>IFERROR(IF(B468&lt;&gt;"",M468/IF(OR('Schritt 2a Wärmeverbr. Kat. 1-4'!D468="Bad - Freibad &lt; 1000 m2 Beckenfläche",'Schritt 2a Wärmeverbr. Kat. 1-4'!D468="Bad - Freibad 1000-2000 m2 Beckenfläche",'Schritt 2a Wärmeverbr. Kat. 1-4'!D468="Bad - Freibad &gt;2000 m2 Beckenfläche"),'Schritt 2a Wärmeverbr. Kat. 1-4'!G468,'Schritt 2a Wärmeverbr. Kat. 1-4'!F468),""),"")</f>
        <v/>
      </c>
      <c r="O468" s="101" t="str">
        <f>IFERROR(IF(OR('Schritt 2a Wärmeverbr. Kat. 1-4'!D468="",M468="",N468=""),"",$N468/VLOOKUP('Schritt 2a Wärmeverbr. Kat. 1-4'!D468,Gebäudekat.!$C$6:$E$72,3,FALSE)-1),"")</f>
        <v/>
      </c>
      <c r="P468" t="str">
        <f>IFERROR(VLOOKUP('Schritt 2b Stromverbr. Kat. 1-4'!$C468,Gebäudekat.!$C$6:$G$72,5,FALSE),"")</f>
        <v/>
      </c>
      <c r="Q468" t="str">
        <f>IF('Schritt 2b Stromverbr. Kat. 1-4'!L468&lt;&gt;"",1,"")</f>
        <v/>
      </c>
      <c r="R468" t="str">
        <f t="shared" si="16"/>
        <v/>
      </c>
    </row>
    <row r="469" spans="1:18" x14ac:dyDescent="0.25">
      <c r="A469" s="433">
        <f>'Schritt 2a Wärmeverbr. Kat. 1-4'!A469</f>
        <v>460</v>
      </c>
      <c r="B469" s="8" t="str">
        <f>IF('Schritt 2a Wärmeverbr. Kat. 1-4'!C469=0,"",'Schritt 2a Wärmeverbr. Kat. 1-4'!C469)</f>
        <v/>
      </c>
      <c r="C469" s="434" t="str">
        <f>IF('Schritt 2a Wärmeverbr. Kat. 1-4'!D469=0,"",'Schritt 2a Wärmeverbr. Kat. 1-4'!D469)</f>
        <v/>
      </c>
      <c r="D469" s="424"/>
      <c r="E469" s="61"/>
      <c r="F469" s="503"/>
      <c r="G469" s="425"/>
      <c r="H469" s="424"/>
      <c r="I469" s="55"/>
      <c r="J469" s="108"/>
      <c r="K469" s="108"/>
      <c r="L469" s="132"/>
      <c r="M469" s="142" t="str">
        <f t="shared" si="17"/>
        <v/>
      </c>
      <c r="N469" s="145" t="str">
        <f>IFERROR(IF(B469&lt;&gt;"",M469/IF(OR('Schritt 2a Wärmeverbr. Kat. 1-4'!D469="Bad - Freibad &lt; 1000 m2 Beckenfläche",'Schritt 2a Wärmeverbr. Kat. 1-4'!D469="Bad - Freibad 1000-2000 m2 Beckenfläche",'Schritt 2a Wärmeverbr. Kat. 1-4'!D469="Bad - Freibad &gt;2000 m2 Beckenfläche"),'Schritt 2a Wärmeverbr. Kat. 1-4'!G469,'Schritt 2a Wärmeverbr. Kat. 1-4'!F469),""),"")</f>
        <v/>
      </c>
      <c r="O469" s="101" t="str">
        <f>IFERROR(IF(OR('Schritt 2a Wärmeverbr. Kat. 1-4'!D469="",M469="",N469=""),"",$N469/VLOOKUP('Schritt 2a Wärmeverbr. Kat. 1-4'!D469,Gebäudekat.!$C$6:$E$72,3,FALSE)-1),"")</f>
        <v/>
      </c>
      <c r="P469" t="str">
        <f>IFERROR(VLOOKUP('Schritt 2b Stromverbr. Kat. 1-4'!$C469,Gebäudekat.!$C$6:$G$72,5,FALSE),"")</f>
        <v/>
      </c>
      <c r="Q469" t="str">
        <f>IF('Schritt 2b Stromverbr. Kat. 1-4'!L469&lt;&gt;"",1,"")</f>
        <v/>
      </c>
      <c r="R469" t="str">
        <f t="shared" si="16"/>
        <v/>
      </c>
    </row>
    <row r="470" spans="1:18" x14ac:dyDescent="0.25">
      <c r="A470" s="433">
        <f>'Schritt 2a Wärmeverbr. Kat. 1-4'!A470</f>
        <v>461</v>
      </c>
      <c r="B470" s="8" t="str">
        <f>IF('Schritt 2a Wärmeverbr. Kat. 1-4'!C470=0,"",'Schritt 2a Wärmeverbr. Kat. 1-4'!C470)</f>
        <v/>
      </c>
      <c r="C470" s="434" t="str">
        <f>IF('Schritt 2a Wärmeverbr. Kat. 1-4'!D470=0,"",'Schritt 2a Wärmeverbr. Kat. 1-4'!D470)</f>
        <v/>
      </c>
      <c r="D470" s="424"/>
      <c r="E470" s="61"/>
      <c r="F470" s="503"/>
      <c r="G470" s="425"/>
      <c r="H470" s="424"/>
      <c r="I470" s="55"/>
      <c r="J470" s="108"/>
      <c r="K470" s="108"/>
      <c r="L470" s="132"/>
      <c r="M470" s="142" t="str">
        <f t="shared" si="17"/>
        <v/>
      </c>
      <c r="N470" s="145" t="str">
        <f>IFERROR(IF(B470&lt;&gt;"",M470/IF(OR('Schritt 2a Wärmeverbr. Kat. 1-4'!D470="Bad - Freibad &lt; 1000 m2 Beckenfläche",'Schritt 2a Wärmeverbr. Kat. 1-4'!D470="Bad - Freibad 1000-2000 m2 Beckenfläche",'Schritt 2a Wärmeverbr. Kat. 1-4'!D470="Bad - Freibad &gt;2000 m2 Beckenfläche"),'Schritt 2a Wärmeverbr. Kat. 1-4'!G470,'Schritt 2a Wärmeverbr. Kat. 1-4'!F470),""),"")</f>
        <v/>
      </c>
      <c r="O470" s="101" t="str">
        <f>IFERROR(IF(OR('Schritt 2a Wärmeverbr. Kat. 1-4'!D470="",M470="",N470=""),"",$N470/VLOOKUP('Schritt 2a Wärmeverbr. Kat. 1-4'!D470,Gebäudekat.!$C$6:$E$72,3,FALSE)-1),"")</f>
        <v/>
      </c>
      <c r="P470" t="str">
        <f>IFERROR(VLOOKUP('Schritt 2b Stromverbr. Kat. 1-4'!$C470,Gebäudekat.!$C$6:$G$72,5,FALSE),"")</f>
        <v/>
      </c>
      <c r="Q470" t="str">
        <f>IF('Schritt 2b Stromverbr. Kat. 1-4'!L470&lt;&gt;"",1,"")</f>
        <v/>
      </c>
      <c r="R470" t="str">
        <f t="shared" si="16"/>
        <v/>
      </c>
    </row>
    <row r="471" spans="1:18" x14ac:dyDescent="0.25">
      <c r="A471" s="433">
        <f>'Schritt 2a Wärmeverbr. Kat. 1-4'!A471</f>
        <v>462</v>
      </c>
      <c r="B471" s="8" t="str">
        <f>IF('Schritt 2a Wärmeverbr. Kat. 1-4'!C471=0,"",'Schritt 2a Wärmeverbr. Kat. 1-4'!C471)</f>
        <v/>
      </c>
      <c r="C471" s="434" t="str">
        <f>IF('Schritt 2a Wärmeverbr. Kat. 1-4'!D471=0,"",'Schritt 2a Wärmeverbr. Kat. 1-4'!D471)</f>
        <v/>
      </c>
      <c r="D471" s="424"/>
      <c r="E471" s="61"/>
      <c r="F471" s="503"/>
      <c r="G471" s="425"/>
      <c r="H471" s="424"/>
      <c r="I471" s="55"/>
      <c r="J471" s="108"/>
      <c r="K471" s="108"/>
      <c r="L471" s="132"/>
      <c r="M471" s="142" t="str">
        <f t="shared" si="17"/>
        <v/>
      </c>
      <c r="N471" s="145" t="str">
        <f>IFERROR(IF(B471&lt;&gt;"",M471/IF(OR('Schritt 2a Wärmeverbr. Kat. 1-4'!D471="Bad - Freibad &lt; 1000 m2 Beckenfläche",'Schritt 2a Wärmeverbr. Kat. 1-4'!D471="Bad - Freibad 1000-2000 m2 Beckenfläche",'Schritt 2a Wärmeverbr. Kat. 1-4'!D471="Bad - Freibad &gt;2000 m2 Beckenfläche"),'Schritt 2a Wärmeverbr. Kat. 1-4'!G471,'Schritt 2a Wärmeverbr. Kat. 1-4'!F471),""),"")</f>
        <v/>
      </c>
      <c r="O471" s="101" t="str">
        <f>IFERROR(IF(OR('Schritt 2a Wärmeverbr. Kat. 1-4'!D471="",M471="",N471=""),"",$N471/VLOOKUP('Schritt 2a Wärmeverbr. Kat. 1-4'!D471,Gebäudekat.!$C$6:$E$72,3,FALSE)-1),"")</f>
        <v/>
      </c>
      <c r="P471" t="str">
        <f>IFERROR(VLOOKUP('Schritt 2b Stromverbr. Kat. 1-4'!$C471,Gebäudekat.!$C$6:$G$72,5,FALSE),"")</f>
        <v/>
      </c>
      <c r="Q471" t="str">
        <f>IF('Schritt 2b Stromverbr. Kat. 1-4'!L471&lt;&gt;"",1,"")</f>
        <v/>
      </c>
      <c r="R471" t="str">
        <f t="shared" si="16"/>
        <v/>
      </c>
    </row>
    <row r="472" spans="1:18" x14ac:dyDescent="0.25">
      <c r="A472" s="433">
        <f>'Schritt 2a Wärmeverbr. Kat. 1-4'!A472</f>
        <v>463</v>
      </c>
      <c r="B472" s="8" t="str">
        <f>IF('Schritt 2a Wärmeverbr. Kat. 1-4'!C472=0,"",'Schritt 2a Wärmeverbr. Kat. 1-4'!C472)</f>
        <v/>
      </c>
      <c r="C472" s="434" t="str">
        <f>IF('Schritt 2a Wärmeverbr. Kat. 1-4'!D472=0,"",'Schritt 2a Wärmeverbr. Kat. 1-4'!D472)</f>
        <v/>
      </c>
      <c r="D472" s="424"/>
      <c r="E472" s="61"/>
      <c r="F472" s="503"/>
      <c r="G472" s="425"/>
      <c r="H472" s="424"/>
      <c r="I472" s="55"/>
      <c r="J472" s="108"/>
      <c r="K472" s="108"/>
      <c r="L472" s="132"/>
      <c r="M472" s="142" t="str">
        <f t="shared" si="17"/>
        <v/>
      </c>
      <c r="N472" s="145" t="str">
        <f>IFERROR(IF(B472&lt;&gt;"",M472/IF(OR('Schritt 2a Wärmeverbr. Kat. 1-4'!D472="Bad - Freibad &lt; 1000 m2 Beckenfläche",'Schritt 2a Wärmeverbr. Kat. 1-4'!D472="Bad - Freibad 1000-2000 m2 Beckenfläche",'Schritt 2a Wärmeverbr. Kat. 1-4'!D472="Bad - Freibad &gt;2000 m2 Beckenfläche"),'Schritt 2a Wärmeverbr. Kat. 1-4'!G472,'Schritt 2a Wärmeverbr. Kat. 1-4'!F472),""),"")</f>
        <v/>
      </c>
      <c r="O472" s="101" t="str">
        <f>IFERROR(IF(OR('Schritt 2a Wärmeverbr. Kat. 1-4'!D472="",M472="",N472=""),"",$N472/VLOOKUP('Schritt 2a Wärmeverbr. Kat. 1-4'!D472,Gebäudekat.!$C$6:$E$72,3,FALSE)-1),"")</f>
        <v/>
      </c>
      <c r="P472" t="str">
        <f>IFERROR(VLOOKUP('Schritt 2b Stromverbr. Kat. 1-4'!$C472,Gebäudekat.!$C$6:$G$72,5,FALSE),"")</f>
        <v/>
      </c>
      <c r="Q472" t="str">
        <f>IF('Schritt 2b Stromverbr. Kat. 1-4'!L472&lt;&gt;"",1,"")</f>
        <v/>
      </c>
      <c r="R472" t="str">
        <f t="shared" si="16"/>
        <v/>
      </c>
    </row>
    <row r="473" spans="1:18" x14ac:dyDescent="0.25">
      <c r="A473" s="433">
        <f>'Schritt 2a Wärmeverbr. Kat. 1-4'!A473</f>
        <v>464</v>
      </c>
      <c r="B473" s="8" t="str">
        <f>IF('Schritt 2a Wärmeverbr. Kat. 1-4'!C473=0,"",'Schritt 2a Wärmeverbr. Kat. 1-4'!C473)</f>
        <v/>
      </c>
      <c r="C473" s="434" t="str">
        <f>IF('Schritt 2a Wärmeverbr. Kat. 1-4'!D473=0,"",'Schritt 2a Wärmeverbr. Kat. 1-4'!D473)</f>
        <v/>
      </c>
      <c r="D473" s="424"/>
      <c r="E473" s="61"/>
      <c r="F473" s="503"/>
      <c r="G473" s="425"/>
      <c r="H473" s="424"/>
      <c r="I473" s="55"/>
      <c r="J473" s="108"/>
      <c r="K473" s="108"/>
      <c r="L473" s="132"/>
      <c r="M473" s="142" t="str">
        <f t="shared" si="17"/>
        <v/>
      </c>
      <c r="N473" s="145" t="str">
        <f>IFERROR(IF(B473&lt;&gt;"",M473/IF(OR('Schritt 2a Wärmeverbr. Kat. 1-4'!D473="Bad - Freibad &lt; 1000 m2 Beckenfläche",'Schritt 2a Wärmeverbr. Kat. 1-4'!D473="Bad - Freibad 1000-2000 m2 Beckenfläche",'Schritt 2a Wärmeverbr. Kat. 1-4'!D473="Bad - Freibad &gt;2000 m2 Beckenfläche"),'Schritt 2a Wärmeverbr. Kat. 1-4'!G473,'Schritt 2a Wärmeverbr. Kat. 1-4'!F473),""),"")</f>
        <v/>
      </c>
      <c r="O473" s="101" t="str">
        <f>IFERROR(IF(OR('Schritt 2a Wärmeverbr. Kat. 1-4'!D473="",M473="",N473=""),"",$N473/VLOOKUP('Schritt 2a Wärmeverbr. Kat. 1-4'!D473,Gebäudekat.!$C$6:$E$72,3,FALSE)-1),"")</f>
        <v/>
      </c>
      <c r="P473" t="str">
        <f>IFERROR(VLOOKUP('Schritt 2b Stromverbr. Kat. 1-4'!$C473,Gebäudekat.!$C$6:$G$72,5,FALSE),"")</f>
        <v/>
      </c>
      <c r="Q473" t="str">
        <f>IF('Schritt 2b Stromverbr. Kat. 1-4'!L473&lt;&gt;"",1,"")</f>
        <v/>
      </c>
      <c r="R473" t="str">
        <f t="shared" si="16"/>
        <v/>
      </c>
    </row>
    <row r="474" spans="1:18" x14ac:dyDescent="0.25">
      <c r="A474" s="433">
        <f>'Schritt 2a Wärmeverbr. Kat. 1-4'!A474</f>
        <v>465</v>
      </c>
      <c r="B474" s="8" t="str">
        <f>IF('Schritt 2a Wärmeverbr. Kat. 1-4'!C474=0,"",'Schritt 2a Wärmeverbr. Kat. 1-4'!C474)</f>
        <v/>
      </c>
      <c r="C474" s="434" t="str">
        <f>IF('Schritt 2a Wärmeverbr. Kat. 1-4'!D474=0,"",'Schritt 2a Wärmeverbr. Kat. 1-4'!D474)</f>
        <v/>
      </c>
      <c r="D474" s="424"/>
      <c r="E474" s="61"/>
      <c r="F474" s="503"/>
      <c r="G474" s="425"/>
      <c r="H474" s="424"/>
      <c r="I474" s="55"/>
      <c r="J474" s="108"/>
      <c r="K474" s="108"/>
      <c r="L474" s="132"/>
      <c r="M474" s="142" t="str">
        <f t="shared" si="17"/>
        <v/>
      </c>
      <c r="N474" s="145" t="str">
        <f>IFERROR(IF(B474&lt;&gt;"",M474/IF(OR('Schritt 2a Wärmeverbr. Kat. 1-4'!D474="Bad - Freibad &lt; 1000 m2 Beckenfläche",'Schritt 2a Wärmeverbr. Kat. 1-4'!D474="Bad - Freibad 1000-2000 m2 Beckenfläche",'Schritt 2a Wärmeverbr. Kat. 1-4'!D474="Bad - Freibad &gt;2000 m2 Beckenfläche"),'Schritt 2a Wärmeverbr. Kat. 1-4'!G474,'Schritt 2a Wärmeverbr. Kat. 1-4'!F474),""),"")</f>
        <v/>
      </c>
      <c r="O474" s="101" t="str">
        <f>IFERROR(IF(OR('Schritt 2a Wärmeverbr. Kat. 1-4'!D474="",M474="",N474=""),"",$N474/VLOOKUP('Schritt 2a Wärmeverbr. Kat. 1-4'!D474,Gebäudekat.!$C$6:$E$72,3,FALSE)-1),"")</f>
        <v/>
      </c>
      <c r="P474" t="str">
        <f>IFERROR(VLOOKUP('Schritt 2b Stromverbr. Kat. 1-4'!$C474,Gebäudekat.!$C$6:$G$72,5,FALSE),"")</f>
        <v/>
      </c>
      <c r="Q474" t="str">
        <f>IF('Schritt 2b Stromverbr. Kat. 1-4'!L474&lt;&gt;"",1,"")</f>
        <v/>
      </c>
      <c r="R474" t="str">
        <f t="shared" si="16"/>
        <v/>
      </c>
    </row>
    <row r="475" spans="1:18" x14ac:dyDescent="0.25">
      <c r="A475" s="433">
        <f>'Schritt 2a Wärmeverbr. Kat. 1-4'!A475</f>
        <v>466</v>
      </c>
      <c r="B475" s="8" t="str">
        <f>IF('Schritt 2a Wärmeverbr. Kat. 1-4'!C475=0,"",'Schritt 2a Wärmeverbr. Kat. 1-4'!C475)</f>
        <v/>
      </c>
      <c r="C475" s="434" t="str">
        <f>IF('Schritt 2a Wärmeverbr. Kat. 1-4'!D475=0,"",'Schritt 2a Wärmeverbr. Kat. 1-4'!D475)</f>
        <v/>
      </c>
      <c r="D475" s="424"/>
      <c r="E475" s="61"/>
      <c r="F475" s="503"/>
      <c r="G475" s="425"/>
      <c r="H475" s="424"/>
      <c r="I475" s="55"/>
      <c r="J475" s="108"/>
      <c r="K475" s="108"/>
      <c r="L475" s="132"/>
      <c r="M475" s="142" t="str">
        <f t="shared" si="17"/>
        <v/>
      </c>
      <c r="N475" s="145" t="str">
        <f>IFERROR(IF(B475&lt;&gt;"",M475/IF(OR('Schritt 2a Wärmeverbr. Kat. 1-4'!D475="Bad - Freibad &lt; 1000 m2 Beckenfläche",'Schritt 2a Wärmeverbr. Kat. 1-4'!D475="Bad - Freibad 1000-2000 m2 Beckenfläche",'Schritt 2a Wärmeverbr. Kat. 1-4'!D475="Bad - Freibad &gt;2000 m2 Beckenfläche"),'Schritt 2a Wärmeverbr. Kat. 1-4'!G475,'Schritt 2a Wärmeverbr. Kat. 1-4'!F475),""),"")</f>
        <v/>
      </c>
      <c r="O475" s="101" t="str">
        <f>IFERROR(IF(OR('Schritt 2a Wärmeverbr. Kat. 1-4'!D475="",M475="",N475=""),"",$N475/VLOOKUP('Schritt 2a Wärmeverbr. Kat. 1-4'!D475,Gebäudekat.!$C$6:$E$72,3,FALSE)-1),"")</f>
        <v/>
      </c>
      <c r="P475" t="str">
        <f>IFERROR(VLOOKUP('Schritt 2b Stromverbr. Kat. 1-4'!$C475,Gebäudekat.!$C$6:$G$72,5,FALSE),"")</f>
        <v/>
      </c>
      <c r="Q475" t="str">
        <f>IF('Schritt 2b Stromverbr. Kat. 1-4'!L475&lt;&gt;"",1,"")</f>
        <v/>
      </c>
      <c r="R475" t="str">
        <f t="shared" si="16"/>
        <v/>
      </c>
    </row>
    <row r="476" spans="1:18" x14ac:dyDescent="0.25">
      <c r="A476" s="433">
        <f>'Schritt 2a Wärmeverbr. Kat. 1-4'!A476</f>
        <v>467</v>
      </c>
      <c r="B476" s="8" t="str">
        <f>IF('Schritt 2a Wärmeverbr. Kat. 1-4'!C476=0,"",'Schritt 2a Wärmeverbr. Kat. 1-4'!C476)</f>
        <v/>
      </c>
      <c r="C476" s="434" t="str">
        <f>IF('Schritt 2a Wärmeverbr. Kat. 1-4'!D476=0,"",'Schritt 2a Wärmeverbr. Kat. 1-4'!D476)</f>
        <v/>
      </c>
      <c r="D476" s="424"/>
      <c r="E476" s="61"/>
      <c r="F476" s="503"/>
      <c r="G476" s="425"/>
      <c r="H476" s="424"/>
      <c r="I476" s="55"/>
      <c r="J476" s="108"/>
      <c r="K476" s="108"/>
      <c r="L476" s="132"/>
      <c r="M476" s="142" t="str">
        <f t="shared" si="17"/>
        <v/>
      </c>
      <c r="N476" s="145" t="str">
        <f>IFERROR(IF(B476&lt;&gt;"",M476/IF(OR('Schritt 2a Wärmeverbr. Kat. 1-4'!D476="Bad - Freibad &lt; 1000 m2 Beckenfläche",'Schritt 2a Wärmeverbr. Kat. 1-4'!D476="Bad - Freibad 1000-2000 m2 Beckenfläche",'Schritt 2a Wärmeverbr. Kat. 1-4'!D476="Bad - Freibad &gt;2000 m2 Beckenfläche"),'Schritt 2a Wärmeverbr. Kat. 1-4'!G476,'Schritt 2a Wärmeverbr. Kat. 1-4'!F476),""),"")</f>
        <v/>
      </c>
      <c r="O476" s="101" t="str">
        <f>IFERROR(IF(OR('Schritt 2a Wärmeverbr. Kat. 1-4'!D476="",M476="",N476=""),"",$N476/VLOOKUP('Schritt 2a Wärmeverbr. Kat. 1-4'!D476,Gebäudekat.!$C$6:$E$72,3,FALSE)-1),"")</f>
        <v/>
      </c>
      <c r="P476" t="str">
        <f>IFERROR(VLOOKUP('Schritt 2b Stromverbr. Kat. 1-4'!$C476,Gebäudekat.!$C$6:$G$72,5,FALSE),"")</f>
        <v/>
      </c>
      <c r="Q476" t="str">
        <f>IF('Schritt 2b Stromverbr. Kat. 1-4'!L476&lt;&gt;"",1,"")</f>
        <v/>
      </c>
      <c r="R476" t="str">
        <f t="shared" si="16"/>
        <v/>
      </c>
    </row>
    <row r="477" spans="1:18" x14ac:dyDescent="0.25">
      <c r="A477" s="433">
        <f>'Schritt 2a Wärmeverbr. Kat. 1-4'!A477</f>
        <v>468</v>
      </c>
      <c r="B477" s="8" t="str">
        <f>IF('Schritt 2a Wärmeverbr. Kat. 1-4'!C477=0,"",'Schritt 2a Wärmeverbr. Kat. 1-4'!C477)</f>
        <v/>
      </c>
      <c r="C477" s="434" t="str">
        <f>IF('Schritt 2a Wärmeverbr. Kat. 1-4'!D477=0,"",'Schritt 2a Wärmeverbr. Kat. 1-4'!D477)</f>
        <v/>
      </c>
      <c r="D477" s="424"/>
      <c r="E477" s="61"/>
      <c r="F477" s="503"/>
      <c r="G477" s="425"/>
      <c r="H477" s="424"/>
      <c r="I477" s="55"/>
      <c r="J477" s="108"/>
      <c r="K477" s="108"/>
      <c r="L477" s="132"/>
      <c r="M477" s="142" t="str">
        <f t="shared" si="17"/>
        <v/>
      </c>
      <c r="N477" s="145" t="str">
        <f>IFERROR(IF(B477&lt;&gt;"",M477/IF(OR('Schritt 2a Wärmeverbr. Kat. 1-4'!D477="Bad - Freibad &lt; 1000 m2 Beckenfläche",'Schritt 2a Wärmeverbr. Kat. 1-4'!D477="Bad - Freibad 1000-2000 m2 Beckenfläche",'Schritt 2a Wärmeverbr. Kat. 1-4'!D477="Bad - Freibad &gt;2000 m2 Beckenfläche"),'Schritt 2a Wärmeverbr. Kat. 1-4'!G477,'Schritt 2a Wärmeverbr. Kat. 1-4'!F477),""),"")</f>
        <v/>
      </c>
      <c r="O477" s="101" t="str">
        <f>IFERROR(IF(OR('Schritt 2a Wärmeverbr. Kat. 1-4'!D477="",M477="",N477=""),"",$N477/VLOOKUP('Schritt 2a Wärmeverbr. Kat. 1-4'!D477,Gebäudekat.!$C$6:$E$72,3,FALSE)-1),"")</f>
        <v/>
      </c>
      <c r="P477" t="str">
        <f>IFERROR(VLOOKUP('Schritt 2b Stromverbr. Kat. 1-4'!$C477,Gebäudekat.!$C$6:$G$72,5,FALSE),"")</f>
        <v/>
      </c>
      <c r="Q477" t="str">
        <f>IF('Schritt 2b Stromverbr. Kat. 1-4'!L477&lt;&gt;"",1,"")</f>
        <v/>
      </c>
      <c r="R477" t="str">
        <f t="shared" si="16"/>
        <v/>
      </c>
    </row>
    <row r="478" spans="1:18" x14ac:dyDescent="0.25">
      <c r="A478" s="433">
        <f>'Schritt 2a Wärmeverbr. Kat. 1-4'!A478</f>
        <v>469</v>
      </c>
      <c r="B478" s="8" t="str">
        <f>IF('Schritt 2a Wärmeverbr. Kat. 1-4'!C478=0,"",'Schritt 2a Wärmeverbr. Kat. 1-4'!C478)</f>
        <v/>
      </c>
      <c r="C478" s="434" t="str">
        <f>IF('Schritt 2a Wärmeverbr. Kat. 1-4'!D478=0,"",'Schritt 2a Wärmeverbr. Kat. 1-4'!D478)</f>
        <v/>
      </c>
      <c r="D478" s="424"/>
      <c r="E478" s="61"/>
      <c r="F478" s="503"/>
      <c r="G478" s="425"/>
      <c r="H478" s="424"/>
      <c r="I478" s="55"/>
      <c r="J478" s="108"/>
      <c r="K478" s="108"/>
      <c r="L478" s="132"/>
      <c r="M478" s="142" t="str">
        <f t="shared" si="17"/>
        <v/>
      </c>
      <c r="N478" s="145" t="str">
        <f>IFERROR(IF(B478&lt;&gt;"",M478/IF(OR('Schritt 2a Wärmeverbr. Kat. 1-4'!D478="Bad - Freibad &lt; 1000 m2 Beckenfläche",'Schritt 2a Wärmeverbr. Kat. 1-4'!D478="Bad - Freibad 1000-2000 m2 Beckenfläche",'Schritt 2a Wärmeverbr. Kat. 1-4'!D478="Bad - Freibad &gt;2000 m2 Beckenfläche"),'Schritt 2a Wärmeverbr. Kat. 1-4'!G478,'Schritt 2a Wärmeverbr. Kat. 1-4'!F478),""),"")</f>
        <v/>
      </c>
      <c r="O478" s="101" t="str">
        <f>IFERROR(IF(OR('Schritt 2a Wärmeverbr. Kat. 1-4'!D478="",M478="",N478=""),"",$N478/VLOOKUP('Schritt 2a Wärmeverbr. Kat. 1-4'!D478,Gebäudekat.!$C$6:$E$72,3,FALSE)-1),"")</f>
        <v/>
      </c>
      <c r="P478" t="str">
        <f>IFERROR(VLOOKUP('Schritt 2b Stromverbr. Kat. 1-4'!$C478,Gebäudekat.!$C$6:$G$72,5,FALSE),"")</f>
        <v/>
      </c>
      <c r="Q478" t="str">
        <f>IF('Schritt 2b Stromverbr. Kat. 1-4'!L478&lt;&gt;"",1,"")</f>
        <v/>
      </c>
      <c r="R478" t="str">
        <f t="shared" si="16"/>
        <v/>
      </c>
    </row>
    <row r="479" spans="1:18" x14ac:dyDescent="0.25">
      <c r="A479" s="433">
        <f>'Schritt 2a Wärmeverbr. Kat. 1-4'!A479</f>
        <v>470</v>
      </c>
      <c r="B479" s="8" t="str">
        <f>IF('Schritt 2a Wärmeverbr. Kat. 1-4'!C479=0,"",'Schritt 2a Wärmeverbr. Kat. 1-4'!C479)</f>
        <v/>
      </c>
      <c r="C479" s="434" t="str">
        <f>IF('Schritt 2a Wärmeverbr. Kat. 1-4'!D479=0,"",'Schritt 2a Wärmeverbr. Kat. 1-4'!D479)</f>
        <v/>
      </c>
      <c r="D479" s="424"/>
      <c r="E479" s="61"/>
      <c r="F479" s="503"/>
      <c r="G479" s="425"/>
      <c r="H479" s="424"/>
      <c r="I479" s="55"/>
      <c r="J479" s="108"/>
      <c r="K479" s="108"/>
      <c r="L479" s="132"/>
      <c r="M479" s="142" t="str">
        <f t="shared" si="17"/>
        <v/>
      </c>
      <c r="N479" s="145" t="str">
        <f>IFERROR(IF(B479&lt;&gt;"",M479/IF(OR('Schritt 2a Wärmeverbr. Kat. 1-4'!D479="Bad - Freibad &lt; 1000 m2 Beckenfläche",'Schritt 2a Wärmeverbr. Kat. 1-4'!D479="Bad - Freibad 1000-2000 m2 Beckenfläche",'Schritt 2a Wärmeverbr. Kat. 1-4'!D479="Bad - Freibad &gt;2000 m2 Beckenfläche"),'Schritt 2a Wärmeverbr. Kat. 1-4'!G479,'Schritt 2a Wärmeverbr. Kat. 1-4'!F479),""),"")</f>
        <v/>
      </c>
      <c r="O479" s="101" t="str">
        <f>IFERROR(IF(OR('Schritt 2a Wärmeverbr. Kat. 1-4'!D479="",M479="",N479=""),"",$N479/VLOOKUP('Schritt 2a Wärmeverbr. Kat. 1-4'!D479,Gebäudekat.!$C$6:$E$72,3,FALSE)-1),"")</f>
        <v/>
      </c>
      <c r="P479" t="str">
        <f>IFERROR(VLOOKUP('Schritt 2b Stromverbr. Kat. 1-4'!$C479,Gebäudekat.!$C$6:$G$72,5,FALSE),"")</f>
        <v/>
      </c>
      <c r="Q479" t="str">
        <f>IF('Schritt 2b Stromverbr. Kat. 1-4'!L479&lt;&gt;"",1,"")</f>
        <v/>
      </c>
      <c r="R479" t="str">
        <f t="shared" si="16"/>
        <v/>
      </c>
    </row>
    <row r="480" spans="1:18" x14ac:dyDescent="0.25">
      <c r="A480" s="433">
        <f>'Schritt 2a Wärmeverbr. Kat. 1-4'!A480</f>
        <v>471</v>
      </c>
      <c r="B480" s="8" t="str">
        <f>IF('Schritt 2a Wärmeverbr. Kat. 1-4'!C480=0,"",'Schritt 2a Wärmeverbr. Kat. 1-4'!C480)</f>
        <v/>
      </c>
      <c r="C480" s="434" t="str">
        <f>IF('Schritt 2a Wärmeverbr. Kat. 1-4'!D480=0,"",'Schritt 2a Wärmeverbr. Kat. 1-4'!D480)</f>
        <v/>
      </c>
      <c r="D480" s="424"/>
      <c r="E480" s="61"/>
      <c r="F480" s="503"/>
      <c r="G480" s="425"/>
      <c r="H480" s="424"/>
      <c r="I480" s="55"/>
      <c r="J480" s="108"/>
      <c r="K480" s="108"/>
      <c r="L480" s="132"/>
      <c r="M480" s="142" t="str">
        <f t="shared" si="17"/>
        <v/>
      </c>
      <c r="N480" s="145" t="str">
        <f>IFERROR(IF(B480&lt;&gt;"",M480/IF(OR('Schritt 2a Wärmeverbr. Kat. 1-4'!D480="Bad - Freibad &lt; 1000 m2 Beckenfläche",'Schritt 2a Wärmeverbr. Kat. 1-4'!D480="Bad - Freibad 1000-2000 m2 Beckenfläche",'Schritt 2a Wärmeverbr. Kat. 1-4'!D480="Bad - Freibad &gt;2000 m2 Beckenfläche"),'Schritt 2a Wärmeverbr. Kat. 1-4'!G480,'Schritt 2a Wärmeverbr. Kat. 1-4'!F480),""),"")</f>
        <v/>
      </c>
      <c r="O480" s="101" t="str">
        <f>IFERROR(IF(OR('Schritt 2a Wärmeverbr. Kat. 1-4'!D480="",M480="",N480=""),"",$N480/VLOOKUP('Schritt 2a Wärmeverbr. Kat. 1-4'!D480,Gebäudekat.!$C$6:$E$72,3,FALSE)-1),"")</f>
        <v/>
      </c>
      <c r="P480" t="str">
        <f>IFERROR(VLOOKUP('Schritt 2b Stromverbr. Kat. 1-4'!$C480,Gebäudekat.!$C$6:$G$72,5,FALSE),"")</f>
        <v/>
      </c>
      <c r="Q480" t="str">
        <f>IF('Schritt 2b Stromverbr. Kat. 1-4'!L480&lt;&gt;"",1,"")</f>
        <v/>
      </c>
      <c r="R480" t="str">
        <f t="shared" si="16"/>
        <v/>
      </c>
    </row>
    <row r="481" spans="1:18" x14ac:dyDescent="0.25">
      <c r="A481" s="433">
        <f>'Schritt 2a Wärmeverbr. Kat. 1-4'!A481</f>
        <v>472</v>
      </c>
      <c r="B481" s="8" t="str">
        <f>IF('Schritt 2a Wärmeverbr. Kat. 1-4'!C481=0,"",'Schritt 2a Wärmeverbr. Kat. 1-4'!C481)</f>
        <v/>
      </c>
      <c r="C481" s="434" t="str">
        <f>IF('Schritt 2a Wärmeverbr. Kat. 1-4'!D481=0,"",'Schritt 2a Wärmeverbr. Kat. 1-4'!D481)</f>
        <v/>
      </c>
      <c r="D481" s="424"/>
      <c r="E481" s="61"/>
      <c r="F481" s="503"/>
      <c r="G481" s="425"/>
      <c r="H481" s="424"/>
      <c r="I481" s="55"/>
      <c r="J481" s="108"/>
      <c r="K481" s="108"/>
      <c r="L481" s="132"/>
      <c r="M481" s="142" t="str">
        <f t="shared" si="17"/>
        <v/>
      </c>
      <c r="N481" s="145" t="str">
        <f>IFERROR(IF(B481&lt;&gt;"",M481/IF(OR('Schritt 2a Wärmeverbr. Kat. 1-4'!D481="Bad - Freibad &lt; 1000 m2 Beckenfläche",'Schritt 2a Wärmeverbr. Kat. 1-4'!D481="Bad - Freibad 1000-2000 m2 Beckenfläche",'Schritt 2a Wärmeverbr. Kat. 1-4'!D481="Bad - Freibad &gt;2000 m2 Beckenfläche"),'Schritt 2a Wärmeverbr. Kat. 1-4'!G481,'Schritt 2a Wärmeverbr. Kat. 1-4'!F481),""),"")</f>
        <v/>
      </c>
      <c r="O481" s="101" t="str">
        <f>IFERROR(IF(OR('Schritt 2a Wärmeverbr. Kat. 1-4'!D481="",M481="",N481=""),"",$N481/VLOOKUP('Schritt 2a Wärmeverbr. Kat. 1-4'!D481,Gebäudekat.!$C$6:$E$72,3,FALSE)-1),"")</f>
        <v/>
      </c>
      <c r="P481" t="str">
        <f>IFERROR(VLOOKUP('Schritt 2b Stromverbr. Kat. 1-4'!$C481,Gebäudekat.!$C$6:$G$72,5,FALSE),"")</f>
        <v/>
      </c>
      <c r="Q481" t="str">
        <f>IF('Schritt 2b Stromverbr. Kat. 1-4'!L481&lt;&gt;"",1,"")</f>
        <v/>
      </c>
      <c r="R481" t="str">
        <f t="shared" si="16"/>
        <v/>
      </c>
    </row>
    <row r="482" spans="1:18" x14ac:dyDescent="0.25">
      <c r="A482" s="433">
        <f>'Schritt 2a Wärmeverbr. Kat. 1-4'!A482</f>
        <v>473</v>
      </c>
      <c r="B482" s="8" t="str">
        <f>IF('Schritt 2a Wärmeverbr. Kat. 1-4'!C482=0,"",'Schritt 2a Wärmeverbr. Kat. 1-4'!C482)</f>
        <v/>
      </c>
      <c r="C482" s="434" t="str">
        <f>IF('Schritt 2a Wärmeverbr. Kat. 1-4'!D482=0,"",'Schritt 2a Wärmeverbr. Kat. 1-4'!D482)</f>
        <v/>
      </c>
      <c r="D482" s="424"/>
      <c r="E482" s="61"/>
      <c r="F482" s="503"/>
      <c r="G482" s="425"/>
      <c r="H482" s="424"/>
      <c r="I482" s="55"/>
      <c r="J482" s="108"/>
      <c r="K482" s="108"/>
      <c r="L482" s="132"/>
      <c r="M482" s="142" t="str">
        <f t="shared" si="17"/>
        <v/>
      </c>
      <c r="N482" s="145" t="str">
        <f>IFERROR(IF(B482&lt;&gt;"",M482/IF(OR('Schritt 2a Wärmeverbr. Kat. 1-4'!D482="Bad - Freibad &lt; 1000 m2 Beckenfläche",'Schritt 2a Wärmeverbr. Kat. 1-4'!D482="Bad - Freibad 1000-2000 m2 Beckenfläche",'Schritt 2a Wärmeverbr. Kat. 1-4'!D482="Bad - Freibad &gt;2000 m2 Beckenfläche"),'Schritt 2a Wärmeverbr. Kat. 1-4'!G482,'Schritt 2a Wärmeverbr. Kat. 1-4'!F482),""),"")</f>
        <v/>
      </c>
      <c r="O482" s="101" t="str">
        <f>IFERROR(IF(OR('Schritt 2a Wärmeverbr. Kat. 1-4'!D482="",M482="",N482=""),"",$N482/VLOOKUP('Schritt 2a Wärmeverbr. Kat. 1-4'!D482,Gebäudekat.!$C$6:$E$72,3,FALSE)-1),"")</f>
        <v/>
      </c>
      <c r="P482" t="str">
        <f>IFERROR(VLOOKUP('Schritt 2b Stromverbr. Kat. 1-4'!$C482,Gebäudekat.!$C$6:$G$72,5,FALSE),"")</f>
        <v/>
      </c>
      <c r="Q482" t="str">
        <f>IF('Schritt 2b Stromverbr. Kat. 1-4'!L482&lt;&gt;"",1,"")</f>
        <v/>
      </c>
      <c r="R482" t="str">
        <f t="shared" si="16"/>
        <v/>
      </c>
    </row>
    <row r="483" spans="1:18" x14ac:dyDescent="0.25">
      <c r="A483" s="433">
        <f>'Schritt 2a Wärmeverbr. Kat. 1-4'!A483</f>
        <v>474</v>
      </c>
      <c r="B483" s="8" t="str">
        <f>IF('Schritt 2a Wärmeverbr. Kat. 1-4'!C483=0,"",'Schritt 2a Wärmeverbr. Kat. 1-4'!C483)</f>
        <v/>
      </c>
      <c r="C483" s="434" t="str">
        <f>IF('Schritt 2a Wärmeverbr. Kat. 1-4'!D483=0,"",'Schritt 2a Wärmeverbr. Kat. 1-4'!D483)</f>
        <v/>
      </c>
      <c r="D483" s="424"/>
      <c r="E483" s="61"/>
      <c r="F483" s="503"/>
      <c r="G483" s="425"/>
      <c r="H483" s="424"/>
      <c r="I483" s="55"/>
      <c r="J483" s="108"/>
      <c r="K483" s="108"/>
      <c r="L483" s="132"/>
      <c r="M483" s="142" t="str">
        <f t="shared" si="17"/>
        <v/>
      </c>
      <c r="N483" s="145" t="str">
        <f>IFERROR(IF(B483&lt;&gt;"",M483/IF(OR('Schritt 2a Wärmeverbr. Kat. 1-4'!D483="Bad - Freibad &lt; 1000 m2 Beckenfläche",'Schritt 2a Wärmeverbr. Kat. 1-4'!D483="Bad - Freibad 1000-2000 m2 Beckenfläche",'Schritt 2a Wärmeverbr. Kat. 1-4'!D483="Bad - Freibad &gt;2000 m2 Beckenfläche"),'Schritt 2a Wärmeverbr. Kat. 1-4'!G483,'Schritt 2a Wärmeverbr. Kat. 1-4'!F483),""),"")</f>
        <v/>
      </c>
      <c r="O483" s="101" t="str">
        <f>IFERROR(IF(OR('Schritt 2a Wärmeverbr. Kat. 1-4'!D483="",M483="",N483=""),"",$N483/VLOOKUP('Schritt 2a Wärmeverbr. Kat. 1-4'!D483,Gebäudekat.!$C$6:$E$72,3,FALSE)-1),"")</f>
        <v/>
      </c>
      <c r="P483" t="str">
        <f>IFERROR(VLOOKUP('Schritt 2b Stromverbr. Kat. 1-4'!$C483,Gebäudekat.!$C$6:$G$72,5,FALSE),"")</f>
        <v/>
      </c>
      <c r="Q483" t="str">
        <f>IF('Schritt 2b Stromverbr. Kat. 1-4'!L483&lt;&gt;"",1,"")</f>
        <v/>
      </c>
      <c r="R483" t="str">
        <f t="shared" si="16"/>
        <v/>
      </c>
    </row>
    <row r="484" spans="1:18" x14ac:dyDescent="0.25">
      <c r="A484" s="433">
        <f>'Schritt 2a Wärmeverbr. Kat. 1-4'!A484</f>
        <v>475</v>
      </c>
      <c r="B484" s="8" t="str">
        <f>IF('Schritt 2a Wärmeverbr. Kat. 1-4'!C484=0,"",'Schritt 2a Wärmeverbr. Kat. 1-4'!C484)</f>
        <v/>
      </c>
      <c r="C484" s="434" t="str">
        <f>IF('Schritt 2a Wärmeverbr. Kat. 1-4'!D484=0,"",'Schritt 2a Wärmeverbr. Kat. 1-4'!D484)</f>
        <v/>
      </c>
      <c r="D484" s="424"/>
      <c r="E484" s="61"/>
      <c r="F484" s="503"/>
      <c r="G484" s="425"/>
      <c r="H484" s="424"/>
      <c r="I484" s="55"/>
      <c r="J484" s="108"/>
      <c r="K484" s="108"/>
      <c r="L484" s="132"/>
      <c r="M484" s="142" t="str">
        <f t="shared" si="17"/>
        <v/>
      </c>
      <c r="N484" s="145" t="str">
        <f>IFERROR(IF(B484&lt;&gt;"",M484/IF(OR('Schritt 2a Wärmeverbr. Kat. 1-4'!D484="Bad - Freibad &lt; 1000 m2 Beckenfläche",'Schritt 2a Wärmeverbr. Kat. 1-4'!D484="Bad - Freibad 1000-2000 m2 Beckenfläche",'Schritt 2a Wärmeverbr. Kat. 1-4'!D484="Bad - Freibad &gt;2000 m2 Beckenfläche"),'Schritt 2a Wärmeverbr. Kat. 1-4'!G484,'Schritt 2a Wärmeverbr. Kat. 1-4'!F484),""),"")</f>
        <v/>
      </c>
      <c r="O484" s="101" t="str">
        <f>IFERROR(IF(OR('Schritt 2a Wärmeverbr. Kat. 1-4'!D484="",M484="",N484=""),"",$N484/VLOOKUP('Schritt 2a Wärmeverbr. Kat. 1-4'!D484,Gebäudekat.!$C$6:$E$72,3,FALSE)-1),"")</f>
        <v/>
      </c>
      <c r="P484" t="str">
        <f>IFERROR(VLOOKUP('Schritt 2b Stromverbr. Kat. 1-4'!$C484,Gebäudekat.!$C$6:$G$72,5,FALSE),"")</f>
        <v/>
      </c>
      <c r="Q484" t="str">
        <f>IF('Schritt 2b Stromverbr. Kat. 1-4'!L484&lt;&gt;"",1,"")</f>
        <v/>
      </c>
      <c r="R484" t="str">
        <f t="shared" si="16"/>
        <v/>
      </c>
    </row>
    <row r="485" spans="1:18" x14ac:dyDescent="0.25">
      <c r="A485" s="433">
        <f>'Schritt 2a Wärmeverbr. Kat. 1-4'!A485</f>
        <v>476</v>
      </c>
      <c r="B485" s="8" t="str">
        <f>IF('Schritt 2a Wärmeverbr. Kat. 1-4'!C485=0,"",'Schritt 2a Wärmeverbr. Kat. 1-4'!C485)</f>
        <v/>
      </c>
      <c r="C485" s="434" t="str">
        <f>IF('Schritt 2a Wärmeverbr. Kat. 1-4'!D485=0,"",'Schritt 2a Wärmeverbr. Kat. 1-4'!D485)</f>
        <v/>
      </c>
      <c r="D485" s="424"/>
      <c r="E485" s="61"/>
      <c r="F485" s="503"/>
      <c r="G485" s="425"/>
      <c r="H485" s="424"/>
      <c r="I485" s="55"/>
      <c r="J485" s="108"/>
      <c r="K485" s="108"/>
      <c r="L485" s="132"/>
      <c r="M485" s="142" t="str">
        <f t="shared" si="17"/>
        <v/>
      </c>
      <c r="N485" s="145" t="str">
        <f>IFERROR(IF(B485&lt;&gt;"",M485/IF(OR('Schritt 2a Wärmeverbr. Kat. 1-4'!D485="Bad - Freibad &lt; 1000 m2 Beckenfläche",'Schritt 2a Wärmeverbr. Kat. 1-4'!D485="Bad - Freibad 1000-2000 m2 Beckenfläche",'Schritt 2a Wärmeverbr. Kat. 1-4'!D485="Bad - Freibad &gt;2000 m2 Beckenfläche"),'Schritt 2a Wärmeverbr. Kat. 1-4'!G485,'Schritt 2a Wärmeverbr. Kat. 1-4'!F485),""),"")</f>
        <v/>
      </c>
      <c r="O485" s="101" t="str">
        <f>IFERROR(IF(OR('Schritt 2a Wärmeverbr. Kat. 1-4'!D485="",M485="",N485=""),"",$N485/VLOOKUP('Schritt 2a Wärmeverbr. Kat. 1-4'!D485,Gebäudekat.!$C$6:$E$72,3,FALSE)-1),"")</f>
        <v/>
      </c>
      <c r="P485" t="str">
        <f>IFERROR(VLOOKUP('Schritt 2b Stromverbr. Kat. 1-4'!$C485,Gebäudekat.!$C$6:$G$72,5,FALSE),"")</f>
        <v/>
      </c>
      <c r="Q485" t="str">
        <f>IF('Schritt 2b Stromverbr. Kat. 1-4'!L485&lt;&gt;"",1,"")</f>
        <v/>
      </c>
      <c r="R485" t="str">
        <f t="shared" si="16"/>
        <v/>
      </c>
    </row>
    <row r="486" spans="1:18" x14ac:dyDescent="0.25">
      <c r="A486" s="433">
        <f>'Schritt 2a Wärmeverbr. Kat. 1-4'!A486</f>
        <v>477</v>
      </c>
      <c r="B486" s="8" t="str">
        <f>IF('Schritt 2a Wärmeverbr. Kat. 1-4'!C486=0,"",'Schritt 2a Wärmeverbr. Kat. 1-4'!C486)</f>
        <v/>
      </c>
      <c r="C486" s="434" t="str">
        <f>IF('Schritt 2a Wärmeverbr. Kat. 1-4'!D486=0,"",'Schritt 2a Wärmeverbr. Kat. 1-4'!D486)</f>
        <v/>
      </c>
      <c r="D486" s="424"/>
      <c r="E486" s="61"/>
      <c r="F486" s="503"/>
      <c r="G486" s="425"/>
      <c r="H486" s="424"/>
      <c r="I486" s="55"/>
      <c r="J486" s="108"/>
      <c r="K486" s="108"/>
      <c r="L486" s="132"/>
      <c r="M486" s="142" t="str">
        <f t="shared" si="17"/>
        <v/>
      </c>
      <c r="N486" s="145" t="str">
        <f>IFERROR(IF(B486&lt;&gt;"",M486/IF(OR('Schritt 2a Wärmeverbr. Kat. 1-4'!D486="Bad - Freibad &lt; 1000 m2 Beckenfläche",'Schritt 2a Wärmeverbr. Kat. 1-4'!D486="Bad - Freibad 1000-2000 m2 Beckenfläche",'Schritt 2a Wärmeverbr. Kat. 1-4'!D486="Bad - Freibad &gt;2000 m2 Beckenfläche"),'Schritt 2a Wärmeverbr. Kat. 1-4'!G486,'Schritt 2a Wärmeverbr. Kat. 1-4'!F486),""),"")</f>
        <v/>
      </c>
      <c r="O486" s="101" t="str">
        <f>IFERROR(IF(OR('Schritt 2a Wärmeverbr. Kat. 1-4'!D486="",M486="",N486=""),"",$N486/VLOOKUP('Schritt 2a Wärmeverbr. Kat. 1-4'!D486,Gebäudekat.!$C$6:$E$72,3,FALSE)-1),"")</f>
        <v/>
      </c>
      <c r="P486" t="str">
        <f>IFERROR(VLOOKUP('Schritt 2b Stromverbr. Kat. 1-4'!$C486,Gebäudekat.!$C$6:$G$72,5,FALSE),"")</f>
        <v/>
      </c>
      <c r="Q486" t="str">
        <f>IF('Schritt 2b Stromverbr. Kat. 1-4'!L486&lt;&gt;"",1,"")</f>
        <v/>
      </c>
      <c r="R486" t="str">
        <f t="shared" si="16"/>
        <v/>
      </c>
    </row>
    <row r="487" spans="1:18" x14ac:dyDescent="0.25">
      <c r="A487" s="433">
        <f>'Schritt 2a Wärmeverbr. Kat. 1-4'!A487</f>
        <v>478</v>
      </c>
      <c r="B487" s="8" t="str">
        <f>IF('Schritt 2a Wärmeverbr. Kat. 1-4'!C487=0,"",'Schritt 2a Wärmeverbr. Kat. 1-4'!C487)</f>
        <v/>
      </c>
      <c r="C487" s="434" t="str">
        <f>IF('Schritt 2a Wärmeverbr. Kat. 1-4'!D487=0,"",'Schritt 2a Wärmeverbr. Kat. 1-4'!D487)</f>
        <v/>
      </c>
      <c r="D487" s="424"/>
      <c r="E487" s="61"/>
      <c r="F487" s="503"/>
      <c r="G487" s="425"/>
      <c r="H487" s="424"/>
      <c r="I487" s="55"/>
      <c r="J487" s="108"/>
      <c r="K487" s="108"/>
      <c r="L487" s="132"/>
      <c r="M487" s="142" t="str">
        <f t="shared" si="17"/>
        <v/>
      </c>
      <c r="N487" s="145" t="str">
        <f>IFERROR(IF(B487&lt;&gt;"",M487/IF(OR('Schritt 2a Wärmeverbr. Kat. 1-4'!D487="Bad - Freibad &lt; 1000 m2 Beckenfläche",'Schritt 2a Wärmeverbr. Kat. 1-4'!D487="Bad - Freibad 1000-2000 m2 Beckenfläche",'Schritt 2a Wärmeverbr. Kat. 1-4'!D487="Bad - Freibad &gt;2000 m2 Beckenfläche"),'Schritt 2a Wärmeverbr. Kat. 1-4'!G487,'Schritt 2a Wärmeverbr. Kat. 1-4'!F487),""),"")</f>
        <v/>
      </c>
      <c r="O487" s="101" t="str">
        <f>IFERROR(IF(OR('Schritt 2a Wärmeverbr. Kat. 1-4'!D487="",M487="",N487=""),"",$N487/VLOOKUP('Schritt 2a Wärmeverbr. Kat. 1-4'!D487,Gebäudekat.!$C$6:$E$72,3,FALSE)-1),"")</f>
        <v/>
      </c>
      <c r="P487" t="str">
        <f>IFERROR(VLOOKUP('Schritt 2b Stromverbr. Kat. 1-4'!$C487,Gebäudekat.!$C$6:$G$72,5,FALSE),"")</f>
        <v/>
      </c>
      <c r="Q487" t="str">
        <f>IF('Schritt 2b Stromverbr. Kat. 1-4'!L487&lt;&gt;"",1,"")</f>
        <v/>
      </c>
      <c r="R487" t="str">
        <f t="shared" si="16"/>
        <v/>
      </c>
    </row>
    <row r="488" spans="1:18" x14ac:dyDescent="0.25">
      <c r="A488" s="433">
        <f>'Schritt 2a Wärmeverbr. Kat. 1-4'!A488</f>
        <v>479</v>
      </c>
      <c r="B488" s="8" t="str">
        <f>IF('Schritt 2a Wärmeverbr. Kat. 1-4'!C488=0,"",'Schritt 2a Wärmeverbr. Kat. 1-4'!C488)</f>
        <v/>
      </c>
      <c r="C488" s="434" t="str">
        <f>IF('Schritt 2a Wärmeverbr. Kat. 1-4'!D488=0,"",'Schritt 2a Wärmeverbr. Kat. 1-4'!D488)</f>
        <v/>
      </c>
      <c r="D488" s="424"/>
      <c r="E488" s="61"/>
      <c r="F488" s="503"/>
      <c r="G488" s="425"/>
      <c r="H488" s="424"/>
      <c r="I488" s="55"/>
      <c r="J488" s="108"/>
      <c r="K488" s="108"/>
      <c r="L488" s="132"/>
      <c r="M488" s="142" t="str">
        <f t="shared" si="17"/>
        <v/>
      </c>
      <c r="N488" s="145" t="str">
        <f>IFERROR(IF(B488&lt;&gt;"",M488/IF(OR('Schritt 2a Wärmeverbr. Kat. 1-4'!D488="Bad - Freibad &lt; 1000 m2 Beckenfläche",'Schritt 2a Wärmeverbr. Kat. 1-4'!D488="Bad - Freibad 1000-2000 m2 Beckenfläche",'Schritt 2a Wärmeverbr. Kat. 1-4'!D488="Bad - Freibad &gt;2000 m2 Beckenfläche"),'Schritt 2a Wärmeverbr. Kat. 1-4'!G488,'Schritt 2a Wärmeverbr. Kat. 1-4'!F488),""),"")</f>
        <v/>
      </c>
      <c r="O488" s="101" t="str">
        <f>IFERROR(IF(OR('Schritt 2a Wärmeverbr. Kat. 1-4'!D488="",M488="",N488=""),"",$N488/VLOOKUP('Schritt 2a Wärmeverbr. Kat. 1-4'!D488,Gebäudekat.!$C$6:$E$72,3,FALSE)-1),"")</f>
        <v/>
      </c>
      <c r="P488" t="str">
        <f>IFERROR(VLOOKUP('Schritt 2b Stromverbr. Kat. 1-4'!$C488,Gebäudekat.!$C$6:$G$72,5,FALSE),"")</f>
        <v/>
      </c>
      <c r="Q488" t="str">
        <f>IF('Schritt 2b Stromverbr. Kat. 1-4'!L488&lt;&gt;"",1,"")</f>
        <v/>
      </c>
      <c r="R488" t="str">
        <f t="shared" si="16"/>
        <v/>
      </c>
    </row>
    <row r="489" spans="1:18" x14ac:dyDescent="0.25">
      <c r="A489" s="433">
        <f>'Schritt 2a Wärmeverbr. Kat. 1-4'!A489</f>
        <v>480</v>
      </c>
      <c r="B489" s="8" t="str">
        <f>IF('Schritt 2a Wärmeverbr. Kat. 1-4'!C489=0,"",'Schritt 2a Wärmeverbr. Kat. 1-4'!C489)</f>
        <v/>
      </c>
      <c r="C489" s="434" t="str">
        <f>IF('Schritt 2a Wärmeverbr. Kat. 1-4'!D489=0,"",'Schritt 2a Wärmeverbr. Kat. 1-4'!D489)</f>
        <v/>
      </c>
      <c r="D489" s="424"/>
      <c r="E489" s="61"/>
      <c r="F489" s="503"/>
      <c r="G489" s="425"/>
      <c r="H489" s="424"/>
      <c r="I489" s="55"/>
      <c r="J489" s="108"/>
      <c r="K489" s="108"/>
      <c r="L489" s="132"/>
      <c r="M489" s="142" t="str">
        <f t="shared" si="17"/>
        <v/>
      </c>
      <c r="N489" s="145" t="str">
        <f>IFERROR(IF(B489&lt;&gt;"",M489/IF(OR('Schritt 2a Wärmeverbr. Kat. 1-4'!D489="Bad - Freibad &lt; 1000 m2 Beckenfläche",'Schritt 2a Wärmeverbr. Kat. 1-4'!D489="Bad - Freibad 1000-2000 m2 Beckenfläche",'Schritt 2a Wärmeverbr. Kat. 1-4'!D489="Bad - Freibad &gt;2000 m2 Beckenfläche"),'Schritt 2a Wärmeverbr. Kat. 1-4'!G489,'Schritt 2a Wärmeverbr. Kat. 1-4'!F489),""),"")</f>
        <v/>
      </c>
      <c r="O489" s="101" t="str">
        <f>IFERROR(IF(OR('Schritt 2a Wärmeverbr. Kat. 1-4'!D489="",M489="",N489=""),"",$N489/VLOOKUP('Schritt 2a Wärmeverbr. Kat. 1-4'!D489,Gebäudekat.!$C$6:$E$72,3,FALSE)-1),"")</f>
        <v/>
      </c>
      <c r="P489" t="str">
        <f>IFERROR(VLOOKUP('Schritt 2b Stromverbr. Kat. 1-4'!$C489,Gebäudekat.!$C$6:$G$72,5,FALSE),"")</f>
        <v/>
      </c>
      <c r="Q489" t="str">
        <f>IF('Schritt 2b Stromverbr. Kat. 1-4'!L489&lt;&gt;"",1,"")</f>
        <v/>
      </c>
      <c r="R489" t="str">
        <f t="shared" si="16"/>
        <v/>
      </c>
    </row>
    <row r="490" spans="1:18" x14ac:dyDescent="0.25">
      <c r="A490" s="433">
        <f>'Schritt 2a Wärmeverbr. Kat. 1-4'!A490</f>
        <v>481</v>
      </c>
      <c r="B490" s="8" t="str">
        <f>IF('Schritt 2a Wärmeverbr. Kat. 1-4'!C490=0,"",'Schritt 2a Wärmeverbr. Kat. 1-4'!C490)</f>
        <v/>
      </c>
      <c r="C490" s="434" t="str">
        <f>IF('Schritt 2a Wärmeverbr. Kat. 1-4'!D490=0,"",'Schritt 2a Wärmeverbr. Kat. 1-4'!D490)</f>
        <v/>
      </c>
      <c r="D490" s="424"/>
      <c r="E490" s="61"/>
      <c r="F490" s="503"/>
      <c r="G490" s="425"/>
      <c r="H490" s="424"/>
      <c r="I490" s="55"/>
      <c r="J490" s="108"/>
      <c r="K490" s="108"/>
      <c r="L490" s="132"/>
      <c r="M490" s="142" t="str">
        <f t="shared" si="17"/>
        <v/>
      </c>
      <c r="N490" s="145" t="str">
        <f>IFERROR(IF(B490&lt;&gt;"",M490/IF(OR('Schritt 2a Wärmeverbr. Kat. 1-4'!D490="Bad - Freibad &lt; 1000 m2 Beckenfläche",'Schritt 2a Wärmeverbr. Kat. 1-4'!D490="Bad - Freibad 1000-2000 m2 Beckenfläche",'Schritt 2a Wärmeverbr. Kat. 1-4'!D490="Bad - Freibad &gt;2000 m2 Beckenfläche"),'Schritt 2a Wärmeverbr. Kat. 1-4'!G490,'Schritt 2a Wärmeverbr. Kat. 1-4'!F490),""),"")</f>
        <v/>
      </c>
      <c r="O490" s="101" t="str">
        <f>IFERROR(IF(OR('Schritt 2a Wärmeverbr. Kat. 1-4'!D490="",M490="",N490=""),"",$N490/VLOOKUP('Schritt 2a Wärmeverbr. Kat. 1-4'!D490,Gebäudekat.!$C$6:$E$72,3,FALSE)-1),"")</f>
        <v/>
      </c>
      <c r="P490" t="str">
        <f>IFERROR(VLOOKUP('Schritt 2b Stromverbr. Kat. 1-4'!$C490,Gebäudekat.!$C$6:$G$72,5,FALSE),"")</f>
        <v/>
      </c>
      <c r="Q490" t="str">
        <f>IF('Schritt 2b Stromverbr. Kat. 1-4'!L490&lt;&gt;"",1,"")</f>
        <v/>
      </c>
      <c r="R490" t="str">
        <f t="shared" si="16"/>
        <v/>
      </c>
    </row>
    <row r="491" spans="1:18" x14ac:dyDescent="0.25">
      <c r="A491" s="433">
        <f>'Schritt 2a Wärmeverbr. Kat. 1-4'!A491</f>
        <v>482</v>
      </c>
      <c r="B491" s="8" t="str">
        <f>IF('Schritt 2a Wärmeverbr. Kat. 1-4'!C491=0,"",'Schritt 2a Wärmeverbr. Kat. 1-4'!C491)</f>
        <v/>
      </c>
      <c r="C491" s="434" t="str">
        <f>IF('Schritt 2a Wärmeverbr. Kat. 1-4'!D491=0,"",'Schritt 2a Wärmeverbr. Kat. 1-4'!D491)</f>
        <v/>
      </c>
      <c r="D491" s="424"/>
      <c r="E491" s="61"/>
      <c r="F491" s="503"/>
      <c r="G491" s="425"/>
      <c r="H491" s="424"/>
      <c r="I491" s="55"/>
      <c r="J491" s="108"/>
      <c r="K491" s="108"/>
      <c r="L491" s="132"/>
      <c r="M491" s="142" t="str">
        <f t="shared" si="17"/>
        <v/>
      </c>
      <c r="N491" s="145" t="str">
        <f>IFERROR(IF(B491&lt;&gt;"",M491/IF(OR('Schritt 2a Wärmeverbr. Kat. 1-4'!D491="Bad - Freibad &lt; 1000 m2 Beckenfläche",'Schritt 2a Wärmeverbr. Kat. 1-4'!D491="Bad - Freibad 1000-2000 m2 Beckenfläche",'Schritt 2a Wärmeverbr. Kat. 1-4'!D491="Bad - Freibad &gt;2000 m2 Beckenfläche"),'Schritt 2a Wärmeverbr. Kat. 1-4'!G491,'Schritt 2a Wärmeverbr. Kat. 1-4'!F491),""),"")</f>
        <v/>
      </c>
      <c r="O491" s="101" t="str">
        <f>IFERROR(IF(OR('Schritt 2a Wärmeverbr. Kat. 1-4'!D491="",M491="",N491=""),"",$N491/VLOOKUP('Schritt 2a Wärmeverbr. Kat. 1-4'!D491,Gebäudekat.!$C$6:$E$72,3,FALSE)-1),"")</f>
        <v/>
      </c>
      <c r="P491" t="str">
        <f>IFERROR(VLOOKUP('Schritt 2b Stromverbr. Kat. 1-4'!$C491,Gebäudekat.!$C$6:$G$72,5,FALSE),"")</f>
        <v/>
      </c>
      <c r="Q491" t="str">
        <f>IF('Schritt 2b Stromverbr. Kat. 1-4'!L491&lt;&gt;"",1,"")</f>
        <v/>
      </c>
      <c r="R491" t="str">
        <f t="shared" si="16"/>
        <v/>
      </c>
    </row>
    <row r="492" spans="1:18" x14ac:dyDescent="0.25">
      <c r="A492" s="433">
        <f>'Schritt 2a Wärmeverbr. Kat. 1-4'!A492</f>
        <v>483</v>
      </c>
      <c r="B492" s="8" t="str">
        <f>IF('Schritt 2a Wärmeverbr. Kat. 1-4'!C492=0,"",'Schritt 2a Wärmeverbr. Kat. 1-4'!C492)</f>
        <v/>
      </c>
      <c r="C492" s="434" t="str">
        <f>IF('Schritt 2a Wärmeverbr. Kat. 1-4'!D492=0,"",'Schritt 2a Wärmeverbr. Kat. 1-4'!D492)</f>
        <v/>
      </c>
      <c r="D492" s="424"/>
      <c r="E492" s="61"/>
      <c r="F492" s="503"/>
      <c r="G492" s="425"/>
      <c r="H492" s="424"/>
      <c r="I492" s="55"/>
      <c r="J492" s="108"/>
      <c r="K492" s="108"/>
      <c r="L492" s="132"/>
      <c r="M492" s="142" t="str">
        <f t="shared" si="17"/>
        <v/>
      </c>
      <c r="N492" s="145" t="str">
        <f>IFERROR(IF(B492&lt;&gt;"",M492/IF(OR('Schritt 2a Wärmeverbr. Kat. 1-4'!D492="Bad - Freibad &lt; 1000 m2 Beckenfläche",'Schritt 2a Wärmeverbr. Kat. 1-4'!D492="Bad - Freibad 1000-2000 m2 Beckenfläche",'Schritt 2a Wärmeverbr. Kat. 1-4'!D492="Bad - Freibad &gt;2000 m2 Beckenfläche"),'Schritt 2a Wärmeverbr. Kat. 1-4'!G492,'Schritt 2a Wärmeverbr. Kat. 1-4'!F492),""),"")</f>
        <v/>
      </c>
      <c r="O492" s="101" t="str">
        <f>IFERROR(IF(OR('Schritt 2a Wärmeverbr. Kat. 1-4'!D492="",M492="",N492=""),"",$N492/VLOOKUP('Schritt 2a Wärmeverbr. Kat. 1-4'!D492,Gebäudekat.!$C$6:$E$72,3,FALSE)-1),"")</f>
        <v/>
      </c>
      <c r="P492" t="str">
        <f>IFERROR(VLOOKUP('Schritt 2b Stromverbr. Kat. 1-4'!$C492,Gebäudekat.!$C$6:$G$72,5,FALSE),"")</f>
        <v/>
      </c>
      <c r="Q492" t="str">
        <f>IF('Schritt 2b Stromverbr. Kat. 1-4'!L492&lt;&gt;"",1,"")</f>
        <v/>
      </c>
      <c r="R492" t="str">
        <f t="shared" si="16"/>
        <v/>
      </c>
    </row>
    <row r="493" spans="1:18" x14ac:dyDescent="0.25">
      <c r="A493" s="433">
        <f>'Schritt 2a Wärmeverbr. Kat. 1-4'!A493</f>
        <v>484</v>
      </c>
      <c r="B493" s="8" t="str">
        <f>IF('Schritt 2a Wärmeverbr. Kat. 1-4'!C493=0,"",'Schritt 2a Wärmeverbr. Kat. 1-4'!C493)</f>
        <v/>
      </c>
      <c r="C493" s="434" t="str">
        <f>IF('Schritt 2a Wärmeverbr. Kat. 1-4'!D493=0,"",'Schritt 2a Wärmeverbr. Kat. 1-4'!D493)</f>
        <v/>
      </c>
      <c r="D493" s="424"/>
      <c r="E493" s="61"/>
      <c r="F493" s="503"/>
      <c r="G493" s="425"/>
      <c r="H493" s="424"/>
      <c r="I493" s="55"/>
      <c r="J493" s="108"/>
      <c r="K493" s="108"/>
      <c r="L493" s="132"/>
      <c r="M493" s="142" t="str">
        <f t="shared" si="17"/>
        <v/>
      </c>
      <c r="N493" s="145" t="str">
        <f>IFERROR(IF(B493&lt;&gt;"",M493/IF(OR('Schritt 2a Wärmeverbr. Kat. 1-4'!D493="Bad - Freibad &lt; 1000 m2 Beckenfläche",'Schritt 2a Wärmeverbr. Kat. 1-4'!D493="Bad - Freibad 1000-2000 m2 Beckenfläche",'Schritt 2a Wärmeverbr. Kat. 1-4'!D493="Bad - Freibad &gt;2000 m2 Beckenfläche"),'Schritt 2a Wärmeverbr. Kat. 1-4'!G493,'Schritt 2a Wärmeverbr. Kat. 1-4'!F493),""),"")</f>
        <v/>
      </c>
      <c r="O493" s="101" t="str">
        <f>IFERROR(IF(OR('Schritt 2a Wärmeverbr. Kat. 1-4'!D493="",M493="",N493=""),"",$N493/VLOOKUP('Schritt 2a Wärmeverbr. Kat. 1-4'!D493,Gebäudekat.!$C$6:$E$72,3,FALSE)-1),"")</f>
        <v/>
      </c>
      <c r="P493" t="str">
        <f>IFERROR(VLOOKUP('Schritt 2b Stromverbr. Kat. 1-4'!$C493,Gebäudekat.!$C$6:$G$72,5,FALSE),"")</f>
        <v/>
      </c>
      <c r="Q493" t="str">
        <f>IF('Schritt 2b Stromverbr. Kat. 1-4'!L493&lt;&gt;"",1,"")</f>
        <v/>
      </c>
      <c r="R493" t="str">
        <f t="shared" si="16"/>
        <v/>
      </c>
    </row>
    <row r="494" spans="1:18" x14ac:dyDescent="0.25">
      <c r="A494" s="433">
        <f>'Schritt 2a Wärmeverbr. Kat. 1-4'!A494</f>
        <v>485</v>
      </c>
      <c r="B494" s="8" t="str">
        <f>IF('Schritt 2a Wärmeverbr. Kat. 1-4'!C494=0,"",'Schritt 2a Wärmeverbr. Kat. 1-4'!C494)</f>
        <v/>
      </c>
      <c r="C494" s="434" t="str">
        <f>IF('Schritt 2a Wärmeverbr. Kat. 1-4'!D494=0,"",'Schritt 2a Wärmeverbr. Kat. 1-4'!D494)</f>
        <v/>
      </c>
      <c r="D494" s="424"/>
      <c r="E494" s="61"/>
      <c r="F494" s="503"/>
      <c r="G494" s="425"/>
      <c r="H494" s="424"/>
      <c r="I494" s="55"/>
      <c r="J494" s="108"/>
      <c r="K494" s="108"/>
      <c r="L494" s="132"/>
      <c r="M494" s="142" t="str">
        <f t="shared" si="17"/>
        <v/>
      </c>
      <c r="N494" s="145" t="str">
        <f>IFERROR(IF(B494&lt;&gt;"",M494/IF(OR('Schritt 2a Wärmeverbr. Kat. 1-4'!D494="Bad - Freibad &lt; 1000 m2 Beckenfläche",'Schritt 2a Wärmeverbr. Kat. 1-4'!D494="Bad - Freibad 1000-2000 m2 Beckenfläche",'Schritt 2a Wärmeverbr. Kat. 1-4'!D494="Bad - Freibad &gt;2000 m2 Beckenfläche"),'Schritt 2a Wärmeverbr. Kat. 1-4'!G494,'Schritt 2a Wärmeverbr. Kat. 1-4'!F494),""),"")</f>
        <v/>
      </c>
      <c r="O494" s="101" t="str">
        <f>IFERROR(IF(OR('Schritt 2a Wärmeverbr. Kat. 1-4'!D494="",M494="",N494=""),"",$N494/VLOOKUP('Schritt 2a Wärmeverbr. Kat. 1-4'!D494,Gebäudekat.!$C$6:$E$72,3,FALSE)-1),"")</f>
        <v/>
      </c>
      <c r="P494" t="str">
        <f>IFERROR(VLOOKUP('Schritt 2b Stromverbr. Kat. 1-4'!$C494,Gebäudekat.!$C$6:$G$72,5,FALSE),"")</f>
        <v/>
      </c>
      <c r="Q494" t="str">
        <f>IF('Schritt 2b Stromverbr. Kat. 1-4'!L494&lt;&gt;"",1,"")</f>
        <v/>
      </c>
      <c r="R494" t="str">
        <f t="shared" si="16"/>
        <v/>
      </c>
    </row>
    <row r="495" spans="1:18" x14ac:dyDescent="0.25">
      <c r="A495" s="433">
        <f>'Schritt 2a Wärmeverbr. Kat. 1-4'!A495</f>
        <v>486</v>
      </c>
      <c r="B495" s="8" t="str">
        <f>IF('Schritt 2a Wärmeverbr. Kat. 1-4'!C495=0,"",'Schritt 2a Wärmeverbr. Kat. 1-4'!C495)</f>
        <v/>
      </c>
      <c r="C495" s="434" t="str">
        <f>IF('Schritt 2a Wärmeverbr. Kat. 1-4'!D495=0,"",'Schritt 2a Wärmeverbr. Kat. 1-4'!D495)</f>
        <v/>
      </c>
      <c r="D495" s="424"/>
      <c r="E495" s="61"/>
      <c r="F495" s="503"/>
      <c r="G495" s="425"/>
      <c r="H495" s="424"/>
      <c r="I495" s="55"/>
      <c r="J495" s="108"/>
      <c r="K495" s="108"/>
      <c r="L495" s="132"/>
      <c r="M495" s="142" t="str">
        <f t="shared" si="17"/>
        <v/>
      </c>
      <c r="N495" s="145" t="str">
        <f>IFERROR(IF(B495&lt;&gt;"",M495/IF(OR('Schritt 2a Wärmeverbr. Kat. 1-4'!D495="Bad - Freibad &lt; 1000 m2 Beckenfläche",'Schritt 2a Wärmeverbr. Kat. 1-4'!D495="Bad - Freibad 1000-2000 m2 Beckenfläche",'Schritt 2a Wärmeverbr. Kat. 1-4'!D495="Bad - Freibad &gt;2000 m2 Beckenfläche"),'Schritt 2a Wärmeverbr. Kat. 1-4'!G495,'Schritt 2a Wärmeverbr. Kat. 1-4'!F495),""),"")</f>
        <v/>
      </c>
      <c r="O495" s="101" t="str">
        <f>IFERROR(IF(OR('Schritt 2a Wärmeverbr. Kat. 1-4'!D495="",M495="",N495=""),"",$N495/VLOOKUP('Schritt 2a Wärmeverbr. Kat. 1-4'!D495,Gebäudekat.!$C$6:$E$72,3,FALSE)-1),"")</f>
        <v/>
      </c>
      <c r="P495" t="str">
        <f>IFERROR(VLOOKUP('Schritt 2b Stromverbr. Kat. 1-4'!$C495,Gebäudekat.!$C$6:$G$72,5,FALSE),"")</f>
        <v/>
      </c>
      <c r="Q495" t="str">
        <f>IF('Schritt 2b Stromverbr. Kat. 1-4'!L495&lt;&gt;"",1,"")</f>
        <v/>
      </c>
      <c r="R495" t="str">
        <f t="shared" si="16"/>
        <v/>
      </c>
    </row>
    <row r="496" spans="1:18" x14ac:dyDescent="0.25">
      <c r="A496" s="433">
        <f>'Schritt 2a Wärmeverbr. Kat. 1-4'!A496</f>
        <v>487</v>
      </c>
      <c r="B496" s="8" t="str">
        <f>IF('Schritt 2a Wärmeverbr. Kat. 1-4'!C496=0,"",'Schritt 2a Wärmeverbr. Kat. 1-4'!C496)</f>
        <v/>
      </c>
      <c r="C496" s="434" t="str">
        <f>IF('Schritt 2a Wärmeverbr. Kat. 1-4'!D496=0,"",'Schritt 2a Wärmeverbr. Kat. 1-4'!D496)</f>
        <v/>
      </c>
      <c r="D496" s="424"/>
      <c r="E496" s="61"/>
      <c r="F496" s="503"/>
      <c r="G496" s="425"/>
      <c r="H496" s="424"/>
      <c r="I496" s="55"/>
      <c r="J496" s="108"/>
      <c r="K496" s="108"/>
      <c r="L496" s="132"/>
      <c r="M496" s="142" t="str">
        <f t="shared" si="17"/>
        <v/>
      </c>
      <c r="N496" s="145" t="str">
        <f>IFERROR(IF(B496&lt;&gt;"",M496/IF(OR('Schritt 2a Wärmeverbr. Kat. 1-4'!D496="Bad - Freibad &lt; 1000 m2 Beckenfläche",'Schritt 2a Wärmeverbr. Kat. 1-4'!D496="Bad - Freibad 1000-2000 m2 Beckenfläche",'Schritt 2a Wärmeverbr. Kat. 1-4'!D496="Bad - Freibad &gt;2000 m2 Beckenfläche"),'Schritt 2a Wärmeverbr. Kat. 1-4'!G496,'Schritt 2a Wärmeverbr. Kat. 1-4'!F496),""),"")</f>
        <v/>
      </c>
      <c r="O496" s="101" t="str">
        <f>IFERROR(IF(OR('Schritt 2a Wärmeverbr. Kat. 1-4'!D496="",M496="",N496=""),"",$N496/VLOOKUP('Schritt 2a Wärmeverbr. Kat. 1-4'!D496,Gebäudekat.!$C$6:$E$72,3,FALSE)-1),"")</f>
        <v/>
      </c>
      <c r="P496" t="str">
        <f>IFERROR(VLOOKUP('Schritt 2b Stromverbr. Kat. 1-4'!$C496,Gebäudekat.!$C$6:$G$72,5,FALSE),"")</f>
        <v/>
      </c>
      <c r="Q496" t="str">
        <f>IF('Schritt 2b Stromverbr. Kat. 1-4'!L496&lt;&gt;"",1,"")</f>
        <v/>
      </c>
      <c r="R496" t="str">
        <f t="shared" si="16"/>
        <v/>
      </c>
    </row>
    <row r="497" spans="1:18" x14ac:dyDescent="0.25">
      <c r="A497" s="433">
        <f>'Schritt 2a Wärmeverbr. Kat. 1-4'!A497</f>
        <v>488</v>
      </c>
      <c r="B497" s="8" t="str">
        <f>IF('Schritt 2a Wärmeverbr. Kat. 1-4'!C497=0,"",'Schritt 2a Wärmeverbr. Kat. 1-4'!C497)</f>
        <v/>
      </c>
      <c r="C497" s="434" t="str">
        <f>IF('Schritt 2a Wärmeverbr. Kat. 1-4'!D497=0,"",'Schritt 2a Wärmeverbr. Kat. 1-4'!D497)</f>
        <v/>
      </c>
      <c r="D497" s="424"/>
      <c r="E497" s="61"/>
      <c r="F497" s="503"/>
      <c r="G497" s="425"/>
      <c r="H497" s="424"/>
      <c r="I497" s="55"/>
      <c r="J497" s="108"/>
      <c r="K497" s="108"/>
      <c r="L497" s="132"/>
      <c r="M497" s="142" t="str">
        <f t="shared" si="17"/>
        <v/>
      </c>
      <c r="N497" s="145" t="str">
        <f>IFERROR(IF(B497&lt;&gt;"",M497/IF(OR('Schritt 2a Wärmeverbr. Kat. 1-4'!D497="Bad - Freibad &lt; 1000 m2 Beckenfläche",'Schritt 2a Wärmeverbr. Kat. 1-4'!D497="Bad - Freibad 1000-2000 m2 Beckenfläche",'Schritt 2a Wärmeverbr. Kat. 1-4'!D497="Bad - Freibad &gt;2000 m2 Beckenfläche"),'Schritt 2a Wärmeverbr. Kat. 1-4'!G497,'Schritt 2a Wärmeverbr. Kat. 1-4'!F497),""),"")</f>
        <v/>
      </c>
      <c r="O497" s="101" t="str">
        <f>IFERROR(IF(OR('Schritt 2a Wärmeverbr. Kat. 1-4'!D497="",M497="",N497=""),"",$N497/VLOOKUP('Schritt 2a Wärmeverbr. Kat. 1-4'!D497,Gebäudekat.!$C$6:$E$72,3,FALSE)-1),"")</f>
        <v/>
      </c>
      <c r="P497" t="str">
        <f>IFERROR(VLOOKUP('Schritt 2b Stromverbr. Kat. 1-4'!$C497,Gebäudekat.!$C$6:$G$72,5,FALSE),"")</f>
        <v/>
      </c>
      <c r="Q497" t="str">
        <f>IF('Schritt 2b Stromverbr. Kat. 1-4'!L497&lt;&gt;"",1,"")</f>
        <v/>
      </c>
      <c r="R497" t="str">
        <f t="shared" si="16"/>
        <v/>
      </c>
    </row>
    <row r="498" spans="1:18" x14ac:dyDescent="0.25">
      <c r="A498" s="433">
        <f>'Schritt 2a Wärmeverbr. Kat. 1-4'!A498</f>
        <v>489</v>
      </c>
      <c r="B498" s="8" t="str">
        <f>IF('Schritt 2a Wärmeverbr. Kat. 1-4'!C498=0,"",'Schritt 2a Wärmeverbr. Kat. 1-4'!C498)</f>
        <v/>
      </c>
      <c r="C498" s="434" t="str">
        <f>IF('Schritt 2a Wärmeverbr. Kat. 1-4'!D498=0,"",'Schritt 2a Wärmeverbr. Kat. 1-4'!D498)</f>
        <v/>
      </c>
      <c r="D498" s="424"/>
      <c r="E498" s="61"/>
      <c r="F498" s="503"/>
      <c r="G498" s="425"/>
      <c r="H498" s="424"/>
      <c r="I498" s="55"/>
      <c r="J498" s="108"/>
      <c r="K498" s="108"/>
      <c r="L498" s="132"/>
      <c r="M498" s="142" t="str">
        <f t="shared" si="17"/>
        <v/>
      </c>
      <c r="N498" s="145" t="str">
        <f>IFERROR(IF(B498&lt;&gt;"",M498/IF(OR('Schritt 2a Wärmeverbr. Kat. 1-4'!D498="Bad - Freibad &lt; 1000 m2 Beckenfläche",'Schritt 2a Wärmeverbr. Kat. 1-4'!D498="Bad - Freibad 1000-2000 m2 Beckenfläche",'Schritt 2a Wärmeverbr. Kat. 1-4'!D498="Bad - Freibad &gt;2000 m2 Beckenfläche"),'Schritt 2a Wärmeverbr. Kat. 1-4'!G498,'Schritt 2a Wärmeverbr. Kat. 1-4'!F498),""),"")</f>
        <v/>
      </c>
      <c r="O498" s="101" t="str">
        <f>IFERROR(IF(OR('Schritt 2a Wärmeverbr. Kat. 1-4'!D498="",M498="",N498=""),"",$N498/VLOOKUP('Schritt 2a Wärmeverbr. Kat. 1-4'!D498,Gebäudekat.!$C$6:$E$72,3,FALSE)-1),"")</f>
        <v/>
      </c>
      <c r="P498" t="str">
        <f>IFERROR(VLOOKUP('Schritt 2b Stromverbr. Kat. 1-4'!$C498,Gebäudekat.!$C$6:$G$72,5,FALSE),"")</f>
        <v/>
      </c>
      <c r="Q498" t="str">
        <f>IF('Schritt 2b Stromverbr. Kat. 1-4'!L498&lt;&gt;"",1,"")</f>
        <v/>
      </c>
      <c r="R498" t="str">
        <f t="shared" si="16"/>
        <v/>
      </c>
    </row>
    <row r="499" spans="1:18" x14ac:dyDescent="0.25">
      <c r="A499" s="433">
        <f>'Schritt 2a Wärmeverbr. Kat. 1-4'!A499</f>
        <v>490</v>
      </c>
      <c r="B499" s="8" t="str">
        <f>IF('Schritt 2a Wärmeverbr. Kat. 1-4'!C499=0,"",'Schritt 2a Wärmeverbr. Kat. 1-4'!C499)</f>
        <v/>
      </c>
      <c r="C499" s="434" t="str">
        <f>IF('Schritt 2a Wärmeverbr. Kat. 1-4'!D499=0,"",'Schritt 2a Wärmeverbr. Kat. 1-4'!D499)</f>
        <v/>
      </c>
      <c r="D499" s="424"/>
      <c r="E499" s="61"/>
      <c r="F499" s="503"/>
      <c r="G499" s="425"/>
      <c r="H499" s="424"/>
      <c r="I499" s="55"/>
      <c r="J499" s="108"/>
      <c r="K499" s="108"/>
      <c r="L499" s="132"/>
      <c r="M499" s="142" t="str">
        <f t="shared" si="17"/>
        <v/>
      </c>
      <c r="N499" s="145" t="str">
        <f>IFERROR(IF(B499&lt;&gt;"",M499/IF(OR('Schritt 2a Wärmeverbr. Kat. 1-4'!D499="Bad - Freibad &lt; 1000 m2 Beckenfläche",'Schritt 2a Wärmeverbr. Kat. 1-4'!D499="Bad - Freibad 1000-2000 m2 Beckenfläche",'Schritt 2a Wärmeverbr. Kat. 1-4'!D499="Bad - Freibad &gt;2000 m2 Beckenfläche"),'Schritt 2a Wärmeverbr. Kat. 1-4'!G499,'Schritt 2a Wärmeverbr. Kat. 1-4'!F499),""),"")</f>
        <v/>
      </c>
      <c r="O499" s="101" t="str">
        <f>IFERROR(IF(OR('Schritt 2a Wärmeverbr. Kat. 1-4'!D499="",M499="",N499=""),"",$N499/VLOOKUP('Schritt 2a Wärmeverbr. Kat. 1-4'!D499,Gebäudekat.!$C$6:$E$72,3,FALSE)-1),"")</f>
        <v/>
      </c>
      <c r="P499" t="str">
        <f>IFERROR(VLOOKUP('Schritt 2b Stromverbr. Kat. 1-4'!$C499,Gebäudekat.!$C$6:$G$72,5,FALSE),"")</f>
        <v/>
      </c>
      <c r="Q499" t="str">
        <f>IF('Schritt 2b Stromverbr. Kat. 1-4'!L499&lt;&gt;"",1,"")</f>
        <v/>
      </c>
      <c r="R499" t="str">
        <f t="shared" si="16"/>
        <v/>
      </c>
    </row>
    <row r="500" spans="1:18" x14ac:dyDescent="0.25">
      <c r="A500" s="433">
        <f>'Schritt 2a Wärmeverbr. Kat. 1-4'!A500</f>
        <v>491</v>
      </c>
      <c r="B500" s="8" t="str">
        <f>IF('Schritt 2a Wärmeverbr. Kat. 1-4'!C500=0,"",'Schritt 2a Wärmeverbr. Kat. 1-4'!C500)</f>
        <v/>
      </c>
      <c r="C500" s="434" t="str">
        <f>IF('Schritt 2a Wärmeverbr. Kat. 1-4'!D500=0,"",'Schritt 2a Wärmeverbr. Kat. 1-4'!D500)</f>
        <v/>
      </c>
      <c r="D500" s="424"/>
      <c r="E500" s="61"/>
      <c r="F500" s="503"/>
      <c r="G500" s="425"/>
      <c r="H500" s="424"/>
      <c r="I500" s="55"/>
      <c r="J500" s="108"/>
      <c r="K500" s="108"/>
      <c r="L500" s="132"/>
      <c r="M500" s="142" t="str">
        <f t="shared" si="17"/>
        <v/>
      </c>
      <c r="N500" s="145" t="str">
        <f>IFERROR(IF(B500&lt;&gt;"",M500/IF(OR('Schritt 2a Wärmeverbr. Kat. 1-4'!D500="Bad - Freibad &lt; 1000 m2 Beckenfläche",'Schritt 2a Wärmeverbr. Kat. 1-4'!D500="Bad - Freibad 1000-2000 m2 Beckenfläche",'Schritt 2a Wärmeverbr. Kat. 1-4'!D500="Bad - Freibad &gt;2000 m2 Beckenfläche"),'Schritt 2a Wärmeverbr. Kat. 1-4'!G500,'Schritt 2a Wärmeverbr. Kat. 1-4'!F500),""),"")</f>
        <v/>
      </c>
      <c r="O500" s="101" t="str">
        <f>IFERROR(IF(OR('Schritt 2a Wärmeverbr. Kat. 1-4'!D500="",M500="",N500=""),"",$N500/VLOOKUP('Schritt 2a Wärmeverbr. Kat. 1-4'!D500,Gebäudekat.!$C$6:$E$72,3,FALSE)-1),"")</f>
        <v/>
      </c>
      <c r="P500" t="str">
        <f>IFERROR(VLOOKUP('Schritt 2b Stromverbr. Kat. 1-4'!$C500,Gebäudekat.!$C$6:$G$72,5,FALSE),"")</f>
        <v/>
      </c>
      <c r="Q500" t="str">
        <f>IF('Schritt 2b Stromverbr. Kat. 1-4'!L500&lt;&gt;"",1,"")</f>
        <v/>
      </c>
      <c r="R500" t="str">
        <f t="shared" si="16"/>
        <v/>
      </c>
    </row>
    <row r="501" spans="1:18" x14ac:dyDescent="0.25">
      <c r="A501" s="433">
        <f>'Schritt 2a Wärmeverbr. Kat. 1-4'!A501</f>
        <v>492</v>
      </c>
      <c r="B501" s="8" t="str">
        <f>IF('Schritt 2a Wärmeverbr. Kat. 1-4'!C501=0,"",'Schritt 2a Wärmeverbr. Kat. 1-4'!C501)</f>
        <v/>
      </c>
      <c r="C501" s="434" t="str">
        <f>IF('Schritt 2a Wärmeverbr. Kat. 1-4'!D501=0,"",'Schritt 2a Wärmeverbr. Kat. 1-4'!D501)</f>
        <v/>
      </c>
      <c r="D501" s="424"/>
      <c r="E501" s="61"/>
      <c r="F501" s="503"/>
      <c r="G501" s="425"/>
      <c r="H501" s="424"/>
      <c r="I501" s="55"/>
      <c r="J501" s="108"/>
      <c r="K501" s="108"/>
      <c r="L501" s="132"/>
      <c r="M501" s="142" t="str">
        <f t="shared" si="17"/>
        <v/>
      </c>
      <c r="N501" s="145" t="str">
        <f>IFERROR(IF(B501&lt;&gt;"",M501/IF(OR('Schritt 2a Wärmeverbr. Kat. 1-4'!D501="Bad - Freibad &lt; 1000 m2 Beckenfläche",'Schritt 2a Wärmeverbr. Kat. 1-4'!D501="Bad - Freibad 1000-2000 m2 Beckenfläche",'Schritt 2a Wärmeverbr. Kat. 1-4'!D501="Bad - Freibad &gt;2000 m2 Beckenfläche"),'Schritt 2a Wärmeverbr. Kat. 1-4'!G501,'Schritt 2a Wärmeverbr. Kat. 1-4'!F501),""),"")</f>
        <v/>
      </c>
      <c r="O501" s="101" t="str">
        <f>IFERROR(IF(OR('Schritt 2a Wärmeverbr. Kat. 1-4'!D501="",M501="",N501=""),"",$N501/VLOOKUP('Schritt 2a Wärmeverbr. Kat. 1-4'!D501,Gebäudekat.!$C$6:$E$72,3,FALSE)-1),"")</f>
        <v/>
      </c>
      <c r="P501" t="str">
        <f>IFERROR(VLOOKUP('Schritt 2b Stromverbr. Kat. 1-4'!$C501,Gebäudekat.!$C$6:$G$72,5,FALSE),"")</f>
        <v/>
      </c>
      <c r="Q501" t="str">
        <f>IF('Schritt 2b Stromverbr. Kat. 1-4'!L501&lt;&gt;"",1,"")</f>
        <v/>
      </c>
      <c r="R501" t="str">
        <f t="shared" si="16"/>
        <v/>
      </c>
    </row>
    <row r="502" spans="1:18" x14ac:dyDescent="0.25">
      <c r="A502" s="433">
        <f>'Schritt 2a Wärmeverbr. Kat. 1-4'!A502</f>
        <v>493</v>
      </c>
      <c r="B502" s="8" t="str">
        <f>IF('Schritt 2a Wärmeverbr. Kat. 1-4'!C502=0,"",'Schritt 2a Wärmeverbr. Kat. 1-4'!C502)</f>
        <v/>
      </c>
      <c r="C502" s="434" t="str">
        <f>IF('Schritt 2a Wärmeverbr. Kat. 1-4'!D502=0,"",'Schritt 2a Wärmeverbr. Kat. 1-4'!D502)</f>
        <v/>
      </c>
      <c r="D502" s="424"/>
      <c r="E502" s="61"/>
      <c r="F502" s="503"/>
      <c r="G502" s="425"/>
      <c r="H502" s="424"/>
      <c r="I502" s="55"/>
      <c r="J502" s="108"/>
      <c r="K502" s="108"/>
      <c r="L502" s="132"/>
      <c r="M502" s="142" t="str">
        <f t="shared" si="17"/>
        <v/>
      </c>
      <c r="N502" s="145" t="str">
        <f>IFERROR(IF(B502&lt;&gt;"",M502/IF(OR('Schritt 2a Wärmeverbr. Kat. 1-4'!D502="Bad - Freibad &lt; 1000 m2 Beckenfläche",'Schritt 2a Wärmeverbr. Kat. 1-4'!D502="Bad - Freibad 1000-2000 m2 Beckenfläche",'Schritt 2a Wärmeverbr. Kat. 1-4'!D502="Bad - Freibad &gt;2000 m2 Beckenfläche"),'Schritt 2a Wärmeverbr. Kat. 1-4'!G502,'Schritt 2a Wärmeverbr. Kat. 1-4'!F502),""),"")</f>
        <v/>
      </c>
      <c r="O502" s="101" t="str">
        <f>IFERROR(IF(OR('Schritt 2a Wärmeverbr. Kat. 1-4'!D502="",M502="",N502=""),"",$N502/VLOOKUP('Schritt 2a Wärmeverbr. Kat. 1-4'!D502,Gebäudekat.!$C$6:$E$72,3,FALSE)-1),"")</f>
        <v/>
      </c>
      <c r="P502" t="str">
        <f>IFERROR(VLOOKUP('Schritt 2b Stromverbr. Kat. 1-4'!$C502,Gebäudekat.!$C$6:$G$72,5,FALSE),"")</f>
        <v/>
      </c>
      <c r="Q502" t="str">
        <f>IF('Schritt 2b Stromverbr. Kat. 1-4'!L502&lt;&gt;"",1,"")</f>
        <v/>
      </c>
      <c r="R502" t="str">
        <f t="shared" si="16"/>
        <v/>
      </c>
    </row>
    <row r="503" spans="1:18" x14ac:dyDescent="0.25">
      <c r="A503" s="433">
        <f>'Schritt 2a Wärmeverbr. Kat. 1-4'!A503</f>
        <v>494</v>
      </c>
      <c r="B503" s="8" t="str">
        <f>IF('Schritt 2a Wärmeverbr. Kat. 1-4'!C503=0,"",'Schritt 2a Wärmeverbr. Kat. 1-4'!C503)</f>
        <v/>
      </c>
      <c r="C503" s="434" t="str">
        <f>IF('Schritt 2a Wärmeverbr. Kat. 1-4'!D503=0,"",'Schritt 2a Wärmeverbr. Kat. 1-4'!D503)</f>
        <v/>
      </c>
      <c r="D503" s="424"/>
      <c r="E503" s="61"/>
      <c r="F503" s="503"/>
      <c r="G503" s="425"/>
      <c r="H503" s="424"/>
      <c r="I503" s="55"/>
      <c r="J503" s="108"/>
      <c r="K503" s="108"/>
      <c r="L503" s="132"/>
      <c r="M503" s="142" t="str">
        <f t="shared" si="17"/>
        <v/>
      </c>
      <c r="N503" s="145" t="str">
        <f>IFERROR(IF(B503&lt;&gt;"",M503/IF(OR('Schritt 2a Wärmeverbr. Kat. 1-4'!D503="Bad - Freibad &lt; 1000 m2 Beckenfläche",'Schritt 2a Wärmeverbr. Kat. 1-4'!D503="Bad - Freibad 1000-2000 m2 Beckenfläche",'Schritt 2a Wärmeverbr. Kat. 1-4'!D503="Bad - Freibad &gt;2000 m2 Beckenfläche"),'Schritt 2a Wärmeverbr. Kat. 1-4'!G503,'Schritt 2a Wärmeverbr. Kat. 1-4'!F503),""),"")</f>
        <v/>
      </c>
      <c r="O503" s="101" t="str">
        <f>IFERROR(IF(OR('Schritt 2a Wärmeverbr. Kat. 1-4'!D503="",M503="",N503=""),"",$N503/VLOOKUP('Schritt 2a Wärmeverbr. Kat. 1-4'!D503,Gebäudekat.!$C$6:$E$72,3,FALSE)-1),"")</f>
        <v/>
      </c>
      <c r="P503" t="str">
        <f>IFERROR(VLOOKUP('Schritt 2b Stromverbr. Kat. 1-4'!$C503,Gebäudekat.!$C$6:$G$72,5,FALSE),"")</f>
        <v/>
      </c>
      <c r="Q503" t="str">
        <f>IF('Schritt 2b Stromverbr. Kat. 1-4'!L503&lt;&gt;"",1,"")</f>
        <v/>
      </c>
      <c r="R503" t="str">
        <f t="shared" si="16"/>
        <v/>
      </c>
    </row>
    <row r="504" spans="1:18" ht="15.75" thickBot="1" x14ac:dyDescent="0.3">
      <c r="A504" s="435">
        <f>'Schritt 2a Wärmeverbr. Kat. 1-4'!A504</f>
        <v>495</v>
      </c>
      <c r="B504" s="436" t="str">
        <f>IF('Schritt 2a Wärmeverbr. Kat. 1-4'!C504=0,"",'Schritt 2a Wärmeverbr. Kat. 1-4'!C504)</f>
        <v/>
      </c>
      <c r="C504" s="437" t="str">
        <f>IF('Schritt 2a Wärmeverbr. Kat. 1-4'!D504=0,"",'Schritt 2a Wärmeverbr. Kat. 1-4'!D504)</f>
        <v/>
      </c>
      <c r="D504" s="428"/>
      <c r="E504" s="107"/>
      <c r="F504" s="509"/>
      <c r="G504" s="429"/>
      <c r="H504" s="428"/>
      <c r="I504" s="316"/>
      <c r="J504" s="328"/>
      <c r="K504" s="328"/>
      <c r="L504" s="195"/>
      <c r="M504" s="144" t="str">
        <f t="shared" si="17"/>
        <v/>
      </c>
      <c r="N504" s="603" t="str">
        <f>IFERROR(IF(B504&lt;&gt;"",M504/IF(OR('Schritt 2a Wärmeverbr. Kat. 1-4'!D504="Bad - Freibad &lt; 1000 m2 Beckenfläche",'Schritt 2a Wärmeverbr. Kat. 1-4'!D504="Bad - Freibad 1000-2000 m2 Beckenfläche",'Schritt 2a Wärmeverbr. Kat. 1-4'!D504="Bad - Freibad &gt;2000 m2 Beckenfläche"),'Schritt 2a Wärmeverbr. Kat. 1-4'!G504,'Schritt 2a Wärmeverbr. Kat. 1-4'!F504),""),"")</f>
        <v/>
      </c>
      <c r="O504" s="610" t="str">
        <f>IFERROR(IF(OR('Schritt 2a Wärmeverbr. Kat. 1-4'!D504="",M504="",N504=""),"",$N504/VLOOKUP('Schritt 2a Wärmeverbr. Kat. 1-4'!D504,Gebäudekat.!$C$6:$E$72,3,FALSE)-1),"")</f>
        <v/>
      </c>
      <c r="P504" t="str">
        <f>IFERROR(VLOOKUP('Schritt 2b Stromverbr. Kat. 1-4'!$C504,Gebäudekat.!$C$6:$G$72,5,FALSE),"")</f>
        <v/>
      </c>
      <c r="Q504" t="str">
        <f>IF('Schritt 2b Stromverbr. Kat. 1-4'!L504&lt;&gt;"",1,"")</f>
        <v/>
      </c>
      <c r="R504" t="str">
        <f t="shared" si="16"/>
        <v/>
      </c>
    </row>
    <row r="505" spans="1:18" hidden="1" x14ac:dyDescent="0.25">
      <c r="M505" s="430" t="str">
        <f t="shared" ref="M505" si="18">IFERROR(IF(AND(F505="",L505=""),"",F505+L505), "Angaben fehlen")</f>
        <v/>
      </c>
      <c r="Q505" t="str">
        <f>IF('Schritt 2b Stromverbr. Kat. 1-4'!L505&lt;&gt;"",1,"")</f>
        <v/>
      </c>
      <c r="R505">
        <f>COUNTIFS(R10:R504,"Womöglich Fehler bei der Berichterstattung! Bitte nochmal kontrollieren!")</f>
        <v>0</v>
      </c>
    </row>
  </sheetData>
  <sheetProtection algorithmName="SHA-512" hashValue="8cqD2FKhZEg7MZ2zy3PxMQYbxgkJomfV8xsShaLj8QN+u28/XbhOftcQYvE7JopdjEUzsIXjgH3WUeMRw9w87Q==" saltValue="5fpr0dnTVjDBYuyCO9emxA==" spinCount="100000" sheet="1" scenarios="1"/>
  <mergeCells count="12">
    <mergeCell ref="Q8:Q9"/>
    <mergeCell ref="P7:Q7"/>
    <mergeCell ref="R8:X8"/>
    <mergeCell ref="A7:B7"/>
    <mergeCell ref="D8:E8"/>
    <mergeCell ref="J8:K8"/>
    <mergeCell ref="D7:E7"/>
    <mergeCell ref="D5:F5"/>
    <mergeCell ref="H5:K5"/>
    <mergeCell ref="P8:P9"/>
    <mergeCell ref="D6:L6"/>
    <mergeCell ref="A8:A9"/>
  </mergeCells>
  <phoneticPr fontId="10" type="noConversion"/>
  <conditionalFormatting sqref="E10:E504">
    <cfRule type="expression" dxfId="64" priority="15">
      <formula>E10&lt;=D10</formula>
    </cfRule>
  </conditionalFormatting>
  <conditionalFormatting sqref="O10:O504">
    <cfRule type="cellIs" dxfId="63" priority="16" operator="between">
      <formula>0.15</formula>
      <formula>-0.15</formula>
    </cfRule>
    <cfRule type="cellIs" dxfId="62" priority="18" operator="lessThan">
      <formula>-0.15</formula>
    </cfRule>
    <cfRule type="cellIs" dxfId="61" priority="19" operator="greaterThan">
      <formula>0.15</formula>
    </cfRule>
  </conditionalFormatting>
  <conditionalFormatting sqref="A10:A504">
    <cfRule type="duplicateValues" dxfId="60" priority="14"/>
  </conditionalFormatting>
  <conditionalFormatting sqref="I10:L504">
    <cfRule type="expression" dxfId="59" priority="61">
      <formula>$H10="Ja"</formula>
    </cfRule>
  </conditionalFormatting>
  <conditionalFormatting sqref="R8:X9">
    <cfRule type="expression" dxfId="58" priority="9">
      <formula>$R$8="Warnung"</formula>
    </cfRule>
  </conditionalFormatting>
  <conditionalFormatting sqref="G5 L5 D10:L504">
    <cfRule type="expression" dxfId="57" priority="3">
      <formula>D5&lt;&gt;""</formula>
    </cfRule>
  </conditionalFormatting>
  <conditionalFormatting sqref="G5">
    <cfRule type="expression" dxfId="56" priority="2">
      <formula>$C$5&lt;&gt;""</formula>
    </cfRule>
  </conditionalFormatting>
  <conditionalFormatting sqref="L5">
    <cfRule type="expression" dxfId="55" priority="1">
      <formula>$C$5&lt;&gt;""</formula>
    </cfRule>
  </conditionalFormatting>
  <dataValidations count="6">
    <dataValidation type="date" allowBlank="1" showErrorMessage="1" sqref="J10:K504 D10:E504" xr:uid="{0B8194B3-2D0E-465B-B36A-81782DDF0F8D}">
      <formula1>43466</formula1>
      <formula2>46012</formula2>
    </dataValidation>
    <dataValidation type="list" allowBlank="1" showInputMessage="1" showErrorMessage="1" sqref="H10:H504" xr:uid="{7AEA359C-AA95-4F62-8516-55E6FC3E3D02}">
      <formula1>"Ja,Nein"</formula1>
    </dataValidation>
    <dataValidation type="decimal" allowBlank="1" showErrorMessage="1" error="Nur positive Zahlen als Eingabe möglich" sqref="F10:F504" xr:uid="{8AF22365-B009-42F3-8122-FA28D7B8D7A8}">
      <formula1>0</formula1>
      <formula2>999999999999999000</formula2>
    </dataValidation>
    <dataValidation type="decimal" allowBlank="1" showErrorMessage="1" sqref="L10:L504" xr:uid="{642D56B1-49EE-41A7-A672-82863D8107F8}">
      <formula1>0</formula1>
      <formula2>9.99999999999999E+25</formula2>
    </dataValidation>
    <dataValidation allowBlank="1" showInputMessage="1" showErrorMessage="1" promptTitle="Obligatorisch" prompt="Wenn keine Liegenschaftsnummer vorhanden, vorgegebene Zahlen stehen lassen. Die Nummer muss eindeutig sein. Dopplungen werden rot hervorgehoben." sqref="A8" xr:uid="{FA75148A-19EB-439A-97E7-D656E432B041}"/>
    <dataValidation type="decimal" allowBlank="1" showInputMessage="1" showErrorMessage="1" prompt="als Bruchteil einer Stunde eingeben e.g. 30 min = 0,5 h " sqref="G5 L5" xr:uid="{DB7B8A9E-8249-48DF-A11E-822019CAFE4B}">
      <formula1>0</formula1>
      <formula2>1000</formula2>
    </dataValidation>
  </dataValidations>
  <pageMargins left="0.7" right="0.7" top="0.78740157499999996" bottom="0.78740157499999996" header="0.3" footer="0.3"/>
  <pageSetup paperSize="9"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59" id="{B4B01CFB-E9C1-4FB4-A215-BEC3B8FBF98A}">
            <xm:f>'Schritt 2a Wärmeverbr. Kat. 1-4'!$C10&lt;&gt;""</xm:f>
            <x14:dxf>
              <fill>
                <patternFill>
                  <bgColor theme="5" tint="0.39994506668294322"/>
                </patternFill>
              </fill>
            </x14:dxf>
          </x14:cfRule>
          <xm:sqref>D10:H504</xm:sqref>
        </x14:conditionalFormatting>
        <x14:conditionalFormatting xmlns:xm="http://schemas.microsoft.com/office/excel/2006/main">
          <x14:cfRule type="expression" priority="11" id="{64E0D662-7259-41FA-BF29-74C06C6632A4}">
            <xm:f>'Schritt 2a Wärmeverbr. Kat. 1-4'!$H$11="Strom ohne Unterzähler"</xm:f>
            <x14:dxf>
              <fill>
                <patternFill patternType="none">
                  <bgColor auto="1"/>
                </patternFill>
              </fill>
            </x14:dxf>
          </x14:cfRule>
          <xm:sqref>D11:E504 H10 G11:H504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922FD23-86AF-45AD-8405-4BACD7CECE25}">
          <x14:formula1>
            <xm:f>'Drop-Down'!$I$2:$I$6</xm:f>
          </x14:formula1>
          <xm:sqref>I10:I504</xm:sqref>
        </x14:dataValidation>
        <x14:dataValidation type="list" allowBlank="1" showInputMessage="1" showErrorMessage="1" xr:uid="{E1DAB939-842D-4D7F-BFD3-05404137B8B8}">
          <x14:formula1>
            <xm:f>'Drop-Down'!$G$2:$G$11</xm:f>
          </x14:formula1>
          <xm:sqref>G10:G504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84B52-AF13-4A92-AEC7-F27B2B2A0435}">
  <sheetPr>
    <tabColor theme="5" tint="-0.249977111117893"/>
  </sheetPr>
  <dimension ref="A1:Y31"/>
  <sheetViews>
    <sheetView showGridLines="0" zoomScale="80" zoomScaleNormal="80" workbookViewId="0">
      <selection activeCell="R20" sqref="R20"/>
    </sheetView>
  </sheetViews>
  <sheetFormatPr baseColWidth="10" defaultColWidth="10.7109375" defaultRowHeight="15" x14ac:dyDescent="0.25"/>
  <cols>
    <col min="1" max="1" width="2.140625" customWidth="1"/>
    <col min="2" max="2" width="1.7109375" customWidth="1"/>
    <col min="3" max="3" width="29.42578125" customWidth="1"/>
    <col min="4" max="4" width="30.85546875" customWidth="1"/>
    <col min="5" max="5" width="25.42578125" customWidth="1"/>
    <col min="6" max="6" width="15.7109375" customWidth="1"/>
    <col min="7" max="7" width="15.140625" customWidth="1"/>
    <col min="8" max="8" width="20.28515625" customWidth="1"/>
    <col min="9" max="9" width="17" customWidth="1"/>
    <col min="10" max="10" width="15.140625" customWidth="1"/>
    <col min="11" max="11" width="20.28515625" customWidth="1"/>
    <col min="12" max="12" width="26.140625" customWidth="1"/>
    <col min="13" max="13" width="21" customWidth="1"/>
    <col min="14" max="14" width="24.5703125" customWidth="1"/>
    <col min="15" max="15" width="15.28515625" customWidth="1"/>
    <col min="16" max="16" width="19.140625" customWidth="1"/>
    <col min="17" max="17" width="20.5703125" customWidth="1"/>
    <col min="18" max="18" width="15.85546875" customWidth="1"/>
    <col min="19" max="19" width="67.140625" customWidth="1"/>
    <col min="20" max="25" width="10.7109375" hidden="1" customWidth="1"/>
    <col min="26" max="27" width="10.7109375" customWidth="1"/>
  </cols>
  <sheetData>
    <row r="1" spans="1:25" x14ac:dyDescent="0.25">
      <c r="A1" s="282"/>
    </row>
    <row r="2" spans="1:25" x14ac:dyDescent="0.25">
      <c r="A2" s="282"/>
    </row>
    <row r="3" spans="1:25" ht="31.5" customHeight="1" thickBot="1" x14ac:dyDescent="0.3">
      <c r="C3" s="723"/>
      <c r="D3" s="723"/>
      <c r="E3" s="723"/>
      <c r="F3" s="724"/>
      <c r="G3" s="724"/>
      <c r="H3" s="724"/>
      <c r="I3" s="724"/>
      <c r="J3" s="724"/>
      <c r="K3" s="724"/>
      <c r="L3" s="724"/>
    </row>
    <row r="4" spans="1:25" ht="21.75" customHeight="1" x14ac:dyDescent="0.25">
      <c r="C4" s="624"/>
      <c r="D4" s="625"/>
      <c r="E4" s="613"/>
      <c r="F4" s="717" t="s">
        <v>77</v>
      </c>
      <c r="G4" s="718"/>
      <c r="H4" s="718"/>
      <c r="I4" s="718"/>
      <c r="J4" s="718"/>
      <c r="K4" s="718"/>
      <c r="L4" s="718"/>
      <c r="M4" s="718"/>
      <c r="N4" s="449"/>
      <c r="O4" s="631"/>
      <c r="P4" s="631"/>
      <c r="Q4" s="631"/>
      <c r="R4" s="630"/>
      <c r="T4" s="739" t="s">
        <v>24</v>
      </c>
      <c r="U4" s="739"/>
      <c r="V4" s="739"/>
    </row>
    <row r="5" spans="1:25" ht="28.5" x14ac:dyDescent="0.25">
      <c r="C5" s="626" t="s">
        <v>1887</v>
      </c>
      <c r="D5" s="616"/>
      <c r="E5" s="616"/>
      <c r="F5" s="719" t="s">
        <v>1953</v>
      </c>
      <c r="G5" s="720"/>
      <c r="H5" s="720"/>
      <c r="I5" s="720"/>
      <c r="J5" s="720"/>
      <c r="K5" s="720"/>
      <c r="L5" s="720"/>
      <c r="M5" s="720"/>
      <c r="N5" s="720"/>
      <c r="O5" s="720"/>
      <c r="P5" s="720"/>
      <c r="Q5" s="720"/>
      <c r="R5" s="501"/>
      <c r="T5" s="739"/>
      <c r="U5" s="739"/>
      <c r="V5" s="739"/>
    </row>
    <row r="6" spans="1:25" x14ac:dyDescent="0.25">
      <c r="C6" s="615"/>
      <c r="D6" s="616"/>
      <c r="E6" s="616"/>
      <c r="F6" s="721"/>
      <c r="G6" s="722"/>
      <c r="H6" s="722"/>
      <c r="I6" s="722"/>
      <c r="J6" s="722"/>
      <c r="K6" s="722"/>
      <c r="L6" s="722"/>
      <c r="M6" s="722"/>
      <c r="N6" s="722"/>
      <c r="O6" s="722"/>
      <c r="P6" s="722"/>
      <c r="Q6" s="722"/>
      <c r="R6" s="560"/>
      <c r="T6" s="15"/>
      <c r="U6" s="15"/>
      <c r="V6" s="15"/>
    </row>
    <row r="7" spans="1:25" ht="45" customHeight="1" x14ac:dyDescent="0.35">
      <c r="C7" s="738" t="s">
        <v>78</v>
      </c>
      <c r="D7" s="668" t="s">
        <v>79</v>
      </c>
      <c r="E7" s="455" t="s">
        <v>80</v>
      </c>
      <c r="F7" s="748" t="s">
        <v>81</v>
      </c>
      <c r="G7" s="749"/>
      <c r="H7" s="445" t="s">
        <v>1949</v>
      </c>
      <c r="I7" s="740" t="s">
        <v>1950</v>
      </c>
      <c r="J7" s="741"/>
      <c r="K7" s="485" t="s">
        <v>1952</v>
      </c>
      <c r="L7" s="444" t="s">
        <v>82</v>
      </c>
      <c r="M7" s="528" t="s">
        <v>83</v>
      </c>
      <c r="N7" s="446" t="s">
        <v>1813</v>
      </c>
      <c r="O7" s="444" t="s">
        <v>84</v>
      </c>
      <c r="P7" s="561" t="s">
        <v>1812</v>
      </c>
      <c r="Q7" s="562" t="s">
        <v>1814</v>
      </c>
      <c r="R7" s="563" t="s">
        <v>37</v>
      </c>
      <c r="S7" s="286" t="str">
        <f>IF(S30&gt;0,"Warnung","")</f>
        <v/>
      </c>
      <c r="T7" s="14" t="s">
        <v>85</v>
      </c>
      <c r="U7" s="725" t="s">
        <v>86</v>
      </c>
      <c r="V7" s="744" t="s">
        <v>87</v>
      </c>
      <c r="W7" s="188" t="s">
        <v>88</v>
      </c>
      <c r="X7" s="742" t="s">
        <v>89</v>
      </c>
      <c r="Y7" s="743" t="s">
        <v>90</v>
      </c>
    </row>
    <row r="8" spans="1:25" ht="17.25" x14ac:dyDescent="0.25">
      <c r="C8" s="738"/>
      <c r="D8" s="668"/>
      <c r="E8" s="455" t="s">
        <v>91</v>
      </c>
      <c r="F8" s="595" t="s">
        <v>92</v>
      </c>
      <c r="G8" s="596" t="s">
        <v>93</v>
      </c>
      <c r="H8" s="445" t="s">
        <v>52</v>
      </c>
      <c r="I8" s="485" t="s">
        <v>50</v>
      </c>
      <c r="J8" s="485" t="s">
        <v>51</v>
      </c>
      <c r="K8" s="485" t="s">
        <v>52</v>
      </c>
      <c r="L8" s="445" t="s">
        <v>94</v>
      </c>
      <c r="M8" s="528" t="s">
        <v>91</v>
      </c>
      <c r="N8" s="446" t="s">
        <v>54</v>
      </c>
      <c r="O8" s="444" t="s">
        <v>95</v>
      </c>
      <c r="P8" s="562" t="s">
        <v>96</v>
      </c>
      <c r="Q8" s="597" t="s">
        <v>97</v>
      </c>
      <c r="R8" s="563" t="s">
        <v>54</v>
      </c>
      <c r="T8" s="14" t="s">
        <v>48</v>
      </c>
      <c r="U8" s="725"/>
      <c r="V8" s="744"/>
      <c r="W8" s="188"/>
      <c r="X8" s="742"/>
      <c r="Y8" s="743"/>
    </row>
    <row r="9" spans="1:25" ht="31.5" customHeight="1" thickBot="1" x14ac:dyDescent="0.3">
      <c r="C9" s="587" t="s">
        <v>2003</v>
      </c>
      <c r="D9" s="588" t="s">
        <v>98</v>
      </c>
      <c r="E9" s="598"/>
      <c r="F9" s="428"/>
      <c r="G9" s="107"/>
      <c r="H9" s="427"/>
      <c r="I9" s="599"/>
      <c r="J9" s="591"/>
      <c r="K9" s="427"/>
      <c r="L9" s="600"/>
      <c r="M9" s="423"/>
      <c r="N9" s="601"/>
      <c r="O9" s="602" t="str">
        <f>IF(OR(V9="",L9=""),"",V9/L9)</f>
        <v/>
      </c>
      <c r="P9" s="603" t="str">
        <f>IF(AND(M9&lt;&gt;"",V9&lt;&gt;""),V9/M9,IF(V9&lt;&gt;"","k.A.",""))</f>
        <v>k.A.</v>
      </c>
      <c r="Q9" s="603" t="str">
        <f>IF(OR(V9="",'Schritt 1 Allgemeine Angaben'!$D$8=""),"",V9/'Schritt 1 Allgemeine Angaben'!$D$8)</f>
        <v/>
      </c>
      <c r="R9" s="604" t="str">
        <f>IFERROR(O9/Benchmarks!M2-1,"")</f>
        <v/>
      </c>
      <c r="S9" s="285" t="str">
        <f>IFERROR(IF(_xlfn.NUMBERVALUE(R9)&gt;1000%,"Womöglich Fehler bei der Berichterstattung! Bitte nochmal kontrollieren!",""),"")</f>
        <v/>
      </c>
      <c r="U9">
        <v>5</v>
      </c>
      <c r="V9" s="278">
        <f>H9+K9</f>
        <v>0</v>
      </c>
      <c r="W9">
        <f>IF(H9&lt;&gt;"",1,0)</f>
        <v>0</v>
      </c>
      <c r="X9" t="b">
        <f>IF('Schritt 1 Allgemeine Angaben'!$D$6="Landkreis",TRUE,IF(AND(F9&lt;&gt;"",G9&lt;&gt;"",H9&lt;&gt;"",L9&lt;&gt;""),TRUE,FALSE))</f>
        <v>0</v>
      </c>
      <c r="Y9" t="b">
        <f>IF('Schritt 1 Allgemeine Angaben'!$D$6="Landkreis",TRUE,IF(AND('Schritt 3 Verbrauch Kat. 5-7'!N4&lt;&gt;"",'Schritt 3 Verbrauch Kat. 5-7'!N11&lt;&gt;"",'Schritt 3 Verbrauch Kat. 5-7'!N18&lt;&gt;""),TRUE,FALSE))</f>
        <v>0</v>
      </c>
    </row>
    <row r="10" spans="1:25" ht="15" customHeight="1" thickBot="1" x14ac:dyDescent="0.3">
      <c r="S10" s="285"/>
    </row>
    <row r="11" spans="1:25" ht="18.75" customHeight="1" x14ac:dyDescent="0.25">
      <c r="C11" s="624"/>
      <c r="D11" s="625"/>
      <c r="E11" s="614"/>
      <c r="F11" s="750" t="s">
        <v>99</v>
      </c>
      <c r="G11" s="751"/>
      <c r="H11" s="751"/>
      <c r="I11" s="751"/>
      <c r="J11" s="751"/>
      <c r="K11" s="751"/>
      <c r="L11" s="751"/>
      <c r="M11" s="751"/>
      <c r="N11" s="450"/>
      <c r="O11" s="629"/>
      <c r="P11" s="630"/>
      <c r="S11" s="285"/>
    </row>
    <row r="12" spans="1:25" ht="28.5" x14ac:dyDescent="0.25">
      <c r="C12" s="626" t="s">
        <v>1888</v>
      </c>
      <c r="D12" s="616"/>
      <c r="E12" s="616"/>
      <c r="F12" s="745" t="s">
        <v>1954</v>
      </c>
      <c r="G12" s="746"/>
      <c r="H12" s="746"/>
      <c r="I12" s="746"/>
      <c r="J12" s="746"/>
      <c r="K12" s="746"/>
      <c r="L12" s="746"/>
      <c r="M12" s="746"/>
      <c r="N12" s="746"/>
      <c r="O12" s="746"/>
      <c r="P12" s="747"/>
      <c r="S12" s="285"/>
      <c r="T12" s="739" t="s">
        <v>24</v>
      </c>
      <c r="U12" s="739"/>
      <c r="V12" s="739"/>
    </row>
    <row r="13" spans="1:25" ht="15" customHeight="1" x14ac:dyDescent="0.25">
      <c r="C13" s="615"/>
      <c r="D13" s="616"/>
      <c r="E13" s="617"/>
      <c r="F13" s="557"/>
      <c r="G13" s="728"/>
      <c r="H13" s="728"/>
      <c r="I13" s="728"/>
      <c r="J13" s="728"/>
      <c r="K13" s="728"/>
      <c r="L13" s="728"/>
      <c r="M13" s="728"/>
      <c r="N13" s="728"/>
      <c r="O13" s="728"/>
      <c r="P13" s="558"/>
      <c r="S13" s="285"/>
      <c r="T13" s="739"/>
      <c r="U13" s="739"/>
      <c r="V13" s="739"/>
    </row>
    <row r="14" spans="1:25" ht="47.25" customHeight="1" x14ac:dyDescent="0.25">
      <c r="C14" s="487" t="s">
        <v>78</v>
      </c>
      <c r="D14" s="456" t="s">
        <v>79</v>
      </c>
      <c r="E14" s="488" t="s">
        <v>80</v>
      </c>
      <c r="F14" s="732" t="s">
        <v>81</v>
      </c>
      <c r="G14" s="733"/>
      <c r="H14" s="530" t="s">
        <v>1948</v>
      </c>
      <c r="I14" s="740" t="s">
        <v>1951</v>
      </c>
      <c r="J14" s="741"/>
      <c r="K14" s="485" t="s">
        <v>1952</v>
      </c>
      <c r="L14" s="529" t="s">
        <v>100</v>
      </c>
      <c r="M14" s="531" t="s">
        <v>101</v>
      </c>
      <c r="N14" s="529" t="s">
        <v>102</v>
      </c>
      <c r="O14" s="532" t="s">
        <v>103</v>
      </c>
      <c r="P14" s="481" t="s">
        <v>37</v>
      </c>
      <c r="S14" s="285"/>
      <c r="T14" s="14" t="s">
        <v>85</v>
      </c>
      <c r="U14" s="725" t="s">
        <v>86</v>
      </c>
      <c r="V14" s="753" t="s">
        <v>104</v>
      </c>
      <c r="W14" t="s">
        <v>88</v>
      </c>
      <c r="X14" s="742" t="s">
        <v>89</v>
      </c>
    </row>
    <row r="15" spans="1:25" ht="17.25" x14ac:dyDescent="0.25">
      <c r="C15" s="489"/>
      <c r="D15" s="490"/>
      <c r="E15" s="492" t="s">
        <v>91</v>
      </c>
      <c r="F15" s="584" t="s">
        <v>92</v>
      </c>
      <c r="G15" s="529" t="s">
        <v>93</v>
      </c>
      <c r="H15" s="585" t="s">
        <v>52</v>
      </c>
      <c r="I15" s="485" t="s">
        <v>50</v>
      </c>
      <c r="J15" s="485" t="s">
        <v>51</v>
      </c>
      <c r="K15" s="485" t="s">
        <v>52</v>
      </c>
      <c r="L15" s="529" t="s">
        <v>105</v>
      </c>
      <c r="M15" s="531" t="s">
        <v>106</v>
      </c>
      <c r="N15" s="586" t="s">
        <v>107</v>
      </c>
      <c r="O15" s="532" t="s">
        <v>108</v>
      </c>
      <c r="P15" s="481" t="s">
        <v>54</v>
      </c>
      <c r="S15" s="285"/>
      <c r="T15" s="14" t="s">
        <v>48</v>
      </c>
      <c r="U15" s="725"/>
      <c r="V15" s="753"/>
      <c r="X15" s="742"/>
    </row>
    <row r="16" spans="1:25" ht="30.75" thickBot="1" x14ac:dyDescent="0.3">
      <c r="C16" s="587" t="s">
        <v>1811</v>
      </c>
      <c r="D16" s="588" t="s">
        <v>109</v>
      </c>
      <c r="E16" s="589"/>
      <c r="F16" s="428"/>
      <c r="G16" s="107"/>
      <c r="H16" s="427"/>
      <c r="I16" s="590"/>
      <c r="J16" s="591"/>
      <c r="K16" s="427"/>
      <c r="L16" s="592"/>
      <c r="M16" s="195"/>
      <c r="N16" s="593" t="str">
        <f>IF(OR(M16="",L16=""),"",M16/L16)</f>
        <v/>
      </c>
      <c r="O16" s="594" t="str">
        <f>IF(OR(V16="",M16=""),"",V16/M16)</f>
        <v/>
      </c>
      <c r="P16" s="610" t="str">
        <f>IFERROR(O16/IF(OR(F16="",G16="",H16=""),"",IF(L16&lt;1000,Benchmarks!$B$2,IF(AND(L16&gt;=1000,L16&lt;5000),Benchmarks!$B$3,IF(AND(L16&gt;=5000,L16&lt;10000),Benchmarks!$B$4,IF(AND(L16&gt;=10000,L16&lt;100000),Benchmarks!$B$5,IF(L16&gt;=100000,Benchmarks!$B$6,""))))))-1,"")</f>
        <v/>
      </c>
      <c r="S16" s="285" t="str">
        <f>IFERROR(IF(_xlfn.NUMBERVALUE(P16)&gt;1000%,"Womöglich Fehler bei der Berichterstattung! Bitte nochmal kontrollieren!",""),"")</f>
        <v/>
      </c>
      <c r="U16">
        <v>6</v>
      </c>
      <c r="V16" s="278">
        <f>H16+K16</f>
        <v>0</v>
      </c>
      <c r="W16">
        <f>IF(H16&lt;&gt;"",1,0)</f>
        <v>0</v>
      </c>
      <c r="X16" t="b">
        <f>IF('Schritt 1 Allgemeine Angaben'!$D$6="Landkreis",TRUE,IF(AND(F16&lt;&gt;"",G16&lt;&gt;"",H16&lt;&gt;"",L16&lt;&gt;"",M16&lt;&gt;""),TRUE,FALSE))</f>
        <v>0</v>
      </c>
    </row>
    <row r="17" spans="3:24" ht="16.5" customHeight="1" thickBot="1" x14ac:dyDescent="0.3">
      <c r="S17" s="285"/>
    </row>
    <row r="18" spans="3:24" ht="21" customHeight="1" x14ac:dyDescent="0.25">
      <c r="C18" s="624"/>
      <c r="D18" s="625"/>
      <c r="E18" s="614"/>
      <c r="F18" s="729" t="s">
        <v>110</v>
      </c>
      <c r="G18" s="730"/>
      <c r="H18" s="730"/>
      <c r="I18" s="730"/>
      <c r="J18" s="730"/>
      <c r="K18" s="730"/>
      <c r="L18" s="730"/>
      <c r="M18" s="731"/>
      <c r="N18" s="451"/>
      <c r="O18" s="627"/>
      <c r="P18" s="628"/>
      <c r="S18" s="285"/>
      <c r="T18" s="739" t="s">
        <v>24</v>
      </c>
      <c r="U18" s="739"/>
      <c r="V18" s="739"/>
    </row>
    <row r="19" spans="3:24" ht="28.5" x14ac:dyDescent="0.25">
      <c r="C19" s="626" t="s">
        <v>1947</v>
      </c>
      <c r="D19" s="616"/>
      <c r="E19" s="616"/>
      <c r="F19" s="734" t="s">
        <v>1955</v>
      </c>
      <c r="G19" s="735"/>
      <c r="H19" s="735"/>
      <c r="I19" s="735"/>
      <c r="J19" s="735"/>
      <c r="K19" s="735"/>
      <c r="L19" s="735"/>
      <c r="M19" s="735"/>
      <c r="N19" s="735"/>
      <c r="O19" s="735"/>
      <c r="P19" s="502"/>
      <c r="S19" s="285"/>
      <c r="T19" s="739"/>
      <c r="U19" s="739"/>
      <c r="V19" s="739"/>
    </row>
    <row r="20" spans="3:24" x14ac:dyDescent="0.25">
      <c r="C20" s="615"/>
      <c r="D20" s="616"/>
      <c r="E20" s="616"/>
      <c r="F20" s="736"/>
      <c r="G20" s="737"/>
      <c r="H20" s="737"/>
      <c r="I20" s="737"/>
      <c r="J20" s="737"/>
      <c r="K20" s="737"/>
      <c r="L20" s="737"/>
      <c r="M20" s="737"/>
      <c r="N20" s="737"/>
      <c r="O20" s="737"/>
      <c r="P20" s="559"/>
      <c r="S20" s="285"/>
      <c r="T20" s="15"/>
      <c r="U20" s="15"/>
      <c r="V20" s="15"/>
    </row>
    <row r="21" spans="3:24" ht="45" x14ac:dyDescent="0.25">
      <c r="C21" s="491" t="s">
        <v>1957</v>
      </c>
      <c r="D21" s="456" t="s">
        <v>79</v>
      </c>
      <c r="E21" s="455" t="s">
        <v>80</v>
      </c>
      <c r="F21" s="727" t="s">
        <v>81</v>
      </c>
      <c r="G21" s="726"/>
      <c r="H21" s="552" t="s">
        <v>1948</v>
      </c>
      <c r="I21" s="740" t="s">
        <v>1950</v>
      </c>
      <c r="J21" s="741"/>
      <c r="K21" s="485" t="s">
        <v>1952</v>
      </c>
      <c r="L21" s="726" t="s">
        <v>111</v>
      </c>
      <c r="M21" s="555" t="s">
        <v>112</v>
      </c>
      <c r="N21" s="556" t="s">
        <v>100</v>
      </c>
      <c r="O21" s="551" t="s">
        <v>113</v>
      </c>
      <c r="P21" s="556" t="s">
        <v>37</v>
      </c>
      <c r="S21" s="285"/>
      <c r="T21" s="14" t="s">
        <v>85</v>
      </c>
      <c r="U21" s="725" t="s">
        <v>86</v>
      </c>
      <c r="V21" s="752" t="s">
        <v>114</v>
      </c>
      <c r="W21" t="s">
        <v>88</v>
      </c>
      <c r="X21" s="742" t="s">
        <v>89</v>
      </c>
    </row>
    <row r="22" spans="3:24" ht="17.25" x14ac:dyDescent="0.25">
      <c r="C22" s="489"/>
      <c r="D22" s="490"/>
      <c r="E22" s="492" t="s">
        <v>91</v>
      </c>
      <c r="F22" s="553" t="s">
        <v>92</v>
      </c>
      <c r="G22" s="551" t="s">
        <v>93</v>
      </c>
      <c r="H22" s="554" t="s">
        <v>52</v>
      </c>
      <c r="I22" s="485" t="s">
        <v>50</v>
      </c>
      <c r="J22" s="485" t="s">
        <v>51</v>
      </c>
      <c r="K22" s="485" t="s">
        <v>52</v>
      </c>
      <c r="L22" s="726"/>
      <c r="M22" s="555" t="s">
        <v>115</v>
      </c>
      <c r="N22" s="556" t="s">
        <v>116</v>
      </c>
      <c r="O22" s="551" t="s">
        <v>117</v>
      </c>
      <c r="P22" s="556" t="s">
        <v>54</v>
      </c>
      <c r="S22" s="285"/>
      <c r="T22" s="14" t="s">
        <v>48</v>
      </c>
      <c r="U22" s="725"/>
      <c r="V22" s="752"/>
      <c r="X22" s="742"/>
    </row>
    <row r="23" spans="3:24" x14ac:dyDescent="0.25">
      <c r="C23" s="611"/>
      <c r="D23" s="605" t="s">
        <v>118</v>
      </c>
      <c r="E23" s="422"/>
      <c r="F23" s="424"/>
      <c r="G23" s="61"/>
      <c r="H23" s="504"/>
      <c r="I23" s="497"/>
      <c r="J23" s="498"/>
      <c r="K23" s="426"/>
      <c r="L23" s="606"/>
      <c r="M23" s="607"/>
      <c r="N23" s="608"/>
      <c r="O23" s="609" t="str">
        <f t="shared" ref="O23:O28" si="0">IF(OR(H23="",M23=""),"",H23/M23)</f>
        <v/>
      </c>
      <c r="P23" s="101" t="str">
        <f>IFERROR(IF(OR(N23="",F23="",G23="",O23=""),"",O23/IF(L23="1: &lt;1.000 Einwohner",Benchmarks!$F$2,IF(L23="2: 1.000 - 5.000 Einwohner",Benchmarks!$G$2,IF(L23="3: 5.001 - 10.000 Einwohner",Benchmarks!$H$2,IF(L23="4: 10.001 - 100.000 Einwohner",Benchmarks!$I$2,IF(L23="5: &gt;100.000 Einwohner",Benchmarks!$J$2,"K.A.")))))-1),"")</f>
        <v/>
      </c>
      <c r="S23" s="285" t="str">
        <f t="shared" ref="S23:S28" si="1">IFERROR(IF(_xlfn.NUMBERVALUE(P23)&gt;1000%,"Womöglich Fehler bei der Berichterstattung! Bitte nochmal kontrollieren!",""),"")</f>
        <v/>
      </c>
      <c r="U23">
        <v>7</v>
      </c>
      <c r="V23" s="278">
        <f>H23+K23</f>
        <v>0</v>
      </c>
      <c r="W23">
        <f>IF(H23&lt;&gt;"",1,0)</f>
        <v>0</v>
      </c>
      <c r="X23" t="b">
        <f>IF('Schritt 1 Allgemeine Angaben'!$D$6="Landkreis",TRUE,IF(AND(F23&lt;&gt;"",G23&lt;&gt;"",H23&lt;&gt;"",L23&lt;&gt;"",M23&lt;&gt;"",N23&lt;&gt;""),TRUE,FALSE))</f>
        <v>0</v>
      </c>
    </row>
    <row r="24" spans="3:24" x14ac:dyDescent="0.25">
      <c r="C24" s="424"/>
      <c r="D24" s="482" t="s">
        <v>118</v>
      </c>
      <c r="E24" s="422"/>
      <c r="F24" s="424"/>
      <c r="G24" s="61"/>
      <c r="H24" s="504"/>
      <c r="I24" s="497"/>
      <c r="J24" s="498"/>
      <c r="K24" s="426"/>
      <c r="L24" s="452"/>
      <c r="M24" s="503"/>
      <c r="N24" s="505"/>
      <c r="O24" s="115" t="str">
        <f t="shared" si="0"/>
        <v/>
      </c>
      <c r="P24" s="518" t="str">
        <f>IFERROR(IF(OR(N24="",F24="",G24="",O24=""),"",O24/IF(L24="1: &lt;1.000 Einwohner",Benchmarks!$F$2,IF(L24="2: 1.000 - 5.000 Einwohner",Benchmarks!$G$2,IF(L24="3: 5.001 - 10.000 Einwohner",Benchmarks!$H$2,IF(L24="4: 10.001 - 100.000 Einwohner",Benchmarks!$I$2,IF(L24="5: &gt;100.000 Einwohner",Benchmarks!$J$2,"K.A.")))))-1),"")</f>
        <v/>
      </c>
      <c r="S24" s="285" t="str">
        <f t="shared" si="1"/>
        <v/>
      </c>
      <c r="U24">
        <v>7</v>
      </c>
      <c r="V24" s="278">
        <f t="shared" ref="V24:V28" si="2">H24+K24</f>
        <v>0</v>
      </c>
      <c r="W24">
        <f t="shared" ref="W24:W29" si="3">IF(H24&lt;&gt;"",1,0)</f>
        <v>0</v>
      </c>
      <c r="X24" t="b">
        <f>IF('Schritt 1 Allgemeine Angaben'!$D$6="Landkreis",TRUE,IF(AND(F24&lt;&gt;"",G24&lt;&gt;"",H24&lt;&gt;"",L24&lt;&gt;"",M24&lt;&gt;"",N24&lt;&gt;""),TRUE,FALSE))</f>
        <v>0</v>
      </c>
    </row>
    <row r="25" spans="3:24" x14ac:dyDescent="0.25">
      <c r="C25" s="424"/>
      <c r="D25" s="482" t="s">
        <v>118</v>
      </c>
      <c r="E25" s="422"/>
      <c r="F25" s="424"/>
      <c r="G25" s="61"/>
      <c r="H25" s="504"/>
      <c r="I25" s="497"/>
      <c r="J25" s="498"/>
      <c r="K25" s="426"/>
      <c r="L25" s="452"/>
      <c r="M25" s="503"/>
      <c r="N25" s="505"/>
      <c r="O25" s="115" t="str">
        <f t="shared" si="0"/>
        <v/>
      </c>
      <c r="P25" s="518" t="str">
        <f>IFERROR(IF(OR(N25="",F25="",G25="",O25=""),"",O25/IF(L25="1: &lt;1.000 Einwohner",Benchmarks!$F$2,IF(L25="2: 1.000 - 5.000 Einwohner",Benchmarks!$G$2,IF(L25="3: 5.001 - 10.000 Einwohner",Benchmarks!$H$2,IF(L25="4: 10.001 - 100.000 Einwohner",Benchmarks!$I$2,IF(L25="5: &gt;100.000 Einwohner",Benchmarks!$J$2,"K.A.")))))-1),"")</f>
        <v/>
      </c>
      <c r="S25" s="285" t="str">
        <f t="shared" si="1"/>
        <v/>
      </c>
      <c r="U25">
        <v>7</v>
      </c>
      <c r="V25" s="278">
        <f t="shared" si="2"/>
        <v>0</v>
      </c>
      <c r="W25">
        <f t="shared" si="3"/>
        <v>0</v>
      </c>
      <c r="X25" t="b">
        <f>IF('Schritt 1 Allgemeine Angaben'!$D$6="Landkreis",TRUE,IF(AND(F25&lt;&gt;"",G25&lt;&gt;"",H25&lt;&gt;"",L25&lt;&gt;"",M25&lt;&gt;"",N25&lt;&gt;""),TRUE,FALSE))</f>
        <v>0</v>
      </c>
    </row>
    <row r="26" spans="3:24" x14ac:dyDescent="0.25">
      <c r="C26" s="424"/>
      <c r="D26" s="482" t="s">
        <v>118</v>
      </c>
      <c r="E26" s="422"/>
      <c r="F26" s="424"/>
      <c r="G26" s="61"/>
      <c r="H26" s="504"/>
      <c r="I26" s="497"/>
      <c r="J26" s="498"/>
      <c r="K26" s="426"/>
      <c r="L26" s="452"/>
      <c r="M26" s="503"/>
      <c r="N26" s="505"/>
      <c r="O26" s="115" t="str">
        <f t="shared" si="0"/>
        <v/>
      </c>
      <c r="P26" s="67" t="str">
        <f>IFERROR(IF(OR(N26="",F26="",G26="",O26=""),"",O26/IF(L26="1: &lt;1.000 Einwohner",Benchmarks!$F$2,IF(L26="2: 1.000 - 5.000 Einwohner",Benchmarks!$G$2,IF(L26="3: 5.001 - 10.000 Einwohner",Benchmarks!$H$2,IF(L26="4: 10.001 - 100.000 Einwohner",Benchmarks!$I$2,IF(L26="5: &gt;100.000 Einwohner",Benchmarks!$J$2,"K.A.")))))-1),"")</f>
        <v/>
      </c>
      <c r="S26" s="285" t="str">
        <f t="shared" si="1"/>
        <v/>
      </c>
      <c r="U26">
        <v>7</v>
      </c>
      <c r="V26" s="278">
        <f t="shared" si="2"/>
        <v>0</v>
      </c>
      <c r="W26">
        <f t="shared" si="3"/>
        <v>0</v>
      </c>
      <c r="X26" t="b">
        <f>IF('Schritt 1 Allgemeine Angaben'!$D$6="Landkreis",TRUE,IF(AND(F26&lt;&gt;"",G26&lt;&gt;"",H26&lt;&gt;"",L26&lt;&gt;"",M26&lt;&gt;"",N26&lt;&gt;""),TRUE,FALSE))</f>
        <v>0</v>
      </c>
    </row>
    <row r="27" spans="3:24" x14ac:dyDescent="0.25">
      <c r="C27" s="424"/>
      <c r="D27" s="482" t="s">
        <v>118</v>
      </c>
      <c r="E27" s="422"/>
      <c r="F27" s="424"/>
      <c r="G27" s="61"/>
      <c r="H27" s="504"/>
      <c r="I27" s="497"/>
      <c r="J27" s="498"/>
      <c r="K27" s="426"/>
      <c r="L27" s="452"/>
      <c r="M27" s="503"/>
      <c r="N27" s="505"/>
      <c r="O27" s="115" t="str">
        <f t="shared" si="0"/>
        <v/>
      </c>
      <c r="P27" s="67" t="str">
        <f>IFERROR(IF(OR(N27="",F27="",G27="",O27=""),"",O27/IF(L27="1: &lt;1.000 Einwohner",Benchmarks!$F$2,IF(L27="2: 1.000 - 5.000 Einwohner",Benchmarks!$G$2,IF(L27="3: 5.001 - 10.000 Einwohner",Benchmarks!$H$2,IF(L27="4: 10.001 - 100.000 Einwohner",Benchmarks!$I$2,IF(L27="5: &gt;100.000 Einwohner",Benchmarks!$J$2,"K.A.")))))-1),"")</f>
        <v/>
      </c>
      <c r="S27" s="285" t="str">
        <f t="shared" si="1"/>
        <v/>
      </c>
      <c r="U27">
        <v>7</v>
      </c>
      <c r="V27" s="278">
        <f t="shared" si="2"/>
        <v>0</v>
      </c>
      <c r="W27">
        <f t="shared" si="3"/>
        <v>0</v>
      </c>
      <c r="X27" t="b">
        <f>IF('Schritt 1 Allgemeine Angaben'!$D$6="Landkreis",TRUE,IF(AND(F27&lt;&gt;"",G27&lt;&gt;"",H27&lt;&gt;"",L27&lt;&gt;"",M27&lt;&gt;"",N27&lt;&gt;""),TRUE,FALSE))</f>
        <v>0</v>
      </c>
    </row>
    <row r="28" spans="3:24" x14ac:dyDescent="0.25">
      <c r="C28" s="424"/>
      <c r="D28" s="482" t="s">
        <v>118</v>
      </c>
      <c r="E28" s="422"/>
      <c r="F28" s="424"/>
      <c r="G28" s="61"/>
      <c r="H28" s="504"/>
      <c r="I28" s="497"/>
      <c r="J28" s="498"/>
      <c r="K28" s="426"/>
      <c r="L28" s="452"/>
      <c r="M28" s="503"/>
      <c r="N28" s="505"/>
      <c r="O28" s="115" t="str">
        <f t="shared" si="0"/>
        <v/>
      </c>
      <c r="P28" s="67" t="str">
        <f>IFERROR(IF(OR(N28="",F28="",G28="",O28=""),"",O28/IF(L28="1: &lt;1.000 Einwohner",Benchmarks!$F$2,IF(L28="2: 1.000 - 5.000 Einwohner",Benchmarks!$G$2,IF(L28="3: 5.001 - 10.000 Einwohner",Benchmarks!$H$2,IF(L28="4: 10.001 - 100.000 Einwohner",Benchmarks!$I$2,IF(L28="5: &gt;100.000 Einwohner",Benchmarks!$J$2,"K.A.")))))-1),"")</f>
        <v/>
      </c>
      <c r="S28" s="285" t="str">
        <f t="shared" si="1"/>
        <v/>
      </c>
      <c r="U28">
        <v>7</v>
      </c>
      <c r="V28" s="278">
        <f t="shared" si="2"/>
        <v>0</v>
      </c>
      <c r="W28">
        <f t="shared" si="3"/>
        <v>0</v>
      </c>
      <c r="X28" t="b">
        <f>IF('Schritt 1 Allgemeine Angaben'!$D$6="Landkreis",TRUE,IF(AND(F28&lt;&gt;"",G28&lt;&gt;"",H28&lt;&gt;"",L28&lt;&gt;"",M28&lt;&gt;"",N28&lt;&gt;""),TRUE,FALSE))</f>
        <v>0</v>
      </c>
    </row>
    <row r="29" spans="3:24" ht="31.5" customHeight="1" thickBot="1" x14ac:dyDescent="0.3">
      <c r="C29" s="484" t="s">
        <v>2004</v>
      </c>
      <c r="D29" s="483" t="s">
        <v>120</v>
      </c>
      <c r="E29" s="423"/>
      <c r="F29" s="428"/>
      <c r="G29" s="107"/>
      <c r="H29" s="583"/>
      <c r="I29" s="499"/>
      <c r="J29" s="500"/>
      <c r="K29" s="427"/>
      <c r="L29" s="419"/>
      <c r="M29" s="298"/>
      <c r="N29" s="506"/>
      <c r="O29" s="507" t="str">
        <f>IF(OR(S29="",N29=""),"",S29/N29)</f>
        <v/>
      </c>
      <c r="P29" s="508" t="str">
        <f>IFERROR(IF(OR(N29="",F29="",G29="",O29=""),"",O29/IF(L29="1: &lt;1.000 Einwohner",Benchmarks!$F$2,IF(L29="2: 1.000 - 5.000 Einwohner",Benchmarks!$G$2,IF(L29="3: 5.001 - 10.000 Einwohner",Benchmarks!$H$2,IF(L29="4: 10.001 - 100.000 Einwohner",Benchmarks!$I$2,IF(L29="5: &gt;100.000 Einwohner",Benchmarks!$J$2,"K.A.")))))-1),"")</f>
        <v/>
      </c>
      <c r="S29" s="234"/>
      <c r="V29">
        <f t="shared" ref="V29" si="4">IFERROR((H29/(G29-F29+1)*365),"")</f>
        <v>0</v>
      </c>
      <c r="W29">
        <f t="shared" si="3"/>
        <v>0</v>
      </c>
    </row>
    <row r="30" spans="3:24" ht="15.75" thickBot="1" x14ac:dyDescent="0.3">
      <c r="S30">
        <f>COUNTIFS(S9:S29,"Womöglich Fehler bei der Berichterstattung! Bitte nochmal kontrollieren!")</f>
        <v>0</v>
      </c>
      <c r="V30" t="str">
        <f>IFERROR((H30/(G30-F30)*364),"")</f>
        <v/>
      </c>
      <c r="X30" s="189" t="b">
        <f>IF(OR(X23=TRUE,X24=TRUE,X25=TRUE,X26=TRUE,X27=TRUE,X28=TRUE),TRUE,FALSE)</f>
        <v>0</v>
      </c>
    </row>
    <row r="31" spans="3:24" ht="15.75" thickTop="1" x14ac:dyDescent="0.25"/>
  </sheetData>
  <sheetProtection sheet="1" scenarios="1"/>
  <mergeCells count="32">
    <mergeCell ref="I21:J21"/>
    <mergeCell ref="X21:X22"/>
    <mergeCell ref="Y7:Y8"/>
    <mergeCell ref="T12:V13"/>
    <mergeCell ref="T18:V19"/>
    <mergeCell ref="V7:V8"/>
    <mergeCell ref="U7:U8"/>
    <mergeCell ref="X7:X8"/>
    <mergeCell ref="X14:X15"/>
    <mergeCell ref="I14:J14"/>
    <mergeCell ref="F12:P12"/>
    <mergeCell ref="F7:G7"/>
    <mergeCell ref="F11:M11"/>
    <mergeCell ref="V21:V22"/>
    <mergeCell ref="V14:V15"/>
    <mergeCell ref="I7:J7"/>
    <mergeCell ref="F4:M4"/>
    <mergeCell ref="F5:Q5"/>
    <mergeCell ref="F6:Q6"/>
    <mergeCell ref="C3:L3"/>
    <mergeCell ref="U21:U22"/>
    <mergeCell ref="L21:L22"/>
    <mergeCell ref="F21:G21"/>
    <mergeCell ref="G13:O13"/>
    <mergeCell ref="F18:M18"/>
    <mergeCell ref="F14:G14"/>
    <mergeCell ref="F19:O19"/>
    <mergeCell ref="F20:O20"/>
    <mergeCell ref="C7:C8"/>
    <mergeCell ref="D7:D8"/>
    <mergeCell ref="T4:V5"/>
    <mergeCell ref="U14:U15"/>
  </mergeCells>
  <phoneticPr fontId="10" type="noConversion"/>
  <conditionalFormatting sqref="G16">
    <cfRule type="expression" dxfId="52" priority="104">
      <formula>G16&lt;=F16</formula>
    </cfRule>
  </conditionalFormatting>
  <conditionalFormatting sqref="R9">
    <cfRule type="cellIs" dxfId="51" priority="111" operator="between">
      <formula>0.15</formula>
      <formula>-0.15</formula>
    </cfRule>
    <cfRule type="cellIs" dxfId="50" priority="112" operator="lessThanOrEqual">
      <formula>-0.15</formula>
    </cfRule>
    <cfRule type="cellIs" dxfId="49" priority="113" operator="greaterThanOrEqual">
      <formula>0.15</formula>
    </cfRule>
  </conditionalFormatting>
  <conditionalFormatting sqref="P16">
    <cfRule type="cellIs" dxfId="48" priority="105" operator="lessThanOrEqual">
      <formula>-0.15</formula>
    </cfRule>
    <cfRule type="cellIs" dxfId="47" priority="106" operator="between">
      <formula>0</formula>
      <formula>-0.15</formula>
    </cfRule>
    <cfRule type="cellIs" dxfId="46" priority="107" operator="greaterThanOrEqual">
      <formula>0</formula>
    </cfRule>
  </conditionalFormatting>
  <conditionalFormatting sqref="G23 G29">
    <cfRule type="expression" dxfId="45" priority="99">
      <formula>"Y7&lt;=x7"</formula>
    </cfRule>
  </conditionalFormatting>
  <conditionalFormatting sqref="P23:P29">
    <cfRule type="cellIs" dxfId="44" priority="100" operator="between">
      <formula>0.15</formula>
      <formula>-0.15</formula>
    </cfRule>
    <cfRule type="cellIs" dxfId="43" priority="101" operator="lessThanOrEqual">
      <formula>-0.15</formula>
    </cfRule>
    <cfRule type="cellIs" dxfId="42" priority="102" operator="greaterThanOrEqual">
      <formula>0.15</formula>
    </cfRule>
  </conditionalFormatting>
  <conditionalFormatting sqref="S7:S8">
    <cfRule type="expression" dxfId="41" priority="96">
      <formula>$S$7="Warnung"</formula>
    </cfRule>
  </conditionalFormatting>
  <conditionalFormatting sqref="F24:H28 L24:N28">
    <cfRule type="expression" dxfId="40" priority="3">
      <formula>$C24&lt;&gt;""</formula>
    </cfRule>
  </conditionalFormatting>
  <conditionalFormatting sqref="F23:H28 L23:N28 F9:H9 F16:H16 L9 L16:M16 N11 N4 N18 C23">
    <cfRule type="expression" dxfId="39" priority="2">
      <formula>C4&lt;&gt;""</formula>
    </cfRule>
  </conditionalFormatting>
  <dataValidations count="18">
    <dataValidation allowBlank="1" showErrorMessage="1" promptTitle="Vorauswahl" prompt="Kann überschrieben werden" sqref="C9" xr:uid="{27D908F5-372F-468C-8229-E3EBE85372EE}"/>
    <dataValidation type="decimal" allowBlank="1" showInputMessage="1" showErrorMessage="1" error="nur realistische positive Zahlen als Eingabe möglich" promptTitle="Beleuchtete Straßenlänge" prompt="Ein Schätzwert genügt" sqref="L9" xr:uid="{7682BF7C-658E-4621-8AFD-3C8EEB444A22}">
      <formula1>0</formula1>
      <formula2>10000</formula2>
    </dataValidation>
    <dataValidation type="decimal" allowBlank="1" showInputMessage="1" showErrorMessage="1" sqref="D4 N4 N11 N18 D11 D18" xr:uid="{7EA07188-BD5F-4A59-B64D-9FD2CE050F75}">
      <formula1>0</formula1>
      <formula2>1000</formula2>
    </dataValidation>
    <dataValidation type="whole" operator="greaterThanOrEqual" allowBlank="1" showInputMessage="1" showErrorMessage="1" error="nur positive Zahlen &gt; 0 als Eingabe möglich" sqref="L16" xr:uid="{C8D60242-2B83-4767-99E8-8C8C5DF50C70}">
      <formula1>0</formula1>
    </dataValidation>
    <dataValidation allowBlank="1" showInputMessage="1" showErrorMessage="1" promptTitle="Formelerläuterung" prompt="E steht für die Anzahl der versorgten Einwohner._x000a_" sqref="N15:P15 O22" xr:uid="{5C4B4C1B-F286-42E7-B952-E98AAE0359DC}"/>
    <dataValidation allowBlank="1" showErrorMessage="1" promptTitle="Formelerläuterung" prompt="E steht für die Anzahl der versorgten Einwohner._x000a_" sqref="P22" xr:uid="{723C6C09-50C5-4090-8554-31BB15C2361D}"/>
    <dataValidation allowBlank="1" showInputMessage="1" showErrorMessage="1" prompt="Kann überschrieben werden" sqref="C29" xr:uid="{FDF43502-205C-4618-880E-6BB2621116CA}"/>
    <dataValidation type="list" allowBlank="1" showInputMessage="1" showErrorMessage="1" sqref="L23:L28" xr:uid="{25EA16BE-034F-4E8E-85D7-95DF66774FCB}">
      <formula1>GKKlär15</formula1>
    </dataValidation>
    <dataValidation allowBlank="1" showInputMessage="1" showErrorMessage="1" prompt="Hierzu zählen Brunnen, Filteranlagen, Pumpstationen, ect._x000a_Für Details siehe FAQs_x000a_" sqref="C16" xr:uid="{8714CCB7-7A2C-4AA9-8C02-4CD598FF7C29}"/>
    <dataValidation type="decimal" operator="greaterThan" allowBlank="1" showInputMessage="1" showErrorMessage="1" error="nur positive Zahlen &gt; 0 als Eingabe möglich" promptTitle="Abgabemenge" prompt="Hier bitte die Wasserabgabemenge eintragen" sqref="M16" xr:uid="{B7840C1A-35DC-49DD-99F8-708D463C1141}">
      <formula1>0</formula1>
    </dataValidation>
    <dataValidation type="whole" operator="greaterThan" allowBlank="1" showInputMessage="1" showErrorMessage="1" sqref="M9 M23:N28" xr:uid="{4CDE43F4-BCD1-4552-AFD1-101BF1D1DC48}">
      <formula1>0</formula1>
    </dataValidation>
    <dataValidation type="decimal" allowBlank="1" showInputMessage="1" showErrorMessage="1" sqref="N9" xr:uid="{9D48B196-922A-492F-AACE-501D5392B1D4}">
      <formula1>0</formula1>
      <formula2>100</formula2>
    </dataValidation>
    <dataValidation type="decimal" allowBlank="1" showInputMessage="1" showErrorMessage="1" error="nur positive Zahlen als Eingabe möglich" sqref="K23:K28 K16 K9 H16 H9" xr:uid="{B50AAAD8-F170-432D-BDA8-02F03DC9533F}">
      <formula1>0</formula1>
      <formula2>99999999999</formula2>
    </dataValidation>
    <dataValidation type="date" allowBlank="1" showInputMessage="1" showErrorMessage="1" sqref="F9 F16 F23:F29 I23:I29 I16 I9" xr:uid="{164C914E-8DF0-4764-B089-47C0027A76AB}">
      <formula1>43831</formula1>
      <formula2>44742</formula2>
    </dataValidation>
    <dataValidation type="date" allowBlank="1" showInputMessage="1" showErrorMessage="1" sqref="G9 G16 G23:G29 J23:J29 J16 J9" xr:uid="{C27A1471-508B-4E05-9A92-A5EDAA7849A1}">
      <formula1>44165</formula1>
      <formula2>45107</formula2>
    </dataValidation>
    <dataValidation type="whole" allowBlank="1" showInputMessage="1" showErrorMessage="1" sqref="H23:H29" xr:uid="{23CF2CA8-6B0A-414E-AA4E-D7C4C0D992AA}">
      <formula1>1</formula1>
      <formula2>100000000</formula2>
    </dataValidation>
    <dataValidation allowBlank="1" showInputMessage="1" showErrorMessage="1" prompt="mindestens 1x Kläranlage eingeben" sqref="C23" xr:uid="{32C0C2C1-AFBF-47EA-A865-2539B63B375E}"/>
    <dataValidation allowBlank="1" showInputMessage="1" showErrorMessage="1" prompt="Name der Kläranlage" sqref="C24:C28" xr:uid="{8414E4FA-A960-4727-9D27-9D133C8B1B3F}"/>
  </dataValidations>
  <pageMargins left="0.7" right="0.7" top="0.78740157499999996" bottom="0.78740157499999996" header="0.3" footer="0.3"/>
  <pageSetup paperSize="9" orientation="portrait" verticalDpi="3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B9E54EF6-689F-41B1-9F57-58449953FB16}">
            <xm:f>'Schritt 1 Allgemeine Angaben'!$D$6&lt;&gt;"Landkreis"</xm:f>
            <x14:dxf>
              <fill>
                <patternFill>
                  <bgColor rgb="FFD9D78D"/>
                </patternFill>
              </fill>
            </x14:dxf>
          </x14:cfRule>
          <xm:sqref>E9 E16 E23:E29 F29:K29 N29 M9:N9 I9:K9 I16:K16 I23:K28</xm:sqref>
        </x14:conditionalFormatting>
        <x14:conditionalFormatting xmlns:xm="http://schemas.microsoft.com/office/excel/2006/main">
          <x14:cfRule type="expression" priority="30" id="{8C31F927-BB98-4672-92FB-B6E1B085C598}">
            <xm:f>'Schritt 1 Allgemeine Angaben'!$D$6&lt;&gt;"Landkreis"</xm:f>
            <x14:dxf>
              <fill>
                <patternFill>
                  <bgColor theme="5" tint="0.39994506668294322"/>
                </patternFill>
              </fill>
            </x14:dxf>
          </x14:cfRule>
          <xm:sqref>N4 F9:H9 N11 L9 L16:M16 F23:H23 L23:N23 N18 F16:H16 C23</xm:sqref>
        </x14:conditionalFormatting>
        <x14:conditionalFormatting xmlns:xm="http://schemas.microsoft.com/office/excel/2006/main">
          <x14:cfRule type="expression" priority="4" id="{729A2DE6-A38F-40CF-A081-33D1E1307FA4}">
            <xm:f>'Schritt 1 Allgemeine Angaben'!$D$6&lt;&gt;"Landkreis"</xm:f>
            <x14:dxf>
              <fill>
                <patternFill>
                  <bgColor theme="7" tint="0.59996337778862885"/>
                </patternFill>
              </fill>
            </x14:dxf>
          </x14:cfRule>
          <xm:sqref>C24:C28 F24:H28 L24:N28</xm:sqref>
        </x14:conditionalFormatting>
        <x14:conditionalFormatting xmlns:xm="http://schemas.microsoft.com/office/excel/2006/main">
          <x14:cfRule type="expression" priority="1" id="{0FD714AA-1EA2-4547-9515-D2B66083611B}">
            <xm:f>'Schritt 1 Allgemeine Angaben'!$D$6&lt;&gt;"Landkreis"</xm:f>
            <x14:dxf>
              <fill>
                <patternFill>
                  <bgColor rgb="FFD9D78D"/>
                </patternFill>
              </fill>
            </x14:dxf>
          </x14:cfRule>
          <xm:sqref>C29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48643-8455-4077-8865-829833B45B3D}">
  <sheetPr>
    <tabColor rgb="FF002060"/>
  </sheetPr>
  <dimension ref="A1:N151"/>
  <sheetViews>
    <sheetView showGridLines="0" zoomScale="90" zoomScaleNormal="90" workbookViewId="0">
      <selection activeCell="E23" sqref="E23:F23"/>
    </sheetView>
  </sheetViews>
  <sheetFormatPr baseColWidth="10" defaultColWidth="10.7109375" defaultRowHeight="15" x14ac:dyDescent="0.25"/>
  <cols>
    <col min="1" max="1" width="40.7109375" customWidth="1"/>
    <col min="2" max="2" width="6.140625" customWidth="1"/>
    <col min="3" max="3" width="3.5703125" customWidth="1"/>
    <col min="4" max="4" width="1.28515625" customWidth="1"/>
    <col min="5" max="5" width="25.42578125" customWidth="1"/>
    <col min="6" max="6" width="21.5703125" customWidth="1"/>
    <col min="7" max="7" width="12" bestFit="1" customWidth="1"/>
    <col min="8" max="8" width="36.28515625" customWidth="1"/>
    <col min="9" max="9" width="15.5703125" customWidth="1"/>
    <col min="10" max="10" width="16.5703125" customWidth="1"/>
    <col min="11" max="11" width="16.140625" customWidth="1"/>
    <col min="12" max="12" width="21.7109375" customWidth="1"/>
    <col min="13" max="13" width="20.5703125" customWidth="1"/>
    <col min="14" max="14" width="20.5703125" hidden="1" customWidth="1"/>
  </cols>
  <sheetData>
    <row r="1" spans="1:8" x14ac:dyDescent="0.25">
      <c r="A1" s="282"/>
    </row>
    <row r="2" spans="1:8" ht="9" customHeight="1" x14ac:dyDescent="0.25"/>
    <row r="3" spans="1:8" ht="15.75" x14ac:dyDescent="0.25">
      <c r="E3" s="308" t="s">
        <v>1889</v>
      </c>
    </row>
    <row r="4" spans="1:8" ht="15.75" thickBot="1" x14ac:dyDescent="0.3"/>
    <row r="5" spans="1:8" ht="22.5" customHeight="1" x14ac:dyDescent="0.3">
      <c r="E5" s="759" t="s">
        <v>1678</v>
      </c>
      <c r="F5" s="760"/>
      <c r="G5" s="760"/>
      <c r="H5" s="761"/>
    </row>
    <row r="6" spans="1:8" x14ac:dyDescent="0.25">
      <c r="E6" s="186" t="s">
        <v>139</v>
      </c>
      <c r="F6" s="187"/>
      <c r="G6" s="184" t="s">
        <v>140</v>
      </c>
      <c r="H6" s="185" t="s">
        <v>1998</v>
      </c>
    </row>
    <row r="7" spans="1:8" x14ac:dyDescent="0.25">
      <c r="E7" s="225" t="s">
        <v>1665</v>
      </c>
      <c r="F7" s="216"/>
      <c r="G7" s="226" t="b">
        <f>IF(AND('Schritt 1 Allgemeine Angaben'!D4&lt;&gt;"",'Schritt 1 Allgemeine Angaben'!D7&lt;&gt;""),TRUE,FALSE)</f>
        <v>0</v>
      </c>
      <c r="H7" s="288" t="s">
        <v>1666</v>
      </c>
    </row>
    <row r="8" spans="1:8" x14ac:dyDescent="0.25">
      <c r="E8" s="126" t="s">
        <v>141</v>
      </c>
      <c r="G8" s="181" t="b">
        <f>IF('Schritt 2a Wärmeverbr. Kat. 1-4'!$Z$10=TRUE,TRUE,FALSE)</f>
        <v>1</v>
      </c>
      <c r="H8" s="289" t="s">
        <v>142</v>
      </c>
    </row>
    <row r="9" spans="1:8" x14ac:dyDescent="0.25">
      <c r="E9" s="126" t="s">
        <v>2020</v>
      </c>
      <c r="G9" s="181" t="b">
        <f>IF('Schritt 3 Verbrauch Kat. 5-7'!$X$9=TRUE,TRUE,FALSE)</f>
        <v>0</v>
      </c>
      <c r="H9" s="289" t="s">
        <v>143</v>
      </c>
    </row>
    <row r="10" spans="1:8" x14ac:dyDescent="0.25">
      <c r="E10" s="126" t="s">
        <v>2018</v>
      </c>
      <c r="G10" s="181" t="b">
        <f>IF('Schritt 3 Verbrauch Kat. 5-7'!$X$16=TRUE,TRUE,FALSE)</f>
        <v>0</v>
      </c>
      <c r="H10" s="289" t="s">
        <v>143</v>
      </c>
    </row>
    <row r="11" spans="1:8" ht="15.75" customHeight="1" x14ac:dyDescent="0.25">
      <c r="E11" s="126" t="s">
        <v>2019</v>
      </c>
      <c r="G11" s="181" t="b">
        <f>IF('Schritt 3 Verbrauch Kat. 5-7'!$X$30=TRUE,TRUE,FALSE)</f>
        <v>0</v>
      </c>
      <c r="H11" s="289" t="s">
        <v>143</v>
      </c>
    </row>
    <row r="12" spans="1:8" x14ac:dyDescent="0.25">
      <c r="E12" s="126" t="s">
        <v>1997</v>
      </c>
      <c r="G12" s="181" t="b">
        <f>IF(AND('Schritt 1 Allgemeine Angaben'!D15&lt;&gt;"",'Schritt 2a Wärmeverbr. Kat. 1-4'!D5&lt;&gt;"",'Schritt 2a Wärmeverbr. Kat. 1-4'!G5&lt;&gt;"",'Schritt 2a Wärmeverbr. Kat. 1-4'!M5&lt;&gt;"",'Schritt 2b Stromverbr. Kat. 1-4'!G5&lt;&gt;"",'Schritt 2b Stromverbr. Kat. 1-4'!L5&lt;&gt;"",'Schritt 3 Verbrauch Kat. 5-7'!Y9=TRUE),TRUE,FALSE)</f>
        <v>0</v>
      </c>
      <c r="H12" s="127" t="s">
        <v>144</v>
      </c>
    </row>
    <row r="13" spans="1:8" ht="33" customHeight="1" thickBot="1" x14ac:dyDescent="0.3">
      <c r="E13" s="294" t="s">
        <v>2021</v>
      </c>
      <c r="F13" s="284"/>
      <c r="G13" s="287" t="str">
        <f>IF(OR('Schritt 2a Wärmeverbr. Kat. 1-4'!AB505&gt;0,'Schritt 2b Stromverbr. Kat. 1-4'!R505&gt;0,'Schritt 3 Verbrauch Kat. 5-7'!S30&gt;0),"Ja","Nein")</f>
        <v>Nein</v>
      </c>
      <c r="H13" s="295" t="s">
        <v>1999</v>
      </c>
    </row>
    <row r="14" spans="1:8" ht="20.25" customHeight="1" thickBot="1" x14ac:dyDescent="0.3">
      <c r="E14" s="636" t="s">
        <v>2017</v>
      </c>
      <c r="G14" s="196"/>
    </row>
    <row r="15" spans="1:8" ht="21" customHeight="1" x14ac:dyDescent="0.3">
      <c r="E15" s="632" t="s">
        <v>2006</v>
      </c>
      <c r="F15" s="633"/>
      <c r="G15" s="634"/>
      <c r="H15" s="635"/>
    </row>
    <row r="16" spans="1:8" ht="31.5" customHeight="1" x14ac:dyDescent="0.25">
      <c r="E16" s="754" t="s">
        <v>2005</v>
      </c>
      <c r="F16" s="755"/>
      <c r="G16" s="439" t="s">
        <v>138</v>
      </c>
      <c r="H16" s="309" t="s">
        <v>142</v>
      </c>
    </row>
    <row r="17" spans="5:8" x14ac:dyDescent="0.25">
      <c r="E17" s="771" t="s">
        <v>1923</v>
      </c>
      <c r="F17" s="772"/>
      <c r="G17" s="777" t="s">
        <v>138</v>
      </c>
      <c r="H17" s="780" t="s">
        <v>1668</v>
      </c>
    </row>
    <row r="18" spans="5:8" x14ac:dyDescent="0.25">
      <c r="E18" s="771"/>
      <c r="F18" s="772"/>
      <c r="G18" s="777"/>
      <c r="H18" s="780"/>
    </row>
    <row r="19" spans="5:8" ht="15" customHeight="1" x14ac:dyDescent="0.25">
      <c r="E19" s="775" t="s">
        <v>1667</v>
      </c>
      <c r="F19" s="776"/>
      <c r="G19" s="777" t="s">
        <v>138</v>
      </c>
      <c r="H19" s="780" t="s">
        <v>142</v>
      </c>
    </row>
    <row r="20" spans="5:8" ht="15.75" customHeight="1" x14ac:dyDescent="0.25">
      <c r="E20" s="775"/>
      <c r="F20" s="776"/>
      <c r="G20" s="777"/>
      <c r="H20" s="780"/>
    </row>
    <row r="21" spans="5:8" x14ac:dyDescent="0.25">
      <c r="E21" s="773" t="s">
        <v>2023</v>
      </c>
      <c r="F21" s="774"/>
      <c r="G21" s="777" t="s">
        <v>138</v>
      </c>
      <c r="H21" s="780" t="s">
        <v>142</v>
      </c>
    </row>
    <row r="22" spans="5:8" x14ac:dyDescent="0.25">
      <c r="E22" s="773"/>
      <c r="F22" s="774"/>
      <c r="G22" s="777"/>
      <c r="H22" s="780"/>
    </row>
    <row r="23" spans="5:8" ht="31.5" customHeight="1" x14ac:dyDescent="0.25">
      <c r="E23" s="778" t="s">
        <v>2024</v>
      </c>
      <c r="F23" s="779"/>
      <c r="G23" s="439" t="s">
        <v>138</v>
      </c>
      <c r="H23" s="309" t="s">
        <v>142</v>
      </c>
    </row>
    <row r="24" spans="5:8" ht="28.5" customHeight="1" x14ac:dyDescent="0.25">
      <c r="E24" s="306" t="s">
        <v>1680</v>
      </c>
      <c r="F24" s="232"/>
      <c r="G24" s="439" t="s">
        <v>138</v>
      </c>
      <c r="H24" s="309" t="s">
        <v>144</v>
      </c>
    </row>
    <row r="25" spans="5:8" ht="28.5" customHeight="1" thickBot="1" x14ac:dyDescent="0.3">
      <c r="E25" s="307" t="s">
        <v>1679</v>
      </c>
      <c r="F25" s="233"/>
      <c r="G25" s="440" t="s">
        <v>138</v>
      </c>
      <c r="H25" s="310"/>
    </row>
    <row r="26" spans="5:8" ht="6" customHeight="1" x14ac:dyDescent="0.25">
      <c r="E26" s="416"/>
      <c r="G26" s="418"/>
      <c r="H26" s="417"/>
    </row>
    <row r="27" spans="5:8" ht="6" customHeight="1" x14ac:dyDescent="0.25"/>
    <row r="28" spans="5:8" ht="18" customHeight="1" x14ac:dyDescent="0.25"/>
    <row r="36" spans="5:8" x14ac:dyDescent="0.25">
      <c r="E36" s="756" t="s">
        <v>1818</v>
      </c>
      <c r="F36" s="756"/>
      <c r="G36" s="218" t="s">
        <v>145</v>
      </c>
    </row>
    <row r="38" spans="5:8" x14ac:dyDescent="0.25">
      <c r="E38" s="296" t="s">
        <v>1817</v>
      </c>
    </row>
    <row r="40" spans="5:8" ht="9.75" customHeight="1" thickBot="1" x14ac:dyDescent="0.3"/>
    <row r="41" spans="5:8" ht="19.5" thickBot="1" x14ac:dyDescent="0.3">
      <c r="E41" s="768" t="s">
        <v>146</v>
      </c>
      <c r="F41" s="769"/>
      <c r="G41" s="769"/>
      <c r="H41" s="770"/>
    </row>
    <row r="42" spans="5:8" x14ac:dyDescent="0.25">
      <c r="E42" s="539" t="s">
        <v>2</v>
      </c>
      <c r="F42" s="762" t="s">
        <v>3</v>
      </c>
      <c r="G42" s="763"/>
      <c r="H42" s="764"/>
    </row>
    <row r="43" spans="5:8" x14ac:dyDescent="0.25">
      <c r="E43" s="540" t="s">
        <v>147</v>
      </c>
      <c r="F43" s="765" t="str">
        <f>IF('Schritt 1 Allgemeine Angaben'!D4&lt;&gt;"",'Schritt 1 Allgemeine Angaben'!D4,"")</f>
        <v/>
      </c>
      <c r="G43" s="766"/>
      <c r="H43" s="767"/>
    </row>
    <row r="44" spans="5:8" x14ac:dyDescent="0.25">
      <c r="E44" s="540" t="s">
        <v>7</v>
      </c>
      <c r="F44" s="765" t="str">
        <f>IF('Schritt 1 Allgemeine Angaben'!D5&lt;&gt;"",'Schritt 1 Allgemeine Angaben'!D5,"")</f>
        <v/>
      </c>
      <c r="G44" s="766"/>
      <c r="H44" s="767"/>
    </row>
    <row r="45" spans="5:8" x14ac:dyDescent="0.25">
      <c r="E45" s="540" t="s">
        <v>10</v>
      </c>
      <c r="F45" s="765" t="str">
        <f>'Schritt 1 Allgemeine Angaben'!D6</f>
        <v/>
      </c>
      <c r="G45" s="766"/>
      <c r="H45" s="767"/>
    </row>
    <row r="46" spans="5:8" ht="15.75" customHeight="1" x14ac:dyDescent="0.25">
      <c r="E46" s="540" t="s">
        <v>148</v>
      </c>
      <c r="F46" s="765" t="str">
        <f>IFERROR(VLOOKUP('Schritt 1 Allgemeine Angaben'!$D$4,'Drop-Down'!$T$2:$U$1147,2,FALSE),"")</f>
        <v/>
      </c>
      <c r="G46" s="766"/>
      <c r="H46" s="767"/>
    </row>
    <row r="47" spans="5:8" x14ac:dyDescent="0.25">
      <c r="E47" s="540" t="s">
        <v>12</v>
      </c>
      <c r="F47" s="765" t="str">
        <f>IF('Schritt 1 Allgemeine Angaben'!D7&lt;&gt;"",'Schritt 1 Allgemeine Angaben'!D7,"")</f>
        <v/>
      </c>
      <c r="G47" s="766"/>
      <c r="H47" s="767"/>
    </row>
    <row r="48" spans="5:8" ht="15.75" thickBot="1" x14ac:dyDescent="0.3">
      <c r="E48" s="541" t="s">
        <v>149</v>
      </c>
      <c r="F48" s="800" t="str">
        <f>IF('Schritt 1 Allgemeine Angaben'!D8&lt;&gt;"",'Schritt 1 Allgemeine Angaben'!D8,"")</f>
        <v/>
      </c>
      <c r="G48" s="801"/>
      <c r="H48" s="802"/>
    </row>
    <row r="49" spans="5:14" ht="15.75" thickBot="1" x14ac:dyDescent="0.3">
      <c r="E49" s="542" t="s">
        <v>15</v>
      </c>
      <c r="F49" s="803">
        <f>IF('Schritt 1 Allgemeine Angaben'!D9&lt;&gt;"",'Schritt 1 Allgemeine Angaben'!D9,"")</f>
        <v>2022</v>
      </c>
      <c r="G49" s="804"/>
      <c r="H49" s="805"/>
    </row>
    <row r="50" spans="5:14" ht="15.75" thickBot="1" x14ac:dyDescent="0.3"/>
    <row r="51" spans="5:14" x14ac:dyDescent="0.25">
      <c r="E51" s="792" t="s">
        <v>150</v>
      </c>
      <c r="F51" s="793"/>
      <c r="G51" s="794"/>
      <c r="H51" s="227">
        <f>COUNTA('Schritt 2a Wärmeverbr. Kat. 1-4'!C10:C504)</f>
        <v>0</v>
      </c>
    </row>
    <row r="52" spans="5:14" ht="15.75" thickBot="1" x14ac:dyDescent="0.3">
      <c r="E52" s="795" t="s">
        <v>151</v>
      </c>
      <c r="F52" s="796"/>
      <c r="G52" s="797"/>
      <c r="H52" s="119">
        <f>IFERROR(COUNT('Schritt 2b Stromverbr. Kat. 1-4'!Q10:Q504)/H51,0)</f>
        <v>0</v>
      </c>
    </row>
    <row r="53" spans="5:14" ht="15.75" thickBot="1" x14ac:dyDescent="0.3"/>
    <row r="54" spans="5:14" ht="15.75" thickBot="1" x14ac:dyDescent="0.3">
      <c r="E54" s="788" t="str">
        <f>IF(AND(F45&lt;&gt;"",F43&lt;&gt;""),CONCATENATE("Energiestatistik "," ",F43," - Überblick"),"Energiestatistik Überblick")</f>
        <v>Energiestatistik Überblick</v>
      </c>
      <c r="F54" s="789"/>
      <c r="G54" s="534"/>
      <c r="H54" s="534"/>
      <c r="I54" s="534"/>
      <c r="J54" s="534"/>
      <c r="K54" s="534"/>
      <c r="L54" s="534"/>
      <c r="M54" s="535"/>
      <c r="N54" s="78"/>
    </row>
    <row r="55" spans="5:14" ht="18.75" x14ac:dyDescent="0.3">
      <c r="E55" s="790"/>
      <c r="F55" s="791"/>
      <c r="G55" s="785" t="s">
        <v>152</v>
      </c>
      <c r="H55" s="786"/>
      <c r="I55" s="786"/>
      <c r="J55" s="786"/>
      <c r="K55" s="787"/>
      <c r="L55" s="12" t="s">
        <v>153</v>
      </c>
      <c r="M55" s="165" t="s">
        <v>154</v>
      </c>
      <c r="N55" s="299" t="s">
        <v>155</v>
      </c>
    </row>
    <row r="56" spans="5:14" ht="30" x14ac:dyDescent="0.25">
      <c r="E56" s="790"/>
      <c r="F56" s="791"/>
      <c r="G56" s="17" t="s">
        <v>156</v>
      </c>
      <c r="H56" s="783" t="s">
        <v>157</v>
      </c>
      <c r="I56" s="784"/>
      <c r="J56" s="781" t="s">
        <v>158</v>
      </c>
      <c r="K56" s="782"/>
      <c r="L56" s="18" t="s">
        <v>1819</v>
      </c>
      <c r="M56" s="18" t="s">
        <v>248</v>
      </c>
      <c r="N56" s="51" t="s">
        <v>159</v>
      </c>
    </row>
    <row r="57" spans="5:14" ht="21.75" thickBot="1" x14ac:dyDescent="0.3">
      <c r="E57" s="536"/>
      <c r="F57" s="537"/>
      <c r="G57" s="166" t="s">
        <v>160</v>
      </c>
      <c r="H57" s="91"/>
      <c r="I57" s="92" t="s">
        <v>161</v>
      </c>
      <c r="J57" s="93"/>
      <c r="K57" s="79" t="s">
        <v>162</v>
      </c>
      <c r="L57" s="167" t="s">
        <v>163</v>
      </c>
      <c r="M57" s="167" t="s">
        <v>163</v>
      </c>
      <c r="N57" s="300" t="s">
        <v>164</v>
      </c>
    </row>
    <row r="58" spans="5:14" x14ac:dyDescent="0.25">
      <c r="E58" s="806" t="s">
        <v>165</v>
      </c>
      <c r="F58" s="807"/>
      <c r="G58" s="16">
        <f>COUNTIF('Schritt 2a Wärmeverbr. Kat. 1-4'!$R$10:$R$504,1)</f>
        <v>0</v>
      </c>
      <c r="H58" s="200">
        <f>SUMIFS('Schritt 2a Wärmeverbr. Kat. 1-4'!$F$10:$F$504,'Schritt 2a Wärmeverbr. Kat. 1-4'!$R$10:$R$504,1)</f>
        <v>0</v>
      </c>
      <c r="I58" s="23" t="s">
        <v>166</v>
      </c>
      <c r="J58" s="88" t="str">
        <f t="shared" ref="J58:K60" si="0">"---"</f>
        <v>---</v>
      </c>
      <c r="K58" s="19" t="str">
        <f t="shared" si="0"/>
        <v>---</v>
      </c>
      <c r="L58" s="204">
        <f>SUMIF('Schritt 2a Wärmeverbr. Kat. 1-4'!$R$10:$R$504,1,'Schritt 2a Wärmeverbr. Kat. 1-4'!$N$10:$N$504)/1000</f>
        <v>0</v>
      </c>
      <c r="M58" s="204">
        <f>SUMIF('Schritt 2b Stromverbr. Kat. 1-4'!$P$10:$P$504,1,'Schritt 2b Stromverbr. Kat. 1-4'!$M$10:$M$504)/1000</f>
        <v>0</v>
      </c>
      <c r="N58" s="301">
        <f>SUMIF('Schritt 4 - Priorisierung'!$U$5:$U$501,1,'Schritt 4 - Priorisierung'!$P$5:$P$501)</f>
        <v>0</v>
      </c>
    </row>
    <row r="59" spans="5:14" x14ac:dyDescent="0.25">
      <c r="E59" s="808" t="s">
        <v>167</v>
      </c>
      <c r="F59" s="809"/>
      <c r="G59" s="16">
        <f>COUNTIF('Schritt 2a Wärmeverbr. Kat. 1-4'!$R$10:$R$504,2)</f>
        <v>0</v>
      </c>
      <c r="H59" s="201">
        <f>SUMIFS('Schritt 2a Wärmeverbr. Kat. 1-4'!$F$10:$F$504,'Schritt 2a Wärmeverbr. Kat. 1-4'!$R$10:$R$504,2)</f>
        <v>0</v>
      </c>
      <c r="I59" s="23" t="s">
        <v>166</v>
      </c>
      <c r="J59" s="89" t="str">
        <f t="shared" si="0"/>
        <v>---</v>
      </c>
      <c r="K59" s="19" t="str">
        <f t="shared" si="0"/>
        <v>---</v>
      </c>
      <c r="L59" s="204">
        <f>SUMIF('Schritt 2a Wärmeverbr. Kat. 1-4'!$R$10:$R$504,2,'Schritt 2a Wärmeverbr. Kat. 1-4'!$N$10:$N$504)/1000</f>
        <v>0</v>
      </c>
      <c r="M59" s="204">
        <f>SUMIF('Schritt 2b Stromverbr. Kat. 1-4'!$P$10:$P$504,2,'Schritt 2b Stromverbr. Kat. 1-4'!$M$10:$M$504)/1000</f>
        <v>0</v>
      </c>
      <c r="N59" s="302">
        <f>SUMIF('Schritt 4 - Priorisierung'!$U$5:$U$501,2,'Schritt 4 - Priorisierung'!$P$5:$P$501)</f>
        <v>0</v>
      </c>
    </row>
    <row r="60" spans="5:14" x14ac:dyDescent="0.25">
      <c r="E60" s="808" t="s">
        <v>168</v>
      </c>
      <c r="F60" s="809"/>
      <c r="G60" s="16">
        <f>COUNTIF('Schritt 2a Wärmeverbr. Kat. 1-4'!$R$10:$R$504,3)</f>
        <v>0</v>
      </c>
      <c r="H60" s="201">
        <f>SUMIFS('Schritt 2a Wärmeverbr. Kat. 1-4'!$F$10:$F$504,'Schritt 2a Wärmeverbr. Kat. 1-4'!$R$10:$R$504,3)</f>
        <v>0</v>
      </c>
      <c r="I60" s="23" t="s">
        <v>166</v>
      </c>
      <c r="J60" s="89" t="str">
        <f t="shared" si="0"/>
        <v>---</v>
      </c>
      <c r="K60" s="19" t="str">
        <f t="shared" si="0"/>
        <v>---</v>
      </c>
      <c r="L60" s="204">
        <f>SUMIF('Schritt 2a Wärmeverbr. Kat. 1-4'!$R$10:$R$504,3,'Schritt 2a Wärmeverbr. Kat. 1-4'!$N$10:$N$504)/1000</f>
        <v>0</v>
      </c>
      <c r="M60" s="204">
        <f>SUMIF('Schritt 2b Stromverbr. Kat. 1-4'!$P$10:$P$504,3,'Schritt 2b Stromverbr. Kat. 1-4'!$M$10:$M$504)/1000</f>
        <v>0</v>
      </c>
      <c r="N60" s="177" t="s">
        <v>169</v>
      </c>
    </row>
    <row r="61" spans="5:14" x14ac:dyDescent="0.25">
      <c r="E61" s="808" t="s">
        <v>170</v>
      </c>
      <c r="F61" s="809"/>
      <c r="G61" s="16">
        <f>COUNTIF('Schritt 2a Wärmeverbr. Kat. 1-4'!$R$10:$R$504,4)</f>
        <v>0</v>
      </c>
      <c r="H61" s="201">
        <f>SUMIFS('Schritt 2a Wärmeverbr. Kat. 1-4'!$F$10:$F$504,'Schritt 2a Wärmeverbr. Kat. 1-4'!$R$10:$R$504,4)</f>
        <v>0</v>
      </c>
      <c r="I61" s="23" t="s">
        <v>166</v>
      </c>
      <c r="J61" s="202">
        <f>SUM('Schritt 2a Wärmeverbr. Kat. 1-4'!G10:G504)</f>
        <v>0</v>
      </c>
      <c r="K61" s="85" t="s">
        <v>171</v>
      </c>
      <c r="L61" s="204">
        <f>SUMIF('Schritt 2a Wärmeverbr. Kat. 1-4'!$R$10:$R$504,4,'Schritt 2a Wärmeverbr. Kat. 1-4'!$N$10:$N$504)/1000</f>
        <v>0</v>
      </c>
      <c r="M61" s="204">
        <f>SUMIF('Schritt 2b Stromverbr. Kat. 1-4'!$P$10:$P$504,4,'Schritt 2b Stromverbr. Kat. 1-4'!$M$10:$M$504)/1000</f>
        <v>0</v>
      </c>
      <c r="N61" s="302">
        <f>SUMIF('Schritt 4 - Priorisierung'!$U$5:$U$501,4,'Schritt 4 - Priorisierung'!$P$5:$P$501)</f>
        <v>0</v>
      </c>
    </row>
    <row r="62" spans="5:14" x14ac:dyDescent="0.25">
      <c r="E62" s="808" t="s">
        <v>172</v>
      </c>
      <c r="F62" s="809"/>
      <c r="G62" s="16">
        <f>COUNTIF('Schritt 3 Verbrauch Kat. 5-7'!W9,1)</f>
        <v>0</v>
      </c>
      <c r="H62" s="202">
        <f>'Schritt 3 Verbrauch Kat. 5-7'!L9</f>
        <v>0</v>
      </c>
      <c r="I62" s="86" t="s">
        <v>173</v>
      </c>
      <c r="J62" s="94" t="str">
        <f>"---"</f>
        <v>---</v>
      </c>
      <c r="K62" s="19" t="str">
        <f>"---"</f>
        <v>---</v>
      </c>
      <c r="L62" s="19" t="str">
        <f>"---"</f>
        <v>---</v>
      </c>
      <c r="M62" s="205">
        <f>'Schritt 3 Verbrauch Kat. 5-7'!V9/1000</f>
        <v>0</v>
      </c>
      <c r="N62" s="303" t="str">
        <f>"---"</f>
        <v>---</v>
      </c>
    </row>
    <row r="63" spans="5:14" x14ac:dyDescent="0.25">
      <c r="E63" s="808" t="s">
        <v>174</v>
      </c>
      <c r="F63" s="809"/>
      <c r="G63" s="16">
        <f>COUNTIF('Schritt 3 Verbrauch Kat. 5-7'!W16,1)</f>
        <v>0</v>
      </c>
      <c r="H63" s="202">
        <f>'Schritt 3 Verbrauch Kat. 5-7'!M16</f>
        <v>0</v>
      </c>
      <c r="I63" s="86" t="s">
        <v>175</v>
      </c>
      <c r="J63" s="202">
        <f>'Schritt 3 Verbrauch Kat. 5-7'!L16</f>
        <v>0</v>
      </c>
      <c r="K63" s="84" t="s">
        <v>176</v>
      </c>
      <c r="L63" s="19" t="str">
        <f>"---"</f>
        <v>---</v>
      </c>
      <c r="M63" s="205">
        <f>'Schritt 3 Verbrauch Kat. 5-7'!V16</f>
        <v>0</v>
      </c>
      <c r="N63" s="304" t="str">
        <f>IF('Schritt 3 Verbrauch Kat. 5-7'!M16="","k.A.",'Schritt 3 Verbrauch Kat. 5-7'!M16)</f>
        <v>k.A.</v>
      </c>
    </row>
    <row r="64" spans="5:14" ht="15" customHeight="1" thickBot="1" x14ac:dyDescent="0.3">
      <c r="E64" s="812" t="s">
        <v>177</v>
      </c>
      <c r="F64" s="813"/>
      <c r="G64" s="183">
        <f>COUNTIF('Schritt 3 Verbrauch Kat. 5-7'!W23:W29,1)</f>
        <v>0</v>
      </c>
      <c r="H64" s="203">
        <f>SUM('Schritt 3 Verbrauch Kat. 5-7'!N23:N28)</f>
        <v>0</v>
      </c>
      <c r="I64" s="87" t="s">
        <v>176</v>
      </c>
      <c r="J64" s="203">
        <f>SUM('Schritt 3 Verbrauch Kat. 5-7'!M23:M28)</f>
        <v>0</v>
      </c>
      <c r="K64" s="109" t="s">
        <v>178</v>
      </c>
      <c r="L64" s="20" t="str">
        <f>"---"</f>
        <v>---</v>
      </c>
      <c r="M64" s="206">
        <f>SUM('Schritt 3 Verbrauch Kat. 5-7'!V23:V28)/1000</f>
        <v>0</v>
      </c>
      <c r="N64" s="305" t="s">
        <v>179</v>
      </c>
    </row>
    <row r="65" spans="5:10" ht="15" customHeight="1" thickBot="1" x14ac:dyDescent="0.3"/>
    <row r="66" spans="5:10" ht="15" customHeight="1" thickBot="1" x14ac:dyDescent="0.3">
      <c r="E66" s="788" t="s">
        <v>180</v>
      </c>
      <c r="F66" s="789"/>
      <c r="G66" s="534"/>
      <c r="H66" s="534"/>
      <c r="I66" s="534"/>
      <c r="J66" s="538"/>
    </row>
    <row r="67" spans="5:10" ht="15" customHeight="1" x14ac:dyDescent="0.3">
      <c r="E67" s="790"/>
      <c r="F67" s="791"/>
      <c r="G67" s="785" t="s">
        <v>152</v>
      </c>
      <c r="H67" s="787"/>
      <c r="I67" s="81" t="s">
        <v>153</v>
      </c>
      <c r="J67" s="82" t="s">
        <v>154</v>
      </c>
    </row>
    <row r="68" spans="5:10" ht="15" customHeight="1" x14ac:dyDescent="0.25">
      <c r="E68" s="790"/>
      <c r="F68" s="791"/>
      <c r="G68" s="50" t="s">
        <v>156</v>
      </c>
      <c r="H68" s="51" t="s">
        <v>181</v>
      </c>
      <c r="I68" s="80" t="s">
        <v>182</v>
      </c>
      <c r="J68" s="83" t="s">
        <v>248</v>
      </c>
    </row>
    <row r="69" spans="5:10" ht="15" customHeight="1" thickBot="1" x14ac:dyDescent="0.3">
      <c r="E69" s="798"/>
      <c r="F69" s="799"/>
      <c r="G69" s="49" t="s">
        <v>183</v>
      </c>
      <c r="H69" s="47" t="s">
        <v>48</v>
      </c>
      <c r="I69" s="46" t="s">
        <v>53</v>
      </c>
      <c r="J69" s="48" t="s">
        <v>53</v>
      </c>
    </row>
    <row r="70" spans="5:10" ht="15" customHeight="1" x14ac:dyDescent="0.25">
      <c r="E70" s="810" t="s">
        <v>184</v>
      </c>
      <c r="F70" s="811"/>
      <c r="G70" s="52">
        <f>COUNTIFS('Schritt 2a Wärmeverbr. Kat. 1-4'!$D$10:$D$504,Abschlusscheck!E70)</f>
        <v>0</v>
      </c>
      <c r="H70" s="158">
        <f>SUMIFS('Schritt 2a Wärmeverbr. Kat. 1-4'!$F$10:$F$504,'Schritt 2a Wärmeverbr. Kat. 1-4'!$D$10:$D$504,Abschlusscheck!E70)</f>
        <v>0</v>
      </c>
      <c r="I70" s="159">
        <f>SUMIFS('Schritt 2a Wärmeverbr. Kat. 1-4'!$N$10:$N$504,'Schritt 2a Wärmeverbr. Kat. 1-4'!$D$10:$D$504,Abschlusscheck!E70)</f>
        <v>0</v>
      </c>
      <c r="J70" s="160">
        <f>SUMIFS('Schritt 2b Stromverbr. Kat. 1-4'!$M$10:$M$504,'Schritt 2a Wärmeverbr. Kat. 1-4'!$D$10:$D$504,Abschlusscheck!E70)</f>
        <v>0</v>
      </c>
    </row>
    <row r="71" spans="5:10" ht="15" customHeight="1" x14ac:dyDescent="0.25">
      <c r="E71" s="757" t="s">
        <v>185</v>
      </c>
      <c r="F71" s="758"/>
      <c r="G71" s="13">
        <f>COUNTIFS('Schritt 2a Wärmeverbr. Kat. 1-4'!$D$10:$D$504,Abschlusscheck!E71)</f>
        <v>0</v>
      </c>
      <c r="H71" s="161">
        <f>SUMIFS('Schritt 2a Wärmeverbr. Kat. 1-4'!$F$10:$F$504,'Schritt 2a Wärmeverbr. Kat. 1-4'!$D$10:$D$504,Abschlusscheck!E71)</f>
        <v>0</v>
      </c>
      <c r="I71" s="148">
        <f>SUMIFS('Schritt 2a Wärmeverbr. Kat. 1-4'!$N$10:$N$504,'Schritt 2a Wärmeverbr. Kat. 1-4'!$D$10:$D$504,Abschlusscheck!E71)</f>
        <v>0</v>
      </c>
      <c r="J71" s="162">
        <f>SUMIFS('Schritt 2b Stromverbr. Kat. 1-4'!$M$10:$M$504,'Schritt 2a Wärmeverbr. Kat. 1-4'!$D$10:$D$504,Abschlusscheck!E71)</f>
        <v>0</v>
      </c>
    </row>
    <row r="72" spans="5:10" x14ac:dyDescent="0.25">
      <c r="E72" s="757" t="s">
        <v>186</v>
      </c>
      <c r="F72" s="758"/>
      <c r="G72" s="13">
        <f>COUNTIFS('Schritt 2a Wärmeverbr. Kat. 1-4'!$D$10:$D$504,Abschlusscheck!E72)</f>
        <v>0</v>
      </c>
      <c r="H72" s="161">
        <f>SUMIFS('Schritt 2a Wärmeverbr. Kat. 1-4'!$F$10:$F$504,'Schritt 2a Wärmeverbr. Kat. 1-4'!$D$10:$D$504,Abschlusscheck!E72)</f>
        <v>0</v>
      </c>
      <c r="I72" s="148">
        <f>SUMIFS('Schritt 2a Wärmeverbr. Kat. 1-4'!$N$10:$N$504,'Schritt 2a Wärmeverbr. Kat. 1-4'!$D$10:$D$504,Abschlusscheck!E72)</f>
        <v>0</v>
      </c>
      <c r="J72" s="162">
        <f>SUMIFS('Schritt 2b Stromverbr. Kat. 1-4'!$M$10:$M$504,'Schritt 2a Wärmeverbr. Kat. 1-4'!$D$10:$D$504,Abschlusscheck!E72)</f>
        <v>0</v>
      </c>
    </row>
    <row r="73" spans="5:10" x14ac:dyDescent="0.25">
      <c r="E73" s="757" t="s">
        <v>59</v>
      </c>
      <c r="F73" s="758"/>
      <c r="G73" s="13">
        <f>COUNTIFS('Schritt 2a Wärmeverbr. Kat. 1-4'!$D$10:$D$504,Abschlusscheck!E73)</f>
        <v>0</v>
      </c>
      <c r="H73" s="161">
        <f>SUMIFS('Schritt 2a Wärmeverbr. Kat. 1-4'!$F$10:$F$504,'Schritt 2a Wärmeverbr. Kat. 1-4'!$D$10:$D$504,Abschlusscheck!E73)</f>
        <v>0</v>
      </c>
      <c r="I73" s="148">
        <f>SUMIFS('Schritt 2a Wärmeverbr. Kat. 1-4'!$N$10:$N$504,'Schritt 2a Wärmeverbr. Kat. 1-4'!$D$10:$D$504,Abschlusscheck!E73)</f>
        <v>0</v>
      </c>
      <c r="J73" s="162">
        <f>SUMIFS('Schritt 2b Stromverbr. Kat. 1-4'!$M$10:$M$504,'Schritt 2a Wärmeverbr. Kat. 1-4'!$D$10:$D$504,Abschlusscheck!E73)</f>
        <v>0</v>
      </c>
    </row>
    <row r="74" spans="5:10" ht="15" customHeight="1" x14ac:dyDescent="0.25">
      <c r="E74" s="757" t="s">
        <v>56</v>
      </c>
      <c r="F74" s="758"/>
      <c r="G74" s="13">
        <f>COUNTIFS('Schritt 2a Wärmeverbr. Kat. 1-4'!$D$10:$D$504,Abschlusscheck!E74)</f>
        <v>0</v>
      </c>
      <c r="H74" s="161">
        <f>SUMIFS('Schritt 2a Wärmeverbr. Kat. 1-4'!$F$10:$F$504,'Schritt 2a Wärmeverbr. Kat. 1-4'!$D$10:$D$504,Abschlusscheck!E74)</f>
        <v>0</v>
      </c>
      <c r="I74" s="148">
        <f>SUMIFS('Schritt 2a Wärmeverbr. Kat. 1-4'!$N$10:$N$504,'Schritt 2a Wärmeverbr. Kat. 1-4'!$D$10:$D$504,Abschlusscheck!E74)</f>
        <v>0</v>
      </c>
      <c r="J74" s="162">
        <f>SUMIFS('Schritt 2b Stromverbr. Kat. 1-4'!$M$10:$M$504,'Schritt 2a Wärmeverbr. Kat. 1-4'!$D$10:$D$504,Abschlusscheck!E74)</f>
        <v>0</v>
      </c>
    </row>
    <row r="75" spans="5:10" ht="15" customHeight="1" x14ac:dyDescent="0.25">
      <c r="E75" s="757" t="s">
        <v>187</v>
      </c>
      <c r="F75" s="758"/>
      <c r="G75" s="13">
        <f>COUNTIFS('Schritt 2a Wärmeverbr. Kat. 1-4'!$D$10:$D$504,Abschlusscheck!E75)</f>
        <v>0</v>
      </c>
      <c r="H75" s="161">
        <f>SUMIFS('Schritt 2a Wärmeverbr. Kat. 1-4'!$F$10:$F$504,'Schritt 2a Wärmeverbr. Kat. 1-4'!$D$10:$D$504,Abschlusscheck!E75)</f>
        <v>0</v>
      </c>
      <c r="I75" s="148">
        <f>SUMIFS('Schritt 2a Wärmeverbr. Kat. 1-4'!$N$10:$N$504,'Schritt 2a Wärmeverbr. Kat. 1-4'!$D$10:$D$504,Abschlusscheck!E75)</f>
        <v>0</v>
      </c>
      <c r="J75" s="162">
        <f>SUMIFS('Schritt 2b Stromverbr. Kat. 1-4'!$M$10:$M$504,'Schritt 2a Wärmeverbr. Kat. 1-4'!$D$10:$D$504,Abschlusscheck!E75)</f>
        <v>0</v>
      </c>
    </row>
    <row r="76" spans="5:10" ht="15" customHeight="1" x14ac:dyDescent="0.25">
      <c r="E76" s="757" t="s">
        <v>188</v>
      </c>
      <c r="F76" s="758"/>
      <c r="G76" s="13">
        <f>COUNTIFS('Schritt 2a Wärmeverbr. Kat. 1-4'!$D$10:$D$504,Abschlusscheck!E76)</f>
        <v>0</v>
      </c>
      <c r="H76" s="161">
        <f>SUMIFS('Schritt 2a Wärmeverbr. Kat. 1-4'!$F$10:$F$504,'Schritt 2a Wärmeverbr. Kat. 1-4'!$D$10:$D$504,Abschlusscheck!E76)</f>
        <v>0</v>
      </c>
      <c r="I76" s="148">
        <f>SUMIFS('Schritt 2a Wärmeverbr. Kat. 1-4'!$N$10:$N$504,'Schritt 2a Wärmeverbr. Kat. 1-4'!$D$10:$D$504,Abschlusscheck!E76)</f>
        <v>0</v>
      </c>
      <c r="J76" s="162">
        <f>SUMIFS('Schritt 2b Stromverbr. Kat. 1-4'!$M$10:$M$504,'Schritt 2a Wärmeverbr. Kat. 1-4'!$D$10:$D$504,Abschlusscheck!E76)</f>
        <v>0</v>
      </c>
    </row>
    <row r="77" spans="5:10" x14ac:dyDescent="0.25">
      <c r="E77" s="757" t="s">
        <v>189</v>
      </c>
      <c r="F77" s="758"/>
      <c r="G77" s="13">
        <f>COUNTIFS('Schritt 2a Wärmeverbr. Kat. 1-4'!$D$10:$D$504,Abschlusscheck!E77)</f>
        <v>0</v>
      </c>
      <c r="H77" s="161">
        <f>SUMIFS('Schritt 2a Wärmeverbr. Kat. 1-4'!$F$10:$F$504,'Schritt 2a Wärmeverbr. Kat. 1-4'!$D$10:$D$504,Abschlusscheck!E77)</f>
        <v>0</v>
      </c>
      <c r="I77" s="148">
        <f>SUMIFS('Schritt 2a Wärmeverbr. Kat. 1-4'!$N$10:$N$504,'Schritt 2a Wärmeverbr. Kat. 1-4'!$D$10:$D$504,Abschlusscheck!E77)</f>
        <v>0</v>
      </c>
      <c r="J77" s="162">
        <f>SUMIFS('Schritt 2b Stromverbr. Kat. 1-4'!$M$10:$M$504,'Schritt 2a Wärmeverbr. Kat. 1-4'!$D$10:$D$504,Abschlusscheck!E77)</f>
        <v>0</v>
      </c>
    </row>
    <row r="78" spans="5:10" x14ac:dyDescent="0.25">
      <c r="E78" s="757" t="s">
        <v>190</v>
      </c>
      <c r="F78" s="758"/>
      <c r="G78" s="13">
        <f>COUNTIFS('Schritt 2a Wärmeverbr. Kat. 1-4'!$D$10:$D$504,Abschlusscheck!E78)</f>
        <v>0</v>
      </c>
      <c r="H78" s="161">
        <f>SUMIFS('Schritt 2a Wärmeverbr. Kat. 1-4'!$F$10:$F$504,'Schritt 2a Wärmeverbr. Kat. 1-4'!$D$10:$D$504,Abschlusscheck!E78)</f>
        <v>0</v>
      </c>
      <c r="I78" s="148">
        <f>SUMIFS('Schritt 2a Wärmeverbr. Kat. 1-4'!$N$10:$N$504,'Schritt 2a Wärmeverbr. Kat. 1-4'!$D$10:$D$504,Abschlusscheck!E78)</f>
        <v>0</v>
      </c>
      <c r="J78" s="162">
        <f>SUMIFS('Schritt 2b Stromverbr. Kat. 1-4'!$M$10:$M$504,'Schritt 2a Wärmeverbr. Kat. 1-4'!$D$10:$D$504,Abschlusscheck!E78)</f>
        <v>0</v>
      </c>
    </row>
    <row r="79" spans="5:10" ht="15" customHeight="1" x14ac:dyDescent="0.25">
      <c r="E79" s="757" t="s">
        <v>191</v>
      </c>
      <c r="F79" s="758"/>
      <c r="G79" s="13">
        <f>COUNTIFS('Schritt 2a Wärmeverbr. Kat. 1-4'!$D$10:$D$504,Abschlusscheck!E79)</f>
        <v>0</v>
      </c>
      <c r="H79" s="161">
        <f>SUMIFS('Schritt 2a Wärmeverbr. Kat. 1-4'!$F$10:$F$504,'Schritt 2a Wärmeverbr. Kat. 1-4'!$D$10:$D$504,Abschlusscheck!E79)</f>
        <v>0</v>
      </c>
      <c r="I79" s="148">
        <f>SUMIFS('Schritt 2a Wärmeverbr. Kat. 1-4'!$N$10:$N$504,'Schritt 2a Wärmeverbr. Kat. 1-4'!$D$10:$D$504,Abschlusscheck!E79)</f>
        <v>0</v>
      </c>
      <c r="J79" s="162">
        <f>SUMIFS('Schritt 2b Stromverbr. Kat. 1-4'!$M$10:$M$504,'Schritt 2a Wärmeverbr. Kat. 1-4'!$D$10:$D$504,Abschlusscheck!E79)</f>
        <v>0</v>
      </c>
    </row>
    <row r="80" spans="5:10" ht="15" customHeight="1" x14ac:dyDescent="0.25">
      <c r="E80" s="757" t="s">
        <v>192</v>
      </c>
      <c r="F80" s="758"/>
      <c r="G80" s="13">
        <f>COUNTIFS('Schritt 2a Wärmeverbr. Kat. 1-4'!$D$10:$D$504,Abschlusscheck!E80)</f>
        <v>0</v>
      </c>
      <c r="H80" s="161">
        <f>SUMIFS('Schritt 2a Wärmeverbr. Kat. 1-4'!$F$10:$F$504,'Schritt 2a Wärmeverbr. Kat. 1-4'!$D$10:$D$504,Abschlusscheck!E80)</f>
        <v>0</v>
      </c>
      <c r="I80" s="148">
        <f>SUMIFS('Schritt 2a Wärmeverbr. Kat. 1-4'!$N$10:$N$504,'Schritt 2a Wärmeverbr. Kat. 1-4'!$D$10:$D$504,Abschlusscheck!E80)</f>
        <v>0</v>
      </c>
      <c r="J80" s="162">
        <f>SUMIFS('Schritt 2b Stromverbr. Kat. 1-4'!$M$10:$M$504,'Schritt 2a Wärmeverbr. Kat. 1-4'!$D$10:$D$504,Abschlusscheck!E80)</f>
        <v>0</v>
      </c>
    </row>
    <row r="81" spans="5:10" ht="15" customHeight="1" x14ac:dyDescent="0.25">
      <c r="E81" s="757" t="s">
        <v>193</v>
      </c>
      <c r="F81" s="758"/>
      <c r="G81" s="13">
        <f>COUNTIFS('Schritt 2a Wärmeverbr. Kat. 1-4'!$D$10:$D$504,Abschlusscheck!E81)</f>
        <v>0</v>
      </c>
      <c r="H81" s="161">
        <f>SUMIFS('Schritt 2a Wärmeverbr. Kat. 1-4'!$F$10:$F$504,'Schritt 2a Wärmeverbr. Kat. 1-4'!$D$10:$D$504,Abschlusscheck!E81)</f>
        <v>0</v>
      </c>
      <c r="I81" s="148">
        <f>SUMIFS('Schritt 2a Wärmeverbr. Kat. 1-4'!$N$10:$N$504,'Schritt 2a Wärmeverbr. Kat. 1-4'!$D$10:$D$504,Abschlusscheck!E81)</f>
        <v>0</v>
      </c>
      <c r="J81" s="162">
        <f>SUMIFS('Schritt 2b Stromverbr. Kat. 1-4'!$M$10:$M$504,'Schritt 2a Wärmeverbr. Kat. 1-4'!$D$10:$D$504,Abschlusscheck!E81)</f>
        <v>0</v>
      </c>
    </row>
    <row r="82" spans="5:10" x14ac:dyDescent="0.25">
      <c r="E82" s="757" t="s">
        <v>194</v>
      </c>
      <c r="F82" s="758"/>
      <c r="G82" s="13">
        <f>COUNTIFS('Schritt 2a Wärmeverbr. Kat. 1-4'!$D$10:$D$504,Abschlusscheck!E82)</f>
        <v>0</v>
      </c>
      <c r="H82" s="161">
        <f>SUMIFS('Schritt 2a Wärmeverbr. Kat. 1-4'!$F$10:$F$504,'Schritt 2a Wärmeverbr. Kat. 1-4'!$D$10:$D$504,Abschlusscheck!E82)</f>
        <v>0</v>
      </c>
      <c r="I82" s="148">
        <f>SUMIFS('Schritt 2a Wärmeverbr. Kat. 1-4'!$N$10:$N$504,'Schritt 2a Wärmeverbr. Kat. 1-4'!$D$10:$D$504,Abschlusscheck!E82)</f>
        <v>0</v>
      </c>
      <c r="J82" s="162">
        <f>SUMIFS('Schritt 2b Stromverbr. Kat. 1-4'!$M$10:$M$504,'Schritt 2a Wärmeverbr. Kat. 1-4'!$D$10:$D$504,Abschlusscheck!E82)</f>
        <v>0</v>
      </c>
    </row>
    <row r="83" spans="5:10" x14ac:dyDescent="0.25">
      <c r="E83" s="757" t="s">
        <v>195</v>
      </c>
      <c r="F83" s="758"/>
      <c r="G83" s="13">
        <f>COUNTIFS('Schritt 2a Wärmeverbr. Kat. 1-4'!$D$10:$D$504,Abschlusscheck!E83)</f>
        <v>0</v>
      </c>
      <c r="H83" s="161">
        <f>SUMIFS('Schritt 2a Wärmeverbr. Kat. 1-4'!$F$10:$F$504,'Schritt 2a Wärmeverbr. Kat. 1-4'!$D$10:$D$504,Abschlusscheck!E83)</f>
        <v>0</v>
      </c>
      <c r="I83" s="148">
        <f>SUMIFS('Schritt 2a Wärmeverbr. Kat. 1-4'!$N$10:$N$504,'Schritt 2a Wärmeverbr. Kat. 1-4'!$D$10:$D$504,Abschlusscheck!E83)</f>
        <v>0</v>
      </c>
      <c r="J83" s="162">
        <f>SUMIFS('Schritt 2b Stromverbr. Kat. 1-4'!$M$10:$M$504,'Schritt 2a Wärmeverbr. Kat. 1-4'!$D$10:$D$504,Abschlusscheck!E83)</f>
        <v>0</v>
      </c>
    </row>
    <row r="84" spans="5:10" x14ac:dyDescent="0.25">
      <c r="E84" s="757" t="s">
        <v>196</v>
      </c>
      <c r="F84" s="758"/>
      <c r="G84" s="13">
        <f>COUNTIFS('Schritt 2a Wärmeverbr. Kat. 1-4'!$D$10:$D$504,Abschlusscheck!E84)</f>
        <v>0</v>
      </c>
      <c r="H84" s="161">
        <f>SUMIFS('Schritt 2a Wärmeverbr. Kat. 1-4'!$F$10:$F$504,'Schritt 2a Wärmeverbr. Kat. 1-4'!$D$10:$D$504,Abschlusscheck!E84)</f>
        <v>0</v>
      </c>
      <c r="I84" s="148">
        <f>SUMIFS('Schritt 2a Wärmeverbr. Kat. 1-4'!$N$10:$N$504,'Schritt 2a Wärmeverbr. Kat. 1-4'!$D$10:$D$504,Abschlusscheck!E84)</f>
        <v>0</v>
      </c>
      <c r="J84" s="162">
        <f>SUMIFS('Schritt 2b Stromverbr. Kat. 1-4'!$M$10:$M$504,'Schritt 2a Wärmeverbr. Kat. 1-4'!$D$10:$D$504,Abschlusscheck!E84)</f>
        <v>0</v>
      </c>
    </row>
    <row r="85" spans="5:10" ht="15" customHeight="1" x14ac:dyDescent="0.25">
      <c r="E85" s="757" t="s">
        <v>197</v>
      </c>
      <c r="F85" s="758"/>
      <c r="G85" s="13">
        <f>COUNTIFS('Schritt 2a Wärmeverbr. Kat. 1-4'!$D$10:$D$504,Abschlusscheck!E85)</f>
        <v>0</v>
      </c>
      <c r="H85" s="161">
        <f>SUMIFS('Schritt 2a Wärmeverbr. Kat. 1-4'!$F$10:$F$504,'Schritt 2a Wärmeverbr. Kat. 1-4'!$D$10:$D$504,Abschlusscheck!E85)</f>
        <v>0</v>
      </c>
      <c r="I85" s="148">
        <f>SUMIFS('Schritt 2a Wärmeverbr. Kat. 1-4'!$N$10:$N$504,'Schritt 2a Wärmeverbr. Kat. 1-4'!$D$10:$D$504,Abschlusscheck!E85)</f>
        <v>0</v>
      </c>
      <c r="J85" s="162">
        <f>SUMIFS('Schritt 2b Stromverbr. Kat. 1-4'!$M$10:$M$504,'Schritt 2a Wärmeverbr. Kat. 1-4'!$D$10:$D$504,Abschlusscheck!E85)</f>
        <v>0</v>
      </c>
    </row>
    <row r="86" spans="5:10" ht="15" customHeight="1" x14ac:dyDescent="0.25">
      <c r="E86" s="757" t="s">
        <v>198</v>
      </c>
      <c r="F86" s="758"/>
      <c r="G86" s="13">
        <f>COUNTIFS('Schritt 2a Wärmeverbr. Kat. 1-4'!$D$10:$D$504,Abschlusscheck!E86)</f>
        <v>0</v>
      </c>
      <c r="H86" s="161">
        <f>SUMIFS('Schritt 2a Wärmeverbr. Kat. 1-4'!$F$10:$F$504,'Schritt 2a Wärmeverbr. Kat. 1-4'!$D$10:$D$504,Abschlusscheck!E86)</f>
        <v>0</v>
      </c>
      <c r="I86" s="148">
        <f>SUMIFS('Schritt 2a Wärmeverbr. Kat. 1-4'!$N$10:$N$504,'Schritt 2a Wärmeverbr. Kat. 1-4'!$D$10:$D$504,Abschlusscheck!E86)</f>
        <v>0</v>
      </c>
      <c r="J86" s="162">
        <f>SUMIFS('Schritt 2b Stromverbr. Kat. 1-4'!$M$10:$M$504,'Schritt 2a Wärmeverbr. Kat. 1-4'!$D$10:$D$504,Abschlusscheck!E86)</f>
        <v>0</v>
      </c>
    </row>
    <row r="87" spans="5:10" ht="15" customHeight="1" x14ac:dyDescent="0.25">
      <c r="E87" s="173" t="s">
        <v>199</v>
      </c>
      <c r="F87" s="174"/>
      <c r="G87" s="13">
        <f>COUNTIFS('Schritt 2a Wärmeverbr. Kat. 1-4'!$D$10:$D$504,Abschlusscheck!E87)</f>
        <v>0</v>
      </c>
      <c r="H87" s="161">
        <f>SUMIFS('Schritt 2a Wärmeverbr. Kat. 1-4'!$F$10:$F$504,'Schritt 2a Wärmeverbr. Kat. 1-4'!$D$10:$D$504,Abschlusscheck!E87)</f>
        <v>0</v>
      </c>
      <c r="I87" s="148">
        <f>SUMIFS('Schritt 2a Wärmeverbr. Kat. 1-4'!$N$10:$N$504,'Schritt 2a Wärmeverbr. Kat. 1-4'!$D$10:$D$504,Abschlusscheck!E87)</f>
        <v>0</v>
      </c>
      <c r="J87" s="162">
        <f>SUMIFS('Schritt 2b Stromverbr. Kat. 1-4'!$M$10:$M$504,'Schritt 2a Wärmeverbr. Kat. 1-4'!$D$10:$D$504,Abschlusscheck!E87)</f>
        <v>0</v>
      </c>
    </row>
    <row r="88" spans="5:10" ht="15" customHeight="1" x14ac:dyDescent="0.25">
      <c r="E88" s="173" t="s">
        <v>200</v>
      </c>
      <c r="F88" s="174"/>
      <c r="G88" s="13">
        <f>COUNTIFS('Schritt 2a Wärmeverbr. Kat. 1-4'!$D$10:$D$504,Abschlusscheck!E88)</f>
        <v>0</v>
      </c>
      <c r="H88" s="161">
        <f>SUMIFS('Schritt 2a Wärmeverbr. Kat. 1-4'!$F$10:$F$504,'Schritt 2a Wärmeverbr. Kat. 1-4'!$D$10:$D$504,Abschlusscheck!E88)</f>
        <v>0</v>
      </c>
      <c r="I88" s="148">
        <f>SUMIFS('Schritt 2a Wärmeverbr. Kat. 1-4'!$N$10:$N$504,'Schritt 2a Wärmeverbr. Kat. 1-4'!$D$10:$D$504,Abschlusscheck!E88)</f>
        <v>0</v>
      </c>
      <c r="J88" s="162">
        <f>SUMIFS('Schritt 2b Stromverbr. Kat. 1-4'!$M$10:$M$504,'Schritt 2a Wärmeverbr. Kat. 1-4'!$D$10:$D$504,Abschlusscheck!E88)</f>
        <v>0</v>
      </c>
    </row>
    <row r="89" spans="5:10" ht="15" customHeight="1" x14ac:dyDescent="0.25">
      <c r="E89" s="171" t="s">
        <v>201</v>
      </c>
      <c r="F89" s="174"/>
      <c r="G89" s="13">
        <f>COUNTIFS('Schritt 2a Wärmeverbr. Kat. 1-4'!$D$10:$D$504,Abschlusscheck!E89)</f>
        <v>0</v>
      </c>
      <c r="H89" s="161">
        <f>SUMIFS('Schritt 2a Wärmeverbr. Kat. 1-4'!$F$10:$F$504,'Schritt 2a Wärmeverbr. Kat. 1-4'!$D$10:$D$504,Abschlusscheck!E89)</f>
        <v>0</v>
      </c>
      <c r="I89" s="148">
        <f>SUMIFS('Schritt 2a Wärmeverbr. Kat. 1-4'!$N$10:$N$504,'Schritt 2a Wärmeverbr. Kat. 1-4'!$D$10:$D$504,Abschlusscheck!E89)</f>
        <v>0</v>
      </c>
      <c r="J89" s="162">
        <f>SUMIFS('Schritt 2b Stromverbr. Kat. 1-4'!$M$10:$M$504,'Schritt 2a Wärmeverbr. Kat. 1-4'!$D$10:$D$504,Abschlusscheck!E89)</f>
        <v>0</v>
      </c>
    </row>
    <row r="90" spans="5:10" ht="15" customHeight="1" x14ac:dyDescent="0.25">
      <c r="E90" s="171" t="s">
        <v>202</v>
      </c>
      <c r="F90" s="174"/>
      <c r="G90" s="13">
        <f>COUNTIFS('Schritt 2a Wärmeverbr. Kat. 1-4'!$D$10:$D$504,Abschlusscheck!E90)</f>
        <v>0</v>
      </c>
      <c r="H90" s="161">
        <f>SUMIFS('Schritt 2a Wärmeverbr. Kat. 1-4'!$F$10:$F$504,'Schritt 2a Wärmeverbr. Kat. 1-4'!$D$10:$D$504,Abschlusscheck!E90)</f>
        <v>0</v>
      </c>
      <c r="I90" s="148">
        <f>SUMIFS('Schritt 2a Wärmeverbr. Kat. 1-4'!$N$10:$N$504,'Schritt 2a Wärmeverbr. Kat. 1-4'!$D$10:$D$504,Abschlusscheck!E90)</f>
        <v>0</v>
      </c>
      <c r="J90" s="162">
        <f>SUMIFS('Schritt 2b Stromverbr. Kat. 1-4'!$M$10:$M$504,'Schritt 2a Wärmeverbr. Kat. 1-4'!$D$10:$D$504,Abschlusscheck!E90)</f>
        <v>0</v>
      </c>
    </row>
    <row r="91" spans="5:10" ht="15" customHeight="1" x14ac:dyDescent="0.25">
      <c r="E91" s="171" t="s">
        <v>203</v>
      </c>
      <c r="F91" s="174"/>
      <c r="G91" s="13">
        <f>COUNTIFS('Schritt 2a Wärmeverbr. Kat. 1-4'!$D$10:$D$504,Abschlusscheck!E91)</f>
        <v>0</v>
      </c>
      <c r="H91" s="161">
        <f>SUMIFS('Schritt 2a Wärmeverbr. Kat. 1-4'!$F$10:$F$504,'Schritt 2a Wärmeverbr. Kat. 1-4'!$D$10:$D$504,Abschlusscheck!E91)</f>
        <v>0</v>
      </c>
      <c r="I91" s="148">
        <f>SUMIFS('Schritt 2a Wärmeverbr. Kat. 1-4'!$N$10:$N$504,'Schritt 2a Wärmeverbr. Kat. 1-4'!$D$10:$D$504,Abschlusscheck!E91)</f>
        <v>0</v>
      </c>
      <c r="J91" s="162">
        <f>SUMIFS('Schritt 2b Stromverbr. Kat. 1-4'!$M$10:$M$504,'Schritt 2a Wärmeverbr. Kat. 1-4'!$D$10:$D$504,Abschlusscheck!E91)</f>
        <v>0</v>
      </c>
    </row>
    <row r="92" spans="5:10" ht="15" customHeight="1" x14ac:dyDescent="0.25">
      <c r="E92" s="171" t="s">
        <v>204</v>
      </c>
      <c r="F92" s="174"/>
      <c r="G92" s="13">
        <f>COUNTIFS('Schritt 2a Wärmeverbr. Kat. 1-4'!$D$10:$D$504,Abschlusscheck!E92)</f>
        <v>0</v>
      </c>
      <c r="H92" s="161">
        <f>SUMIFS('Schritt 2a Wärmeverbr. Kat. 1-4'!$F$10:$F$504,'Schritt 2a Wärmeverbr. Kat. 1-4'!$D$10:$D$504,Abschlusscheck!E92)</f>
        <v>0</v>
      </c>
      <c r="I92" s="148">
        <f>SUMIFS('Schritt 2a Wärmeverbr. Kat. 1-4'!$N$10:$N$504,'Schritt 2a Wärmeverbr. Kat. 1-4'!$D$10:$D$504,Abschlusscheck!E92)</f>
        <v>0</v>
      </c>
      <c r="J92" s="162">
        <f>SUMIFS('Schritt 2b Stromverbr. Kat. 1-4'!$M$10:$M$504,'Schritt 2a Wärmeverbr. Kat. 1-4'!$D$10:$D$504,Abschlusscheck!E92)</f>
        <v>0</v>
      </c>
    </row>
    <row r="93" spans="5:10" x14ac:dyDescent="0.25">
      <c r="E93" s="171" t="s">
        <v>205</v>
      </c>
      <c r="F93" s="174"/>
      <c r="G93" s="13">
        <f>COUNTIFS('Schritt 2a Wärmeverbr. Kat. 1-4'!$D$10:$D$504,Abschlusscheck!E93)</f>
        <v>0</v>
      </c>
      <c r="H93" s="161">
        <f>SUMIFS('Schritt 2a Wärmeverbr. Kat. 1-4'!$F$10:$F$504,'Schritt 2a Wärmeverbr. Kat. 1-4'!$D$10:$D$504,Abschlusscheck!E93)</f>
        <v>0</v>
      </c>
      <c r="I93" s="148">
        <f>SUMIFS('Schritt 2a Wärmeverbr. Kat. 1-4'!$N$10:$N$504,'Schritt 2a Wärmeverbr. Kat. 1-4'!$D$10:$D$504,Abschlusscheck!E93)</f>
        <v>0</v>
      </c>
      <c r="J93" s="162">
        <f>SUMIFS('Schritt 2b Stromverbr. Kat. 1-4'!$M$10:$M$504,'Schritt 2a Wärmeverbr. Kat. 1-4'!$D$10:$D$504,Abschlusscheck!E93)</f>
        <v>0</v>
      </c>
    </row>
    <row r="94" spans="5:10" ht="15" customHeight="1" x14ac:dyDescent="0.25">
      <c r="E94" s="171" t="s">
        <v>206</v>
      </c>
      <c r="F94" s="174"/>
      <c r="G94" s="13">
        <f>COUNTIFS('Schritt 2a Wärmeverbr. Kat. 1-4'!$D$10:$D$504,Abschlusscheck!E94)</f>
        <v>0</v>
      </c>
      <c r="H94" s="161">
        <f>SUMIFS('Schritt 2a Wärmeverbr. Kat. 1-4'!$F$10:$F$504,'Schritt 2a Wärmeverbr. Kat. 1-4'!$D$10:$D$504,Abschlusscheck!E94)</f>
        <v>0</v>
      </c>
      <c r="I94" s="148">
        <f>SUMIFS('Schritt 2a Wärmeverbr. Kat. 1-4'!$N$10:$N$504,'Schritt 2a Wärmeverbr. Kat. 1-4'!$D$10:$D$504,Abschlusscheck!E94)</f>
        <v>0</v>
      </c>
      <c r="J94" s="162">
        <f>SUMIFS('Schritt 2b Stromverbr. Kat. 1-4'!$M$10:$M$504,'Schritt 2a Wärmeverbr. Kat. 1-4'!$D$10:$D$504,Abschlusscheck!E94)</f>
        <v>0</v>
      </c>
    </row>
    <row r="95" spans="5:10" ht="15" customHeight="1" x14ac:dyDescent="0.25">
      <c r="E95" s="173" t="s">
        <v>207</v>
      </c>
      <c r="F95" s="174"/>
      <c r="G95" s="13">
        <f>COUNTIFS('Schritt 2a Wärmeverbr. Kat. 1-4'!$D$10:$D$504,Abschlusscheck!E95)</f>
        <v>0</v>
      </c>
      <c r="H95" s="161">
        <f>SUMIFS('Schritt 2a Wärmeverbr. Kat. 1-4'!$F$10:$F$504,'Schritt 2a Wärmeverbr. Kat. 1-4'!$D$10:$D$504,Abschlusscheck!E95)</f>
        <v>0</v>
      </c>
      <c r="I95" s="148">
        <f>SUMIFS('Schritt 2a Wärmeverbr. Kat. 1-4'!$N$10:$N$504,'Schritt 2a Wärmeverbr. Kat. 1-4'!$D$10:$D$504,Abschlusscheck!E95)</f>
        <v>0</v>
      </c>
      <c r="J95" s="162">
        <f>SUMIFS('Schritt 2b Stromverbr. Kat. 1-4'!$M$10:$M$504,'Schritt 2a Wärmeverbr. Kat. 1-4'!$D$10:$D$504,Abschlusscheck!E95)</f>
        <v>0</v>
      </c>
    </row>
    <row r="96" spans="5:10" ht="15" customHeight="1" x14ac:dyDescent="0.25">
      <c r="E96" s="173" t="s">
        <v>208</v>
      </c>
      <c r="F96" s="174"/>
      <c r="G96" s="13">
        <f>COUNTIFS('Schritt 2a Wärmeverbr. Kat. 1-4'!$D$10:$D$504,Abschlusscheck!E96)</f>
        <v>0</v>
      </c>
      <c r="H96" s="161">
        <f>SUMIFS('Schritt 2a Wärmeverbr. Kat. 1-4'!$F$10:$F$504,'Schritt 2a Wärmeverbr. Kat. 1-4'!$D$10:$D$504,Abschlusscheck!E96)</f>
        <v>0</v>
      </c>
      <c r="I96" s="148">
        <f>SUMIFS('Schritt 2a Wärmeverbr. Kat. 1-4'!$N$10:$N$504,'Schritt 2a Wärmeverbr. Kat. 1-4'!$D$10:$D$504,Abschlusscheck!E96)</f>
        <v>0</v>
      </c>
      <c r="J96" s="162">
        <f>SUMIFS('Schritt 2b Stromverbr. Kat. 1-4'!$M$10:$M$504,'Schritt 2a Wärmeverbr. Kat. 1-4'!$D$10:$D$504,Abschlusscheck!E96)</f>
        <v>0</v>
      </c>
    </row>
    <row r="97" spans="5:10" x14ac:dyDescent="0.25">
      <c r="E97" s="171" t="s">
        <v>209</v>
      </c>
      <c r="F97" s="172"/>
      <c r="G97" s="13">
        <f>COUNTIFS('Schritt 2a Wärmeverbr. Kat. 1-4'!$D$10:$D$504,Abschlusscheck!E97)</f>
        <v>0</v>
      </c>
      <c r="H97" s="161">
        <f>SUMIFS('Schritt 2a Wärmeverbr. Kat. 1-4'!$F$10:$F$504,'Schritt 2a Wärmeverbr. Kat. 1-4'!$D$10:$D$504,Abschlusscheck!E97)</f>
        <v>0</v>
      </c>
      <c r="I97" s="148">
        <f>SUMIFS('Schritt 2a Wärmeverbr. Kat. 1-4'!$N$10:$N$504,'Schritt 2a Wärmeverbr. Kat. 1-4'!$D$10:$D$504,Abschlusscheck!E97)</f>
        <v>0</v>
      </c>
      <c r="J97" s="162">
        <f>SUMIFS('Schritt 2b Stromverbr. Kat. 1-4'!$M$10:$M$504,'Schritt 2a Wärmeverbr. Kat. 1-4'!$D$10:$D$504,Abschlusscheck!E97)</f>
        <v>0</v>
      </c>
    </row>
    <row r="98" spans="5:10" x14ac:dyDescent="0.25">
      <c r="E98" s="171" t="s">
        <v>210</v>
      </c>
      <c r="F98" s="172"/>
      <c r="G98" s="13">
        <f>COUNTIFS('Schritt 2a Wärmeverbr. Kat. 1-4'!$D$10:$D$504,Abschlusscheck!E98)</f>
        <v>0</v>
      </c>
      <c r="H98" s="161">
        <f>SUMIFS('Schritt 2a Wärmeverbr. Kat. 1-4'!$F$10:$F$504,'Schritt 2a Wärmeverbr. Kat. 1-4'!$D$10:$D$504,Abschlusscheck!E98)</f>
        <v>0</v>
      </c>
      <c r="I98" s="148">
        <f>SUMIFS('Schritt 2a Wärmeverbr. Kat. 1-4'!$N$10:$N$504,'Schritt 2a Wärmeverbr. Kat. 1-4'!$D$10:$D$504,Abschlusscheck!E98)</f>
        <v>0</v>
      </c>
      <c r="J98" s="162">
        <f>SUMIFS('Schritt 2b Stromverbr. Kat. 1-4'!$M$10:$M$504,'Schritt 2a Wärmeverbr. Kat. 1-4'!$D$10:$D$504,Abschlusscheck!E98)</f>
        <v>0</v>
      </c>
    </row>
    <row r="99" spans="5:10" x14ac:dyDescent="0.25">
      <c r="E99" s="171" t="s">
        <v>211</v>
      </c>
      <c r="F99" s="172"/>
      <c r="G99" s="13">
        <f>COUNTIFS('Schritt 2a Wärmeverbr. Kat. 1-4'!$D$10:$D$504,Abschlusscheck!E99)</f>
        <v>0</v>
      </c>
      <c r="H99" s="161">
        <f>SUMIFS('Schritt 2a Wärmeverbr. Kat. 1-4'!$F$10:$F$504,'Schritt 2a Wärmeverbr. Kat. 1-4'!$D$10:$D$504,Abschlusscheck!E99)</f>
        <v>0</v>
      </c>
      <c r="I99" s="148">
        <f>SUMIFS('Schritt 2a Wärmeverbr. Kat. 1-4'!$N$10:$N$504,'Schritt 2a Wärmeverbr. Kat. 1-4'!$D$10:$D$504,Abschlusscheck!E99)</f>
        <v>0</v>
      </c>
      <c r="J99" s="162">
        <f>SUMIFS('Schritt 2b Stromverbr. Kat. 1-4'!$M$10:$M$504,'Schritt 2a Wärmeverbr. Kat. 1-4'!$D$10:$D$504,Abschlusscheck!E99)</f>
        <v>0</v>
      </c>
    </row>
    <row r="100" spans="5:10" x14ac:dyDescent="0.25">
      <c r="E100" s="171" t="s">
        <v>212</v>
      </c>
      <c r="F100" s="172"/>
      <c r="G100" s="13">
        <f>COUNTIFS('Schritt 2a Wärmeverbr. Kat. 1-4'!$D$10:$D$504,Abschlusscheck!E100)</f>
        <v>0</v>
      </c>
      <c r="H100" s="161">
        <f>SUMIFS('Schritt 2a Wärmeverbr. Kat. 1-4'!$F$10:$F$504,'Schritt 2a Wärmeverbr. Kat. 1-4'!$D$10:$D$504,Abschlusscheck!E100)</f>
        <v>0</v>
      </c>
      <c r="I100" s="148">
        <f>SUMIFS('Schritt 2a Wärmeverbr. Kat. 1-4'!$N$10:$N$504,'Schritt 2a Wärmeverbr. Kat. 1-4'!$D$10:$D$504,Abschlusscheck!E100)</f>
        <v>0</v>
      </c>
      <c r="J100" s="162">
        <f>SUMIFS('Schritt 2b Stromverbr. Kat. 1-4'!$M$10:$M$504,'Schritt 2a Wärmeverbr. Kat. 1-4'!$D$10:$D$504,Abschlusscheck!E100)</f>
        <v>0</v>
      </c>
    </row>
    <row r="101" spans="5:10" ht="15" customHeight="1" x14ac:dyDescent="0.25">
      <c r="E101" s="171" t="s">
        <v>213</v>
      </c>
      <c r="F101" s="172"/>
      <c r="G101" s="13">
        <f>COUNTIFS('Schritt 2a Wärmeverbr. Kat. 1-4'!$D$10:$D$504,Abschlusscheck!E101)</f>
        <v>0</v>
      </c>
      <c r="H101" s="161">
        <f>SUMIFS('Schritt 2a Wärmeverbr. Kat. 1-4'!$F$10:$F$504,'Schritt 2a Wärmeverbr. Kat. 1-4'!$D$10:$D$504,Abschlusscheck!E101)</f>
        <v>0</v>
      </c>
      <c r="I101" s="148">
        <f>SUMIFS('Schritt 2a Wärmeverbr. Kat. 1-4'!$N$10:$N$504,'Schritt 2a Wärmeverbr. Kat. 1-4'!$D$10:$D$504,Abschlusscheck!E101)</f>
        <v>0</v>
      </c>
      <c r="J101" s="162">
        <f>SUMIFS('Schritt 2b Stromverbr. Kat. 1-4'!$M$10:$M$504,'Schritt 2a Wärmeverbr. Kat. 1-4'!$D$10:$D$504,Abschlusscheck!E101)</f>
        <v>0</v>
      </c>
    </row>
    <row r="102" spans="5:10" ht="15" customHeight="1" x14ac:dyDescent="0.25">
      <c r="E102" s="171" t="s">
        <v>214</v>
      </c>
      <c r="F102" s="172"/>
      <c r="G102" s="13">
        <f>COUNTIFS('Schritt 2a Wärmeverbr. Kat. 1-4'!$D$10:$D$504,Abschlusscheck!E102)</f>
        <v>0</v>
      </c>
      <c r="H102" s="161">
        <f>SUMIFS('Schritt 2a Wärmeverbr. Kat. 1-4'!$F$10:$F$504,'Schritt 2a Wärmeverbr. Kat. 1-4'!$D$10:$D$504,Abschlusscheck!E102)</f>
        <v>0</v>
      </c>
      <c r="I102" s="148">
        <f>SUMIFS('Schritt 2a Wärmeverbr. Kat. 1-4'!$N$10:$N$504,'Schritt 2a Wärmeverbr. Kat. 1-4'!$D$10:$D$504,Abschlusscheck!E102)</f>
        <v>0</v>
      </c>
      <c r="J102" s="162">
        <f>SUMIFS('Schritt 2b Stromverbr. Kat. 1-4'!$M$10:$M$504,'Schritt 2a Wärmeverbr. Kat. 1-4'!$D$10:$D$504,Abschlusscheck!E102)</f>
        <v>0</v>
      </c>
    </row>
    <row r="103" spans="5:10" ht="15" customHeight="1" x14ac:dyDescent="0.25">
      <c r="E103" s="171" t="s">
        <v>215</v>
      </c>
      <c r="F103" s="172"/>
      <c r="G103" s="13">
        <f>COUNTIFS('Schritt 2a Wärmeverbr. Kat. 1-4'!$D$10:$D$504,Abschlusscheck!E103)</f>
        <v>0</v>
      </c>
      <c r="H103" s="161">
        <f>SUMIFS('Schritt 2a Wärmeverbr. Kat. 1-4'!$F$10:$F$504,'Schritt 2a Wärmeverbr. Kat. 1-4'!$D$10:$D$504,Abschlusscheck!E103)</f>
        <v>0</v>
      </c>
      <c r="I103" s="148">
        <f>SUMIFS('Schritt 2a Wärmeverbr. Kat. 1-4'!$N$10:$N$504,'Schritt 2a Wärmeverbr. Kat. 1-4'!$D$10:$D$504,Abschlusscheck!E103)</f>
        <v>0</v>
      </c>
      <c r="J103" s="162">
        <f>SUMIFS('Schritt 2b Stromverbr. Kat. 1-4'!$M$10:$M$504,'Schritt 2a Wärmeverbr. Kat. 1-4'!$D$10:$D$504,Abschlusscheck!E103)</f>
        <v>0</v>
      </c>
    </row>
    <row r="104" spans="5:10" x14ac:dyDescent="0.25">
      <c r="E104" s="171" t="s">
        <v>216</v>
      </c>
      <c r="F104" s="172"/>
      <c r="G104" s="13">
        <f>COUNTIFS('Schritt 2a Wärmeverbr. Kat. 1-4'!$D$10:$D$504,Abschlusscheck!E104)</f>
        <v>0</v>
      </c>
      <c r="H104" s="161">
        <f>SUMIFS('Schritt 2a Wärmeverbr. Kat. 1-4'!$F$10:$F$504,'Schritt 2a Wärmeverbr. Kat. 1-4'!$D$10:$D$504,Abschlusscheck!E104)</f>
        <v>0</v>
      </c>
      <c r="I104" s="148">
        <f>SUMIFS('Schritt 2a Wärmeverbr. Kat. 1-4'!$N$10:$N$504,'Schritt 2a Wärmeverbr. Kat. 1-4'!$D$10:$D$504,Abschlusscheck!E104)</f>
        <v>0</v>
      </c>
      <c r="J104" s="162">
        <f>SUMIFS('Schritt 2b Stromverbr. Kat. 1-4'!$M$10:$M$504,'Schritt 2a Wärmeverbr. Kat. 1-4'!$D$10:$D$504,Abschlusscheck!E104)</f>
        <v>0</v>
      </c>
    </row>
    <row r="105" spans="5:10" x14ac:dyDescent="0.25">
      <c r="E105" s="171" t="s">
        <v>217</v>
      </c>
      <c r="F105" s="172"/>
      <c r="G105" s="13">
        <f>COUNTIFS('Schritt 2a Wärmeverbr. Kat. 1-4'!$D$10:$D$504,Abschlusscheck!E105)</f>
        <v>0</v>
      </c>
      <c r="H105" s="161">
        <f>SUMIFS('Schritt 2a Wärmeverbr. Kat. 1-4'!$F$10:$F$504,'Schritt 2a Wärmeverbr. Kat. 1-4'!$D$10:$D$504,Abschlusscheck!E105)</f>
        <v>0</v>
      </c>
      <c r="I105" s="148">
        <f>SUMIFS('Schritt 2a Wärmeverbr. Kat. 1-4'!$N$10:$N$504,'Schritt 2a Wärmeverbr. Kat. 1-4'!$D$10:$D$504,Abschlusscheck!E105)</f>
        <v>0</v>
      </c>
      <c r="J105" s="162">
        <f>SUMIFS('Schritt 2b Stromverbr. Kat. 1-4'!$M$10:$M$504,'Schritt 2a Wärmeverbr. Kat. 1-4'!$D$10:$D$504,Abschlusscheck!E105)</f>
        <v>0</v>
      </c>
    </row>
    <row r="106" spans="5:10" x14ac:dyDescent="0.25">
      <c r="E106" s="171" t="s">
        <v>218</v>
      </c>
      <c r="F106" s="172"/>
      <c r="G106" s="13">
        <f>COUNTIFS('Schritt 2a Wärmeverbr. Kat. 1-4'!$D$10:$D$504,Abschlusscheck!E106)</f>
        <v>0</v>
      </c>
      <c r="H106" s="161">
        <f>SUMIFS('Schritt 2a Wärmeverbr. Kat. 1-4'!$F$10:$F$504,'Schritt 2a Wärmeverbr. Kat. 1-4'!$D$10:$D$504,Abschlusscheck!E106)</f>
        <v>0</v>
      </c>
      <c r="I106" s="148">
        <f>SUMIFS('Schritt 2a Wärmeverbr. Kat. 1-4'!$N$10:$N$504,'Schritt 2a Wärmeverbr. Kat. 1-4'!$D$10:$D$504,Abschlusscheck!E106)</f>
        <v>0</v>
      </c>
      <c r="J106" s="162">
        <f>SUMIFS('Schritt 2b Stromverbr. Kat. 1-4'!$M$10:$M$504,'Schritt 2a Wärmeverbr. Kat. 1-4'!$D$10:$D$504,Abschlusscheck!E106)</f>
        <v>0</v>
      </c>
    </row>
    <row r="107" spans="5:10" x14ac:dyDescent="0.25">
      <c r="E107" s="171" t="s">
        <v>219</v>
      </c>
      <c r="F107" s="172"/>
      <c r="G107" s="13">
        <f>COUNTIFS('Schritt 2a Wärmeverbr. Kat. 1-4'!$D$10:$D$504,Abschlusscheck!E107)</f>
        <v>0</v>
      </c>
      <c r="H107" s="161">
        <f>SUMIFS('Schritt 2a Wärmeverbr. Kat. 1-4'!$F$10:$F$504,'Schritt 2a Wärmeverbr. Kat. 1-4'!$D$10:$D$504,Abschlusscheck!E107)</f>
        <v>0</v>
      </c>
      <c r="I107" s="148">
        <f>SUMIFS('Schritt 2a Wärmeverbr. Kat. 1-4'!$N$10:$N$504,'Schritt 2a Wärmeverbr. Kat. 1-4'!$D$10:$D$504,Abschlusscheck!E107)</f>
        <v>0</v>
      </c>
      <c r="J107" s="162">
        <f>SUMIFS('Schritt 2b Stromverbr. Kat. 1-4'!$M$10:$M$504,'Schritt 2a Wärmeverbr. Kat. 1-4'!$D$10:$D$504,Abschlusscheck!E107)</f>
        <v>0</v>
      </c>
    </row>
    <row r="108" spans="5:10" x14ac:dyDescent="0.25">
      <c r="E108" s="171" t="s">
        <v>220</v>
      </c>
      <c r="F108" s="172"/>
      <c r="G108" s="13">
        <f>COUNTIFS('Schritt 2a Wärmeverbr. Kat. 1-4'!$D$10:$D$504,Abschlusscheck!E108)</f>
        <v>0</v>
      </c>
      <c r="H108" s="161">
        <f>SUMIFS('Schritt 2a Wärmeverbr. Kat. 1-4'!$F$10:$F$504,'Schritt 2a Wärmeverbr. Kat. 1-4'!$D$10:$D$504,Abschlusscheck!E108)</f>
        <v>0</v>
      </c>
      <c r="I108" s="148">
        <f>SUMIFS('Schritt 2a Wärmeverbr. Kat. 1-4'!$N$10:$N$504,'Schritt 2a Wärmeverbr. Kat. 1-4'!$D$10:$D$504,Abschlusscheck!E108)</f>
        <v>0</v>
      </c>
      <c r="J108" s="162">
        <f>SUMIFS('Schritt 2b Stromverbr. Kat. 1-4'!$M$10:$M$504,'Schritt 2a Wärmeverbr. Kat. 1-4'!$D$10:$D$504,Abschlusscheck!E108)</f>
        <v>0</v>
      </c>
    </row>
    <row r="109" spans="5:10" x14ac:dyDescent="0.25">
      <c r="E109" s="171" t="s">
        <v>221</v>
      </c>
      <c r="F109" s="172"/>
      <c r="G109" s="13">
        <f>COUNTIFS('Schritt 2a Wärmeverbr. Kat. 1-4'!$D$10:$D$504,Abschlusscheck!E109)</f>
        <v>0</v>
      </c>
      <c r="H109" s="161">
        <f>SUMIFS('Schritt 2a Wärmeverbr. Kat. 1-4'!$F$10:$F$504,'Schritt 2a Wärmeverbr. Kat. 1-4'!$D$10:$D$504,Abschlusscheck!E109)</f>
        <v>0</v>
      </c>
      <c r="I109" s="148">
        <f>SUMIFS('Schritt 2a Wärmeverbr. Kat. 1-4'!$N$10:$N$504,'Schritt 2a Wärmeverbr. Kat. 1-4'!$D$10:$D$504,Abschlusscheck!E109)</f>
        <v>0</v>
      </c>
      <c r="J109" s="162">
        <f>SUMIFS('Schritt 2b Stromverbr. Kat. 1-4'!$M$10:$M$504,'Schritt 2a Wärmeverbr. Kat. 1-4'!$D$10:$D$504,Abschlusscheck!E109)</f>
        <v>0</v>
      </c>
    </row>
    <row r="110" spans="5:10" x14ac:dyDescent="0.25">
      <c r="E110" s="171" t="s">
        <v>222</v>
      </c>
      <c r="F110" s="172"/>
      <c r="G110" s="13">
        <f>COUNTIFS('Schritt 2a Wärmeverbr. Kat. 1-4'!$D$10:$D$504,Abschlusscheck!E110)</f>
        <v>0</v>
      </c>
      <c r="H110" s="161">
        <f>SUMIFS('Schritt 2a Wärmeverbr. Kat. 1-4'!$F$10:$F$504,'Schritt 2a Wärmeverbr. Kat. 1-4'!$D$10:$D$504,Abschlusscheck!E110)</f>
        <v>0</v>
      </c>
      <c r="I110" s="148">
        <f>SUMIFS('Schritt 2a Wärmeverbr. Kat. 1-4'!$N$10:$N$504,'Schritt 2a Wärmeverbr. Kat. 1-4'!$D$10:$D$504,Abschlusscheck!E110)</f>
        <v>0</v>
      </c>
      <c r="J110" s="162">
        <f>SUMIFS('Schritt 2b Stromverbr. Kat. 1-4'!$M$10:$M$504,'Schritt 2a Wärmeverbr. Kat. 1-4'!$D$10:$D$504,Abschlusscheck!E110)</f>
        <v>0</v>
      </c>
    </row>
    <row r="111" spans="5:10" x14ac:dyDescent="0.25">
      <c r="E111" s="171" t="s">
        <v>223</v>
      </c>
      <c r="F111" s="172"/>
      <c r="G111" s="13">
        <f>COUNTIFS('Schritt 2a Wärmeverbr. Kat. 1-4'!$D$10:$D$504,Abschlusscheck!E111)</f>
        <v>0</v>
      </c>
      <c r="H111" s="161">
        <f>SUMIFS('Schritt 2a Wärmeverbr. Kat. 1-4'!$F$10:$F$504,'Schritt 2a Wärmeverbr. Kat. 1-4'!$D$10:$D$504,Abschlusscheck!E111)</f>
        <v>0</v>
      </c>
      <c r="I111" s="148">
        <f>SUMIFS('Schritt 2a Wärmeverbr. Kat. 1-4'!$N$10:$N$504,'Schritt 2a Wärmeverbr. Kat. 1-4'!$D$10:$D$504,Abschlusscheck!E111)</f>
        <v>0</v>
      </c>
      <c r="J111" s="162">
        <f>SUMIFS('Schritt 2b Stromverbr. Kat. 1-4'!$M$10:$M$504,'Schritt 2a Wärmeverbr. Kat. 1-4'!$D$10:$D$504,Abschlusscheck!E111)</f>
        <v>0</v>
      </c>
    </row>
    <row r="112" spans="5:10" x14ac:dyDescent="0.25">
      <c r="E112" s="171" t="s">
        <v>224</v>
      </c>
      <c r="F112" s="172"/>
      <c r="G112" s="13">
        <f>COUNTIFS('Schritt 2a Wärmeverbr. Kat. 1-4'!$D$10:$D$504,Abschlusscheck!E112)</f>
        <v>0</v>
      </c>
      <c r="H112" s="161">
        <f>SUMIFS('Schritt 2a Wärmeverbr. Kat. 1-4'!$F$10:$F$504,'Schritt 2a Wärmeverbr. Kat. 1-4'!$D$10:$D$504,Abschlusscheck!E112)</f>
        <v>0</v>
      </c>
      <c r="I112" s="148">
        <f>SUMIFS('Schritt 2a Wärmeverbr. Kat. 1-4'!$N$10:$N$504,'Schritt 2a Wärmeverbr. Kat. 1-4'!$D$10:$D$504,Abschlusscheck!E112)</f>
        <v>0</v>
      </c>
      <c r="J112" s="162">
        <f>SUMIFS('Schritt 2b Stromverbr. Kat. 1-4'!$M$10:$M$504,'Schritt 2a Wärmeverbr. Kat. 1-4'!$D$10:$D$504,Abschlusscheck!E112)</f>
        <v>0</v>
      </c>
    </row>
    <row r="113" spans="5:10" x14ac:dyDescent="0.25">
      <c r="E113" s="171" t="s">
        <v>225</v>
      </c>
      <c r="F113" s="172"/>
      <c r="G113" s="13">
        <f>COUNTIFS('Schritt 2a Wärmeverbr. Kat. 1-4'!$D$10:$D$504,Abschlusscheck!E113)</f>
        <v>0</v>
      </c>
      <c r="H113" s="161">
        <f>SUMIFS('Schritt 2a Wärmeverbr. Kat. 1-4'!$F$10:$F$504,'Schritt 2a Wärmeverbr. Kat. 1-4'!$D$10:$D$504,Abschlusscheck!E113)</f>
        <v>0</v>
      </c>
      <c r="I113" s="148">
        <f>SUMIFS('Schritt 2a Wärmeverbr. Kat. 1-4'!$N$10:$N$504,'Schritt 2a Wärmeverbr. Kat. 1-4'!$D$10:$D$504,Abschlusscheck!E113)</f>
        <v>0</v>
      </c>
      <c r="J113" s="162">
        <f>SUMIFS('Schritt 2b Stromverbr. Kat. 1-4'!$M$10:$M$504,'Schritt 2a Wärmeverbr. Kat. 1-4'!$D$10:$D$504,Abschlusscheck!E113)</f>
        <v>0</v>
      </c>
    </row>
    <row r="114" spans="5:10" x14ac:dyDescent="0.25">
      <c r="E114" s="171" t="s">
        <v>226</v>
      </c>
      <c r="F114" s="172"/>
      <c r="G114" s="13">
        <f>COUNTIFS('Schritt 2a Wärmeverbr. Kat. 1-4'!$D$10:$D$504,Abschlusscheck!E114)</f>
        <v>0</v>
      </c>
      <c r="H114" s="161">
        <f>SUMIFS('Schritt 2a Wärmeverbr. Kat. 1-4'!$F$10:$F$504,'Schritt 2a Wärmeverbr. Kat. 1-4'!$D$10:$D$504,Abschlusscheck!E114)</f>
        <v>0</v>
      </c>
      <c r="I114" s="148">
        <f>SUMIFS('Schritt 2a Wärmeverbr. Kat. 1-4'!$N$10:$N$504,'Schritt 2a Wärmeverbr. Kat. 1-4'!$D$10:$D$504,Abschlusscheck!E114)</f>
        <v>0</v>
      </c>
      <c r="J114" s="162">
        <f>SUMIFS('Schritt 2b Stromverbr. Kat. 1-4'!$M$10:$M$504,'Schritt 2a Wärmeverbr. Kat. 1-4'!$D$10:$D$504,Abschlusscheck!E114)</f>
        <v>0</v>
      </c>
    </row>
    <row r="115" spans="5:10" x14ac:dyDescent="0.25">
      <c r="E115" s="171" t="s">
        <v>227</v>
      </c>
      <c r="F115" s="172"/>
      <c r="G115" s="13">
        <f>COUNTIFS('Schritt 2a Wärmeverbr. Kat. 1-4'!$D$10:$D$504,Abschlusscheck!E115)</f>
        <v>0</v>
      </c>
      <c r="H115" s="161">
        <f>SUMIFS('Schritt 2a Wärmeverbr. Kat. 1-4'!$F$10:$F$504,'Schritt 2a Wärmeverbr. Kat. 1-4'!$D$10:$D$504,Abschlusscheck!E115)</f>
        <v>0</v>
      </c>
      <c r="I115" s="148">
        <f>SUMIFS('Schritt 2a Wärmeverbr. Kat. 1-4'!$N$10:$N$504,'Schritt 2a Wärmeverbr. Kat. 1-4'!$D$10:$D$504,Abschlusscheck!E115)</f>
        <v>0</v>
      </c>
      <c r="J115" s="162">
        <f>SUMIFS('Schritt 2b Stromverbr. Kat. 1-4'!$M$10:$M$504,'Schritt 2a Wärmeverbr. Kat. 1-4'!$D$10:$D$504,Abschlusscheck!E115)</f>
        <v>0</v>
      </c>
    </row>
    <row r="116" spans="5:10" x14ac:dyDescent="0.25">
      <c r="E116" s="171" t="s">
        <v>228</v>
      </c>
      <c r="F116" s="172"/>
      <c r="G116" s="13">
        <f>COUNTIFS('Schritt 2a Wärmeverbr. Kat. 1-4'!$D$10:$D$504,Abschlusscheck!E116)</f>
        <v>0</v>
      </c>
      <c r="H116" s="161">
        <f>SUMIFS('Schritt 2a Wärmeverbr. Kat. 1-4'!$F$10:$F$504,'Schritt 2a Wärmeverbr. Kat. 1-4'!$D$10:$D$504,Abschlusscheck!E116)</f>
        <v>0</v>
      </c>
      <c r="I116" s="148">
        <f>SUMIFS('Schritt 2a Wärmeverbr. Kat. 1-4'!$N$10:$N$504,'Schritt 2a Wärmeverbr. Kat. 1-4'!$D$10:$D$504,Abschlusscheck!E116)</f>
        <v>0</v>
      </c>
      <c r="J116" s="162">
        <f>SUMIFS('Schritt 2b Stromverbr. Kat. 1-4'!$M$10:$M$504,'Schritt 2a Wärmeverbr. Kat. 1-4'!$D$10:$D$504,Abschlusscheck!E116)</f>
        <v>0</v>
      </c>
    </row>
    <row r="117" spans="5:10" x14ac:dyDescent="0.25">
      <c r="E117" s="171" t="s">
        <v>229</v>
      </c>
      <c r="F117" s="172"/>
      <c r="G117" s="13">
        <f>COUNTIFS('Schritt 2a Wärmeverbr. Kat. 1-4'!$D$10:$D$504,Abschlusscheck!E117)</f>
        <v>0</v>
      </c>
      <c r="H117" s="161">
        <f>SUMIFS('Schritt 2a Wärmeverbr. Kat. 1-4'!$F$10:$F$504,'Schritt 2a Wärmeverbr. Kat. 1-4'!$D$10:$D$504,Abschlusscheck!E117)</f>
        <v>0</v>
      </c>
      <c r="I117" s="148">
        <f>SUMIFS('Schritt 2a Wärmeverbr. Kat. 1-4'!$N$10:$N$504,'Schritt 2a Wärmeverbr. Kat. 1-4'!$D$10:$D$504,Abschlusscheck!E117)</f>
        <v>0</v>
      </c>
      <c r="J117" s="162">
        <f>SUMIFS('Schritt 2b Stromverbr. Kat. 1-4'!$M$10:$M$504,'Schritt 2a Wärmeverbr. Kat. 1-4'!$D$10:$D$504,Abschlusscheck!E117)</f>
        <v>0</v>
      </c>
    </row>
    <row r="118" spans="5:10" x14ac:dyDescent="0.25">
      <c r="E118" s="171" t="s">
        <v>230</v>
      </c>
      <c r="F118" s="172"/>
      <c r="G118" s="13">
        <f>COUNTIFS('Schritt 2a Wärmeverbr. Kat. 1-4'!$D$10:$D$504,Abschlusscheck!E118)</f>
        <v>0</v>
      </c>
      <c r="H118" s="161">
        <f>SUMIFS('Schritt 2a Wärmeverbr. Kat. 1-4'!$F$10:$F$504,'Schritt 2a Wärmeverbr. Kat. 1-4'!$D$10:$D$504,Abschlusscheck!E118)</f>
        <v>0</v>
      </c>
      <c r="I118" s="148">
        <f>SUMIFS('Schritt 2a Wärmeverbr. Kat. 1-4'!$N$10:$N$504,'Schritt 2a Wärmeverbr. Kat. 1-4'!$D$10:$D$504,Abschlusscheck!E118)</f>
        <v>0</v>
      </c>
      <c r="J118" s="162">
        <f>SUMIFS('Schritt 2b Stromverbr. Kat. 1-4'!$M$10:$M$504,'Schritt 2a Wärmeverbr. Kat. 1-4'!$D$10:$D$504,Abschlusscheck!E118)</f>
        <v>0</v>
      </c>
    </row>
    <row r="119" spans="5:10" x14ac:dyDescent="0.25">
      <c r="E119" s="171" t="s">
        <v>231</v>
      </c>
      <c r="F119" s="172"/>
      <c r="G119" s="13">
        <f>COUNTIFS('Schritt 2a Wärmeverbr. Kat. 1-4'!$D$10:$D$504,Abschlusscheck!E119)</f>
        <v>0</v>
      </c>
      <c r="H119" s="161">
        <f>SUMIFS('Schritt 2a Wärmeverbr. Kat. 1-4'!$F$10:$F$504,'Schritt 2a Wärmeverbr. Kat. 1-4'!$D$10:$D$504,Abschlusscheck!E119)</f>
        <v>0</v>
      </c>
      <c r="I119" s="148">
        <f>SUMIFS('Schritt 2a Wärmeverbr. Kat. 1-4'!$N$10:$N$504,'Schritt 2a Wärmeverbr. Kat. 1-4'!$D$10:$D$504,Abschlusscheck!E119)</f>
        <v>0</v>
      </c>
      <c r="J119" s="162">
        <f>SUMIFS('Schritt 2b Stromverbr. Kat. 1-4'!$M$10:$M$504,'Schritt 2a Wärmeverbr. Kat. 1-4'!$D$10:$D$504,Abschlusscheck!E119)</f>
        <v>0</v>
      </c>
    </row>
    <row r="120" spans="5:10" x14ac:dyDescent="0.25">
      <c r="E120" s="171" t="s">
        <v>232</v>
      </c>
      <c r="F120" s="172"/>
      <c r="G120" s="13">
        <f>COUNTIFS('Schritt 2a Wärmeverbr. Kat. 1-4'!$D$10:$D$504,Abschlusscheck!E120)</f>
        <v>0</v>
      </c>
      <c r="H120" s="161">
        <f>SUMIFS('Schritt 2a Wärmeverbr. Kat. 1-4'!$F$10:$F$504,'Schritt 2a Wärmeverbr. Kat. 1-4'!$D$10:$D$504,Abschlusscheck!E120)</f>
        <v>0</v>
      </c>
      <c r="I120" s="148">
        <f>SUMIFS('Schritt 2a Wärmeverbr. Kat. 1-4'!$N$10:$N$504,'Schritt 2a Wärmeverbr. Kat. 1-4'!$D$10:$D$504,Abschlusscheck!E120)</f>
        <v>0</v>
      </c>
      <c r="J120" s="162">
        <f>SUMIFS('Schritt 2b Stromverbr. Kat. 1-4'!$M$10:$M$504,'Schritt 2a Wärmeverbr. Kat. 1-4'!$D$10:$D$504,Abschlusscheck!E120)</f>
        <v>0</v>
      </c>
    </row>
    <row r="121" spans="5:10" x14ac:dyDescent="0.25">
      <c r="E121" s="171" t="s">
        <v>233</v>
      </c>
      <c r="F121" s="172"/>
      <c r="G121" s="13">
        <f>COUNTIFS('Schritt 2a Wärmeverbr. Kat. 1-4'!$D$10:$D$504,Abschlusscheck!E121)</f>
        <v>0</v>
      </c>
      <c r="H121" s="161">
        <f>SUMIFS('Schritt 2a Wärmeverbr. Kat. 1-4'!$F$10:$F$504,'Schritt 2a Wärmeverbr. Kat. 1-4'!$D$10:$D$504,Abschlusscheck!E121)</f>
        <v>0</v>
      </c>
      <c r="I121" s="148">
        <f>SUMIFS('Schritt 2a Wärmeverbr. Kat. 1-4'!$N$10:$N$504,'Schritt 2a Wärmeverbr. Kat. 1-4'!$D$10:$D$504,Abschlusscheck!E121)</f>
        <v>0</v>
      </c>
      <c r="J121" s="162">
        <f>SUMIFS('Schritt 2b Stromverbr. Kat. 1-4'!$M$10:$M$504,'Schritt 2a Wärmeverbr. Kat. 1-4'!$D$10:$D$504,Abschlusscheck!E121)</f>
        <v>0</v>
      </c>
    </row>
    <row r="122" spans="5:10" x14ac:dyDescent="0.25">
      <c r="E122" s="171" t="s">
        <v>234</v>
      </c>
      <c r="F122" s="172"/>
      <c r="G122" s="13">
        <f>COUNTIFS('Schritt 2a Wärmeverbr. Kat. 1-4'!$D$10:$D$504,Abschlusscheck!E122)</f>
        <v>0</v>
      </c>
      <c r="H122" s="161">
        <f>SUMIFS('Schritt 2a Wärmeverbr. Kat. 1-4'!$F$10:$F$504,'Schritt 2a Wärmeverbr. Kat. 1-4'!$D$10:$D$504,Abschlusscheck!E122)</f>
        <v>0</v>
      </c>
      <c r="I122" s="148">
        <f>SUMIFS('Schritt 2a Wärmeverbr. Kat. 1-4'!$N$10:$N$504,'Schritt 2a Wärmeverbr. Kat. 1-4'!$D$10:$D$504,Abschlusscheck!E122)</f>
        <v>0</v>
      </c>
      <c r="J122" s="162">
        <f>SUMIFS('Schritt 2b Stromverbr. Kat. 1-4'!$M$10:$M$504,'Schritt 2a Wärmeverbr. Kat. 1-4'!$D$10:$D$504,Abschlusscheck!E122)</f>
        <v>0</v>
      </c>
    </row>
    <row r="123" spans="5:10" x14ac:dyDescent="0.25">
      <c r="E123" s="171" t="s">
        <v>235</v>
      </c>
      <c r="F123" s="172"/>
      <c r="G123" s="13">
        <f>COUNTIFS('Schritt 2a Wärmeverbr. Kat. 1-4'!$D$10:$D$504,Abschlusscheck!E123)</f>
        <v>0</v>
      </c>
      <c r="H123" s="161">
        <f>SUMIFS('Schritt 2a Wärmeverbr. Kat. 1-4'!$F$10:$F$504,'Schritt 2a Wärmeverbr. Kat. 1-4'!$D$10:$D$504,Abschlusscheck!E123)</f>
        <v>0</v>
      </c>
      <c r="I123" s="148">
        <f>SUMIFS('Schritt 2a Wärmeverbr. Kat. 1-4'!$N$10:$N$504,'Schritt 2a Wärmeverbr. Kat. 1-4'!$D$10:$D$504,Abschlusscheck!E123)</f>
        <v>0</v>
      </c>
      <c r="J123" s="162">
        <f>SUMIFS('Schritt 2b Stromverbr. Kat. 1-4'!$M$10:$M$504,'Schritt 2a Wärmeverbr. Kat. 1-4'!$D$10:$D$504,Abschlusscheck!E123)</f>
        <v>0</v>
      </c>
    </row>
    <row r="124" spans="5:10" x14ac:dyDescent="0.25">
      <c r="E124" s="171" t="s">
        <v>236</v>
      </c>
      <c r="F124" s="172"/>
      <c r="G124" s="13">
        <f>COUNTIFS('Schritt 2a Wärmeverbr. Kat. 1-4'!$D$10:$D$504,Abschlusscheck!E124)</f>
        <v>0</v>
      </c>
      <c r="H124" s="161">
        <f>SUMIFS('Schritt 2a Wärmeverbr. Kat. 1-4'!$F$10:$F$504,'Schritt 2a Wärmeverbr. Kat. 1-4'!$D$10:$D$504,Abschlusscheck!E124)</f>
        <v>0</v>
      </c>
      <c r="I124" s="148">
        <f>SUMIFS('Schritt 2a Wärmeverbr. Kat. 1-4'!$N$10:$N$504,'Schritt 2a Wärmeverbr. Kat. 1-4'!$D$10:$D$504,Abschlusscheck!E124)</f>
        <v>0</v>
      </c>
      <c r="J124" s="162">
        <f>SUMIFS('Schritt 2b Stromverbr. Kat. 1-4'!$M$10:$M$504,'Schritt 2a Wärmeverbr. Kat. 1-4'!$D$10:$D$504,Abschlusscheck!E124)</f>
        <v>0</v>
      </c>
    </row>
    <row r="125" spans="5:10" x14ac:dyDescent="0.25">
      <c r="E125" s="171" t="s">
        <v>237</v>
      </c>
      <c r="F125" s="172"/>
      <c r="G125" s="13">
        <f>COUNTIFS('Schritt 2a Wärmeverbr. Kat. 1-4'!$D$10:$D$504,Abschlusscheck!E125)</f>
        <v>0</v>
      </c>
      <c r="H125" s="161">
        <f>SUMIFS('Schritt 2a Wärmeverbr. Kat. 1-4'!$F$10:$F$504,'Schritt 2a Wärmeverbr. Kat. 1-4'!$D$10:$D$504,Abschlusscheck!E125)</f>
        <v>0</v>
      </c>
      <c r="I125" s="148">
        <f>SUMIFS('Schritt 2a Wärmeverbr. Kat. 1-4'!$N$10:$N$504,'Schritt 2a Wärmeverbr. Kat. 1-4'!$D$10:$D$504,Abschlusscheck!E125)</f>
        <v>0</v>
      </c>
      <c r="J125" s="162">
        <f>SUMIFS('Schritt 2b Stromverbr. Kat. 1-4'!$M$10:$M$504,'Schritt 2a Wärmeverbr. Kat. 1-4'!$D$10:$D$504,Abschlusscheck!E125)</f>
        <v>0</v>
      </c>
    </row>
    <row r="126" spans="5:10" x14ac:dyDescent="0.25">
      <c r="E126" s="171" t="s">
        <v>238</v>
      </c>
      <c r="F126" s="172"/>
      <c r="G126" s="13">
        <f>COUNTIFS('Schritt 2a Wärmeverbr. Kat. 1-4'!$D$10:$D$504,Abschlusscheck!E126)</f>
        <v>0</v>
      </c>
      <c r="H126" s="161">
        <f>SUMIFS('Schritt 2a Wärmeverbr. Kat. 1-4'!$F$10:$F$504,'Schritt 2a Wärmeverbr. Kat. 1-4'!$D$10:$D$504,Abschlusscheck!E126)</f>
        <v>0</v>
      </c>
      <c r="I126" s="148">
        <f>SUMIFS('Schritt 2a Wärmeverbr. Kat. 1-4'!$N$10:$N$504,'Schritt 2a Wärmeverbr. Kat. 1-4'!$D$10:$D$504,Abschlusscheck!E126)</f>
        <v>0</v>
      </c>
      <c r="J126" s="162">
        <f>SUMIFS('Schritt 2b Stromverbr. Kat. 1-4'!$M$10:$M$504,'Schritt 2a Wärmeverbr. Kat. 1-4'!$D$10:$D$504,Abschlusscheck!E126)</f>
        <v>0</v>
      </c>
    </row>
    <row r="127" spans="5:10" x14ac:dyDescent="0.25">
      <c r="E127" s="171" t="s">
        <v>1676</v>
      </c>
      <c r="F127" s="172"/>
      <c r="G127" s="13">
        <f>COUNTIFS('Schritt 2a Wärmeverbr. Kat. 1-4'!$D$10:$D$504,Abschlusscheck!E127)</f>
        <v>0</v>
      </c>
      <c r="H127" s="161">
        <f>SUMIFS('Schritt 2a Wärmeverbr. Kat. 1-4'!$F$10:$F$504,'Schritt 2a Wärmeverbr. Kat. 1-4'!$D$10:$D$504,Abschlusscheck!E127)</f>
        <v>0</v>
      </c>
      <c r="I127" s="148">
        <f>SUMIFS('Schritt 2a Wärmeverbr. Kat. 1-4'!$N$10:$N$504,'Schritt 2a Wärmeverbr. Kat. 1-4'!$D$10:$D$504,Abschlusscheck!E127)</f>
        <v>0</v>
      </c>
      <c r="J127" s="162">
        <f>SUMIFS('Schritt 2b Stromverbr. Kat. 1-4'!$M$10:$M$504,'Schritt 2a Wärmeverbr. Kat. 1-4'!$D$10:$D$504,Abschlusscheck!E127)</f>
        <v>0</v>
      </c>
    </row>
    <row r="128" spans="5:10" x14ac:dyDescent="0.25">
      <c r="E128" s="171" t="s">
        <v>239</v>
      </c>
      <c r="F128" s="172"/>
      <c r="G128" s="13">
        <f>COUNTIFS('Schritt 2a Wärmeverbr. Kat. 1-4'!$D$10:$D$504,Abschlusscheck!E128)</f>
        <v>0</v>
      </c>
      <c r="H128" s="161">
        <f>SUMIFS('Schritt 2a Wärmeverbr. Kat. 1-4'!$F$10:$F$504,'Schritt 2a Wärmeverbr. Kat. 1-4'!$D$10:$D$504,Abschlusscheck!E128)</f>
        <v>0</v>
      </c>
      <c r="I128" s="148">
        <f>SUMIFS('Schritt 2a Wärmeverbr. Kat. 1-4'!$N$10:$N$504,'Schritt 2a Wärmeverbr. Kat. 1-4'!$D$10:$D$504,Abschlusscheck!E128)</f>
        <v>0</v>
      </c>
      <c r="J128" s="162">
        <f>SUMIFS('Schritt 2b Stromverbr. Kat. 1-4'!$M$10:$M$504,'Schritt 2a Wärmeverbr. Kat. 1-4'!$D$10:$D$504,Abschlusscheck!E128)</f>
        <v>0</v>
      </c>
    </row>
    <row r="129" spans="5:10" x14ac:dyDescent="0.25">
      <c r="E129" s="171" t="s">
        <v>240</v>
      </c>
      <c r="F129" s="172"/>
      <c r="G129" s="13">
        <f>COUNTIFS('Schritt 2a Wärmeverbr. Kat. 1-4'!$D$10:$D$504,Abschlusscheck!E129)</f>
        <v>0</v>
      </c>
      <c r="H129" s="161">
        <f>SUMIFS('Schritt 2a Wärmeverbr. Kat. 1-4'!$F$10:$F$504,'Schritt 2a Wärmeverbr. Kat. 1-4'!$D$10:$D$504,Abschlusscheck!E129)</f>
        <v>0</v>
      </c>
      <c r="I129" s="148">
        <f>SUMIFS('Schritt 2a Wärmeverbr. Kat. 1-4'!$N$10:$N$504,'Schritt 2a Wärmeverbr. Kat. 1-4'!$D$10:$D$504,Abschlusscheck!E129)</f>
        <v>0</v>
      </c>
      <c r="J129" s="162">
        <f>SUMIFS('Schritt 2b Stromverbr. Kat. 1-4'!$M$10:$M$504,'Schritt 2a Wärmeverbr. Kat. 1-4'!$D$10:$D$504,Abschlusscheck!E129)</f>
        <v>0</v>
      </c>
    </row>
    <row r="130" spans="5:10" x14ac:dyDescent="0.25">
      <c r="E130" s="171" t="s">
        <v>241</v>
      </c>
      <c r="F130" s="182"/>
      <c r="G130" s="13">
        <f>COUNTIFS('Schritt 2a Wärmeverbr. Kat. 1-4'!$D$10:$D$504,Abschlusscheck!E130)</f>
        <v>0</v>
      </c>
      <c r="H130" s="161">
        <f>SUMIFS('Schritt 2a Wärmeverbr. Kat. 1-4'!$F$10:$F$504,'Schritt 2a Wärmeverbr. Kat. 1-4'!$D$10:$D$504,Abschlusscheck!E130)</f>
        <v>0</v>
      </c>
      <c r="I130" s="148">
        <f>SUMIFS('Schritt 2a Wärmeverbr. Kat. 1-4'!$N$10:$N$504,'Schritt 2a Wärmeverbr. Kat. 1-4'!$D$10:$D$504,Abschlusscheck!E130)</f>
        <v>0</v>
      </c>
      <c r="J130" s="162">
        <f>SUMIFS('Schritt 2b Stromverbr. Kat. 1-4'!$M$10:$M$504,'Schritt 2a Wärmeverbr. Kat. 1-4'!$D$10:$D$504,Abschlusscheck!E130)</f>
        <v>0</v>
      </c>
    </row>
    <row r="131" spans="5:10" x14ac:dyDescent="0.25">
      <c r="E131" s="171" t="s">
        <v>1783</v>
      </c>
      <c r="F131" s="182"/>
      <c r="G131" s="13">
        <f>COUNTIFS('Schritt 2a Wärmeverbr. Kat. 1-4'!$D$10:$D$504,Abschlusscheck!E131)</f>
        <v>0</v>
      </c>
      <c r="H131" s="161">
        <f>SUMIFS('Schritt 2a Wärmeverbr. Kat. 1-4'!$F$10:$F$504,'Schritt 2a Wärmeverbr. Kat. 1-4'!$D$10:$D$504,Abschlusscheck!E131)</f>
        <v>0</v>
      </c>
      <c r="I131" s="148">
        <f>SUMIFS('Schritt 2a Wärmeverbr. Kat. 1-4'!$N$10:$N$504,'Schritt 2a Wärmeverbr. Kat. 1-4'!$D$10:$D$504,Abschlusscheck!E131)</f>
        <v>0</v>
      </c>
      <c r="J131" s="162">
        <f>SUMIFS('Schritt 2b Stromverbr. Kat. 1-4'!$M$10:$M$504,'Schritt 2a Wärmeverbr. Kat. 1-4'!$D$10:$D$504,Abschlusscheck!E131)</f>
        <v>0</v>
      </c>
    </row>
    <row r="132" spans="5:10" x14ac:dyDescent="0.25">
      <c r="E132" s="72" t="s">
        <v>242</v>
      </c>
      <c r="F132" s="73"/>
      <c r="G132" s="13">
        <f>COUNTIFS('Schritt 2a Wärmeverbr. Kat. 1-4'!$D$10:$D$504,Abschlusscheck!E132)</f>
        <v>0</v>
      </c>
      <c r="H132" s="161">
        <f>SUMIFS('Schritt 2a Wärmeverbr. Kat. 1-4'!$F$10:$F$504,'Schritt 2a Wärmeverbr. Kat. 1-4'!$D$10:$D$504,Abschlusscheck!E132)</f>
        <v>0</v>
      </c>
      <c r="I132" s="148">
        <f>SUMIFS('Schritt 2a Wärmeverbr. Kat. 1-4'!$N$10:$N$504,'Schritt 2a Wärmeverbr. Kat. 1-4'!$D$10:$D$504,Abschlusscheck!E132)</f>
        <v>0</v>
      </c>
      <c r="J132" s="162">
        <f>SUMIFS('Schritt 2b Stromverbr. Kat. 1-4'!$M$10:$M$504,'Schritt 2a Wärmeverbr. Kat. 1-4'!$D$10:$D$504,Abschlusscheck!E132)</f>
        <v>0</v>
      </c>
    </row>
    <row r="133" spans="5:10" x14ac:dyDescent="0.25">
      <c r="E133" s="72" t="s">
        <v>243</v>
      </c>
      <c r="F133" s="73"/>
      <c r="G133" s="13">
        <f>COUNTIFS('Schritt 2a Wärmeverbr. Kat. 1-4'!$D$10:$D$504,Abschlusscheck!E133)</f>
        <v>0</v>
      </c>
      <c r="H133" s="161">
        <f>SUMIFS('Schritt 2a Wärmeverbr. Kat. 1-4'!$F$10:$F$504,'Schritt 2a Wärmeverbr. Kat. 1-4'!$D$10:$D$504,Abschlusscheck!E133)</f>
        <v>0</v>
      </c>
      <c r="I133" s="148">
        <f>SUMIFS('Schritt 2a Wärmeverbr. Kat. 1-4'!$N$10:$N$504,'Schritt 2a Wärmeverbr. Kat. 1-4'!$D$10:$D$504,Abschlusscheck!E133)</f>
        <v>0</v>
      </c>
      <c r="J133" s="162">
        <f>SUMIFS('Schritt 2b Stromverbr. Kat. 1-4'!$M$10:$M$504,'Schritt 2a Wärmeverbr. Kat. 1-4'!$D$10:$D$504,Abschlusscheck!E133)</f>
        <v>0</v>
      </c>
    </row>
    <row r="134" spans="5:10" x14ac:dyDescent="0.25">
      <c r="E134" s="72" t="s">
        <v>244</v>
      </c>
      <c r="F134" s="73"/>
      <c r="G134" s="13">
        <f>COUNTIFS('Schritt 2a Wärmeverbr. Kat. 1-4'!$D$10:$D$504,Abschlusscheck!E134)</f>
        <v>0</v>
      </c>
      <c r="H134" s="161">
        <f>SUMIFS('Schritt 2a Wärmeverbr. Kat. 1-4'!$F$10:$F$504,'Schritt 2a Wärmeverbr. Kat. 1-4'!$D$10:$D$504,Abschlusscheck!E134)</f>
        <v>0</v>
      </c>
      <c r="I134" s="148">
        <f>SUMIFS('Schritt 2a Wärmeverbr. Kat. 1-4'!$N$10:$N$504,'Schritt 2a Wärmeverbr. Kat. 1-4'!$D$10:$D$504,Abschlusscheck!E134)</f>
        <v>0</v>
      </c>
      <c r="J134" s="162">
        <f>SUMIFS('Schritt 2b Stromverbr. Kat. 1-4'!$M$10:$M$504,'Schritt 2a Wärmeverbr. Kat. 1-4'!$D$10:$D$504,Abschlusscheck!E134)</f>
        <v>0</v>
      </c>
    </row>
    <row r="135" spans="5:10" x14ac:dyDescent="0.25">
      <c r="E135" s="208" t="s">
        <v>245</v>
      </c>
      <c r="F135" s="209"/>
      <c r="G135" s="13">
        <f>COUNTIFS('Schritt 2a Wärmeverbr. Kat. 1-4'!$D$10:$D$504,Abschlusscheck!E135)</f>
        <v>0</v>
      </c>
      <c r="H135" s="161">
        <f>SUMIFS('Schritt 2a Wärmeverbr. Kat. 1-4'!$F$10:$F$504,'Schritt 2a Wärmeverbr. Kat. 1-4'!$D$10:$D$504,Abschlusscheck!E135)</f>
        <v>0</v>
      </c>
      <c r="I135" s="148">
        <f>SUMIFS('Schritt 2a Wärmeverbr. Kat. 1-4'!$N$10:$N$504,'Schritt 2a Wärmeverbr. Kat. 1-4'!$D$10:$D$504,Abschlusscheck!E135)</f>
        <v>0</v>
      </c>
      <c r="J135" s="162">
        <f>SUMIFS('Schritt 2b Stromverbr. Kat. 1-4'!$M$10:$M$504,'Schritt 2a Wärmeverbr. Kat. 1-4'!$D$10:$D$504,Abschlusscheck!E135)</f>
        <v>0</v>
      </c>
    </row>
    <row r="136" spans="5:10" ht="15.75" thickBot="1" x14ac:dyDescent="0.3">
      <c r="E136" s="74" t="s">
        <v>246</v>
      </c>
      <c r="F136" s="75"/>
      <c r="G136" s="41">
        <f>COUNTIFS('Schritt 2a Wärmeverbr. Kat. 1-4'!$D$10:$D$504,Abschlusscheck!E136)</f>
        <v>0</v>
      </c>
      <c r="H136" s="163">
        <f>SUMIFS('Schritt 2a Wärmeverbr. Kat. 1-4'!$F$10:$F$504,'Schritt 2a Wärmeverbr. Kat. 1-4'!$D$10:$D$504,Abschlusscheck!E136)</f>
        <v>0</v>
      </c>
      <c r="I136" s="149">
        <f>SUMIFS('Schritt 2a Wärmeverbr. Kat. 1-4'!$N$10:$N$504,'Schritt 2a Wärmeverbr. Kat. 1-4'!$D$10:$D$504,Abschlusscheck!E136)</f>
        <v>0</v>
      </c>
      <c r="J136" s="164">
        <f>SUMIFS('Schritt 2b Stromverbr. Kat. 1-4'!$M$10:$M$504,'Schritt 2a Wärmeverbr. Kat. 1-4'!$D$10:$D$504,Abschlusscheck!E136)</f>
        <v>0</v>
      </c>
    </row>
    <row r="137" spans="5:10" ht="15.75" thickBot="1" x14ac:dyDescent="0.3"/>
    <row r="138" spans="5:10" ht="15.75" thickBot="1" x14ac:dyDescent="0.3">
      <c r="E138" s="788" t="s">
        <v>247</v>
      </c>
      <c r="F138" s="789"/>
      <c r="G138" s="535"/>
    </row>
    <row r="139" spans="5:10" x14ac:dyDescent="0.25">
      <c r="E139" s="790"/>
      <c r="F139" s="791"/>
      <c r="G139" s="175" t="s">
        <v>248</v>
      </c>
    </row>
    <row r="140" spans="5:10" ht="15.75" thickBot="1" x14ac:dyDescent="0.3">
      <c r="E140" s="798"/>
      <c r="F140" s="799"/>
      <c r="G140" s="48" t="s">
        <v>249</v>
      </c>
    </row>
    <row r="141" spans="5:10" ht="15.75" thickBot="1" x14ac:dyDescent="0.3">
      <c r="E141" s="210" t="s">
        <v>250</v>
      </c>
      <c r="F141" s="176"/>
      <c r="G141" s="205">
        <f>SUMIF('Schritt 2a Wärmeverbr. Kat. 1-4'!$H$10:$H$504,E141,'Schritt 2a Wärmeverbr. Kat. 1-4'!$N$10:$N$504)/1000</f>
        <v>0</v>
      </c>
      <c r="H141" s="99" t="s">
        <v>163</v>
      </c>
    </row>
    <row r="142" spans="5:10" ht="15.75" thickBot="1" x14ac:dyDescent="0.3">
      <c r="E142" s="90" t="s">
        <v>57</v>
      </c>
      <c r="F142" s="177"/>
      <c r="G142" s="205">
        <f>SUMIF('Schritt 2a Wärmeverbr. Kat. 1-4'!$H$10:$H$504,E142,'Schritt 2a Wärmeverbr. Kat. 1-4'!$N$10:$N$504)/1000</f>
        <v>0</v>
      </c>
      <c r="H142" s="48" t="s">
        <v>163</v>
      </c>
    </row>
    <row r="143" spans="5:10" ht="15.75" thickBot="1" x14ac:dyDescent="0.3">
      <c r="E143" s="90" t="s">
        <v>251</v>
      </c>
      <c r="F143" s="177"/>
      <c r="G143" s="205">
        <f>SUMIF('Schritt 2a Wärmeverbr. Kat. 1-4'!$H$10:$H$504,E143,'Schritt 2a Wärmeverbr. Kat. 1-4'!$N$10:$N$504)/1000</f>
        <v>0</v>
      </c>
      <c r="H143" s="48" t="s">
        <v>163</v>
      </c>
    </row>
    <row r="144" spans="5:10" ht="15.75" thickBot="1" x14ac:dyDescent="0.3">
      <c r="E144" s="90" t="s">
        <v>252</v>
      </c>
      <c r="F144" s="177"/>
      <c r="G144" s="205">
        <f>SUMIF('Schritt 2a Wärmeverbr. Kat. 1-4'!$H$10:$H$504,E144,'Schritt 2a Wärmeverbr. Kat. 1-4'!$N$10:$N$504)/1000</f>
        <v>0</v>
      </c>
      <c r="H144" s="48" t="s">
        <v>163</v>
      </c>
    </row>
    <row r="145" spans="5:8" ht="15.75" thickBot="1" x14ac:dyDescent="0.3">
      <c r="E145" s="90" t="s">
        <v>253</v>
      </c>
      <c r="F145" s="177"/>
      <c r="G145" s="205">
        <f>SUMIF('Schritt 2a Wärmeverbr. Kat. 1-4'!$H$10:$H$504,E145,'Schritt 2a Wärmeverbr. Kat. 1-4'!$N$10:$N$504)/1000</f>
        <v>0</v>
      </c>
      <c r="H145" s="48" t="s">
        <v>163</v>
      </c>
    </row>
    <row r="146" spans="5:8" ht="15.75" thickBot="1" x14ac:dyDescent="0.3">
      <c r="E146" s="90" t="s">
        <v>254</v>
      </c>
      <c r="F146" s="177"/>
      <c r="G146" s="205">
        <f>SUMIF('Schritt 2a Wärmeverbr. Kat. 1-4'!$H$10:$H$504,E146,'Schritt 2a Wärmeverbr. Kat. 1-4'!$N$10:$N$504)/1000</f>
        <v>0</v>
      </c>
      <c r="H146" s="48" t="s">
        <v>163</v>
      </c>
    </row>
    <row r="147" spans="5:8" ht="15.75" thickBot="1" x14ac:dyDescent="0.3">
      <c r="E147" s="90" t="s">
        <v>255</v>
      </c>
      <c r="F147" s="177"/>
      <c r="G147" s="205">
        <f>SUMIF('Schritt 2a Wärmeverbr. Kat. 1-4'!$H$10:$H$504,E147,'Schritt 2a Wärmeverbr. Kat. 1-4'!$N$10:$N$504)/1000</f>
        <v>0</v>
      </c>
      <c r="H147" s="48" t="s">
        <v>163</v>
      </c>
    </row>
    <row r="148" spans="5:8" ht="15.75" thickBot="1" x14ac:dyDescent="0.3">
      <c r="E148" s="90" t="s">
        <v>60</v>
      </c>
      <c r="F148" s="177"/>
      <c r="G148" s="205">
        <f>SUMIF('Schritt 2a Wärmeverbr. Kat. 1-4'!$H$10:$H$504,E148,'Schritt 2a Wärmeverbr. Kat. 1-4'!$N$10:$N$504)/1000</f>
        <v>0</v>
      </c>
      <c r="H148" s="48" t="s">
        <v>163</v>
      </c>
    </row>
    <row r="149" spans="5:8" ht="15.75" thickBot="1" x14ac:dyDescent="0.3">
      <c r="E149" s="90" t="s">
        <v>256</v>
      </c>
      <c r="F149" s="177"/>
      <c r="G149" s="205">
        <f>SUMIF('Schritt 2a Wärmeverbr. Kat. 1-4'!$H$10:$H$504,E149,'Schritt 2a Wärmeverbr. Kat. 1-4'!$N$10:$N$504)/1000</f>
        <v>0</v>
      </c>
      <c r="H149" s="48" t="s">
        <v>163</v>
      </c>
    </row>
    <row r="150" spans="5:8" ht="15.75" thickBot="1" x14ac:dyDescent="0.3">
      <c r="E150" s="211" t="s">
        <v>257</v>
      </c>
      <c r="F150" s="178"/>
      <c r="G150" s="205">
        <f>SUMIF('Schritt 2a Wärmeverbr. Kat. 1-4'!$H$10:$H$504,E150,'Schritt 2a Wärmeverbr. Kat. 1-4'!$N$10:$N$504)/1000</f>
        <v>0</v>
      </c>
      <c r="H150" s="99" t="s">
        <v>163</v>
      </c>
    </row>
    <row r="151" spans="5:8" ht="15.75" thickBot="1" x14ac:dyDescent="0.3">
      <c r="E151" s="213" t="s">
        <v>258</v>
      </c>
      <c r="F151" s="212"/>
      <c r="G151" s="214">
        <f>SUM('Schritt 2b Stromverbr. Kat. 1-4'!M10:M504)/1000</f>
        <v>0</v>
      </c>
      <c r="H151" s="48" t="s">
        <v>163</v>
      </c>
    </row>
  </sheetData>
  <sheetProtection algorithmName="SHA-512" hashValue="prH/Dfcs2Ag/Kj6YswuuqUrzlvIFWEKyKRBQveLa3XPAwWj6wQciLDwztDXQMorRLiwbdEgfEvfeWiER+czhBA==" saltValue="r0RZNSdGGDVi5Q/02bpM2A==" spinCount="100000" sheet="1" objects="1" scenarios="1"/>
  <mergeCells count="55">
    <mergeCell ref="E138:F140"/>
    <mergeCell ref="F48:H48"/>
    <mergeCell ref="F49:H49"/>
    <mergeCell ref="E58:F58"/>
    <mergeCell ref="E60:F60"/>
    <mergeCell ref="E59:F59"/>
    <mergeCell ref="E72:F72"/>
    <mergeCell ref="E70:F70"/>
    <mergeCell ref="E71:F71"/>
    <mergeCell ref="G67:H67"/>
    <mergeCell ref="E66:F69"/>
    <mergeCell ref="E61:F61"/>
    <mergeCell ref="E62:F62"/>
    <mergeCell ref="E63:F63"/>
    <mergeCell ref="E64:F64"/>
    <mergeCell ref="E78:F78"/>
    <mergeCell ref="J56:K56"/>
    <mergeCell ref="H56:I56"/>
    <mergeCell ref="G55:K55"/>
    <mergeCell ref="E54:F56"/>
    <mergeCell ref="F46:H46"/>
    <mergeCell ref="F47:H47"/>
    <mergeCell ref="E51:G51"/>
    <mergeCell ref="E52:G52"/>
    <mergeCell ref="E5:H5"/>
    <mergeCell ref="F42:H42"/>
    <mergeCell ref="F43:H43"/>
    <mergeCell ref="F44:H44"/>
    <mergeCell ref="F45:H45"/>
    <mergeCell ref="E41:H41"/>
    <mergeCell ref="E17:F18"/>
    <mergeCell ref="E21:F22"/>
    <mergeCell ref="E19:F20"/>
    <mergeCell ref="G19:G20"/>
    <mergeCell ref="G17:G18"/>
    <mergeCell ref="G21:G22"/>
    <mergeCell ref="E23:F23"/>
    <mergeCell ref="H21:H22"/>
    <mergeCell ref="H19:H20"/>
    <mergeCell ref="H17:H18"/>
    <mergeCell ref="E86:F86"/>
    <mergeCell ref="E82:F82"/>
    <mergeCell ref="E79:F79"/>
    <mergeCell ref="E80:F80"/>
    <mergeCell ref="E81:F81"/>
    <mergeCell ref="E16:F16"/>
    <mergeCell ref="E36:F36"/>
    <mergeCell ref="E83:F83"/>
    <mergeCell ref="E84:F84"/>
    <mergeCell ref="E85:F85"/>
    <mergeCell ref="E73:F73"/>
    <mergeCell ref="E74:F74"/>
    <mergeCell ref="E75:F75"/>
    <mergeCell ref="E76:F76"/>
    <mergeCell ref="E77:F77"/>
  </mergeCells>
  <phoneticPr fontId="10" type="noConversion"/>
  <conditionalFormatting sqref="G7:G12">
    <cfRule type="containsText" dxfId="34" priority="5" operator="containsText" text="FALSCH">
      <formula>NOT(ISERROR(SEARCH("FALSCH",G7)))</formula>
    </cfRule>
    <cfRule type="containsText" dxfId="33" priority="6" operator="containsText" text="WAHR">
      <formula>NOT(ISERROR(SEARCH("WAHR",G7)))</formula>
    </cfRule>
  </conditionalFormatting>
  <conditionalFormatting sqref="G16:G26">
    <cfRule type="expression" dxfId="32" priority="3">
      <formula>$G16="Nein"</formula>
    </cfRule>
    <cfRule type="expression" dxfId="31" priority="4">
      <formula>$G16="Ja"</formula>
    </cfRule>
  </conditionalFormatting>
  <conditionalFormatting sqref="G13">
    <cfRule type="expression" dxfId="30" priority="1">
      <formula>$G$13="Nein"</formula>
    </cfRule>
    <cfRule type="expression" dxfId="29" priority="2">
      <formula>$G$13="Ja"</formula>
    </cfRule>
  </conditionalFormatting>
  <dataValidations count="4">
    <dataValidation allowBlank="1" showErrorMessage="1" promptTitle="Landkreis" prompt="Aus Liste den Landkreis Ihrer Kommune auswählen" sqref="F44" xr:uid="{7B94AB6C-2838-4243-AABA-8308E25725B8}"/>
    <dataValidation allowBlank="1" showErrorMessage="1" promptTitle="Gebietskörperschaft" prompt="Aus Liste die Gebietskörperschaft Ihrer Kommune auswählen" sqref="F45" xr:uid="{5E940C6E-6549-40BC-8E17-0E46C5193540}"/>
    <dataValidation type="list" allowBlank="1" showInputMessage="1" showErrorMessage="1" promptTitle="Drop-Down" prompt="Antwortmöglichkeit aus Drop-Down auswählen" sqref="G16:G25" xr:uid="{877A06D7-FD2E-4DDE-9201-14256ED2B6DF}">
      <formula1>"Ja,Nein"</formula1>
    </dataValidation>
    <dataValidation allowBlank="1" showInputMessage="1" showErrorMessage="1" promptTitle="Drop-Down" prompt="Antwortmöglichkeit aus Drop-Down auswählen" sqref="G26" xr:uid="{DD54E406-D987-48B7-8281-2C5F5763147F}"/>
  </dataValidations>
  <hyperlinks>
    <hyperlink ref="G36" r:id="rId1" xr:uid="{A0DE42EC-455C-40A9-8BC7-469E4A034BE7}"/>
    <hyperlink ref="H8" location="'Schritt 2a Wärmeverbr. Kat. 1-4'!A1" tooltip="Schritt 2a Wärmeverbrauch Kat. 1-4" display="Schritt 2a" xr:uid="{82763225-1081-457F-8D61-294F71201090}"/>
    <hyperlink ref="H9" location="'Schritt 3 Verbrauch Kat. 5-7'!H8" tooltip="Schritt 3 Verbrauch Kat. 5-7" display="Schritt 3" xr:uid="{DF88DE07-6177-478A-ADB9-47DEBFD27C3A}"/>
    <hyperlink ref="H10:H11" location="'Schritt 3 Verbrauch Kat. 5-7'!H15" tooltip="Schritt 3 Verbrauch Kat. 5-7" display="Schritt 3" xr:uid="{E0952581-B167-41D4-B6A4-D61113835E66}"/>
    <hyperlink ref="H11" location="'Schritt 3 Verbrauch Kat. 5-7'!H22" tooltip="Schritt 3 Verbrauch Kat. 5-7" display="Schritt 3" xr:uid="{1441FDF8-85F9-4622-9354-E34144016B2C}"/>
    <hyperlink ref="H7" location="'Schritt 1 Allgemeine Angaben'!A1" tooltip="Schritt 1 Allgemeine Angaben" display="Schritt 1" xr:uid="{F473341A-4052-4F8C-B6EF-E5D92697F546}"/>
    <hyperlink ref="H19:H23" location="'Schritt 2a Wärmeverbr. Kat. 1-4'!A1" tooltip="Schritt 2a Wärmeverbrauch Kat. 1-4" display="Schritt 2a" xr:uid="{C9B66EDA-E143-4093-AB13-0D483F481541}"/>
    <hyperlink ref="H17:H18" location="'Schritt 2b Stromverbr. Kat. 1-4'!A1" tooltip="Schritt 2b Stromverbrauch Kat. 1-4" display="Schritt 2b" xr:uid="{DA12711F-1E25-4F73-BB8A-1AA433C86494}"/>
    <hyperlink ref="H16" location="'Schritt 2a Wärmeverbr. Kat. 1-4'!A1" tooltip="Schritt 2a Wärmeverbrauch Kat. 1-4" display="Schritt 2a" xr:uid="{9CE0C192-71F5-41AB-8BA9-0222CF5BAC14}"/>
    <hyperlink ref="E21:F22" r:id="rId2" display="Alle Nichtwohngebäude eingetragen, auch ausgelagerte? (s. FAQs)" xr:uid="{2EB0C854-AFD4-4E39-BDD5-1B6DFA89051B}"/>
    <hyperlink ref="E23:F23" r:id="rId3" display="Wenn vorhanden, alle Bäder eingetragen, auch ausgelagerte? (s. FAQs)" xr:uid="{94AB48A1-5ED3-4F36-9EB3-B6D007E49E78}"/>
  </hyperlinks>
  <pageMargins left="0.7" right="0.7" top="0.78740157499999996" bottom="0.78740157499999996" header="0.3" footer="0.3"/>
  <pageSetup paperSize="9" orientation="portrait" verticalDpi="300"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77AF7-3206-4907-846A-C973BC9C01FB}">
  <sheetPr>
    <tabColor rgb="FFFFE800"/>
  </sheetPr>
  <dimension ref="A1:AR128"/>
  <sheetViews>
    <sheetView zoomScale="90" zoomScaleNormal="90" workbookViewId="0">
      <pane xSplit="2" topLeftCell="C1" activePane="topRight" state="frozen"/>
      <selection pane="topRight"/>
    </sheetView>
  </sheetViews>
  <sheetFormatPr baseColWidth="10" defaultRowHeight="15" x14ac:dyDescent="0.25"/>
  <cols>
    <col min="1" max="1" width="3.7109375" style="235" customWidth="1"/>
    <col min="2" max="2" width="45.85546875" style="235" customWidth="1"/>
    <col min="3" max="3" width="6.42578125" style="235" customWidth="1"/>
    <col min="4" max="4" width="22.28515625" style="235" customWidth="1"/>
    <col min="5" max="5" width="16" style="235" customWidth="1"/>
    <col min="6" max="6" width="17" style="235" customWidth="1"/>
    <col min="7" max="7" width="17.7109375" style="235" customWidth="1"/>
    <col min="8" max="8" width="18.42578125" style="235" customWidth="1"/>
    <col min="9" max="9" width="11.42578125" style="235"/>
    <col min="10" max="10" width="9.28515625" style="235" customWidth="1"/>
    <col min="11" max="11" width="7" style="235" customWidth="1"/>
    <col min="12" max="12" width="15.5703125" style="235" customWidth="1"/>
    <col min="13" max="13" width="23.28515625" style="235" customWidth="1"/>
    <col min="14" max="15" width="11.42578125" style="235"/>
    <col min="16" max="16" width="8.7109375" style="235" customWidth="1"/>
    <col min="17" max="17" width="11.42578125" style="235"/>
    <col min="18" max="18" width="25.85546875" style="235" customWidth="1"/>
    <col min="19" max="19" width="8.5703125" style="235" customWidth="1"/>
    <col min="20" max="20" width="7.5703125" style="235" customWidth="1"/>
    <col min="21" max="21" width="11.42578125" style="235"/>
    <col min="22" max="22" width="18" style="235" customWidth="1"/>
    <col min="23" max="23" width="18.140625" style="235" customWidth="1"/>
    <col min="24" max="25" width="11.42578125" style="235"/>
    <col min="26" max="26" width="13.85546875" style="235" customWidth="1"/>
    <col min="27" max="27" width="3.7109375" style="235" customWidth="1"/>
    <col min="28" max="32" width="11.42578125" style="235"/>
    <col min="33" max="33" width="13.85546875" style="235" customWidth="1"/>
    <col min="34" max="34" width="3.85546875" style="235" customWidth="1"/>
    <col min="35" max="16384" width="11.42578125" style="235"/>
  </cols>
  <sheetData>
    <row r="1" spans="2:44" ht="15.75" thickBot="1" x14ac:dyDescent="0.3">
      <c r="B1" s="283"/>
      <c r="T1" s="334"/>
      <c r="U1" s="334"/>
      <c r="V1" s="334"/>
      <c r="W1" s="334"/>
      <c r="X1" s="334"/>
      <c r="Y1" s="334"/>
      <c r="Z1" s="334"/>
      <c r="AA1" s="334"/>
      <c r="AB1" s="334"/>
      <c r="AC1" s="334"/>
      <c r="AD1" s="334"/>
      <c r="AE1" s="334"/>
      <c r="AF1" s="334"/>
      <c r="AG1" s="334"/>
      <c r="AH1" s="334"/>
      <c r="AI1" s="334"/>
      <c r="AJ1" s="334"/>
      <c r="AK1" s="334"/>
      <c r="AL1" s="334"/>
      <c r="AM1" s="334"/>
      <c r="AN1" s="334"/>
      <c r="AO1" s="334"/>
      <c r="AP1" s="334"/>
      <c r="AQ1" s="334"/>
      <c r="AR1" s="334"/>
    </row>
    <row r="2" spans="2:44" x14ac:dyDescent="0.25">
      <c r="C2" s="236"/>
      <c r="D2" s="237"/>
      <c r="E2" s="237"/>
      <c r="F2" s="237"/>
      <c r="G2" s="237"/>
      <c r="H2" s="237"/>
      <c r="I2" s="237"/>
      <c r="J2" s="238"/>
      <c r="K2" s="236"/>
      <c r="L2" s="237"/>
      <c r="M2" s="237"/>
      <c r="N2" s="237"/>
      <c r="O2" s="237"/>
      <c r="P2" s="237"/>
      <c r="Q2" s="237"/>
      <c r="R2" s="237"/>
      <c r="S2" s="238"/>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8"/>
    </row>
    <row r="3" spans="2:44" x14ac:dyDescent="0.25">
      <c r="C3" s="297" t="s">
        <v>1682</v>
      </c>
      <c r="D3" s="338" t="s">
        <v>1681</v>
      </c>
      <c r="E3" s="329"/>
      <c r="F3" s="329"/>
      <c r="G3" s="329"/>
      <c r="H3" s="329"/>
      <c r="I3" s="329"/>
      <c r="J3" s="240"/>
      <c r="K3" s="297" t="s">
        <v>1781</v>
      </c>
      <c r="L3" s="338" t="s">
        <v>1683</v>
      </c>
      <c r="M3" s="329"/>
      <c r="N3" s="329"/>
      <c r="O3" s="329"/>
      <c r="P3" s="329"/>
      <c r="Q3" s="329"/>
      <c r="R3" s="329"/>
      <c r="S3" s="258"/>
      <c r="T3" s="364" t="s">
        <v>1901</v>
      </c>
      <c r="U3" s="329" t="s">
        <v>1900</v>
      </c>
      <c r="V3" s="329"/>
      <c r="W3" s="329"/>
      <c r="X3" s="329"/>
      <c r="Y3" s="329"/>
      <c r="Z3" s="329"/>
      <c r="AA3" s="329"/>
      <c r="AB3" s="329"/>
      <c r="AC3" s="329"/>
      <c r="AD3" s="329"/>
      <c r="AE3" s="329"/>
      <c r="AF3" s="329"/>
      <c r="AG3" s="329"/>
      <c r="AH3" s="329"/>
      <c r="AI3" s="329"/>
      <c r="AJ3" s="329"/>
      <c r="AK3" s="329"/>
      <c r="AL3" s="329"/>
      <c r="AM3" s="329"/>
      <c r="AN3" s="329"/>
      <c r="AO3" s="329"/>
      <c r="AP3" s="329"/>
      <c r="AQ3" s="329"/>
      <c r="AR3" s="240"/>
    </row>
    <row r="4" spans="2:44" ht="15.75" thickBot="1" x14ac:dyDescent="0.3">
      <c r="C4" s="239"/>
      <c r="J4" s="240"/>
      <c r="K4" s="239"/>
      <c r="L4" s="343"/>
      <c r="S4" s="240"/>
      <c r="AR4" s="240"/>
    </row>
    <row r="5" spans="2:44" ht="15" customHeight="1" x14ac:dyDescent="0.25">
      <c r="C5" s="239"/>
      <c r="D5" s="241"/>
      <c r="E5" s="242"/>
      <c r="F5" s="243" t="s">
        <v>1684</v>
      </c>
      <c r="J5" s="240"/>
      <c r="K5" s="239"/>
      <c r="L5" s="339" t="s">
        <v>1685</v>
      </c>
      <c r="S5" s="240"/>
      <c r="U5" s="829" t="s">
        <v>22</v>
      </c>
      <c r="V5" s="830"/>
      <c r="W5" s="830"/>
      <c r="X5" s="830"/>
      <c r="Y5" s="831"/>
      <c r="Z5" s="832"/>
      <c r="AA5" s="237"/>
      <c r="AB5" s="816" t="s">
        <v>23</v>
      </c>
      <c r="AC5" s="817"/>
      <c r="AD5" s="817"/>
      <c r="AE5" s="817"/>
      <c r="AF5" s="817"/>
      <c r="AG5" s="818"/>
      <c r="AH5" s="237"/>
      <c r="AI5" s="816" t="s">
        <v>63</v>
      </c>
      <c r="AJ5" s="817"/>
      <c r="AK5" s="817"/>
      <c r="AL5" s="817"/>
      <c r="AM5" s="817"/>
      <c r="AN5" s="817"/>
      <c r="AO5" s="817"/>
      <c r="AP5" s="817"/>
      <c r="AQ5" s="818"/>
      <c r="AR5" s="240"/>
    </row>
    <row r="6" spans="2:44" ht="15" customHeight="1" thickBot="1" x14ac:dyDescent="0.3">
      <c r="C6" s="239"/>
      <c r="D6" s="244" t="s">
        <v>29</v>
      </c>
      <c r="E6" s="245" t="s">
        <v>1686</v>
      </c>
      <c r="F6" s="246" t="s">
        <v>1686</v>
      </c>
      <c r="J6" s="240"/>
      <c r="K6" s="239"/>
      <c r="L6" s="339" t="s">
        <v>1687</v>
      </c>
      <c r="S6" s="240"/>
      <c r="U6" s="835" t="str">
        <f>IFERROR(CONCATENATE(,'Schritt 1 Allgemeine Angaben'!$D$4),"")</f>
        <v/>
      </c>
      <c r="V6" s="836"/>
      <c r="W6"/>
      <c r="X6"/>
      <c r="Y6" s="833"/>
      <c r="Z6" s="834"/>
      <c r="AB6" s="239"/>
      <c r="AG6" s="240"/>
      <c r="AI6" s="239"/>
      <c r="AQ6" s="240"/>
      <c r="AR6" s="240"/>
    </row>
    <row r="7" spans="2:44" s="366" customFormat="1" ht="25.5" customHeight="1" x14ac:dyDescent="0.25">
      <c r="C7" s="367"/>
      <c r="D7" s="368" t="s">
        <v>1688</v>
      </c>
      <c r="E7" s="369" t="s">
        <v>1689</v>
      </c>
      <c r="F7" s="370">
        <v>9.94</v>
      </c>
      <c r="J7" s="371"/>
      <c r="K7" s="367"/>
      <c r="L7" s="366" t="s">
        <v>1690</v>
      </c>
      <c r="S7" s="371"/>
      <c r="U7" s="819" t="s">
        <v>1921</v>
      </c>
      <c r="V7" s="837" t="s">
        <v>25</v>
      </c>
      <c r="W7" s="839" t="s">
        <v>26</v>
      </c>
      <c r="X7" s="839" t="s">
        <v>27</v>
      </c>
      <c r="Y7" s="373" t="s">
        <v>1664</v>
      </c>
      <c r="Z7" s="374" t="s">
        <v>28</v>
      </c>
      <c r="AA7" s="375"/>
      <c r="AB7" s="819" t="s">
        <v>29</v>
      </c>
      <c r="AC7" s="376" t="s">
        <v>1890</v>
      </c>
      <c r="AD7" s="821" t="s">
        <v>31</v>
      </c>
      <c r="AE7" s="823" t="s">
        <v>32</v>
      </c>
      <c r="AF7" s="824"/>
      <c r="AG7" s="377" t="s">
        <v>33</v>
      </c>
      <c r="AH7" s="378"/>
      <c r="AI7" s="825" t="s">
        <v>65</v>
      </c>
      <c r="AJ7" s="815"/>
      <c r="AK7" s="379" t="s">
        <v>66</v>
      </c>
      <c r="AL7" s="380" t="s">
        <v>67</v>
      </c>
      <c r="AM7" s="379" t="s">
        <v>1885</v>
      </c>
      <c r="AN7" s="381" t="s">
        <v>68</v>
      </c>
      <c r="AO7" s="814" t="s">
        <v>1886</v>
      </c>
      <c r="AP7" s="815"/>
      <c r="AQ7" s="382" t="s">
        <v>69</v>
      </c>
      <c r="AR7" s="371"/>
    </row>
    <row r="8" spans="2:44" ht="15" customHeight="1" thickBot="1" x14ac:dyDescent="0.3">
      <c r="C8" s="239"/>
      <c r="D8" s="247" t="s">
        <v>1691</v>
      </c>
      <c r="E8" s="248" t="s">
        <v>1689</v>
      </c>
      <c r="F8" s="249">
        <v>10.9</v>
      </c>
      <c r="J8" s="240"/>
      <c r="K8" s="239"/>
      <c r="L8" s="235" t="s">
        <v>1692</v>
      </c>
      <c r="S8" s="240"/>
      <c r="U8" s="820"/>
      <c r="V8" s="838"/>
      <c r="W8" s="840"/>
      <c r="X8" s="840"/>
      <c r="Y8" s="383" t="s">
        <v>47</v>
      </c>
      <c r="Z8" s="384" t="s">
        <v>1922</v>
      </c>
      <c r="AA8" s="385"/>
      <c r="AB8" s="820"/>
      <c r="AC8" s="386" t="s">
        <v>49</v>
      </c>
      <c r="AD8" s="822"/>
      <c r="AE8" s="387" t="s">
        <v>50</v>
      </c>
      <c r="AF8" s="388" t="s">
        <v>51</v>
      </c>
      <c r="AG8" s="389" t="s">
        <v>52</v>
      </c>
      <c r="AH8" s="390"/>
      <c r="AI8" s="391" t="s">
        <v>72</v>
      </c>
      <c r="AJ8" s="392" t="s">
        <v>51</v>
      </c>
      <c r="AK8" s="393" t="s">
        <v>52</v>
      </c>
      <c r="AL8" s="394"/>
      <c r="AM8" s="395" t="s">
        <v>73</v>
      </c>
      <c r="AN8" s="396"/>
      <c r="AO8" s="396" t="s">
        <v>50</v>
      </c>
      <c r="AP8" s="396" t="s">
        <v>51</v>
      </c>
      <c r="AQ8" s="397" t="s">
        <v>52</v>
      </c>
      <c r="AR8" s="240"/>
    </row>
    <row r="9" spans="2:44" ht="15" customHeight="1" x14ac:dyDescent="0.25">
      <c r="C9" s="239"/>
      <c r="D9" s="247" t="s">
        <v>251</v>
      </c>
      <c r="E9" s="248" t="s">
        <v>1693</v>
      </c>
      <c r="F9" s="249">
        <v>12.77</v>
      </c>
      <c r="J9" s="240"/>
      <c r="K9" s="239"/>
      <c r="L9" s="235" t="s">
        <v>1945</v>
      </c>
      <c r="S9" s="240"/>
      <c r="U9" s="312">
        <v>1</v>
      </c>
      <c r="V9" s="311"/>
      <c r="W9" s="311" t="s">
        <v>184</v>
      </c>
      <c r="X9" s="54"/>
      <c r="Y9" s="219"/>
      <c r="Z9" s="222"/>
      <c r="AA9" s="319"/>
      <c r="AB9" s="320" t="s">
        <v>250</v>
      </c>
      <c r="AC9" s="124" t="s">
        <v>58</v>
      </c>
      <c r="AD9" s="190">
        <f>IFERROR(IF(AC9="zentral",VLOOKUP(W9,Gebäudekat.!$C$6:$F$72,4,FALSE),IF('Schritt 2a Wärmeverbr. Kat. 1-4'!AB9="dezentral",0,IF(AC9="kein Warmwasser",0,""))),"")</f>
        <v>0</v>
      </c>
      <c r="AE9" s="197"/>
      <c r="AF9" s="62"/>
      <c r="AG9" s="321"/>
      <c r="AI9" s="58"/>
      <c r="AJ9" s="59"/>
      <c r="AK9" s="231"/>
      <c r="AL9" s="129" t="s">
        <v>74</v>
      </c>
      <c r="AM9" s="128" t="s">
        <v>75</v>
      </c>
      <c r="AN9" s="136" t="s">
        <v>76</v>
      </c>
      <c r="AO9" s="96"/>
      <c r="AP9" s="59"/>
      <c r="AQ9" s="131"/>
      <c r="AR9" s="240"/>
    </row>
    <row r="10" spans="2:44" ht="15" customHeight="1" x14ac:dyDescent="0.25">
      <c r="C10" s="239"/>
      <c r="D10" s="250" t="s">
        <v>1694</v>
      </c>
      <c r="E10" s="248" t="s">
        <v>1695</v>
      </c>
      <c r="F10" s="251">
        <v>9.77</v>
      </c>
      <c r="G10" s="349" t="s">
        <v>1696</v>
      </c>
      <c r="J10" s="240"/>
      <c r="K10" s="239"/>
      <c r="S10" s="240"/>
      <c r="U10" s="313">
        <v>2</v>
      </c>
      <c r="V10" s="311"/>
      <c r="W10" s="311"/>
      <c r="X10" s="55"/>
      <c r="Y10" s="220"/>
      <c r="Z10" s="223"/>
      <c r="AA10" s="319"/>
      <c r="AB10" s="322"/>
      <c r="AC10" s="125" t="s">
        <v>58</v>
      </c>
      <c r="AD10" s="191">
        <f>IFERROR(IF(AC10="zentral",VLOOKUP(W10,Gebäudekat.!$C$6:$F$72,4,FALSE),IF('Schritt 2a Wärmeverbr. Kat. 1-4'!AB10="dezentral",0,IF(AC10="kein Warmwasser",0,""))),"")</f>
        <v>0</v>
      </c>
      <c r="AE10" s="65"/>
      <c r="AF10" s="61"/>
      <c r="AG10" s="323"/>
      <c r="AI10" s="60"/>
      <c r="AJ10" s="61"/>
      <c r="AK10" s="137"/>
      <c r="AL10" s="130"/>
      <c r="AM10" s="56"/>
      <c r="AN10" s="55"/>
      <c r="AO10" s="108"/>
      <c r="AP10" s="108"/>
      <c r="AQ10" s="132"/>
      <c r="AR10" s="240"/>
    </row>
    <row r="11" spans="2:44" ht="15" customHeight="1" x14ac:dyDescent="0.25">
      <c r="C11" s="239"/>
      <c r="D11" s="247" t="s">
        <v>1697</v>
      </c>
      <c r="E11" s="248" t="s">
        <v>1693</v>
      </c>
      <c r="F11" s="249">
        <v>8.36</v>
      </c>
      <c r="J11" s="240"/>
      <c r="K11" s="239"/>
      <c r="L11" s="339" t="s">
        <v>1698</v>
      </c>
      <c r="S11" s="240"/>
      <c r="U11" s="313">
        <v>3</v>
      </c>
      <c r="V11" s="311"/>
      <c r="W11" s="311"/>
      <c r="X11" s="55"/>
      <c r="Y11" s="220"/>
      <c r="Z11" s="223"/>
      <c r="AA11" s="319"/>
      <c r="AB11" s="322"/>
      <c r="AC11" s="125" t="s">
        <v>58</v>
      </c>
      <c r="AD11" s="191">
        <f>IFERROR(IF(AC11="zentral",VLOOKUP(W11,Gebäudekat.!$C$6:$F$72,4,FALSE),IF('Schritt 2a Wärmeverbr. Kat. 1-4'!AB11="dezentral",0,IF(AC11="kein Warmwasser",0,""))),"")</f>
        <v>0</v>
      </c>
      <c r="AE11" s="65"/>
      <c r="AF11" s="61"/>
      <c r="AG11" s="323"/>
      <c r="AI11" s="60"/>
      <c r="AJ11" s="61"/>
      <c r="AK11" s="137"/>
      <c r="AL11" s="130"/>
      <c r="AM11" s="56"/>
      <c r="AN11" s="55"/>
      <c r="AO11" s="108"/>
      <c r="AP11" s="108"/>
      <c r="AQ11" s="132"/>
      <c r="AR11" s="240"/>
    </row>
    <row r="12" spans="2:44" ht="15" customHeight="1" x14ac:dyDescent="0.25">
      <c r="C12" s="239"/>
      <c r="D12" s="247" t="s">
        <v>1700</v>
      </c>
      <c r="E12" s="248" t="s">
        <v>1693</v>
      </c>
      <c r="F12" s="249">
        <v>5.6</v>
      </c>
      <c r="J12" s="240"/>
      <c r="K12" s="239"/>
      <c r="S12" s="240"/>
      <c r="U12" s="313">
        <v>4</v>
      </c>
      <c r="V12" s="311"/>
      <c r="W12" s="311"/>
      <c r="X12" s="55"/>
      <c r="Y12" s="220"/>
      <c r="Z12" s="223"/>
      <c r="AA12" s="319"/>
      <c r="AB12" s="322"/>
      <c r="AC12" s="125" t="s">
        <v>58</v>
      </c>
      <c r="AD12" s="191">
        <f>IFERROR(IF(AC12="zentral",VLOOKUP(W12,Gebäudekat.!$C$6:$F$72,4,FALSE),IF('Schritt 2a Wärmeverbr. Kat. 1-4'!AB12="dezentral",0,IF(AC12="kein Warmwasser",0,""))),"")</f>
        <v>0</v>
      </c>
      <c r="AE12" s="65"/>
      <c r="AF12" s="61"/>
      <c r="AG12" s="323"/>
      <c r="AI12" s="60"/>
      <c r="AJ12" s="61"/>
      <c r="AK12" s="137"/>
      <c r="AL12" s="130"/>
      <c r="AM12" s="56"/>
      <c r="AN12" s="55"/>
      <c r="AO12" s="108"/>
      <c r="AP12" s="108"/>
      <c r="AQ12" s="132"/>
      <c r="AR12" s="240"/>
    </row>
    <row r="13" spans="2:44" ht="15" customHeight="1" x14ac:dyDescent="0.25">
      <c r="C13" s="239"/>
      <c r="D13" s="247" t="s">
        <v>1701</v>
      </c>
      <c r="E13" s="248" t="s">
        <v>1689</v>
      </c>
      <c r="F13" s="249">
        <v>9.02</v>
      </c>
      <c r="J13" s="240"/>
      <c r="K13" s="239"/>
      <c r="L13" s="252" t="s">
        <v>1702</v>
      </c>
      <c r="M13" s="253" t="s">
        <v>1703</v>
      </c>
      <c r="S13" s="240"/>
      <c r="U13" s="313">
        <v>5</v>
      </c>
      <c r="V13" s="311"/>
      <c r="W13" s="311"/>
      <c r="X13" s="55"/>
      <c r="Y13" s="220"/>
      <c r="Z13" s="223"/>
      <c r="AA13" s="319"/>
      <c r="AB13" s="322"/>
      <c r="AC13" s="125" t="s">
        <v>58</v>
      </c>
      <c r="AD13" s="191">
        <f>IFERROR(IF(AC13="zentral",VLOOKUP(W13,Gebäudekat.!$C$6:$F$72,4,FALSE),IF('Schritt 2a Wärmeverbr. Kat. 1-4'!AB13="dezentral",0,IF(AC13="kein Warmwasser",0,""))),"")</f>
        <v>0</v>
      </c>
      <c r="AE13" s="65"/>
      <c r="AF13" s="61"/>
      <c r="AG13" s="323"/>
      <c r="AI13" s="60"/>
      <c r="AJ13" s="61"/>
      <c r="AK13" s="137"/>
      <c r="AL13" s="130"/>
      <c r="AM13" s="56"/>
      <c r="AN13" s="55"/>
      <c r="AO13" s="108"/>
      <c r="AP13" s="108"/>
      <c r="AQ13" s="132"/>
      <c r="AR13" s="240"/>
    </row>
    <row r="14" spans="2:44" ht="15" customHeight="1" x14ac:dyDescent="0.25">
      <c r="C14" s="239"/>
      <c r="D14" s="247" t="s">
        <v>1704</v>
      </c>
      <c r="E14" s="248" t="s">
        <v>1689</v>
      </c>
      <c r="F14" s="249">
        <v>9.9600000000000009</v>
      </c>
      <c r="J14" s="240"/>
      <c r="K14" s="239"/>
      <c r="L14" s="254"/>
      <c r="M14" s="255" t="s">
        <v>1689</v>
      </c>
      <c r="S14" s="240"/>
      <c r="U14" s="313">
        <v>6</v>
      </c>
      <c r="V14" s="311"/>
      <c r="W14" s="311"/>
      <c r="X14" s="55"/>
      <c r="Y14" s="220"/>
      <c r="Z14" s="223"/>
      <c r="AA14" s="319"/>
      <c r="AB14" s="322"/>
      <c r="AC14" s="125" t="s">
        <v>58</v>
      </c>
      <c r="AD14" s="191">
        <f>IFERROR(IF(AC14="zentral",VLOOKUP(W14,Gebäudekat.!$C$6:$F$72,4,FALSE),IF('Schritt 2a Wärmeverbr. Kat. 1-4'!AB14="dezentral",0,IF(AC14="kein Warmwasser",0,""))),"")</f>
        <v>0</v>
      </c>
      <c r="AE14" s="65"/>
      <c r="AF14" s="61"/>
      <c r="AG14" s="323"/>
      <c r="AI14" s="60"/>
      <c r="AJ14" s="61"/>
      <c r="AK14" s="137"/>
      <c r="AL14" s="130"/>
      <c r="AM14" s="56"/>
      <c r="AN14" s="55"/>
      <c r="AO14" s="108"/>
      <c r="AP14" s="108"/>
      <c r="AQ14" s="132"/>
      <c r="AR14" s="240"/>
    </row>
    <row r="15" spans="2:44" ht="15" customHeight="1" x14ac:dyDescent="0.25">
      <c r="C15" s="239"/>
      <c r="D15" s="247" t="s">
        <v>1705</v>
      </c>
      <c r="E15" s="248" t="s">
        <v>1693</v>
      </c>
      <c r="F15" s="249">
        <v>4.07</v>
      </c>
      <c r="J15" s="240"/>
      <c r="K15" s="239"/>
      <c r="L15" s="256">
        <v>43374</v>
      </c>
      <c r="M15" s="257">
        <v>2000</v>
      </c>
      <c r="S15" s="240"/>
      <c r="U15" s="313">
        <v>7</v>
      </c>
      <c r="V15" s="311"/>
      <c r="W15" s="311"/>
      <c r="X15" s="55"/>
      <c r="Y15" s="220"/>
      <c r="Z15" s="223"/>
      <c r="AA15" s="319"/>
      <c r="AB15" s="322"/>
      <c r="AC15" s="125" t="s">
        <v>58</v>
      </c>
      <c r="AD15" s="191">
        <f>IFERROR(IF(AC15="zentral",VLOOKUP(W15,Gebäudekat.!$C$6:$F$72,4,FALSE),IF('Schritt 2a Wärmeverbr. Kat. 1-4'!AB15="dezentral",0,IF(AC15="kein Warmwasser",0,""))),"")</f>
        <v>0</v>
      </c>
      <c r="AE15" s="65"/>
      <c r="AF15" s="61"/>
      <c r="AG15" s="323"/>
      <c r="AI15" s="60"/>
      <c r="AJ15" s="61"/>
      <c r="AK15" s="137"/>
      <c r="AL15" s="130"/>
      <c r="AM15" s="56"/>
      <c r="AN15" s="55"/>
      <c r="AO15" s="108"/>
      <c r="AP15" s="108"/>
      <c r="AQ15" s="132"/>
      <c r="AR15" s="240"/>
    </row>
    <row r="16" spans="2:44" ht="15" customHeight="1" x14ac:dyDescent="0.25">
      <c r="C16" s="239"/>
      <c r="D16" s="247" t="s">
        <v>1706</v>
      </c>
      <c r="E16" s="248" t="s">
        <v>1693</v>
      </c>
      <c r="F16" s="249">
        <v>5</v>
      </c>
      <c r="J16" s="240"/>
      <c r="K16" s="239"/>
      <c r="L16" s="256">
        <v>43617</v>
      </c>
      <c r="M16" s="257">
        <v>5387</v>
      </c>
      <c r="S16" s="240"/>
      <c r="U16" s="313">
        <v>8</v>
      </c>
      <c r="V16" s="311"/>
      <c r="W16" s="311"/>
      <c r="X16" s="55"/>
      <c r="Y16" s="220"/>
      <c r="Z16" s="223"/>
      <c r="AA16" s="319"/>
      <c r="AB16" s="322"/>
      <c r="AC16" s="125" t="s">
        <v>58</v>
      </c>
      <c r="AD16" s="191">
        <f>IFERROR(IF(AC16="zentral",VLOOKUP(W16,Gebäudekat.!$C$6:$F$72,4,FALSE),IF('Schritt 2a Wärmeverbr. Kat. 1-4'!AB16="dezentral",0,IF(AC16="kein Warmwasser",0,""))),"")</f>
        <v>0</v>
      </c>
      <c r="AE16" s="65"/>
      <c r="AF16" s="61"/>
      <c r="AG16" s="323"/>
      <c r="AI16" s="60"/>
      <c r="AJ16" s="61"/>
      <c r="AK16" s="137"/>
      <c r="AL16" s="130"/>
      <c r="AM16" s="56"/>
      <c r="AN16" s="55"/>
      <c r="AO16" s="108"/>
      <c r="AP16" s="108"/>
      <c r="AQ16" s="132"/>
      <c r="AR16" s="240"/>
    </row>
    <row r="17" spans="2:44" ht="15" customHeight="1" x14ac:dyDescent="0.25">
      <c r="C17" s="239"/>
      <c r="D17" s="247" t="s">
        <v>1707</v>
      </c>
      <c r="E17" s="248" t="s">
        <v>1695</v>
      </c>
      <c r="F17" s="249">
        <v>5</v>
      </c>
      <c r="J17" s="240"/>
      <c r="K17" s="239"/>
      <c r="L17" s="256">
        <v>43891</v>
      </c>
      <c r="M17" s="257">
        <v>6000</v>
      </c>
      <c r="O17" s="235" t="s">
        <v>1708</v>
      </c>
      <c r="P17"/>
      <c r="Q17"/>
      <c r="R17"/>
      <c r="S17" s="363"/>
      <c r="T17" s="363"/>
      <c r="U17" s="313">
        <v>9</v>
      </c>
      <c r="V17" s="311"/>
      <c r="W17" s="311"/>
      <c r="X17" s="55"/>
      <c r="Y17" s="220"/>
      <c r="Z17" s="223"/>
      <c r="AA17" s="319"/>
      <c r="AB17" s="322"/>
      <c r="AC17" s="125" t="s">
        <v>58</v>
      </c>
      <c r="AD17" s="191">
        <f>IFERROR(IF(AC17="zentral",VLOOKUP(W17,Gebäudekat.!$C$6:$F$72,4,FALSE),IF('Schritt 2a Wärmeverbr. Kat. 1-4'!AB17="dezentral",0,IF(AC17="kein Warmwasser",0,""))),"")</f>
        <v>0</v>
      </c>
      <c r="AE17" s="65"/>
      <c r="AF17" s="61"/>
      <c r="AG17" s="323"/>
      <c r="AI17" s="60"/>
      <c r="AJ17" s="61"/>
      <c r="AK17" s="137"/>
      <c r="AL17" s="130"/>
      <c r="AM17" s="56"/>
      <c r="AN17" s="55"/>
      <c r="AO17" s="108"/>
      <c r="AP17" s="108"/>
      <c r="AQ17" s="132"/>
      <c r="AR17" s="240"/>
    </row>
    <row r="18" spans="2:44" ht="15" customHeight="1" x14ac:dyDescent="0.25">
      <c r="C18" s="239"/>
      <c r="D18" s="247" t="s">
        <v>1709</v>
      </c>
      <c r="E18" s="248" t="s">
        <v>1689</v>
      </c>
      <c r="F18" s="249">
        <v>9.0399999999999991</v>
      </c>
      <c r="J18" s="240"/>
      <c r="K18" s="239"/>
      <c r="L18" s="256">
        <v>44075</v>
      </c>
      <c r="M18" s="257">
        <v>4210</v>
      </c>
      <c r="S18" s="240"/>
      <c r="U18" s="313">
        <v>10</v>
      </c>
      <c r="V18" s="311"/>
      <c r="W18" s="311"/>
      <c r="X18" s="55"/>
      <c r="Y18" s="220"/>
      <c r="Z18" s="223"/>
      <c r="AA18" s="319"/>
      <c r="AB18" s="322"/>
      <c r="AC18" s="125" t="s">
        <v>58</v>
      </c>
      <c r="AD18" s="191">
        <f>IFERROR(IF(AC18="zentral",VLOOKUP(W18,Gebäudekat.!$C$6:$F$72,4,FALSE),IF('Schritt 2a Wärmeverbr. Kat. 1-4'!AB18="dezentral",0,IF(AC18="kein Warmwasser",0,""))),"")</f>
        <v>0</v>
      </c>
      <c r="AE18" s="65"/>
      <c r="AF18" s="61"/>
      <c r="AG18" s="323"/>
      <c r="AI18" s="60"/>
      <c r="AJ18" s="61"/>
      <c r="AK18" s="137"/>
      <c r="AL18" s="130"/>
      <c r="AM18" s="56"/>
      <c r="AN18" s="55"/>
      <c r="AO18" s="108"/>
      <c r="AP18" s="108"/>
      <c r="AQ18" s="132"/>
      <c r="AR18" s="240"/>
    </row>
    <row r="19" spans="2:44" ht="15" customHeight="1" x14ac:dyDescent="0.25">
      <c r="C19" s="239"/>
      <c r="D19" s="247" t="s">
        <v>1710</v>
      </c>
      <c r="E19" s="248" t="s">
        <v>1695</v>
      </c>
      <c r="F19" s="249">
        <v>3</v>
      </c>
      <c r="J19" s="240"/>
      <c r="K19" s="239"/>
      <c r="L19" s="355"/>
      <c r="S19" s="240"/>
      <c r="U19" s="313">
        <v>11</v>
      </c>
      <c r="V19" s="311"/>
      <c r="W19" s="311"/>
      <c r="X19" s="55"/>
      <c r="Y19" s="220"/>
      <c r="Z19" s="223"/>
      <c r="AA19" s="319"/>
      <c r="AB19" s="322"/>
      <c r="AC19" s="125" t="s">
        <v>58</v>
      </c>
      <c r="AD19" s="191">
        <f>IFERROR(IF(AC19="zentral",VLOOKUP(W19,Gebäudekat.!$C$6:$F$72,4,FALSE),IF('Schritt 2a Wärmeverbr. Kat. 1-4'!AB19="dezentral",0,IF(AC19="kein Warmwasser",0,""))),"")</f>
        <v>0</v>
      </c>
      <c r="AE19" s="65"/>
      <c r="AF19" s="61"/>
      <c r="AG19" s="323"/>
      <c r="AI19" s="60"/>
      <c r="AJ19" s="61"/>
      <c r="AK19" s="137"/>
      <c r="AL19" s="130"/>
      <c r="AM19" s="56"/>
      <c r="AN19" s="55"/>
      <c r="AO19" s="108"/>
      <c r="AP19" s="108"/>
      <c r="AQ19" s="132"/>
      <c r="AR19" s="240"/>
    </row>
    <row r="20" spans="2:44" ht="15" customHeight="1" x14ac:dyDescent="0.25">
      <c r="C20" s="239"/>
      <c r="D20" s="247" t="s">
        <v>154</v>
      </c>
      <c r="E20" s="248" t="s">
        <v>1711</v>
      </c>
      <c r="F20" s="249">
        <v>1</v>
      </c>
      <c r="J20" s="240"/>
      <c r="K20" s="239"/>
      <c r="L20" s="259" t="s">
        <v>1712</v>
      </c>
      <c r="M20" s="255" t="s">
        <v>1713</v>
      </c>
      <c r="S20" s="240"/>
      <c r="U20" s="313">
        <v>12</v>
      </c>
      <c r="V20" s="311"/>
      <c r="W20" s="311"/>
      <c r="X20" s="55"/>
      <c r="Y20" s="220"/>
      <c r="Z20" s="223"/>
      <c r="AA20" s="319"/>
      <c r="AB20" s="322"/>
      <c r="AC20" s="125" t="s">
        <v>58</v>
      </c>
      <c r="AD20" s="191">
        <f>IFERROR(IF(AC20="zentral",VLOOKUP(W20,Gebäudekat.!$C$6:$F$72,4,FALSE),IF('Schritt 2a Wärmeverbr. Kat. 1-4'!AB20="dezentral",0,IF(AC20="kein Warmwasser",0,""))),"")</f>
        <v>0</v>
      </c>
      <c r="AE20" s="65"/>
      <c r="AF20" s="61"/>
      <c r="AG20" s="323"/>
      <c r="AI20" s="60"/>
      <c r="AJ20" s="61"/>
      <c r="AK20" s="137"/>
      <c r="AL20" s="130"/>
      <c r="AM20" s="56"/>
      <c r="AN20" s="55"/>
      <c r="AO20" s="108"/>
      <c r="AP20" s="108"/>
      <c r="AQ20" s="132"/>
      <c r="AR20" s="240"/>
    </row>
    <row r="21" spans="2:44" ht="15.75" thickBot="1" x14ac:dyDescent="0.3">
      <c r="C21" s="239"/>
      <c r="D21" s="260" t="s">
        <v>1714</v>
      </c>
      <c r="E21" s="261" t="s">
        <v>1711</v>
      </c>
      <c r="F21" s="262">
        <v>1</v>
      </c>
      <c r="J21" s="240"/>
      <c r="K21" s="239"/>
      <c r="L21" s="259"/>
      <c r="M21" s="255" t="s">
        <v>1689</v>
      </c>
      <c r="S21" s="240"/>
      <c r="U21" s="313">
        <v>13</v>
      </c>
      <c r="V21" s="311"/>
      <c r="W21" s="311"/>
      <c r="X21" s="55"/>
      <c r="Y21" s="220"/>
      <c r="Z21" s="223"/>
      <c r="AA21" s="319"/>
      <c r="AB21" s="322"/>
      <c r="AC21" s="125" t="s">
        <v>58</v>
      </c>
      <c r="AD21" s="191">
        <f>IFERROR(IF(AC21="zentral",VLOOKUP(W21,Gebäudekat.!$C$6:$F$72,4,FALSE),IF('Schritt 2a Wärmeverbr. Kat. 1-4'!AB21="dezentral",0,IF(AC21="kein Warmwasser",0,""))),"")</f>
        <v>0</v>
      </c>
      <c r="AE21" s="65"/>
      <c r="AF21" s="61"/>
      <c r="AG21" s="323"/>
      <c r="AI21" s="60"/>
      <c r="AJ21" s="61"/>
      <c r="AK21" s="137"/>
      <c r="AL21" s="130"/>
      <c r="AM21" s="56"/>
      <c r="AN21" s="55"/>
      <c r="AO21" s="108"/>
      <c r="AP21" s="108"/>
      <c r="AQ21" s="132"/>
      <c r="AR21" s="240"/>
    </row>
    <row r="22" spans="2:44" x14ac:dyDescent="0.25">
      <c r="C22" s="239"/>
      <c r="J22" s="240"/>
      <c r="K22" s="239"/>
      <c r="L22" s="259" t="s">
        <v>1715</v>
      </c>
      <c r="M22" s="257">
        <f>M17+M18</f>
        <v>10210</v>
      </c>
      <c r="N22" s="356" t="s">
        <v>1716</v>
      </c>
      <c r="S22" s="240"/>
      <c r="U22" s="313">
        <v>14</v>
      </c>
      <c r="V22" s="311"/>
      <c r="W22" s="311"/>
      <c r="X22" s="55"/>
      <c r="Y22" s="220"/>
      <c r="Z22" s="223"/>
      <c r="AA22" s="319"/>
      <c r="AB22" s="322"/>
      <c r="AC22" s="125" t="s">
        <v>58</v>
      </c>
      <c r="AD22" s="191">
        <f>IFERROR(IF(AC22="zentral",VLOOKUP(W22,Gebäudekat.!$C$6:$F$72,4,FALSE),IF('Schritt 2a Wärmeverbr. Kat. 1-4'!AB22="dezentral",0,IF(AC22="kein Warmwasser",0,""))),"")</f>
        <v>0</v>
      </c>
      <c r="AE22" s="65"/>
      <c r="AF22" s="61"/>
      <c r="AG22" s="323"/>
      <c r="AI22" s="60"/>
      <c r="AJ22" s="61"/>
      <c r="AK22" s="137"/>
      <c r="AL22" s="130"/>
      <c r="AM22" s="56"/>
      <c r="AN22" s="55"/>
      <c r="AO22" s="108"/>
      <c r="AP22" s="108"/>
      <c r="AQ22" s="132"/>
      <c r="AR22" s="240"/>
    </row>
    <row r="23" spans="2:44" x14ac:dyDescent="0.25">
      <c r="C23" s="239"/>
      <c r="D23" s="360" t="s">
        <v>1717</v>
      </c>
      <c r="J23" s="240"/>
      <c r="K23" s="239"/>
      <c r="M23" s="356"/>
      <c r="N23" s="356" t="s">
        <v>1946</v>
      </c>
      <c r="S23" s="240"/>
      <c r="U23" s="313">
        <v>15</v>
      </c>
      <c r="V23" s="311"/>
      <c r="W23" s="311"/>
      <c r="X23" s="55"/>
      <c r="Y23" s="220"/>
      <c r="Z23" s="223"/>
      <c r="AA23" s="319"/>
      <c r="AB23" s="322"/>
      <c r="AC23" s="125" t="s">
        <v>58</v>
      </c>
      <c r="AD23" s="191">
        <f>IFERROR(IF(AC23="zentral",VLOOKUP(W23,Gebäudekat.!$C$6:$F$72,4,FALSE),IF('Schritt 2a Wärmeverbr. Kat. 1-4'!AB23="dezentral",0,IF(AC23="kein Warmwasser",0,""))),"")</f>
        <v>0</v>
      </c>
      <c r="AE23" s="65"/>
      <c r="AF23" s="61"/>
      <c r="AG23" s="323"/>
      <c r="AI23" s="60"/>
      <c r="AJ23" s="61"/>
      <c r="AK23" s="137"/>
      <c r="AL23" s="130"/>
      <c r="AM23" s="56"/>
      <c r="AN23" s="55"/>
      <c r="AO23" s="108"/>
      <c r="AP23" s="108"/>
      <c r="AQ23" s="132"/>
      <c r="AR23" s="240"/>
    </row>
    <row r="24" spans="2:44" x14ac:dyDescent="0.25">
      <c r="B24" s="372" t="s">
        <v>1699</v>
      </c>
      <c r="C24" s="239"/>
      <c r="D24" s="360" t="s">
        <v>1718</v>
      </c>
      <c r="J24" s="240"/>
      <c r="K24" s="239"/>
      <c r="L24" s="235" t="s">
        <v>1719</v>
      </c>
      <c r="S24" s="240"/>
      <c r="U24" s="313">
        <v>16</v>
      </c>
      <c r="V24" s="311"/>
      <c r="W24" s="311"/>
      <c r="X24" s="55"/>
      <c r="Y24" s="220"/>
      <c r="Z24" s="223"/>
      <c r="AA24" s="319"/>
      <c r="AB24" s="322"/>
      <c r="AC24" s="125" t="s">
        <v>58</v>
      </c>
      <c r="AD24" s="191">
        <f>IFERROR(IF(AC24="zentral",VLOOKUP(W24,Gebäudekat.!$C$6:$F$72,4,FALSE),IF('Schritt 2a Wärmeverbr. Kat. 1-4'!AB24="dezentral",0,IF(AC24="kein Warmwasser",0,""))),"")</f>
        <v>0</v>
      </c>
      <c r="AE24" s="65"/>
      <c r="AF24" s="61"/>
      <c r="AG24" s="323"/>
      <c r="AI24" s="60"/>
      <c r="AJ24" s="61"/>
      <c r="AK24" s="137"/>
      <c r="AL24" s="130"/>
      <c r="AM24" s="56"/>
      <c r="AN24" s="55"/>
      <c r="AO24" s="108"/>
      <c r="AP24" s="108"/>
      <c r="AQ24" s="132"/>
      <c r="AR24" s="240"/>
    </row>
    <row r="25" spans="2:44" x14ac:dyDescent="0.25">
      <c r="C25" s="239"/>
      <c r="D25" s="361" t="s">
        <v>1720</v>
      </c>
      <c r="J25" s="240"/>
      <c r="K25" s="239"/>
      <c r="L25" s="349" t="s">
        <v>1721</v>
      </c>
      <c r="S25" s="240"/>
      <c r="U25" s="313">
        <v>17</v>
      </c>
      <c r="V25" s="311"/>
      <c r="W25" s="311"/>
      <c r="X25" s="55"/>
      <c r="Y25" s="220"/>
      <c r="Z25" s="223"/>
      <c r="AA25" s="319"/>
      <c r="AB25" s="322"/>
      <c r="AC25" s="125" t="s">
        <v>58</v>
      </c>
      <c r="AD25" s="191">
        <f>IFERROR(IF(AC25="zentral",VLOOKUP(W25,Gebäudekat.!$C$6:$F$72,4,FALSE),IF('Schritt 2a Wärmeverbr. Kat. 1-4'!AB25="dezentral",0,IF(AC25="kein Warmwasser",0,""))),"")</f>
        <v>0</v>
      </c>
      <c r="AE25" s="65"/>
      <c r="AF25" s="61"/>
      <c r="AG25" s="323"/>
      <c r="AI25" s="60"/>
      <c r="AJ25" s="61"/>
      <c r="AK25" s="137"/>
      <c r="AL25" s="130"/>
      <c r="AM25" s="56"/>
      <c r="AN25" s="55"/>
      <c r="AO25" s="108"/>
      <c r="AP25" s="108"/>
      <c r="AQ25" s="132"/>
      <c r="AR25" s="240"/>
    </row>
    <row r="26" spans="2:44" x14ac:dyDescent="0.25">
      <c r="B26" s="281" t="s">
        <v>1913</v>
      </c>
      <c r="C26" s="239"/>
      <c r="D26" s="361"/>
      <c r="J26" s="240"/>
      <c r="K26" s="239"/>
      <c r="L26" s="349" t="s">
        <v>2009</v>
      </c>
      <c r="S26" s="240"/>
      <c r="U26" s="313">
        <v>18</v>
      </c>
      <c r="V26" s="311"/>
      <c r="W26" s="311"/>
      <c r="X26" s="55"/>
      <c r="Y26" s="220"/>
      <c r="Z26" s="223"/>
      <c r="AA26" s="319"/>
      <c r="AB26" s="322"/>
      <c r="AC26" s="125" t="s">
        <v>58</v>
      </c>
      <c r="AD26" s="191">
        <f>IFERROR(IF(AC26="zentral",VLOOKUP(W26,Gebäudekat.!$C$6:$F$72,4,FALSE),IF('Schritt 2a Wärmeverbr. Kat. 1-4'!AB26="dezentral",0,IF(AC26="kein Warmwasser",0,""))),"")</f>
        <v>0</v>
      </c>
      <c r="AE26" s="65"/>
      <c r="AF26" s="61"/>
      <c r="AG26" s="323"/>
      <c r="AI26" s="60"/>
      <c r="AJ26" s="61"/>
      <c r="AK26" s="137"/>
      <c r="AL26" s="130"/>
      <c r="AM26" s="56"/>
      <c r="AN26" s="55"/>
      <c r="AO26" s="108"/>
      <c r="AP26" s="108"/>
      <c r="AQ26" s="132"/>
      <c r="AR26" s="240"/>
    </row>
    <row r="27" spans="2:44" ht="15.75" thickBot="1" x14ac:dyDescent="0.3">
      <c r="B27" s="281" t="s">
        <v>1914</v>
      </c>
      <c r="C27" s="263"/>
      <c r="D27" s="264"/>
      <c r="E27" s="264"/>
      <c r="F27" s="264"/>
      <c r="G27" s="264"/>
      <c r="H27" s="264"/>
      <c r="I27" s="264"/>
      <c r="J27" s="265"/>
      <c r="K27" s="239"/>
      <c r="L27" s="349" t="s">
        <v>2010</v>
      </c>
      <c r="S27" s="240"/>
      <c r="U27" s="313">
        <v>19</v>
      </c>
      <c r="V27" s="311"/>
      <c r="W27" s="311"/>
      <c r="X27" s="55"/>
      <c r="Y27" s="220"/>
      <c r="Z27" s="223"/>
      <c r="AA27" s="319"/>
      <c r="AB27" s="322"/>
      <c r="AC27" s="125" t="s">
        <v>58</v>
      </c>
      <c r="AD27" s="191">
        <f>IFERROR(IF(AC27="zentral",VLOOKUP(W27,Gebäudekat.!$C$6:$F$72,4,FALSE),IF('Schritt 2a Wärmeverbr. Kat. 1-4'!AB27="dezentral",0,IF(AC27="kein Warmwasser",0,""))),"")</f>
        <v>0</v>
      </c>
      <c r="AE27" s="65"/>
      <c r="AF27" s="61"/>
      <c r="AG27" s="323"/>
      <c r="AI27" s="60"/>
      <c r="AJ27" s="61"/>
      <c r="AK27" s="137"/>
      <c r="AL27" s="130"/>
      <c r="AM27" s="56"/>
      <c r="AN27" s="55"/>
      <c r="AO27" s="108"/>
      <c r="AP27" s="108"/>
      <c r="AQ27" s="132"/>
      <c r="AR27" s="240"/>
    </row>
    <row r="28" spans="2:44" x14ac:dyDescent="0.25">
      <c r="B28" s="281" t="s">
        <v>1915</v>
      </c>
      <c r="C28" s="236"/>
      <c r="D28" s="237"/>
      <c r="E28" s="237"/>
      <c r="F28" s="237"/>
      <c r="G28" s="237"/>
      <c r="H28" s="237"/>
      <c r="I28" s="237"/>
      <c r="J28" s="238"/>
      <c r="K28" s="239"/>
      <c r="L28" s="339" t="s">
        <v>1723</v>
      </c>
      <c r="M28"/>
      <c r="N28"/>
      <c r="O28"/>
      <c r="P28"/>
      <c r="Q28"/>
      <c r="R28"/>
      <c r="S28" s="266"/>
      <c r="U28" s="313">
        <v>20</v>
      </c>
      <c r="V28" s="311"/>
      <c r="W28" s="311"/>
      <c r="X28" s="55"/>
      <c r="Y28" s="220"/>
      <c r="Z28" s="223"/>
      <c r="AA28" s="319"/>
      <c r="AB28" s="322"/>
      <c r="AC28" s="125" t="s">
        <v>58</v>
      </c>
      <c r="AD28" s="191">
        <f>IFERROR(IF(AC28="zentral",VLOOKUP(W28,Gebäudekat.!$C$6:$F$72,4,FALSE),IF('Schritt 2a Wärmeverbr. Kat. 1-4'!AB28="dezentral",0,IF(AC28="kein Warmwasser",0,""))),"")</f>
        <v>0</v>
      </c>
      <c r="AE28" s="65"/>
      <c r="AF28" s="61"/>
      <c r="AG28" s="323"/>
      <c r="AI28" s="60"/>
      <c r="AJ28" s="61"/>
      <c r="AK28" s="137"/>
      <c r="AL28" s="130"/>
      <c r="AM28" s="56"/>
      <c r="AN28" s="55"/>
      <c r="AO28" s="108"/>
      <c r="AP28" s="108"/>
      <c r="AQ28" s="132"/>
      <c r="AR28" s="240"/>
    </row>
    <row r="29" spans="2:44" x14ac:dyDescent="0.25">
      <c r="B29" s="335" t="s">
        <v>1916</v>
      </c>
      <c r="C29" s="297" t="s">
        <v>1909</v>
      </c>
      <c r="D29" s="338" t="s">
        <v>1759</v>
      </c>
      <c r="E29" s="329"/>
      <c r="F29" s="329"/>
      <c r="G29" s="329"/>
      <c r="H29" s="329"/>
      <c r="I29" s="329"/>
      <c r="J29" s="240"/>
      <c r="K29" s="239"/>
      <c r="L29" s="339"/>
      <c r="S29" s="258"/>
      <c r="U29" s="313">
        <v>21</v>
      </c>
      <c r="V29" s="311"/>
      <c r="W29" s="311"/>
      <c r="X29" s="55"/>
      <c r="Y29" s="220"/>
      <c r="Z29" s="223"/>
      <c r="AA29" s="319"/>
      <c r="AB29" s="322"/>
      <c r="AC29" s="125" t="s">
        <v>58</v>
      </c>
      <c r="AD29" s="191">
        <f>IFERROR(IF(AC29="zentral",VLOOKUP(W29,Gebäudekat.!$C$6:$F$72,4,FALSE),IF('Schritt 2a Wärmeverbr. Kat. 1-4'!AB29="dezentral",0,IF(AC29="kein Warmwasser",0,""))),"")</f>
        <v>0</v>
      </c>
      <c r="AE29" s="65"/>
      <c r="AF29" s="61"/>
      <c r="AG29" s="323"/>
      <c r="AI29" s="60"/>
      <c r="AJ29" s="61"/>
      <c r="AK29" s="137"/>
      <c r="AL29" s="130"/>
      <c r="AM29" s="56"/>
      <c r="AN29" s="55"/>
      <c r="AO29" s="108"/>
      <c r="AP29" s="108"/>
      <c r="AQ29" s="132"/>
      <c r="AR29" s="240"/>
    </row>
    <row r="30" spans="2:44" x14ac:dyDescent="0.25">
      <c r="B30" s="281" t="s">
        <v>1917</v>
      </c>
      <c r="C30" s="239"/>
      <c r="J30" s="240"/>
      <c r="K30" s="239"/>
      <c r="L30" s="252" t="s">
        <v>1598</v>
      </c>
      <c r="M30" s="253" t="s">
        <v>1703</v>
      </c>
      <c r="Q30" s="357"/>
      <c r="R30" s="358"/>
      <c r="S30" s="240"/>
      <c r="U30" s="313">
        <v>22</v>
      </c>
      <c r="V30" s="311"/>
      <c r="W30" s="311"/>
      <c r="X30" s="55"/>
      <c r="Y30" s="220"/>
      <c r="Z30" s="223"/>
      <c r="AA30" s="319"/>
      <c r="AB30" s="322"/>
      <c r="AC30" s="125" t="s">
        <v>58</v>
      </c>
      <c r="AD30" s="191">
        <f>IFERROR(IF(AC30="zentral",VLOOKUP(W30,Gebäudekat.!$C$6:$F$72,4,FALSE),IF('Schritt 2a Wärmeverbr. Kat. 1-4'!AB30="dezentral",0,IF(AC30="kein Warmwasser",0,""))),"")</f>
        <v>0</v>
      </c>
      <c r="AE30" s="65"/>
      <c r="AF30" s="61"/>
      <c r="AG30" s="323"/>
      <c r="AI30" s="60"/>
      <c r="AJ30" s="61"/>
      <c r="AK30" s="137"/>
      <c r="AL30" s="130"/>
      <c r="AM30" s="56"/>
      <c r="AN30" s="55"/>
      <c r="AO30" s="108"/>
      <c r="AP30" s="108"/>
      <c r="AQ30" s="132"/>
      <c r="AR30" s="240"/>
    </row>
    <row r="31" spans="2:44" ht="17.25" customHeight="1" x14ac:dyDescent="0.25">
      <c r="B31" s="281" t="s">
        <v>1919</v>
      </c>
      <c r="C31" s="239"/>
      <c r="D31" s="826" t="s">
        <v>1761</v>
      </c>
      <c r="E31" s="826"/>
      <c r="F31" s="826"/>
      <c r="G31" s="826"/>
      <c r="H31" s="826"/>
      <c r="I31" s="826"/>
      <c r="J31" s="240"/>
      <c r="K31" s="239"/>
      <c r="L31" s="254"/>
      <c r="M31" s="255" t="s">
        <v>1689</v>
      </c>
      <c r="S31" s="240"/>
      <c r="U31" s="313">
        <v>23</v>
      </c>
      <c r="V31" s="311"/>
      <c r="W31" s="311"/>
      <c r="X31" s="55"/>
      <c r="Y31" s="220"/>
      <c r="Z31" s="223"/>
      <c r="AA31" s="319"/>
      <c r="AB31" s="322"/>
      <c r="AC31" s="125" t="s">
        <v>58</v>
      </c>
      <c r="AD31" s="191">
        <f>IFERROR(IF(AC31="zentral",VLOOKUP(W31,Gebäudekat.!$C$6:$F$72,4,FALSE),IF('Schritt 2a Wärmeverbr. Kat. 1-4'!AB31="dezentral",0,IF(AC31="kein Warmwasser",0,""))),"")</f>
        <v>0</v>
      </c>
      <c r="AE31" s="65"/>
      <c r="AF31" s="61"/>
      <c r="AG31" s="323"/>
      <c r="AI31" s="60"/>
      <c r="AJ31" s="61"/>
      <c r="AK31" s="137"/>
      <c r="AL31" s="130"/>
      <c r="AM31" s="56"/>
      <c r="AN31" s="55"/>
      <c r="AO31" s="108"/>
      <c r="AP31" s="108"/>
      <c r="AQ31" s="132"/>
      <c r="AR31" s="240"/>
    </row>
    <row r="32" spans="2:44" x14ac:dyDescent="0.25">
      <c r="B32" s="281" t="s">
        <v>1918</v>
      </c>
      <c r="C32" s="239"/>
      <c r="D32" s="826" t="s">
        <v>1763</v>
      </c>
      <c r="E32" s="826"/>
      <c r="F32" s="826"/>
      <c r="G32" s="826"/>
      <c r="H32" s="826"/>
      <c r="I32" s="826"/>
      <c r="J32" s="240"/>
      <c r="K32" s="239"/>
      <c r="L32" s="254"/>
      <c r="M32" s="257"/>
      <c r="S32" s="240"/>
      <c r="U32" s="313">
        <v>24</v>
      </c>
      <c r="V32" s="311"/>
      <c r="W32" s="311"/>
      <c r="X32" s="55"/>
      <c r="Y32" s="220"/>
      <c r="Z32" s="223"/>
      <c r="AA32" s="319"/>
      <c r="AB32" s="322"/>
      <c r="AC32" s="125" t="s">
        <v>58</v>
      </c>
      <c r="AD32" s="191">
        <f>IFERROR(IF(AC32="zentral",VLOOKUP(W32,Gebäudekat.!$C$6:$F$72,4,FALSE),IF('Schritt 2a Wärmeverbr. Kat. 1-4'!AB32="dezentral",0,IF(AC32="kein Warmwasser",0,""))),"")</f>
        <v>0</v>
      </c>
      <c r="AE32" s="65"/>
      <c r="AF32" s="61"/>
      <c r="AG32" s="323"/>
      <c r="AI32" s="60"/>
      <c r="AJ32" s="61"/>
      <c r="AK32" s="137"/>
      <c r="AL32" s="130"/>
      <c r="AM32" s="56"/>
      <c r="AN32" s="55"/>
      <c r="AO32" s="108"/>
      <c r="AP32" s="108"/>
      <c r="AQ32" s="132"/>
      <c r="AR32" s="240"/>
    </row>
    <row r="33" spans="1:44" x14ac:dyDescent="0.25">
      <c r="B33" s="281" t="s">
        <v>1920</v>
      </c>
      <c r="C33" s="239"/>
      <c r="J33" s="240"/>
      <c r="K33" s="239"/>
      <c r="L33" s="256">
        <v>43132</v>
      </c>
      <c r="M33" s="257">
        <v>3000</v>
      </c>
      <c r="S33" s="240"/>
      <c r="U33" s="313">
        <v>25</v>
      </c>
      <c r="V33" s="311"/>
      <c r="W33" s="311"/>
      <c r="X33" s="55"/>
      <c r="Y33" s="220"/>
      <c r="Z33" s="223"/>
      <c r="AA33" s="319"/>
      <c r="AB33" s="322"/>
      <c r="AC33" s="125" t="s">
        <v>58</v>
      </c>
      <c r="AD33" s="191">
        <f>IFERROR(IF(AC33="zentral",VLOOKUP(W33,Gebäudekat.!$C$6:$F$72,4,FALSE),IF('Schritt 2a Wärmeverbr. Kat. 1-4'!AB33="dezentral",0,IF(AC33="kein Warmwasser",0,""))),"")</f>
        <v>0</v>
      </c>
      <c r="AE33" s="65"/>
      <c r="AF33" s="61"/>
      <c r="AG33" s="323"/>
      <c r="AI33" s="60"/>
      <c r="AJ33" s="61"/>
      <c r="AK33" s="137"/>
      <c r="AL33" s="130"/>
      <c r="AM33" s="56"/>
      <c r="AN33" s="55"/>
      <c r="AO33" s="108"/>
      <c r="AP33" s="108"/>
      <c r="AQ33" s="132"/>
      <c r="AR33" s="240"/>
    </row>
    <row r="34" spans="1:44" x14ac:dyDescent="0.25">
      <c r="B34" s="335" t="s">
        <v>1899</v>
      </c>
      <c r="C34" s="239"/>
      <c r="D34" s="339" t="s">
        <v>1767</v>
      </c>
      <c r="F34" s="339" t="s">
        <v>1768</v>
      </c>
      <c r="H34" s="339" t="s">
        <v>1769</v>
      </c>
      <c r="J34" s="240"/>
      <c r="K34" s="239"/>
      <c r="L34" s="256">
        <v>43282</v>
      </c>
      <c r="M34" s="257">
        <v>4000</v>
      </c>
      <c r="S34" s="240"/>
      <c r="U34" s="313">
        <v>26</v>
      </c>
      <c r="V34" s="311"/>
      <c r="W34" s="311"/>
      <c r="X34" s="55"/>
      <c r="Y34" s="220"/>
      <c r="Z34" s="223"/>
      <c r="AA34" s="319"/>
      <c r="AB34" s="322"/>
      <c r="AC34" s="125" t="s">
        <v>58</v>
      </c>
      <c r="AD34" s="191">
        <f>IFERROR(IF(AC34="zentral",VLOOKUP(W34,Gebäudekat.!$C$6:$F$72,4,FALSE),IF('Schritt 2a Wärmeverbr. Kat. 1-4'!AB34="dezentral",0,IF(AC34="kein Warmwasser",0,""))),"")</f>
        <v>0</v>
      </c>
      <c r="AE34" s="65"/>
      <c r="AF34" s="61"/>
      <c r="AG34" s="323"/>
      <c r="AI34" s="60"/>
      <c r="AJ34" s="61"/>
      <c r="AK34" s="137"/>
      <c r="AL34" s="130"/>
      <c r="AM34" s="56"/>
      <c r="AN34" s="55"/>
      <c r="AO34" s="108"/>
      <c r="AP34" s="108"/>
      <c r="AQ34" s="132"/>
      <c r="AR34" s="240"/>
    </row>
    <row r="35" spans="1:44" x14ac:dyDescent="0.25">
      <c r="B35" s="281" t="s">
        <v>1898</v>
      </c>
      <c r="C35" s="239"/>
      <c r="F35" s="339" t="s">
        <v>1771</v>
      </c>
      <c r="H35" s="339" t="s">
        <v>1772</v>
      </c>
      <c r="J35" s="240"/>
      <c r="K35" s="239"/>
      <c r="L35" s="256"/>
      <c r="M35" s="257"/>
      <c r="S35" s="240"/>
      <c r="U35" s="313">
        <v>27</v>
      </c>
      <c r="V35" s="311"/>
      <c r="W35" s="311"/>
      <c r="X35" s="55"/>
      <c r="Y35" s="220"/>
      <c r="Z35" s="223"/>
      <c r="AA35" s="319"/>
      <c r="AB35" s="322"/>
      <c r="AC35" s="125" t="s">
        <v>58</v>
      </c>
      <c r="AD35" s="191">
        <f>IFERROR(IF(AC35="zentral",VLOOKUP(W35,Gebäudekat.!$C$6:$F$72,4,FALSE),IF('Schritt 2a Wärmeverbr. Kat. 1-4'!AB35="dezentral",0,IF(AC35="kein Warmwasser",0,""))),"")</f>
        <v>0</v>
      </c>
      <c r="AE35" s="65"/>
      <c r="AF35" s="61"/>
      <c r="AG35" s="323"/>
      <c r="AI35" s="60"/>
      <c r="AJ35" s="61"/>
      <c r="AK35" s="137"/>
      <c r="AL35" s="130"/>
      <c r="AM35" s="56"/>
      <c r="AN35" s="55"/>
      <c r="AO35" s="108"/>
      <c r="AP35" s="108"/>
      <c r="AQ35" s="132"/>
      <c r="AR35" s="240"/>
    </row>
    <row r="36" spans="1:44" ht="15.75" thickBot="1" x14ac:dyDescent="0.3">
      <c r="B36" s="281"/>
      <c r="C36" s="276" t="s">
        <v>1774</v>
      </c>
      <c r="D36" s="279"/>
      <c r="E36" s="340" t="s">
        <v>1775</v>
      </c>
      <c r="F36" s="280"/>
      <c r="G36" s="341" t="s">
        <v>1776</v>
      </c>
      <c r="H36" s="280"/>
      <c r="I36" s="342" t="s">
        <v>1895</v>
      </c>
      <c r="J36" s="240"/>
      <c r="K36" s="239"/>
      <c r="L36" s="256">
        <v>43497</v>
      </c>
      <c r="M36" s="257">
        <v>5000</v>
      </c>
      <c r="S36" s="240"/>
      <c r="U36" s="313">
        <v>28</v>
      </c>
      <c r="V36" s="311"/>
      <c r="W36" s="311"/>
      <c r="X36" s="55"/>
      <c r="Y36" s="220"/>
      <c r="Z36" s="223"/>
      <c r="AA36" s="319"/>
      <c r="AB36" s="322"/>
      <c r="AC36" s="125" t="s">
        <v>58</v>
      </c>
      <c r="AD36" s="191">
        <f>IFERROR(IF(AC36="zentral",VLOOKUP(W36,Gebäudekat.!$C$6:$F$72,4,FALSE),IF('Schritt 2a Wärmeverbr. Kat. 1-4'!AB36="dezentral",0,IF(AC36="kein Warmwasser",0,""))),"")</f>
        <v>0</v>
      </c>
      <c r="AE36" s="65"/>
      <c r="AF36" s="61"/>
      <c r="AG36" s="323"/>
      <c r="AI36" s="60"/>
      <c r="AJ36" s="61"/>
      <c r="AK36" s="137"/>
      <c r="AL36" s="130"/>
      <c r="AM36" s="56"/>
      <c r="AN36" s="55"/>
      <c r="AO36" s="108"/>
      <c r="AP36" s="108"/>
      <c r="AQ36" s="132"/>
      <c r="AR36" s="240"/>
    </row>
    <row r="37" spans="1:44" x14ac:dyDescent="0.25">
      <c r="A37" s="236"/>
      <c r="B37" s="238"/>
      <c r="C37" s="239"/>
      <c r="J37" s="240"/>
      <c r="K37" s="239"/>
      <c r="L37" s="256">
        <v>43739</v>
      </c>
      <c r="M37" s="257">
        <v>2000</v>
      </c>
      <c r="S37" s="240"/>
      <c r="U37" s="313">
        <v>29</v>
      </c>
      <c r="V37" s="311"/>
      <c r="W37" s="311"/>
      <c r="X37" s="55"/>
      <c r="Y37" s="220"/>
      <c r="Z37" s="223"/>
      <c r="AA37" s="319"/>
      <c r="AB37" s="322"/>
      <c r="AC37" s="125" t="s">
        <v>58</v>
      </c>
      <c r="AD37" s="191">
        <f>IFERROR(IF(AC37="zentral",VLOOKUP(W37,Gebäudekat.!$C$6:$F$72,4,FALSE),IF('Schritt 2a Wärmeverbr. Kat. 1-4'!AB37="dezentral",0,IF(AC37="kein Warmwasser",0,""))),"")</f>
        <v>0</v>
      </c>
      <c r="AE37" s="65"/>
      <c r="AF37" s="61"/>
      <c r="AG37" s="323"/>
      <c r="AI37" s="60"/>
      <c r="AJ37" s="61"/>
      <c r="AK37" s="137"/>
      <c r="AL37" s="130"/>
      <c r="AM37" s="56"/>
      <c r="AN37" s="55"/>
      <c r="AO37" s="108"/>
      <c r="AP37" s="108"/>
      <c r="AQ37" s="132"/>
      <c r="AR37" s="240"/>
    </row>
    <row r="38" spans="1:44" x14ac:dyDescent="0.25">
      <c r="A38" s="239"/>
      <c r="B38" s="336" t="s">
        <v>1912</v>
      </c>
      <c r="C38" s="277" t="s">
        <v>1778</v>
      </c>
      <c r="D38" s="827">
        <f>(D36*F36+H36)*0.9</f>
        <v>0</v>
      </c>
      <c r="E38" s="828"/>
      <c r="F38" s="235" t="s">
        <v>1779</v>
      </c>
      <c r="J38" s="240"/>
      <c r="K38" s="239"/>
      <c r="L38" s="256">
        <v>43983</v>
      </c>
      <c r="M38" s="257">
        <v>5000</v>
      </c>
      <c r="S38" s="240"/>
      <c r="U38" s="313">
        <v>30</v>
      </c>
      <c r="V38" s="311"/>
      <c r="W38" s="311"/>
      <c r="X38" s="55"/>
      <c r="Y38" s="220"/>
      <c r="Z38" s="223"/>
      <c r="AA38" s="319"/>
      <c r="AB38" s="322"/>
      <c r="AC38" s="125" t="s">
        <v>58</v>
      </c>
      <c r="AD38" s="191">
        <f>IFERROR(IF(AC38="zentral",VLOOKUP(W38,Gebäudekat.!$C$6:$F$72,4,FALSE),IF('Schritt 2a Wärmeverbr. Kat. 1-4'!AB38="dezentral",0,IF(AC38="kein Warmwasser",0,""))),"")</f>
        <v>0</v>
      </c>
      <c r="AE38" s="65"/>
      <c r="AF38" s="61"/>
      <c r="AG38" s="323"/>
      <c r="AI38" s="60"/>
      <c r="AJ38" s="61"/>
      <c r="AK38" s="137"/>
      <c r="AL38" s="130"/>
      <c r="AM38" s="56"/>
      <c r="AN38" s="55"/>
      <c r="AO38" s="108"/>
      <c r="AP38" s="108"/>
      <c r="AQ38" s="132"/>
      <c r="AR38" s="240"/>
    </row>
    <row r="39" spans="1:44" x14ac:dyDescent="0.25">
      <c r="A39" s="239"/>
      <c r="B39" s="240"/>
      <c r="C39" s="239"/>
      <c r="J39" s="240"/>
      <c r="K39" s="239"/>
      <c r="L39" s="256"/>
      <c r="M39" s="257"/>
      <c r="S39" s="240"/>
      <c r="U39" s="313">
        <v>31</v>
      </c>
      <c r="V39" s="311"/>
      <c r="W39" s="311"/>
      <c r="X39" s="55"/>
      <c r="Y39" s="220"/>
      <c r="Z39" s="223"/>
      <c r="AA39" s="319"/>
      <c r="AB39" s="322"/>
      <c r="AC39" s="125" t="s">
        <v>58</v>
      </c>
      <c r="AD39" s="191">
        <f>IFERROR(IF(AC39="zentral",VLOOKUP(W39,Gebäudekat.!$C$6:$F$72,4,FALSE),IF('Schritt 2a Wärmeverbr. Kat. 1-4'!AB39="dezentral",0,IF(AC39="kein Warmwasser",0,""))),"")</f>
        <v>0</v>
      </c>
      <c r="AE39" s="65"/>
      <c r="AF39" s="61"/>
      <c r="AG39" s="323"/>
      <c r="AI39" s="60"/>
      <c r="AJ39" s="61"/>
      <c r="AK39" s="137"/>
      <c r="AL39" s="130"/>
      <c r="AM39" s="56"/>
      <c r="AN39" s="55"/>
      <c r="AO39" s="108"/>
      <c r="AP39" s="108"/>
      <c r="AQ39" s="132"/>
      <c r="AR39" s="240"/>
    </row>
    <row r="40" spans="1:44" x14ac:dyDescent="0.25">
      <c r="A40" s="239"/>
      <c r="B40" s="240" t="s">
        <v>1785</v>
      </c>
      <c r="C40" s="239"/>
      <c r="J40" s="240"/>
      <c r="K40" s="239"/>
      <c r="L40" s="256">
        <v>44136</v>
      </c>
      <c r="M40" s="257">
        <v>6000</v>
      </c>
      <c r="S40" s="240"/>
      <c r="U40" s="313">
        <v>32</v>
      </c>
      <c r="V40" s="311"/>
      <c r="W40" s="311"/>
      <c r="X40" s="55"/>
      <c r="Y40" s="220"/>
      <c r="Z40" s="223"/>
      <c r="AA40" s="319"/>
      <c r="AB40" s="322"/>
      <c r="AC40" s="125" t="s">
        <v>58</v>
      </c>
      <c r="AD40" s="191">
        <f>IFERROR(IF(AC40="zentral",VLOOKUP(W40,Gebäudekat.!$C$6:$F$72,4,FALSE),IF('Schritt 2a Wärmeverbr. Kat. 1-4'!AB40="dezentral",0,IF(AC40="kein Warmwasser",0,""))),"")</f>
        <v>0</v>
      </c>
      <c r="AE40" s="65"/>
      <c r="AF40" s="61"/>
      <c r="AG40" s="323"/>
      <c r="AI40" s="60"/>
      <c r="AJ40" s="61"/>
      <c r="AK40" s="137"/>
      <c r="AL40" s="130"/>
      <c r="AM40" s="56"/>
      <c r="AN40" s="55"/>
      <c r="AO40" s="108"/>
      <c r="AP40" s="108"/>
      <c r="AQ40" s="132"/>
      <c r="AR40" s="240"/>
    </row>
    <row r="41" spans="1:44" x14ac:dyDescent="0.25">
      <c r="A41" s="239"/>
      <c r="B41" s="240" t="s">
        <v>1786</v>
      </c>
      <c r="C41" s="239"/>
      <c r="D41" s="235" t="s">
        <v>1762</v>
      </c>
      <c r="J41" s="240"/>
      <c r="K41" s="239"/>
      <c r="S41" s="240"/>
      <c r="U41" s="313">
        <v>33</v>
      </c>
      <c r="V41" s="311"/>
      <c r="W41" s="311"/>
      <c r="X41" s="55"/>
      <c r="Y41" s="220"/>
      <c r="Z41" s="223"/>
      <c r="AA41" s="319"/>
      <c r="AB41" s="322"/>
      <c r="AC41" s="125" t="s">
        <v>58</v>
      </c>
      <c r="AD41" s="191">
        <f>IFERROR(IF(AC41="zentral",VLOOKUP(W41,Gebäudekat.!$C$6:$F$72,4,FALSE),IF('Schritt 2a Wärmeverbr. Kat. 1-4'!AB41="dezentral",0,IF(AC41="kein Warmwasser",0,""))),"")</f>
        <v>0</v>
      </c>
      <c r="AE41" s="65"/>
      <c r="AF41" s="61"/>
      <c r="AG41" s="323"/>
      <c r="AI41" s="60"/>
      <c r="AJ41" s="61"/>
      <c r="AK41" s="137"/>
      <c r="AL41" s="130"/>
      <c r="AM41" s="56"/>
      <c r="AN41" s="55"/>
      <c r="AO41" s="108"/>
      <c r="AP41" s="108"/>
      <c r="AQ41" s="132"/>
      <c r="AR41" s="240"/>
    </row>
    <row r="42" spans="1:44" ht="15.75" thickBot="1" x14ac:dyDescent="0.3">
      <c r="A42" s="239"/>
      <c r="B42" s="337" t="s">
        <v>1787</v>
      </c>
      <c r="C42" s="263"/>
      <c r="D42" s="264"/>
      <c r="E42" s="264"/>
      <c r="F42" s="264"/>
      <c r="G42" s="264"/>
      <c r="H42" s="264"/>
      <c r="I42" s="264"/>
      <c r="J42" s="265"/>
      <c r="K42" s="239"/>
      <c r="L42" s="252" t="s">
        <v>1712</v>
      </c>
      <c r="M42" s="269" t="s">
        <v>1703</v>
      </c>
      <c r="S42" s="240"/>
      <c r="U42" s="313">
        <v>34</v>
      </c>
      <c r="V42" s="311"/>
      <c r="W42" s="311"/>
      <c r="X42" s="55"/>
      <c r="Y42" s="220"/>
      <c r="Z42" s="223"/>
      <c r="AA42" s="319"/>
      <c r="AB42" s="322"/>
      <c r="AC42" s="125" t="s">
        <v>58</v>
      </c>
      <c r="AD42" s="191">
        <f>IFERROR(IF(AC42="zentral",VLOOKUP(W42,Gebäudekat.!$C$6:$F$72,4,FALSE),IF('Schritt 2a Wärmeverbr. Kat. 1-4'!AB42="dezentral",0,IF(AC42="kein Warmwasser",0,""))),"")</f>
        <v>0</v>
      </c>
      <c r="AE42" s="65"/>
      <c r="AF42" s="61"/>
      <c r="AG42" s="323"/>
      <c r="AI42" s="60"/>
      <c r="AJ42" s="61"/>
      <c r="AK42" s="137"/>
      <c r="AL42" s="130"/>
      <c r="AM42" s="56"/>
      <c r="AN42" s="55"/>
      <c r="AO42" s="108"/>
      <c r="AP42" s="108"/>
      <c r="AQ42" s="132"/>
      <c r="AR42" s="240"/>
    </row>
    <row r="43" spans="1:44" x14ac:dyDescent="0.25">
      <c r="A43" s="239"/>
      <c r="B43" s="235" t="s">
        <v>1788</v>
      </c>
      <c r="C43" s="236"/>
      <c r="D43" s="237"/>
      <c r="E43" s="237"/>
      <c r="F43" s="237"/>
      <c r="G43" s="237"/>
      <c r="H43" s="237"/>
      <c r="I43" s="237"/>
      <c r="J43" s="238"/>
      <c r="K43" s="239"/>
      <c r="L43" s="259"/>
      <c r="M43" s="257" t="s">
        <v>1689</v>
      </c>
      <c r="S43" s="240"/>
      <c r="U43" s="313">
        <v>35</v>
      </c>
      <c r="V43" s="311"/>
      <c r="W43" s="311"/>
      <c r="X43" s="55"/>
      <c r="Y43" s="220"/>
      <c r="Z43" s="223"/>
      <c r="AA43" s="319"/>
      <c r="AB43" s="322"/>
      <c r="AC43" s="125" t="s">
        <v>58</v>
      </c>
      <c r="AD43" s="191">
        <f>IFERROR(IF(AC43="zentral",VLOOKUP(W43,Gebäudekat.!$C$6:$F$72,4,FALSE),IF('Schritt 2a Wärmeverbr. Kat. 1-4'!AB43="dezentral",0,IF(AC43="kein Warmwasser",0,""))),"")</f>
        <v>0</v>
      </c>
      <c r="AE43" s="65"/>
      <c r="AF43" s="61"/>
      <c r="AG43" s="323"/>
      <c r="AI43" s="60"/>
      <c r="AJ43" s="61"/>
      <c r="AK43" s="137"/>
      <c r="AL43" s="130"/>
      <c r="AM43" s="56"/>
      <c r="AN43" s="55"/>
      <c r="AO43" s="108"/>
      <c r="AP43" s="108"/>
      <c r="AQ43" s="132"/>
      <c r="AR43" s="240"/>
    </row>
    <row r="44" spans="1:44" x14ac:dyDescent="0.25">
      <c r="A44" s="239"/>
      <c r="B44" s="235" t="s">
        <v>1789</v>
      </c>
      <c r="C44" s="297" t="s">
        <v>1722</v>
      </c>
      <c r="D44" s="338" t="s">
        <v>1892</v>
      </c>
      <c r="E44" s="338"/>
      <c r="F44" s="338"/>
      <c r="G44" s="338"/>
      <c r="H44" s="338"/>
      <c r="I44" s="338"/>
      <c r="J44" s="348"/>
      <c r="K44" s="239"/>
      <c r="L44" s="254">
        <v>2018</v>
      </c>
      <c r="M44" s="257">
        <f>M33+M34</f>
        <v>7000</v>
      </c>
      <c r="S44" s="240"/>
      <c r="U44" s="313">
        <v>36</v>
      </c>
      <c r="V44" s="311"/>
      <c r="W44" s="311"/>
      <c r="X44" s="55"/>
      <c r="Y44" s="220"/>
      <c r="Z44" s="223"/>
      <c r="AA44" s="319"/>
      <c r="AB44" s="322"/>
      <c r="AC44" s="125" t="s">
        <v>58</v>
      </c>
      <c r="AD44" s="191">
        <f>IFERROR(IF(AC44="zentral",VLOOKUP(W44,Gebäudekat.!$C$6:$F$72,4,FALSE),IF('Schritt 2a Wärmeverbr. Kat. 1-4'!AB44="dezentral",0,IF(AC44="kein Warmwasser",0,""))),"")</f>
        <v>0</v>
      </c>
      <c r="AE44" s="65"/>
      <c r="AF44" s="61"/>
      <c r="AG44" s="323"/>
      <c r="AI44" s="60"/>
      <c r="AJ44" s="61"/>
      <c r="AK44" s="137"/>
      <c r="AL44" s="130"/>
      <c r="AM44" s="56"/>
      <c r="AN44" s="55"/>
      <c r="AO44" s="108"/>
      <c r="AP44" s="108"/>
      <c r="AQ44" s="132"/>
      <c r="AR44" s="240"/>
    </row>
    <row r="45" spans="1:44" x14ac:dyDescent="0.25">
      <c r="A45" s="239"/>
      <c r="B45" s="235" t="s">
        <v>1790</v>
      </c>
      <c r="C45" s="239"/>
      <c r="J45" s="240"/>
      <c r="K45" s="239"/>
      <c r="L45" s="254"/>
      <c r="M45" s="257"/>
      <c r="S45" s="240"/>
      <c r="U45" s="313">
        <v>37</v>
      </c>
      <c r="V45" s="311"/>
      <c r="W45" s="311"/>
      <c r="X45" s="55"/>
      <c r="Y45" s="220"/>
      <c r="Z45" s="223"/>
      <c r="AA45" s="319"/>
      <c r="AB45" s="322"/>
      <c r="AC45" s="125" t="s">
        <v>58</v>
      </c>
      <c r="AD45" s="191">
        <f>IFERROR(IF(AC45="zentral",VLOOKUP(W45,Gebäudekat.!$C$6:$F$72,4,FALSE),IF('Schritt 2a Wärmeverbr. Kat. 1-4'!AB45="dezentral",0,IF(AC45="kein Warmwasser",0,""))),"")</f>
        <v>0</v>
      </c>
      <c r="AE45" s="65"/>
      <c r="AF45" s="61"/>
      <c r="AG45" s="323"/>
      <c r="AI45" s="60"/>
      <c r="AJ45" s="61"/>
      <c r="AK45" s="137"/>
      <c r="AL45" s="130"/>
      <c r="AM45" s="56"/>
      <c r="AN45" s="55"/>
      <c r="AO45" s="108"/>
      <c r="AP45" s="108"/>
      <c r="AQ45" s="132"/>
      <c r="AR45" s="240"/>
    </row>
    <row r="46" spans="1:44" x14ac:dyDescent="0.25">
      <c r="A46" s="239"/>
      <c r="B46" s="235" t="s">
        <v>1791</v>
      </c>
      <c r="C46" s="239"/>
      <c r="D46" s="235" t="s">
        <v>1894</v>
      </c>
      <c r="G46" s="280">
        <v>80</v>
      </c>
      <c r="H46" s="235" t="s">
        <v>1902</v>
      </c>
      <c r="J46" s="240"/>
      <c r="K46" s="239"/>
      <c r="L46" s="254">
        <v>2019</v>
      </c>
      <c r="M46" s="257">
        <f>M36+M37</f>
        <v>7000</v>
      </c>
      <c r="S46" s="240"/>
      <c r="U46" s="313">
        <v>38</v>
      </c>
      <c r="V46" s="311"/>
      <c r="W46" s="311"/>
      <c r="X46" s="55"/>
      <c r="Y46" s="220"/>
      <c r="Z46" s="223"/>
      <c r="AA46" s="319"/>
      <c r="AB46" s="322"/>
      <c r="AC46" s="125" t="s">
        <v>58</v>
      </c>
      <c r="AD46" s="191">
        <f>IFERROR(IF(AC46="zentral",VLOOKUP(W46,Gebäudekat.!$C$6:$F$72,4,FALSE),IF('Schritt 2a Wärmeverbr. Kat. 1-4'!AB46="dezentral",0,IF(AC46="kein Warmwasser",0,""))),"")</f>
        <v>0</v>
      </c>
      <c r="AE46" s="65"/>
      <c r="AF46" s="61"/>
      <c r="AG46" s="323"/>
      <c r="AI46" s="60"/>
      <c r="AJ46" s="61"/>
      <c r="AK46" s="137"/>
      <c r="AL46" s="130"/>
      <c r="AM46" s="56"/>
      <c r="AN46" s="55"/>
      <c r="AO46" s="108"/>
      <c r="AP46" s="108"/>
      <c r="AQ46" s="132"/>
      <c r="AR46" s="240"/>
    </row>
    <row r="47" spans="1:44" x14ac:dyDescent="0.25">
      <c r="A47" s="239"/>
      <c r="B47" s="344" t="s">
        <v>1575</v>
      </c>
      <c r="C47" s="239"/>
      <c r="H47" s="343" t="s">
        <v>1903</v>
      </c>
      <c r="J47" s="240"/>
      <c r="K47" s="239"/>
      <c r="L47" s="254">
        <v>2020</v>
      </c>
      <c r="M47" s="257">
        <f>M38+M40</f>
        <v>11000</v>
      </c>
      <c r="S47" s="240"/>
      <c r="U47" s="313">
        <v>39</v>
      </c>
      <c r="V47" s="311"/>
      <c r="W47" s="311"/>
      <c r="X47" s="55"/>
      <c r="Y47" s="220"/>
      <c r="Z47" s="223"/>
      <c r="AA47" s="319"/>
      <c r="AB47" s="322"/>
      <c r="AC47" s="125" t="s">
        <v>58</v>
      </c>
      <c r="AD47" s="191">
        <f>IFERROR(IF(AC47="zentral",VLOOKUP(W47,Gebäudekat.!$C$6:$F$72,4,FALSE),IF('Schritt 2a Wärmeverbr. Kat. 1-4'!AB47="dezentral",0,IF(AC47="kein Warmwasser",0,""))),"")</f>
        <v>0</v>
      </c>
      <c r="AE47" s="65"/>
      <c r="AF47" s="61"/>
      <c r="AG47" s="323"/>
      <c r="AI47" s="60"/>
      <c r="AJ47" s="61"/>
      <c r="AK47" s="137"/>
      <c r="AL47" s="130"/>
      <c r="AM47" s="56"/>
      <c r="AN47" s="55"/>
      <c r="AO47" s="108"/>
      <c r="AP47" s="108"/>
      <c r="AQ47" s="132"/>
      <c r="AR47" s="240"/>
    </row>
    <row r="48" spans="1:44" x14ac:dyDescent="0.25">
      <c r="A48" s="239"/>
      <c r="B48" s="235" t="s">
        <v>1792</v>
      </c>
      <c r="C48" s="239"/>
      <c r="J48" s="240"/>
      <c r="K48" s="239"/>
      <c r="L48" s="259" t="s">
        <v>1740</v>
      </c>
      <c r="M48" s="257">
        <f>SUM(M44:M47)</f>
        <v>25000</v>
      </c>
      <c r="S48" s="240"/>
      <c r="U48" s="313">
        <v>40</v>
      </c>
      <c r="V48" s="311"/>
      <c r="W48" s="311"/>
      <c r="X48" s="55"/>
      <c r="Y48" s="220"/>
      <c r="Z48" s="223"/>
      <c r="AA48" s="319"/>
      <c r="AB48" s="322"/>
      <c r="AC48" s="125" t="s">
        <v>58</v>
      </c>
      <c r="AD48" s="191">
        <f>IFERROR(IF(AC48="zentral",VLOOKUP(W48,Gebäudekat.!$C$6:$F$72,4,FALSE),IF('Schritt 2a Wärmeverbr. Kat. 1-4'!AB48="dezentral",0,IF(AC48="kein Warmwasser",0,""))),"")</f>
        <v>0</v>
      </c>
      <c r="AE48" s="65"/>
      <c r="AF48" s="61"/>
      <c r="AG48" s="323"/>
      <c r="AI48" s="60"/>
      <c r="AJ48" s="61"/>
      <c r="AK48" s="137"/>
      <c r="AL48" s="130"/>
      <c r="AM48" s="56"/>
      <c r="AN48" s="55"/>
      <c r="AO48" s="108"/>
      <c r="AP48" s="108"/>
      <c r="AQ48" s="132"/>
      <c r="AR48" s="240"/>
    </row>
    <row r="49" spans="1:44" ht="15.75" thickBot="1" x14ac:dyDescent="0.3">
      <c r="A49" s="263"/>
      <c r="B49" s="264"/>
      <c r="C49" s="239"/>
      <c r="G49" s="235" t="s">
        <v>1896</v>
      </c>
      <c r="I49" s="235" t="s">
        <v>1896</v>
      </c>
      <c r="J49" s="240"/>
      <c r="K49" s="239"/>
      <c r="L49" s="259" t="s">
        <v>1741</v>
      </c>
      <c r="M49" s="271">
        <f>M48/3</f>
        <v>8333.3333333333339</v>
      </c>
      <c r="S49" s="240"/>
      <c r="U49" s="313">
        <v>41</v>
      </c>
      <c r="V49" s="311"/>
      <c r="W49" s="311"/>
      <c r="X49" s="55"/>
      <c r="Y49" s="220"/>
      <c r="Z49" s="223"/>
      <c r="AA49" s="319"/>
      <c r="AB49" s="322"/>
      <c r="AC49" s="125" t="s">
        <v>58</v>
      </c>
      <c r="AD49" s="191">
        <f>IFERROR(IF(AC49="zentral",VLOOKUP(W49,Gebäudekat.!$C$6:$F$72,4,FALSE),IF('Schritt 2a Wärmeverbr. Kat. 1-4'!AB49="dezentral",0,IF(AC49="kein Warmwasser",0,""))),"")</f>
        <v>0</v>
      </c>
      <c r="AE49" s="65"/>
      <c r="AF49" s="61"/>
      <c r="AG49" s="323"/>
      <c r="AI49" s="60"/>
      <c r="AJ49" s="61"/>
      <c r="AK49" s="137"/>
      <c r="AL49" s="130"/>
      <c r="AM49" s="56"/>
      <c r="AN49" s="55"/>
      <c r="AO49" s="108"/>
      <c r="AP49" s="108"/>
      <c r="AQ49" s="132"/>
      <c r="AR49" s="240"/>
    </row>
    <row r="50" spans="1:44" x14ac:dyDescent="0.25">
      <c r="C50" s="239"/>
      <c r="D50" s="235" t="s">
        <v>121</v>
      </c>
      <c r="E50" s="235" t="s">
        <v>1893</v>
      </c>
      <c r="G50" s="235" t="s">
        <v>33</v>
      </c>
      <c r="I50" s="235" t="s">
        <v>1897</v>
      </c>
      <c r="J50" s="240"/>
      <c r="K50" s="239"/>
      <c r="M50" s="359"/>
      <c r="S50" s="240"/>
      <c r="U50" s="313">
        <v>42</v>
      </c>
      <c r="V50" s="311"/>
      <c r="W50" s="311"/>
      <c r="X50" s="55"/>
      <c r="Y50" s="220"/>
      <c r="Z50" s="223"/>
      <c r="AA50" s="319"/>
      <c r="AB50" s="322"/>
      <c r="AC50" s="125" t="s">
        <v>58</v>
      </c>
      <c r="AD50" s="191">
        <f>IFERROR(IF(AC50="zentral",VLOOKUP(W50,Gebäudekat.!$C$6:$F$72,4,FALSE),IF('Schritt 2a Wärmeverbr. Kat. 1-4'!AB50="dezentral",0,IF(AC50="kein Warmwasser",0,""))),"")</f>
        <v>0</v>
      </c>
      <c r="AE50" s="65"/>
      <c r="AF50" s="61"/>
      <c r="AG50" s="323"/>
      <c r="AI50" s="60"/>
      <c r="AJ50" s="61"/>
      <c r="AK50" s="137"/>
      <c r="AL50" s="130"/>
      <c r="AM50" s="56"/>
      <c r="AN50" s="55"/>
      <c r="AO50" s="108"/>
      <c r="AP50" s="108"/>
      <c r="AQ50" s="132"/>
      <c r="AR50" s="240"/>
    </row>
    <row r="51" spans="1:44" x14ac:dyDescent="0.25">
      <c r="C51" s="239"/>
      <c r="D51" s="280">
        <v>1</v>
      </c>
      <c r="E51" s="280"/>
      <c r="G51" s="346">
        <f>E51*$G$46/100</f>
        <v>0</v>
      </c>
      <c r="I51" s="346">
        <f>E51*(100-$G$46)/100</f>
        <v>0</v>
      </c>
      <c r="J51" s="240"/>
      <c r="K51" s="239"/>
      <c r="L51" s="235" t="s">
        <v>1746</v>
      </c>
      <c r="S51" s="240"/>
      <c r="U51" s="313">
        <v>43</v>
      </c>
      <c r="V51" s="311"/>
      <c r="W51" s="311"/>
      <c r="X51" s="55"/>
      <c r="Y51" s="220"/>
      <c r="Z51" s="223"/>
      <c r="AA51" s="319"/>
      <c r="AB51" s="322"/>
      <c r="AC51" s="125" t="s">
        <v>58</v>
      </c>
      <c r="AD51" s="191">
        <f>IFERROR(IF(AC51="zentral",VLOOKUP(W51,Gebäudekat.!$C$6:$F$72,4,FALSE),IF('Schritt 2a Wärmeverbr. Kat. 1-4'!AB51="dezentral",0,IF(AC51="kein Warmwasser",0,""))),"")</f>
        <v>0</v>
      </c>
      <c r="AE51" s="65"/>
      <c r="AF51" s="61"/>
      <c r="AG51" s="323"/>
      <c r="AI51" s="60"/>
      <c r="AJ51" s="61"/>
      <c r="AK51" s="137"/>
      <c r="AL51" s="130"/>
      <c r="AM51" s="56"/>
      <c r="AN51" s="55"/>
      <c r="AO51" s="108"/>
      <c r="AP51" s="108"/>
      <c r="AQ51" s="132"/>
      <c r="AR51" s="240"/>
    </row>
    <row r="52" spans="1:44" x14ac:dyDescent="0.25">
      <c r="C52" s="239"/>
      <c r="D52" s="280">
        <v>2</v>
      </c>
      <c r="E52" s="280"/>
      <c r="G52" s="346">
        <f>E52*$G$46/100</f>
        <v>0</v>
      </c>
      <c r="I52" s="346">
        <f>E52*(100-$G$46)/100</f>
        <v>0</v>
      </c>
      <c r="J52" s="240"/>
      <c r="K52" s="239"/>
      <c r="L52" s="235" t="s">
        <v>1748</v>
      </c>
      <c r="S52" s="240"/>
      <c r="U52" s="313">
        <v>44</v>
      </c>
      <c r="V52" s="311"/>
      <c r="W52" s="311"/>
      <c r="X52" s="55"/>
      <c r="Y52" s="220"/>
      <c r="Z52" s="223"/>
      <c r="AA52" s="319"/>
      <c r="AB52" s="322"/>
      <c r="AC52" s="125" t="s">
        <v>58</v>
      </c>
      <c r="AD52" s="191">
        <f>IFERROR(IF(AC52="zentral",VLOOKUP(W52,Gebäudekat.!$C$6:$F$72,4,FALSE),IF('Schritt 2a Wärmeverbr. Kat. 1-4'!AB52="dezentral",0,IF(AC52="kein Warmwasser",0,""))),"")</f>
        <v>0</v>
      </c>
      <c r="AE52" s="65"/>
      <c r="AF52" s="61"/>
      <c r="AG52" s="323"/>
      <c r="AI52" s="60"/>
      <c r="AJ52" s="61"/>
      <c r="AK52" s="137"/>
      <c r="AL52" s="130"/>
      <c r="AM52" s="56"/>
      <c r="AN52" s="55"/>
      <c r="AO52" s="108"/>
      <c r="AP52" s="108"/>
      <c r="AQ52" s="132"/>
      <c r="AR52" s="240"/>
    </row>
    <row r="53" spans="1:44" x14ac:dyDescent="0.25">
      <c r="C53" s="239"/>
      <c r="D53" s="280">
        <v>3</v>
      </c>
      <c r="E53" s="280"/>
      <c r="G53" s="346">
        <f>E53*$G$46/100</f>
        <v>0</v>
      </c>
      <c r="I53" s="346">
        <f>E53*(100-$G$46)/100</f>
        <v>0</v>
      </c>
      <c r="J53" s="240"/>
      <c r="K53" s="239"/>
      <c r="S53" s="240"/>
      <c r="U53" s="313">
        <v>45</v>
      </c>
      <c r="V53" s="311"/>
      <c r="W53" s="311"/>
      <c r="X53" s="55"/>
      <c r="Y53" s="220"/>
      <c r="Z53" s="223"/>
      <c r="AA53" s="319"/>
      <c r="AB53" s="322"/>
      <c r="AC53" s="125" t="s">
        <v>58</v>
      </c>
      <c r="AD53" s="191">
        <f>IFERROR(IF(AC53="zentral",VLOOKUP(W53,Gebäudekat.!$C$6:$F$72,4,FALSE),IF('Schritt 2a Wärmeverbr. Kat. 1-4'!AB53="dezentral",0,IF(AC53="kein Warmwasser",0,""))),"")</f>
        <v>0</v>
      </c>
      <c r="AE53" s="65"/>
      <c r="AF53" s="61"/>
      <c r="AG53" s="323"/>
      <c r="AI53" s="60"/>
      <c r="AJ53" s="61"/>
      <c r="AK53" s="137"/>
      <c r="AL53" s="130"/>
      <c r="AM53" s="56"/>
      <c r="AN53" s="55"/>
      <c r="AO53" s="108"/>
      <c r="AP53" s="108"/>
      <c r="AQ53" s="132"/>
      <c r="AR53" s="240"/>
    </row>
    <row r="54" spans="1:44" x14ac:dyDescent="0.25">
      <c r="C54" s="239"/>
      <c r="D54" s="280">
        <v>4</v>
      </c>
      <c r="E54" s="280"/>
      <c r="G54" s="346">
        <f>E54*$G$46/100</f>
        <v>0</v>
      </c>
      <c r="I54" s="346">
        <f>E54*(100-$G$46)/100</f>
        <v>0</v>
      </c>
      <c r="J54" s="240"/>
      <c r="K54" s="239"/>
      <c r="L54" s="349" t="s">
        <v>1749</v>
      </c>
      <c r="S54" s="240"/>
      <c r="U54" s="313">
        <v>46</v>
      </c>
      <c r="V54" s="311"/>
      <c r="W54" s="311"/>
      <c r="X54" s="55"/>
      <c r="Y54" s="220"/>
      <c r="Z54" s="223"/>
      <c r="AA54" s="319"/>
      <c r="AB54" s="322"/>
      <c r="AC54" s="125" t="s">
        <v>58</v>
      </c>
      <c r="AD54" s="191">
        <f>IFERROR(IF(AC54="zentral",VLOOKUP(W54,Gebäudekat.!$C$6:$F$72,4,FALSE),IF('Schritt 2a Wärmeverbr. Kat. 1-4'!AB54="dezentral",0,IF(AC54="kein Warmwasser",0,""))),"")</f>
        <v>0</v>
      </c>
      <c r="AE54" s="65"/>
      <c r="AF54" s="61"/>
      <c r="AG54" s="323"/>
      <c r="AI54" s="60"/>
      <c r="AJ54" s="61"/>
      <c r="AK54" s="137"/>
      <c r="AL54" s="130"/>
      <c r="AM54" s="56"/>
      <c r="AN54" s="55"/>
      <c r="AO54" s="108"/>
      <c r="AP54" s="108"/>
      <c r="AQ54" s="132"/>
      <c r="AR54" s="240"/>
    </row>
    <row r="55" spans="1:44" ht="15.75" thickBot="1" x14ac:dyDescent="0.3">
      <c r="C55" s="263"/>
      <c r="D55" s="347"/>
      <c r="E55" s="347"/>
      <c r="F55" s="264"/>
      <c r="G55" s="347"/>
      <c r="H55" s="264"/>
      <c r="I55" s="347"/>
      <c r="J55" s="265"/>
      <c r="K55" s="263"/>
      <c r="L55" s="264"/>
      <c r="M55" s="264"/>
      <c r="N55" s="264"/>
      <c r="O55" s="264"/>
      <c r="P55" s="264"/>
      <c r="Q55" s="264"/>
      <c r="R55" s="264"/>
      <c r="S55" s="265"/>
      <c r="U55" s="313">
        <v>47</v>
      </c>
      <c r="V55" s="311"/>
      <c r="W55" s="311"/>
      <c r="X55" s="55"/>
      <c r="Y55" s="220"/>
      <c r="Z55" s="223"/>
      <c r="AA55" s="319"/>
      <c r="AB55" s="322"/>
      <c r="AC55" s="125" t="s">
        <v>58</v>
      </c>
      <c r="AD55" s="191">
        <f>IFERROR(IF(AC55="zentral",VLOOKUP(W55,Gebäudekat.!$C$6:$F$72,4,FALSE),IF('Schritt 2a Wärmeverbr. Kat. 1-4'!AB55="dezentral",0,IF(AC55="kein Warmwasser",0,""))),"")</f>
        <v>0</v>
      </c>
      <c r="AE55" s="65"/>
      <c r="AF55" s="61"/>
      <c r="AG55" s="323"/>
      <c r="AI55" s="60"/>
      <c r="AJ55" s="61"/>
      <c r="AK55" s="137"/>
      <c r="AL55" s="130"/>
      <c r="AM55" s="56"/>
      <c r="AN55" s="55"/>
      <c r="AO55" s="108"/>
      <c r="AP55" s="108"/>
      <c r="AQ55" s="132"/>
      <c r="AR55" s="240"/>
    </row>
    <row r="56" spans="1:44" x14ac:dyDescent="0.25">
      <c r="C56" s="236"/>
      <c r="D56" s="237"/>
      <c r="E56" s="237"/>
      <c r="F56" s="237"/>
      <c r="G56" s="237"/>
      <c r="H56" s="237"/>
      <c r="I56" s="237"/>
      <c r="J56" s="238"/>
      <c r="S56" s="240"/>
      <c r="U56" s="313">
        <v>48</v>
      </c>
      <c r="V56" s="311"/>
      <c r="W56" s="311"/>
      <c r="X56" s="55"/>
      <c r="Y56" s="220"/>
      <c r="Z56" s="223"/>
      <c r="AA56" s="319"/>
      <c r="AB56" s="322"/>
      <c r="AC56" s="125" t="s">
        <v>58</v>
      </c>
      <c r="AD56" s="191">
        <f>IFERROR(IF(AC56="zentral",VLOOKUP(W56,Gebäudekat.!$C$6:$F$72,4,FALSE),IF('Schritt 2a Wärmeverbr. Kat. 1-4'!AB56="dezentral",0,IF(AC56="kein Warmwasser",0,""))),"")</f>
        <v>0</v>
      </c>
      <c r="AE56" s="65"/>
      <c r="AF56" s="61"/>
      <c r="AG56" s="323"/>
      <c r="AI56" s="60"/>
      <c r="AJ56" s="61"/>
      <c r="AK56" s="137"/>
      <c r="AL56" s="130"/>
      <c r="AM56" s="56"/>
      <c r="AN56" s="55"/>
      <c r="AO56" s="108"/>
      <c r="AP56" s="108"/>
      <c r="AQ56" s="132"/>
      <c r="AR56" s="240"/>
    </row>
    <row r="57" spans="1:44" x14ac:dyDescent="0.25">
      <c r="C57" s="297" t="s">
        <v>1910</v>
      </c>
      <c r="D57" s="338" t="s">
        <v>1760</v>
      </c>
      <c r="E57" s="329"/>
      <c r="F57" s="329"/>
      <c r="G57" s="329"/>
      <c r="H57" s="329"/>
      <c r="I57" s="329"/>
      <c r="J57" s="240"/>
      <c r="K57" s="297" t="s">
        <v>1891</v>
      </c>
      <c r="L57" s="338" t="s">
        <v>1782</v>
      </c>
      <c r="M57" s="329"/>
      <c r="N57" s="329"/>
      <c r="O57" s="329"/>
      <c r="P57" s="338"/>
      <c r="Q57" s="338"/>
      <c r="R57" s="338"/>
      <c r="S57" s="365"/>
      <c r="U57" s="313">
        <v>49</v>
      </c>
      <c r="V57" s="311"/>
      <c r="W57" s="311"/>
      <c r="X57" s="55"/>
      <c r="Y57" s="220"/>
      <c r="Z57" s="223"/>
      <c r="AA57" s="319"/>
      <c r="AB57" s="322"/>
      <c r="AC57" s="125" t="s">
        <v>58</v>
      </c>
      <c r="AD57" s="191">
        <f>IFERROR(IF(AC57="zentral",VLOOKUP(W57,Gebäudekat.!$C$6:$F$72,4,FALSE),IF('Schritt 2a Wärmeverbr. Kat. 1-4'!AB57="dezentral",0,IF(AC57="kein Warmwasser",0,""))),"")</f>
        <v>0</v>
      </c>
      <c r="AE57" s="65"/>
      <c r="AF57" s="61"/>
      <c r="AG57" s="323"/>
      <c r="AI57" s="60"/>
      <c r="AJ57" s="61"/>
      <c r="AK57" s="137"/>
      <c r="AL57" s="130"/>
      <c r="AM57" s="56"/>
      <c r="AN57" s="55"/>
      <c r="AO57" s="108"/>
      <c r="AP57" s="108"/>
      <c r="AQ57" s="132"/>
      <c r="AR57" s="240"/>
    </row>
    <row r="58" spans="1:44" x14ac:dyDescent="0.25">
      <c r="C58" s="239"/>
      <c r="J58" s="240"/>
      <c r="K58" s="239"/>
      <c r="L58" s="339"/>
      <c r="S58" s="240"/>
      <c r="U58" s="313">
        <v>50</v>
      </c>
      <c r="V58" s="311"/>
      <c r="W58" s="311"/>
      <c r="X58" s="55"/>
      <c r="Y58" s="220"/>
      <c r="Z58" s="223"/>
      <c r="AA58" s="319"/>
      <c r="AB58" s="322"/>
      <c r="AC58" s="125" t="s">
        <v>58</v>
      </c>
      <c r="AD58" s="191">
        <f>IFERROR(IF(AC58="zentral",VLOOKUP(W58,Gebäudekat.!$C$6:$F$72,4,FALSE),IF('Schritt 2a Wärmeverbr. Kat. 1-4'!AB58="dezentral",0,IF(AC58="kein Warmwasser",0,""))),"")</f>
        <v>0</v>
      </c>
      <c r="AE58" s="65"/>
      <c r="AF58" s="61"/>
      <c r="AG58" s="323"/>
      <c r="AI58" s="60"/>
      <c r="AJ58" s="61"/>
      <c r="AK58" s="137"/>
      <c r="AL58" s="130"/>
      <c r="AM58" s="56"/>
      <c r="AN58" s="55"/>
      <c r="AO58" s="108"/>
      <c r="AP58" s="108"/>
      <c r="AQ58" s="132"/>
      <c r="AR58" s="240"/>
    </row>
    <row r="59" spans="1:44" x14ac:dyDescent="0.25">
      <c r="C59" s="239"/>
      <c r="D59" s="235" t="s">
        <v>1762</v>
      </c>
      <c r="J59" s="240"/>
      <c r="K59" s="239"/>
      <c r="L59" s="235" t="s">
        <v>184</v>
      </c>
      <c r="Q59" s="235" t="s">
        <v>220</v>
      </c>
      <c r="S59" s="240"/>
      <c r="U59" s="313">
        <v>51</v>
      </c>
      <c r="V59" s="311"/>
      <c r="W59" s="311"/>
      <c r="X59" s="55"/>
      <c r="Y59" s="220"/>
      <c r="Z59" s="223"/>
      <c r="AA59" s="319"/>
      <c r="AB59" s="322"/>
      <c r="AC59" s="125" t="s">
        <v>58</v>
      </c>
      <c r="AD59" s="191">
        <f>IFERROR(IF(AC59="zentral",VLOOKUP(W59,Gebäudekat.!$C$6:$F$72,4,FALSE),IF('Schritt 2a Wärmeverbr. Kat. 1-4'!AB59="dezentral",0,IF(AC59="kein Warmwasser",0,""))),"")</f>
        <v>0</v>
      </c>
      <c r="AE59" s="65"/>
      <c r="AF59" s="61"/>
      <c r="AG59" s="323"/>
      <c r="AI59" s="60"/>
      <c r="AJ59" s="61"/>
      <c r="AK59" s="137"/>
      <c r="AL59" s="130"/>
      <c r="AM59" s="56"/>
      <c r="AN59" s="55"/>
      <c r="AO59" s="108"/>
      <c r="AP59" s="108"/>
      <c r="AQ59" s="132"/>
      <c r="AR59" s="240"/>
    </row>
    <row r="60" spans="1:44" x14ac:dyDescent="0.25">
      <c r="C60" s="239"/>
      <c r="J60" s="240"/>
      <c r="K60" s="239"/>
      <c r="L60" s="235" t="s">
        <v>185</v>
      </c>
      <c r="Q60" s="235" t="s">
        <v>221</v>
      </c>
      <c r="S60" s="240"/>
      <c r="U60" s="313">
        <v>52</v>
      </c>
      <c r="V60" s="311"/>
      <c r="W60" s="311"/>
      <c r="X60" s="55"/>
      <c r="Y60" s="220"/>
      <c r="Z60" s="223"/>
      <c r="AA60" s="319"/>
      <c r="AB60" s="322"/>
      <c r="AC60" s="125" t="s">
        <v>58</v>
      </c>
      <c r="AD60" s="191">
        <f>IFERROR(IF(AC60="zentral",VLOOKUP(W60,Gebäudekat.!$C$6:$F$72,4,FALSE),IF('Schritt 2a Wärmeverbr. Kat. 1-4'!AB60="dezentral",0,IF(AC60="kein Warmwasser",0,""))),"")</f>
        <v>0</v>
      </c>
      <c r="AE60" s="65"/>
      <c r="AF60" s="61"/>
      <c r="AG60" s="323"/>
      <c r="AI60" s="60"/>
      <c r="AJ60" s="61"/>
      <c r="AK60" s="137"/>
      <c r="AL60" s="130"/>
      <c r="AM60" s="56"/>
      <c r="AN60" s="55"/>
      <c r="AO60" s="108"/>
      <c r="AP60" s="108"/>
      <c r="AQ60" s="132"/>
      <c r="AR60" s="240"/>
    </row>
    <row r="61" spans="1:44" x14ac:dyDescent="0.25">
      <c r="C61" s="239"/>
      <c r="D61" s="345" t="s">
        <v>1780</v>
      </c>
      <c r="E61" s="280"/>
      <c r="F61" s="235" t="s">
        <v>1711</v>
      </c>
      <c r="J61" s="240"/>
      <c r="K61" s="239"/>
      <c r="L61" s="235" t="s">
        <v>186</v>
      </c>
      <c r="Q61" s="235" t="s">
        <v>222</v>
      </c>
      <c r="S61" s="240"/>
      <c r="U61" s="313">
        <v>53</v>
      </c>
      <c r="V61" s="311"/>
      <c r="W61" s="311"/>
      <c r="X61" s="55"/>
      <c r="Y61" s="220"/>
      <c r="Z61" s="223"/>
      <c r="AA61" s="319"/>
      <c r="AB61" s="322"/>
      <c r="AC61" s="125" t="s">
        <v>58</v>
      </c>
      <c r="AD61" s="191">
        <f>IFERROR(IF(AC61="zentral",VLOOKUP(W61,Gebäudekat.!$C$6:$F$72,4,FALSE),IF('Schritt 2a Wärmeverbr. Kat. 1-4'!AB61="dezentral",0,IF(AC61="kein Warmwasser",0,""))),"")</f>
        <v>0</v>
      </c>
      <c r="AE61" s="65"/>
      <c r="AF61" s="61"/>
      <c r="AG61" s="323"/>
      <c r="AI61" s="60"/>
      <c r="AJ61" s="61"/>
      <c r="AK61" s="137"/>
      <c r="AL61" s="130"/>
      <c r="AM61" s="56"/>
      <c r="AN61" s="55"/>
      <c r="AO61" s="108"/>
      <c r="AP61" s="108"/>
      <c r="AQ61" s="132"/>
      <c r="AR61" s="240"/>
    </row>
    <row r="62" spans="1:44" x14ac:dyDescent="0.25">
      <c r="C62" s="239"/>
      <c r="J62" s="240"/>
      <c r="K62" s="239"/>
      <c r="L62" s="235" t="s">
        <v>59</v>
      </c>
      <c r="Q62" s="235" t="s">
        <v>223</v>
      </c>
      <c r="S62" s="240"/>
      <c r="U62" s="313">
        <v>54</v>
      </c>
      <c r="V62" s="311"/>
      <c r="W62" s="311"/>
      <c r="X62" s="55"/>
      <c r="Y62" s="220"/>
      <c r="Z62" s="223"/>
      <c r="AA62" s="319"/>
      <c r="AB62" s="322"/>
      <c r="AC62" s="125" t="s">
        <v>58</v>
      </c>
      <c r="AD62" s="191">
        <f>IFERROR(IF(AC62="zentral",VLOOKUP(W62,Gebäudekat.!$C$6:$F$72,4,FALSE),IF('Schritt 2a Wärmeverbr. Kat. 1-4'!AB62="dezentral",0,IF(AC62="kein Warmwasser",0,""))),"")</f>
        <v>0</v>
      </c>
      <c r="AE62" s="65"/>
      <c r="AF62" s="61"/>
      <c r="AG62" s="323"/>
      <c r="AI62" s="60"/>
      <c r="AJ62" s="61"/>
      <c r="AK62" s="137"/>
      <c r="AL62" s="130"/>
      <c r="AM62" s="56"/>
      <c r="AN62" s="55"/>
      <c r="AO62" s="108"/>
      <c r="AP62" s="108"/>
      <c r="AQ62" s="132"/>
      <c r="AR62" s="240"/>
    </row>
    <row r="63" spans="1:44" ht="17.25" x14ac:dyDescent="0.25">
      <c r="C63" s="239"/>
      <c r="E63" s="235" t="s">
        <v>1764</v>
      </c>
      <c r="G63" s="235" t="s">
        <v>1765</v>
      </c>
      <c r="J63" s="240"/>
      <c r="K63" s="239"/>
      <c r="L63" s="235" t="s">
        <v>56</v>
      </c>
      <c r="Q63" s="235" t="s">
        <v>224</v>
      </c>
      <c r="S63" s="240"/>
      <c r="U63" s="313">
        <v>55</v>
      </c>
      <c r="V63" s="311"/>
      <c r="W63" s="311"/>
      <c r="X63" s="55"/>
      <c r="Y63" s="220"/>
      <c r="Z63" s="223"/>
      <c r="AA63" s="319"/>
      <c r="AB63" s="322"/>
      <c r="AC63" s="125" t="s">
        <v>58</v>
      </c>
      <c r="AD63" s="191">
        <f>IFERROR(IF(AC63="zentral",VLOOKUP(W63,Gebäudekat.!$C$6:$F$72,4,FALSE),IF('Schritt 2a Wärmeverbr. Kat. 1-4'!AB63="dezentral",0,IF(AC63="kein Warmwasser",0,""))),"")</f>
        <v>0</v>
      </c>
      <c r="AE63" s="65"/>
      <c r="AF63" s="61"/>
      <c r="AG63" s="323"/>
      <c r="AI63" s="60"/>
      <c r="AJ63" s="61"/>
      <c r="AK63" s="137"/>
      <c r="AL63" s="130"/>
      <c r="AM63" s="56"/>
      <c r="AN63" s="55"/>
      <c r="AO63" s="108"/>
      <c r="AP63" s="108"/>
      <c r="AQ63" s="132"/>
      <c r="AR63" s="240"/>
    </row>
    <row r="64" spans="1:44" x14ac:dyDescent="0.25">
      <c r="C64" s="239"/>
      <c r="D64" s="235" t="s">
        <v>1766</v>
      </c>
      <c r="E64" s="280"/>
      <c r="G64" s="346" t="str">
        <f>IFERROR($E$61/SUM($E$64:$E$67)*E64,"")</f>
        <v/>
      </c>
      <c r="H64" s="235" t="s">
        <v>1711</v>
      </c>
      <c r="J64" s="240"/>
      <c r="K64" s="239"/>
      <c r="L64" s="235" t="s">
        <v>187</v>
      </c>
      <c r="Q64" s="235" t="s">
        <v>225</v>
      </c>
      <c r="S64" s="240"/>
      <c r="U64" s="313">
        <v>56</v>
      </c>
      <c r="V64" s="311"/>
      <c r="W64" s="311"/>
      <c r="X64" s="55"/>
      <c r="Y64" s="220"/>
      <c r="Z64" s="223"/>
      <c r="AA64" s="319"/>
      <c r="AB64" s="322"/>
      <c r="AC64" s="125" t="s">
        <v>58</v>
      </c>
      <c r="AD64" s="191">
        <f>IFERROR(IF(AC64="zentral",VLOOKUP(W64,Gebäudekat.!$C$6:$F$72,4,FALSE),IF('Schritt 2a Wärmeverbr. Kat. 1-4'!AB64="dezentral",0,IF(AC64="kein Warmwasser",0,""))),"")</f>
        <v>0</v>
      </c>
      <c r="AE64" s="65"/>
      <c r="AF64" s="61"/>
      <c r="AG64" s="323"/>
      <c r="AI64" s="60"/>
      <c r="AJ64" s="61"/>
      <c r="AK64" s="137"/>
      <c r="AL64" s="130"/>
      <c r="AM64" s="56"/>
      <c r="AN64" s="55"/>
      <c r="AO64" s="108"/>
      <c r="AP64" s="108"/>
      <c r="AQ64" s="132"/>
      <c r="AR64" s="240"/>
    </row>
    <row r="65" spans="3:44" x14ac:dyDescent="0.25">
      <c r="C65" s="239"/>
      <c r="D65" s="235" t="s">
        <v>1770</v>
      </c>
      <c r="E65" s="280"/>
      <c r="G65" s="346" t="str">
        <f>IFERROR($E$61/SUM($E$64:$E$67)*E65,"")</f>
        <v/>
      </c>
      <c r="H65" s="235" t="s">
        <v>1711</v>
      </c>
      <c r="J65" s="240"/>
      <c r="K65" s="239"/>
      <c r="L65" s="235" t="s">
        <v>188</v>
      </c>
      <c r="Q65" s="235" t="s">
        <v>226</v>
      </c>
      <c r="S65" s="240"/>
      <c r="U65" s="313">
        <v>57</v>
      </c>
      <c r="V65" s="311"/>
      <c r="W65" s="311"/>
      <c r="X65" s="55"/>
      <c r="Y65" s="220"/>
      <c r="Z65" s="223"/>
      <c r="AA65" s="319"/>
      <c r="AB65" s="322"/>
      <c r="AC65" s="125" t="s">
        <v>58</v>
      </c>
      <c r="AD65" s="191">
        <f>IFERROR(IF(AC65="zentral",VLOOKUP(W65,Gebäudekat.!$C$6:$F$72,4,FALSE),IF('Schritt 2a Wärmeverbr. Kat. 1-4'!AB65="dezentral",0,IF(AC65="kein Warmwasser",0,""))),"")</f>
        <v>0</v>
      </c>
      <c r="AE65" s="65"/>
      <c r="AF65" s="61"/>
      <c r="AG65" s="323"/>
      <c r="AI65" s="60"/>
      <c r="AJ65" s="61"/>
      <c r="AK65" s="137"/>
      <c r="AL65" s="130"/>
      <c r="AM65" s="56"/>
      <c r="AN65" s="55"/>
      <c r="AO65" s="108"/>
      <c r="AP65" s="108"/>
      <c r="AQ65" s="132"/>
      <c r="AR65" s="240"/>
    </row>
    <row r="66" spans="3:44" x14ac:dyDescent="0.25">
      <c r="C66" s="239"/>
      <c r="D66" s="235" t="s">
        <v>1773</v>
      </c>
      <c r="E66" s="280"/>
      <c r="G66" s="346" t="str">
        <f>IFERROR($E$61/SUM($E$64:$E$67)*E66,"")</f>
        <v/>
      </c>
      <c r="H66" s="235" t="s">
        <v>1711</v>
      </c>
      <c r="J66" s="240"/>
      <c r="K66" s="239"/>
      <c r="L66" s="235" t="s">
        <v>189</v>
      </c>
      <c r="Q66" s="235" t="s">
        <v>227</v>
      </c>
      <c r="S66" s="240"/>
      <c r="U66" s="313">
        <v>58</v>
      </c>
      <c r="V66" s="311"/>
      <c r="W66" s="311"/>
      <c r="X66" s="55"/>
      <c r="Y66" s="220"/>
      <c r="Z66" s="223"/>
      <c r="AA66" s="319"/>
      <c r="AB66" s="322"/>
      <c r="AC66" s="125" t="s">
        <v>58</v>
      </c>
      <c r="AD66" s="191">
        <f>IFERROR(IF(AC66="zentral",VLOOKUP(W66,Gebäudekat.!$C$6:$F$72,4,FALSE),IF('Schritt 2a Wärmeverbr. Kat. 1-4'!AB66="dezentral",0,IF(AC66="kein Warmwasser",0,""))),"")</f>
        <v>0</v>
      </c>
      <c r="AE66" s="65"/>
      <c r="AF66" s="61"/>
      <c r="AG66" s="323"/>
      <c r="AI66" s="60"/>
      <c r="AJ66" s="61"/>
      <c r="AK66" s="137"/>
      <c r="AL66" s="130"/>
      <c r="AM66" s="56"/>
      <c r="AN66" s="55"/>
      <c r="AO66" s="108"/>
      <c r="AP66" s="108"/>
      <c r="AQ66" s="132"/>
      <c r="AR66" s="240"/>
    </row>
    <row r="67" spans="3:44" x14ac:dyDescent="0.25">
      <c r="C67" s="239"/>
      <c r="D67" s="235" t="s">
        <v>1777</v>
      </c>
      <c r="E67" s="280"/>
      <c r="G67" s="346" t="str">
        <f>IFERROR($E$61/SUM($E$64:$E$67)*E67,"")</f>
        <v/>
      </c>
      <c r="H67" s="235" t="s">
        <v>1711</v>
      </c>
      <c r="J67" s="240"/>
      <c r="K67" s="239"/>
      <c r="L67" s="235" t="s">
        <v>190</v>
      </c>
      <c r="Q67" s="235" t="s">
        <v>228</v>
      </c>
      <c r="S67" s="240"/>
      <c r="U67" s="313">
        <v>59</v>
      </c>
      <c r="V67" s="311"/>
      <c r="W67" s="311"/>
      <c r="X67" s="55"/>
      <c r="Y67" s="220"/>
      <c r="Z67" s="223"/>
      <c r="AA67" s="319"/>
      <c r="AB67" s="322"/>
      <c r="AC67" s="125" t="s">
        <v>58</v>
      </c>
      <c r="AD67" s="191">
        <f>IFERROR(IF(AC67="zentral",VLOOKUP(W67,Gebäudekat.!$C$6:$F$72,4,FALSE),IF('Schritt 2a Wärmeverbr. Kat. 1-4'!AB67="dezentral",0,IF(AC67="kein Warmwasser",0,""))),"")</f>
        <v>0</v>
      </c>
      <c r="AE67" s="65"/>
      <c r="AF67" s="61"/>
      <c r="AG67" s="323"/>
      <c r="AI67" s="60"/>
      <c r="AJ67" s="61"/>
      <c r="AK67" s="137"/>
      <c r="AL67" s="130"/>
      <c r="AM67" s="56"/>
      <c r="AN67" s="55"/>
      <c r="AO67" s="108"/>
      <c r="AP67" s="108"/>
      <c r="AQ67" s="132"/>
      <c r="AR67" s="240"/>
    </row>
    <row r="68" spans="3:44" ht="15.75" thickBot="1" x14ac:dyDescent="0.3">
      <c r="C68" s="263"/>
      <c r="D68" s="264"/>
      <c r="E68" s="264"/>
      <c r="F68" s="264"/>
      <c r="G68" s="264"/>
      <c r="H68" s="264"/>
      <c r="I68" s="264"/>
      <c r="J68" s="265"/>
      <c r="K68" s="239"/>
      <c r="L68" s="235" t="s">
        <v>191</v>
      </c>
      <c r="Q68" s="235" t="s">
        <v>229</v>
      </c>
      <c r="R68"/>
      <c r="S68" s="258"/>
      <c r="U68" s="313">
        <v>60</v>
      </c>
      <c r="V68" s="311"/>
      <c r="W68" s="311"/>
      <c r="X68" s="55"/>
      <c r="Y68" s="220"/>
      <c r="Z68" s="223"/>
      <c r="AA68" s="319"/>
      <c r="AB68" s="322"/>
      <c r="AC68" s="125" t="s">
        <v>58</v>
      </c>
      <c r="AD68" s="191">
        <f>IFERROR(IF(AC68="zentral",VLOOKUP(W68,Gebäudekat.!$C$6:$F$72,4,FALSE),IF('Schritt 2a Wärmeverbr. Kat. 1-4'!AB68="dezentral",0,IF(AC68="kein Warmwasser",0,""))),"")</f>
        <v>0</v>
      </c>
      <c r="AE68" s="65"/>
      <c r="AF68" s="61"/>
      <c r="AG68" s="323"/>
      <c r="AI68" s="60"/>
      <c r="AJ68" s="61"/>
      <c r="AK68" s="137"/>
      <c r="AL68" s="130"/>
      <c r="AM68" s="56"/>
      <c r="AN68" s="55"/>
      <c r="AO68" s="108"/>
      <c r="AP68" s="108"/>
      <c r="AQ68" s="132"/>
      <c r="AR68" s="240"/>
    </row>
    <row r="69" spans="3:44" x14ac:dyDescent="0.25">
      <c r="C69" s="236"/>
      <c r="D69" s="237"/>
      <c r="E69" s="237"/>
      <c r="F69" s="237"/>
      <c r="G69" s="237"/>
      <c r="H69" s="237"/>
      <c r="I69" s="237"/>
      <c r="J69" s="238"/>
      <c r="L69" s="235" t="s">
        <v>192</v>
      </c>
      <c r="Q69" s="235" t="s">
        <v>230</v>
      </c>
      <c r="S69" s="240"/>
      <c r="U69" s="313">
        <v>61</v>
      </c>
      <c r="V69" s="311"/>
      <c r="W69" s="311"/>
      <c r="X69" s="55"/>
      <c r="Y69" s="220"/>
      <c r="Z69" s="223"/>
      <c r="AA69" s="319"/>
      <c r="AB69" s="322"/>
      <c r="AC69" s="125" t="s">
        <v>58</v>
      </c>
      <c r="AD69" s="191">
        <f>IFERROR(IF(AC69="zentral",VLOOKUP(W69,Gebäudekat.!$C$6:$F$72,4,FALSE),IF('Schritt 2a Wärmeverbr. Kat. 1-4'!AB69="dezentral",0,IF(AC69="kein Warmwasser",0,""))),"")</f>
        <v>0</v>
      </c>
      <c r="AE69" s="65"/>
      <c r="AF69" s="61"/>
      <c r="AG69" s="323"/>
      <c r="AI69" s="60"/>
      <c r="AJ69" s="61"/>
      <c r="AK69" s="137"/>
      <c r="AL69" s="130"/>
      <c r="AM69" s="56"/>
      <c r="AN69" s="55"/>
      <c r="AO69" s="108"/>
      <c r="AP69" s="108"/>
      <c r="AQ69" s="132"/>
      <c r="AR69" s="240"/>
    </row>
    <row r="70" spans="3:44" ht="18" customHeight="1" x14ac:dyDescent="0.25">
      <c r="C70" s="297" t="s">
        <v>1911</v>
      </c>
      <c r="D70" s="338" t="s">
        <v>1820</v>
      </c>
      <c r="E70" s="329"/>
      <c r="F70" s="329"/>
      <c r="G70" s="329"/>
      <c r="H70" s="329"/>
      <c r="I70" s="329"/>
      <c r="J70" s="240"/>
      <c r="L70" s="235" t="s">
        <v>193</v>
      </c>
      <c r="Q70" s="235" t="s">
        <v>231</v>
      </c>
      <c r="S70" s="240"/>
      <c r="U70" s="313">
        <v>62</v>
      </c>
      <c r="V70" s="311"/>
      <c r="W70" s="311"/>
      <c r="X70" s="55"/>
      <c r="Y70" s="220"/>
      <c r="Z70" s="223"/>
      <c r="AA70" s="319"/>
      <c r="AB70" s="322"/>
      <c r="AC70" s="125" t="s">
        <v>58</v>
      </c>
      <c r="AD70" s="191">
        <f>IFERROR(IF(AC70="zentral",VLOOKUP(W70,Gebäudekat.!$C$6:$F$72,4,FALSE),IF('Schritt 2a Wärmeverbr. Kat. 1-4'!AB70="dezentral",0,IF(AC70="kein Warmwasser",0,""))),"")</f>
        <v>0</v>
      </c>
      <c r="AE70" s="65"/>
      <c r="AF70" s="61"/>
      <c r="AG70" s="323"/>
      <c r="AI70" s="60"/>
      <c r="AJ70" s="61"/>
      <c r="AK70" s="137"/>
      <c r="AL70" s="130"/>
      <c r="AM70" s="56"/>
      <c r="AN70" s="55"/>
      <c r="AO70" s="108"/>
      <c r="AP70" s="108"/>
      <c r="AQ70" s="132"/>
      <c r="AR70" s="240"/>
    </row>
    <row r="71" spans="3:44" ht="15" customHeight="1" x14ac:dyDescent="0.25">
      <c r="C71" s="239"/>
      <c r="D71" s="339"/>
      <c r="J71" s="240"/>
      <c r="L71" s="235" t="s">
        <v>194</v>
      </c>
      <c r="Q71" s="235" t="s">
        <v>232</v>
      </c>
      <c r="S71" s="240"/>
      <c r="U71" s="313">
        <v>63</v>
      </c>
      <c r="V71" s="311"/>
      <c r="W71" s="311"/>
      <c r="X71" s="55"/>
      <c r="Y71" s="220"/>
      <c r="Z71" s="223"/>
      <c r="AA71" s="319"/>
      <c r="AB71" s="322"/>
      <c r="AC71" s="125" t="s">
        <v>58</v>
      </c>
      <c r="AD71" s="191">
        <f>IFERROR(IF(AC71="zentral",VLOOKUP(W71,Gebäudekat.!$C$6:$F$72,4,FALSE),IF('Schritt 2a Wärmeverbr. Kat. 1-4'!AB71="dezentral",0,IF(AC71="kein Warmwasser",0,""))),"")</f>
        <v>0</v>
      </c>
      <c r="AE71" s="65"/>
      <c r="AF71" s="61"/>
      <c r="AG71" s="323"/>
      <c r="AI71" s="60"/>
      <c r="AJ71" s="61"/>
      <c r="AK71" s="137"/>
      <c r="AL71" s="130"/>
      <c r="AM71" s="56"/>
      <c r="AN71" s="55"/>
      <c r="AO71" s="108"/>
      <c r="AP71" s="108"/>
      <c r="AQ71" s="132"/>
      <c r="AR71" s="240"/>
    </row>
    <row r="72" spans="3:44" x14ac:dyDescent="0.25">
      <c r="C72" s="239"/>
      <c r="D72" s="235" t="s">
        <v>1724</v>
      </c>
      <c r="J72" s="240"/>
      <c r="L72" s="235" t="s">
        <v>195</v>
      </c>
      <c r="Q72" s="235" t="s">
        <v>233</v>
      </c>
      <c r="S72" s="240"/>
      <c r="U72" s="313">
        <v>64</v>
      </c>
      <c r="V72" s="311"/>
      <c r="W72" s="311"/>
      <c r="X72" s="55"/>
      <c r="Y72" s="220"/>
      <c r="Z72" s="223"/>
      <c r="AA72" s="319"/>
      <c r="AB72" s="322"/>
      <c r="AC72" s="125" t="s">
        <v>58</v>
      </c>
      <c r="AD72" s="191">
        <f>IFERROR(IF(AC72="zentral",VLOOKUP(W72,Gebäudekat.!$C$6:$F$72,4,FALSE),IF('Schritt 2a Wärmeverbr. Kat. 1-4'!AB72="dezentral",0,IF(AC72="kein Warmwasser",0,""))),"")</f>
        <v>0</v>
      </c>
      <c r="AE72" s="65"/>
      <c r="AF72" s="61"/>
      <c r="AG72" s="323"/>
      <c r="AI72" s="60"/>
      <c r="AJ72" s="61"/>
      <c r="AK72" s="137"/>
      <c r="AL72" s="130"/>
      <c r="AM72" s="56"/>
      <c r="AN72" s="55"/>
      <c r="AO72" s="108"/>
      <c r="AP72" s="108"/>
      <c r="AQ72" s="132"/>
      <c r="AR72" s="240"/>
    </row>
    <row r="73" spans="3:44" x14ac:dyDescent="0.25">
      <c r="C73" s="239"/>
      <c r="D73" s="235" t="s">
        <v>1725</v>
      </c>
      <c r="J73" s="240"/>
      <c r="L73" s="235" t="s">
        <v>196</v>
      </c>
      <c r="Q73" s="235" t="s">
        <v>234</v>
      </c>
      <c r="S73" s="240"/>
      <c r="U73" s="313">
        <v>65</v>
      </c>
      <c r="V73" s="311"/>
      <c r="W73" s="311"/>
      <c r="X73" s="55"/>
      <c r="Y73" s="220"/>
      <c r="Z73" s="223"/>
      <c r="AA73" s="319"/>
      <c r="AB73" s="322"/>
      <c r="AC73" s="125" t="s">
        <v>58</v>
      </c>
      <c r="AD73" s="191">
        <f>IFERROR(IF(AC73="zentral",VLOOKUP(W73,Gebäudekat.!$C$6:$F$72,4,FALSE),IF('Schritt 2a Wärmeverbr. Kat. 1-4'!AB73="dezentral",0,IF(AC73="kein Warmwasser",0,""))),"")</f>
        <v>0</v>
      </c>
      <c r="AE73" s="65"/>
      <c r="AF73" s="61"/>
      <c r="AG73" s="323"/>
      <c r="AI73" s="60"/>
      <c r="AJ73" s="61"/>
      <c r="AK73" s="137"/>
      <c r="AL73" s="130"/>
      <c r="AM73" s="56"/>
      <c r="AN73" s="55"/>
      <c r="AO73" s="108"/>
      <c r="AP73" s="108"/>
      <c r="AQ73" s="132"/>
      <c r="AR73" s="240"/>
    </row>
    <row r="74" spans="3:44" x14ac:dyDescent="0.25">
      <c r="C74" s="239"/>
      <c r="D74" s="235" t="s">
        <v>1726</v>
      </c>
      <c r="J74" s="240"/>
      <c r="L74" s="235" t="s">
        <v>197</v>
      </c>
      <c r="Q74" s="235" t="s">
        <v>235</v>
      </c>
      <c r="S74" s="240"/>
      <c r="U74" s="313">
        <v>66</v>
      </c>
      <c r="V74" s="311"/>
      <c r="W74" s="311"/>
      <c r="X74" s="55"/>
      <c r="Y74" s="220"/>
      <c r="Z74" s="223"/>
      <c r="AA74" s="319"/>
      <c r="AB74" s="322"/>
      <c r="AC74" s="125" t="s">
        <v>58</v>
      </c>
      <c r="AD74" s="191">
        <f>IFERROR(IF(AC74="zentral",VLOOKUP(W74,Gebäudekat.!$C$6:$F$72,4,FALSE),IF('Schritt 2a Wärmeverbr. Kat. 1-4'!AB74="dezentral",0,IF(AC74="kein Warmwasser",0,""))),"")</f>
        <v>0</v>
      </c>
      <c r="AE74" s="65"/>
      <c r="AF74" s="61"/>
      <c r="AG74" s="323"/>
      <c r="AI74" s="60"/>
      <c r="AJ74" s="61"/>
      <c r="AK74" s="137"/>
      <c r="AL74" s="130"/>
      <c r="AM74" s="56"/>
      <c r="AN74" s="55"/>
      <c r="AO74" s="108"/>
      <c r="AP74" s="108"/>
      <c r="AQ74" s="132"/>
      <c r="AR74" s="240"/>
    </row>
    <row r="75" spans="3:44" x14ac:dyDescent="0.25">
      <c r="C75" s="239"/>
      <c r="D75" s="339"/>
      <c r="J75" s="240"/>
      <c r="L75" s="235" t="s">
        <v>198</v>
      </c>
      <c r="Q75" s="235" t="s">
        <v>236</v>
      </c>
      <c r="S75" s="240"/>
      <c r="U75" s="313">
        <v>67</v>
      </c>
      <c r="V75" s="311"/>
      <c r="W75" s="311"/>
      <c r="X75" s="55"/>
      <c r="Y75" s="220"/>
      <c r="Z75" s="223"/>
      <c r="AA75" s="319"/>
      <c r="AB75" s="322"/>
      <c r="AC75" s="125" t="s">
        <v>58</v>
      </c>
      <c r="AD75" s="191">
        <f>IFERROR(IF(AC75="zentral",VLOOKUP(W75,Gebäudekat.!$C$6:$F$72,4,FALSE),IF('Schritt 2a Wärmeverbr. Kat. 1-4'!AB75="dezentral",0,IF(AC75="kein Warmwasser",0,""))),"")</f>
        <v>0</v>
      </c>
      <c r="AE75" s="65"/>
      <c r="AF75" s="61"/>
      <c r="AG75" s="323"/>
      <c r="AI75" s="60"/>
      <c r="AJ75" s="61"/>
      <c r="AK75" s="137"/>
      <c r="AL75" s="130"/>
      <c r="AM75" s="56"/>
      <c r="AN75" s="55"/>
      <c r="AO75" s="108"/>
      <c r="AP75" s="108"/>
      <c r="AQ75" s="132"/>
      <c r="AR75" s="240"/>
    </row>
    <row r="76" spans="3:44" x14ac:dyDescent="0.25">
      <c r="C76" s="239"/>
      <c r="D76" s="339" t="s">
        <v>1727</v>
      </c>
      <c r="J76" s="240"/>
      <c r="L76" s="235" t="s">
        <v>199</v>
      </c>
      <c r="Q76" s="235" t="s">
        <v>237</v>
      </c>
      <c r="S76" s="240"/>
      <c r="U76" s="313">
        <v>68</v>
      </c>
      <c r="V76" s="311"/>
      <c r="W76" s="311"/>
      <c r="X76" s="55"/>
      <c r="Y76" s="220"/>
      <c r="Z76" s="223"/>
      <c r="AA76" s="319"/>
      <c r="AB76" s="322"/>
      <c r="AC76" s="125" t="s">
        <v>58</v>
      </c>
      <c r="AD76" s="191">
        <f>IFERROR(IF(AC76="zentral",VLOOKUP(W76,Gebäudekat.!$C$6:$F$72,4,FALSE),IF('Schritt 2a Wärmeverbr. Kat. 1-4'!AB76="dezentral",0,IF(AC76="kein Warmwasser",0,""))),"")</f>
        <v>0</v>
      </c>
      <c r="AE76" s="65"/>
      <c r="AF76" s="61"/>
      <c r="AG76" s="323"/>
      <c r="AI76" s="60"/>
      <c r="AJ76" s="61"/>
      <c r="AK76" s="137"/>
      <c r="AL76" s="130"/>
      <c r="AM76" s="56"/>
      <c r="AN76" s="55"/>
      <c r="AO76" s="108"/>
      <c r="AP76" s="108"/>
      <c r="AQ76" s="132"/>
      <c r="AR76" s="240"/>
    </row>
    <row r="77" spans="3:44" x14ac:dyDescent="0.25">
      <c r="C77" s="239"/>
      <c r="D77" s="235" t="s">
        <v>1728</v>
      </c>
      <c r="J77" s="240"/>
      <c r="L77" s="235" t="s">
        <v>200</v>
      </c>
      <c r="Q77" s="235" t="s">
        <v>238</v>
      </c>
      <c r="S77" s="240"/>
      <c r="U77" s="313">
        <v>69</v>
      </c>
      <c r="V77" s="311"/>
      <c r="W77" s="311"/>
      <c r="X77" s="55"/>
      <c r="Y77" s="220"/>
      <c r="Z77" s="223"/>
      <c r="AA77" s="319"/>
      <c r="AB77" s="322"/>
      <c r="AC77" s="125" t="s">
        <v>58</v>
      </c>
      <c r="AD77" s="191">
        <f>IFERROR(IF(AC77="zentral",VLOOKUP(W77,Gebäudekat.!$C$6:$F$72,4,FALSE),IF('Schritt 2a Wärmeverbr. Kat. 1-4'!AB77="dezentral",0,IF(AC77="kein Warmwasser",0,""))),"")</f>
        <v>0</v>
      </c>
      <c r="AE77" s="65"/>
      <c r="AF77" s="61"/>
      <c r="AG77" s="323"/>
      <c r="AI77" s="60"/>
      <c r="AJ77" s="61"/>
      <c r="AK77" s="137"/>
      <c r="AL77" s="130"/>
      <c r="AM77" s="56"/>
      <c r="AN77" s="55"/>
      <c r="AO77" s="108"/>
      <c r="AP77" s="108"/>
      <c r="AQ77" s="132"/>
      <c r="AR77" s="240"/>
    </row>
    <row r="78" spans="3:44" x14ac:dyDescent="0.25">
      <c r="C78" s="239"/>
      <c r="D78" s="235" t="s">
        <v>1729</v>
      </c>
      <c r="J78" s="240"/>
      <c r="L78" s="235" t="s">
        <v>201</v>
      </c>
      <c r="Q78" s="235" t="s">
        <v>1676</v>
      </c>
      <c r="S78" s="240"/>
      <c r="U78" s="313">
        <v>70</v>
      </c>
      <c r="V78" s="311"/>
      <c r="W78" s="311"/>
      <c r="X78" s="55"/>
      <c r="Y78" s="220"/>
      <c r="Z78" s="223"/>
      <c r="AA78" s="319"/>
      <c r="AB78" s="322"/>
      <c r="AC78" s="125" t="s">
        <v>58</v>
      </c>
      <c r="AD78" s="191">
        <f>IFERROR(IF(AC78="zentral",VLOOKUP(W78,Gebäudekat.!$C$6:$F$72,4,FALSE),IF('Schritt 2a Wärmeverbr. Kat. 1-4'!AB78="dezentral",0,IF(AC78="kein Warmwasser",0,""))),"")</f>
        <v>0</v>
      </c>
      <c r="AE78" s="65"/>
      <c r="AF78" s="61"/>
      <c r="AG78" s="323"/>
      <c r="AI78" s="60"/>
      <c r="AJ78" s="61"/>
      <c r="AK78" s="137"/>
      <c r="AL78" s="130"/>
      <c r="AM78" s="56"/>
      <c r="AN78" s="55"/>
      <c r="AO78" s="108"/>
      <c r="AP78" s="108"/>
      <c r="AQ78" s="132"/>
      <c r="AR78" s="240"/>
    </row>
    <row r="79" spans="3:44" x14ac:dyDescent="0.25">
      <c r="C79" s="239"/>
      <c r="D79" s="267" t="s">
        <v>1730</v>
      </c>
      <c r="J79" s="240"/>
      <c r="L79" s="235" t="s">
        <v>202</v>
      </c>
      <c r="Q79" s="235" t="s">
        <v>239</v>
      </c>
      <c r="S79" s="240"/>
      <c r="U79" s="313">
        <v>71</v>
      </c>
      <c r="V79" s="311"/>
      <c r="W79" s="311"/>
      <c r="X79" s="55"/>
      <c r="Y79" s="220"/>
      <c r="Z79" s="223"/>
      <c r="AA79" s="319"/>
      <c r="AB79" s="322"/>
      <c r="AC79" s="125" t="s">
        <v>58</v>
      </c>
      <c r="AD79" s="191">
        <f>IFERROR(IF(AC79="zentral",VLOOKUP(W79,Gebäudekat.!$C$6:$F$72,4,FALSE),IF('Schritt 2a Wärmeverbr. Kat. 1-4'!AB79="dezentral",0,IF(AC79="kein Warmwasser",0,""))),"")</f>
        <v>0</v>
      </c>
      <c r="AE79" s="65"/>
      <c r="AF79" s="61"/>
      <c r="AG79" s="323"/>
      <c r="AI79" s="60"/>
      <c r="AJ79" s="61"/>
      <c r="AK79" s="137"/>
      <c r="AL79" s="130"/>
      <c r="AM79" s="56"/>
      <c r="AN79" s="55"/>
      <c r="AO79" s="108"/>
      <c r="AP79" s="108"/>
      <c r="AQ79" s="132"/>
      <c r="AR79" s="240"/>
    </row>
    <row r="80" spans="3:44" x14ac:dyDescent="0.25">
      <c r="C80" s="239"/>
      <c r="J80" s="240"/>
      <c r="L80" s="235" t="s">
        <v>203</v>
      </c>
      <c r="Q80" s="235" t="s">
        <v>240</v>
      </c>
      <c r="S80" s="240"/>
      <c r="U80" s="313">
        <v>72</v>
      </c>
      <c r="V80" s="311"/>
      <c r="W80" s="311"/>
      <c r="X80" s="55"/>
      <c r="Y80" s="220"/>
      <c r="Z80" s="223"/>
      <c r="AA80" s="319"/>
      <c r="AB80" s="322"/>
      <c r="AC80" s="125" t="s">
        <v>58</v>
      </c>
      <c r="AD80" s="191">
        <f>IFERROR(IF(AC80="zentral",VLOOKUP(W80,Gebäudekat.!$C$6:$F$72,4,FALSE),IF('Schritt 2a Wärmeverbr. Kat. 1-4'!AB80="dezentral",0,IF(AC80="kein Warmwasser",0,""))),"")</f>
        <v>0</v>
      </c>
      <c r="AE80" s="65"/>
      <c r="AF80" s="61"/>
      <c r="AG80" s="323"/>
      <c r="AI80" s="60"/>
      <c r="AJ80" s="61"/>
      <c r="AK80" s="137"/>
      <c r="AL80" s="130"/>
      <c r="AM80" s="56"/>
      <c r="AN80" s="55"/>
      <c r="AO80" s="108"/>
      <c r="AP80" s="108"/>
      <c r="AQ80" s="132"/>
      <c r="AR80" s="240"/>
    </row>
    <row r="81" spans="3:44" x14ac:dyDescent="0.25">
      <c r="C81" s="239"/>
      <c r="D81" s="268" t="s">
        <v>1731</v>
      </c>
      <c r="E81" s="268">
        <v>1000</v>
      </c>
      <c r="F81" s="268" t="s">
        <v>1643</v>
      </c>
      <c r="J81" s="240"/>
      <c r="L81" s="235" t="s">
        <v>204</v>
      </c>
      <c r="Q81" s="235" t="s">
        <v>241</v>
      </c>
      <c r="S81" s="240"/>
      <c r="U81" s="313">
        <v>73</v>
      </c>
      <c r="V81" s="311"/>
      <c r="W81" s="311"/>
      <c r="X81" s="55"/>
      <c r="Y81" s="220"/>
      <c r="Z81" s="223"/>
      <c r="AA81" s="319"/>
      <c r="AB81" s="322"/>
      <c r="AC81" s="125" t="s">
        <v>58</v>
      </c>
      <c r="AD81" s="191">
        <f>IFERROR(IF(AC81="zentral",VLOOKUP(W81,Gebäudekat.!$C$6:$F$72,4,FALSE),IF('Schritt 2a Wärmeverbr. Kat. 1-4'!AB81="dezentral",0,IF(AC81="kein Warmwasser",0,""))),"")</f>
        <v>0</v>
      </c>
      <c r="AE81" s="65"/>
      <c r="AF81" s="61"/>
      <c r="AG81" s="323"/>
      <c r="AI81" s="60"/>
      <c r="AJ81" s="61"/>
      <c r="AK81" s="137"/>
      <c r="AL81" s="130"/>
      <c r="AM81" s="56"/>
      <c r="AN81" s="55"/>
      <c r="AO81" s="108"/>
      <c r="AP81" s="108"/>
      <c r="AQ81" s="132"/>
      <c r="AR81" s="240"/>
    </row>
    <row r="82" spans="3:44" x14ac:dyDescent="0.25">
      <c r="C82" s="239"/>
      <c r="D82" s="268" t="s">
        <v>1732</v>
      </c>
      <c r="E82" s="268">
        <v>22</v>
      </c>
      <c r="F82" s="268" t="s">
        <v>1733</v>
      </c>
      <c r="J82" s="240"/>
      <c r="L82" s="235" t="s">
        <v>205</v>
      </c>
      <c r="Q82" s="235" t="s">
        <v>1783</v>
      </c>
      <c r="S82" s="240"/>
      <c r="U82" s="313">
        <v>74</v>
      </c>
      <c r="V82" s="311"/>
      <c r="W82" s="311"/>
      <c r="X82" s="55"/>
      <c r="Y82" s="220"/>
      <c r="Z82" s="223"/>
      <c r="AA82" s="319"/>
      <c r="AB82" s="322"/>
      <c r="AC82" s="125" t="s">
        <v>58</v>
      </c>
      <c r="AD82" s="191">
        <f>IFERROR(IF(AC82="zentral",VLOOKUP(W82,Gebäudekat.!$C$6:$F$72,4,FALSE),IF('Schritt 2a Wärmeverbr. Kat. 1-4'!AB82="dezentral",0,IF(AC82="kein Warmwasser",0,""))),"")</f>
        <v>0</v>
      </c>
      <c r="AE82" s="65"/>
      <c r="AF82" s="61"/>
      <c r="AG82" s="323"/>
      <c r="AI82" s="60"/>
      <c r="AJ82" s="61"/>
      <c r="AK82" s="137"/>
      <c r="AL82" s="130"/>
      <c r="AM82" s="56"/>
      <c r="AN82" s="55"/>
      <c r="AO82" s="108"/>
      <c r="AP82" s="108"/>
      <c r="AQ82" s="132"/>
      <c r="AR82" s="240"/>
    </row>
    <row r="83" spans="3:44" x14ac:dyDescent="0.25">
      <c r="C83" s="239"/>
      <c r="D83" s="270" t="s">
        <v>1734</v>
      </c>
      <c r="E83" s="270">
        <f>E81*E82</f>
        <v>22000</v>
      </c>
      <c r="F83" s="270" t="s">
        <v>1711</v>
      </c>
      <c r="G83" s="349" t="s">
        <v>1735</v>
      </c>
      <c r="J83" s="240"/>
      <c r="L83" s="235" t="s">
        <v>206</v>
      </c>
      <c r="Q83" s="235" t="s">
        <v>242</v>
      </c>
      <c r="S83" s="240"/>
      <c r="U83" s="313">
        <v>75</v>
      </c>
      <c r="V83" s="311"/>
      <c r="W83" s="311"/>
      <c r="X83" s="55"/>
      <c r="Y83" s="220"/>
      <c r="Z83" s="223"/>
      <c r="AA83" s="319"/>
      <c r="AB83" s="322"/>
      <c r="AC83" s="125" t="s">
        <v>58</v>
      </c>
      <c r="AD83" s="191">
        <f>IFERROR(IF(AC83="zentral",VLOOKUP(W83,Gebäudekat.!$C$6:$F$72,4,FALSE),IF('Schritt 2a Wärmeverbr. Kat. 1-4'!AB83="dezentral",0,IF(AC83="kein Warmwasser",0,""))),"")</f>
        <v>0</v>
      </c>
      <c r="AE83" s="65"/>
      <c r="AF83" s="61"/>
      <c r="AG83" s="323"/>
      <c r="AI83" s="60"/>
      <c r="AJ83" s="61"/>
      <c r="AK83" s="137"/>
      <c r="AL83" s="130"/>
      <c r="AM83" s="56"/>
      <c r="AN83" s="55"/>
      <c r="AO83" s="108"/>
      <c r="AP83" s="108"/>
      <c r="AQ83" s="132"/>
      <c r="AR83" s="240"/>
    </row>
    <row r="84" spans="3:44" x14ac:dyDescent="0.25">
      <c r="C84" s="239"/>
      <c r="D84" s="350" t="s">
        <v>1736</v>
      </c>
      <c r="J84" s="240"/>
      <c r="L84" s="235" t="s">
        <v>207</v>
      </c>
      <c r="Q84" s="235" t="s">
        <v>243</v>
      </c>
      <c r="S84" s="240"/>
      <c r="U84" s="313">
        <v>76</v>
      </c>
      <c r="V84" s="311"/>
      <c r="W84" s="311"/>
      <c r="X84" s="55"/>
      <c r="Y84" s="220"/>
      <c r="Z84" s="223"/>
      <c r="AA84" s="319"/>
      <c r="AB84" s="322"/>
      <c r="AC84" s="125" t="s">
        <v>58</v>
      </c>
      <c r="AD84" s="191">
        <f>IFERROR(IF(AC84="zentral",VLOOKUP(W84,Gebäudekat.!$C$6:$F$72,4,FALSE),IF('Schritt 2a Wärmeverbr. Kat. 1-4'!AB84="dezentral",0,IF(AC84="kein Warmwasser",0,""))),"")</f>
        <v>0</v>
      </c>
      <c r="AE84" s="65"/>
      <c r="AF84" s="61"/>
      <c r="AG84" s="323"/>
      <c r="AI84" s="60"/>
      <c r="AJ84" s="61"/>
      <c r="AK84" s="137"/>
      <c r="AL84" s="130"/>
      <c r="AM84" s="56"/>
      <c r="AN84" s="55"/>
      <c r="AO84" s="108"/>
      <c r="AP84" s="108"/>
      <c r="AQ84" s="132"/>
      <c r="AR84" s="240"/>
    </row>
    <row r="85" spans="3:44" x14ac:dyDescent="0.25">
      <c r="C85" s="239"/>
      <c r="D85" s="350"/>
      <c r="J85" s="240"/>
      <c r="L85" s="235" t="s">
        <v>208</v>
      </c>
      <c r="Q85" s="235" t="s">
        <v>244</v>
      </c>
      <c r="S85" s="240"/>
      <c r="U85" s="313">
        <v>77</v>
      </c>
      <c r="V85" s="311"/>
      <c r="W85" s="311"/>
      <c r="X85" s="55"/>
      <c r="Y85" s="220"/>
      <c r="Z85" s="223"/>
      <c r="AA85" s="319"/>
      <c r="AB85" s="322"/>
      <c r="AC85" s="125" t="s">
        <v>58</v>
      </c>
      <c r="AD85" s="191">
        <f>IFERROR(IF(AC85="zentral",VLOOKUP(W85,Gebäudekat.!$C$6:$F$72,4,FALSE),IF('Schritt 2a Wärmeverbr. Kat. 1-4'!AB85="dezentral",0,IF(AC85="kein Warmwasser",0,""))),"")</f>
        <v>0</v>
      </c>
      <c r="AE85" s="65"/>
      <c r="AF85" s="61"/>
      <c r="AG85" s="323"/>
      <c r="AI85" s="60"/>
      <c r="AJ85" s="61"/>
      <c r="AK85" s="137"/>
      <c r="AL85" s="130"/>
      <c r="AM85" s="56"/>
      <c r="AN85" s="55"/>
      <c r="AO85" s="108"/>
      <c r="AP85" s="108"/>
      <c r="AQ85" s="132"/>
      <c r="AR85" s="240"/>
    </row>
    <row r="86" spans="3:44" x14ac:dyDescent="0.25">
      <c r="C86" s="239"/>
      <c r="D86" s="235" t="s">
        <v>1737</v>
      </c>
      <c r="J86" s="240"/>
      <c r="L86" s="235" t="s">
        <v>209</v>
      </c>
      <c r="Q86" s="235" t="s">
        <v>245</v>
      </c>
      <c r="S86" s="240"/>
      <c r="U86" s="313">
        <v>78</v>
      </c>
      <c r="V86" s="311"/>
      <c r="W86" s="311"/>
      <c r="X86" s="55"/>
      <c r="Y86" s="220"/>
      <c r="Z86" s="223"/>
      <c r="AA86" s="319"/>
      <c r="AB86" s="322"/>
      <c r="AC86" s="125" t="s">
        <v>58</v>
      </c>
      <c r="AD86" s="191">
        <f>IFERROR(IF(AC86="zentral",VLOOKUP(W86,Gebäudekat.!$C$6:$F$72,4,FALSE),IF('Schritt 2a Wärmeverbr. Kat. 1-4'!AB86="dezentral",0,IF(AC86="kein Warmwasser",0,""))),"")</f>
        <v>0</v>
      </c>
      <c r="AE86" s="65"/>
      <c r="AF86" s="61"/>
      <c r="AG86" s="323"/>
      <c r="AI86" s="60"/>
      <c r="AJ86" s="61"/>
      <c r="AK86" s="137"/>
      <c r="AL86" s="130"/>
      <c r="AM86" s="56"/>
      <c r="AN86" s="55"/>
      <c r="AO86" s="108"/>
      <c r="AP86" s="108"/>
      <c r="AQ86" s="132"/>
      <c r="AR86" s="240"/>
    </row>
    <row r="87" spans="3:44" x14ac:dyDescent="0.25">
      <c r="C87" s="239"/>
      <c r="D87" s="235" t="s">
        <v>1738</v>
      </c>
      <c r="J87" s="240"/>
      <c r="L87" s="235" t="s">
        <v>210</v>
      </c>
      <c r="Q87" s="235" t="s">
        <v>246</v>
      </c>
      <c r="S87" s="240"/>
      <c r="U87" s="313">
        <v>79</v>
      </c>
      <c r="V87" s="311"/>
      <c r="W87" s="311"/>
      <c r="X87" s="55"/>
      <c r="Y87" s="220"/>
      <c r="Z87" s="223"/>
      <c r="AA87" s="319"/>
      <c r="AB87" s="322"/>
      <c r="AC87" s="125" t="s">
        <v>58</v>
      </c>
      <c r="AD87" s="191">
        <f>IFERROR(IF(AC87="zentral",VLOOKUP(W87,Gebäudekat.!$C$6:$F$72,4,FALSE),IF('Schritt 2a Wärmeverbr. Kat. 1-4'!AB87="dezentral",0,IF(AC87="kein Warmwasser",0,""))),"")</f>
        <v>0</v>
      </c>
      <c r="AE87" s="65"/>
      <c r="AF87" s="61"/>
      <c r="AG87" s="323"/>
      <c r="AI87" s="60"/>
      <c r="AJ87" s="61"/>
      <c r="AK87" s="137"/>
      <c r="AL87" s="130"/>
      <c r="AM87" s="56"/>
      <c r="AN87" s="55"/>
      <c r="AO87" s="108"/>
      <c r="AP87" s="108"/>
      <c r="AQ87" s="132"/>
      <c r="AR87" s="240"/>
    </row>
    <row r="88" spans="3:44" x14ac:dyDescent="0.25">
      <c r="C88" s="239"/>
      <c r="D88" s="235" t="s">
        <v>1739</v>
      </c>
      <c r="J88" s="240"/>
      <c r="K88"/>
      <c r="L88" t="s">
        <v>211</v>
      </c>
      <c r="M88"/>
      <c r="N88"/>
      <c r="O88"/>
      <c r="P88"/>
      <c r="R88"/>
      <c r="S88" s="258"/>
      <c r="U88" s="313">
        <v>80</v>
      </c>
      <c r="V88" s="311"/>
      <c r="W88" s="311"/>
      <c r="X88" s="55"/>
      <c r="Y88" s="220"/>
      <c r="Z88" s="223"/>
      <c r="AA88" s="319"/>
      <c r="AB88" s="322"/>
      <c r="AC88" s="125" t="s">
        <v>58</v>
      </c>
      <c r="AD88" s="191">
        <f>IFERROR(IF(AC88="zentral",VLOOKUP(W88,Gebäudekat.!$C$6:$F$72,4,FALSE),IF('Schritt 2a Wärmeverbr. Kat. 1-4'!AB88="dezentral",0,IF(AC88="kein Warmwasser",0,""))),"")</f>
        <v>0</v>
      </c>
      <c r="AE88" s="65"/>
      <c r="AF88" s="61"/>
      <c r="AG88" s="323"/>
      <c r="AI88" s="60"/>
      <c r="AJ88" s="61"/>
      <c r="AK88" s="137"/>
      <c r="AL88" s="130"/>
      <c r="AM88" s="56"/>
      <c r="AN88" s="55"/>
      <c r="AO88" s="108"/>
      <c r="AP88" s="108"/>
      <c r="AQ88" s="132"/>
      <c r="AR88" s="240"/>
    </row>
    <row r="89" spans="3:44" x14ac:dyDescent="0.25">
      <c r="C89" s="239"/>
      <c r="D89" s="267"/>
      <c r="J89" s="240"/>
      <c r="L89" s="235" t="s">
        <v>212</v>
      </c>
      <c r="S89" s="240"/>
      <c r="U89" s="313">
        <v>81</v>
      </c>
      <c r="V89" s="311"/>
      <c r="W89" s="311"/>
      <c r="X89" s="55"/>
      <c r="Y89" s="220"/>
      <c r="Z89" s="223"/>
      <c r="AA89" s="319"/>
      <c r="AB89" s="322"/>
      <c r="AC89" s="125" t="s">
        <v>58</v>
      </c>
      <c r="AD89" s="191">
        <f>IFERROR(IF(AC89="zentral",VLOOKUP(W89,Gebäudekat.!$C$6:$F$72,4,FALSE),IF('Schritt 2a Wärmeverbr. Kat. 1-4'!AB89="dezentral",0,IF(AC89="kein Warmwasser",0,""))),"")</f>
        <v>0</v>
      </c>
      <c r="AE89" s="65"/>
      <c r="AF89" s="61"/>
      <c r="AG89" s="323"/>
      <c r="AI89" s="60"/>
      <c r="AJ89" s="61"/>
      <c r="AK89" s="137"/>
      <c r="AL89" s="130"/>
      <c r="AM89" s="56"/>
      <c r="AN89" s="55"/>
      <c r="AO89" s="108"/>
      <c r="AP89" s="108"/>
      <c r="AQ89" s="132"/>
      <c r="AR89" s="240"/>
    </row>
    <row r="90" spans="3:44" x14ac:dyDescent="0.25">
      <c r="C90" s="239"/>
      <c r="D90" s="235" t="s">
        <v>1742</v>
      </c>
      <c r="E90" s="235" t="s">
        <v>1743</v>
      </c>
      <c r="J90" s="240"/>
      <c r="L90" s="235" t="s">
        <v>213</v>
      </c>
      <c r="S90" s="240"/>
      <c r="U90" s="313">
        <v>82</v>
      </c>
      <c r="V90" s="311"/>
      <c r="W90" s="311"/>
      <c r="X90" s="55"/>
      <c r="Y90" s="220"/>
      <c r="Z90" s="223"/>
      <c r="AA90" s="319"/>
      <c r="AB90" s="322"/>
      <c r="AC90" s="125" t="s">
        <v>58</v>
      </c>
      <c r="AD90" s="191">
        <f>IFERROR(IF(AC90="zentral",VLOOKUP(W90,Gebäudekat.!$C$6:$F$72,4,FALSE),IF('Schritt 2a Wärmeverbr. Kat. 1-4'!AB90="dezentral",0,IF(AC90="kein Warmwasser",0,""))),"")</f>
        <v>0</v>
      </c>
      <c r="AE90" s="65"/>
      <c r="AF90" s="61"/>
      <c r="AG90" s="323"/>
      <c r="AI90" s="60"/>
      <c r="AJ90" s="61"/>
      <c r="AK90" s="137"/>
      <c r="AL90" s="130"/>
      <c r="AM90" s="56"/>
      <c r="AN90" s="55"/>
      <c r="AO90" s="108"/>
      <c r="AP90" s="108"/>
      <c r="AQ90" s="132"/>
      <c r="AR90" s="240"/>
    </row>
    <row r="91" spans="3:44" x14ac:dyDescent="0.25">
      <c r="C91" s="239"/>
      <c r="D91" s="235" t="s">
        <v>1744</v>
      </c>
      <c r="E91" s="235" t="s">
        <v>1745</v>
      </c>
      <c r="J91" s="240"/>
      <c r="L91" s="235" t="s">
        <v>214</v>
      </c>
      <c r="S91" s="240"/>
      <c r="U91" s="313">
        <v>83</v>
      </c>
      <c r="V91" s="311"/>
      <c r="W91" s="311"/>
      <c r="X91" s="55"/>
      <c r="Y91" s="220"/>
      <c r="Z91" s="223"/>
      <c r="AA91" s="319"/>
      <c r="AB91" s="322"/>
      <c r="AC91" s="125" t="s">
        <v>58</v>
      </c>
      <c r="AD91" s="191">
        <f>IFERROR(IF(AC91="zentral",VLOOKUP(W91,Gebäudekat.!$C$6:$F$72,4,FALSE),IF('Schritt 2a Wärmeverbr. Kat. 1-4'!AB91="dezentral",0,IF(AC91="kein Warmwasser",0,""))),"")</f>
        <v>0</v>
      </c>
      <c r="AE91" s="65"/>
      <c r="AF91" s="61"/>
      <c r="AG91" s="323"/>
      <c r="AI91" s="60"/>
      <c r="AJ91" s="61"/>
      <c r="AK91" s="137"/>
      <c r="AL91" s="130"/>
      <c r="AM91" s="56"/>
      <c r="AN91" s="55"/>
      <c r="AO91" s="108"/>
      <c r="AP91" s="108"/>
      <c r="AQ91" s="132"/>
      <c r="AR91" s="240"/>
    </row>
    <row r="92" spans="3:44" x14ac:dyDescent="0.25">
      <c r="C92" s="239"/>
      <c r="D92" s="235" t="s">
        <v>1747</v>
      </c>
      <c r="E92" s="351">
        <f>12/22</f>
        <v>0.54545454545454541</v>
      </c>
      <c r="J92" s="240"/>
      <c r="L92" s="235" t="s">
        <v>215</v>
      </c>
      <c r="S92" s="240"/>
      <c r="U92" s="313">
        <v>84</v>
      </c>
      <c r="V92" s="311"/>
      <c r="W92" s="311"/>
      <c r="X92" s="55"/>
      <c r="Y92" s="220"/>
      <c r="Z92" s="223"/>
      <c r="AA92" s="319"/>
      <c r="AB92" s="322"/>
      <c r="AC92" s="125" t="s">
        <v>58</v>
      </c>
      <c r="AD92" s="191">
        <f>IFERROR(IF(AC92="zentral",VLOOKUP(W92,Gebäudekat.!$C$6:$F$72,4,FALSE),IF('Schritt 2a Wärmeverbr. Kat. 1-4'!AB92="dezentral",0,IF(AC92="kein Warmwasser",0,""))),"")</f>
        <v>0</v>
      </c>
      <c r="AE92" s="65"/>
      <c r="AF92" s="61"/>
      <c r="AG92" s="323"/>
      <c r="AI92" s="60"/>
      <c r="AJ92" s="61"/>
      <c r="AK92" s="137"/>
      <c r="AL92" s="130"/>
      <c r="AM92" s="56"/>
      <c r="AN92" s="55"/>
      <c r="AO92" s="108"/>
      <c r="AP92" s="108"/>
      <c r="AQ92" s="132"/>
      <c r="AR92" s="240"/>
    </row>
    <row r="93" spans="3:44" x14ac:dyDescent="0.25">
      <c r="C93" s="239"/>
      <c r="J93" s="240"/>
      <c r="L93" s="235" t="s">
        <v>216</v>
      </c>
      <c r="S93" s="240"/>
      <c r="U93" s="313">
        <v>85</v>
      </c>
      <c r="V93" s="311"/>
      <c r="W93" s="311"/>
      <c r="X93" s="55"/>
      <c r="Y93" s="220"/>
      <c r="Z93" s="223"/>
      <c r="AA93" s="319"/>
      <c r="AB93" s="322"/>
      <c r="AC93" s="125" t="s">
        <v>58</v>
      </c>
      <c r="AD93" s="191">
        <f>IFERROR(IF(AC93="zentral",VLOOKUP(W93,Gebäudekat.!$C$6:$F$72,4,FALSE),IF('Schritt 2a Wärmeverbr. Kat. 1-4'!AB93="dezentral",0,IF(AC93="kein Warmwasser",0,""))),"")</f>
        <v>0</v>
      </c>
      <c r="AE93" s="65"/>
      <c r="AF93" s="61"/>
      <c r="AG93" s="323"/>
      <c r="AI93" s="60"/>
      <c r="AJ93" s="61"/>
      <c r="AK93" s="137"/>
      <c r="AL93" s="130"/>
      <c r="AM93" s="56"/>
      <c r="AN93" s="55"/>
      <c r="AO93" s="108"/>
      <c r="AP93" s="108"/>
      <c r="AQ93" s="132"/>
      <c r="AR93" s="240"/>
    </row>
    <row r="94" spans="3:44" x14ac:dyDescent="0.25">
      <c r="C94" s="239"/>
      <c r="D94" s="235" t="s">
        <v>1904</v>
      </c>
      <c r="J94" s="240"/>
      <c r="L94" s="235" t="s">
        <v>217</v>
      </c>
      <c r="S94" s="240"/>
      <c r="U94" s="313">
        <v>86</v>
      </c>
      <c r="V94" s="311"/>
      <c r="W94" s="311"/>
      <c r="X94" s="55"/>
      <c r="Y94" s="220"/>
      <c r="Z94" s="223"/>
      <c r="AA94" s="319"/>
      <c r="AB94" s="322"/>
      <c r="AC94" s="125" t="s">
        <v>58</v>
      </c>
      <c r="AD94" s="191">
        <f>IFERROR(IF(AC94="zentral",VLOOKUP(W94,Gebäudekat.!$C$6:$F$72,4,FALSE),IF('Schritt 2a Wärmeverbr. Kat. 1-4'!AB94="dezentral",0,IF(AC94="kein Warmwasser",0,""))),"")</f>
        <v>0</v>
      </c>
      <c r="AE94" s="65"/>
      <c r="AF94" s="61"/>
      <c r="AG94" s="323"/>
      <c r="AI94" s="60"/>
      <c r="AJ94" s="61"/>
      <c r="AK94" s="137"/>
      <c r="AL94" s="130"/>
      <c r="AM94" s="56"/>
      <c r="AN94" s="55"/>
      <c r="AO94" s="108"/>
      <c r="AP94" s="108"/>
      <c r="AQ94" s="132"/>
      <c r="AR94" s="240"/>
    </row>
    <row r="95" spans="3:44" x14ac:dyDescent="0.25">
      <c r="C95" s="239"/>
      <c r="D95" s="235" t="s">
        <v>1905</v>
      </c>
      <c r="J95" s="240"/>
      <c r="L95" s="235" t="s">
        <v>218</v>
      </c>
      <c r="S95" s="240"/>
      <c r="U95" s="313">
        <v>87</v>
      </c>
      <c r="V95" s="311"/>
      <c r="W95" s="311"/>
      <c r="X95" s="55"/>
      <c r="Y95" s="220"/>
      <c r="Z95" s="223"/>
      <c r="AA95" s="319"/>
      <c r="AB95" s="322"/>
      <c r="AC95" s="125" t="s">
        <v>58</v>
      </c>
      <c r="AD95" s="191">
        <f>IFERROR(IF(AC95="zentral",VLOOKUP(W95,Gebäudekat.!$C$6:$F$72,4,FALSE),IF('Schritt 2a Wärmeverbr. Kat. 1-4'!AB95="dezentral",0,IF(AC95="kein Warmwasser",0,""))),"")</f>
        <v>0</v>
      </c>
      <c r="AE95" s="65"/>
      <c r="AF95" s="61"/>
      <c r="AG95" s="323"/>
      <c r="AI95" s="60"/>
      <c r="AJ95" s="61"/>
      <c r="AK95" s="137"/>
      <c r="AL95" s="130"/>
      <c r="AM95" s="56"/>
      <c r="AN95" s="55"/>
      <c r="AO95" s="108"/>
      <c r="AP95" s="108"/>
      <c r="AQ95" s="132"/>
      <c r="AR95" s="240"/>
    </row>
    <row r="96" spans="3:44" x14ac:dyDescent="0.25">
      <c r="C96" s="239"/>
      <c r="D96" s="235" t="s">
        <v>1906</v>
      </c>
      <c r="J96" s="240"/>
      <c r="L96" s="235" t="s">
        <v>219</v>
      </c>
      <c r="S96" s="240"/>
      <c r="U96" s="313">
        <v>88</v>
      </c>
      <c r="V96" s="311"/>
      <c r="W96" s="311"/>
      <c r="X96" s="55"/>
      <c r="Y96" s="220"/>
      <c r="Z96" s="223"/>
      <c r="AA96" s="319"/>
      <c r="AB96" s="322"/>
      <c r="AC96" s="125" t="s">
        <v>58</v>
      </c>
      <c r="AD96" s="191">
        <f>IFERROR(IF(AC96="zentral",VLOOKUP(W96,Gebäudekat.!$C$6:$F$72,4,FALSE),IF('Schritt 2a Wärmeverbr. Kat. 1-4'!AB96="dezentral",0,IF(AC96="kein Warmwasser",0,""))),"")</f>
        <v>0</v>
      </c>
      <c r="AE96" s="65"/>
      <c r="AF96" s="61"/>
      <c r="AG96" s="323"/>
      <c r="AI96" s="60"/>
      <c r="AJ96" s="61"/>
      <c r="AK96" s="137"/>
      <c r="AL96" s="130"/>
      <c r="AM96" s="56"/>
      <c r="AN96" s="55"/>
      <c r="AO96" s="108"/>
      <c r="AP96" s="108"/>
      <c r="AQ96" s="132"/>
      <c r="AR96" s="240"/>
    </row>
    <row r="97" spans="3:44" x14ac:dyDescent="0.25">
      <c r="C97" s="239"/>
      <c r="D97" s="235" t="s">
        <v>1908</v>
      </c>
      <c r="J97" s="240"/>
      <c r="S97" s="240"/>
      <c r="U97" s="313">
        <v>89</v>
      </c>
      <c r="V97" s="311"/>
      <c r="W97" s="311"/>
      <c r="X97" s="55"/>
      <c r="Y97" s="220"/>
      <c r="Z97" s="223"/>
      <c r="AA97" s="319"/>
      <c r="AB97" s="322"/>
      <c r="AC97" s="125" t="s">
        <v>58</v>
      </c>
      <c r="AD97" s="191">
        <f>IFERROR(IF(AC97="zentral",VLOOKUP(W97,Gebäudekat.!$C$6:$F$72,4,FALSE),IF('Schritt 2a Wärmeverbr. Kat. 1-4'!AB97="dezentral",0,IF(AC97="kein Warmwasser",0,""))),"")</f>
        <v>0</v>
      </c>
      <c r="AE97" s="65"/>
      <c r="AF97" s="61"/>
      <c r="AG97" s="323"/>
      <c r="AI97" s="60"/>
      <c r="AJ97" s="61"/>
      <c r="AK97" s="137"/>
      <c r="AL97" s="130"/>
      <c r="AM97" s="56"/>
      <c r="AN97" s="55"/>
      <c r="AO97" s="108"/>
      <c r="AP97" s="108"/>
      <c r="AQ97" s="132"/>
      <c r="AR97" s="240"/>
    </row>
    <row r="98" spans="3:44" x14ac:dyDescent="0.25">
      <c r="C98" s="239"/>
      <c r="D98" s="235" t="s">
        <v>1907</v>
      </c>
      <c r="J98" s="240"/>
      <c r="S98" s="240"/>
      <c r="U98" s="313">
        <v>90</v>
      </c>
      <c r="V98" s="311"/>
      <c r="W98" s="311"/>
      <c r="X98" s="55"/>
      <c r="Y98" s="220"/>
      <c r="Z98" s="223"/>
      <c r="AA98" s="319"/>
      <c r="AB98" s="322"/>
      <c r="AC98" s="125" t="s">
        <v>58</v>
      </c>
      <c r="AD98" s="191">
        <f>IFERROR(IF(AC98="zentral",VLOOKUP(W98,Gebäudekat.!$C$6:$F$72,4,FALSE),IF('Schritt 2a Wärmeverbr. Kat. 1-4'!AB98="dezentral",0,IF(AC98="kein Warmwasser",0,""))),"")</f>
        <v>0</v>
      </c>
      <c r="AE98" s="65"/>
      <c r="AF98" s="61"/>
      <c r="AG98" s="323"/>
      <c r="AI98" s="60"/>
      <c r="AJ98" s="61"/>
      <c r="AK98" s="137"/>
      <c r="AL98" s="130"/>
      <c r="AM98" s="56"/>
      <c r="AN98" s="55"/>
      <c r="AO98" s="108"/>
      <c r="AP98" s="108"/>
      <c r="AQ98" s="132"/>
      <c r="AR98" s="240"/>
    </row>
    <row r="99" spans="3:44" x14ac:dyDescent="0.25">
      <c r="C99" s="272"/>
      <c r="D99" s="273"/>
      <c r="E99" s="273"/>
      <c r="F99" s="273"/>
      <c r="G99" s="273"/>
      <c r="H99" s="273"/>
      <c r="I99" s="273"/>
      <c r="J99" s="274"/>
      <c r="S99" s="240"/>
      <c r="U99" s="313">
        <v>91</v>
      </c>
      <c r="V99" s="311"/>
      <c r="W99" s="311"/>
      <c r="X99" s="55"/>
      <c r="Y99" s="220"/>
      <c r="Z99" s="223"/>
      <c r="AA99" s="319"/>
      <c r="AB99" s="322"/>
      <c r="AC99" s="125" t="s">
        <v>58</v>
      </c>
      <c r="AD99" s="191">
        <f>IFERROR(IF(AC99="zentral",VLOOKUP(W99,Gebäudekat.!$C$6:$F$72,4,FALSE),IF('Schritt 2a Wärmeverbr. Kat. 1-4'!AB99="dezentral",0,IF(AC99="kein Warmwasser",0,""))),"")</f>
        <v>0</v>
      </c>
      <c r="AE99" s="65"/>
      <c r="AF99" s="61"/>
      <c r="AG99" s="323"/>
      <c r="AI99" s="60"/>
      <c r="AJ99" s="61"/>
      <c r="AK99" s="137"/>
      <c r="AL99" s="130"/>
      <c r="AM99" s="56"/>
      <c r="AN99" s="55"/>
      <c r="AO99" s="108"/>
      <c r="AP99" s="108"/>
      <c r="AQ99" s="132"/>
      <c r="AR99" s="240"/>
    </row>
    <row r="100" spans="3:44" x14ac:dyDescent="0.25">
      <c r="C100" s="239"/>
      <c r="D100" s="352"/>
      <c r="E100" s="353"/>
      <c r="F100" s="353"/>
      <c r="G100" s="353"/>
      <c r="J100" s="240"/>
      <c r="S100" s="240"/>
      <c r="U100" s="313">
        <v>92</v>
      </c>
      <c r="V100" s="311"/>
      <c r="W100" s="311"/>
      <c r="X100" s="55"/>
      <c r="Y100" s="220"/>
      <c r="Z100" s="223"/>
      <c r="AA100" s="319"/>
      <c r="AB100" s="322"/>
      <c r="AC100" s="125" t="s">
        <v>58</v>
      </c>
      <c r="AD100" s="191">
        <f>IFERROR(IF(AC100="zentral",VLOOKUP(W100,Gebäudekat.!$C$6:$F$72,4,FALSE),IF('Schritt 2a Wärmeverbr. Kat. 1-4'!AB100="dezentral",0,IF(AC100="kein Warmwasser",0,""))),"")</f>
        <v>0</v>
      </c>
      <c r="AE100" s="65"/>
      <c r="AF100" s="61"/>
      <c r="AG100" s="323"/>
      <c r="AI100" s="60"/>
      <c r="AJ100" s="61"/>
      <c r="AK100" s="137"/>
      <c r="AL100" s="130"/>
      <c r="AM100" s="56"/>
      <c r="AN100" s="55"/>
      <c r="AO100" s="108"/>
      <c r="AP100" s="108"/>
      <c r="AQ100" s="132"/>
      <c r="AR100" s="240"/>
    </row>
    <row r="101" spans="3:44" x14ac:dyDescent="0.25">
      <c r="C101" s="275"/>
      <c r="D101" s="339" t="s">
        <v>1750</v>
      </c>
      <c r="E101" s="354"/>
      <c r="F101" s="354"/>
      <c r="G101" s="354"/>
      <c r="H101" s="339"/>
      <c r="I101" s="339"/>
      <c r="J101" s="240"/>
      <c r="S101" s="240"/>
      <c r="U101" s="313">
        <v>93</v>
      </c>
      <c r="V101" s="311"/>
      <c r="W101" s="311"/>
      <c r="X101" s="55"/>
      <c r="Y101" s="220"/>
      <c r="Z101" s="223"/>
      <c r="AA101" s="319"/>
      <c r="AB101" s="322"/>
      <c r="AC101" s="125" t="s">
        <v>58</v>
      </c>
      <c r="AD101" s="191">
        <f>IFERROR(IF(AC101="zentral",VLOOKUP(W101,Gebäudekat.!$C$6:$F$72,4,FALSE),IF('Schritt 2a Wärmeverbr. Kat. 1-4'!AB101="dezentral",0,IF(AC101="kein Warmwasser",0,""))),"")</f>
        <v>0</v>
      </c>
      <c r="AE101" s="65"/>
      <c r="AF101" s="61"/>
      <c r="AG101" s="323"/>
      <c r="AI101" s="60"/>
      <c r="AJ101" s="61"/>
      <c r="AK101" s="137"/>
      <c r="AL101" s="130"/>
      <c r="AM101" s="56"/>
      <c r="AN101" s="55"/>
      <c r="AO101" s="108"/>
      <c r="AP101" s="108"/>
      <c r="AQ101" s="132"/>
      <c r="AR101" s="240"/>
    </row>
    <row r="102" spans="3:44" x14ac:dyDescent="0.25">
      <c r="C102" s="275"/>
      <c r="D102" s="235" t="s">
        <v>1751</v>
      </c>
      <c r="E102" s="354"/>
      <c r="F102" s="354"/>
      <c r="G102" s="354"/>
      <c r="H102" s="339"/>
      <c r="I102" s="339"/>
      <c r="J102" s="348"/>
      <c r="S102" s="240"/>
      <c r="U102" s="313">
        <v>94</v>
      </c>
      <c r="V102" s="311"/>
      <c r="W102" s="311"/>
      <c r="X102" s="55"/>
      <c r="Y102" s="220"/>
      <c r="Z102" s="223"/>
      <c r="AA102" s="319"/>
      <c r="AB102" s="322"/>
      <c r="AC102" s="125" t="s">
        <v>58</v>
      </c>
      <c r="AD102" s="191">
        <f>IFERROR(IF(AC102="zentral",VLOOKUP(W102,Gebäudekat.!$C$6:$F$72,4,FALSE),IF('Schritt 2a Wärmeverbr. Kat. 1-4'!AB102="dezentral",0,IF(AC102="kein Warmwasser",0,""))),"")</f>
        <v>0</v>
      </c>
      <c r="AE102" s="65"/>
      <c r="AF102" s="61"/>
      <c r="AG102" s="323"/>
      <c r="AI102" s="60"/>
      <c r="AJ102" s="61"/>
      <c r="AK102" s="137"/>
      <c r="AL102" s="130"/>
      <c r="AM102" s="56"/>
      <c r="AN102" s="55"/>
      <c r="AO102" s="108"/>
      <c r="AP102" s="108"/>
      <c r="AQ102" s="132"/>
      <c r="AR102" s="240"/>
    </row>
    <row r="103" spans="3:44" x14ac:dyDescent="0.25">
      <c r="C103" s="239"/>
      <c r="D103" s="235" t="s">
        <v>1752</v>
      </c>
      <c r="E103" s="353"/>
      <c r="F103" s="353"/>
      <c r="G103" s="353"/>
      <c r="J103" s="348"/>
      <c r="S103" s="240"/>
      <c r="U103" s="313">
        <v>95</v>
      </c>
      <c r="V103" s="311"/>
      <c r="W103" s="311"/>
      <c r="X103" s="55"/>
      <c r="Y103" s="220"/>
      <c r="Z103" s="223"/>
      <c r="AA103" s="319"/>
      <c r="AB103" s="322"/>
      <c r="AC103" s="125" t="s">
        <v>58</v>
      </c>
      <c r="AD103" s="191">
        <f>IFERROR(IF(AC103="zentral",VLOOKUP(W103,Gebäudekat.!$C$6:$F$72,4,FALSE),IF('Schritt 2a Wärmeverbr. Kat. 1-4'!AB103="dezentral",0,IF(AC103="kein Warmwasser",0,""))),"")</f>
        <v>0</v>
      </c>
      <c r="AE103" s="65"/>
      <c r="AF103" s="61"/>
      <c r="AG103" s="323"/>
      <c r="AI103" s="60"/>
      <c r="AJ103" s="61"/>
      <c r="AK103" s="137"/>
      <c r="AL103" s="130"/>
      <c r="AM103" s="56"/>
      <c r="AN103" s="55"/>
      <c r="AO103" s="108"/>
      <c r="AP103" s="108"/>
      <c r="AQ103" s="132"/>
      <c r="AR103" s="240"/>
    </row>
    <row r="104" spans="3:44" x14ac:dyDescent="0.25">
      <c r="C104" s="239"/>
      <c r="D104" s="259" t="s">
        <v>1753</v>
      </c>
      <c r="E104" s="259">
        <v>8000</v>
      </c>
      <c r="F104" s="259" t="s">
        <v>1711</v>
      </c>
      <c r="G104" s="353"/>
      <c r="J104" s="240"/>
      <c r="S104" s="240"/>
      <c r="U104" s="313">
        <v>96</v>
      </c>
      <c r="V104" s="311"/>
      <c r="W104" s="311"/>
      <c r="X104" s="55"/>
      <c r="Y104" s="220"/>
      <c r="Z104" s="223"/>
      <c r="AA104" s="319"/>
      <c r="AB104" s="322"/>
      <c r="AC104" s="125" t="s">
        <v>58</v>
      </c>
      <c r="AD104" s="191">
        <f>IFERROR(IF(AC104="zentral",VLOOKUP(W104,Gebäudekat.!$C$6:$F$72,4,FALSE),IF('Schritt 2a Wärmeverbr. Kat. 1-4'!AB104="dezentral",0,IF(AC104="kein Warmwasser",0,""))),"")</f>
        <v>0</v>
      </c>
      <c r="AE104" s="65"/>
      <c r="AF104" s="61"/>
      <c r="AG104" s="323"/>
      <c r="AI104" s="60"/>
      <c r="AJ104" s="61"/>
      <c r="AK104" s="137"/>
      <c r="AL104" s="130"/>
      <c r="AM104" s="56"/>
      <c r="AN104" s="55"/>
      <c r="AO104" s="108"/>
      <c r="AP104" s="108"/>
      <c r="AQ104" s="132"/>
      <c r="AR104" s="240"/>
    </row>
    <row r="105" spans="3:44" x14ac:dyDescent="0.25">
      <c r="C105" s="239"/>
      <c r="D105" s="259" t="s">
        <v>1754</v>
      </c>
      <c r="E105" s="259">
        <v>8</v>
      </c>
      <c r="F105" s="259" t="s">
        <v>1733</v>
      </c>
      <c r="G105" s="353"/>
      <c r="J105" s="240"/>
      <c r="S105" s="240"/>
      <c r="U105" s="313">
        <v>97</v>
      </c>
      <c r="V105" s="311"/>
      <c r="W105" s="311"/>
      <c r="X105" s="55"/>
      <c r="Y105" s="220"/>
      <c r="Z105" s="223"/>
      <c r="AA105" s="319"/>
      <c r="AB105" s="322"/>
      <c r="AC105" s="125" t="s">
        <v>58</v>
      </c>
      <c r="AD105" s="191">
        <f>IFERROR(IF(AC105="zentral",VLOOKUP(W105,Gebäudekat.!$C$6:$F$72,4,FALSE),IF('Schritt 2a Wärmeverbr. Kat. 1-4'!AB105="dezentral",0,IF(AC105="kein Warmwasser",0,""))),"")</f>
        <v>0</v>
      </c>
      <c r="AE105" s="65"/>
      <c r="AF105" s="61"/>
      <c r="AG105" s="323"/>
      <c r="AI105" s="60"/>
      <c r="AJ105" s="61"/>
      <c r="AK105" s="137"/>
      <c r="AL105" s="130"/>
      <c r="AM105" s="56"/>
      <c r="AN105" s="55"/>
      <c r="AO105" s="108"/>
      <c r="AP105" s="108"/>
      <c r="AQ105" s="132"/>
      <c r="AR105" s="240"/>
    </row>
    <row r="106" spans="3:44" x14ac:dyDescent="0.25">
      <c r="C106" s="239"/>
      <c r="D106" s="259" t="s">
        <v>1755</v>
      </c>
      <c r="E106" s="259" t="s">
        <v>1756</v>
      </c>
      <c r="F106" s="259" t="s">
        <v>1757</v>
      </c>
      <c r="G106" s="353"/>
      <c r="J106" s="240"/>
      <c r="S106" s="240"/>
      <c r="U106" s="313">
        <v>98</v>
      </c>
      <c r="V106" s="311"/>
      <c r="W106" s="311"/>
      <c r="X106" s="55"/>
      <c r="Y106" s="220"/>
      <c r="Z106" s="223"/>
      <c r="AA106" s="319"/>
      <c r="AB106" s="322"/>
      <c r="AC106" s="125" t="s">
        <v>58</v>
      </c>
      <c r="AD106" s="191">
        <f>IFERROR(IF(AC106="zentral",VLOOKUP(W106,Gebäudekat.!$C$6:$F$72,4,FALSE),IF('Schritt 2a Wärmeverbr. Kat. 1-4'!AB106="dezentral",0,IF(AC106="kein Warmwasser",0,""))),"")</f>
        <v>0</v>
      </c>
      <c r="AE106" s="65"/>
      <c r="AF106" s="61"/>
      <c r="AG106" s="323"/>
      <c r="AI106" s="60"/>
      <c r="AJ106" s="61"/>
      <c r="AK106" s="137"/>
      <c r="AL106" s="130"/>
      <c r="AM106" s="56"/>
      <c r="AN106" s="55"/>
      <c r="AO106" s="108"/>
      <c r="AP106" s="108"/>
      <c r="AQ106" s="132"/>
      <c r="AR106" s="240"/>
    </row>
    <row r="107" spans="3:44" x14ac:dyDescent="0.25">
      <c r="C107" s="239"/>
      <c r="J107" s="240"/>
      <c r="S107" s="240"/>
      <c r="U107" s="313">
        <v>99</v>
      </c>
      <c r="V107" s="311"/>
      <c r="W107" s="311"/>
      <c r="X107" s="55"/>
      <c r="Y107" s="220"/>
      <c r="Z107" s="223"/>
      <c r="AA107" s="319"/>
      <c r="AB107" s="322"/>
      <c r="AC107" s="125" t="s">
        <v>58</v>
      </c>
      <c r="AD107" s="191">
        <f>IFERROR(IF(AC107="zentral",VLOOKUP(W107,Gebäudekat.!$C$6:$F$72,4,FALSE),IF('Schritt 2a Wärmeverbr. Kat. 1-4'!AB107="dezentral",0,IF(AC107="kein Warmwasser",0,""))),"")</f>
        <v>0</v>
      </c>
      <c r="AE107" s="65"/>
      <c r="AF107" s="61"/>
      <c r="AG107" s="323"/>
      <c r="AI107" s="60"/>
      <c r="AJ107" s="61"/>
      <c r="AK107" s="137"/>
      <c r="AL107" s="130"/>
      <c r="AM107" s="56"/>
      <c r="AN107" s="55"/>
      <c r="AO107" s="108"/>
      <c r="AP107" s="108"/>
      <c r="AQ107" s="132"/>
      <c r="AR107" s="240"/>
    </row>
    <row r="108" spans="3:44" ht="15.75" thickBot="1" x14ac:dyDescent="0.3">
      <c r="C108" s="239"/>
      <c r="D108" s="362" t="s">
        <v>1758</v>
      </c>
      <c r="J108" s="240"/>
      <c r="S108" s="240"/>
      <c r="U108" s="314">
        <v>100</v>
      </c>
      <c r="V108" s="315"/>
      <c r="W108" s="315"/>
      <c r="X108" s="316"/>
      <c r="Y108" s="317"/>
      <c r="Z108" s="318"/>
      <c r="AA108" s="330"/>
      <c r="AB108" s="331"/>
      <c r="AC108" s="332" t="s">
        <v>58</v>
      </c>
      <c r="AD108" s="97">
        <f>IFERROR(IF(AC108="zentral",VLOOKUP(W108,Gebäudekat.!$C$6:$F$72,4,FALSE),IF('Schritt 2a Wärmeverbr. Kat. 1-4'!AB108="dezentral",0,IF(AC108="kein Warmwasser",0,""))),"")</f>
        <v>0</v>
      </c>
      <c r="AE108" s="106"/>
      <c r="AF108" s="107"/>
      <c r="AG108" s="333"/>
      <c r="AH108" s="264"/>
      <c r="AI108" s="324"/>
      <c r="AJ108" s="107"/>
      <c r="AK108" s="325"/>
      <c r="AL108" s="326"/>
      <c r="AM108" s="327"/>
      <c r="AN108" s="316"/>
      <c r="AO108" s="328"/>
      <c r="AP108" s="328"/>
      <c r="AQ108" s="195"/>
      <c r="AR108" s="240"/>
    </row>
    <row r="109" spans="3:44" ht="15.75" thickBot="1" x14ac:dyDescent="0.3">
      <c r="C109" s="263"/>
      <c r="D109" s="264"/>
      <c r="E109" s="264"/>
      <c r="F109" s="264"/>
      <c r="G109" s="264"/>
      <c r="H109" s="264"/>
      <c r="I109" s="264"/>
      <c r="J109" s="265"/>
      <c r="K109" s="264"/>
      <c r="L109" s="264"/>
      <c r="M109" s="264"/>
      <c r="N109" s="264"/>
      <c r="O109" s="264"/>
      <c r="P109" s="264"/>
      <c r="Q109" s="264"/>
      <c r="R109" s="264"/>
      <c r="S109" s="265"/>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5"/>
    </row>
    <row r="123" spans="3:4" x14ac:dyDescent="0.25">
      <c r="C123" s="239"/>
      <c r="D123" s="267"/>
    </row>
    <row r="124" spans="3:4" x14ac:dyDescent="0.25">
      <c r="C124" s="239"/>
    </row>
    <row r="125" spans="3:4" x14ac:dyDescent="0.25">
      <c r="C125" s="239"/>
    </row>
    <row r="126" spans="3:4" x14ac:dyDescent="0.25">
      <c r="C126" s="239"/>
    </row>
    <row r="127" spans="3:4" x14ac:dyDescent="0.25">
      <c r="C127" s="239"/>
    </row>
    <row r="128" spans="3:4" x14ac:dyDescent="0.25">
      <c r="C128" s="239"/>
    </row>
  </sheetData>
  <mergeCells count="17">
    <mergeCell ref="D31:I31"/>
    <mergeCell ref="D32:I32"/>
    <mergeCell ref="D38:E38"/>
    <mergeCell ref="U5:X5"/>
    <mergeCell ref="Y5:Z6"/>
    <mergeCell ref="U6:V6"/>
    <mergeCell ref="U7:U8"/>
    <mergeCell ref="V7:V8"/>
    <mergeCell ref="W7:W8"/>
    <mergeCell ref="X7:X8"/>
    <mergeCell ref="AO7:AP7"/>
    <mergeCell ref="AI5:AQ5"/>
    <mergeCell ref="AB7:AB8"/>
    <mergeCell ref="AD7:AD8"/>
    <mergeCell ref="AE7:AF7"/>
    <mergeCell ref="AB5:AG5"/>
    <mergeCell ref="AI7:AJ7"/>
  </mergeCells>
  <conditionalFormatting sqref="Y9:Y26 AB9:AC26 AE9:AG26 AE108:AG108 AB108:AC108 Y108">
    <cfRule type="expression" dxfId="28" priority="14">
      <formula>$C9&lt;&gt;""</formula>
    </cfRule>
  </conditionalFormatting>
  <conditionalFormatting sqref="Z9:AA26 Z108:AA108">
    <cfRule type="expression" dxfId="27" priority="13">
      <formula>$R9=4</formula>
    </cfRule>
  </conditionalFormatting>
  <conditionalFormatting sqref="X9:X26 X108">
    <cfRule type="expression" dxfId="26" priority="15">
      <formula>$C9&lt;&gt;""</formula>
    </cfRule>
  </conditionalFormatting>
  <conditionalFormatting sqref="U9:U108">
    <cfRule type="duplicateValues" dxfId="25" priority="12"/>
  </conditionalFormatting>
  <conditionalFormatting sqref="Y9:Y26 Y108">
    <cfRule type="expression" dxfId="24" priority="11">
      <formula>OR($D9="Bad - Freibad &lt; 1000 m2 Beckenfläche",$D9="Bad - Freibad 1000-2000 m2 Beckenfläche",$D9="Bad - Freibad &gt;2000 m2 Beckenfläche")</formula>
    </cfRule>
  </conditionalFormatting>
  <conditionalFormatting sqref="AF9:AF26 AF108">
    <cfRule type="expression" dxfId="23" priority="8">
      <formula>AF9&lt;=AE9</formula>
    </cfRule>
  </conditionalFormatting>
  <conditionalFormatting sqref="AE9:AG26 AE108:AG108 AB9:AC26 AB108:AC108">
    <cfRule type="expression" dxfId="22" priority="9">
      <formula>$D9="Sport - Sportplatz"</formula>
    </cfRule>
  </conditionalFormatting>
  <conditionalFormatting sqref="AE10">
    <cfRule type="expression" dxfId="21" priority="7">
      <formula>AE10&lt;=AD10</formula>
    </cfRule>
  </conditionalFormatting>
  <conditionalFormatting sqref="AJ9">
    <cfRule type="expression" dxfId="20" priority="4">
      <formula>AJ9&lt;=AI9</formula>
    </cfRule>
  </conditionalFormatting>
  <conditionalFormatting sqref="AN9:AQ108">
    <cfRule type="expression" dxfId="19" priority="6">
      <formula>$I7="Ja"</formula>
    </cfRule>
  </conditionalFormatting>
  <conditionalFormatting sqref="AP9">
    <cfRule type="expression" dxfId="18" priority="3">
      <formula>AP9&lt;=AO9</formula>
    </cfRule>
  </conditionalFormatting>
  <conditionalFormatting sqref="AK9">
    <cfRule type="expression" dxfId="17" priority="1">
      <formula>$C7&lt;&gt;""</formula>
    </cfRule>
  </conditionalFormatting>
  <dataValidations disablePrompts="1" count="10">
    <dataValidation allowBlank="1" showInputMessage="1" showErrorMessage="1" promptTitle="Nettogrundfläche" sqref="Y7:Y8" xr:uid="{7BCE29D5-4C37-4996-BF04-BB120BEC4D9A}"/>
    <dataValidation allowBlank="1" showInputMessage="1" showErrorMessage="1" promptTitle="Schwimmbeckenflächen" prompt="Nur auszufüllen, wenn es sich um beheizte Hallen- oder Freibäder handelt" sqref="Z7:AA8" xr:uid="{A149BF22-7413-49F7-9AB9-6044447D69C6}"/>
    <dataValidation allowBlank="1" showInputMessage="1" showErrorMessage="1" promptTitle="Obligatorisch" prompt="Wenn keine Liegenschaftsnummer vorhanden, vorgegebene Zahlen stehen lassen. Die Nummer muss eindeutig sein. Dopplungen werden rot hervorgehoben." sqref="U7:U8" xr:uid="{5A602172-F2E4-478F-9BE5-949B4CD3B1F3}"/>
    <dataValidation type="decimal" operator="greaterThan" allowBlank="1" showInputMessage="1" showErrorMessage="1" sqref="Y9:AA108" xr:uid="{0C18AAB7-B63E-4085-A8C5-590327895905}">
      <formula1>0</formula1>
    </dataValidation>
    <dataValidation type="date" allowBlank="1" showInputMessage="1" showErrorMessage="1" sqref="AE9:AF108" xr:uid="{691AF783-5E14-47F4-95B3-E3596C851878}">
      <formula1>43466</formula1>
      <formula2>46022</formula2>
    </dataValidation>
    <dataValidation type="decimal" allowBlank="1" showInputMessage="1" showErrorMessage="1" error="nur positive Zahlen als Eingabe möglich" sqref="AG9:AG108" xr:uid="{E23617AA-FDC2-471B-9C61-DEE90A1AA9B4}">
      <formula1>0</formula1>
      <formula2>9999999999999990000</formula2>
    </dataValidation>
    <dataValidation type="decimal" allowBlank="1" showErrorMessage="1" sqref="AQ9:AQ108" xr:uid="{55CEBEA2-7BCD-4F94-AA81-595D4C457F63}">
      <formula1>0</formula1>
      <formula2>9.99999999999999E+25</formula2>
    </dataValidation>
    <dataValidation type="decimal" allowBlank="1" showErrorMessage="1" error="Nur positive Zahlen als Eingabe möglich" sqref="AK9:AK108" xr:uid="{07C1D42F-DB9D-4A0F-957B-396B8A4981AB}">
      <formula1>0</formula1>
      <formula2>999999999999999000</formula2>
    </dataValidation>
    <dataValidation type="list" allowBlank="1" showInputMessage="1" showErrorMessage="1" sqref="AM9:AM108" xr:uid="{BF21575C-3F57-40AF-847D-69EAC0562D8C}">
      <formula1>"Ja,Nein"</formula1>
    </dataValidation>
    <dataValidation type="date" allowBlank="1" showInputMessage="1" showErrorMessage="1" promptTitle="Datumeingabe" prompt="dd.mm.yyyy" sqref="AI9:AJ108 AO9:AP108" xr:uid="{0A38D545-DC9E-4891-8644-496FD2D15302}">
      <formula1>43466</formula1>
      <formula2>46012</formula2>
    </dataValidation>
  </dataValidations>
  <hyperlinks>
    <hyperlink ref="B27" location="'Hilfen &amp; Infos'!D3" display="2. Umrechnung Energieträger" xr:uid="{76652946-928D-47EE-BF70-124A655E474E}"/>
    <hyperlink ref="B32" location="'Hilfen &amp; Infos'!L3" tooltip="Öl-/ Pelletverbrauch" display="7. Öl-/ Pelletverbrauch" xr:uid="{FCB7CD4A-D839-4A39-AAA6-5323770E53E0}"/>
    <hyperlink ref="B31" location="'Hilfen &amp; Infos'!D70" tooltip="Wärmemenge von BHKW" display="6. Wärmemenge von BHKW" xr:uid="{DC5B7957-1EBF-47FA-859C-AD1162E6BFC7}"/>
    <hyperlink ref="B28" location="'Hilfen &amp; Infos'!D29" tooltip="Berechnung Flächen" display="3. Berechnung Flächen" xr:uid="{392E0498-9065-4891-B0F3-80D52DCC5BFE}"/>
    <hyperlink ref="B30" location="'Hilfen &amp; Infos'!D57" tooltip="Aufteilung Verbräuche" display="5. Aufteilung Verbräuche" xr:uid="{6501CDDF-FEEF-4702-BF7A-6F30491022D0}"/>
    <hyperlink ref="B33" location="'Hilfen &amp; Infos'!L57" display="8. Gebäudekategorien Nichtwohngebäude" xr:uid="{B7C276B2-AA14-4A23-AE8D-815DC3AE687F}"/>
    <hyperlink ref="B35" r:id="rId1" tooltip="Fragen und Antworten" xr:uid="{45594E58-37F8-426B-B654-74026CADB392}"/>
    <hyperlink ref="B26" location="'Hilfen &amp; Infos'!B38" tooltip="die 7 Kategorien des Klimaschutzgesetz" display="1. Die 7 Kategorien des KSG" xr:uid="{22E7105E-203D-47D5-8199-1D33CFD52FCC}"/>
    <hyperlink ref="B34" location="'Hilfen &amp; Infos'!U3" display="9. Vorbereitungsformular - Kat.-1-4" xr:uid="{8EBAAF66-07A5-4F3D-A4C6-8B8A5A395484}"/>
    <hyperlink ref="B29" location="'Hilfen &amp; Infos'!D44" display="4. Aufteilung Stromheizung ohne Unterzähler" xr:uid="{94EE7C8C-83B0-44EE-AC3B-9272D24FA3F5}"/>
  </hyperlinks>
  <pageMargins left="0.7" right="0.7" top="0.78740157499999996" bottom="0.78740157499999996"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5" id="{C8F58423-5A6D-417E-8770-C52DD4D3A754}">
            <xm:f>'Schritt 2a Wärmeverbr. Kat. 1-4'!$C7&lt;&gt;""</xm:f>
            <x14:dxf>
              <fill>
                <patternFill>
                  <bgColor theme="7" tint="0.59996337778862885"/>
                </patternFill>
              </fill>
            </x14:dxf>
          </x14:cfRule>
          <xm:sqref>AI9:AJ9 AL9:AM9</xm:sqref>
        </x14:conditionalFormatting>
      </x14:conditionalFormattings>
    </ext>
    <ext xmlns:x14="http://schemas.microsoft.com/office/spreadsheetml/2009/9/main" uri="{CCE6A557-97BC-4b89-ADB6-D9C93CAAB3DF}">
      <x14:dataValidations xmlns:xm="http://schemas.microsoft.com/office/excel/2006/main" disablePrompts="1" count="5">
        <x14:dataValidation type="list" allowBlank="1" showInputMessage="1" showErrorMessage="1" xr:uid="{0157B323-4BF1-4880-ADDE-32DA3B9B66B9}">
          <x14:formula1>
            <xm:f>Gebäudekat.!$C$6:$C$72</xm:f>
          </x14:formula1>
          <xm:sqref>W9:W108</xm:sqref>
        </x14:dataValidation>
        <x14:dataValidation type="list" allowBlank="1" showInputMessage="1" showErrorMessage="1" xr:uid="{94B18578-F1A7-4172-8A8D-441F85F565E8}">
          <x14:formula1>
            <xm:f>'Drop-Down'!$E$2:$E$4</xm:f>
          </x14:formula1>
          <xm:sqref>AC9:AC108</xm:sqref>
        </x14:dataValidation>
        <x14:dataValidation type="list" allowBlank="1" showInputMessage="1" showErrorMessage="1" promptTitle="Energieträger Wärme" prompt="Aus Liste den jeweiligen Hauptenergieträger des Gebäudes auswählen" xr:uid="{C2E200A0-BD60-4A09-948C-64DDB18A062C}">
          <x14:formula1>
            <xm:f>'Drop-Down'!$H$2:$H$12</xm:f>
          </x14:formula1>
          <xm:sqref>AB9:AB108</xm:sqref>
        </x14:dataValidation>
        <x14:dataValidation type="list" allowBlank="1" showInputMessage="1" showErrorMessage="1" xr:uid="{FCF68429-5807-4584-99FD-0F0C97795A6D}">
          <x14:formula1>
            <xm:f>'Drop-Down'!$G$2:$G$11</xm:f>
          </x14:formula1>
          <xm:sqref>AL9:AL108</xm:sqref>
        </x14:dataValidation>
        <x14:dataValidation type="list" allowBlank="1" showInputMessage="1" showErrorMessage="1" xr:uid="{E298F50E-AC50-4229-8CA5-78338C1FB8AF}">
          <x14:formula1>
            <xm:f>'Drop-Down'!$I$2:$I$6</xm:f>
          </x14:formula1>
          <xm:sqref>AN9:AN108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F582-31B2-4E34-878F-E248F06FE5F4}">
  <sheetPr>
    <tabColor theme="0" tint="-0.14999847407452621"/>
  </sheetPr>
  <dimension ref="A1:U501"/>
  <sheetViews>
    <sheetView topLeftCell="C1" zoomScale="80" zoomScaleNormal="80" workbookViewId="0">
      <pane ySplit="4" topLeftCell="A5" activePane="bottomLeft" state="frozen"/>
      <selection pane="bottomLeft" activeCell="M5" sqref="M5:O7"/>
    </sheetView>
  </sheetViews>
  <sheetFormatPr baseColWidth="10" defaultColWidth="10.7109375" defaultRowHeight="15" x14ac:dyDescent="0.25"/>
  <cols>
    <col min="3" max="3" width="17" customWidth="1"/>
    <col min="4" max="4" width="12.28515625" customWidth="1"/>
    <col min="5" max="5" width="16.28515625" customWidth="1"/>
    <col min="6" max="6" width="13.7109375" customWidth="1"/>
    <col min="7" max="7" width="14.42578125" customWidth="1"/>
    <col min="8" max="8" width="12.7109375" customWidth="1"/>
    <col min="9" max="9" width="14.85546875" bestFit="1" customWidth="1"/>
    <col min="10" max="10" width="19.42578125" customWidth="1"/>
    <col min="11" max="11" width="12.85546875" customWidth="1"/>
    <col min="12" max="12" width="17.42578125" customWidth="1"/>
    <col min="13" max="13" width="18.7109375" customWidth="1"/>
    <col min="14" max="14" width="16.42578125" customWidth="1"/>
    <col min="15" max="15" width="19.7109375" customWidth="1"/>
    <col min="16" max="16" width="18" customWidth="1"/>
    <col min="17" max="17" width="21.140625" customWidth="1"/>
    <col min="18" max="18" width="22.7109375" customWidth="1"/>
    <col min="19" max="19" width="18.140625" customWidth="1"/>
    <col min="20" max="20" width="21.85546875" customWidth="1"/>
    <col min="21" max="21" width="0" hidden="1" customWidth="1"/>
    <col min="23" max="23" width="16.28515625" customWidth="1"/>
  </cols>
  <sheetData>
    <row r="1" spans="1:21" ht="63.75" customHeight="1" thickBot="1" x14ac:dyDescent="0.3">
      <c r="A1" s="871" t="s">
        <v>2011</v>
      </c>
      <c r="B1" s="871"/>
      <c r="C1" s="871"/>
      <c r="D1" s="858" t="s">
        <v>121</v>
      </c>
      <c r="E1" s="859"/>
      <c r="F1" s="859"/>
      <c r="G1" s="859"/>
      <c r="H1" s="859"/>
      <c r="I1" s="859"/>
      <c r="J1" s="859"/>
      <c r="K1" s="859"/>
      <c r="L1" s="859"/>
      <c r="M1" s="859"/>
      <c r="N1" s="859"/>
      <c r="O1" s="859"/>
      <c r="P1" s="859"/>
      <c r="Q1" s="859"/>
      <c r="R1" s="859"/>
      <c r="S1" s="860"/>
      <c r="T1" s="845" t="s">
        <v>122</v>
      </c>
    </row>
    <row r="2" spans="1:21" ht="27" customHeight="1" x14ac:dyDescent="0.25">
      <c r="A2" s="871"/>
      <c r="B2" s="871"/>
      <c r="C2" s="871"/>
      <c r="D2" s="861" t="s">
        <v>33</v>
      </c>
      <c r="E2" s="862"/>
      <c r="F2" s="862"/>
      <c r="G2" s="862"/>
      <c r="H2" s="863"/>
      <c r="I2" s="854" t="s">
        <v>123</v>
      </c>
      <c r="J2" s="855"/>
      <c r="K2" s="855"/>
      <c r="L2" s="856"/>
      <c r="M2" s="864" t="s">
        <v>124</v>
      </c>
      <c r="N2" s="865"/>
      <c r="O2" s="865"/>
      <c r="P2" s="865"/>
      <c r="Q2" s="865"/>
      <c r="R2" s="865"/>
      <c r="S2" s="866"/>
      <c r="T2" s="845"/>
    </row>
    <row r="3" spans="1:21" ht="34.5" customHeight="1" x14ac:dyDescent="0.25">
      <c r="A3" s="872" t="s">
        <v>125</v>
      </c>
      <c r="B3" s="874" t="s">
        <v>126</v>
      </c>
      <c r="C3" s="867" t="s">
        <v>2022</v>
      </c>
      <c r="D3" s="869" t="s">
        <v>29</v>
      </c>
      <c r="E3" s="843" t="s">
        <v>127</v>
      </c>
      <c r="F3" s="843" t="s">
        <v>128</v>
      </c>
      <c r="G3" s="843" t="s">
        <v>129</v>
      </c>
      <c r="H3" s="841" t="s">
        <v>37</v>
      </c>
      <c r="I3" s="846" t="s">
        <v>127</v>
      </c>
      <c r="J3" s="848" t="s">
        <v>128</v>
      </c>
      <c r="K3" s="850" t="s">
        <v>130</v>
      </c>
      <c r="L3" s="852" t="s">
        <v>37</v>
      </c>
      <c r="M3" s="45" t="s">
        <v>124</v>
      </c>
      <c r="N3" s="857" t="s">
        <v>32</v>
      </c>
      <c r="O3" s="857"/>
      <c r="P3" s="152" t="s">
        <v>131</v>
      </c>
      <c r="Q3" s="153" t="s">
        <v>132</v>
      </c>
      <c r="R3" s="154" t="s">
        <v>133</v>
      </c>
      <c r="S3" s="401" t="s">
        <v>37</v>
      </c>
      <c r="T3" s="640" t="s">
        <v>134</v>
      </c>
    </row>
    <row r="4" spans="1:21" ht="45" customHeight="1" thickBot="1" x14ac:dyDescent="0.3">
      <c r="A4" s="873"/>
      <c r="B4" s="875"/>
      <c r="C4" s="868"/>
      <c r="D4" s="870"/>
      <c r="E4" s="844"/>
      <c r="F4" s="844"/>
      <c r="G4" s="844"/>
      <c r="H4" s="842"/>
      <c r="I4" s="847"/>
      <c r="J4" s="849"/>
      <c r="K4" s="851"/>
      <c r="L4" s="853"/>
      <c r="M4" s="53" t="s">
        <v>106</v>
      </c>
      <c r="N4" s="7" t="s">
        <v>50</v>
      </c>
      <c r="O4" s="141" t="s">
        <v>51</v>
      </c>
      <c r="P4" s="11" t="s">
        <v>135</v>
      </c>
      <c r="Q4" s="104" t="s">
        <v>54</v>
      </c>
      <c r="R4" s="155" t="s">
        <v>136</v>
      </c>
      <c r="S4" s="156" t="s">
        <v>54</v>
      </c>
      <c r="T4" s="641">
        <f>SUMIF(T5:T501,"Ja",F5:F501)</f>
        <v>0</v>
      </c>
      <c r="U4" s="199" t="s">
        <v>137</v>
      </c>
    </row>
    <row r="5" spans="1:21" x14ac:dyDescent="0.25">
      <c r="A5" s="23" t="str">
        <f>IF(B5="","",INDEX('Schritt 2a Wärmeverbr. Kat. 1-4'!$A10:$C$504,MATCH(B5,'Schritt 2a Wärmeverbr. Kat. 1-4'!$C10:$C$504,0),1))</f>
        <v/>
      </c>
      <c r="B5" s="40" t="str">
        <f>IF(AND('Schritt 2a Wärmeverbr. Kat. 1-4'!C10&lt;&gt;"",OR('Schritt 2a Wärmeverbr. Kat. 1-4'!R10=1,'Schritt 2a Wärmeverbr. Kat. 1-4'!R10=2,'Schritt 2a Wärmeverbr. Kat. 1-4'!R10&lt;&gt;4)),'Schritt 2a Wärmeverbr. Kat. 1-4'!C10,"")</f>
        <v/>
      </c>
      <c r="C5" s="24" t="str">
        <f>IF(B5="","",VLOOKUP(B5,'Schritt 2a Wärmeverbr. Kat. 1-4'!$C$10:$D$504,2,FALSE))</f>
        <v/>
      </c>
      <c r="D5" s="13" t="str">
        <f>IF(AND(B5&lt;&gt;"",'Schritt 2a Wärmeverbr. Kat. 1-4'!H10&lt;&gt;""),VLOOKUP('Schritt 4 - Priorisierung'!B5,'Schritt 2a Wärmeverbr. Kat. 1-4'!$C$10:$H$504,6,FALSE),"")</f>
        <v/>
      </c>
      <c r="E5" s="114" t="str">
        <f>IF(AND(B5&lt;&gt;"",'Schritt 2a Wärmeverbr. Kat. 1-4'!N10&lt;&gt;""),VLOOKUP('Schritt 4 - Priorisierung'!B5,'Schritt 2a Wärmeverbr. Kat. 1-4'!$C$10:$N$504,12,FALSE),"")</f>
        <v/>
      </c>
      <c r="F5" s="38" t="str">
        <f>IF(AND(B5&lt;&gt;"",'Schritt 2a Wärmeverbr. Kat. 1-4'!O10&lt;&gt;""),VLOOKUP(B5,'Schritt 2a Wärmeverbr. Kat. 1-4'!C10:O504,13,FALSE),"")</f>
        <v/>
      </c>
      <c r="G5" s="134" t="str">
        <f>IF(AND(B5&lt;&gt;"",'Schritt 2a Wärmeverbr. Kat. 1-4'!P10&lt;&gt;""),VLOOKUP(B5,'Schritt 2a Wärmeverbr. Kat. 1-4'!$C$10:$P$504,14,FALSE),"")</f>
        <v/>
      </c>
      <c r="H5" s="39" t="str">
        <f>IF(AND(B5&lt;&gt;"",'Schritt 2a Wärmeverbr. Kat. 1-4'!Q10&lt;&gt;""),VLOOKUP(B5,'Schritt 2a Wärmeverbr. Kat. 1-4'!$C$10:$Q$504,15,FALSE),"")</f>
        <v/>
      </c>
      <c r="I5" s="142" t="str">
        <f>IF(AND(B5&lt;&gt;"",'Schritt 2b Stromverbr. Kat. 1-4'!M10&lt;&gt;""),VLOOKUP(B5,'Schritt 2b Stromverbr. Kat. 1-4'!$B$10:$M$504,12,FALSE),"")</f>
        <v/>
      </c>
      <c r="J5" s="38" t="str">
        <f>IF(AND(B5&lt;&gt;"",'Schritt 2b Stromverbr. Kat. 1-4'!M10&lt;&gt;""),(1/SUM('Schritt 2b Stromverbr. Kat. 1-4'!$M$10:$M$504))*VLOOKUP(B5,'Schritt 2b Stromverbr. Kat. 1-4'!$B$10:$M$504,12,FALSE),"")</f>
        <v/>
      </c>
      <c r="K5" s="133" t="str">
        <f>IFERROR(IF(B5&lt;&gt;"",VLOOKUP(B5,'Schritt 2b Stromverbr. Kat. 1-4'!$B$10:$N$504,13,FALSE),""),"")</f>
        <v/>
      </c>
      <c r="L5" s="39" t="str">
        <f>IFERROR(IF(B5&lt;&gt;"",VLOOKUP(B5,'Schritt 2b Stromverbr. Kat. 1-4'!$B$10:$O$504,14,FALSE),""),"")</f>
        <v/>
      </c>
      <c r="M5" s="146"/>
      <c r="N5" s="62"/>
      <c r="O5" s="63"/>
      <c r="P5" s="112" t="str">
        <f>IF(AND(N5&lt;&gt;"",O5&lt;&gt;""),IF(M5="","",M5/(O5-N5)*365),"")</f>
        <v/>
      </c>
      <c r="Q5" s="150" t="str">
        <f>IFERROR(IF(P5="","",P5)/SUM($P$5:$P$501),"")</f>
        <v/>
      </c>
      <c r="R5" s="157" t="str">
        <f>IF(P5="","",((P5*1000)/IF(AND('Schritt 2a Wärmeverbr. Kat. 1-4'!D10&lt;&gt;"Bad - Freibad &lt; 1000 m2 Beckenfläche",'Schritt 2a Wärmeverbr. Kat. 1-4'!D10&lt;&gt;"Bad - Freibad 1000-2000 m2 Beckenfläche",'Schritt 2a Wärmeverbr. Kat. 1-4'!D10&lt;&gt;"Bad - Freibad &gt;2000 m2 Beckenfläche"),'Schritt 2a Wärmeverbr. Kat. 1-4'!F10,'Schritt 2a Wärmeverbr. Kat. 1-4'!G10)))</f>
        <v/>
      </c>
      <c r="S5" s="139" t="str">
        <f>IFERROR(IF(OR(R5="",'Schritt 2a Wärmeverbr. Kat. 1-4'!D10=""),"",R5/VLOOKUP('Schritt 2a Wärmeverbr. Kat. 1-4'!D10,Gebäudekat.!$C$6:$J$72,7,FALSE)-1),"k.A")</f>
        <v/>
      </c>
      <c r="T5" s="400" t="s">
        <v>75</v>
      </c>
      <c r="U5" t="str">
        <f>IFERROR(VLOOKUP(C5,Gebäudekat.!$C$6:$G$72,5,FALSE),"")</f>
        <v/>
      </c>
    </row>
    <row r="6" spans="1:21" x14ac:dyDescent="0.25">
      <c r="A6" s="23" t="str">
        <f>IF(B6="","",INDEX('Schritt 2a Wärmeverbr. Kat. 1-4'!$A11:$C$504,MATCH(B6,'Schritt 2a Wärmeverbr. Kat. 1-4'!$C11:$C$504,0),1))</f>
        <v/>
      </c>
      <c r="B6" s="40" t="str">
        <f>IF(AND('Schritt 2a Wärmeverbr. Kat. 1-4'!C11&lt;&gt;"",OR('Schritt 2a Wärmeverbr. Kat. 1-4'!R11=1,'Schritt 2a Wärmeverbr. Kat. 1-4'!R11=2,'Schritt 2a Wärmeverbr. Kat. 1-4'!R11&lt;&gt;4)),'Schritt 2a Wärmeverbr. Kat. 1-4'!C11,"")</f>
        <v/>
      </c>
      <c r="C6" s="24" t="str">
        <f>IF(B6="","",VLOOKUP(B6,'Schritt 2a Wärmeverbr. Kat. 1-4'!$C$10:$D$504,2,FALSE))</f>
        <v/>
      </c>
      <c r="D6" s="13" t="str">
        <f>IF(AND(B6&lt;&gt;"",'Schritt 2a Wärmeverbr. Kat. 1-4'!H11&lt;&gt;""),VLOOKUP('Schritt 4 - Priorisierung'!B6,'Schritt 2a Wärmeverbr. Kat. 1-4'!$C$10:$H$504,6,FALSE),"")</f>
        <v/>
      </c>
      <c r="E6" s="114" t="str">
        <f>IF(AND(B6&lt;&gt;"",'Schritt 2a Wärmeverbr. Kat. 1-4'!N11&lt;&gt;""),VLOOKUP('Schritt 4 - Priorisierung'!B6,'Schritt 2a Wärmeverbr. Kat. 1-4'!$C$10:$N$504,12,FALSE),"")</f>
        <v/>
      </c>
      <c r="F6" s="38" t="str">
        <f>IF(AND(B6&lt;&gt;"",'Schritt 2a Wärmeverbr. Kat. 1-4'!O11&lt;&gt;""),VLOOKUP(B6,'Schritt 2a Wärmeverbr. Kat. 1-4'!C11:O505,13,FALSE),"")</f>
        <v/>
      </c>
      <c r="G6" s="134" t="str">
        <f>IF(AND(B6&lt;&gt;"",'Schritt 2a Wärmeverbr. Kat. 1-4'!P11&lt;&gt;""),VLOOKUP(B6,'Schritt 2a Wärmeverbr. Kat. 1-4'!$C$10:$P$504,14,FALSE),"")</f>
        <v/>
      </c>
      <c r="H6" s="39" t="str">
        <f>IF(AND(B6&lt;&gt;"",'Schritt 2a Wärmeverbr. Kat. 1-4'!Q11&lt;&gt;""),VLOOKUP(B6,'Schritt 2a Wärmeverbr. Kat. 1-4'!$C$10:$Q$504,15,FALSE),"")</f>
        <v/>
      </c>
      <c r="I6" s="142" t="str">
        <f>IF(AND(B6&lt;&gt;"",'Schritt 2b Stromverbr. Kat. 1-4'!M11&lt;&gt;""),VLOOKUP(B6,'Schritt 2b Stromverbr. Kat. 1-4'!$B$10:$M$504,12,FALSE),"")</f>
        <v/>
      </c>
      <c r="J6" s="38" t="str">
        <f>IF(AND(B6&lt;&gt;"",'Schritt 2b Stromverbr. Kat. 1-4'!M11&lt;&gt;""),(1/SUM('Schritt 2b Stromverbr. Kat. 1-4'!$M$10:$M$504))*VLOOKUP(B6,'Schritt 2b Stromverbr. Kat. 1-4'!$B$10:$M$504,12,FALSE),"")</f>
        <v/>
      </c>
      <c r="K6" s="133" t="str">
        <f>IFERROR(IF(B6&lt;&gt;"",VLOOKUP(B6,'Schritt 2b Stromverbr. Kat. 1-4'!$B$10:$N$504,13,FALSE),""),"")</f>
        <v/>
      </c>
      <c r="L6" s="39" t="str">
        <f>IFERROR(IF(B6&lt;&gt;"",VLOOKUP(B6,'Schritt 2b Stromverbr. Kat. 1-4'!$B$10:$O$504,14,FALSE),""),"")</f>
        <v/>
      </c>
      <c r="M6" s="147"/>
      <c r="N6" s="61"/>
      <c r="O6" s="64"/>
      <c r="P6" s="113" t="str">
        <f t="shared" ref="P6:P69" si="0">IF(AND(N6&lt;&gt;"",O6&lt;&gt;""),IF(M6="","",M6/(O6-N6)*365),"")</f>
        <v/>
      </c>
      <c r="Q6" s="151" t="str">
        <f t="shared" ref="Q6:Q69" si="1">IFERROR(IF(P6="","",P6)/SUM($P$5:$P$501),"")</f>
        <v/>
      </c>
      <c r="R6" s="133" t="str">
        <f>IF(P6="","",((P6*1000)/IF(AND('Schritt 2a Wärmeverbr. Kat. 1-4'!D11&lt;&gt;"Bad - Freibad &lt; 1000 m2 Beckenfläche",'Schritt 2a Wärmeverbr. Kat. 1-4'!D11&lt;&gt;"Bad - Freibad 1000-2000 m2 Beckenfläche",'Schritt 2a Wärmeverbr. Kat. 1-4'!D11&lt;&gt;"Bad - Freibad &gt;2000 m2 Beckenfläche"),'Schritt 2a Wärmeverbr. Kat. 1-4'!F11,'Schritt 2a Wärmeverbr. Kat. 1-4'!G11)))</f>
        <v/>
      </c>
      <c r="S6" s="140" t="str">
        <f>IFERROR(IF(OR(R6="",'Schritt 2a Wärmeverbr. Kat. 1-4'!D11=""),"",R6/VLOOKUP('Schritt 2a Wärmeverbr. Kat. 1-4'!D11,Gebäudekat.!$C$6:$J$72,7,FALSE)-1),"k.A")</f>
        <v/>
      </c>
      <c r="T6" s="400" t="s">
        <v>138</v>
      </c>
      <c r="U6" t="str">
        <f>IFERROR(VLOOKUP(C6,Gebäudekat.!$C$6:$G$72,5,FALSE),"")</f>
        <v/>
      </c>
    </row>
    <row r="7" spans="1:21" x14ac:dyDescent="0.25">
      <c r="A7" s="23" t="str">
        <f>IF(B7="","",INDEX('Schritt 2a Wärmeverbr. Kat. 1-4'!$A12:$C$504,MATCH(B7,'Schritt 2a Wärmeverbr. Kat. 1-4'!$C12:$C$504,0),1))</f>
        <v/>
      </c>
      <c r="B7" s="40" t="str">
        <f>IF(AND('Schritt 2a Wärmeverbr. Kat. 1-4'!C12&lt;&gt;"",OR('Schritt 2a Wärmeverbr. Kat. 1-4'!R12=1,'Schritt 2a Wärmeverbr. Kat. 1-4'!R12=2,'Schritt 2a Wärmeverbr. Kat. 1-4'!R12&lt;&gt;4)),'Schritt 2a Wärmeverbr. Kat. 1-4'!C12,"")</f>
        <v/>
      </c>
      <c r="C7" s="24" t="str">
        <f>IF(B7="","",VLOOKUP(B7,'Schritt 2a Wärmeverbr. Kat. 1-4'!$C$10:$D$504,2,FALSE))</f>
        <v/>
      </c>
      <c r="D7" s="13" t="str">
        <f>IF(AND(B7&lt;&gt;"",'Schritt 2a Wärmeverbr. Kat. 1-4'!H12&lt;&gt;""),VLOOKUP('Schritt 4 - Priorisierung'!B7,'Schritt 2a Wärmeverbr. Kat. 1-4'!$C$10:$H$504,6,FALSE),"")</f>
        <v/>
      </c>
      <c r="E7" s="114" t="str">
        <f>IF(AND(B7&lt;&gt;"",'Schritt 2a Wärmeverbr. Kat. 1-4'!N12&lt;&gt;""),VLOOKUP('Schritt 4 - Priorisierung'!B7,'Schritt 2a Wärmeverbr. Kat. 1-4'!$C$10:$N$504,12,FALSE),"")</f>
        <v/>
      </c>
      <c r="F7" s="38" t="str">
        <f>IF(AND(B7&lt;&gt;"",'Schritt 2a Wärmeverbr. Kat. 1-4'!O12&lt;&gt;""),VLOOKUP(B7,'Schritt 2a Wärmeverbr. Kat. 1-4'!C12:O506,13,FALSE),"")</f>
        <v/>
      </c>
      <c r="G7" s="134" t="str">
        <f>IF(AND(B7&lt;&gt;"",'Schritt 2a Wärmeverbr. Kat. 1-4'!P12&lt;&gt;""),VLOOKUP(B7,'Schritt 2a Wärmeverbr. Kat. 1-4'!$C$10:$P$504,14,FALSE),"")</f>
        <v/>
      </c>
      <c r="H7" s="39" t="str">
        <f>IF(AND(B7&lt;&gt;"",'Schritt 2a Wärmeverbr. Kat. 1-4'!Q12&lt;&gt;""),VLOOKUP(B7,'Schritt 2a Wärmeverbr. Kat. 1-4'!$C$10:$Q$504,15,FALSE),"")</f>
        <v/>
      </c>
      <c r="I7" s="142" t="str">
        <f>IF(AND(B7&lt;&gt;"",'Schritt 2b Stromverbr. Kat. 1-4'!M12&lt;&gt;""),VLOOKUP(B7,'Schritt 2b Stromverbr. Kat. 1-4'!$B$10:$M$504,12,FALSE),"")</f>
        <v/>
      </c>
      <c r="J7" s="38" t="str">
        <f>IF(AND(B7&lt;&gt;"",'Schritt 2b Stromverbr. Kat. 1-4'!M12&lt;&gt;""),(1/SUM('Schritt 2b Stromverbr. Kat. 1-4'!$M$10:$M$504))*VLOOKUP(B7,'Schritt 2b Stromverbr. Kat. 1-4'!$B$10:$M$504,12,FALSE),"")</f>
        <v/>
      </c>
      <c r="K7" s="133" t="str">
        <f>IFERROR(IF(B7&lt;&gt;"",VLOOKUP(B7,'Schritt 2b Stromverbr. Kat. 1-4'!$B$10:$N$504,13,FALSE),""),"")</f>
        <v/>
      </c>
      <c r="L7" s="39" t="str">
        <f>IFERROR(IF(B7&lt;&gt;"",VLOOKUP(B7,'Schritt 2b Stromverbr. Kat. 1-4'!$B$10:$O$504,14,FALSE),""),"")</f>
        <v/>
      </c>
      <c r="M7" s="147"/>
      <c r="N7" s="61"/>
      <c r="O7" s="64"/>
      <c r="P7" s="113" t="str">
        <f t="shared" si="0"/>
        <v/>
      </c>
      <c r="Q7" s="151" t="str">
        <f t="shared" si="1"/>
        <v/>
      </c>
      <c r="R7" s="133" t="str">
        <f>IF(P7="","",((P7*1000)/IF(AND('Schritt 2a Wärmeverbr. Kat. 1-4'!D12&lt;&gt;"Bad - Freibad &lt; 1000 m2 Beckenfläche",'Schritt 2a Wärmeverbr. Kat. 1-4'!D12&lt;&gt;"Bad - Freibad 1000-2000 m2 Beckenfläche",'Schritt 2a Wärmeverbr. Kat. 1-4'!D12&lt;&gt;"Bad - Freibad &gt;2000 m2 Beckenfläche"),'Schritt 2a Wärmeverbr. Kat. 1-4'!F12,'Schritt 2a Wärmeverbr. Kat. 1-4'!G12)))</f>
        <v/>
      </c>
      <c r="S7" s="140" t="str">
        <f>IFERROR(IF(OR(R7="",'Schritt 2a Wärmeverbr. Kat. 1-4'!D12=""),"",R7/VLOOKUP('Schritt 2a Wärmeverbr. Kat. 1-4'!D12,Gebäudekat.!$C$6:$J$72,7,FALSE)-1),"k.A")</f>
        <v/>
      </c>
      <c r="T7" s="400" t="s">
        <v>138</v>
      </c>
      <c r="U7" t="str">
        <f>IFERROR(VLOOKUP(C7,Gebäudekat.!$C$6:$G$72,5,FALSE),"")</f>
        <v/>
      </c>
    </row>
    <row r="8" spans="1:21" x14ac:dyDescent="0.25">
      <c r="A8" s="23" t="str">
        <f>IF(B8="","",INDEX('Schritt 2a Wärmeverbr. Kat. 1-4'!$A13:$C$504,MATCH(B8,'Schritt 2a Wärmeverbr. Kat. 1-4'!$C13:$C$504,0),1))</f>
        <v/>
      </c>
      <c r="B8" s="40" t="str">
        <f>IF(AND('Schritt 2a Wärmeverbr. Kat. 1-4'!C13&lt;&gt;"",OR('Schritt 2a Wärmeverbr. Kat. 1-4'!R13=1,'Schritt 2a Wärmeverbr. Kat. 1-4'!R13=2,'Schritt 2a Wärmeverbr. Kat. 1-4'!R13&lt;&gt;4)),'Schritt 2a Wärmeverbr. Kat. 1-4'!C13,"")</f>
        <v/>
      </c>
      <c r="C8" s="24" t="str">
        <f>IF(B8="","",VLOOKUP(B8,'Schritt 2a Wärmeverbr. Kat. 1-4'!$C$10:$D$504,2,FALSE))</f>
        <v/>
      </c>
      <c r="D8" s="13" t="str">
        <f>IF(AND(B8&lt;&gt;"",'Schritt 2a Wärmeverbr. Kat. 1-4'!H13&lt;&gt;""),VLOOKUP('Schritt 4 - Priorisierung'!B8,'Schritt 2a Wärmeverbr. Kat. 1-4'!$C$10:$H$504,6,FALSE),"")</f>
        <v/>
      </c>
      <c r="E8" s="114" t="str">
        <f>IF(AND(B8&lt;&gt;"",'Schritt 2a Wärmeverbr. Kat. 1-4'!N13&lt;&gt;""),VLOOKUP('Schritt 4 - Priorisierung'!B8,'Schritt 2a Wärmeverbr. Kat. 1-4'!$C$10:$N$504,12,FALSE),"")</f>
        <v/>
      </c>
      <c r="F8" s="38" t="str">
        <f>IF(AND(B8&lt;&gt;"",'Schritt 2a Wärmeverbr. Kat. 1-4'!O13&lt;&gt;""),VLOOKUP(B8,'Schritt 2a Wärmeverbr. Kat. 1-4'!C13:O507,13,FALSE),"")</f>
        <v/>
      </c>
      <c r="G8" s="134" t="str">
        <f>IF(AND(B8&lt;&gt;"",'Schritt 2a Wärmeverbr. Kat. 1-4'!P13&lt;&gt;""),VLOOKUP(B8,'Schritt 2a Wärmeverbr. Kat. 1-4'!$C$10:$P$504,14,FALSE),"")</f>
        <v/>
      </c>
      <c r="H8" s="39" t="str">
        <f>IF(AND(B8&lt;&gt;"",'Schritt 2a Wärmeverbr. Kat. 1-4'!Q13&lt;&gt;""),VLOOKUP(B8,'Schritt 2a Wärmeverbr. Kat. 1-4'!$C$10:$Q$504,15,FALSE),"")</f>
        <v/>
      </c>
      <c r="I8" s="142" t="str">
        <f>IF(AND(B8&lt;&gt;"",'Schritt 2b Stromverbr. Kat. 1-4'!M13&lt;&gt;""),VLOOKUP(B8,'Schritt 2b Stromverbr. Kat. 1-4'!$B$10:$M$504,12,FALSE),"")</f>
        <v/>
      </c>
      <c r="J8" s="38" t="str">
        <f>IF(AND(B8&lt;&gt;"",'Schritt 2b Stromverbr. Kat. 1-4'!M13&lt;&gt;""),(1/SUM('Schritt 2b Stromverbr. Kat. 1-4'!$M$10:$M$504))*VLOOKUP(B8,'Schritt 2b Stromverbr. Kat. 1-4'!$B$10:$M$504,12,FALSE),"")</f>
        <v/>
      </c>
      <c r="K8" s="133" t="str">
        <f>IFERROR(IF(B8&lt;&gt;"",VLOOKUP(B8,'Schritt 2b Stromverbr. Kat. 1-4'!$B$10:$N$504,13,FALSE),""),"")</f>
        <v/>
      </c>
      <c r="L8" s="39" t="str">
        <f>IFERROR(IF(B8&lt;&gt;"",VLOOKUP(B8,'Schritt 2b Stromverbr. Kat. 1-4'!$B$10:$O$504,14,FALSE),""),"")</f>
        <v/>
      </c>
      <c r="M8" s="147"/>
      <c r="N8" s="61"/>
      <c r="O8" s="64"/>
      <c r="P8" s="113" t="str">
        <f t="shared" si="0"/>
        <v/>
      </c>
      <c r="Q8" s="151" t="str">
        <f t="shared" si="1"/>
        <v/>
      </c>
      <c r="R8" s="133" t="str">
        <f>IF(P8="","",((P8*1000)/IF(AND('Schritt 2a Wärmeverbr. Kat. 1-4'!D13&lt;&gt;"Bad - Freibad &lt; 1000 m2 Beckenfläche",'Schritt 2a Wärmeverbr. Kat. 1-4'!D13&lt;&gt;"Bad - Freibad 1000-2000 m2 Beckenfläche",'Schritt 2a Wärmeverbr. Kat. 1-4'!D13&lt;&gt;"Bad - Freibad &gt;2000 m2 Beckenfläche"),'Schritt 2a Wärmeverbr. Kat. 1-4'!F13,'Schritt 2a Wärmeverbr. Kat. 1-4'!G13)))</f>
        <v/>
      </c>
      <c r="S8" s="140" t="str">
        <f>IFERROR(IF(OR(R8="",'Schritt 2a Wärmeverbr. Kat. 1-4'!D13=""),"",R8/VLOOKUP('Schritt 2a Wärmeverbr. Kat. 1-4'!D13,Gebäudekat.!$C$6:$J$72,7,FALSE)-1),"k.A")</f>
        <v/>
      </c>
      <c r="T8" s="400" t="s">
        <v>138</v>
      </c>
      <c r="U8" t="str">
        <f>IFERROR(VLOOKUP(C8,Gebäudekat.!$C$6:$G$72,5,FALSE),"")</f>
        <v/>
      </c>
    </row>
    <row r="9" spans="1:21" x14ac:dyDescent="0.25">
      <c r="A9" s="23" t="str">
        <f>IF(B9="","",INDEX('Schritt 2a Wärmeverbr. Kat. 1-4'!$A14:$C$504,MATCH(B9,'Schritt 2a Wärmeverbr. Kat. 1-4'!$C14:$C$504,0),1))</f>
        <v/>
      </c>
      <c r="B9" s="40" t="str">
        <f>IF(AND('Schritt 2a Wärmeverbr. Kat. 1-4'!C14&lt;&gt;"",OR('Schritt 2a Wärmeverbr. Kat. 1-4'!R14=1,'Schritt 2a Wärmeverbr. Kat. 1-4'!R14=2,'Schritt 2a Wärmeverbr. Kat. 1-4'!R14&lt;&gt;4)),'Schritt 2a Wärmeverbr. Kat. 1-4'!C14,"")</f>
        <v/>
      </c>
      <c r="C9" s="24" t="str">
        <f>IF(B9="","",VLOOKUP(B9,'Schritt 2a Wärmeverbr. Kat. 1-4'!$C$10:$D$504,2,FALSE))</f>
        <v/>
      </c>
      <c r="D9" s="13" t="str">
        <f>IF(AND(B9&lt;&gt;"",'Schritt 2a Wärmeverbr. Kat. 1-4'!H14&lt;&gt;""),VLOOKUP('Schritt 4 - Priorisierung'!B9,'Schritt 2a Wärmeverbr. Kat. 1-4'!$C$10:$H$504,6,FALSE),"")</f>
        <v/>
      </c>
      <c r="E9" s="114" t="str">
        <f>IF(AND(B9&lt;&gt;"",'Schritt 2a Wärmeverbr. Kat. 1-4'!N14&lt;&gt;""),VLOOKUP('Schritt 4 - Priorisierung'!B9,'Schritt 2a Wärmeverbr. Kat. 1-4'!$C$10:$N$504,12,FALSE),"")</f>
        <v/>
      </c>
      <c r="F9" s="38" t="str">
        <f>IF(AND(B9&lt;&gt;"",'Schritt 2a Wärmeverbr. Kat. 1-4'!O14&lt;&gt;""),VLOOKUP(B9,'Schritt 2a Wärmeverbr. Kat. 1-4'!C14:O508,13,FALSE),"")</f>
        <v/>
      </c>
      <c r="G9" s="134" t="str">
        <f>IF(AND(B9&lt;&gt;"",'Schritt 2a Wärmeverbr. Kat. 1-4'!P14&lt;&gt;""),VLOOKUP(B9,'Schritt 2a Wärmeverbr. Kat. 1-4'!$C$10:$P$504,14,FALSE),"")</f>
        <v/>
      </c>
      <c r="H9" s="39" t="str">
        <f>IF(AND(B9&lt;&gt;"",'Schritt 2a Wärmeverbr. Kat. 1-4'!Q14&lt;&gt;""),VLOOKUP(B9,'Schritt 2a Wärmeverbr. Kat. 1-4'!$C$10:$Q$504,15,FALSE),"")</f>
        <v/>
      </c>
      <c r="I9" s="142" t="str">
        <f>IF(AND(B9&lt;&gt;"",'Schritt 2b Stromverbr. Kat. 1-4'!M14&lt;&gt;""),VLOOKUP(B9,'Schritt 2b Stromverbr. Kat. 1-4'!$B$10:$M$504,12,FALSE),"")</f>
        <v/>
      </c>
      <c r="J9" s="38" t="str">
        <f>IF(AND(B9&lt;&gt;"",'Schritt 2b Stromverbr. Kat. 1-4'!M14&lt;&gt;""),(1/SUM('Schritt 2b Stromverbr. Kat. 1-4'!$M$10:$M$504))*VLOOKUP(B9,'Schritt 2b Stromverbr. Kat. 1-4'!$B$10:$M$504,12,FALSE),"")</f>
        <v/>
      </c>
      <c r="K9" s="133" t="str">
        <f>IFERROR(IF(B9&lt;&gt;"",VLOOKUP(B9,'Schritt 2b Stromverbr. Kat. 1-4'!$B$10:$N$504,13,FALSE),""),"")</f>
        <v/>
      </c>
      <c r="L9" s="39" t="str">
        <f>IFERROR(IF(B9&lt;&gt;"",VLOOKUP(B9,'Schritt 2b Stromverbr. Kat. 1-4'!$B$10:$O$504,14,FALSE),""),"")</f>
        <v/>
      </c>
      <c r="M9" s="147"/>
      <c r="N9" s="61"/>
      <c r="O9" s="64"/>
      <c r="P9" s="113" t="str">
        <f t="shared" si="0"/>
        <v/>
      </c>
      <c r="Q9" s="151" t="str">
        <f t="shared" si="1"/>
        <v/>
      </c>
      <c r="R9" s="133" t="str">
        <f>IF(P9="","",((P9*1000)/IF(AND('Schritt 2a Wärmeverbr. Kat. 1-4'!D14&lt;&gt;"Bad - Freibad &lt; 1000 m2 Beckenfläche",'Schritt 2a Wärmeverbr. Kat. 1-4'!D14&lt;&gt;"Bad - Freibad 1000-2000 m2 Beckenfläche",'Schritt 2a Wärmeverbr. Kat. 1-4'!D14&lt;&gt;"Bad - Freibad &gt;2000 m2 Beckenfläche"),'Schritt 2a Wärmeverbr. Kat. 1-4'!F14,'Schritt 2a Wärmeverbr. Kat. 1-4'!G14)))</f>
        <v/>
      </c>
      <c r="S9" s="140" t="str">
        <f>IFERROR(IF(OR(R9="",'Schritt 2a Wärmeverbr. Kat. 1-4'!D14=""),"",R9/VLOOKUP('Schritt 2a Wärmeverbr. Kat. 1-4'!D14,Gebäudekat.!$C$6:$J$72,7,FALSE)-1),"k.A")</f>
        <v/>
      </c>
      <c r="T9" s="400" t="s">
        <v>138</v>
      </c>
      <c r="U9" t="str">
        <f>IFERROR(VLOOKUP(C9,Gebäudekat.!$C$6:$G$72,5,FALSE),"")</f>
        <v/>
      </c>
    </row>
    <row r="10" spans="1:21" x14ac:dyDescent="0.25">
      <c r="A10" s="23" t="str">
        <f>IF(B10="","",INDEX('Schritt 2a Wärmeverbr. Kat. 1-4'!$A15:$C$504,MATCH(B10,'Schritt 2a Wärmeverbr. Kat. 1-4'!$C15:$C$504,0),1))</f>
        <v/>
      </c>
      <c r="B10" s="40" t="str">
        <f>IF(AND('Schritt 2a Wärmeverbr. Kat. 1-4'!C15&lt;&gt;"",OR('Schritt 2a Wärmeverbr. Kat. 1-4'!R15=1,'Schritt 2a Wärmeverbr. Kat. 1-4'!R15=2,'Schritt 2a Wärmeverbr. Kat. 1-4'!R15&lt;&gt;4)),'Schritt 2a Wärmeverbr. Kat. 1-4'!C15,"")</f>
        <v/>
      </c>
      <c r="C10" s="24" t="str">
        <f>IF(B10="","",VLOOKUP(B10,'Schritt 2a Wärmeverbr. Kat. 1-4'!$C$10:$D$504,2,FALSE))</f>
        <v/>
      </c>
      <c r="D10" s="13" t="str">
        <f>IF(AND(B10&lt;&gt;"",'Schritt 2a Wärmeverbr. Kat. 1-4'!H15&lt;&gt;""),VLOOKUP('Schritt 4 - Priorisierung'!B10,'Schritt 2a Wärmeverbr. Kat. 1-4'!$C$10:$H$504,6,FALSE),"")</f>
        <v/>
      </c>
      <c r="E10" s="114" t="str">
        <f>IF(AND(B10&lt;&gt;"",'Schritt 2a Wärmeverbr. Kat. 1-4'!N15&lt;&gt;""),VLOOKUP('Schritt 4 - Priorisierung'!B10,'Schritt 2a Wärmeverbr. Kat. 1-4'!$C$10:$N$504,12,FALSE),"")</f>
        <v/>
      </c>
      <c r="F10" s="38" t="str">
        <f>IF(AND(B10&lt;&gt;"",'Schritt 2a Wärmeverbr. Kat. 1-4'!O15&lt;&gt;""),VLOOKUP(B10,'Schritt 2a Wärmeverbr. Kat. 1-4'!C15:O509,13,FALSE),"")</f>
        <v/>
      </c>
      <c r="G10" s="134" t="str">
        <f>IF(AND(B10&lt;&gt;"",'Schritt 2a Wärmeverbr. Kat. 1-4'!P15&lt;&gt;""),VLOOKUP(B10,'Schritt 2a Wärmeverbr. Kat. 1-4'!$C$10:$P$504,14,FALSE),"")</f>
        <v/>
      </c>
      <c r="H10" s="39" t="str">
        <f>IF(AND(B10&lt;&gt;"",'Schritt 2a Wärmeverbr. Kat. 1-4'!Q15&lt;&gt;""),VLOOKUP(B10,'Schritt 2a Wärmeverbr. Kat. 1-4'!$C$10:$Q$504,15,FALSE),"")</f>
        <v/>
      </c>
      <c r="I10" s="142" t="str">
        <f>IF(AND(B10&lt;&gt;"",'Schritt 2b Stromverbr. Kat. 1-4'!M15&lt;&gt;""),VLOOKUP(B10,'Schritt 2b Stromverbr. Kat. 1-4'!$B$10:$M$504,12,FALSE),"")</f>
        <v/>
      </c>
      <c r="J10" s="38" t="str">
        <f>IF(AND(B10&lt;&gt;"",'Schritt 2b Stromverbr. Kat. 1-4'!M15&lt;&gt;""),(1/SUM('Schritt 2b Stromverbr. Kat. 1-4'!$M$10:$M$504))*VLOOKUP(B10,'Schritt 2b Stromverbr. Kat. 1-4'!$B$10:$M$504,12,FALSE),"")</f>
        <v/>
      </c>
      <c r="K10" s="133" t="str">
        <f>IFERROR(IF(B10&lt;&gt;"",VLOOKUP(B10,'Schritt 2b Stromverbr. Kat. 1-4'!$B$10:$N$504,13,FALSE),""),"")</f>
        <v/>
      </c>
      <c r="L10" s="39" t="str">
        <f>IFERROR(IF(B10&lt;&gt;"",VLOOKUP(B10,'Schritt 2b Stromverbr. Kat. 1-4'!$B$10:$O$504,14,FALSE),""),"")</f>
        <v/>
      </c>
      <c r="M10" s="147"/>
      <c r="N10" s="61"/>
      <c r="O10" s="64"/>
      <c r="P10" s="113" t="str">
        <f t="shared" si="0"/>
        <v/>
      </c>
      <c r="Q10" s="151" t="str">
        <f t="shared" si="1"/>
        <v/>
      </c>
      <c r="R10" s="133" t="str">
        <f>IF(P10="","",((P10*1000)/IF(AND('Schritt 2a Wärmeverbr. Kat. 1-4'!D15&lt;&gt;"Bad - Freibad &lt; 1000 m2 Beckenfläche",'Schritt 2a Wärmeverbr. Kat. 1-4'!D15&lt;&gt;"Bad - Freibad 1000-2000 m2 Beckenfläche",'Schritt 2a Wärmeverbr. Kat. 1-4'!D15&lt;&gt;"Bad - Freibad &gt;2000 m2 Beckenfläche"),'Schritt 2a Wärmeverbr. Kat. 1-4'!F15,'Schritt 2a Wärmeverbr. Kat. 1-4'!G15)))</f>
        <v/>
      </c>
      <c r="S10" s="140" t="str">
        <f>IFERROR(IF(OR(R10="",'Schritt 2a Wärmeverbr. Kat. 1-4'!D15=""),"",R10/VLOOKUP('Schritt 2a Wärmeverbr. Kat. 1-4'!D15,Gebäudekat.!$C$6:$J$72,7,FALSE)-1),"k.A")</f>
        <v/>
      </c>
      <c r="T10" s="400" t="s">
        <v>138</v>
      </c>
      <c r="U10" t="str">
        <f>IFERROR(VLOOKUP(C10,Gebäudekat.!$C$6:$G$72,5,FALSE),"")</f>
        <v/>
      </c>
    </row>
    <row r="11" spans="1:21" x14ac:dyDescent="0.25">
      <c r="A11" s="23" t="str">
        <f>IF(B11="","",INDEX('Schritt 2a Wärmeverbr. Kat. 1-4'!$A16:$C$504,MATCH(B11,'Schritt 2a Wärmeverbr. Kat. 1-4'!$C16:$C$504,0),1))</f>
        <v/>
      </c>
      <c r="B11" s="40" t="str">
        <f>IF(AND('Schritt 2a Wärmeverbr. Kat. 1-4'!C16&lt;&gt;"",OR('Schritt 2a Wärmeverbr. Kat. 1-4'!R16=1,'Schritt 2a Wärmeverbr. Kat. 1-4'!R16=2,'Schritt 2a Wärmeverbr. Kat. 1-4'!R16&lt;&gt;4)),'Schritt 2a Wärmeverbr. Kat. 1-4'!C16,"")</f>
        <v/>
      </c>
      <c r="C11" s="24" t="str">
        <f>IF(B11="","",VLOOKUP(B11,'Schritt 2a Wärmeverbr. Kat. 1-4'!$C$10:$D$504,2,FALSE))</f>
        <v/>
      </c>
      <c r="D11" s="13" t="str">
        <f>IF(AND(B11&lt;&gt;"",'Schritt 2a Wärmeverbr. Kat. 1-4'!H16&lt;&gt;""),VLOOKUP('Schritt 4 - Priorisierung'!B11,'Schritt 2a Wärmeverbr. Kat. 1-4'!$C$10:$H$504,6,FALSE),"")</f>
        <v/>
      </c>
      <c r="E11" s="114" t="str">
        <f>IF(AND(B11&lt;&gt;"",'Schritt 2a Wärmeverbr. Kat. 1-4'!N16&lt;&gt;""),VLOOKUP('Schritt 4 - Priorisierung'!B11,'Schritt 2a Wärmeverbr. Kat. 1-4'!$C$10:$N$504,12,FALSE),"")</f>
        <v/>
      </c>
      <c r="F11" s="38" t="str">
        <f>IF(AND(B11&lt;&gt;"",'Schritt 2a Wärmeverbr. Kat. 1-4'!O16&lt;&gt;""),VLOOKUP(B11,'Schritt 2a Wärmeverbr. Kat. 1-4'!C16:O510,13,FALSE),"")</f>
        <v/>
      </c>
      <c r="G11" s="134" t="str">
        <f>IF(AND(B11&lt;&gt;"",'Schritt 2a Wärmeverbr. Kat. 1-4'!P16&lt;&gt;""),VLOOKUP(B11,'Schritt 2a Wärmeverbr. Kat. 1-4'!$C$10:$P$504,14,FALSE),"")</f>
        <v/>
      </c>
      <c r="H11" s="39" t="str">
        <f>IF(AND(B11&lt;&gt;"",'Schritt 2a Wärmeverbr. Kat. 1-4'!Q16&lt;&gt;""),VLOOKUP(B11,'Schritt 2a Wärmeverbr. Kat. 1-4'!$C$10:$Q$504,15,FALSE),"")</f>
        <v/>
      </c>
      <c r="I11" s="142" t="str">
        <f>IF(AND(B11&lt;&gt;"",'Schritt 2b Stromverbr. Kat. 1-4'!M16&lt;&gt;""),VLOOKUP(B11,'Schritt 2b Stromverbr. Kat. 1-4'!$B$10:$M$504,12,FALSE),"")</f>
        <v/>
      </c>
      <c r="J11" s="38" t="str">
        <f>IF(AND(B11&lt;&gt;"",'Schritt 2b Stromverbr. Kat. 1-4'!M16&lt;&gt;""),(1/SUM('Schritt 2b Stromverbr. Kat. 1-4'!$M$10:$M$504))*VLOOKUP(B11,'Schritt 2b Stromverbr. Kat. 1-4'!$B$10:$M$504,12,FALSE),"")</f>
        <v/>
      </c>
      <c r="K11" s="133" t="str">
        <f>IFERROR(IF(B11&lt;&gt;"",VLOOKUP(B11,'Schritt 2b Stromverbr. Kat. 1-4'!$B$10:$N$504,13,FALSE),""),"")</f>
        <v/>
      </c>
      <c r="L11" s="39" t="str">
        <f>IFERROR(IF(B11&lt;&gt;"",VLOOKUP(B11,'Schritt 2b Stromverbr. Kat. 1-4'!$B$10:$O$504,14,FALSE),""),"")</f>
        <v/>
      </c>
      <c r="M11" s="147"/>
      <c r="N11" s="61"/>
      <c r="O11" s="64"/>
      <c r="P11" s="113" t="str">
        <f t="shared" si="0"/>
        <v/>
      </c>
      <c r="Q11" s="151" t="str">
        <f t="shared" si="1"/>
        <v/>
      </c>
      <c r="R11" s="133" t="str">
        <f>IF(P11="","",((P11*1000)/IF(AND('Schritt 2a Wärmeverbr. Kat. 1-4'!D16&lt;&gt;"Bad - Freibad &lt; 1000 m2 Beckenfläche",'Schritt 2a Wärmeverbr. Kat. 1-4'!D16&lt;&gt;"Bad - Freibad 1000-2000 m2 Beckenfläche",'Schritt 2a Wärmeverbr. Kat. 1-4'!D16&lt;&gt;"Bad - Freibad &gt;2000 m2 Beckenfläche"),'Schritt 2a Wärmeverbr. Kat. 1-4'!F16,'Schritt 2a Wärmeverbr. Kat. 1-4'!G16)))</f>
        <v/>
      </c>
      <c r="S11" s="140" t="str">
        <f>IFERROR(IF(OR(R11="",'Schritt 2a Wärmeverbr. Kat. 1-4'!D16=""),"",R11/VLOOKUP('Schritt 2a Wärmeverbr. Kat. 1-4'!D16,Gebäudekat.!$C$6:$J$72,7,FALSE)-1),"k.A")</f>
        <v/>
      </c>
      <c r="T11" s="400" t="s">
        <v>138</v>
      </c>
      <c r="U11" t="str">
        <f>IFERROR(VLOOKUP(C11,Gebäudekat.!$C$6:$G$72,5,FALSE),"")</f>
        <v/>
      </c>
    </row>
    <row r="12" spans="1:21" x14ac:dyDescent="0.25">
      <c r="A12" s="23" t="str">
        <f>IF(B12="","",INDEX('Schritt 2a Wärmeverbr. Kat. 1-4'!$A17:$C$504,MATCH(B12,'Schritt 2a Wärmeverbr. Kat. 1-4'!$C17:$C$504,0),1))</f>
        <v/>
      </c>
      <c r="B12" s="40" t="str">
        <f>IF(AND('Schritt 2a Wärmeverbr. Kat. 1-4'!C17&lt;&gt;"",OR('Schritt 2a Wärmeverbr. Kat. 1-4'!R17=1,'Schritt 2a Wärmeverbr. Kat. 1-4'!R17=2,'Schritt 2a Wärmeverbr. Kat. 1-4'!R17&lt;&gt;4)),'Schritt 2a Wärmeverbr. Kat. 1-4'!C17,"")</f>
        <v/>
      </c>
      <c r="C12" s="24" t="str">
        <f>IF(B12="","",VLOOKUP(B12,'Schritt 2a Wärmeverbr. Kat. 1-4'!$C$10:$D$504,2,FALSE))</f>
        <v/>
      </c>
      <c r="D12" s="13" t="str">
        <f>IF(AND(B12&lt;&gt;"",'Schritt 2a Wärmeverbr. Kat. 1-4'!H17&lt;&gt;""),VLOOKUP('Schritt 4 - Priorisierung'!B12,'Schritt 2a Wärmeverbr. Kat. 1-4'!$C$10:$H$504,6,FALSE),"")</f>
        <v/>
      </c>
      <c r="E12" s="114" t="str">
        <f>IF(AND(B12&lt;&gt;"",'Schritt 2a Wärmeverbr. Kat. 1-4'!N17&lt;&gt;""),VLOOKUP('Schritt 4 - Priorisierung'!B12,'Schritt 2a Wärmeverbr. Kat. 1-4'!$C$10:$N$504,12,FALSE),"")</f>
        <v/>
      </c>
      <c r="F12" s="38" t="str">
        <f>IF(AND(B12&lt;&gt;"",'Schritt 2a Wärmeverbr. Kat. 1-4'!O17&lt;&gt;""),VLOOKUP(B12,'Schritt 2a Wärmeverbr. Kat. 1-4'!C17:O511,13,FALSE),"")</f>
        <v/>
      </c>
      <c r="G12" s="134" t="str">
        <f>IF(AND(B12&lt;&gt;"",'Schritt 2a Wärmeverbr. Kat. 1-4'!P17&lt;&gt;""),VLOOKUP(B12,'Schritt 2a Wärmeverbr. Kat. 1-4'!$C$10:$P$504,14,FALSE),"")</f>
        <v/>
      </c>
      <c r="H12" s="39" t="str">
        <f>IF(AND(B12&lt;&gt;"",'Schritt 2a Wärmeverbr. Kat. 1-4'!Q17&lt;&gt;""),VLOOKUP(B12,'Schritt 2a Wärmeverbr. Kat. 1-4'!$C$10:$Q$504,15,FALSE),"")</f>
        <v/>
      </c>
      <c r="I12" s="142" t="str">
        <f>IF(AND(B12&lt;&gt;"",'Schritt 2b Stromverbr. Kat. 1-4'!M17&lt;&gt;""),VLOOKUP(B12,'Schritt 2b Stromverbr. Kat. 1-4'!$B$10:$M$504,12,FALSE),"")</f>
        <v/>
      </c>
      <c r="J12" s="38" t="str">
        <f>IF(AND(B12&lt;&gt;"",'Schritt 2b Stromverbr. Kat. 1-4'!M17&lt;&gt;""),(1/SUM('Schritt 2b Stromverbr. Kat. 1-4'!$M$10:$M$504))*VLOOKUP(B12,'Schritt 2b Stromverbr. Kat. 1-4'!$B$10:$M$504,12,FALSE),"")</f>
        <v/>
      </c>
      <c r="K12" s="133" t="str">
        <f>IFERROR(IF(B12&lt;&gt;"",VLOOKUP(B12,'Schritt 2b Stromverbr. Kat. 1-4'!$B$10:$N$504,13,FALSE),""),"")</f>
        <v/>
      </c>
      <c r="L12" s="39" t="str">
        <f>IFERROR(IF(B12&lt;&gt;"",VLOOKUP(B12,'Schritt 2b Stromverbr. Kat. 1-4'!$B$10:$O$504,14,FALSE),""),"")</f>
        <v/>
      </c>
      <c r="M12" s="147"/>
      <c r="N12" s="61"/>
      <c r="O12" s="64"/>
      <c r="P12" s="113" t="str">
        <f t="shared" si="0"/>
        <v/>
      </c>
      <c r="Q12" s="151" t="str">
        <f t="shared" si="1"/>
        <v/>
      </c>
      <c r="R12" s="133" t="str">
        <f>IF(P12="","",((P12*1000)/IF(AND('Schritt 2a Wärmeverbr. Kat. 1-4'!D17&lt;&gt;"Bad - Freibad &lt; 1000 m2 Beckenfläche",'Schritt 2a Wärmeverbr. Kat. 1-4'!D17&lt;&gt;"Bad - Freibad 1000-2000 m2 Beckenfläche",'Schritt 2a Wärmeverbr. Kat. 1-4'!D17&lt;&gt;"Bad - Freibad &gt;2000 m2 Beckenfläche"),'Schritt 2a Wärmeverbr. Kat. 1-4'!F17,'Schritt 2a Wärmeverbr. Kat. 1-4'!G17)))</f>
        <v/>
      </c>
      <c r="S12" s="140" t="str">
        <f>IFERROR(IF(OR(R12="",'Schritt 2a Wärmeverbr. Kat. 1-4'!D17=""),"",R12/VLOOKUP('Schritt 2a Wärmeverbr. Kat. 1-4'!D17,Gebäudekat.!$C$6:$J$72,7,FALSE)-1),"k.A")</f>
        <v/>
      </c>
      <c r="T12" s="400" t="s">
        <v>138</v>
      </c>
      <c r="U12" t="str">
        <f>IFERROR(VLOOKUP(C12,Gebäudekat.!$C$6:$G$72,5,FALSE),"")</f>
        <v/>
      </c>
    </row>
    <row r="13" spans="1:21" x14ac:dyDescent="0.25">
      <c r="A13" s="23" t="str">
        <f>IF(B13="","",INDEX('Schritt 2a Wärmeverbr. Kat. 1-4'!$A18:$C$504,MATCH(B13,'Schritt 2a Wärmeverbr. Kat. 1-4'!$C18:$C$504,0),1))</f>
        <v/>
      </c>
      <c r="B13" s="40" t="str">
        <f>IF(AND('Schritt 2a Wärmeverbr. Kat. 1-4'!C18&lt;&gt;"",OR('Schritt 2a Wärmeverbr. Kat. 1-4'!R18=1,'Schritt 2a Wärmeverbr. Kat. 1-4'!R18=2,'Schritt 2a Wärmeverbr. Kat. 1-4'!R18&lt;&gt;4)),'Schritt 2a Wärmeverbr. Kat. 1-4'!C18,"")</f>
        <v/>
      </c>
      <c r="C13" s="24" t="str">
        <f>IF(B13="","",VLOOKUP(B13,'Schritt 2a Wärmeverbr. Kat. 1-4'!$C$10:$D$504,2,FALSE))</f>
        <v/>
      </c>
      <c r="D13" s="13" t="str">
        <f>IF(AND(B13&lt;&gt;"",'Schritt 2a Wärmeverbr. Kat. 1-4'!H18&lt;&gt;""),VLOOKUP('Schritt 4 - Priorisierung'!B13,'Schritt 2a Wärmeverbr. Kat. 1-4'!$C$10:$H$504,6,FALSE),"")</f>
        <v/>
      </c>
      <c r="E13" s="114" t="str">
        <f>IF(AND(B13&lt;&gt;"",'Schritt 2a Wärmeverbr. Kat. 1-4'!N18&lt;&gt;""),VLOOKUP('Schritt 4 - Priorisierung'!B13,'Schritt 2a Wärmeverbr. Kat. 1-4'!$C$10:$N$504,12,FALSE),"")</f>
        <v/>
      </c>
      <c r="F13" s="38" t="str">
        <f>IF(AND(B13&lt;&gt;"",'Schritt 2a Wärmeverbr. Kat. 1-4'!O18&lt;&gt;""),VLOOKUP(B13,'Schritt 2a Wärmeverbr. Kat. 1-4'!C18:O512,13,FALSE),"")</f>
        <v/>
      </c>
      <c r="G13" s="134" t="str">
        <f>IF(AND(B13&lt;&gt;"",'Schritt 2a Wärmeverbr. Kat. 1-4'!P18&lt;&gt;""),VLOOKUP(B13,'Schritt 2a Wärmeverbr. Kat. 1-4'!$C$10:$P$504,14,FALSE),"")</f>
        <v/>
      </c>
      <c r="H13" s="39" t="str">
        <f>IF(AND(B13&lt;&gt;"",'Schritt 2a Wärmeverbr. Kat. 1-4'!Q18&lt;&gt;""),VLOOKUP(B13,'Schritt 2a Wärmeverbr. Kat. 1-4'!$C$10:$Q$504,15,FALSE),"")</f>
        <v/>
      </c>
      <c r="I13" s="142" t="str">
        <f>IF(AND(B13&lt;&gt;"",'Schritt 2b Stromverbr. Kat. 1-4'!M18&lt;&gt;""),VLOOKUP(B13,'Schritt 2b Stromverbr. Kat. 1-4'!$B$10:$M$504,12,FALSE),"")</f>
        <v/>
      </c>
      <c r="J13" s="38" t="str">
        <f>IF(AND(B13&lt;&gt;"",'Schritt 2b Stromverbr. Kat. 1-4'!M18&lt;&gt;""),(1/SUM('Schritt 2b Stromverbr. Kat. 1-4'!$M$10:$M$504))*VLOOKUP(B13,'Schritt 2b Stromverbr. Kat. 1-4'!$B$10:$M$504,12,FALSE),"")</f>
        <v/>
      </c>
      <c r="K13" s="133" t="str">
        <f>IFERROR(IF(B13&lt;&gt;"",VLOOKUP(B13,'Schritt 2b Stromverbr. Kat. 1-4'!$B$10:$N$504,13,FALSE),""),"")</f>
        <v/>
      </c>
      <c r="L13" s="39" t="str">
        <f>IFERROR(IF(B13&lt;&gt;"",VLOOKUP(B13,'Schritt 2b Stromverbr. Kat. 1-4'!$B$10:$O$504,14,FALSE),""),"")</f>
        <v/>
      </c>
      <c r="M13" s="147"/>
      <c r="N13" s="61"/>
      <c r="O13" s="64"/>
      <c r="P13" s="113" t="str">
        <f t="shared" si="0"/>
        <v/>
      </c>
      <c r="Q13" s="151" t="str">
        <f t="shared" si="1"/>
        <v/>
      </c>
      <c r="R13" s="133" t="str">
        <f>IF(P13="","",((P13*1000)/IF(AND('Schritt 2a Wärmeverbr. Kat. 1-4'!D18&lt;&gt;"Bad - Freibad &lt; 1000 m2 Beckenfläche",'Schritt 2a Wärmeverbr. Kat. 1-4'!D18&lt;&gt;"Bad - Freibad 1000-2000 m2 Beckenfläche",'Schritt 2a Wärmeverbr. Kat. 1-4'!D18&lt;&gt;"Bad - Freibad &gt;2000 m2 Beckenfläche"),'Schritt 2a Wärmeverbr. Kat. 1-4'!F18,'Schritt 2a Wärmeverbr. Kat. 1-4'!G18)))</f>
        <v/>
      </c>
      <c r="S13" s="140" t="str">
        <f>IFERROR(IF(OR(R13="",'Schritt 2a Wärmeverbr. Kat. 1-4'!D18=""),"",R13/VLOOKUP('Schritt 2a Wärmeverbr. Kat. 1-4'!D18,Gebäudekat.!$C$6:$J$72,7,FALSE)-1),"k.A")</f>
        <v/>
      </c>
      <c r="T13" s="400" t="s">
        <v>138</v>
      </c>
      <c r="U13" t="str">
        <f>IFERROR(VLOOKUP(C13,Gebäudekat.!$C$6:$G$72,5,FALSE),"")</f>
        <v/>
      </c>
    </row>
    <row r="14" spans="1:21" x14ac:dyDescent="0.25">
      <c r="A14" s="23" t="str">
        <f>IF(B14="","",INDEX('Schritt 2a Wärmeverbr. Kat. 1-4'!$A19:$C$504,MATCH(B14,'Schritt 2a Wärmeverbr. Kat. 1-4'!$C19:$C$504,0),1))</f>
        <v/>
      </c>
      <c r="B14" s="40" t="str">
        <f>IF(AND('Schritt 2a Wärmeverbr. Kat. 1-4'!C19&lt;&gt;"",OR('Schritt 2a Wärmeverbr. Kat. 1-4'!R19=1,'Schritt 2a Wärmeverbr. Kat. 1-4'!R19=2,'Schritt 2a Wärmeverbr. Kat. 1-4'!R19&lt;&gt;4)),'Schritt 2a Wärmeverbr. Kat. 1-4'!C19,"")</f>
        <v/>
      </c>
      <c r="C14" s="24" t="str">
        <f>IF(B14="","",VLOOKUP(B14,'Schritt 2a Wärmeverbr. Kat. 1-4'!$C$10:$D$504,2,FALSE))</f>
        <v/>
      </c>
      <c r="D14" s="13" t="str">
        <f>IF(AND(B14&lt;&gt;"",'Schritt 2a Wärmeverbr. Kat. 1-4'!H19&lt;&gt;""),VLOOKUP('Schritt 4 - Priorisierung'!B14,'Schritt 2a Wärmeverbr. Kat. 1-4'!$C$10:$H$504,6,FALSE),"")</f>
        <v/>
      </c>
      <c r="E14" s="114" t="str">
        <f>IF(AND(B14&lt;&gt;"",'Schritt 2a Wärmeverbr. Kat. 1-4'!N19&lt;&gt;""),VLOOKUP('Schritt 4 - Priorisierung'!B14,'Schritt 2a Wärmeverbr. Kat. 1-4'!$C$10:$N$504,12,FALSE),"")</f>
        <v/>
      </c>
      <c r="F14" s="38" t="str">
        <f>IF(AND(B14&lt;&gt;"",'Schritt 2a Wärmeverbr. Kat. 1-4'!O19&lt;&gt;""),VLOOKUP(B14,'Schritt 2a Wärmeverbr. Kat. 1-4'!C19:O513,13,FALSE),"")</f>
        <v/>
      </c>
      <c r="G14" s="134" t="str">
        <f>IF(AND(B14&lt;&gt;"",'Schritt 2a Wärmeverbr. Kat. 1-4'!P19&lt;&gt;""),VLOOKUP(B14,'Schritt 2a Wärmeverbr. Kat. 1-4'!$C$10:$P$504,14,FALSE),"")</f>
        <v/>
      </c>
      <c r="H14" s="39" t="str">
        <f>IF(AND(B14&lt;&gt;"",'Schritt 2a Wärmeverbr. Kat. 1-4'!Q19&lt;&gt;""),VLOOKUP(B14,'Schritt 2a Wärmeverbr. Kat. 1-4'!$C$10:$Q$504,15,FALSE),"")</f>
        <v/>
      </c>
      <c r="I14" s="142" t="str">
        <f>IF(AND(B14&lt;&gt;"",'Schritt 2b Stromverbr. Kat. 1-4'!M19&lt;&gt;""),VLOOKUP(B14,'Schritt 2b Stromverbr. Kat. 1-4'!$B$10:$M$504,12,FALSE),"")</f>
        <v/>
      </c>
      <c r="J14" s="38" t="str">
        <f>IF(AND(B14&lt;&gt;"",'Schritt 2b Stromverbr. Kat. 1-4'!M19&lt;&gt;""),(1/SUM('Schritt 2b Stromverbr. Kat. 1-4'!$M$10:$M$504))*VLOOKUP(B14,'Schritt 2b Stromverbr. Kat. 1-4'!$B$10:$M$504,12,FALSE),"")</f>
        <v/>
      </c>
      <c r="K14" s="133" t="str">
        <f>IFERROR(IF(B14&lt;&gt;"",VLOOKUP(B14,'Schritt 2b Stromverbr. Kat. 1-4'!$B$10:$N$504,13,FALSE),""),"")</f>
        <v/>
      </c>
      <c r="L14" s="39" t="str">
        <f>IFERROR(IF(B14&lt;&gt;"",VLOOKUP(B14,'Schritt 2b Stromverbr. Kat. 1-4'!$B$10:$O$504,14,FALSE),""),"")</f>
        <v/>
      </c>
      <c r="M14" s="147"/>
      <c r="N14" s="61"/>
      <c r="O14" s="64"/>
      <c r="P14" s="113" t="str">
        <f t="shared" si="0"/>
        <v/>
      </c>
      <c r="Q14" s="151" t="str">
        <f t="shared" si="1"/>
        <v/>
      </c>
      <c r="R14" s="133" t="str">
        <f>IF(P14="","",((P14*1000)/IF(AND('Schritt 2a Wärmeverbr. Kat. 1-4'!D19&lt;&gt;"Bad - Freibad &lt; 1000 m2 Beckenfläche",'Schritt 2a Wärmeverbr. Kat. 1-4'!D19&lt;&gt;"Bad - Freibad 1000-2000 m2 Beckenfläche",'Schritt 2a Wärmeverbr. Kat. 1-4'!D19&lt;&gt;"Bad - Freibad &gt;2000 m2 Beckenfläche"),'Schritt 2a Wärmeverbr. Kat. 1-4'!F19,'Schritt 2a Wärmeverbr. Kat. 1-4'!G19)))</f>
        <v/>
      </c>
      <c r="S14" s="140" t="str">
        <f>IFERROR(IF(OR(R14="",'Schritt 2a Wärmeverbr. Kat. 1-4'!D19=""),"",R14/VLOOKUP('Schritt 2a Wärmeverbr. Kat. 1-4'!D19,Gebäudekat.!$C$6:$J$72,7,FALSE)-1),"k.A")</f>
        <v/>
      </c>
      <c r="T14" s="400" t="s">
        <v>138</v>
      </c>
      <c r="U14" t="str">
        <f>IFERROR(VLOOKUP(C14,Gebäudekat.!$C$6:$G$72,5,FALSE),"")</f>
        <v/>
      </c>
    </row>
    <row r="15" spans="1:21" x14ac:dyDescent="0.25">
      <c r="A15" s="23" t="str">
        <f>IF(B15="","",INDEX('Schritt 2a Wärmeverbr. Kat. 1-4'!$A20:$C$504,MATCH(B15,'Schritt 2a Wärmeverbr. Kat. 1-4'!$C20:$C$504,0),1))</f>
        <v/>
      </c>
      <c r="B15" s="40" t="str">
        <f>IF(AND('Schritt 2a Wärmeverbr. Kat. 1-4'!C20&lt;&gt;"",OR('Schritt 2a Wärmeverbr. Kat. 1-4'!R20=1,'Schritt 2a Wärmeverbr. Kat. 1-4'!R20=2,'Schritt 2a Wärmeverbr. Kat. 1-4'!R20&lt;&gt;4)),'Schritt 2a Wärmeverbr. Kat. 1-4'!C20,"")</f>
        <v/>
      </c>
      <c r="C15" s="24" t="str">
        <f>IF(B15="","",VLOOKUP(B15,'Schritt 2a Wärmeverbr. Kat. 1-4'!$C$10:$D$504,2,FALSE))</f>
        <v/>
      </c>
      <c r="D15" s="13" t="str">
        <f>IF(AND(B15&lt;&gt;"",'Schritt 2a Wärmeverbr. Kat. 1-4'!H20&lt;&gt;""),VLOOKUP('Schritt 4 - Priorisierung'!B15,'Schritt 2a Wärmeverbr. Kat. 1-4'!$C$10:$H$504,6,FALSE),"")</f>
        <v/>
      </c>
      <c r="E15" s="114" t="str">
        <f>IF(AND(B15&lt;&gt;"",'Schritt 2a Wärmeverbr. Kat. 1-4'!N20&lt;&gt;""),VLOOKUP('Schritt 4 - Priorisierung'!B15,'Schritt 2a Wärmeverbr. Kat. 1-4'!$C$10:$N$504,12,FALSE),"")</f>
        <v/>
      </c>
      <c r="F15" s="38" t="str">
        <f>IF(AND(B15&lt;&gt;"",'Schritt 2a Wärmeverbr. Kat. 1-4'!O20&lt;&gt;""),VLOOKUP(B15,'Schritt 2a Wärmeverbr. Kat. 1-4'!C20:O514,13,FALSE),"")</f>
        <v/>
      </c>
      <c r="G15" s="134" t="str">
        <f>IF(AND(B15&lt;&gt;"",'Schritt 2a Wärmeverbr. Kat. 1-4'!P20&lt;&gt;""),VLOOKUP(B15,'Schritt 2a Wärmeverbr. Kat. 1-4'!$C$10:$P$504,14,FALSE),"")</f>
        <v/>
      </c>
      <c r="H15" s="39" t="str">
        <f>IF(AND(B15&lt;&gt;"",'Schritt 2a Wärmeverbr. Kat. 1-4'!Q20&lt;&gt;""),VLOOKUP(B15,'Schritt 2a Wärmeverbr. Kat. 1-4'!$C$10:$Q$504,15,FALSE),"")</f>
        <v/>
      </c>
      <c r="I15" s="142" t="str">
        <f>IF(AND(B15&lt;&gt;"",'Schritt 2b Stromverbr. Kat. 1-4'!M20&lt;&gt;""),VLOOKUP(B15,'Schritt 2b Stromverbr. Kat. 1-4'!$B$10:$M$504,12,FALSE),"")</f>
        <v/>
      </c>
      <c r="J15" s="38" t="str">
        <f>IF(AND(B15&lt;&gt;"",'Schritt 2b Stromverbr. Kat. 1-4'!M20&lt;&gt;""),(1/SUM('Schritt 2b Stromverbr. Kat. 1-4'!$M$10:$M$504))*VLOOKUP(B15,'Schritt 2b Stromverbr. Kat. 1-4'!$B$10:$M$504,12,FALSE),"")</f>
        <v/>
      </c>
      <c r="K15" s="133" t="str">
        <f>IFERROR(IF(B15&lt;&gt;"",VLOOKUP(B15,'Schritt 2b Stromverbr. Kat. 1-4'!$B$10:$N$504,13,FALSE),""),"")</f>
        <v/>
      </c>
      <c r="L15" s="39" t="str">
        <f>IFERROR(IF(B15&lt;&gt;"",VLOOKUP(B15,'Schritt 2b Stromverbr. Kat. 1-4'!$B$10:$O$504,14,FALSE),""),"")</f>
        <v/>
      </c>
      <c r="M15" s="147"/>
      <c r="N15" s="61"/>
      <c r="O15" s="64"/>
      <c r="P15" s="113" t="str">
        <f t="shared" si="0"/>
        <v/>
      </c>
      <c r="Q15" s="151" t="str">
        <f t="shared" si="1"/>
        <v/>
      </c>
      <c r="R15" s="133" t="str">
        <f>IF(P15="","",((P15*1000)/IF(AND('Schritt 2a Wärmeverbr. Kat. 1-4'!D20&lt;&gt;"Bad - Freibad &lt; 1000 m2 Beckenfläche",'Schritt 2a Wärmeverbr. Kat. 1-4'!D20&lt;&gt;"Bad - Freibad 1000-2000 m2 Beckenfläche",'Schritt 2a Wärmeverbr. Kat. 1-4'!D20&lt;&gt;"Bad - Freibad &gt;2000 m2 Beckenfläche"),'Schritt 2a Wärmeverbr. Kat. 1-4'!F20,'Schritt 2a Wärmeverbr. Kat. 1-4'!G20)))</f>
        <v/>
      </c>
      <c r="S15" s="140" t="str">
        <f>IFERROR(IF(OR(R15="",'Schritt 2a Wärmeverbr. Kat. 1-4'!D20=""),"",R15/VLOOKUP('Schritt 2a Wärmeverbr. Kat. 1-4'!D20,Gebäudekat.!$C$6:$J$72,7,FALSE)-1),"k.A")</f>
        <v/>
      </c>
      <c r="T15" s="400" t="s">
        <v>138</v>
      </c>
      <c r="U15" t="str">
        <f>IFERROR(VLOOKUP(C15,Gebäudekat.!$C$6:$G$72,5,FALSE),"")</f>
        <v/>
      </c>
    </row>
    <row r="16" spans="1:21" x14ac:dyDescent="0.25">
      <c r="A16" s="23" t="str">
        <f>IF(B16="","",INDEX('Schritt 2a Wärmeverbr. Kat. 1-4'!$A21:$C$504,MATCH(B16,'Schritt 2a Wärmeverbr. Kat. 1-4'!$C21:$C$504,0),1))</f>
        <v/>
      </c>
      <c r="B16" s="40" t="str">
        <f>IF(AND('Schritt 2a Wärmeverbr. Kat. 1-4'!C21&lt;&gt;"",OR('Schritt 2a Wärmeverbr. Kat. 1-4'!R21=1,'Schritt 2a Wärmeverbr. Kat. 1-4'!R21=2,'Schritt 2a Wärmeverbr. Kat. 1-4'!R21&lt;&gt;4)),'Schritt 2a Wärmeverbr. Kat. 1-4'!C21,"")</f>
        <v/>
      </c>
      <c r="C16" s="24" t="str">
        <f>IF(B16="","",VLOOKUP(B16,'Schritt 2a Wärmeverbr. Kat. 1-4'!$C$10:$D$504,2,FALSE))</f>
        <v/>
      </c>
      <c r="D16" s="13" t="str">
        <f>IF(AND(B16&lt;&gt;"",'Schritt 2a Wärmeverbr. Kat. 1-4'!H21&lt;&gt;""),VLOOKUP('Schritt 4 - Priorisierung'!B16,'Schritt 2a Wärmeverbr. Kat. 1-4'!$C$10:$H$504,6,FALSE),"")</f>
        <v/>
      </c>
      <c r="E16" s="114" t="str">
        <f>IF(AND(B16&lt;&gt;"",'Schritt 2a Wärmeverbr. Kat. 1-4'!N21&lt;&gt;""),VLOOKUP('Schritt 4 - Priorisierung'!B16,'Schritt 2a Wärmeverbr. Kat. 1-4'!$C$10:$N$504,12,FALSE),"")</f>
        <v/>
      </c>
      <c r="F16" s="38" t="str">
        <f>IF(AND(B16&lt;&gt;"",'Schritt 2a Wärmeverbr. Kat. 1-4'!O21&lt;&gt;""),VLOOKUP(B16,'Schritt 2a Wärmeverbr. Kat. 1-4'!C21:O515,13,FALSE),"")</f>
        <v/>
      </c>
      <c r="G16" s="134" t="str">
        <f>IF(AND(B16&lt;&gt;"",'Schritt 2a Wärmeverbr. Kat. 1-4'!P21&lt;&gt;""),VLOOKUP(B16,'Schritt 2a Wärmeverbr. Kat. 1-4'!$C$10:$P$504,14,FALSE),"")</f>
        <v/>
      </c>
      <c r="H16" s="39" t="str">
        <f>IF(AND(B16&lt;&gt;"",'Schritt 2a Wärmeverbr. Kat. 1-4'!Q21&lt;&gt;""),VLOOKUP(B16,'Schritt 2a Wärmeverbr. Kat. 1-4'!$C$10:$Q$504,15,FALSE),"")</f>
        <v/>
      </c>
      <c r="I16" s="142" t="str">
        <f>IF(AND(B16&lt;&gt;"",'Schritt 2b Stromverbr. Kat. 1-4'!M21&lt;&gt;""),VLOOKUP(B16,'Schritt 2b Stromverbr. Kat. 1-4'!$B$10:$M$504,12,FALSE),"")</f>
        <v/>
      </c>
      <c r="J16" s="38" t="str">
        <f>IF(AND(B16&lt;&gt;"",'Schritt 2b Stromverbr. Kat. 1-4'!M21&lt;&gt;""),(1/SUM('Schritt 2b Stromverbr. Kat. 1-4'!$M$10:$M$504))*VLOOKUP(B16,'Schritt 2b Stromverbr. Kat. 1-4'!$B$10:$M$504,12,FALSE),"")</f>
        <v/>
      </c>
      <c r="K16" s="133" t="str">
        <f>IFERROR(IF(B16&lt;&gt;"",VLOOKUP(B16,'Schritt 2b Stromverbr. Kat. 1-4'!$B$10:$N$504,13,FALSE),""),"")</f>
        <v/>
      </c>
      <c r="L16" s="39" t="str">
        <f>IFERROR(IF(B16&lt;&gt;"",VLOOKUP(B16,'Schritt 2b Stromverbr. Kat. 1-4'!$B$10:$O$504,14,FALSE),""),"")</f>
        <v/>
      </c>
      <c r="M16" s="147"/>
      <c r="N16" s="61"/>
      <c r="O16" s="64"/>
      <c r="P16" s="113" t="str">
        <f t="shared" si="0"/>
        <v/>
      </c>
      <c r="Q16" s="151" t="str">
        <f t="shared" si="1"/>
        <v/>
      </c>
      <c r="R16" s="133" t="str">
        <f>IF(P16="","",((P16*1000)/IF(AND('Schritt 2a Wärmeverbr. Kat. 1-4'!D21&lt;&gt;"Bad - Freibad &lt; 1000 m2 Beckenfläche",'Schritt 2a Wärmeverbr. Kat. 1-4'!D21&lt;&gt;"Bad - Freibad 1000-2000 m2 Beckenfläche",'Schritt 2a Wärmeverbr. Kat. 1-4'!D21&lt;&gt;"Bad - Freibad &gt;2000 m2 Beckenfläche"),'Schritt 2a Wärmeverbr. Kat. 1-4'!F21,'Schritt 2a Wärmeverbr. Kat. 1-4'!G21)))</f>
        <v/>
      </c>
      <c r="S16" s="140" t="str">
        <f>IFERROR(IF(OR(R16="",'Schritt 2a Wärmeverbr. Kat. 1-4'!D21=""),"",R16/VLOOKUP('Schritt 2a Wärmeverbr. Kat. 1-4'!D21,Gebäudekat.!$C$6:$J$72,7,FALSE)-1),"k.A")</f>
        <v/>
      </c>
      <c r="T16" s="400" t="s">
        <v>138</v>
      </c>
      <c r="U16" t="str">
        <f>IFERROR(VLOOKUP(C16,Gebäudekat.!$C$6:$G$72,5,FALSE),"")</f>
        <v/>
      </c>
    </row>
    <row r="17" spans="1:21" x14ac:dyDescent="0.25">
      <c r="A17" s="23" t="str">
        <f>IF(B17="","",INDEX('Schritt 2a Wärmeverbr. Kat. 1-4'!$A22:$C$504,MATCH(B17,'Schritt 2a Wärmeverbr. Kat. 1-4'!$C22:$C$504,0),1))</f>
        <v/>
      </c>
      <c r="B17" s="40" t="str">
        <f>IF(AND('Schritt 2a Wärmeverbr. Kat. 1-4'!C22&lt;&gt;"",OR('Schritt 2a Wärmeverbr. Kat. 1-4'!R22=1,'Schritt 2a Wärmeverbr. Kat. 1-4'!R22=2,'Schritt 2a Wärmeverbr. Kat. 1-4'!R22&lt;&gt;4)),'Schritt 2a Wärmeverbr. Kat. 1-4'!C22,"")</f>
        <v/>
      </c>
      <c r="C17" s="24" t="str">
        <f>IF(B17="","",VLOOKUP(B17,'Schritt 2a Wärmeverbr. Kat. 1-4'!$C$10:$D$504,2,FALSE))</f>
        <v/>
      </c>
      <c r="D17" s="13" t="str">
        <f>IF(AND(B17&lt;&gt;"",'Schritt 2a Wärmeverbr. Kat. 1-4'!H22&lt;&gt;""),VLOOKUP('Schritt 4 - Priorisierung'!B17,'Schritt 2a Wärmeverbr. Kat. 1-4'!$C$10:$H$504,6,FALSE),"")</f>
        <v/>
      </c>
      <c r="E17" s="114" t="str">
        <f>IF(AND(B17&lt;&gt;"",'Schritt 2a Wärmeverbr. Kat. 1-4'!N22&lt;&gt;""),VLOOKUP('Schritt 4 - Priorisierung'!B17,'Schritt 2a Wärmeverbr. Kat. 1-4'!$C$10:$N$504,12,FALSE),"")</f>
        <v/>
      </c>
      <c r="F17" s="38" t="str">
        <f>IF(AND(B17&lt;&gt;"",'Schritt 2a Wärmeverbr. Kat. 1-4'!O22&lt;&gt;""),VLOOKUP(B17,'Schritt 2a Wärmeverbr. Kat. 1-4'!C22:O516,13,FALSE),"")</f>
        <v/>
      </c>
      <c r="G17" s="134" t="str">
        <f>IF(AND(B17&lt;&gt;"",'Schritt 2a Wärmeverbr. Kat. 1-4'!P22&lt;&gt;""),VLOOKUP(B17,'Schritt 2a Wärmeverbr. Kat. 1-4'!$C$10:$P$504,14,FALSE),"")</f>
        <v/>
      </c>
      <c r="H17" s="39" t="str">
        <f>IF(AND(B17&lt;&gt;"",'Schritt 2a Wärmeverbr. Kat. 1-4'!Q22&lt;&gt;""),VLOOKUP(B17,'Schritt 2a Wärmeverbr. Kat. 1-4'!$C$10:$Q$504,15,FALSE),"")</f>
        <v/>
      </c>
      <c r="I17" s="142" t="str">
        <f>IF(AND(B17&lt;&gt;"",'Schritt 2b Stromverbr. Kat. 1-4'!M22&lt;&gt;""),VLOOKUP(B17,'Schritt 2b Stromverbr. Kat. 1-4'!$B$10:$M$504,12,FALSE),"")</f>
        <v/>
      </c>
      <c r="J17" s="38" t="str">
        <f>IF(AND(B17&lt;&gt;"",'Schritt 2b Stromverbr. Kat. 1-4'!M22&lt;&gt;""),(1/SUM('Schritt 2b Stromverbr. Kat. 1-4'!$M$10:$M$504))*VLOOKUP(B17,'Schritt 2b Stromverbr. Kat. 1-4'!$B$10:$M$504,12,FALSE),"")</f>
        <v/>
      </c>
      <c r="K17" s="133" t="str">
        <f>IFERROR(IF(B17&lt;&gt;"",VLOOKUP(B17,'Schritt 2b Stromverbr. Kat. 1-4'!$B$10:$N$504,13,FALSE),""),"")</f>
        <v/>
      </c>
      <c r="L17" s="39" t="str">
        <f>IFERROR(IF(B17&lt;&gt;"",VLOOKUP(B17,'Schritt 2b Stromverbr. Kat. 1-4'!$B$10:$O$504,14,FALSE),""),"")</f>
        <v/>
      </c>
      <c r="M17" s="147"/>
      <c r="N17" s="61"/>
      <c r="O17" s="64"/>
      <c r="P17" s="113" t="str">
        <f t="shared" si="0"/>
        <v/>
      </c>
      <c r="Q17" s="151" t="str">
        <f t="shared" si="1"/>
        <v/>
      </c>
      <c r="R17" s="133" t="str">
        <f>IF(P17="","",((P17*1000)/IF(AND('Schritt 2a Wärmeverbr. Kat. 1-4'!D22&lt;&gt;"Bad - Freibad &lt; 1000 m2 Beckenfläche",'Schritt 2a Wärmeverbr. Kat. 1-4'!D22&lt;&gt;"Bad - Freibad 1000-2000 m2 Beckenfläche",'Schritt 2a Wärmeverbr. Kat. 1-4'!D22&lt;&gt;"Bad - Freibad &gt;2000 m2 Beckenfläche"),'Schritt 2a Wärmeverbr. Kat. 1-4'!F22,'Schritt 2a Wärmeverbr. Kat. 1-4'!G22)))</f>
        <v/>
      </c>
      <c r="S17" s="140" t="str">
        <f>IFERROR(IF(OR(R17="",'Schritt 2a Wärmeverbr. Kat. 1-4'!D22=""),"",R17/VLOOKUP('Schritt 2a Wärmeverbr. Kat. 1-4'!D22,Gebäudekat.!$C$6:$J$72,7,FALSE)-1),"k.A")</f>
        <v/>
      </c>
      <c r="T17" s="400" t="s">
        <v>138</v>
      </c>
      <c r="U17" t="str">
        <f>IFERROR(VLOOKUP(C17,Gebäudekat.!$C$6:$G$72,5,FALSE),"")</f>
        <v/>
      </c>
    </row>
    <row r="18" spans="1:21" x14ac:dyDescent="0.25">
      <c r="A18" s="23" t="str">
        <f>IF(B18="","",INDEX('Schritt 2a Wärmeverbr. Kat. 1-4'!$A23:$C$504,MATCH(B18,'Schritt 2a Wärmeverbr. Kat. 1-4'!$C23:$C$504,0),1))</f>
        <v/>
      </c>
      <c r="B18" s="40" t="str">
        <f>IF(AND('Schritt 2a Wärmeverbr. Kat. 1-4'!C23&lt;&gt;"",OR('Schritt 2a Wärmeverbr. Kat. 1-4'!R23=1,'Schritt 2a Wärmeverbr. Kat. 1-4'!R23=2,'Schritt 2a Wärmeverbr. Kat. 1-4'!R23&lt;&gt;4)),'Schritt 2a Wärmeverbr. Kat. 1-4'!C23,"")</f>
        <v/>
      </c>
      <c r="C18" s="24" t="str">
        <f>IF(B18="","",VLOOKUP(B18,'Schritt 2a Wärmeverbr. Kat. 1-4'!$C$10:$D$504,2,FALSE))</f>
        <v/>
      </c>
      <c r="D18" s="13" t="str">
        <f>IF(AND(B18&lt;&gt;"",'Schritt 2a Wärmeverbr. Kat. 1-4'!H23&lt;&gt;""),VLOOKUP('Schritt 4 - Priorisierung'!B18,'Schritt 2a Wärmeverbr. Kat. 1-4'!$C$10:$H$504,6,FALSE),"")</f>
        <v/>
      </c>
      <c r="E18" s="114" t="str">
        <f>IF(AND(B18&lt;&gt;"",'Schritt 2a Wärmeverbr. Kat. 1-4'!N23&lt;&gt;""),VLOOKUP('Schritt 4 - Priorisierung'!B18,'Schritt 2a Wärmeverbr. Kat. 1-4'!$C$10:$N$504,12,FALSE),"")</f>
        <v/>
      </c>
      <c r="F18" s="38" t="str">
        <f>IF(AND(B18&lt;&gt;"",'Schritt 2a Wärmeverbr. Kat. 1-4'!O23&lt;&gt;""),VLOOKUP(B18,'Schritt 2a Wärmeverbr. Kat. 1-4'!C23:O517,13,FALSE),"")</f>
        <v/>
      </c>
      <c r="G18" s="134" t="str">
        <f>IF(AND(B18&lt;&gt;"",'Schritt 2a Wärmeverbr. Kat. 1-4'!P23&lt;&gt;""),VLOOKUP(B18,'Schritt 2a Wärmeverbr. Kat. 1-4'!$C$10:$P$504,14,FALSE),"")</f>
        <v/>
      </c>
      <c r="H18" s="39" t="str">
        <f>IF(AND(B18&lt;&gt;"",'Schritt 2a Wärmeverbr. Kat. 1-4'!Q23&lt;&gt;""),VLOOKUP(B18,'Schritt 2a Wärmeverbr. Kat. 1-4'!$C$10:$Q$504,15,FALSE),"")</f>
        <v/>
      </c>
      <c r="I18" s="142" t="str">
        <f>IF(AND(B18&lt;&gt;"",'Schritt 2b Stromverbr. Kat. 1-4'!M23&lt;&gt;""),VLOOKUP(B18,'Schritt 2b Stromverbr. Kat. 1-4'!$B$10:$M$504,12,FALSE),"")</f>
        <v/>
      </c>
      <c r="J18" s="38" t="str">
        <f>IF(AND(B18&lt;&gt;"",'Schritt 2b Stromverbr. Kat. 1-4'!M23&lt;&gt;""),(1/SUM('Schritt 2b Stromverbr. Kat. 1-4'!$M$10:$M$504))*VLOOKUP(B18,'Schritt 2b Stromverbr. Kat. 1-4'!$B$10:$M$504,12,FALSE),"")</f>
        <v/>
      </c>
      <c r="K18" s="133" t="str">
        <f>IFERROR(IF(B18&lt;&gt;"",VLOOKUP(B18,'Schritt 2b Stromverbr. Kat. 1-4'!$B$10:$N$504,13,FALSE),""),"")</f>
        <v/>
      </c>
      <c r="L18" s="39" t="str">
        <f>IFERROR(IF(B18&lt;&gt;"",VLOOKUP(B18,'Schritt 2b Stromverbr. Kat. 1-4'!$B$10:$O$504,14,FALSE),""),"")</f>
        <v/>
      </c>
      <c r="M18" s="147"/>
      <c r="N18" s="61"/>
      <c r="O18" s="64"/>
      <c r="P18" s="113" t="str">
        <f t="shared" si="0"/>
        <v/>
      </c>
      <c r="Q18" s="151" t="str">
        <f t="shared" si="1"/>
        <v/>
      </c>
      <c r="R18" s="133" t="str">
        <f>IF(P18="","",((P18*1000)/IF(AND('Schritt 2a Wärmeverbr. Kat. 1-4'!D23&lt;&gt;"Bad - Freibad &lt; 1000 m2 Beckenfläche",'Schritt 2a Wärmeverbr. Kat. 1-4'!D23&lt;&gt;"Bad - Freibad 1000-2000 m2 Beckenfläche",'Schritt 2a Wärmeverbr. Kat. 1-4'!D23&lt;&gt;"Bad - Freibad &gt;2000 m2 Beckenfläche"),'Schritt 2a Wärmeverbr. Kat. 1-4'!F23,'Schritt 2a Wärmeverbr. Kat. 1-4'!G23)))</f>
        <v/>
      </c>
      <c r="S18" s="140" t="str">
        <f>IFERROR(IF(OR(R18="",'Schritt 2a Wärmeverbr. Kat. 1-4'!D23=""),"",R18/VLOOKUP('Schritt 2a Wärmeverbr. Kat. 1-4'!D23,Gebäudekat.!$C$6:$J$72,7,FALSE)-1),"k.A")</f>
        <v/>
      </c>
      <c r="T18" s="400" t="s">
        <v>138</v>
      </c>
      <c r="U18" t="str">
        <f>IFERROR(VLOOKUP(C18,Gebäudekat.!$C$6:$G$72,5,FALSE),"")</f>
        <v/>
      </c>
    </row>
    <row r="19" spans="1:21" x14ac:dyDescent="0.25">
      <c r="A19" s="23" t="str">
        <f>IF(B19="","",INDEX('Schritt 2a Wärmeverbr. Kat. 1-4'!$A24:$C$504,MATCH(B19,'Schritt 2a Wärmeverbr. Kat. 1-4'!$C24:$C$504,0),1))</f>
        <v/>
      </c>
      <c r="B19" s="40" t="str">
        <f>IF(AND('Schritt 2a Wärmeverbr. Kat. 1-4'!C24&lt;&gt;"",OR('Schritt 2a Wärmeverbr. Kat. 1-4'!R24=1,'Schritt 2a Wärmeverbr. Kat. 1-4'!R24=2,'Schritt 2a Wärmeverbr. Kat. 1-4'!R24&lt;&gt;4)),'Schritt 2a Wärmeverbr. Kat. 1-4'!C24,"")</f>
        <v/>
      </c>
      <c r="C19" s="24" t="str">
        <f>IF(B19="","",VLOOKUP(B19,'Schritt 2a Wärmeverbr. Kat. 1-4'!$C$10:$D$504,2,FALSE))</f>
        <v/>
      </c>
      <c r="D19" s="13" t="str">
        <f>IF(AND(B19&lt;&gt;"",'Schritt 2a Wärmeverbr. Kat. 1-4'!H24&lt;&gt;""),VLOOKUP('Schritt 4 - Priorisierung'!B19,'Schritt 2a Wärmeverbr. Kat. 1-4'!$C$10:$H$504,6,FALSE),"")</f>
        <v/>
      </c>
      <c r="E19" s="114" t="str">
        <f>IF(AND(B19&lt;&gt;"",'Schritt 2a Wärmeverbr. Kat. 1-4'!N24&lt;&gt;""),VLOOKUP('Schritt 4 - Priorisierung'!B19,'Schritt 2a Wärmeverbr. Kat. 1-4'!$C$10:$N$504,12,FALSE),"")</f>
        <v/>
      </c>
      <c r="F19" s="38" t="str">
        <f>IF(AND(B19&lt;&gt;"",'Schritt 2a Wärmeverbr. Kat. 1-4'!O24&lt;&gt;""),VLOOKUP(B19,'Schritt 2a Wärmeverbr. Kat. 1-4'!C24:O518,13,FALSE),"")</f>
        <v/>
      </c>
      <c r="G19" s="134" t="str">
        <f>IF(AND(B19&lt;&gt;"",'Schritt 2a Wärmeverbr. Kat. 1-4'!P24&lt;&gt;""),VLOOKUP(B19,'Schritt 2a Wärmeverbr. Kat. 1-4'!$C$10:$P$504,14,FALSE),"")</f>
        <v/>
      </c>
      <c r="H19" s="39" t="str">
        <f>IF(AND(B19&lt;&gt;"",'Schritt 2a Wärmeverbr. Kat. 1-4'!Q24&lt;&gt;""),VLOOKUP(B19,'Schritt 2a Wärmeverbr. Kat. 1-4'!$C$10:$Q$504,15,FALSE),"")</f>
        <v/>
      </c>
      <c r="I19" s="142" t="str">
        <f>IF(AND(B19&lt;&gt;"",'Schritt 2b Stromverbr. Kat. 1-4'!M24&lt;&gt;""),VLOOKUP(B19,'Schritt 2b Stromverbr. Kat. 1-4'!$B$10:$M$504,12,FALSE),"")</f>
        <v/>
      </c>
      <c r="J19" s="38" t="str">
        <f>IF(AND(B19&lt;&gt;"",'Schritt 2b Stromverbr. Kat. 1-4'!M24&lt;&gt;""),(1/SUM('Schritt 2b Stromverbr. Kat. 1-4'!$M$10:$M$504))*VLOOKUP(B19,'Schritt 2b Stromverbr. Kat. 1-4'!$B$10:$M$504,12,FALSE),"")</f>
        <v/>
      </c>
      <c r="K19" s="133" t="str">
        <f>IFERROR(IF(B19&lt;&gt;"",VLOOKUP(B19,'Schritt 2b Stromverbr. Kat. 1-4'!$B$10:$N$504,13,FALSE),""),"")</f>
        <v/>
      </c>
      <c r="L19" s="39" t="str">
        <f>IFERROR(IF(B19&lt;&gt;"",VLOOKUP(B19,'Schritt 2b Stromverbr. Kat. 1-4'!$B$10:$O$504,14,FALSE),""),"")</f>
        <v/>
      </c>
      <c r="M19" s="147"/>
      <c r="N19" s="61"/>
      <c r="O19" s="64"/>
      <c r="P19" s="113" t="str">
        <f t="shared" si="0"/>
        <v/>
      </c>
      <c r="Q19" s="151" t="str">
        <f t="shared" si="1"/>
        <v/>
      </c>
      <c r="R19" s="133" t="str">
        <f>IF(P19="","",((P19*1000)/IF(AND('Schritt 2a Wärmeverbr. Kat. 1-4'!D24&lt;&gt;"Bad - Freibad &lt; 1000 m2 Beckenfläche",'Schritt 2a Wärmeverbr. Kat. 1-4'!D24&lt;&gt;"Bad - Freibad 1000-2000 m2 Beckenfläche",'Schritt 2a Wärmeverbr. Kat. 1-4'!D24&lt;&gt;"Bad - Freibad &gt;2000 m2 Beckenfläche"),'Schritt 2a Wärmeverbr. Kat. 1-4'!F24,'Schritt 2a Wärmeverbr. Kat. 1-4'!G24)))</f>
        <v/>
      </c>
      <c r="S19" s="140" t="str">
        <f>IFERROR(IF(OR(R19="",'Schritt 2a Wärmeverbr. Kat. 1-4'!D24=""),"",R19/VLOOKUP('Schritt 2a Wärmeverbr. Kat. 1-4'!D24,Gebäudekat.!$C$6:$J$72,7,FALSE)-1),"k.A")</f>
        <v/>
      </c>
      <c r="T19" s="400" t="s">
        <v>138</v>
      </c>
      <c r="U19" t="str">
        <f>IFERROR(VLOOKUP(C19,Gebäudekat.!$C$6:$G$72,5,FALSE),"")</f>
        <v/>
      </c>
    </row>
    <row r="20" spans="1:21" x14ac:dyDescent="0.25">
      <c r="A20" s="23" t="str">
        <f>IF(B20="","",INDEX('Schritt 2a Wärmeverbr. Kat. 1-4'!$A25:$C$504,MATCH(B20,'Schritt 2a Wärmeverbr. Kat. 1-4'!$C25:$C$504,0),1))</f>
        <v/>
      </c>
      <c r="B20" s="40" t="str">
        <f>IF(AND('Schritt 2a Wärmeverbr. Kat. 1-4'!C25&lt;&gt;"",OR('Schritt 2a Wärmeverbr. Kat. 1-4'!R25=1,'Schritt 2a Wärmeverbr. Kat. 1-4'!R25=2,'Schritt 2a Wärmeverbr. Kat. 1-4'!R25&lt;&gt;4)),'Schritt 2a Wärmeverbr. Kat. 1-4'!C25,"")</f>
        <v/>
      </c>
      <c r="C20" s="24" t="str">
        <f>IF(B20="","",VLOOKUP(B20,'Schritt 2a Wärmeverbr. Kat. 1-4'!$C$10:$D$504,2,FALSE))</f>
        <v/>
      </c>
      <c r="D20" s="13" t="str">
        <f>IF(AND(B20&lt;&gt;"",'Schritt 2a Wärmeverbr. Kat. 1-4'!H25&lt;&gt;""),VLOOKUP('Schritt 4 - Priorisierung'!B20,'Schritt 2a Wärmeverbr. Kat. 1-4'!$C$10:$H$504,6,FALSE),"")</f>
        <v/>
      </c>
      <c r="E20" s="114" t="str">
        <f>IF(AND(B20&lt;&gt;"",'Schritt 2a Wärmeverbr. Kat. 1-4'!N25&lt;&gt;""),VLOOKUP('Schritt 4 - Priorisierung'!B20,'Schritt 2a Wärmeverbr. Kat. 1-4'!$C$10:$N$504,12,FALSE),"")</f>
        <v/>
      </c>
      <c r="F20" s="38" t="str">
        <f>IF(AND(B20&lt;&gt;"",'Schritt 2a Wärmeverbr. Kat. 1-4'!O25&lt;&gt;""),VLOOKUP(B20,'Schritt 2a Wärmeverbr. Kat. 1-4'!C25:O519,13,FALSE),"")</f>
        <v/>
      </c>
      <c r="G20" s="134" t="str">
        <f>IF(AND(B20&lt;&gt;"",'Schritt 2a Wärmeverbr. Kat. 1-4'!P25&lt;&gt;""),VLOOKUP(B20,'Schritt 2a Wärmeverbr. Kat. 1-4'!$C$10:$P$504,14,FALSE),"")</f>
        <v/>
      </c>
      <c r="H20" s="39" t="str">
        <f>IF(AND(B20&lt;&gt;"",'Schritt 2a Wärmeverbr. Kat. 1-4'!Q25&lt;&gt;""),VLOOKUP(B20,'Schritt 2a Wärmeverbr. Kat. 1-4'!$C$10:$Q$504,15,FALSE),"")</f>
        <v/>
      </c>
      <c r="I20" s="142" t="str">
        <f>IF(AND(B20&lt;&gt;"",'Schritt 2b Stromverbr. Kat. 1-4'!M25&lt;&gt;""),VLOOKUP(B20,'Schritt 2b Stromverbr. Kat. 1-4'!$B$10:$M$504,12,FALSE),"")</f>
        <v/>
      </c>
      <c r="J20" s="38" t="str">
        <f>IF(AND(B20&lt;&gt;"",'Schritt 2b Stromverbr. Kat. 1-4'!M25&lt;&gt;""),(1/SUM('Schritt 2b Stromverbr. Kat. 1-4'!$M$10:$M$504))*VLOOKUP(B20,'Schritt 2b Stromverbr. Kat. 1-4'!$B$10:$M$504,12,FALSE),"")</f>
        <v/>
      </c>
      <c r="K20" s="133" t="str">
        <f>IFERROR(IF(B20&lt;&gt;"",VLOOKUP(B20,'Schritt 2b Stromverbr. Kat. 1-4'!$B$10:$N$504,13,FALSE),""),"")</f>
        <v/>
      </c>
      <c r="L20" s="39" t="str">
        <f>IFERROR(IF(B20&lt;&gt;"",VLOOKUP(B20,'Schritt 2b Stromverbr. Kat. 1-4'!$B$10:$O$504,14,FALSE),""),"")</f>
        <v/>
      </c>
      <c r="M20" s="147"/>
      <c r="N20" s="61"/>
      <c r="O20" s="64"/>
      <c r="P20" s="113" t="str">
        <f t="shared" si="0"/>
        <v/>
      </c>
      <c r="Q20" s="151" t="str">
        <f t="shared" si="1"/>
        <v/>
      </c>
      <c r="R20" s="133" t="str">
        <f>IF(P20="","",((P20*1000)/IF(AND('Schritt 2a Wärmeverbr. Kat. 1-4'!D25&lt;&gt;"Bad - Freibad &lt; 1000 m2 Beckenfläche",'Schritt 2a Wärmeverbr. Kat. 1-4'!D25&lt;&gt;"Bad - Freibad 1000-2000 m2 Beckenfläche",'Schritt 2a Wärmeverbr. Kat. 1-4'!D25&lt;&gt;"Bad - Freibad &gt;2000 m2 Beckenfläche"),'Schritt 2a Wärmeverbr. Kat. 1-4'!F25,'Schritt 2a Wärmeverbr. Kat. 1-4'!G25)))</f>
        <v/>
      </c>
      <c r="S20" s="140" t="str">
        <f>IFERROR(IF(OR(R20="",'Schritt 2a Wärmeverbr. Kat. 1-4'!D25=""),"",R20/VLOOKUP('Schritt 2a Wärmeverbr. Kat. 1-4'!D25,Gebäudekat.!$C$6:$J$72,7,FALSE)-1),"k.A")</f>
        <v/>
      </c>
      <c r="T20" s="400" t="s">
        <v>138</v>
      </c>
      <c r="U20" t="str">
        <f>IFERROR(VLOOKUP(C20,Gebäudekat.!$C$6:$G$72,5,FALSE),"")</f>
        <v/>
      </c>
    </row>
    <row r="21" spans="1:21" x14ac:dyDescent="0.25">
      <c r="A21" s="23" t="str">
        <f>IF(B21="","",INDEX('Schritt 2a Wärmeverbr. Kat. 1-4'!$A26:$C$504,MATCH(B21,'Schritt 2a Wärmeverbr. Kat. 1-4'!$C26:$C$504,0),1))</f>
        <v/>
      </c>
      <c r="B21" s="40" t="str">
        <f>IF(AND('Schritt 2a Wärmeverbr. Kat. 1-4'!C26&lt;&gt;"",OR('Schritt 2a Wärmeverbr. Kat. 1-4'!R26=1,'Schritt 2a Wärmeverbr. Kat. 1-4'!R26=2,'Schritt 2a Wärmeverbr. Kat. 1-4'!R26&lt;&gt;4)),'Schritt 2a Wärmeverbr. Kat. 1-4'!C26,"")</f>
        <v/>
      </c>
      <c r="C21" s="24" t="str">
        <f>IF(B21="","",VLOOKUP(B21,'Schritt 2a Wärmeverbr. Kat. 1-4'!$C$10:$D$504,2,FALSE))</f>
        <v/>
      </c>
      <c r="D21" s="13" t="str">
        <f>IF(AND(B21&lt;&gt;"",'Schritt 2a Wärmeverbr. Kat. 1-4'!H26&lt;&gt;""),VLOOKUP('Schritt 4 - Priorisierung'!B21,'Schritt 2a Wärmeverbr. Kat. 1-4'!$C$10:$H$504,6,FALSE),"")</f>
        <v/>
      </c>
      <c r="E21" s="114" t="str">
        <f>IF(AND(B21&lt;&gt;"",'Schritt 2a Wärmeverbr. Kat. 1-4'!N26&lt;&gt;""),VLOOKUP('Schritt 4 - Priorisierung'!B21,'Schritt 2a Wärmeverbr. Kat. 1-4'!$C$10:$N$504,12,FALSE),"")</f>
        <v/>
      </c>
      <c r="F21" s="38" t="str">
        <f>IF(AND(B21&lt;&gt;"",'Schritt 2a Wärmeverbr. Kat. 1-4'!O26&lt;&gt;""),VLOOKUP(B21,'Schritt 2a Wärmeverbr. Kat. 1-4'!C26:O520,13,FALSE),"")</f>
        <v/>
      </c>
      <c r="G21" s="134" t="str">
        <f>IF(AND(B21&lt;&gt;"",'Schritt 2a Wärmeverbr. Kat. 1-4'!P26&lt;&gt;""),VLOOKUP(B21,'Schritt 2a Wärmeverbr. Kat. 1-4'!$C$10:$P$504,14,FALSE),"")</f>
        <v/>
      </c>
      <c r="H21" s="39" t="str">
        <f>IF(AND(B21&lt;&gt;"",'Schritt 2a Wärmeverbr. Kat. 1-4'!Q26&lt;&gt;""),VLOOKUP(B21,'Schritt 2a Wärmeverbr. Kat. 1-4'!$C$10:$Q$504,15,FALSE),"")</f>
        <v/>
      </c>
      <c r="I21" s="142" t="str">
        <f>IF(AND(B21&lt;&gt;"",'Schritt 2b Stromverbr. Kat. 1-4'!M26&lt;&gt;""),VLOOKUP(B21,'Schritt 2b Stromverbr. Kat. 1-4'!$B$10:$M$504,12,FALSE),"")</f>
        <v/>
      </c>
      <c r="J21" s="38" t="str">
        <f>IF(AND(B21&lt;&gt;"",'Schritt 2b Stromverbr. Kat. 1-4'!M26&lt;&gt;""),(1/SUM('Schritt 2b Stromverbr. Kat. 1-4'!$M$10:$M$504))*VLOOKUP(B21,'Schritt 2b Stromverbr. Kat. 1-4'!$B$10:$M$504,12,FALSE),"")</f>
        <v/>
      </c>
      <c r="K21" s="133" t="str">
        <f>IFERROR(IF(B21&lt;&gt;"",VLOOKUP(B21,'Schritt 2b Stromverbr. Kat. 1-4'!$B$10:$N$504,13,FALSE),""),"")</f>
        <v/>
      </c>
      <c r="L21" s="39" t="str">
        <f>IFERROR(IF(B21&lt;&gt;"",VLOOKUP(B21,'Schritt 2b Stromverbr. Kat. 1-4'!$B$10:$O$504,14,FALSE),""),"")</f>
        <v/>
      </c>
      <c r="M21" s="147"/>
      <c r="N21" s="61"/>
      <c r="O21" s="64"/>
      <c r="P21" s="113" t="str">
        <f t="shared" si="0"/>
        <v/>
      </c>
      <c r="Q21" s="151" t="str">
        <f t="shared" si="1"/>
        <v/>
      </c>
      <c r="R21" s="133" t="str">
        <f>IF(P21="","",((P21*1000)/IF(AND('Schritt 2a Wärmeverbr. Kat. 1-4'!D26&lt;&gt;"Bad - Freibad &lt; 1000 m2 Beckenfläche",'Schritt 2a Wärmeverbr. Kat. 1-4'!D26&lt;&gt;"Bad - Freibad 1000-2000 m2 Beckenfläche",'Schritt 2a Wärmeverbr. Kat. 1-4'!D26&lt;&gt;"Bad - Freibad &gt;2000 m2 Beckenfläche"),'Schritt 2a Wärmeverbr. Kat. 1-4'!F26,'Schritt 2a Wärmeverbr. Kat. 1-4'!G26)))</f>
        <v/>
      </c>
      <c r="S21" s="140" t="str">
        <f>IFERROR(IF(OR(R21="",'Schritt 2a Wärmeverbr. Kat. 1-4'!D26=""),"",R21/VLOOKUP('Schritt 2a Wärmeverbr. Kat. 1-4'!D26,Gebäudekat.!$C$6:$J$72,7,FALSE)-1),"k.A")</f>
        <v/>
      </c>
      <c r="T21" s="400" t="s">
        <v>138</v>
      </c>
      <c r="U21" t="str">
        <f>IFERROR(VLOOKUP(C21,Gebäudekat.!$C$6:$G$72,5,FALSE),"")</f>
        <v/>
      </c>
    </row>
    <row r="22" spans="1:21" x14ac:dyDescent="0.25">
      <c r="A22" s="23" t="str">
        <f>IF(B22="","",INDEX('Schritt 2a Wärmeverbr. Kat. 1-4'!$A27:$C$504,MATCH(B22,'Schritt 2a Wärmeverbr. Kat. 1-4'!$C27:$C$504,0),1))</f>
        <v/>
      </c>
      <c r="B22" s="40" t="str">
        <f>IF(AND('Schritt 2a Wärmeverbr. Kat. 1-4'!C27&lt;&gt;"",OR('Schritt 2a Wärmeverbr. Kat. 1-4'!R27=1,'Schritt 2a Wärmeverbr. Kat. 1-4'!R27=2,'Schritt 2a Wärmeverbr. Kat. 1-4'!R27&lt;&gt;4)),'Schritt 2a Wärmeverbr. Kat. 1-4'!C27,"")</f>
        <v/>
      </c>
      <c r="C22" s="24" t="str">
        <f>IF(B22="","",VLOOKUP(B22,'Schritt 2a Wärmeverbr. Kat. 1-4'!$C$10:$D$504,2,FALSE))</f>
        <v/>
      </c>
      <c r="D22" s="13" t="str">
        <f>IF(AND(B22&lt;&gt;"",'Schritt 2a Wärmeverbr. Kat. 1-4'!H27&lt;&gt;""),VLOOKUP('Schritt 4 - Priorisierung'!B22,'Schritt 2a Wärmeverbr. Kat. 1-4'!$C$10:$H$504,6,FALSE),"")</f>
        <v/>
      </c>
      <c r="E22" s="114" t="str">
        <f>IF(AND(B22&lt;&gt;"",'Schritt 2a Wärmeverbr. Kat. 1-4'!N27&lt;&gt;""),VLOOKUP('Schritt 4 - Priorisierung'!B22,'Schritt 2a Wärmeverbr. Kat. 1-4'!$C$10:$N$504,12,FALSE),"")</f>
        <v/>
      </c>
      <c r="F22" s="38" t="str">
        <f>IF(AND(B22&lt;&gt;"",'Schritt 2a Wärmeverbr. Kat. 1-4'!O27&lt;&gt;""),VLOOKUP(B22,'Schritt 2a Wärmeverbr. Kat. 1-4'!C27:O521,13,FALSE),"")</f>
        <v/>
      </c>
      <c r="G22" s="134" t="str">
        <f>IF(AND(B22&lt;&gt;"",'Schritt 2a Wärmeverbr. Kat. 1-4'!P27&lt;&gt;""),VLOOKUP(B22,'Schritt 2a Wärmeverbr. Kat. 1-4'!$C$10:$P$504,14,FALSE),"")</f>
        <v/>
      </c>
      <c r="H22" s="39" t="str">
        <f>IF(AND(B22&lt;&gt;"",'Schritt 2a Wärmeverbr. Kat. 1-4'!Q27&lt;&gt;""),VLOOKUP(B22,'Schritt 2a Wärmeverbr. Kat. 1-4'!$C$10:$Q$504,15,FALSE),"")</f>
        <v/>
      </c>
      <c r="I22" s="142" t="str">
        <f>IF(AND(B22&lt;&gt;"",'Schritt 2b Stromverbr. Kat. 1-4'!M27&lt;&gt;""),VLOOKUP(B22,'Schritt 2b Stromverbr. Kat. 1-4'!$B$10:$M$504,12,FALSE),"")</f>
        <v/>
      </c>
      <c r="J22" s="38" t="str">
        <f>IF(AND(B22&lt;&gt;"",'Schritt 2b Stromverbr. Kat. 1-4'!M27&lt;&gt;""),(1/SUM('Schritt 2b Stromverbr. Kat. 1-4'!$M$10:$M$504))*VLOOKUP(B22,'Schritt 2b Stromverbr. Kat. 1-4'!$B$10:$M$504,12,FALSE),"")</f>
        <v/>
      </c>
      <c r="K22" s="133" t="str">
        <f>IFERROR(IF(B22&lt;&gt;"",VLOOKUP(B22,'Schritt 2b Stromverbr. Kat. 1-4'!$B$10:$N$504,13,FALSE),""),"")</f>
        <v/>
      </c>
      <c r="L22" s="39" t="str">
        <f>IFERROR(IF(B22&lt;&gt;"",VLOOKUP(B22,'Schritt 2b Stromverbr. Kat. 1-4'!$B$10:$O$504,14,FALSE),""),"")</f>
        <v/>
      </c>
      <c r="M22" s="147"/>
      <c r="N22" s="61"/>
      <c r="O22" s="64"/>
      <c r="P22" s="113" t="str">
        <f t="shared" si="0"/>
        <v/>
      </c>
      <c r="Q22" s="151" t="str">
        <f t="shared" si="1"/>
        <v/>
      </c>
      <c r="R22" s="133" t="str">
        <f>IF(P22="","",((P22*1000)/IF(AND('Schritt 2a Wärmeverbr. Kat. 1-4'!D27&lt;&gt;"Bad - Freibad &lt; 1000 m2 Beckenfläche",'Schritt 2a Wärmeverbr. Kat. 1-4'!D27&lt;&gt;"Bad - Freibad 1000-2000 m2 Beckenfläche",'Schritt 2a Wärmeverbr. Kat. 1-4'!D27&lt;&gt;"Bad - Freibad &gt;2000 m2 Beckenfläche"),'Schritt 2a Wärmeverbr. Kat. 1-4'!F27,'Schritt 2a Wärmeverbr. Kat. 1-4'!G27)))</f>
        <v/>
      </c>
      <c r="S22" s="140" t="str">
        <f>IFERROR(IF(OR(R22="",'Schritt 2a Wärmeverbr. Kat. 1-4'!D27=""),"",R22/VLOOKUP('Schritt 2a Wärmeverbr. Kat. 1-4'!D27,Gebäudekat.!$C$6:$J$72,7,FALSE)-1),"k.A")</f>
        <v/>
      </c>
      <c r="T22" s="400" t="s">
        <v>138</v>
      </c>
      <c r="U22" t="str">
        <f>IFERROR(VLOOKUP(C22,Gebäudekat.!$C$6:$G$72,5,FALSE),"")</f>
        <v/>
      </c>
    </row>
    <row r="23" spans="1:21" x14ac:dyDescent="0.25">
      <c r="A23" s="23" t="str">
        <f>IF(B23="","",INDEX('Schritt 2a Wärmeverbr. Kat. 1-4'!$A28:$C$504,MATCH(B23,'Schritt 2a Wärmeverbr. Kat. 1-4'!$C28:$C$504,0),1))</f>
        <v/>
      </c>
      <c r="B23" s="40" t="str">
        <f>IF(AND('Schritt 2a Wärmeverbr. Kat. 1-4'!C28&lt;&gt;"",OR('Schritt 2a Wärmeverbr. Kat. 1-4'!R28=1,'Schritt 2a Wärmeverbr. Kat. 1-4'!R28=2,'Schritt 2a Wärmeverbr. Kat. 1-4'!R28&lt;&gt;4)),'Schritt 2a Wärmeverbr. Kat. 1-4'!C28,"")</f>
        <v/>
      </c>
      <c r="C23" s="24" t="str">
        <f>IF(B23="","",VLOOKUP(B23,'Schritt 2a Wärmeverbr. Kat. 1-4'!$C$10:$D$504,2,FALSE))</f>
        <v/>
      </c>
      <c r="D23" s="13" t="str">
        <f>IF(AND(B23&lt;&gt;"",'Schritt 2a Wärmeverbr. Kat. 1-4'!H28&lt;&gt;""),VLOOKUP('Schritt 4 - Priorisierung'!B23,'Schritt 2a Wärmeverbr. Kat. 1-4'!$C$10:$H$504,6,FALSE),"")</f>
        <v/>
      </c>
      <c r="E23" s="114" t="str">
        <f>IF(AND(B23&lt;&gt;"",'Schritt 2a Wärmeverbr. Kat. 1-4'!N28&lt;&gt;""),VLOOKUP('Schritt 4 - Priorisierung'!B23,'Schritt 2a Wärmeverbr. Kat. 1-4'!$C$10:$N$504,12,FALSE),"")</f>
        <v/>
      </c>
      <c r="F23" s="38" t="str">
        <f>IF(AND(B23&lt;&gt;"",'Schritt 2a Wärmeverbr. Kat. 1-4'!O28&lt;&gt;""),VLOOKUP(B23,'Schritt 2a Wärmeverbr. Kat. 1-4'!C28:O522,13,FALSE),"")</f>
        <v/>
      </c>
      <c r="G23" s="134" t="str">
        <f>IF(AND(B23&lt;&gt;"",'Schritt 2a Wärmeverbr. Kat. 1-4'!P28&lt;&gt;""),VLOOKUP(B23,'Schritt 2a Wärmeverbr. Kat. 1-4'!$C$10:$P$504,14,FALSE),"")</f>
        <v/>
      </c>
      <c r="H23" s="39" t="str">
        <f>IF(AND(B23&lt;&gt;"",'Schritt 2a Wärmeverbr. Kat. 1-4'!Q28&lt;&gt;""),VLOOKUP(B23,'Schritt 2a Wärmeverbr. Kat. 1-4'!$C$10:$Q$504,15,FALSE),"")</f>
        <v/>
      </c>
      <c r="I23" s="142" t="str">
        <f>IF(AND(B23&lt;&gt;"",'Schritt 2b Stromverbr. Kat. 1-4'!M28&lt;&gt;""),VLOOKUP(B23,'Schritt 2b Stromverbr. Kat. 1-4'!$B$10:$M$504,12,FALSE),"")</f>
        <v/>
      </c>
      <c r="J23" s="38" t="str">
        <f>IF(AND(B23&lt;&gt;"",'Schritt 2b Stromverbr. Kat. 1-4'!M28&lt;&gt;""),(1/SUM('Schritt 2b Stromverbr. Kat. 1-4'!$M$10:$M$504))*VLOOKUP(B23,'Schritt 2b Stromverbr. Kat. 1-4'!$B$10:$M$504,12,FALSE),"")</f>
        <v/>
      </c>
      <c r="K23" s="133" t="str">
        <f>IFERROR(IF(B23&lt;&gt;"",VLOOKUP(B23,'Schritt 2b Stromverbr. Kat. 1-4'!$B$10:$N$504,13,FALSE),""),"")</f>
        <v/>
      </c>
      <c r="L23" s="39" t="str">
        <f>IFERROR(IF(B23&lt;&gt;"",VLOOKUP(B23,'Schritt 2b Stromverbr. Kat. 1-4'!$B$10:$O$504,14,FALSE),""),"")</f>
        <v/>
      </c>
      <c r="M23" s="147"/>
      <c r="N23" s="61"/>
      <c r="O23" s="64"/>
      <c r="P23" s="113" t="str">
        <f t="shared" si="0"/>
        <v/>
      </c>
      <c r="Q23" s="151" t="str">
        <f t="shared" si="1"/>
        <v/>
      </c>
      <c r="R23" s="133" t="str">
        <f>IF(P23="","",((P23*1000)/IF(AND('Schritt 2a Wärmeverbr. Kat. 1-4'!D28&lt;&gt;"Bad - Freibad &lt; 1000 m2 Beckenfläche",'Schritt 2a Wärmeverbr. Kat. 1-4'!D28&lt;&gt;"Bad - Freibad 1000-2000 m2 Beckenfläche",'Schritt 2a Wärmeverbr. Kat. 1-4'!D28&lt;&gt;"Bad - Freibad &gt;2000 m2 Beckenfläche"),'Schritt 2a Wärmeverbr. Kat. 1-4'!F28,'Schritt 2a Wärmeverbr. Kat. 1-4'!G28)))</f>
        <v/>
      </c>
      <c r="S23" s="140" t="str">
        <f>IFERROR(IF(OR(R23="",'Schritt 2a Wärmeverbr. Kat. 1-4'!D28=""),"",R23/VLOOKUP('Schritt 2a Wärmeverbr. Kat. 1-4'!D28,Gebäudekat.!$C$6:$J$72,7,FALSE)-1),"k.A")</f>
        <v/>
      </c>
      <c r="T23" s="400" t="s">
        <v>138</v>
      </c>
      <c r="U23" t="str">
        <f>IFERROR(VLOOKUP(C23,Gebäudekat.!$C$6:$G$72,5,FALSE),"")</f>
        <v/>
      </c>
    </row>
    <row r="24" spans="1:21" x14ac:dyDescent="0.25">
      <c r="A24" s="23" t="str">
        <f>IF(B24="","",INDEX('Schritt 2a Wärmeverbr. Kat. 1-4'!$A29:$C$504,MATCH(B24,'Schritt 2a Wärmeverbr. Kat. 1-4'!$C29:$C$504,0),1))</f>
        <v/>
      </c>
      <c r="B24" s="40" t="str">
        <f>IF(AND('Schritt 2a Wärmeverbr. Kat. 1-4'!C29&lt;&gt;"",OR('Schritt 2a Wärmeverbr. Kat. 1-4'!R29=1,'Schritt 2a Wärmeverbr. Kat. 1-4'!R29=2,'Schritt 2a Wärmeverbr. Kat. 1-4'!R29&lt;&gt;4)),'Schritt 2a Wärmeverbr. Kat. 1-4'!C29,"")</f>
        <v/>
      </c>
      <c r="C24" s="24" t="str">
        <f>IF(B24="","",VLOOKUP(B24,'Schritt 2a Wärmeverbr. Kat. 1-4'!$C$10:$D$504,2,FALSE))</f>
        <v/>
      </c>
      <c r="D24" s="13" t="str">
        <f>IF(AND(B24&lt;&gt;"",'Schritt 2a Wärmeverbr. Kat. 1-4'!H29&lt;&gt;""),VLOOKUP('Schritt 4 - Priorisierung'!B24,'Schritt 2a Wärmeverbr. Kat. 1-4'!$C$10:$H$504,6,FALSE),"")</f>
        <v/>
      </c>
      <c r="E24" s="114" t="str">
        <f>IF(AND(B24&lt;&gt;"",'Schritt 2a Wärmeverbr. Kat. 1-4'!N29&lt;&gt;""),VLOOKUP('Schritt 4 - Priorisierung'!B24,'Schritt 2a Wärmeverbr. Kat. 1-4'!$C$10:$N$504,12,FALSE),"")</f>
        <v/>
      </c>
      <c r="F24" s="38" t="str">
        <f>IF(AND(B24&lt;&gt;"",'Schritt 2a Wärmeverbr. Kat. 1-4'!O29&lt;&gt;""),VLOOKUP(B24,'Schritt 2a Wärmeverbr. Kat. 1-4'!C29:O523,13,FALSE),"")</f>
        <v/>
      </c>
      <c r="G24" s="134" t="str">
        <f>IF(AND(B24&lt;&gt;"",'Schritt 2a Wärmeverbr. Kat. 1-4'!P29&lt;&gt;""),VLOOKUP(B24,'Schritt 2a Wärmeverbr. Kat. 1-4'!$C$10:$P$504,14,FALSE),"")</f>
        <v/>
      </c>
      <c r="H24" s="39" t="str">
        <f>IF(AND(B24&lt;&gt;"",'Schritt 2a Wärmeverbr. Kat. 1-4'!Q29&lt;&gt;""),VLOOKUP(B24,'Schritt 2a Wärmeverbr. Kat. 1-4'!$C$10:$Q$504,15,FALSE),"")</f>
        <v/>
      </c>
      <c r="I24" s="142" t="str">
        <f>IF(AND(B24&lt;&gt;"",'Schritt 2b Stromverbr. Kat. 1-4'!M29&lt;&gt;""),VLOOKUP(B24,'Schritt 2b Stromverbr. Kat. 1-4'!$B$10:$M$504,12,FALSE),"")</f>
        <v/>
      </c>
      <c r="J24" s="38" t="str">
        <f>IF(AND(B24&lt;&gt;"",'Schritt 2b Stromverbr. Kat. 1-4'!M29&lt;&gt;""),(1/SUM('Schritt 2b Stromverbr. Kat. 1-4'!$M$10:$M$504))*VLOOKUP(B24,'Schritt 2b Stromverbr. Kat. 1-4'!$B$10:$M$504,12,FALSE),"")</f>
        <v/>
      </c>
      <c r="K24" s="133" t="str">
        <f>IFERROR(IF(B24&lt;&gt;"",VLOOKUP(B24,'Schritt 2b Stromverbr. Kat. 1-4'!$B$10:$N$504,13,FALSE),""),"")</f>
        <v/>
      </c>
      <c r="L24" s="39" t="str">
        <f>IFERROR(IF(B24&lt;&gt;"",VLOOKUP(B24,'Schritt 2b Stromverbr. Kat. 1-4'!$B$10:$O$504,14,FALSE),""),"")</f>
        <v/>
      </c>
      <c r="M24" s="147"/>
      <c r="N24" s="61"/>
      <c r="O24" s="64"/>
      <c r="P24" s="113" t="str">
        <f t="shared" si="0"/>
        <v/>
      </c>
      <c r="Q24" s="151" t="str">
        <f t="shared" si="1"/>
        <v/>
      </c>
      <c r="R24" s="133" t="str">
        <f>IF(P24="","",((P24*1000)/IF(AND('Schritt 2a Wärmeverbr. Kat. 1-4'!D29&lt;&gt;"Bad - Freibad &lt; 1000 m2 Beckenfläche",'Schritt 2a Wärmeverbr. Kat. 1-4'!D29&lt;&gt;"Bad - Freibad 1000-2000 m2 Beckenfläche",'Schritt 2a Wärmeverbr. Kat. 1-4'!D29&lt;&gt;"Bad - Freibad &gt;2000 m2 Beckenfläche"),'Schritt 2a Wärmeverbr. Kat. 1-4'!F29,'Schritt 2a Wärmeverbr. Kat. 1-4'!G29)))</f>
        <v/>
      </c>
      <c r="S24" s="140" t="str">
        <f>IFERROR(IF(OR(R24="",'Schritt 2a Wärmeverbr. Kat. 1-4'!D29=""),"",R24/VLOOKUP('Schritt 2a Wärmeverbr. Kat. 1-4'!D29,Gebäudekat.!$C$6:$J$72,7,FALSE)-1),"k.A")</f>
        <v/>
      </c>
      <c r="T24" s="400" t="s">
        <v>138</v>
      </c>
      <c r="U24" t="str">
        <f>IFERROR(VLOOKUP(C24,Gebäudekat.!$C$6:$G$72,5,FALSE),"")</f>
        <v/>
      </c>
    </row>
    <row r="25" spans="1:21" x14ac:dyDescent="0.25">
      <c r="A25" s="23" t="str">
        <f>IF(B25="","",INDEX('Schritt 2a Wärmeverbr. Kat. 1-4'!$A30:$C$504,MATCH(B25,'Schritt 2a Wärmeverbr. Kat. 1-4'!$C30:$C$504,0),1))</f>
        <v/>
      </c>
      <c r="B25" s="40" t="str">
        <f>IF(AND('Schritt 2a Wärmeverbr. Kat. 1-4'!C30&lt;&gt;"",OR('Schritt 2a Wärmeverbr. Kat. 1-4'!R30=1,'Schritt 2a Wärmeverbr. Kat. 1-4'!R30=2,'Schritt 2a Wärmeverbr. Kat. 1-4'!R30&lt;&gt;4)),'Schritt 2a Wärmeverbr. Kat. 1-4'!C30,"")</f>
        <v/>
      </c>
      <c r="C25" s="24" t="str">
        <f>IF(B25="","",VLOOKUP(B25,'Schritt 2a Wärmeverbr. Kat. 1-4'!$C$10:$D$504,2,FALSE))</f>
        <v/>
      </c>
      <c r="D25" s="13" t="str">
        <f>IF(AND(B25&lt;&gt;"",'Schritt 2a Wärmeverbr. Kat. 1-4'!H30&lt;&gt;""),VLOOKUP('Schritt 4 - Priorisierung'!B25,'Schritt 2a Wärmeverbr. Kat. 1-4'!$C$10:$H$504,6,FALSE),"")</f>
        <v/>
      </c>
      <c r="E25" s="114" t="str">
        <f>IF(AND(B25&lt;&gt;"",'Schritt 2a Wärmeverbr. Kat. 1-4'!N30&lt;&gt;""),VLOOKUP('Schritt 4 - Priorisierung'!B25,'Schritt 2a Wärmeverbr. Kat. 1-4'!$C$10:$N$504,12,FALSE),"")</f>
        <v/>
      </c>
      <c r="F25" s="38" t="str">
        <f>IF(AND(B25&lt;&gt;"",'Schritt 2a Wärmeverbr. Kat. 1-4'!O30&lt;&gt;""),VLOOKUP(B25,'Schritt 2a Wärmeverbr. Kat. 1-4'!C30:O524,13,FALSE),"")</f>
        <v/>
      </c>
      <c r="G25" s="134" t="str">
        <f>IF(AND(B25&lt;&gt;"",'Schritt 2a Wärmeverbr. Kat. 1-4'!P30&lt;&gt;""),VLOOKUP(B25,'Schritt 2a Wärmeverbr. Kat. 1-4'!$C$10:$P$504,14,FALSE),"")</f>
        <v/>
      </c>
      <c r="H25" s="39" t="str">
        <f>IF(AND(B25&lt;&gt;"",'Schritt 2a Wärmeverbr. Kat. 1-4'!Q30&lt;&gt;""),VLOOKUP(B25,'Schritt 2a Wärmeverbr. Kat. 1-4'!$C$10:$Q$504,15,FALSE),"")</f>
        <v/>
      </c>
      <c r="I25" s="142" t="str">
        <f>IF(AND(B25&lt;&gt;"",'Schritt 2b Stromverbr. Kat. 1-4'!M30&lt;&gt;""),VLOOKUP(B25,'Schritt 2b Stromverbr. Kat. 1-4'!$B$10:$M$504,12,FALSE),"")</f>
        <v/>
      </c>
      <c r="J25" s="38" t="str">
        <f>IF(AND(B25&lt;&gt;"",'Schritt 2b Stromverbr. Kat. 1-4'!M30&lt;&gt;""),(1/SUM('Schritt 2b Stromverbr. Kat. 1-4'!$M$10:$M$504))*VLOOKUP(B25,'Schritt 2b Stromverbr. Kat. 1-4'!$B$10:$M$504,12,FALSE),"")</f>
        <v/>
      </c>
      <c r="K25" s="133" t="str">
        <f>IFERROR(IF(B25&lt;&gt;"",VLOOKUP(B25,'Schritt 2b Stromverbr. Kat. 1-4'!$B$10:$N$504,13,FALSE),""),"")</f>
        <v/>
      </c>
      <c r="L25" s="39" t="str">
        <f>IFERROR(IF(B25&lt;&gt;"",VLOOKUP(B25,'Schritt 2b Stromverbr. Kat. 1-4'!$B$10:$O$504,14,FALSE),""),"")</f>
        <v/>
      </c>
      <c r="M25" s="147"/>
      <c r="N25" s="61"/>
      <c r="O25" s="64"/>
      <c r="P25" s="113" t="str">
        <f t="shared" si="0"/>
        <v/>
      </c>
      <c r="Q25" s="151" t="str">
        <f t="shared" si="1"/>
        <v/>
      </c>
      <c r="R25" s="133" t="str">
        <f>IF(P25="","",((P25*1000)/IF(AND('Schritt 2a Wärmeverbr. Kat. 1-4'!D30&lt;&gt;"Bad - Freibad &lt; 1000 m2 Beckenfläche",'Schritt 2a Wärmeverbr. Kat. 1-4'!D30&lt;&gt;"Bad - Freibad 1000-2000 m2 Beckenfläche",'Schritt 2a Wärmeverbr. Kat. 1-4'!D30&lt;&gt;"Bad - Freibad &gt;2000 m2 Beckenfläche"),'Schritt 2a Wärmeverbr. Kat. 1-4'!F30,'Schritt 2a Wärmeverbr. Kat. 1-4'!G30)))</f>
        <v/>
      </c>
      <c r="S25" s="140" t="str">
        <f>IFERROR(IF(OR(R25="",'Schritt 2a Wärmeverbr. Kat. 1-4'!D30=""),"",R25/VLOOKUP('Schritt 2a Wärmeverbr. Kat. 1-4'!D30,Gebäudekat.!$C$6:$J$72,7,FALSE)-1),"k.A")</f>
        <v/>
      </c>
      <c r="T25" s="400" t="s">
        <v>138</v>
      </c>
      <c r="U25" t="str">
        <f>IFERROR(VLOOKUP(C25,Gebäudekat.!$C$6:$G$72,5,FALSE),"")</f>
        <v/>
      </c>
    </row>
    <row r="26" spans="1:21" x14ac:dyDescent="0.25">
      <c r="A26" s="23" t="str">
        <f>IF(B26="","",INDEX('Schritt 2a Wärmeverbr. Kat. 1-4'!$A31:$C$504,MATCH(B26,'Schritt 2a Wärmeverbr. Kat. 1-4'!$C31:$C$504,0),1))</f>
        <v/>
      </c>
      <c r="B26" s="40" t="str">
        <f>IF(AND('Schritt 2a Wärmeverbr. Kat. 1-4'!C31&lt;&gt;"",OR('Schritt 2a Wärmeverbr. Kat. 1-4'!R31=1,'Schritt 2a Wärmeverbr. Kat. 1-4'!R31=2,'Schritt 2a Wärmeverbr. Kat. 1-4'!R31&lt;&gt;4)),'Schritt 2a Wärmeverbr. Kat. 1-4'!C31,"")</f>
        <v/>
      </c>
      <c r="C26" s="24" t="str">
        <f>IF(B26="","",VLOOKUP(B26,'Schritt 2a Wärmeverbr. Kat. 1-4'!$C$10:$D$504,2,FALSE))</f>
        <v/>
      </c>
      <c r="D26" s="13" t="str">
        <f>IF(AND(B26&lt;&gt;"",'Schritt 2a Wärmeverbr. Kat. 1-4'!H31&lt;&gt;""),VLOOKUP('Schritt 4 - Priorisierung'!B26,'Schritt 2a Wärmeverbr. Kat. 1-4'!$C$10:$H$504,6,FALSE),"")</f>
        <v/>
      </c>
      <c r="E26" s="114" t="str">
        <f>IF(AND(B26&lt;&gt;"",'Schritt 2a Wärmeverbr. Kat. 1-4'!N31&lt;&gt;""),VLOOKUP('Schritt 4 - Priorisierung'!B26,'Schritt 2a Wärmeverbr. Kat. 1-4'!$C$10:$N$504,12,FALSE),"")</f>
        <v/>
      </c>
      <c r="F26" s="38" t="str">
        <f>IF(AND(B26&lt;&gt;"",'Schritt 2a Wärmeverbr. Kat. 1-4'!O31&lt;&gt;""),VLOOKUP(B26,'Schritt 2a Wärmeverbr. Kat. 1-4'!C31:O525,13,FALSE),"")</f>
        <v/>
      </c>
      <c r="G26" s="134" t="str">
        <f>IF(AND(B26&lt;&gt;"",'Schritt 2a Wärmeverbr. Kat. 1-4'!P31&lt;&gt;""),VLOOKUP(B26,'Schritt 2a Wärmeverbr. Kat. 1-4'!$C$10:$P$504,14,FALSE),"")</f>
        <v/>
      </c>
      <c r="H26" s="39" t="str">
        <f>IF(AND(B26&lt;&gt;"",'Schritt 2a Wärmeverbr. Kat. 1-4'!Q31&lt;&gt;""),VLOOKUP(B26,'Schritt 2a Wärmeverbr. Kat. 1-4'!$C$10:$Q$504,15,FALSE),"")</f>
        <v/>
      </c>
      <c r="I26" s="142" t="str">
        <f>IF(AND(B26&lt;&gt;"",'Schritt 2b Stromverbr. Kat. 1-4'!M31&lt;&gt;""),VLOOKUP(B26,'Schritt 2b Stromverbr. Kat. 1-4'!$B$10:$M$504,12,FALSE),"")</f>
        <v/>
      </c>
      <c r="J26" s="38" t="str">
        <f>IF(AND(B26&lt;&gt;"",'Schritt 2b Stromverbr. Kat. 1-4'!M31&lt;&gt;""),(1/SUM('Schritt 2b Stromverbr. Kat. 1-4'!$M$10:$M$504))*VLOOKUP(B26,'Schritt 2b Stromverbr. Kat. 1-4'!$B$10:$M$504,12,FALSE),"")</f>
        <v/>
      </c>
      <c r="K26" s="133" t="str">
        <f>IFERROR(IF(B26&lt;&gt;"",VLOOKUP(B26,'Schritt 2b Stromverbr. Kat. 1-4'!$B$10:$N$504,13,FALSE),""),"")</f>
        <v/>
      </c>
      <c r="L26" s="39" t="str">
        <f>IFERROR(IF(B26&lt;&gt;"",VLOOKUP(B26,'Schritt 2b Stromverbr. Kat. 1-4'!$B$10:$O$504,14,FALSE),""),"")</f>
        <v/>
      </c>
      <c r="M26" s="147"/>
      <c r="N26" s="61"/>
      <c r="O26" s="64"/>
      <c r="P26" s="113" t="str">
        <f t="shared" si="0"/>
        <v/>
      </c>
      <c r="Q26" s="151" t="str">
        <f t="shared" si="1"/>
        <v/>
      </c>
      <c r="R26" s="133" t="str">
        <f>IF(P26="","",((P26*1000)/IF(AND('Schritt 2a Wärmeverbr. Kat. 1-4'!D31&lt;&gt;"Bad - Freibad &lt; 1000 m2 Beckenfläche",'Schritt 2a Wärmeverbr. Kat. 1-4'!D31&lt;&gt;"Bad - Freibad 1000-2000 m2 Beckenfläche",'Schritt 2a Wärmeverbr. Kat. 1-4'!D31&lt;&gt;"Bad - Freibad &gt;2000 m2 Beckenfläche"),'Schritt 2a Wärmeverbr. Kat. 1-4'!F31,'Schritt 2a Wärmeverbr. Kat. 1-4'!G31)))</f>
        <v/>
      </c>
      <c r="S26" s="140" t="str">
        <f>IFERROR(IF(OR(R26="",'Schritt 2a Wärmeverbr. Kat. 1-4'!D31=""),"",R26/VLOOKUP('Schritt 2a Wärmeverbr. Kat. 1-4'!D31,Gebäudekat.!$C$6:$J$72,7,FALSE)-1),"k.A")</f>
        <v/>
      </c>
      <c r="T26" s="400" t="s">
        <v>138</v>
      </c>
      <c r="U26" t="str">
        <f>IFERROR(VLOOKUP(C26,Gebäudekat.!$C$6:$G$72,5,FALSE),"")</f>
        <v/>
      </c>
    </row>
    <row r="27" spans="1:21" x14ac:dyDescent="0.25">
      <c r="A27" s="23" t="str">
        <f>IF(B27="","",INDEX('Schritt 2a Wärmeverbr. Kat. 1-4'!$A32:$C$504,MATCH(B27,'Schritt 2a Wärmeverbr. Kat. 1-4'!$C32:$C$504,0),1))</f>
        <v/>
      </c>
      <c r="B27" s="40" t="str">
        <f>IF(AND('Schritt 2a Wärmeverbr. Kat. 1-4'!C32&lt;&gt;"",OR('Schritt 2a Wärmeverbr. Kat. 1-4'!R32=1,'Schritt 2a Wärmeverbr. Kat. 1-4'!R32=2,'Schritt 2a Wärmeverbr. Kat. 1-4'!R32&lt;&gt;4)),'Schritt 2a Wärmeverbr. Kat. 1-4'!C32,"")</f>
        <v/>
      </c>
      <c r="C27" s="24" t="str">
        <f>IF(B27="","",VLOOKUP(B27,'Schritt 2a Wärmeverbr. Kat. 1-4'!$C$10:$D$504,2,FALSE))</f>
        <v/>
      </c>
      <c r="D27" s="13" t="str">
        <f>IF(AND(B27&lt;&gt;"",'Schritt 2a Wärmeverbr. Kat. 1-4'!H32&lt;&gt;""),VLOOKUP('Schritt 4 - Priorisierung'!B27,'Schritt 2a Wärmeverbr. Kat. 1-4'!$C$10:$H$504,6,FALSE),"")</f>
        <v/>
      </c>
      <c r="E27" s="114" t="str">
        <f>IF(AND(B27&lt;&gt;"",'Schritt 2a Wärmeverbr. Kat. 1-4'!N32&lt;&gt;""),VLOOKUP('Schritt 4 - Priorisierung'!B27,'Schritt 2a Wärmeverbr. Kat. 1-4'!$C$10:$N$504,12,FALSE),"")</f>
        <v/>
      </c>
      <c r="F27" s="38" t="str">
        <f>IF(AND(B27&lt;&gt;"",'Schritt 2a Wärmeverbr. Kat. 1-4'!O32&lt;&gt;""),VLOOKUP(B27,'Schritt 2a Wärmeverbr. Kat. 1-4'!C32:O526,13,FALSE),"")</f>
        <v/>
      </c>
      <c r="G27" s="134" t="str">
        <f>IF(AND(B27&lt;&gt;"",'Schritt 2a Wärmeverbr. Kat. 1-4'!P32&lt;&gt;""),VLOOKUP(B27,'Schritt 2a Wärmeverbr. Kat. 1-4'!$C$10:$P$504,14,FALSE),"")</f>
        <v/>
      </c>
      <c r="H27" s="39" t="str">
        <f>IF(AND(B27&lt;&gt;"",'Schritt 2a Wärmeverbr. Kat. 1-4'!Q32&lt;&gt;""),VLOOKUP(B27,'Schritt 2a Wärmeverbr. Kat. 1-4'!$C$10:$Q$504,15,FALSE),"")</f>
        <v/>
      </c>
      <c r="I27" s="142" t="str">
        <f>IF(AND(B27&lt;&gt;"",'Schritt 2b Stromverbr. Kat. 1-4'!M32&lt;&gt;""),VLOOKUP(B27,'Schritt 2b Stromverbr. Kat. 1-4'!$B$10:$M$504,12,FALSE),"")</f>
        <v/>
      </c>
      <c r="J27" s="38" t="str">
        <f>IF(AND(B27&lt;&gt;"",'Schritt 2b Stromverbr. Kat. 1-4'!M32&lt;&gt;""),(1/SUM('Schritt 2b Stromverbr. Kat. 1-4'!$M$10:$M$504))*VLOOKUP(B27,'Schritt 2b Stromverbr. Kat. 1-4'!$B$10:$M$504,12,FALSE),"")</f>
        <v/>
      </c>
      <c r="K27" s="133" t="str">
        <f>IFERROR(IF(B27&lt;&gt;"",VLOOKUP(B27,'Schritt 2b Stromverbr. Kat. 1-4'!$B$10:$N$504,13,FALSE),""),"")</f>
        <v/>
      </c>
      <c r="L27" s="39" t="str">
        <f>IFERROR(IF(B27&lt;&gt;"",VLOOKUP(B27,'Schritt 2b Stromverbr. Kat. 1-4'!$B$10:$O$504,14,FALSE),""),"")</f>
        <v/>
      </c>
      <c r="M27" s="147"/>
      <c r="N27" s="61"/>
      <c r="O27" s="64"/>
      <c r="P27" s="113" t="str">
        <f t="shared" si="0"/>
        <v/>
      </c>
      <c r="Q27" s="151" t="str">
        <f t="shared" si="1"/>
        <v/>
      </c>
      <c r="R27" s="133" t="str">
        <f>IF(P27="","",((P27*1000)/IF(AND('Schritt 2a Wärmeverbr. Kat. 1-4'!D32&lt;&gt;"Bad - Freibad &lt; 1000 m2 Beckenfläche",'Schritt 2a Wärmeverbr. Kat. 1-4'!D32&lt;&gt;"Bad - Freibad 1000-2000 m2 Beckenfläche",'Schritt 2a Wärmeverbr. Kat. 1-4'!D32&lt;&gt;"Bad - Freibad &gt;2000 m2 Beckenfläche"),'Schritt 2a Wärmeverbr. Kat. 1-4'!F32,'Schritt 2a Wärmeverbr. Kat. 1-4'!G32)))</f>
        <v/>
      </c>
      <c r="S27" s="140" t="str">
        <f>IFERROR(IF(OR(R27="",'Schritt 2a Wärmeverbr. Kat. 1-4'!D32=""),"",R27/VLOOKUP('Schritt 2a Wärmeverbr. Kat. 1-4'!D32,Gebäudekat.!$C$6:$J$72,7,FALSE)-1),"k.A")</f>
        <v/>
      </c>
      <c r="T27" s="400" t="s">
        <v>138</v>
      </c>
      <c r="U27" t="str">
        <f>IFERROR(VLOOKUP(C27,Gebäudekat.!$C$6:$G$72,5,FALSE),"")</f>
        <v/>
      </c>
    </row>
    <row r="28" spans="1:21" x14ac:dyDescent="0.25">
      <c r="A28" s="23" t="str">
        <f>IF(B28="","",INDEX('Schritt 2a Wärmeverbr. Kat. 1-4'!$A33:$C$504,MATCH(B28,'Schritt 2a Wärmeverbr. Kat. 1-4'!$C33:$C$504,0),1))</f>
        <v/>
      </c>
      <c r="B28" s="40" t="str">
        <f>IF(AND('Schritt 2a Wärmeverbr. Kat. 1-4'!C33&lt;&gt;"",OR('Schritt 2a Wärmeverbr. Kat. 1-4'!R33=1,'Schritt 2a Wärmeverbr. Kat. 1-4'!R33=2,'Schritt 2a Wärmeverbr. Kat. 1-4'!R33&lt;&gt;4)),'Schritt 2a Wärmeverbr. Kat. 1-4'!C33,"")</f>
        <v/>
      </c>
      <c r="C28" s="24" t="str">
        <f>IF(B28="","",VLOOKUP(B28,'Schritt 2a Wärmeverbr. Kat. 1-4'!$C$10:$D$504,2,FALSE))</f>
        <v/>
      </c>
      <c r="D28" s="13" t="str">
        <f>IF(AND(B28&lt;&gt;"",'Schritt 2a Wärmeverbr. Kat. 1-4'!H33&lt;&gt;""),VLOOKUP('Schritt 4 - Priorisierung'!B28,'Schritt 2a Wärmeverbr. Kat. 1-4'!$C$10:$H$504,6,FALSE),"")</f>
        <v/>
      </c>
      <c r="E28" s="114" t="str">
        <f>IF(AND(B28&lt;&gt;"",'Schritt 2a Wärmeverbr. Kat. 1-4'!N33&lt;&gt;""),VLOOKUP('Schritt 4 - Priorisierung'!B28,'Schritt 2a Wärmeverbr. Kat. 1-4'!$C$10:$N$504,12,FALSE),"")</f>
        <v/>
      </c>
      <c r="F28" s="38" t="str">
        <f>IF(AND(B28&lt;&gt;"",'Schritt 2a Wärmeverbr. Kat. 1-4'!O33&lt;&gt;""),VLOOKUP(B28,'Schritt 2a Wärmeverbr. Kat. 1-4'!C33:O527,13,FALSE),"")</f>
        <v/>
      </c>
      <c r="G28" s="134" t="str">
        <f>IF(AND(B28&lt;&gt;"",'Schritt 2a Wärmeverbr. Kat. 1-4'!P33&lt;&gt;""),VLOOKUP(B28,'Schritt 2a Wärmeverbr. Kat. 1-4'!$C$10:$P$504,14,FALSE),"")</f>
        <v/>
      </c>
      <c r="H28" s="39" t="str">
        <f>IF(AND(B28&lt;&gt;"",'Schritt 2a Wärmeverbr. Kat. 1-4'!Q33&lt;&gt;""),VLOOKUP(B28,'Schritt 2a Wärmeverbr. Kat. 1-4'!$C$10:$Q$504,15,FALSE),"")</f>
        <v/>
      </c>
      <c r="I28" s="142" t="str">
        <f>IF(AND(B28&lt;&gt;"",'Schritt 2b Stromverbr. Kat. 1-4'!M33&lt;&gt;""),VLOOKUP(B28,'Schritt 2b Stromverbr. Kat. 1-4'!$B$10:$M$504,12,FALSE),"")</f>
        <v/>
      </c>
      <c r="J28" s="38" t="str">
        <f>IF(AND(B28&lt;&gt;"",'Schritt 2b Stromverbr. Kat. 1-4'!M33&lt;&gt;""),(1/SUM('Schritt 2b Stromverbr. Kat. 1-4'!$M$10:$M$504))*VLOOKUP(B28,'Schritt 2b Stromverbr. Kat. 1-4'!$B$10:$M$504,12,FALSE),"")</f>
        <v/>
      </c>
      <c r="K28" s="133" t="str">
        <f>IFERROR(IF(B28&lt;&gt;"",VLOOKUP(B28,'Schritt 2b Stromverbr. Kat. 1-4'!$B$10:$N$504,13,FALSE),""),"")</f>
        <v/>
      </c>
      <c r="L28" s="39" t="str">
        <f>IFERROR(IF(B28&lt;&gt;"",VLOOKUP(B28,'Schritt 2b Stromverbr. Kat. 1-4'!$B$10:$O$504,14,FALSE),""),"")</f>
        <v/>
      </c>
      <c r="M28" s="147"/>
      <c r="N28" s="61"/>
      <c r="O28" s="64"/>
      <c r="P28" s="113" t="str">
        <f t="shared" si="0"/>
        <v/>
      </c>
      <c r="Q28" s="151" t="str">
        <f t="shared" si="1"/>
        <v/>
      </c>
      <c r="R28" s="133" t="str">
        <f>IF(P28="","",((P28*1000)/IF(AND('Schritt 2a Wärmeverbr. Kat. 1-4'!D33&lt;&gt;"Bad - Freibad &lt; 1000 m2 Beckenfläche",'Schritt 2a Wärmeverbr. Kat. 1-4'!D33&lt;&gt;"Bad - Freibad 1000-2000 m2 Beckenfläche",'Schritt 2a Wärmeverbr. Kat. 1-4'!D33&lt;&gt;"Bad - Freibad &gt;2000 m2 Beckenfläche"),'Schritt 2a Wärmeverbr. Kat. 1-4'!F33,'Schritt 2a Wärmeverbr. Kat. 1-4'!G33)))</f>
        <v/>
      </c>
      <c r="S28" s="140" t="str">
        <f>IFERROR(IF(OR(R28="",'Schritt 2a Wärmeverbr. Kat. 1-4'!D33=""),"",R28/VLOOKUP('Schritt 2a Wärmeverbr. Kat. 1-4'!D33,Gebäudekat.!$C$6:$J$72,7,FALSE)-1),"k.A")</f>
        <v/>
      </c>
      <c r="T28" s="400" t="s">
        <v>138</v>
      </c>
      <c r="U28" t="str">
        <f>IFERROR(VLOOKUP(C28,Gebäudekat.!$C$6:$G$72,5,FALSE),"")</f>
        <v/>
      </c>
    </row>
    <row r="29" spans="1:21" x14ac:dyDescent="0.25">
      <c r="A29" s="23" t="str">
        <f>IF(B29="","",INDEX('Schritt 2a Wärmeverbr. Kat. 1-4'!$A34:$C$504,MATCH(B29,'Schritt 2a Wärmeverbr. Kat. 1-4'!$C34:$C$504,0),1))</f>
        <v/>
      </c>
      <c r="B29" s="40" t="str">
        <f>IF(AND('Schritt 2a Wärmeverbr. Kat. 1-4'!C34&lt;&gt;"",OR('Schritt 2a Wärmeverbr. Kat. 1-4'!R34=1,'Schritt 2a Wärmeverbr. Kat. 1-4'!R34=2,'Schritt 2a Wärmeverbr. Kat. 1-4'!R34&lt;&gt;4)),'Schritt 2a Wärmeverbr. Kat. 1-4'!C34,"")</f>
        <v/>
      </c>
      <c r="C29" s="24" t="str">
        <f>IF(B29="","",VLOOKUP(B29,'Schritt 2a Wärmeverbr. Kat. 1-4'!$C$10:$D$504,2,FALSE))</f>
        <v/>
      </c>
      <c r="D29" s="13" t="str">
        <f>IF(AND(B29&lt;&gt;"",'Schritt 2a Wärmeverbr. Kat. 1-4'!H34&lt;&gt;""),VLOOKUP('Schritt 4 - Priorisierung'!B29,'Schritt 2a Wärmeverbr. Kat. 1-4'!$C$10:$H$504,6,FALSE),"")</f>
        <v/>
      </c>
      <c r="E29" s="114" t="str">
        <f>IF(AND(B29&lt;&gt;"",'Schritt 2a Wärmeverbr. Kat. 1-4'!N34&lt;&gt;""),VLOOKUP('Schritt 4 - Priorisierung'!B29,'Schritt 2a Wärmeverbr. Kat. 1-4'!$C$10:$N$504,12,FALSE),"")</f>
        <v/>
      </c>
      <c r="F29" s="38" t="str">
        <f>IF(AND(B29&lt;&gt;"",'Schritt 2a Wärmeverbr. Kat. 1-4'!O34&lt;&gt;""),VLOOKUP(B29,'Schritt 2a Wärmeverbr. Kat. 1-4'!C34:O528,13,FALSE),"")</f>
        <v/>
      </c>
      <c r="G29" s="134" t="str">
        <f>IF(AND(B29&lt;&gt;"",'Schritt 2a Wärmeverbr. Kat. 1-4'!P34&lt;&gt;""),VLOOKUP(B29,'Schritt 2a Wärmeverbr. Kat. 1-4'!$C$10:$P$504,14,FALSE),"")</f>
        <v/>
      </c>
      <c r="H29" s="39" t="str">
        <f>IF(AND(B29&lt;&gt;"",'Schritt 2a Wärmeverbr. Kat. 1-4'!Q34&lt;&gt;""),VLOOKUP(B29,'Schritt 2a Wärmeverbr. Kat. 1-4'!$C$10:$Q$504,15,FALSE),"")</f>
        <v/>
      </c>
      <c r="I29" s="142" t="str">
        <f>IF(AND(B29&lt;&gt;"",'Schritt 2b Stromverbr. Kat. 1-4'!M34&lt;&gt;""),VLOOKUP(B29,'Schritt 2b Stromverbr. Kat. 1-4'!$B$10:$M$504,12,FALSE),"")</f>
        <v/>
      </c>
      <c r="J29" s="38" t="str">
        <f>IF(AND(B29&lt;&gt;"",'Schritt 2b Stromverbr. Kat. 1-4'!M34&lt;&gt;""),(1/SUM('Schritt 2b Stromverbr. Kat. 1-4'!$M$10:$M$504))*VLOOKUP(B29,'Schritt 2b Stromverbr. Kat. 1-4'!$B$10:$M$504,12,FALSE),"")</f>
        <v/>
      </c>
      <c r="K29" s="133" t="str">
        <f>IFERROR(IF(B29&lt;&gt;"",VLOOKUP(B29,'Schritt 2b Stromverbr. Kat. 1-4'!$B$10:$N$504,13,FALSE),""),"")</f>
        <v/>
      </c>
      <c r="L29" s="39" t="str">
        <f>IFERROR(IF(B29&lt;&gt;"",VLOOKUP(B29,'Schritt 2b Stromverbr. Kat. 1-4'!$B$10:$O$504,14,FALSE),""),"")</f>
        <v/>
      </c>
      <c r="M29" s="147"/>
      <c r="N29" s="61"/>
      <c r="O29" s="64"/>
      <c r="P29" s="113" t="str">
        <f t="shared" si="0"/>
        <v/>
      </c>
      <c r="Q29" s="151" t="str">
        <f t="shared" si="1"/>
        <v/>
      </c>
      <c r="R29" s="133" t="str">
        <f>IF(P29="","",((P29*1000)/IF(AND('Schritt 2a Wärmeverbr. Kat. 1-4'!D34&lt;&gt;"Bad - Freibad &lt; 1000 m2 Beckenfläche",'Schritt 2a Wärmeverbr. Kat. 1-4'!D34&lt;&gt;"Bad - Freibad 1000-2000 m2 Beckenfläche",'Schritt 2a Wärmeverbr. Kat. 1-4'!D34&lt;&gt;"Bad - Freibad &gt;2000 m2 Beckenfläche"),'Schritt 2a Wärmeverbr. Kat. 1-4'!F34,'Schritt 2a Wärmeverbr. Kat. 1-4'!G34)))</f>
        <v/>
      </c>
      <c r="S29" s="140" t="str">
        <f>IFERROR(IF(OR(R29="",'Schritt 2a Wärmeverbr. Kat. 1-4'!D34=""),"",R29/VLOOKUP('Schritt 2a Wärmeverbr. Kat. 1-4'!D34,Gebäudekat.!$C$6:$J$72,7,FALSE)-1),"k.A")</f>
        <v/>
      </c>
      <c r="T29" s="400" t="s">
        <v>138</v>
      </c>
      <c r="U29" t="str">
        <f>IFERROR(VLOOKUP(C29,Gebäudekat.!$C$6:$G$72,5,FALSE),"")</f>
        <v/>
      </c>
    </row>
    <row r="30" spans="1:21" x14ac:dyDescent="0.25">
      <c r="A30" s="23" t="str">
        <f>IF(B30="","",INDEX('Schritt 2a Wärmeverbr. Kat. 1-4'!$A35:$C$504,MATCH(B30,'Schritt 2a Wärmeverbr. Kat. 1-4'!$C35:$C$504,0),1))</f>
        <v/>
      </c>
      <c r="B30" s="40" t="str">
        <f>IF(AND('Schritt 2a Wärmeverbr. Kat. 1-4'!C35&lt;&gt;"",OR('Schritt 2a Wärmeverbr. Kat. 1-4'!R35=1,'Schritt 2a Wärmeverbr. Kat. 1-4'!R35=2,'Schritt 2a Wärmeverbr. Kat. 1-4'!R35&lt;&gt;4)),'Schritt 2a Wärmeverbr. Kat. 1-4'!C35,"")</f>
        <v/>
      </c>
      <c r="C30" s="24" t="str">
        <f>IF(B30="","",VLOOKUP(B30,'Schritt 2a Wärmeverbr. Kat. 1-4'!$C$10:$D$504,2,FALSE))</f>
        <v/>
      </c>
      <c r="D30" s="13" t="str">
        <f>IF(AND(B30&lt;&gt;"",'Schritt 2a Wärmeverbr. Kat. 1-4'!H35&lt;&gt;""),VLOOKUP('Schritt 4 - Priorisierung'!B30,'Schritt 2a Wärmeverbr. Kat. 1-4'!$C$10:$H$504,6,FALSE),"")</f>
        <v/>
      </c>
      <c r="E30" s="114" t="str">
        <f>IF(AND(B30&lt;&gt;"",'Schritt 2a Wärmeverbr. Kat. 1-4'!N35&lt;&gt;""),VLOOKUP('Schritt 4 - Priorisierung'!B30,'Schritt 2a Wärmeverbr. Kat. 1-4'!$C$10:$N$504,12,FALSE),"")</f>
        <v/>
      </c>
      <c r="F30" s="38" t="str">
        <f>IF(AND(B30&lt;&gt;"",'Schritt 2a Wärmeverbr. Kat. 1-4'!O35&lt;&gt;""),VLOOKUP(B30,'Schritt 2a Wärmeverbr. Kat. 1-4'!C35:O529,13,FALSE),"")</f>
        <v/>
      </c>
      <c r="G30" s="134" t="str">
        <f>IF(AND(B30&lt;&gt;"",'Schritt 2a Wärmeverbr. Kat. 1-4'!P35&lt;&gt;""),VLOOKUP(B30,'Schritt 2a Wärmeverbr. Kat. 1-4'!$C$10:$P$504,14,FALSE),"")</f>
        <v/>
      </c>
      <c r="H30" s="39" t="str">
        <f>IF(AND(B30&lt;&gt;"",'Schritt 2a Wärmeverbr. Kat. 1-4'!Q35&lt;&gt;""),VLOOKUP(B30,'Schritt 2a Wärmeverbr. Kat. 1-4'!$C$10:$Q$504,15,FALSE),"")</f>
        <v/>
      </c>
      <c r="I30" s="142" t="str">
        <f>IF(AND(B30&lt;&gt;"",'Schritt 2b Stromverbr. Kat. 1-4'!M35&lt;&gt;""),VLOOKUP(B30,'Schritt 2b Stromverbr. Kat. 1-4'!$B$10:$M$504,12,FALSE),"")</f>
        <v/>
      </c>
      <c r="J30" s="38" t="str">
        <f>IF(AND(B30&lt;&gt;"",'Schritt 2b Stromverbr. Kat. 1-4'!M35&lt;&gt;""),(1/SUM('Schritt 2b Stromverbr. Kat. 1-4'!$M$10:$M$504))*VLOOKUP(B30,'Schritt 2b Stromverbr. Kat. 1-4'!$B$10:$M$504,12,FALSE),"")</f>
        <v/>
      </c>
      <c r="K30" s="133" t="str">
        <f>IFERROR(IF(B30&lt;&gt;"",VLOOKUP(B30,'Schritt 2b Stromverbr. Kat. 1-4'!$B$10:$N$504,13,FALSE),""),"")</f>
        <v/>
      </c>
      <c r="L30" s="39" t="str">
        <f>IFERROR(IF(B30&lt;&gt;"",VLOOKUP(B30,'Schritt 2b Stromverbr. Kat. 1-4'!$B$10:$O$504,14,FALSE),""),"")</f>
        <v/>
      </c>
      <c r="M30" s="147"/>
      <c r="N30" s="61"/>
      <c r="O30" s="64"/>
      <c r="P30" s="113" t="str">
        <f t="shared" si="0"/>
        <v/>
      </c>
      <c r="Q30" s="151" t="str">
        <f t="shared" si="1"/>
        <v/>
      </c>
      <c r="R30" s="133" t="str">
        <f>IF(P30="","",((P30*1000)/IF(AND('Schritt 2a Wärmeverbr. Kat. 1-4'!D35&lt;&gt;"Bad - Freibad &lt; 1000 m2 Beckenfläche",'Schritt 2a Wärmeverbr. Kat. 1-4'!D35&lt;&gt;"Bad - Freibad 1000-2000 m2 Beckenfläche",'Schritt 2a Wärmeverbr. Kat. 1-4'!D35&lt;&gt;"Bad - Freibad &gt;2000 m2 Beckenfläche"),'Schritt 2a Wärmeverbr. Kat. 1-4'!F35,'Schritt 2a Wärmeverbr. Kat. 1-4'!G35)))</f>
        <v/>
      </c>
      <c r="S30" s="140" t="str">
        <f>IFERROR(IF(OR(R30="",'Schritt 2a Wärmeverbr. Kat. 1-4'!D35=""),"",R30/VLOOKUP('Schritt 2a Wärmeverbr. Kat. 1-4'!D35,Gebäudekat.!$C$6:$J$72,7,FALSE)-1),"k.A")</f>
        <v/>
      </c>
      <c r="T30" s="400" t="s">
        <v>138</v>
      </c>
      <c r="U30" t="str">
        <f>IFERROR(VLOOKUP(C30,Gebäudekat.!$C$6:$G$72,5,FALSE),"")</f>
        <v/>
      </c>
    </row>
    <row r="31" spans="1:21" x14ac:dyDescent="0.25">
      <c r="A31" s="23" t="str">
        <f>IF(B31="","",INDEX('Schritt 2a Wärmeverbr. Kat. 1-4'!$A36:$C$504,MATCH(B31,'Schritt 2a Wärmeverbr. Kat. 1-4'!$C36:$C$504,0),1))</f>
        <v/>
      </c>
      <c r="B31" s="40" t="str">
        <f>IF(AND('Schritt 2a Wärmeverbr. Kat. 1-4'!C36&lt;&gt;"",OR('Schritt 2a Wärmeverbr. Kat. 1-4'!R36=1,'Schritt 2a Wärmeverbr. Kat. 1-4'!R36=2,'Schritt 2a Wärmeverbr. Kat. 1-4'!R36&lt;&gt;4)),'Schritt 2a Wärmeverbr. Kat. 1-4'!C36,"")</f>
        <v/>
      </c>
      <c r="C31" s="24" t="str">
        <f>IF(B31="","",VLOOKUP(B31,'Schritt 2a Wärmeverbr. Kat. 1-4'!$C$10:$D$504,2,FALSE))</f>
        <v/>
      </c>
      <c r="D31" s="13" t="str">
        <f>IF(AND(B31&lt;&gt;"",'Schritt 2a Wärmeverbr. Kat. 1-4'!H36&lt;&gt;""),VLOOKUP('Schritt 4 - Priorisierung'!B31,'Schritt 2a Wärmeverbr. Kat. 1-4'!$C$10:$H$504,6,FALSE),"")</f>
        <v/>
      </c>
      <c r="E31" s="114" t="str">
        <f>IF(AND(B31&lt;&gt;"",'Schritt 2a Wärmeverbr. Kat. 1-4'!N36&lt;&gt;""),VLOOKUP('Schritt 4 - Priorisierung'!B31,'Schritt 2a Wärmeverbr. Kat. 1-4'!$C$10:$N$504,12,FALSE),"")</f>
        <v/>
      </c>
      <c r="F31" s="38" t="str">
        <f>IF(AND(B31&lt;&gt;"",'Schritt 2a Wärmeverbr. Kat. 1-4'!O36&lt;&gt;""),VLOOKUP(B31,'Schritt 2a Wärmeverbr. Kat. 1-4'!C36:O530,13,FALSE),"")</f>
        <v/>
      </c>
      <c r="G31" s="134" t="str">
        <f>IF(AND(B31&lt;&gt;"",'Schritt 2a Wärmeverbr. Kat. 1-4'!P36&lt;&gt;""),VLOOKUP(B31,'Schritt 2a Wärmeverbr. Kat. 1-4'!$C$10:$P$504,14,FALSE),"")</f>
        <v/>
      </c>
      <c r="H31" s="39" t="str">
        <f>IF(AND(B31&lt;&gt;"",'Schritt 2a Wärmeverbr. Kat. 1-4'!Q36&lt;&gt;""),VLOOKUP(B31,'Schritt 2a Wärmeverbr. Kat. 1-4'!$C$10:$Q$504,15,FALSE),"")</f>
        <v/>
      </c>
      <c r="I31" s="142" t="str">
        <f>IF(AND(B31&lt;&gt;"",'Schritt 2b Stromverbr. Kat. 1-4'!M36&lt;&gt;""),VLOOKUP(B31,'Schritt 2b Stromverbr. Kat. 1-4'!$B$10:$M$504,12,FALSE),"")</f>
        <v/>
      </c>
      <c r="J31" s="38" t="str">
        <f>IF(AND(B31&lt;&gt;"",'Schritt 2b Stromverbr. Kat. 1-4'!M36&lt;&gt;""),(1/SUM('Schritt 2b Stromverbr. Kat. 1-4'!$M$10:$M$504))*VLOOKUP(B31,'Schritt 2b Stromverbr. Kat. 1-4'!$B$10:$M$504,12,FALSE),"")</f>
        <v/>
      </c>
      <c r="K31" s="133" t="str">
        <f>IFERROR(IF(B31&lt;&gt;"",VLOOKUP(B31,'Schritt 2b Stromverbr. Kat. 1-4'!$B$10:$N$504,13,FALSE),""),"")</f>
        <v/>
      </c>
      <c r="L31" s="39" t="str">
        <f>IFERROR(IF(B31&lt;&gt;"",VLOOKUP(B31,'Schritt 2b Stromverbr. Kat. 1-4'!$B$10:$O$504,14,FALSE),""),"")</f>
        <v/>
      </c>
      <c r="M31" s="147"/>
      <c r="N31" s="61"/>
      <c r="O31" s="64"/>
      <c r="P31" s="113" t="str">
        <f t="shared" si="0"/>
        <v/>
      </c>
      <c r="Q31" s="151" t="str">
        <f t="shared" si="1"/>
        <v/>
      </c>
      <c r="R31" s="133" t="str">
        <f>IF(P31="","",((P31*1000)/IF(AND('Schritt 2a Wärmeverbr. Kat. 1-4'!D36&lt;&gt;"Bad - Freibad &lt; 1000 m2 Beckenfläche",'Schritt 2a Wärmeverbr. Kat. 1-4'!D36&lt;&gt;"Bad - Freibad 1000-2000 m2 Beckenfläche",'Schritt 2a Wärmeverbr. Kat. 1-4'!D36&lt;&gt;"Bad - Freibad &gt;2000 m2 Beckenfläche"),'Schritt 2a Wärmeverbr. Kat. 1-4'!F36,'Schritt 2a Wärmeverbr. Kat. 1-4'!G36)))</f>
        <v/>
      </c>
      <c r="S31" s="140" t="str">
        <f>IFERROR(IF(OR(R31="",'Schritt 2a Wärmeverbr. Kat. 1-4'!D36=""),"",R31/VLOOKUP('Schritt 2a Wärmeverbr. Kat. 1-4'!D36,Gebäudekat.!$C$6:$J$72,7,FALSE)-1),"k.A")</f>
        <v/>
      </c>
      <c r="T31" s="400" t="s">
        <v>138</v>
      </c>
      <c r="U31" t="str">
        <f>IFERROR(VLOOKUP(C31,Gebäudekat.!$C$6:$G$72,5,FALSE),"")</f>
        <v/>
      </c>
    </row>
    <row r="32" spans="1:21" x14ac:dyDescent="0.25">
      <c r="A32" s="23" t="str">
        <f>IF(B32="","",INDEX('Schritt 2a Wärmeverbr. Kat. 1-4'!$A37:$C$504,MATCH(B32,'Schritt 2a Wärmeverbr. Kat. 1-4'!$C37:$C$504,0),1))</f>
        <v/>
      </c>
      <c r="B32" s="40" t="str">
        <f>IF(AND('Schritt 2a Wärmeverbr. Kat. 1-4'!C37&lt;&gt;"",OR('Schritt 2a Wärmeverbr. Kat. 1-4'!R37=1,'Schritt 2a Wärmeverbr. Kat. 1-4'!R37=2,'Schritt 2a Wärmeverbr. Kat. 1-4'!R37&lt;&gt;4)),'Schritt 2a Wärmeverbr. Kat. 1-4'!C37,"")</f>
        <v/>
      </c>
      <c r="C32" s="24" t="str">
        <f>IF(B32="","",VLOOKUP(B32,'Schritt 2a Wärmeverbr. Kat. 1-4'!$C$10:$D$504,2,FALSE))</f>
        <v/>
      </c>
      <c r="D32" s="13" t="str">
        <f>IF(AND(B32&lt;&gt;"",'Schritt 2a Wärmeverbr. Kat. 1-4'!H37&lt;&gt;""),VLOOKUP('Schritt 4 - Priorisierung'!B32,'Schritt 2a Wärmeverbr. Kat. 1-4'!$C$10:$H$504,6,FALSE),"")</f>
        <v/>
      </c>
      <c r="E32" s="114" t="str">
        <f>IF(AND(B32&lt;&gt;"",'Schritt 2a Wärmeverbr. Kat. 1-4'!N37&lt;&gt;""),VLOOKUP('Schritt 4 - Priorisierung'!B32,'Schritt 2a Wärmeverbr. Kat. 1-4'!$C$10:$N$504,12,FALSE),"")</f>
        <v/>
      </c>
      <c r="F32" s="38" t="str">
        <f>IF(AND(B32&lt;&gt;"",'Schritt 2a Wärmeverbr. Kat. 1-4'!O37&lt;&gt;""),VLOOKUP(B32,'Schritt 2a Wärmeverbr. Kat. 1-4'!C37:O531,13,FALSE),"")</f>
        <v/>
      </c>
      <c r="G32" s="134" t="str">
        <f>IF(AND(B32&lt;&gt;"",'Schritt 2a Wärmeverbr. Kat. 1-4'!P37&lt;&gt;""),VLOOKUP(B32,'Schritt 2a Wärmeverbr. Kat. 1-4'!$C$10:$P$504,14,FALSE),"")</f>
        <v/>
      </c>
      <c r="H32" s="39" t="str">
        <f>IF(AND(B32&lt;&gt;"",'Schritt 2a Wärmeverbr. Kat. 1-4'!Q37&lt;&gt;""),VLOOKUP(B32,'Schritt 2a Wärmeverbr. Kat. 1-4'!$C$10:$Q$504,15,FALSE),"")</f>
        <v/>
      </c>
      <c r="I32" s="142" t="str">
        <f>IF(AND(B32&lt;&gt;"",'Schritt 2b Stromverbr. Kat. 1-4'!M37&lt;&gt;""),VLOOKUP(B32,'Schritt 2b Stromverbr. Kat. 1-4'!$B$10:$M$504,12,FALSE),"")</f>
        <v/>
      </c>
      <c r="J32" s="38" t="str">
        <f>IF(AND(B32&lt;&gt;"",'Schritt 2b Stromverbr. Kat. 1-4'!M37&lt;&gt;""),(1/SUM('Schritt 2b Stromverbr. Kat. 1-4'!$M$10:$M$504))*VLOOKUP(B32,'Schritt 2b Stromverbr. Kat. 1-4'!$B$10:$M$504,12,FALSE),"")</f>
        <v/>
      </c>
      <c r="K32" s="133" t="str">
        <f>IFERROR(IF(B32&lt;&gt;"",VLOOKUP(B32,'Schritt 2b Stromverbr. Kat. 1-4'!$B$10:$N$504,13,FALSE),""),"")</f>
        <v/>
      </c>
      <c r="L32" s="39" t="str">
        <f>IFERROR(IF(B32&lt;&gt;"",VLOOKUP(B32,'Schritt 2b Stromverbr. Kat. 1-4'!$B$10:$O$504,14,FALSE),""),"")</f>
        <v/>
      </c>
      <c r="M32" s="147"/>
      <c r="N32" s="61"/>
      <c r="O32" s="64"/>
      <c r="P32" s="113" t="str">
        <f t="shared" si="0"/>
        <v/>
      </c>
      <c r="Q32" s="151" t="str">
        <f t="shared" si="1"/>
        <v/>
      </c>
      <c r="R32" s="133" t="str">
        <f>IF(P32="","",((P32*1000)/IF(AND('Schritt 2a Wärmeverbr. Kat. 1-4'!D37&lt;&gt;"Bad - Freibad &lt; 1000 m2 Beckenfläche",'Schritt 2a Wärmeverbr. Kat. 1-4'!D37&lt;&gt;"Bad - Freibad 1000-2000 m2 Beckenfläche",'Schritt 2a Wärmeverbr. Kat. 1-4'!D37&lt;&gt;"Bad - Freibad &gt;2000 m2 Beckenfläche"),'Schritt 2a Wärmeverbr. Kat. 1-4'!F37,'Schritt 2a Wärmeverbr. Kat. 1-4'!G37)))</f>
        <v/>
      </c>
      <c r="S32" s="140" t="str">
        <f>IFERROR(IF(OR(R32="",'Schritt 2a Wärmeverbr. Kat. 1-4'!D37=""),"",R32/VLOOKUP('Schritt 2a Wärmeverbr. Kat. 1-4'!D37,Gebäudekat.!$C$6:$J$72,7,FALSE)-1),"k.A")</f>
        <v/>
      </c>
      <c r="T32" s="400" t="s">
        <v>138</v>
      </c>
      <c r="U32" t="str">
        <f>IFERROR(VLOOKUP(C32,Gebäudekat.!$C$6:$G$72,5,FALSE),"")</f>
        <v/>
      </c>
    </row>
    <row r="33" spans="1:21" x14ac:dyDescent="0.25">
      <c r="A33" s="23" t="str">
        <f>IF(B33="","",INDEX('Schritt 2a Wärmeverbr. Kat. 1-4'!$A38:$C$504,MATCH(B33,'Schritt 2a Wärmeverbr. Kat. 1-4'!$C38:$C$504,0),1))</f>
        <v/>
      </c>
      <c r="B33" s="40" t="str">
        <f>IF(AND('Schritt 2a Wärmeverbr. Kat. 1-4'!C38&lt;&gt;"",OR('Schritt 2a Wärmeverbr. Kat. 1-4'!R38=1,'Schritt 2a Wärmeverbr. Kat. 1-4'!R38=2,'Schritt 2a Wärmeverbr. Kat. 1-4'!R38&lt;&gt;4)),'Schritt 2a Wärmeverbr. Kat. 1-4'!C38,"")</f>
        <v/>
      </c>
      <c r="C33" s="24" t="str">
        <f>IF(B33="","",VLOOKUP(B33,'Schritt 2a Wärmeverbr. Kat. 1-4'!$C$10:$D$504,2,FALSE))</f>
        <v/>
      </c>
      <c r="D33" s="13" t="str">
        <f>IF(AND(B33&lt;&gt;"",'Schritt 2a Wärmeverbr. Kat. 1-4'!H38&lt;&gt;""),VLOOKUP('Schritt 4 - Priorisierung'!B33,'Schritt 2a Wärmeverbr. Kat. 1-4'!$C$10:$H$504,6,FALSE),"")</f>
        <v/>
      </c>
      <c r="E33" s="114" t="str">
        <f>IF(AND(B33&lt;&gt;"",'Schritt 2a Wärmeverbr. Kat. 1-4'!N38&lt;&gt;""),VLOOKUP('Schritt 4 - Priorisierung'!B33,'Schritt 2a Wärmeverbr. Kat. 1-4'!$C$10:$N$504,12,FALSE),"")</f>
        <v/>
      </c>
      <c r="F33" s="38" t="str">
        <f>IF(AND(B33&lt;&gt;"",'Schritt 2a Wärmeverbr. Kat. 1-4'!O38&lt;&gt;""),VLOOKUP(B33,'Schritt 2a Wärmeverbr. Kat. 1-4'!C38:O532,13,FALSE),"")</f>
        <v/>
      </c>
      <c r="G33" s="134" t="str">
        <f>IF(AND(B33&lt;&gt;"",'Schritt 2a Wärmeverbr. Kat. 1-4'!P38&lt;&gt;""),VLOOKUP(B33,'Schritt 2a Wärmeverbr. Kat. 1-4'!$C$10:$P$504,14,FALSE),"")</f>
        <v/>
      </c>
      <c r="H33" s="39" t="str">
        <f>IF(AND(B33&lt;&gt;"",'Schritt 2a Wärmeverbr. Kat. 1-4'!Q38&lt;&gt;""),VLOOKUP(B33,'Schritt 2a Wärmeverbr. Kat. 1-4'!$C$10:$Q$504,15,FALSE),"")</f>
        <v/>
      </c>
      <c r="I33" s="142" t="str">
        <f>IF(AND(B33&lt;&gt;"",'Schritt 2b Stromverbr. Kat. 1-4'!M38&lt;&gt;""),VLOOKUP(B33,'Schritt 2b Stromverbr. Kat. 1-4'!$B$10:$M$504,12,FALSE),"")</f>
        <v/>
      </c>
      <c r="J33" s="38" t="str">
        <f>IF(AND(B33&lt;&gt;"",'Schritt 2b Stromverbr. Kat. 1-4'!M38&lt;&gt;""),(1/SUM('Schritt 2b Stromverbr. Kat. 1-4'!$M$10:$M$504))*VLOOKUP(B33,'Schritt 2b Stromverbr. Kat. 1-4'!$B$10:$M$504,12,FALSE),"")</f>
        <v/>
      </c>
      <c r="K33" s="133" t="str">
        <f>IFERROR(IF(B33&lt;&gt;"",VLOOKUP(B33,'Schritt 2b Stromverbr. Kat. 1-4'!$B$10:$N$504,13,FALSE),""),"")</f>
        <v/>
      </c>
      <c r="L33" s="39" t="str">
        <f>IFERROR(IF(B33&lt;&gt;"",VLOOKUP(B33,'Schritt 2b Stromverbr. Kat. 1-4'!$B$10:$O$504,14,FALSE),""),"")</f>
        <v/>
      </c>
      <c r="M33" s="147"/>
      <c r="N33" s="61"/>
      <c r="O33" s="64"/>
      <c r="P33" s="113" t="str">
        <f t="shared" si="0"/>
        <v/>
      </c>
      <c r="Q33" s="151" t="str">
        <f t="shared" si="1"/>
        <v/>
      </c>
      <c r="R33" s="133" t="str">
        <f>IF(P33="","",((P33*1000)/IF(AND('Schritt 2a Wärmeverbr. Kat. 1-4'!D38&lt;&gt;"Bad - Freibad &lt; 1000 m2 Beckenfläche",'Schritt 2a Wärmeverbr. Kat. 1-4'!D38&lt;&gt;"Bad - Freibad 1000-2000 m2 Beckenfläche",'Schritt 2a Wärmeverbr. Kat. 1-4'!D38&lt;&gt;"Bad - Freibad &gt;2000 m2 Beckenfläche"),'Schritt 2a Wärmeverbr. Kat. 1-4'!F38,'Schritt 2a Wärmeverbr. Kat. 1-4'!G38)))</f>
        <v/>
      </c>
      <c r="S33" s="140" t="str">
        <f>IFERROR(IF(OR(R33="",'Schritt 2a Wärmeverbr. Kat. 1-4'!D38=""),"",R33/VLOOKUP('Schritt 2a Wärmeverbr. Kat. 1-4'!D38,Gebäudekat.!$C$6:$J$72,7,FALSE)-1),"k.A")</f>
        <v/>
      </c>
      <c r="T33" s="400" t="s">
        <v>138</v>
      </c>
      <c r="U33" t="str">
        <f>IFERROR(VLOOKUP(C33,Gebäudekat.!$C$6:$G$72,5,FALSE),"")</f>
        <v/>
      </c>
    </row>
    <row r="34" spans="1:21" x14ac:dyDescent="0.25">
      <c r="A34" s="23" t="str">
        <f>IF(B34="","",INDEX('Schritt 2a Wärmeverbr. Kat. 1-4'!$A39:$C$504,MATCH(B34,'Schritt 2a Wärmeverbr. Kat. 1-4'!$C39:$C$504,0),1))</f>
        <v/>
      </c>
      <c r="B34" s="40" t="str">
        <f>IF(AND('Schritt 2a Wärmeverbr. Kat. 1-4'!C39&lt;&gt;"",OR('Schritt 2a Wärmeverbr. Kat. 1-4'!R39=1,'Schritt 2a Wärmeverbr. Kat. 1-4'!R39=2,'Schritt 2a Wärmeverbr. Kat. 1-4'!R39&lt;&gt;4)),'Schritt 2a Wärmeverbr. Kat. 1-4'!C39,"")</f>
        <v/>
      </c>
      <c r="C34" s="24" t="str">
        <f>IF(B34="","",VLOOKUP(B34,'Schritt 2a Wärmeverbr. Kat. 1-4'!$C$10:$D$504,2,FALSE))</f>
        <v/>
      </c>
      <c r="D34" s="13" t="str">
        <f>IF(AND(B34&lt;&gt;"",'Schritt 2a Wärmeverbr. Kat. 1-4'!H39&lt;&gt;""),VLOOKUP('Schritt 4 - Priorisierung'!B34,'Schritt 2a Wärmeverbr. Kat. 1-4'!$C$10:$H$504,6,FALSE),"")</f>
        <v/>
      </c>
      <c r="E34" s="114" t="str">
        <f>IF(AND(B34&lt;&gt;"",'Schritt 2a Wärmeverbr. Kat. 1-4'!N39&lt;&gt;""),VLOOKUP('Schritt 4 - Priorisierung'!B34,'Schritt 2a Wärmeverbr. Kat. 1-4'!$C$10:$N$504,12,FALSE),"")</f>
        <v/>
      </c>
      <c r="F34" s="38" t="str">
        <f>IF(AND(B34&lt;&gt;"",'Schritt 2a Wärmeverbr. Kat. 1-4'!O39&lt;&gt;""),VLOOKUP(B34,'Schritt 2a Wärmeverbr. Kat. 1-4'!C39:O533,13,FALSE),"")</f>
        <v/>
      </c>
      <c r="G34" s="134" t="str">
        <f>IF(AND(B34&lt;&gt;"",'Schritt 2a Wärmeverbr. Kat. 1-4'!P39&lt;&gt;""),VLOOKUP(B34,'Schritt 2a Wärmeverbr. Kat. 1-4'!$C$10:$P$504,14,FALSE),"")</f>
        <v/>
      </c>
      <c r="H34" s="39" t="str">
        <f>IF(AND(B34&lt;&gt;"",'Schritt 2a Wärmeverbr. Kat. 1-4'!Q39&lt;&gt;""),VLOOKUP(B34,'Schritt 2a Wärmeverbr. Kat. 1-4'!$C$10:$Q$504,15,FALSE),"")</f>
        <v/>
      </c>
      <c r="I34" s="142" t="str">
        <f>IF(AND(B34&lt;&gt;"",'Schritt 2b Stromverbr. Kat. 1-4'!M39&lt;&gt;""),VLOOKUP(B34,'Schritt 2b Stromverbr. Kat. 1-4'!$B$10:$M$504,12,FALSE),"")</f>
        <v/>
      </c>
      <c r="J34" s="38" t="str">
        <f>IF(AND(B34&lt;&gt;"",'Schritt 2b Stromverbr. Kat. 1-4'!M39&lt;&gt;""),(1/SUM('Schritt 2b Stromverbr. Kat. 1-4'!$M$10:$M$504))*VLOOKUP(B34,'Schritt 2b Stromverbr. Kat. 1-4'!$B$10:$M$504,12,FALSE),"")</f>
        <v/>
      </c>
      <c r="K34" s="133" t="str">
        <f>IFERROR(IF(B34&lt;&gt;"",VLOOKUP(B34,'Schritt 2b Stromverbr. Kat. 1-4'!$B$10:$N$504,13,FALSE),""),"")</f>
        <v/>
      </c>
      <c r="L34" s="39" t="str">
        <f>IFERROR(IF(B34&lt;&gt;"",VLOOKUP(B34,'Schritt 2b Stromverbr. Kat. 1-4'!$B$10:$O$504,14,FALSE),""),"")</f>
        <v/>
      </c>
      <c r="M34" s="147"/>
      <c r="N34" s="61"/>
      <c r="O34" s="64"/>
      <c r="P34" s="113" t="str">
        <f t="shared" si="0"/>
        <v/>
      </c>
      <c r="Q34" s="151" t="str">
        <f t="shared" si="1"/>
        <v/>
      </c>
      <c r="R34" s="133" t="str">
        <f>IF(P34="","",((P34*1000)/IF(AND('Schritt 2a Wärmeverbr. Kat. 1-4'!D39&lt;&gt;"Bad - Freibad &lt; 1000 m2 Beckenfläche",'Schritt 2a Wärmeverbr. Kat. 1-4'!D39&lt;&gt;"Bad - Freibad 1000-2000 m2 Beckenfläche",'Schritt 2a Wärmeverbr. Kat. 1-4'!D39&lt;&gt;"Bad - Freibad &gt;2000 m2 Beckenfläche"),'Schritt 2a Wärmeverbr. Kat. 1-4'!F39,'Schritt 2a Wärmeverbr. Kat. 1-4'!G39)))</f>
        <v/>
      </c>
      <c r="S34" s="140" t="str">
        <f>IFERROR(IF(OR(R34="",'Schritt 2a Wärmeverbr. Kat. 1-4'!D39=""),"",R34/VLOOKUP('Schritt 2a Wärmeverbr. Kat. 1-4'!D39,Gebäudekat.!$C$6:$J$72,7,FALSE)-1),"k.A")</f>
        <v/>
      </c>
      <c r="T34" s="400" t="s">
        <v>138</v>
      </c>
      <c r="U34" t="str">
        <f>IFERROR(VLOOKUP(C34,Gebäudekat.!$C$6:$G$72,5,FALSE),"")</f>
        <v/>
      </c>
    </row>
    <row r="35" spans="1:21" x14ac:dyDescent="0.25">
      <c r="A35" s="23" t="str">
        <f>IF(B35="","",INDEX('Schritt 2a Wärmeverbr. Kat. 1-4'!$A40:$C$504,MATCH(B35,'Schritt 2a Wärmeverbr. Kat. 1-4'!$C40:$C$504,0),1))</f>
        <v/>
      </c>
      <c r="B35" s="40" t="str">
        <f>IF(AND('Schritt 2a Wärmeverbr. Kat. 1-4'!C40&lt;&gt;"",OR('Schritt 2a Wärmeverbr. Kat. 1-4'!R40=1,'Schritt 2a Wärmeverbr. Kat. 1-4'!R40=2,'Schritt 2a Wärmeverbr. Kat. 1-4'!R40&lt;&gt;4)),'Schritt 2a Wärmeverbr. Kat. 1-4'!C40,"")</f>
        <v/>
      </c>
      <c r="C35" s="24" t="str">
        <f>IF(B35="","",VLOOKUP(B35,'Schritt 2a Wärmeverbr. Kat. 1-4'!$C$10:$D$504,2,FALSE))</f>
        <v/>
      </c>
      <c r="D35" s="13" t="str">
        <f>IF(AND(B35&lt;&gt;"",'Schritt 2a Wärmeverbr. Kat. 1-4'!H40&lt;&gt;""),VLOOKUP('Schritt 4 - Priorisierung'!B35,'Schritt 2a Wärmeverbr. Kat. 1-4'!$C$10:$H$504,6,FALSE),"")</f>
        <v/>
      </c>
      <c r="E35" s="114" t="str">
        <f>IF(AND(B35&lt;&gt;"",'Schritt 2a Wärmeverbr. Kat. 1-4'!N40&lt;&gt;""),VLOOKUP('Schritt 4 - Priorisierung'!B35,'Schritt 2a Wärmeverbr. Kat. 1-4'!$C$10:$N$504,12,FALSE),"")</f>
        <v/>
      </c>
      <c r="F35" s="38" t="str">
        <f>IF(AND(B35&lt;&gt;"",'Schritt 2a Wärmeverbr. Kat. 1-4'!O40&lt;&gt;""),VLOOKUP(B35,'Schritt 2a Wärmeverbr. Kat. 1-4'!C40:O534,13,FALSE),"")</f>
        <v/>
      </c>
      <c r="G35" s="134" t="str">
        <f>IF(AND(B35&lt;&gt;"",'Schritt 2a Wärmeverbr. Kat. 1-4'!P40&lt;&gt;""),VLOOKUP(B35,'Schritt 2a Wärmeverbr. Kat. 1-4'!$C$10:$P$504,14,FALSE),"")</f>
        <v/>
      </c>
      <c r="H35" s="39" t="str">
        <f>IF(AND(B35&lt;&gt;"",'Schritt 2a Wärmeverbr. Kat. 1-4'!Q40&lt;&gt;""),VLOOKUP(B35,'Schritt 2a Wärmeverbr. Kat. 1-4'!$C$10:$Q$504,15,FALSE),"")</f>
        <v/>
      </c>
      <c r="I35" s="142" t="str">
        <f>IF(AND(B35&lt;&gt;"",'Schritt 2b Stromverbr. Kat. 1-4'!M40&lt;&gt;""),VLOOKUP(B35,'Schritt 2b Stromverbr. Kat. 1-4'!$B$10:$M$504,12,FALSE),"")</f>
        <v/>
      </c>
      <c r="J35" s="38" t="str">
        <f>IF(AND(B35&lt;&gt;"",'Schritt 2b Stromverbr. Kat. 1-4'!M40&lt;&gt;""),(1/SUM('Schritt 2b Stromverbr. Kat. 1-4'!$M$10:$M$504))*VLOOKUP(B35,'Schritt 2b Stromverbr. Kat. 1-4'!$B$10:$M$504,12,FALSE),"")</f>
        <v/>
      </c>
      <c r="K35" s="133" t="str">
        <f>IFERROR(IF(B35&lt;&gt;"",VLOOKUP(B35,'Schritt 2b Stromverbr. Kat. 1-4'!$B$10:$N$504,13,FALSE),""),"")</f>
        <v/>
      </c>
      <c r="L35" s="39" t="str">
        <f>IFERROR(IF(B35&lt;&gt;"",VLOOKUP(B35,'Schritt 2b Stromverbr. Kat. 1-4'!$B$10:$O$504,14,FALSE),""),"")</f>
        <v/>
      </c>
      <c r="M35" s="147"/>
      <c r="N35" s="61"/>
      <c r="O35" s="64"/>
      <c r="P35" s="113" t="str">
        <f t="shared" si="0"/>
        <v/>
      </c>
      <c r="Q35" s="151" t="str">
        <f t="shared" si="1"/>
        <v/>
      </c>
      <c r="R35" s="133" t="str">
        <f>IF(P35="","",((P35*1000)/IF(AND('Schritt 2a Wärmeverbr. Kat. 1-4'!D40&lt;&gt;"Bad - Freibad &lt; 1000 m2 Beckenfläche",'Schritt 2a Wärmeverbr. Kat. 1-4'!D40&lt;&gt;"Bad - Freibad 1000-2000 m2 Beckenfläche",'Schritt 2a Wärmeverbr. Kat. 1-4'!D40&lt;&gt;"Bad - Freibad &gt;2000 m2 Beckenfläche"),'Schritt 2a Wärmeverbr. Kat. 1-4'!F40,'Schritt 2a Wärmeverbr. Kat. 1-4'!G40)))</f>
        <v/>
      </c>
      <c r="S35" s="140" t="str">
        <f>IFERROR(IF(OR(R35="",'Schritt 2a Wärmeverbr. Kat. 1-4'!D40=""),"",R35/VLOOKUP('Schritt 2a Wärmeverbr. Kat. 1-4'!D40,Gebäudekat.!$C$6:$J$72,7,FALSE)-1),"k.A")</f>
        <v/>
      </c>
      <c r="T35" s="400" t="s">
        <v>138</v>
      </c>
      <c r="U35" t="str">
        <f>IFERROR(VLOOKUP(C35,Gebäudekat.!$C$6:$G$72,5,FALSE),"")</f>
        <v/>
      </c>
    </row>
    <row r="36" spans="1:21" x14ac:dyDescent="0.25">
      <c r="A36" s="23" t="str">
        <f>IF(B36="","",INDEX('Schritt 2a Wärmeverbr. Kat. 1-4'!$A41:$C$504,MATCH(B36,'Schritt 2a Wärmeverbr. Kat. 1-4'!$C41:$C$504,0),1))</f>
        <v/>
      </c>
      <c r="B36" s="40" t="str">
        <f>IF(AND('Schritt 2a Wärmeverbr. Kat. 1-4'!C41&lt;&gt;"",OR('Schritt 2a Wärmeverbr. Kat. 1-4'!R41=1,'Schritt 2a Wärmeverbr. Kat. 1-4'!R41=2,'Schritt 2a Wärmeverbr. Kat. 1-4'!R41&lt;&gt;4)),'Schritt 2a Wärmeverbr. Kat. 1-4'!C41,"")</f>
        <v/>
      </c>
      <c r="C36" s="24" t="str">
        <f>IF(B36="","",VLOOKUP(B36,'Schritt 2a Wärmeverbr. Kat. 1-4'!$C$10:$D$504,2,FALSE))</f>
        <v/>
      </c>
      <c r="D36" s="13" t="str">
        <f>IF(AND(B36&lt;&gt;"",'Schritt 2a Wärmeverbr. Kat. 1-4'!H41&lt;&gt;""),VLOOKUP('Schritt 4 - Priorisierung'!B36,'Schritt 2a Wärmeverbr. Kat. 1-4'!$C$10:$H$504,6,FALSE),"")</f>
        <v/>
      </c>
      <c r="E36" s="114" t="str">
        <f>IF(AND(B36&lt;&gt;"",'Schritt 2a Wärmeverbr. Kat. 1-4'!N41&lt;&gt;""),VLOOKUP('Schritt 4 - Priorisierung'!B36,'Schritt 2a Wärmeverbr. Kat. 1-4'!$C$10:$N$504,12,FALSE),"")</f>
        <v/>
      </c>
      <c r="F36" s="38" t="str">
        <f>IF(AND(B36&lt;&gt;"",'Schritt 2a Wärmeverbr. Kat. 1-4'!O41&lt;&gt;""),VLOOKUP(B36,'Schritt 2a Wärmeverbr. Kat. 1-4'!C41:O535,13,FALSE),"")</f>
        <v/>
      </c>
      <c r="G36" s="134" t="str">
        <f>IF(AND(B36&lt;&gt;"",'Schritt 2a Wärmeverbr. Kat. 1-4'!P41&lt;&gt;""),VLOOKUP(B36,'Schritt 2a Wärmeverbr. Kat. 1-4'!$C$10:$P$504,14,FALSE),"")</f>
        <v/>
      </c>
      <c r="H36" s="39" t="str">
        <f>IF(AND(B36&lt;&gt;"",'Schritt 2a Wärmeverbr. Kat. 1-4'!Q41&lt;&gt;""),VLOOKUP(B36,'Schritt 2a Wärmeverbr. Kat. 1-4'!$C$10:$Q$504,15,FALSE),"")</f>
        <v/>
      </c>
      <c r="I36" s="142" t="str">
        <f>IF(AND(B36&lt;&gt;"",'Schritt 2b Stromverbr. Kat. 1-4'!M41&lt;&gt;""),VLOOKUP(B36,'Schritt 2b Stromverbr. Kat. 1-4'!$B$10:$M$504,12,FALSE),"")</f>
        <v/>
      </c>
      <c r="J36" s="38" t="str">
        <f>IF(AND(B36&lt;&gt;"",'Schritt 2b Stromverbr. Kat. 1-4'!M41&lt;&gt;""),(1/SUM('Schritt 2b Stromverbr. Kat. 1-4'!$M$10:$M$504))*VLOOKUP(B36,'Schritt 2b Stromverbr. Kat. 1-4'!$B$10:$M$504,12,FALSE),"")</f>
        <v/>
      </c>
      <c r="K36" s="133" t="str">
        <f>IFERROR(IF(B36&lt;&gt;"",VLOOKUP(B36,'Schritt 2b Stromverbr. Kat. 1-4'!$B$10:$N$504,13,FALSE),""),"")</f>
        <v/>
      </c>
      <c r="L36" s="39" t="str">
        <f>IFERROR(IF(B36&lt;&gt;"",VLOOKUP(B36,'Schritt 2b Stromverbr. Kat. 1-4'!$B$10:$O$504,14,FALSE),""),"")</f>
        <v/>
      </c>
      <c r="M36" s="147"/>
      <c r="N36" s="61"/>
      <c r="O36" s="64"/>
      <c r="P36" s="113" t="str">
        <f t="shared" si="0"/>
        <v/>
      </c>
      <c r="Q36" s="151" t="str">
        <f t="shared" si="1"/>
        <v/>
      </c>
      <c r="R36" s="133" t="str">
        <f>IF(P36="","",((P36*1000)/IF(AND('Schritt 2a Wärmeverbr. Kat. 1-4'!D41&lt;&gt;"Bad - Freibad &lt; 1000 m2 Beckenfläche",'Schritt 2a Wärmeverbr. Kat. 1-4'!D41&lt;&gt;"Bad - Freibad 1000-2000 m2 Beckenfläche",'Schritt 2a Wärmeverbr. Kat. 1-4'!D41&lt;&gt;"Bad - Freibad &gt;2000 m2 Beckenfläche"),'Schritt 2a Wärmeverbr. Kat. 1-4'!F41,'Schritt 2a Wärmeverbr. Kat. 1-4'!G41)))</f>
        <v/>
      </c>
      <c r="S36" s="140" t="str">
        <f>IFERROR(IF(OR(R36="",'Schritt 2a Wärmeverbr. Kat. 1-4'!D41=""),"",R36/VLOOKUP('Schritt 2a Wärmeverbr. Kat. 1-4'!D41,Gebäudekat.!$C$6:$J$72,7,FALSE)-1),"k.A")</f>
        <v/>
      </c>
      <c r="T36" s="400" t="s">
        <v>138</v>
      </c>
      <c r="U36" t="str">
        <f>IFERROR(VLOOKUP(C36,Gebäudekat.!$C$6:$G$72,5,FALSE),"")</f>
        <v/>
      </c>
    </row>
    <row r="37" spans="1:21" x14ac:dyDescent="0.25">
      <c r="A37" s="23" t="str">
        <f>IF(B37="","",INDEX('Schritt 2a Wärmeverbr. Kat. 1-4'!$A42:$C$504,MATCH(B37,'Schritt 2a Wärmeverbr. Kat. 1-4'!$C42:$C$504,0),1))</f>
        <v/>
      </c>
      <c r="B37" s="40" t="str">
        <f>IF(AND('Schritt 2a Wärmeverbr. Kat. 1-4'!C42&lt;&gt;"",OR('Schritt 2a Wärmeverbr. Kat. 1-4'!R42=1,'Schritt 2a Wärmeverbr. Kat. 1-4'!R42=2,'Schritt 2a Wärmeverbr. Kat. 1-4'!R42&lt;&gt;4)),'Schritt 2a Wärmeverbr. Kat. 1-4'!C42,"")</f>
        <v/>
      </c>
      <c r="C37" s="24" t="str">
        <f>IF(B37="","",VLOOKUP(B37,'Schritt 2a Wärmeverbr. Kat. 1-4'!$C$10:$D$504,2,FALSE))</f>
        <v/>
      </c>
      <c r="D37" s="13" t="str">
        <f>IF(AND(B37&lt;&gt;"",'Schritt 2a Wärmeverbr. Kat. 1-4'!H42&lt;&gt;""),VLOOKUP('Schritt 4 - Priorisierung'!B37,'Schritt 2a Wärmeverbr. Kat. 1-4'!$C$10:$H$504,6,FALSE),"")</f>
        <v/>
      </c>
      <c r="E37" s="114" t="str">
        <f>IF(AND(B37&lt;&gt;"",'Schritt 2a Wärmeverbr. Kat. 1-4'!N42&lt;&gt;""),VLOOKUP('Schritt 4 - Priorisierung'!B37,'Schritt 2a Wärmeverbr. Kat. 1-4'!$C$10:$N$504,12,FALSE),"")</f>
        <v/>
      </c>
      <c r="F37" s="38" t="str">
        <f>IF(AND(B37&lt;&gt;"",'Schritt 2a Wärmeverbr. Kat. 1-4'!O42&lt;&gt;""),VLOOKUP(B37,'Schritt 2a Wärmeverbr. Kat. 1-4'!C42:O536,13,FALSE),"")</f>
        <v/>
      </c>
      <c r="G37" s="134" t="str">
        <f>IF(AND(B37&lt;&gt;"",'Schritt 2a Wärmeverbr. Kat. 1-4'!P42&lt;&gt;""),VLOOKUP(B37,'Schritt 2a Wärmeverbr. Kat. 1-4'!$C$10:$P$504,14,FALSE),"")</f>
        <v/>
      </c>
      <c r="H37" s="39" t="str">
        <f>IF(AND(B37&lt;&gt;"",'Schritt 2a Wärmeverbr. Kat. 1-4'!Q42&lt;&gt;""),VLOOKUP(B37,'Schritt 2a Wärmeverbr. Kat. 1-4'!$C$10:$Q$504,15,FALSE),"")</f>
        <v/>
      </c>
      <c r="I37" s="142" t="str">
        <f>IF(AND(B37&lt;&gt;"",'Schritt 2b Stromverbr. Kat. 1-4'!M42&lt;&gt;""),VLOOKUP(B37,'Schritt 2b Stromverbr. Kat. 1-4'!$B$10:$M$504,12,FALSE),"")</f>
        <v/>
      </c>
      <c r="J37" s="38" t="str">
        <f>IF(AND(B37&lt;&gt;"",'Schritt 2b Stromverbr. Kat. 1-4'!M42&lt;&gt;""),(1/SUM('Schritt 2b Stromverbr. Kat. 1-4'!$M$10:$M$504))*VLOOKUP(B37,'Schritt 2b Stromverbr. Kat. 1-4'!$B$10:$M$504,12,FALSE),"")</f>
        <v/>
      </c>
      <c r="K37" s="133" t="str">
        <f>IFERROR(IF(B37&lt;&gt;"",VLOOKUP(B37,'Schritt 2b Stromverbr. Kat. 1-4'!$B$10:$N$504,13,FALSE),""),"")</f>
        <v/>
      </c>
      <c r="L37" s="39" t="str">
        <f>IFERROR(IF(B37&lt;&gt;"",VLOOKUP(B37,'Schritt 2b Stromverbr. Kat. 1-4'!$B$10:$O$504,14,FALSE),""),"")</f>
        <v/>
      </c>
      <c r="M37" s="147"/>
      <c r="N37" s="61"/>
      <c r="O37" s="64"/>
      <c r="P37" s="113" t="str">
        <f t="shared" si="0"/>
        <v/>
      </c>
      <c r="Q37" s="151" t="str">
        <f t="shared" si="1"/>
        <v/>
      </c>
      <c r="R37" s="133" t="str">
        <f>IF(P37="","",((P37*1000)/IF(AND('Schritt 2a Wärmeverbr. Kat. 1-4'!D42&lt;&gt;"Bad - Freibad &lt; 1000 m2 Beckenfläche",'Schritt 2a Wärmeverbr. Kat. 1-4'!D42&lt;&gt;"Bad - Freibad 1000-2000 m2 Beckenfläche",'Schritt 2a Wärmeverbr. Kat. 1-4'!D42&lt;&gt;"Bad - Freibad &gt;2000 m2 Beckenfläche"),'Schritt 2a Wärmeverbr. Kat. 1-4'!F42,'Schritt 2a Wärmeverbr. Kat. 1-4'!G42)))</f>
        <v/>
      </c>
      <c r="S37" s="140" t="str">
        <f>IFERROR(IF(OR(R37="",'Schritt 2a Wärmeverbr. Kat. 1-4'!D42=""),"",R37/VLOOKUP('Schritt 2a Wärmeverbr. Kat. 1-4'!D42,Gebäudekat.!$C$6:$J$72,7,FALSE)-1),"k.A")</f>
        <v/>
      </c>
      <c r="T37" s="400" t="s">
        <v>138</v>
      </c>
      <c r="U37" t="str">
        <f>IFERROR(VLOOKUP(C37,Gebäudekat.!$C$6:$G$72,5,FALSE),"")</f>
        <v/>
      </c>
    </row>
    <row r="38" spans="1:21" x14ac:dyDescent="0.25">
      <c r="A38" s="23" t="str">
        <f>IF(B38="","",INDEX('Schritt 2a Wärmeverbr. Kat. 1-4'!$A43:$C$504,MATCH(B38,'Schritt 2a Wärmeverbr. Kat. 1-4'!$C43:$C$504,0),1))</f>
        <v/>
      </c>
      <c r="B38" s="40" t="str">
        <f>IF(AND('Schritt 2a Wärmeverbr. Kat. 1-4'!C43&lt;&gt;"",OR('Schritt 2a Wärmeverbr. Kat. 1-4'!R43=1,'Schritt 2a Wärmeverbr. Kat. 1-4'!R43=2,'Schritt 2a Wärmeverbr. Kat. 1-4'!R43&lt;&gt;4)),'Schritt 2a Wärmeverbr. Kat. 1-4'!C43,"")</f>
        <v/>
      </c>
      <c r="C38" s="24" t="str">
        <f>IF(B38="","",VLOOKUP(B38,'Schritt 2a Wärmeverbr. Kat. 1-4'!$C$10:$D$504,2,FALSE))</f>
        <v/>
      </c>
      <c r="D38" s="13" t="str">
        <f>IF(AND(B38&lt;&gt;"",'Schritt 2a Wärmeverbr. Kat. 1-4'!H43&lt;&gt;""),VLOOKUP('Schritt 4 - Priorisierung'!B38,'Schritt 2a Wärmeverbr. Kat. 1-4'!$C$10:$H$504,6,FALSE),"")</f>
        <v/>
      </c>
      <c r="E38" s="114" t="str">
        <f>IF(AND(B38&lt;&gt;"",'Schritt 2a Wärmeverbr. Kat. 1-4'!N43&lt;&gt;""),VLOOKUP('Schritt 4 - Priorisierung'!B38,'Schritt 2a Wärmeverbr. Kat. 1-4'!$C$10:$N$504,12,FALSE),"")</f>
        <v/>
      </c>
      <c r="F38" s="38" t="str">
        <f>IF(AND(B38&lt;&gt;"",'Schritt 2a Wärmeverbr. Kat. 1-4'!O43&lt;&gt;""),VLOOKUP(B38,'Schritt 2a Wärmeverbr. Kat. 1-4'!C43:O537,13,FALSE),"")</f>
        <v/>
      </c>
      <c r="G38" s="134" t="str">
        <f>IF(AND(B38&lt;&gt;"",'Schritt 2a Wärmeverbr. Kat. 1-4'!P43&lt;&gt;""),VLOOKUP(B38,'Schritt 2a Wärmeverbr. Kat. 1-4'!$C$10:$P$504,14,FALSE),"")</f>
        <v/>
      </c>
      <c r="H38" s="39" t="str">
        <f>IF(AND(B38&lt;&gt;"",'Schritt 2a Wärmeverbr. Kat. 1-4'!Q43&lt;&gt;""),VLOOKUP(B38,'Schritt 2a Wärmeverbr. Kat. 1-4'!$C$10:$Q$504,15,FALSE),"")</f>
        <v/>
      </c>
      <c r="I38" s="142" t="str">
        <f>IF(AND(B38&lt;&gt;"",'Schritt 2b Stromverbr. Kat. 1-4'!M43&lt;&gt;""),VLOOKUP(B38,'Schritt 2b Stromverbr. Kat. 1-4'!$B$10:$M$504,12,FALSE),"")</f>
        <v/>
      </c>
      <c r="J38" s="38" t="str">
        <f>IF(AND(B38&lt;&gt;"",'Schritt 2b Stromverbr. Kat. 1-4'!M43&lt;&gt;""),(1/SUM('Schritt 2b Stromverbr. Kat. 1-4'!$M$10:$M$504))*VLOOKUP(B38,'Schritt 2b Stromverbr. Kat. 1-4'!$B$10:$M$504,12,FALSE),"")</f>
        <v/>
      </c>
      <c r="K38" s="133" t="str">
        <f>IFERROR(IF(B38&lt;&gt;"",VLOOKUP(B38,'Schritt 2b Stromverbr. Kat. 1-4'!$B$10:$N$504,13,FALSE),""),"")</f>
        <v/>
      </c>
      <c r="L38" s="39" t="str">
        <f>IFERROR(IF(B38&lt;&gt;"",VLOOKUP(B38,'Schritt 2b Stromverbr. Kat. 1-4'!$B$10:$O$504,14,FALSE),""),"")</f>
        <v/>
      </c>
      <c r="M38" s="147"/>
      <c r="N38" s="61"/>
      <c r="O38" s="64"/>
      <c r="P38" s="113" t="str">
        <f t="shared" si="0"/>
        <v/>
      </c>
      <c r="Q38" s="151" t="str">
        <f t="shared" si="1"/>
        <v/>
      </c>
      <c r="R38" s="133" t="str">
        <f>IF(P38="","",((P38*1000)/IF(AND('Schritt 2a Wärmeverbr. Kat. 1-4'!D43&lt;&gt;"Bad - Freibad &lt; 1000 m2 Beckenfläche",'Schritt 2a Wärmeverbr. Kat. 1-4'!D43&lt;&gt;"Bad - Freibad 1000-2000 m2 Beckenfläche",'Schritt 2a Wärmeverbr. Kat. 1-4'!D43&lt;&gt;"Bad - Freibad &gt;2000 m2 Beckenfläche"),'Schritt 2a Wärmeverbr. Kat. 1-4'!F43,'Schritt 2a Wärmeverbr. Kat. 1-4'!G43)))</f>
        <v/>
      </c>
      <c r="S38" s="140" t="str">
        <f>IFERROR(IF(OR(R38="",'Schritt 2a Wärmeverbr. Kat. 1-4'!D43=""),"",R38/VLOOKUP('Schritt 2a Wärmeverbr. Kat. 1-4'!D43,Gebäudekat.!$C$6:$J$72,7,FALSE)-1),"k.A")</f>
        <v/>
      </c>
      <c r="T38" s="400" t="s">
        <v>138</v>
      </c>
      <c r="U38" t="str">
        <f>IFERROR(VLOOKUP(C38,Gebäudekat.!$C$6:$G$72,5,FALSE),"")</f>
        <v/>
      </c>
    </row>
    <row r="39" spans="1:21" x14ac:dyDescent="0.25">
      <c r="A39" s="23" t="str">
        <f>IF(B39="","",INDEX('Schritt 2a Wärmeverbr. Kat. 1-4'!$A44:$C$504,MATCH(B39,'Schritt 2a Wärmeverbr. Kat. 1-4'!$C44:$C$504,0),1))</f>
        <v/>
      </c>
      <c r="B39" s="40" t="str">
        <f>IF(AND('Schritt 2a Wärmeverbr. Kat. 1-4'!C44&lt;&gt;"",OR('Schritt 2a Wärmeverbr. Kat. 1-4'!R44=1,'Schritt 2a Wärmeverbr. Kat. 1-4'!R44=2,'Schritt 2a Wärmeverbr. Kat. 1-4'!R44&lt;&gt;4)),'Schritt 2a Wärmeverbr. Kat. 1-4'!C44,"")</f>
        <v/>
      </c>
      <c r="C39" s="24" t="str">
        <f>IF(B39="","",VLOOKUP(B39,'Schritt 2a Wärmeverbr. Kat. 1-4'!$C$10:$D$504,2,FALSE))</f>
        <v/>
      </c>
      <c r="D39" s="13" t="str">
        <f>IF(AND(B39&lt;&gt;"",'Schritt 2a Wärmeverbr. Kat. 1-4'!H44&lt;&gt;""),VLOOKUP('Schritt 4 - Priorisierung'!B39,'Schritt 2a Wärmeverbr. Kat. 1-4'!$C$10:$H$504,6,FALSE),"")</f>
        <v/>
      </c>
      <c r="E39" s="114" t="str">
        <f>IF(AND(B39&lt;&gt;"",'Schritt 2a Wärmeverbr. Kat. 1-4'!N44&lt;&gt;""),VLOOKUP('Schritt 4 - Priorisierung'!B39,'Schritt 2a Wärmeverbr. Kat. 1-4'!$C$10:$N$504,12,FALSE),"")</f>
        <v/>
      </c>
      <c r="F39" s="38" t="str">
        <f>IF(AND(B39&lt;&gt;"",'Schritt 2a Wärmeverbr. Kat. 1-4'!O44&lt;&gt;""),VLOOKUP(B39,'Schritt 2a Wärmeverbr. Kat. 1-4'!C44:O538,13,FALSE),"")</f>
        <v/>
      </c>
      <c r="G39" s="134" t="str">
        <f>IF(AND(B39&lt;&gt;"",'Schritt 2a Wärmeverbr. Kat. 1-4'!P44&lt;&gt;""),VLOOKUP(B39,'Schritt 2a Wärmeverbr. Kat. 1-4'!$C$10:$P$504,14,FALSE),"")</f>
        <v/>
      </c>
      <c r="H39" s="39" t="str">
        <f>IF(AND(B39&lt;&gt;"",'Schritt 2a Wärmeverbr. Kat. 1-4'!Q44&lt;&gt;""),VLOOKUP(B39,'Schritt 2a Wärmeverbr. Kat. 1-4'!$C$10:$Q$504,15,FALSE),"")</f>
        <v/>
      </c>
      <c r="I39" s="142" t="str">
        <f>IF(AND(B39&lt;&gt;"",'Schritt 2b Stromverbr. Kat. 1-4'!M44&lt;&gt;""),VLOOKUP(B39,'Schritt 2b Stromverbr. Kat. 1-4'!$B$10:$M$504,12,FALSE),"")</f>
        <v/>
      </c>
      <c r="J39" s="38" t="str">
        <f>IF(AND(B39&lt;&gt;"",'Schritt 2b Stromverbr. Kat. 1-4'!M44&lt;&gt;""),(1/SUM('Schritt 2b Stromverbr. Kat. 1-4'!$M$10:$M$504))*VLOOKUP(B39,'Schritt 2b Stromverbr. Kat. 1-4'!$B$10:$M$504,12,FALSE),"")</f>
        <v/>
      </c>
      <c r="K39" s="133" t="str">
        <f>IFERROR(IF(B39&lt;&gt;"",VLOOKUP(B39,'Schritt 2b Stromverbr. Kat. 1-4'!$B$10:$N$504,13,FALSE),""),"")</f>
        <v/>
      </c>
      <c r="L39" s="39" t="str">
        <f>IFERROR(IF(B39&lt;&gt;"",VLOOKUP(B39,'Schritt 2b Stromverbr. Kat. 1-4'!$B$10:$O$504,14,FALSE),""),"")</f>
        <v/>
      </c>
      <c r="M39" s="147"/>
      <c r="N39" s="61"/>
      <c r="O39" s="64"/>
      <c r="P39" s="113" t="str">
        <f t="shared" si="0"/>
        <v/>
      </c>
      <c r="Q39" s="151" t="str">
        <f t="shared" si="1"/>
        <v/>
      </c>
      <c r="R39" s="133" t="str">
        <f>IF(P39="","",((P39*1000)/IF(AND('Schritt 2a Wärmeverbr. Kat. 1-4'!D44&lt;&gt;"Bad - Freibad &lt; 1000 m2 Beckenfläche",'Schritt 2a Wärmeverbr. Kat. 1-4'!D44&lt;&gt;"Bad - Freibad 1000-2000 m2 Beckenfläche",'Schritt 2a Wärmeverbr. Kat. 1-4'!D44&lt;&gt;"Bad - Freibad &gt;2000 m2 Beckenfläche"),'Schritt 2a Wärmeverbr. Kat. 1-4'!F44,'Schritt 2a Wärmeverbr. Kat. 1-4'!G44)))</f>
        <v/>
      </c>
      <c r="S39" s="140" t="str">
        <f>IFERROR(IF(OR(R39="",'Schritt 2a Wärmeverbr. Kat. 1-4'!D44=""),"",R39/VLOOKUP('Schritt 2a Wärmeverbr. Kat. 1-4'!D44,Gebäudekat.!$C$6:$J$72,7,FALSE)-1),"k.A")</f>
        <v/>
      </c>
      <c r="T39" s="400" t="s">
        <v>138</v>
      </c>
      <c r="U39" t="str">
        <f>IFERROR(VLOOKUP(C39,Gebäudekat.!$C$6:$G$72,5,FALSE),"")</f>
        <v/>
      </c>
    </row>
    <row r="40" spans="1:21" x14ac:dyDescent="0.25">
      <c r="A40" s="23" t="str">
        <f>IF(B40="","",INDEX('Schritt 2a Wärmeverbr. Kat. 1-4'!$A45:$C$504,MATCH(B40,'Schritt 2a Wärmeverbr. Kat. 1-4'!$C45:$C$504,0),1))</f>
        <v/>
      </c>
      <c r="B40" s="40" t="str">
        <f>IF(AND('Schritt 2a Wärmeverbr. Kat. 1-4'!C45&lt;&gt;"",OR('Schritt 2a Wärmeverbr. Kat. 1-4'!R45=1,'Schritt 2a Wärmeverbr. Kat. 1-4'!R45=2,'Schritt 2a Wärmeverbr. Kat. 1-4'!R45&lt;&gt;4)),'Schritt 2a Wärmeverbr. Kat. 1-4'!C45,"")</f>
        <v/>
      </c>
      <c r="C40" s="24" t="str">
        <f>IF(B40="","",VLOOKUP(B40,'Schritt 2a Wärmeverbr. Kat. 1-4'!$C$10:$D$504,2,FALSE))</f>
        <v/>
      </c>
      <c r="D40" s="13" t="str">
        <f>IF(AND(B40&lt;&gt;"",'Schritt 2a Wärmeverbr. Kat. 1-4'!H45&lt;&gt;""),VLOOKUP('Schritt 4 - Priorisierung'!B40,'Schritt 2a Wärmeverbr. Kat. 1-4'!$C$10:$H$504,6,FALSE),"")</f>
        <v/>
      </c>
      <c r="E40" s="114" t="str">
        <f>IF(AND(B40&lt;&gt;"",'Schritt 2a Wärmeverbr. Kat. 1-4'!N45&lt;&gt;""),VLOOKUP('Schritt 4 - Priorisierung'!B40,'Schritt 2a Wärmeverbr. Kat. 1-4'!$C$10:$N$504,12,FALSE),"")</f>
        <v/>
      </c>
      <c r="F40" s="38" t="str">
        <f>IF(AND(B40&lt;&gt;"",'Schritt 2a Wärmeverbr. Kat. 1-4'!O45&lt;&gt;""),VLOOKUP(B40,'Schritt 2a Wärmeverbr. Kat. 1-4'!C45:O539,13,FALSE),"")</f>
        <v/>
      </c>
      <c r="G40" s="134" t="str">
        <f>IF(AND(B40&lt;&gt;"",'Schritt 2a Wärmeverbr. Kat. 1-4'!P45&lt;&gt;""),VLOOKUP(B40,'Schritt 2a Wärmeverbr. Kat. 1-4'!$C$10:$P$504,14,FALSE),"")</f>
        <v/>
      </c>
      <c r="H40" s="39" t="str">
        <f>IF(AND(B40&lt;&gt;"",'Schritt 2a Wärmeverbr. Kat. 1-4'!Q45&lt;&gt;""),VLOOKUP(B40,'Schritt 2a Wärmeverbr. Kat. 1-4'!$C$10:$Q$504,15,FALSE),"")</f>
        <v/>
      </c>
      <c r="I40" s="142" t="str">
        <f>IF(AND(B40&lt;&gt;"",'Schritt 2b Stromverbr. Kat. 1-4'!M45&lt;&gt;""),VLOOKUP(B40,'Schritt 2b Stromverbr. Kat. 1-4'!$B$10:$M$504,12,FALSE),"")</f>
        <v/>
      </c>
      <c r="J40" s="38" t="str">
        <f>IF(AND(B40&lt;&gt;"",'Schritt 2b Stromverbr. Kat. 1-4'!M45&lt;&gt;""),(1/SUM('Schritt 2b Stromverbr. Kat. 1-4'!$M$10:$M$504))*VLOOKUP(B40,'Schritt 2b Stromverbr. Kat. 1-4'!$B$10:$M$504,12,FALSE),"")</f>
        <v/>
      </c>
      <c r="K40" s="133" t="str">
        <f>IFERROR(IF(B40&lt;&gt;"",VLOOKUP(B40,'Schritt 2b Stromverbr. Kat. 1-4'!$B$10:$N$504,13,FALSE),""),"")</f>
        <v/>
      </c>
      <c r="L40" s="39" t="str">
        <f>IFERROR(IF(B40&lt;&gt;"",VLOOKUP(B40,'Schritt 2b Stromverbr. Kat. 1-4'!$B$10:$O$504,14,FALSE),""),"")</f>
        <v/>
      </c>
      <c r="M40" s="147"/>
      <c r="N40" s="61"/>
      <c r="O40" s="64"/>
      <c r="P40" s="113" t="str">
        <f t="shared" si="0"/>
        <v/>
      </c>
      <c r="Q40" s="151" t="str">
        <f t="shared" si="1"/>
        <v/>
      </c>
      <c r="R40" s="133" t="str">
        <f>IF(P40="","",((P40*1000)/IF(AND('Schritt 2a Wärmeverbr. Kat. 1-4'!D45&lt;&gt;"Bad - Freibad &lt; 1000 m2 Beckenfläche",'Schritt 2a Wärmeverbr. Kat. 1-4'!D45&lt;&gt;"Bad - Freibad 1000-2000 m2 Beckenfläche",'Schritt 2a Wärmeverbr. Kat. 1-4'!D45&lt;&gt;"Bad - Freibad &gt;2000 m2 Beckenfläche"),'Schritt 2a Wärmeverbr. Kat. 1-4'!F45,'Schritt 2a Wärmeverbr. Kat. 1-4'!G45)))</f>
        <v/>
      </c>
      <c r="S40" s="140" t="str">
        <f>IFERROR(IF(OR(R40="",'Schritt 2a Wärmeverbr. Kat. 1-4'!D45=""),"",R40/VLOOKUP('Schritt 2a Wärmeverbr. Kat. 1-4'!D45,Gebäudekat.!$C$6:$J$72,7,FALSE)-1),"k.A")</f>
        <v/>
      </c>
      <c r="T40" s="400" t="s">
        <v>138</v>
      </c>
      <c r="U40" t="str">
        <f>IFERROR(VLOOKUP(C40,Gebäudekat.!$C$6:$G$72,5,FALSE),"")</f>
        <v/>
      </c>
    </row>
    <row r="41" spans="1:21" x14ac:dyDescent="0.25">
      <c r="A41" s="23" t="str">
        <f>IF(B41="","",INDEX('Schritt 2a Wärmeverbr. Kat. 1-4'!$A46:$C$504,MATCH(B41,'Schritt 2a Wärmeverbr. Kat. 1-4'!$C46:$C$504,0),1))</f>
        <v/>
      </c>
      <c r="B41" s="40" t="str">
        <f>IF(AND('Schritt 2a Wärmeverbr. Kat. 1-4'!C46&lt;&gt;"",OR('Schritt 2a Wärmeverbr. Kat. 1-4'!R46=1,'Schritt 2a Wärmeverbr. Kat. 1-4'!R46=2,'Schritt 2a Wärmeverbr. Kat. 1-4'!R46&lt;&gt;4)),'Schritt 2a Wärmeverbr. Kat. 1-4'!C46,"")</f>
        <v/>
      </c>
      <c r="C41" s="24" t="str">
        <f>IF(B41="","",VLOOKUP(B41,'Schritt 2a Wärmeverbr. Kat. 1-4'!$C$10:$D$504,2,FALSE))</f>
        <v/>
      </c>
      <c r="D41" s="13" t="str">
        <f>IF(AND(B41&lt;&gt;"",'Schritt 2a Wärmeverbr. Kat. 1-4'!H46&lt;&gt;""),VLOOKUP('Schritt 4 - Priorisierung'!B41,'Schritt 2a Wärmeverbr. Kat. 1-4'!$C$10:$H$504,6,FALSE),"")</f>
        <v/>
      </c>
      <c r="E41" s="114" t="str">
        <f>IF(AND(B41&lt;&gt;"",'Schritt 2a Wärmeverbr. Kat. 1-4'!N46&lt;&gt;""),VLOOKUP('Schritt 4 - Priorisierung'!B41,'Schritt 2a Wärmeverbr. Kat. 1-4'!$C$10:$N$504,12,FALSE),"")</f>
        <v/>
      </c>
      <c r="F41" s="38" t="str">
        <f>IF(AND(B41&lt;&gt;"",'Schritt 2a Wärmeverbr. Kat. 1-4'!O46&lt;&gt;""),VLOOKUP(B41,'Schritt 2a Wärmeverbr. Kat. 1-4'!C46:O540,13,FALSE),"")</f>
        <v/>
      </c>
      <c r="G41" s="134" t="str">
        <f>IF(AND(B41&lt;&gt;"",'Schritt 2a Wärmeverbr. Kat. 1-4'!P46&lt;&gt;""),VLOOKUP(B41,'Schritt 2a Wärmeverbr. Kat. 1-4'!$C$10:$P$504,14,FALSE),"")</f>
        <v/>
      </c>
      <c r="H41" s="39" t="str">
        <f>IF(AND(B41&lt;&gt;"",'Schritt 2a Wärmeverbr. Kat. 1-4'!Q46&lt;&gt;""),VLOOKUP(B41,'Schritt 2a Wärmeverbr. Kat. 1-4'!$C$10:$Q$504,15,FALSE),"")</f>
        <v/>
      </c>
      <c r="I41" s="142" t="str">
        <f>IF(AND(B41&lt;&gt;"",'Schritt 2b Stromverbr. Kat. 1-4'!M46&lt;&gt;""),VLOOKUP(B41,'Schritt 2b Stromverbr. Kat. 1-4'!$B$10:$M$504,12,FALSE),"")</f>
        <v/>
      </c>
      <c r="J41" s="38" t="str">
        <f>IF(AND(B41&lt;&gt;"",'Schritt 2b Stromverbr. Kat. 1-4'!M46&lt;&gt;""),(1/SUM('Schritt 2b Stromverbr. Kat. 1-4'!$M$10:$M$504))*VLOOKUP(B41,'Schritt 2b Stromverbr. Kat. 1-4'!$B$10:$M$504,12,FALSE),"")</f>
        <v/>
      </c>
      <c r="K41" s="133" t="str">
        <f>IFERROR(IF(B41&lt;&gt;"",VLOOKUP(B41,'Schritt 2b Stromverbr. Kat. 1-4'!$B$10:$N$504,13,FALSE),""),"")</f>
        <v/>
      </c>
      <c r="L41" s="39" t="str">
        <f>IFERROR(IF(B41&lt;&gt;"",VLOOKUP(B41,'Schritt 2b Stromverbr. Kat. 1-4'!$B$10:$O$504,14,FALSE),""),"")</f>
        <v/>
      </c>
      <c r="M41" s="147"/>
      <c r="N41" s="61"/>
      <c r="O41" s="64"/>
      <c r="P41" s="113" t="str">
        <f t="shared" si="0"/>
        <v/>
      </c>
      <c r="Q41" s="151" t="str">
        <f t="shared" si="1"/>
        <v/>
      </c>
      <c r="R41" s="133" t="str">
        <f>IF(P41="","",((P41*1000)/IF(AND('Schritt 2a Wärmeverbr. Kat. 1-4'!D46&lt;&gt;"Bad - Freibad &lt; 1000 m2 Beckenfläche",'Schritt 2a Wärmeverbr. Kat. 1-4'!D46&lt;&gt;"Bad - Freibad 1000-2000 m2 Beckenfläche",'Schritt 2a Wärmeverbr. Kat. 1-4'!D46&lt;&gt;"Bad - Freibad &gt;2000 m2 Beckenfläche"),'Schritt 2a Wärmeverbr. Kat. 1-4'!F46,'Schritt 2a Wärmeverbr. Kat. 1-4'!G46)))</f>
        <v/>
      </c>
      <c r="S41" s="140" t="str">
        <f>IFERROR(IF(OR(R41="",'Schritt 2a Wärmeverbr. Kat. 1-4'!D46=""),"",R41/VLOOKUP('Schritt 2a Wärmeverbr. Kat. 1-4'!D46,Gebäudekat.!$C$6:$J$72,7,FALSE)-1),"k.A")</f>
        <v/>
      </c>
      <c r="T41" s="400" t="s">
        <v>138</v>
      </c>
      <c r="U41" t="str">
        <f>IFERROR(VLOOKUP(C41,Gebäudekat.!$C$6:$G$72,5,FALSE),"")</f>
        <v/>
      </c>
    </row>
    <row r="42" spans="1:21" x14ac:dyDescent="0.25">
      <c r="A42" s="23" t="str">
        <f>IF(B42="","",INDEX('Schritt 2a Wärmeverbr. Kat. 1-4'!$A47:$C$504,MATCH(B42,'Schritt 2a Wärmeverbr. Kat. 1-4'!$C47:$C$504,0),1))</f>
        <v/>
      </c>
      <c r="B42" s="40" t="str">
        <f>IF(AND('Schritt 2a Wärmeverbr. Kat. 1-4'!C47&lt;&gt;"",OR('Schritt 2a Wärmeverbr. Kat. 1-4'!R47=1,'Schritt 2a Wärmeverbr. Kat. 1-4'!R47=2,'Schritt 2a Wärmeverbr. Kat. 1-4'!R47&lt;&gt;4)),'Schritt 2a Wärmeverbr. Kat. 1-4'!C47,"")</f>
        <v/>
      </c>
      <c r="C42" s="24" t="str">
        <f>IF(B42="","",VLOOKUP(B42,'Schritt 2a Wärmeverbr. Kat. 1-4'!$C$10:$D$504,2,FALSE))</f>
        <v/>
      </c>
      <c r="D42" s="13" t="str">
        <f>IF(AND(B42&lt;&gt;"",'Schritt 2a Wärmeverbr. Kat. 1-4'!H47&lt;&gt;""),VLOOKUP('Schritt 4 - Priorisierung'!B42,'Schritt 2a Wärmeverbr. Kat. 1-4'!$C$10:$H$504,6,FALSE),"")</f>
        <v/>
      </c>
      <c r="E42" s="114" t="str">
        <f>IF(AND(B42&lt;&gt;"",'Schritt 2a Wärmeverbr. Kat. 1-4'!N47&lt;&gt;""),VLOOKUP('Schritt 4 - Priorisierung'!B42,'Schritt 2a Wärmeverbr. Kat. 1-4'!$C$10:$N$504,12,FALSE),"")</f>
        <v/>
      </c>
      <c r="F42" s="38" t="str">
        <f>IF(AND(B42&lt;&gt;"",'Schritt 2a Wärmeverbr. Kat. 1-4'!O47&lt;&gt;""),VLOOKUP(B42,'Schritt 2a Wärmeverbr. Kat. 1-4'!C47:O541,13,FALSE),"")</f>
        <v/>
      </c>
      <c r="G42" s="134" t="str">
        <f>IF(AND(B42&lt;&gt;"",'Schritt 2a Wärmeverbr. Kat. 1-4'!P47&lt;&gt;""),VLOOKUP(B42,'Schritt 2a Wärmeverbr. Kat. 1-4'!$C$10:$P$504,14,FALSE),"")</f>
        <v/>
      </c>
      <c r="H42" s="39" t="str">
        <f>IF(AND(B42&lt;&gt;"",'Schritt 2a Wärmeverbr. Kat. 1-4'!Q47&lt;&gt;""),VLOOKUP(B42,'Schritt 2a Wärmeverbr. Kat. 1-4'!$C$10:$Q$504,15,FALSE),"")</f>
        <v/>
      </c>
      <c r="I42" s="142" t="str">
        <f>IF(AND(B42&lt;&gt;"",'Schritt 2b Stromverbr. Kat. 1-4'!M47&lt;&gt;""),VLOOKUP(B42,'Schritt 2b Stromverbr. Kat. 1-4'!$B$10:$M$504,12,FALSE),"")</f>
        <v/>
      </c>
      <c r="J42" s="38" t="str">
        <f>IF(AND(B42&lt;&gt;"",'Schritt 2b Stromverbr. Kat. 1-4'!M47&lt;&gt;""),(1/SUM('Schritt 2b Stromverbr. Kat. 1-4'!$M$10:$M$504))*VLOOKUP(B42,'Schritt 2b Stromverbr. Kat. 1-4'!$B$10:$M$504,12,FALSE),"")</f>
        <v/>
      </c>
      <c r="K42" s="133" t="str">
        <f>IFERROR(IF(B42&lt;&gt;"",VLOOKUP(B42,'Schritt 2b Stromverbr. Kat. 1-4'!$B$10:$N$504,13,FALSE),""),"")</f>
        <v/>
      </c>
      <c r="L42" s="39" t="str">
        <f>IFERROR(IF(B42&lt;&gt;"",VLOOKUP(B42,'Schritt 2b Stromverbr. Kat. 1-4'!$B$10:$O$504,14,FALSE),""),"")</f>
        <v/>
      </c>
      <c r="M42" s="147"/>
      <c r="N42" s="61"/>
      <c r="O42" s="64"/>
      <c r="P42" s="113" t="str">
        <f t="shared" si="0"/>
        <v/>
      </c>
      <c r="Q42" s="151" t="str">
        <f t="shared" si="1"/>
        <v/>
      </c>
      <c r="R42" s="133" t="str">
        <f>IF(P42="","",((P42*1000)/IF(AND('Schritt 2a Wärmeverbr. Kat. 1-4'!D47&lt;&gt;"Bad - Freibad &lt; 1000 m2 Beckenfläche",'Schritt 2a Wärmeverbr. Kat. 1-4'!D47&lt;&gt;"Bad - Freibad 1000-2000 m2 Beckenfläche",'Schritt 2a Wärmeverbr. Kat. 1-4'!D47&lt;&gt;"Bad - Freibad &gt;2000 m2 Beckenfläche"),'Schritt 2a Wärmeverbr. Kat. 1-4'!F47,'Schritt 2a Wärmeverbr. Kat. 1-4'!G47)))</f>
        <v/>
      </c>
      <c r="S42" s="140" t="str">
        <f>IFERROR(IF(OR(R42="",'Schritt 2a Wärmeverbr. Kat. 1-4'!D47=""),"",R42/VLOOKUP('Schritt 2a Wärmeverbr. Kat. 1-4'!D47,Gebäudekat.!$C$6:$J$72,7,FALSE)-1),"k.A")</f>
        <v/>
      </c>
      <c r="T42" s="400" t="s">
        <v>138</v>
      </c>
      <c r="U42" t="str">
        <f>IFERROR(VLOOKUP(C42,Gebäudekat.!$C$6:$G$72,5,FALSE),"")</f>
        <v/>
      </c>
    </row>
    <row r="43" spans="1:21" x14ac:dyDescent="0.25">
      <c r="A43" s="23" t="str">
        <f>IF(B43="","",INDEX('Schritt 2a Wärmeverbr. Kat. 1-4'!$A48:$C$504,MATCH(B43,'Schritt 2a Wärmeverbr. Kat. 1-4'!$C48:$C$504,0),1))</f>
        <v/>
      </c>
      <c r="B43" s="40" t="str">
        <f>IF(AND('Schritt 2a Wärmeverbr. Kat. 1-4'!C48&lt;&gt;"",OR('Schritt 2a Wärmeverbr. Kat. 1-4'!R48=1,'Schritt 2a Wärmeverbr. Kat. 1-4'!R48=2,'Schritt 2a Wärmeverbr. Kat. 1-4'!R48&lt;&gt;4)),'Schritt 2a Wärmeverbr. Kat. 1-4'!C48,"")</f>
        <v/>
      </c>
      <c r="C43" s="24" t="str">
        <f>IF(B43="","",VLOOKUP(B43,'Schritt 2a Wärmeverbr. Kat. 1-4'!$C$10:$D$504,2,FALSE))</f>
        <v/>
      </c>
      <c r="D43" s="13" t="str">
        <f>IF(AND(B43&lt;&gt;"",'Schritt 2a Wärmeverbr. Kat. 1-4'!H48&lt;&gt;""),VLOOKUP('Schritt 4 - Priorisierung'!B43,'Schritt 2a Wärmeverbr. Kat. 1-4'!$C$10:$H$504,6,FALSE),"")</f>
        <v/>
      </c>
      <c r="E43" s="114" t="str">
        <f>IF(AND(B43&lt;&gt;"",'Schritt 2a Wärmeverbr. Kat. 1-4'!N48&lt;&gt;""),VLOOKUP('Schritt 4 - Priorisierung'!B43,'Schritt 2a Wärmeverbr. Kat. 1-4'!$C$10:$N$504,12,FALSE),"")</f>
        <v/>
      </c>
      <c r="F43" s="38" t="str">
        <f>IF(AND(B43&lt;&gt;"",'Schritt 2a Wärmeverbr. Kat. 1-4'!O48&lt;&gt;""),VLOOKUP(B43,'Schritt 2a Wärmeverbr. Kat. 1-4'!C48:O542,13,FALSE),"")</f>
        <v/>
      </c>
      <c r="G43" s="134" t="str">
        <f>IF(AND(B43&lt;&gt;"",'Schritt 2a Wärmeverbr. Kat. 1-4'!P48&lt;&gt;""),VLOOKUP(B43,'Schritt 2a Wärmeverbr. Kat. 1-4'!$C$10:$P$504,14,FALSE),"")</f>
        <v/>
      </c>
      <c r="H43" s="39" t="str">
        <f>IF(AND(B43&lt;&gt;"",'Schritt 2a Wärmeverbr. Kat. 1-4'!Q48&lt;&gt;""),VLOOKUP(B43,'Schritt 2a Wärmeverbr. Kat. 1-4'!$C$10:$Q$504,15,FALSE),"")</f>
        <v/>
      </c>
      <c r="I43" s="142" t="str">
        <f>IF(AND(B43&lt;&gt;"",'Schritt 2b Stromverbr. Kat. 1-4'!M48&lt;&gt;""),VLOOKUP(B43,'Schritt 2b Stromverbr. Kat. 1-4'!$B$10:$M$504,12,FALSE),"")</f>
        <v/>
      </c>
      <c r="J43" s="38" t="str">
        <f>IF(AND(B43&lt;&gt;"",'Schritt 2b Stromverbr. Kat. 1-4'!M48&lt;&gt;""),(1/SUM('Schritt 2b Stromverbr. Kat. 1-4'!$M$10:$M$504))*VLOOKUP(B43,'Schritt 2b Stromverbr. Kat. 1-4'!$B$10:$M$504,12,FALSE),"")</f>
        <v/>
      </c>
      <c r="K43" s="133" t="str">
        <f>IFERROR(IF(B43&lt;&gt;"",VLOOKUP(B43,'Schritt 2b Stromverbr. Kat. 1-4'!$B$10:$N$504,13,FALSE),""),"")</f>
        <v/>
      </c>
      <c r="L43" s="39" t="str">
        <f>IFERROR(IF(B43&lt;&gt;"",VLOOKUP(B43,'Schritt 2b Stromverbr. Kat. 1-4'!$B$10:$O$504,14,FALSE),""),"")</f>
        <v/>
      </c>
      <c r="M43" s="147"/>
      <c r="N43" s="61"/>
      <c r="O43" s="64"/>
      <c r="P43" s="113" t="str">
        <f t="shared" si="0"/>
        <v/>
      </c>
      <c r="Q43" s="151" t="str">
        <f t="shared" si="1"/>
        <v/>
      </c>
      <c r="R43" s="133" t="str">
        <f>IF(P43="","",((P43*1000)/IF(AND('Schritt 2a Wärmeverbr. Kat. 1-4'!D48&lt;&gt;"Bad - Freibad &lt; 1000 m2 Beckenfläche",'Schritt 2a Wärmeverbr. Kat. 1-4'!D48&lt;&gt;"Bad - Freibad 1000-2000 m2 Beckenfläche",'Schritt 2a Wärmeverbr. Kat. 1-4'!D48&lt;&gt;"Bad - Freibad &gt;2000 m2 Beckenfläche"),'Schritt 2a Wärmeverbr. Kat. 1-4'!F48,'Schritt 2a Wärmeverbr. Kat. 1-4'!G48)))</f>
        <v/>
      </c>
      <c r="S43" s="140" t="str">
        <f>IFERROR(IF(OR(R43="",'Schritt 2a Wärmeverbr. Kat. 1-4'!D48=""),"",R43/VLOOKUP('Schritt 2a Wärmeverbr. Kat. 1-4'!D48,Gebäudekat.!$C$6:$J$72,7,FALSE)-1),"k.A")</f>
        <v/>
      </c>
      <c r="T43" s="400" t="s">
        <v>138</v>
      </c>
      <c r="U43" t="str">
        <f>IFERROR(VLOOKUP(C43,Gebäudekat.!$C$6:$G$72,5,FALSE),"")</f>
        <v/>
      </c>
    </row>
    <row r="44" spans="1:21" x14ac:dyDescent="0.25">
      <c r="A44" s="23" t="str">
        <f>IF(B44="","",INDEX('Schritt 2a Wärmeverbr. Kat. 1-4'!$A49:$C$504,MATCH(B44,'Schritt 2a Wärmeverbr. Kat. 1-4'!$C49:$C$504,0),1))</f>
        <v/>
      </c>
      <c r="B44" s="40" t="str">
        <f>IF(AND('Schritt 2a Wärmeverbr. Kat. 1-4'!C49&lt;&gt;"",OR('Schritt 2a Wärmeverbr. Kat. 1-4'!R49=1,'Schritt 2a Wärmeverbr. Kat. 1-4'!R49=2,'Schritt 2a Wärmeverbr. Kat. 1-4'!R49&lt;&gt;4)),'Schritt 2a Wärmeverbr. Kat. 1-4'!C49,"")</f>
        <v/>
      </c>
      <c r="C44" s="24" t="str">
        <f>IF(B44="","",VLOOKUP(B44,'Schritt 2a Wärmeverbr. Kat. 1-4'!$C$10:$D$504,2,FALSE))</f>
        <v/>
      </c>
      <c r="D44" s="13" t="str">
        <f>IF(AND(B44&lt;&gt;"",'Schritt 2a Wärmeverbr. Kat. 1-4'!H49&lt;&gt;""),VLOOKUP('Schritt 4 - Priorisierung'!B44,'Schritt 2a Wärmeverbr. Kat. 1-4'!$C$10:$H$504,6,FALSE),"")</f>
        <v/>
      </c>
      <c r="E44" s="114" t="str">
        <f>IF(AND(B44&lt;&gt;"",'Schritt 2a Wärmeverbr. Kat. 1-4'!N49&lt;&gt;""),VLOOKUP('Schritt 4 - Priorisierung'!B44,'Schritt 2a Wärmeverbr. Kat. 1-4'!$C$10:$N$504,12,FALSE),"")</f>
        <v/>
      </c>
      <c r="F44" s="38" t="str">
        <f>IF(AND(B44&lt;&gt;"",'Schritt 2a Wärmeverbr. Kat. 1-4'!O49&lt;&gt;""),VLOOKUP(B44,'Schritt 2a Wärmeverbr. Kat. 1-4'!C49:O543,13,FALSE),"")</f>
        <v/>
      </c>
      <c r="G44" s="134" t="str">
        <f>IF(AND(B44&lt;&gt;"",'Schritt 2a Wärmeverbr. Kat. 1-4'!P49&lt;&gt;""),VLOOKUP(B44,'Schritt 2a Wärmeverbr. Kat. 1-4'!$C$10:$P$504,14,FALSE),"")</f>
        <v/>
      </c>
      <c r="H44" s="39" t="str">
        <f>IF(AND(B44&lt;&gt;"",'Schritt 2a Wärmeverbr. Kat. 1-4'!Q49&lt;&gt;""),VLOOKUP(B44,'Schritt 2a Wärmeverbr. Kat. 1-4'!$C$10:$Q$504,15,FALSE),"")</f>
        <v/>
      </c>
      <c r="I44" s="142" t="str">
        <f>IF(AND(B44&lt;&gt;"",'Schritt 2b Stromverbr. Kat. 1-4'!M49&lt;&gt;""),VLOOKUP(B44,'Schritt 2b Stromverbr. Kat. 1-4'!$B$10:$M$504,12,FALSE),"")</f>
        <v/>
      </c>
      <c r="J44" s="38" t="str">
        <f>IF(AND(B44&lt;&gt;"",'Schritt 2b Stromverbr. Kat. 1-4'!M49&lt;&gt;""),(1/SUM('Schritt 2b Stromverbr. Kat. 1-4'!$M$10:$M$504))*VLOOKUP(B44,'Schritt 2b Stromverbr. Kat. 1-4'!$B$10:$M$504,12,FALSE),"")</f>
        <v/>
      </c>
      <c r="K44" s="133" t="str">
        <f>IFERROR(IF(B44&lt;&gt;"",VLOOKUP(B44,'Schritt 2b Stromverbr. Kat. 1-4'!$B$10:$N$504,13,FALSE),""),"")</f>
        <v/>
      </c>
      <c r="L44" s="39" t="str">
        <f>IFERROR(IF(B44&lt;&gt;"",VLOOKUP(B44,'Schritt 2b Stromverbr. Kat. 1-4'!$B$10:$O$504,14,FALSE),""),"")</f>
        <v/>
      </c>
      <c r="M44" s="147"/>
      <c r="N44" s="61"/>
      <c r="O44" s="64"/>
      <c r="P44" s="113" t="str">
        <f t="shared" si="0"/>
        <v/>
      </c>
      <c r="Q44" s="151" t="str">
        <f t="shared" si="1"/>
        <v/>
      </c>
      <c r="R44" s="133" t="str">
        <f>IF(P44="","",((P44*1000)/IF(AND('Schritt 2a Wärmeverbr. Kat. 1-4'!D49&lt;&gt;"Bad - Freibad &lt; 1000 m2 Beckenfläche",'Schritt 2a Wärmeverbr. Kat. 1-4'!D49&lt;&gt;"Bad - Freibad 1000-2000 m2 Beckenfläche",'Schritt 2a Wärmeverbr. Kat. 1-4'!D49&lt;&gt;"Bad - Freibad &gt;2000 m2 Beckenfläche"),'Schritt 2a Wärmeverbr. Kat. 1-4'!F49,'Schritt 2a Wärmeverbr. Kat. 1-4'!G49)))</f>
        <v/>
      </c>
      <c r="S44" s="140" t="str">
        <f>IFERROR(IF(OR(R44="",'Schritt 2a Wärmeverbr. Kat. 1-4'!D49=""),"",R44/VLOOKUP('Schritt 2a Wärmeverbr. Kat. 1-4'!D49,Gebäudekat.!$C$6:$J$72,7,FALSE)-1),"k.A")</f>
        <v/>
      </c>
      <c r="T44" s="400" t="s">
        <v>138</v>
      </c>
      <c r="U44" t="str">
        <f>IFERROR(VLOOKUP(C44,Gebäudekat.!$C$6:$G$72,5,FALSE),"")</f>
        <v/>
      </c>
    </row>
    <row r="45" spans="1:21" x14ac:dyDescent="0.25">
      <c r="A45" s="23" t="str">
        <f>IF(B45="","",INDEX('Schritt 2a Wärmeverbr. Kat. 1-4'!$A50:$C$504,MATCH(B45,'Schritt 2a Wärmeverbr. Kat. 1-4'!$C50:$C$504,0),1))</f>
        <v/>
      </c>
      <c r="B45" s="40" t="str">
        <f>IF(AND('Schritt 2a Wärmeverbr. Kat. 1-4'!C50&lt;&gt;"",OR('Schritt 2a Wärmeverbr. Kat. 1-4'!R50=1,'Schritt 2a Wärmeverbr. Kat. 1-4'!R50=2,'Schritt 2a Wärmeverbr. Kat. 1-4'!R50&lt;&gt;4)),'Schritt 2a Wärmeverbr. Kat. 1-4'!C50,"")</f>
        <v/>
      </c>
      <c r="C45" s="24" t="str">
        <f>IF(B45="","",VLOOKUP(B45,'Schritt 2a Wärmeverbr. Kat. 1-4'!$C$10:$D$504,2,FALSE))</f>
        <v/>
      </c>
      <c r="D45" s="13" t="str">
        <f>IF(AND(B45&lt;&gt;"",'Schritt 2a Wärmeverbr. Kat. 1-4'!H50&lt;&gt;""),VLOOKUP('Schritt 4 - Priorisierung'!B45,'Schritt 2a Wärmeverbr. Kat. 1-4'!$C$10:$H$504,6,FALSE),"")</f>
        <v/>
      </c>
      <c r="E45" s="114" t="str">
        <f>IF(AND(B45&lt;&gt;"",'Schritt 2a Wärmeverbr. Kat. 1-4'!N50&lt;&gt;""),VLOOKUP('Schritt 4 - Priorisierung'!B45,'Schritt 2a Wärmeverbr. Kat. 1-4'!$C$10:$N$504,12,FALSE),"")</f>
        <v/>
      </c>
      <c r="F45" s="38" t="str">
        <f>IF(AND(B45&lt;&gt;"",'Schritt 2a Wärmeverbr. Kat. 1-4'!O50&lt;&gt;""),VLOOKUP(B45,'Schritt 2a Wärmeverbr. Kat. 1-4'!C50:O544,13,FALSE),"")</f>
        <v/>
      </c>
      <c r="G45" s="134" t="str">
        <f>IF(AND(B45&lt;&gt;"",'Schritt 2a Wärmeverbr. Kat. 1-4'!P50&lt;&gt;""),VLOOKUP(B45,'Schritt 2a Wärmeverbr. Kat. 1-4'!$C$10:$P$504,14,FALSE),"")</f>
        <v/>
      </c>
      <c r="H45" s="39" t="str">
        <f>IF(AND(B45&lt;&gt;"",'Schritt 2a Wärmeverbr. Kat. 1-4'!Q50&lt;&gt;""),VLOOKUP(B45,'Schritt 2a Wärmeverbr. Kat. 1-4'!$C$10:$Q$504,15,FALSE),"")</f>
        <v/>
      </c>
      <c r="I45" s="142" t="str">
        <f>IF(AND(B45&lt;&gt;"",'Schritt 2b Stromverbr. Kat. 1-4'!M50&lt;&gt;""),VLOOKUP(B45,'Schritt 2b Stromverbr. Kat. 1-4'!$B$10:$M$504,12,FALSE),"")</f>
        <v/>
      </c>
      <c r="J45" s="38" t="str">
        <f>IF(AND(B45&lt;&gt;"",'Schritt 2b Stromverbr. Kat. 1-4'!M50&lt;&gt;""),(1/SUM('Schritt 2b Stromverbr. Kat. 1-4'!$M$10:$M$504))*VLOOKUP(B45,'Schritt 2b Stromverbr. Kat. 1-4'!$B$10:$M$504,12,FALSE),"")</f>
        <v/>
      </c>
      <c r="K45" s="133" t="str">
        <f>IFERROR(IF(B45&lt;&gt;"",VLOOKUP(B45,'Schritt 2b Stromverbr. Kat. 1-4'!$B$10:$N$504,13,FALSE),""),"")</f>
        <v/>
      </c>
      <c r="L45" s="39" t="str">
        <f>IFERROR(IF(B45&lt;&gt;"",VLOOKUP(B45,'Schritt 2b Stromverbr. Kat. 1-4'!$B$10:$O$504,14,FALSE),""),"")</f>
        <v/>
      </c>
      <c r="M45" s="147"/>
      <c r="N45" s="61"/>
      <c r="O45" s="64"/>
      <c r="P45" s="113" t="str">
        <f t="shared" si="0"/>
        <v/>
      </c>
      <c r="Q45" s="151" t="str">
        <f t="shared" si="1"/>
        <v/>
      </c>
      <c r="R45" s="133" t="str">
        <f>IF(P45="","",((P45*1000)/IF(AND('Schritt 2a Wärmeverbr. Kat. 1-4'!D50&lt;&gt;"Bad - Freibad &lt; 1000 m2 Beckenfläche",'Schritt 2a Wärmeverbr. Kat. 1-4'!D50&lt;&gt;"Bad - Freibad 1000-2000 m2 Beckenfläche",'Schritt 2a Wärmeverbr. Kat. 1-4'!D50&lt;&gt;"Bad - Freibad &gt;2000 m2 Beckenfläche"),'Schritt 2a Wärmeverbr. Kat. 1-4'!F50,'Schritt 2a Wärmeverbr. Kat. 1-4'!G50)))</f>
        <v/>
      </c>
      <c r="S45" s="140" t="str">
        <f>IFERROR(IF(OR(R45="",'Schritt 2a Wärmeverbr. Kat. 1-4'!D50=""),"",R45/VLOOKUP('Schritt 2a Wärmeverbr. Kat. 1-4'!D50,Gebäudekat.!$C$6:$J$72,7,FALSE)-1),"k.A")</f>
        <v/>
      </c>
      <c r="T45" s="400" t="s">
        <v>138</v>
      </c>
      <c r="U45" t="str">
        <f>IFERROR(VLOOKUP(C45,Gebäudekat.!$C$6:$G$72,5,FALSE),"")</f>
        <v/>
      </c>
    </row>
    <row r="46" spans="1:21" x14ac:dyDescent="0.25">
      <c r="A46" s="23" t="str">
        <f>IF(B46="","",INDEX('Schritt 2a Wärmeverbr. Kat. 1-4'!$A51:$C$504,MATCH(B46,'Schritt 2a Wärmeverbr. Kat. 1-4'!$C51:$C$504,0),1))</f>
        <v/>
      </c>
      <c r="B46" s="40" t="str">
        <f>IF(AND('Schritt 2a Wärmeverbr. Kat. 1-4'!C51&lt;&gt;"",OR('Schritt 2a Wärmeverbr. Kat. 1-4'!R51=1,'Schritt 2a Wärmeverbr. Kat. 1-4'!R51=2,'Schritt 2a Wärmeverbr. Kat. 1-4'!R51&lt;&gt;4)),'Schritt 2a Wärmeverbr. Kat. 1-4'!C51,"")</f>
        <v/>
      </c>
      <c r="C46" s="24" t="str">
        <f>IF(B46="","",VLOOKUP(B46,'Schritt 2a Wärmeverbr. Kat. 1-4'!$C$10:$D$504,2,FALSE))</f>
        <v/>
      </c>
      <c r="D46" s="13" t="str">
        <f>IF(AND(B46&lt;&gt;"",'Schritt 2a Wärmeverbr. Kat. 1-4'!H51&lt;&gt;""),VLOOKUP('Schritt 4 - Priorisierung'!B46,'Schritt 2a Wärmeverbr. Kat. 1-4'!$C$10:$H$504,6,FALSE),"")</f>
        <v/>
      </c>
      <c r="E46" s="114" t="str">
        <f>IF(AND(B46&lt;&gt;"",'Schritt 2a Wärmeverbr. Kat. 1-4'!N51&lt;&gt;""),VLOOKUP('Schritt 4 - Priorisierung'!B46,'Schritt 2a Wärmeverbr. Kat. 1-4'!$C$10:$N$504,12,FALSE),"")</f>
        <v/>
      </c>
      <c r="F46" s="38" t="str">
        <f>IF(AND(B46&lt;&gt;"",'Schritt 2a Wärmeverbr. Kat. 1-4'!O51&lt;&gt;""),VLOOKUP(B46,'Schritt 2a Wärmeverbr. Kat. 1-4'!C51:O545,13,FALSE),"")</f>
        <v/>
      </c>
      <c r="G46" s="134" t="str">
        <f>IF(AND(B46&lt;&gt;"",'Schritt 2a Wärmeverbr. Kat. 1-4'!P51&lt;&gt;""),VLOOKUP(B46,'Schritt 2a Wärmeverbr. Kat. 1-4'!$C$10:$P$504,14,FALSE),"")</f>
        <v/>
      </c>
      <c r="H46" s="39" t="str">
        <f>IF(AND(B46&lt;&gt;"",'Schritt 2a Wärmeverbr. Kat. 1-4'!Q51&lt;&gt;""),VLOOKUP(B46,'Schritt 2a Wärmeverbr. Kat. 1-4'!$C$10:$Q$504,15,FALSE),"")</f>
        <v/>
      </c>
      <c r="I46" s="142" t="str">
        <f>IF(AND(B46&lt;&gt;"",'Schritt 2b Stromverbr. Kat. 1-4'!M51&lt;&gt;""),VLOOKUP(B46,'Schritt 2b Stromverbr. Kat. 1-4'!$B$10:$M$504,12,FALSE),"")</f>
        <v/>
      </c>
      <c r="J46" s="38" t="str">
        <f>IF(AND(B46&lt;&gt;"",'Schritt 2b Stromverbr. Kat. 1-4'!M51&lt;&gt;""),(1/SUM('Schritt 2b Stromverbr. Kat. 1-4'!$M$10:$M$504))*VLOOKUP(B46,'Schritt 2b Stromverbr. Kat. 1-4'!$B$10:$M$504,12,FALSE),"")</f>
        <v/>
      </c>
      <c r="K46" s="133" t="str">
        <f>IFERROR(IF(B46&lt;&gt;"",VLOOKUP(B46,'Schritt 2b Stromverbr. Kat. 1-4'!$B$10:$N$504,13,FALSE),""),"")</f>
        <v/>
      </c>
      <c r="L46" s="39" t="str">
        <f>IFERROR(IF(B46&lt;&gt;"",VLOOKUP(B46,'Schritt 2b Stromverbr. Kat. 1-4'!$B$10:$O$504,14,FALSE),""),"")</f>
        <v/>
      </c>
      <c r="M46" s="147"/>
      <c r="N46" s="61"/>
      <c r="O46" s="64"/>
      <c r="P46" s="113" t="str">
        <f t="shared" si="0"/>
        <v/>
      </c>
      <c r="Q46" s="151" t="str">
        <f t="shared" si="1"/>
        <v/>
      </c>
      <c r="R46" s="133" t="str">
        <f>IF(P46="","",((P46*1000)/IF(AND('Schritt 2a Wärmeverbr. Kat. 1-4'!D51&lt;&gt;"Bad - Freibad &lt; 1000 m2 Beckenfläche",'Schritt 2a Wärmeverbr. Kat. 1-4'!D51&lt;&gt;"Bad - Freibad 1000-2000 m2 Beckenfläche",'Schritt 2a Wärmeverbr. Kat. 1-4'!D51&lt;&gt;"Bad - Freibad &gt;2000 m2 Beckenfläche"),'Schritt 2a Wärmeverbr. Kat. 1-4'!F51,'Schritt 2a Wärmeverbr. Kat. 1-4'!G51)))</f>
        <v/>
      </c>
      <c r="S46" s="140" t="str">
        <f>IFERROR(IF(OR(R46="",'Schritt 2a Wärmeverbr. Kat. 1-4'!D51=""),"",R46/VLOOKUP('Schritt 2a Wärmeverbr. Kat. 1-4'!D51,Gebäudekat.!$C$6:$J$72,7,FALSE)-1),"k.A")</f>
        <v/>
      </c>
      <c r="T46" s="400" t="s">
        <v>138</v>
      </c>
      <c r="U46" t="str">
        <f>IFERROR(VLOOKUP(C46,Gebäudekat.!$C$6:$G$72,5,FALSE),"")</f>
        <v/>
      </c>
    </row>
    <row r="47" spans="1:21" x14ac:dyDescent="0.25">
      <c r="A47" s="23" t="str">
        <f>IF(B47="","",INDEX('Schritt 2a Wärmeverbr. Kat. 1-4'!$A52:$C$504,MATCH(B47,'Schritt 2a Wärmeverbr. Kat. 1-4'!$C52:$C$504,0),1))</f>
        <v/>
      </c>
      <c r="B47" s="40" t="str">
        <f>IF(AND('Schritt 2a Wärmeverbr. Kat. 1-4'!C52&lt;&gt;"",OR('Schritt 2a Wärmeverbr. Kat. 1-4'!R52=1,'Schritt 2a Wärmeverbr. Kat. 1-4'!R52=2,'Schritt 2a Wärmeverbr. Kat. 1-4'!R52&lt;&gt;4)),'Schritt 2a Wärmeverbr. Kat. 1-4'!C52,"")</f>
        <v/>
      </c>
      <c r="C47" s="24" t="str">
        <f>IF(B47="","",VLOOKUP(B47,'Schritt 2a Wärmeverbr. Kat. 1-4'!$C$10:$D$504,2,FALSE))</f>
        <v/>
      </c>
      <c r="D47" s="13" t="str">
        <f>IF(AND(B47&lt;&gt;"",'Schritt 2a Wärmeverbr. Kat. 1-4'!H52&lt;&gt;""),VLOOKUP('Schritt 4 - Priorisierung'!B47,'Schritt 2a Wärmeverbr. Kat. 1-4'!$C$10:$H$504,6,FALSE),"")</f>
        <v/>
      </c>
      <c r="E47" s="114" t="str">
        <f>IF(AND(B47&lt;&gt;"",'Schritt 2a Wärmeverbr. Kat. 1-4'!N52&lt;&gt;""),VLOOKUP('Schritt 4 - Priorisierung'!B47,'Schritt 2a Wärmeverbr. Kat. 1-4'!$C$10:$N$504,12,FALSE),"")</f>
        <v/>
      </c>
      <c r="F47" s="38" t="str">
        <f>IF(AND(B47&lt;&gt;"",'Schritt 2a Wärmeverbr. Kat. 1-4'!O52&lt;&gt;""),VLOOKUP(B47,'Schritt 2a Wärmeverbr. Kat. 1-4'!C52:O546,13,FALSE),"")</f>
        <v/>
      </c>
      <c r="G47" s="134" t="str">
        <f>IF(AND(B47&lt;&gt;"",'Schritt 2a Wärmeverbr. Kat. 1-4'!P52&lt;&gt;""),VLOOKUP(B47,'Schritt 2a Wärmeverbr. Kat. 1-4'!$C$10:$P$504,14,FALSE),"")</f>
        <v/>
      </c>
      <c r="H47" s="39" t="str">
        <f>IF(AND(B47&lt;&gt;"",'Schritt 2a Wärmeverbr. Kat. 1-4'!Q52&lt;&gt;""),VLOOKUP(B47,'Schritt 2a Wärmeverbr. Kat. 1-4'!$C$10:$Q$504,15,FALSE),"")</f>
        <v/>
      </c>
      <c r="I47" s="142" t="str">
        <f>IF(AND(B47&lt;&gt;"",'Schritt 2b Stromverbr. Kat. 1-4'!M52&lt;&gt;""),VLOOKUP(B47,'Schritt 2b Stromverbr. Kat. 1-4'!$B$10:$M$504,12,FALSE),"")</f>
        <v/>
      </c>
      <c r="J47" s="38" t="str">
        <f>IF(AND(B47&lt;&gt;"",'Schritt 2b Stromverbr. Kat. 1-4'!M52&lt;&gt;""),(1/SUM('Schritt 2b Stromverbr. Kat. 1-4'!$M$10:$M$504))*VLOOKUP(B47,'Schritt 2b Stromverbr. Kat. 1-4'!$B$10:$M$504,12,FALSE),"")</f>
        <v/>
      </c>
      <c r="K47" s="133" t="str">
        <f>IFERROR(IF(B47&lt;&gt;"",VLOOKUP(B47,'Schritt 2b Stromverbr. Kat. 1-4'!$B$10:$N$504,13,FALSE),""),"")</f>
        <v/>
      </c>
      <c r="L47" s="39" t="str">
        <f>IFERROR(IF(B47&lt;&gt;"",VLOOKUP(B47,'Schritt 2b Stromverbr. Kat. 1-4'!$B$10:$O$504,14,FALSE),""),"")</f>
        <v/>
      </c>
      <c r="M47" s="147"/>
      <c r="N47" s="61"/>
      <c r="O47" s="64"/>
      <c r="P47" s="113" t="str">
        <f t="shared" si="0"/>
        <v/>
      </c>
      <c r="Q47" s="151" t="str">
        <f t="shared" si="1"/>
        <v/>
      </c>
      <c r="R47" s="133" t="str">
        <f>IF(P47="","",((P47*1000)/IF(AND('Schritt 2a Wärmeverbr. Kat. 1-4'!D52&lt;&gt;"Bad - Freibad &lt; 1000 m2 Beckenfläche",'Schritt 2a Wärmeverbr. Kat. 1-4'!D52&lt;&gt;"Bad - Freibad 1000-2000 m2 Beckenfläche",'Schritt 2a Wärmeverbr. Kat. 1-4'!D52&lt;&gt;"Bad - Freibad &gt;2000 m2 Beckenfläche"),'Schritt 2a Wärmeverbr. Kat. 1-4'!F52,'Schritt 2a Wärmeverbr. Kat. 1-4'!G52)))</f>
        <v/>
      </c>
      <c r="S47" s="140" t="str">
        <f>IFERROR(IF(OR(R47="",'Schritt 2a Wärmeverbr. Kat. 1-4'!D52=""),"",R47/VLOOKUP('Schritt 2a Wärmeverbr. Kat. 1-4'!D52,Gebäudekat.!$C$6:$J$72,7,FALSE)-1),"k.A")</f>
        <v/>
      </c>
      <c r="T47" s="400" t="s">
        <v>138</v>
      </c>
      <c r="U47" t="str">
        <f>IFERROR(VLOOKUP(C47,Gebäudekat.!$C$6:$G$72,5,FALSE),"")</f>
        <v/>
      </c>
    </row>
    <row r="48" spans="1:21" x14ac:dyDescent="0.25">
      <c r="A48" s="23" t="str">
        <f>IF(B48="","",INDEX('Schritt 2a Wärmeverbr. Kat. 1-4'!$A53:$C$504,MATCH(B48,'Schritt 2a Wärmeverbr. Kat. 1-4'!$C53:$C$504,0),1))</f>
        <v/>
      </c>
      <c r="B48" s="40" t="str">
        <f>IF(AND('Schritt 2a Wärmeverbr. Kat. 1-4'!C53&lt;&gt;"",OR('Schritt 2a Wärmeverbr. Kat. 1-4'!R53=1,'Schritt 2a Wärmeverbr. Kat. 1-4'!R53=2,'Schritt 2a Wärmeverbr. Kat. 1-4'!R53&lt;&gt;4)),'Schritt 2a Wärmeverbr. Kat. 1-4'!C53,"")</f>
        <v/>
      </c>
      <c r="C48" s="24" t="str">
        <f>IF(B48="","",VLOOKUP(B48,'Schritt 2a Wärmeverbr. Kat. 1-4'!$C$10:$D$504,2,FALSE))</f>
        <v/>
      </c>
      <c r="D48" s="13" t="str">
        <f>IF(AND(B48&lt;&gt;"",'Schritt 2a Wärmeverbr. Kat. 1-4'!H53&lt;&gt;""),VLOOKUP('Schritt 4 - Priorisierung'!B48,'Schritt 2a Wärmeverbr. Kat. 1-4'!$C$10:$H$504,6,FALSE),"")</f>
        <v/>
      </c>
      <c r="E48" s="114" t="str">
        <f>IF(AND(B48&lt;&gt;"",'Schritt 2a Wärmeverbr. Kat. 1-4'!N53&lt;&gt;""),VLOOKUP('Schritt 4 - Priorisierung'!B48,'Schritt 2a Wärmeverbr. Kat. 1-4'!$C$10:$N$504,12,FALSE),"")</f>
        <v/>
      </c>
      <c r="F48" s="38" t="str">
        <f>IF(AND(B48&lt;&gt;"",'Schritt 2a Wärmeverbr. Kat. 1-4'!O53&lt;&gt;""),VLOOKUP(B48,'Schritt 2a Wärmeverbr. Kat. 1-4'!C53:O547,13,FALSE),"")</f>
        <v/>
      </c>
      <c r="G48" s="134" t="str">
        <f>IF(AND(B48&lt;&gt;"",'Schritt 2a Wärmeverbr. Kat. 1-4'!P53&lt;&gt;""),VLOOKUP(B48,'Schritt 2a Wärmeverbr. Kat. 1-4'!$C$10:$P$504,14,FALSE),"")</f>
        <v/>
      </c>
      <c r="H48" s="39" t="str">
        <f>IF(AND(B48&lt;&gt;"",'Schritt 2a Wärmeverbr. Kat. 1-4'!Q53&lt;&gt;""),VLOOKUP(B48,'Schritt 2a Wärmeverbr. Kat. 1-4'!$C$10:$Q$504,15,FALSE),"")</f>
        <v/>
      </c>
      <c r="I48" s="142" t="str">
        <f>IF(AND(B48&lt;&gt;"",'Schritt 2b Stromverbr. Kat. 1-4'!M53&lt;&gt;""),VLOOKUP(B48,'Schritt 2b Stromverbr. Kat. 1-4'!$B$10:$M$504,12,FALSE),"")</f>
        <v/>
      </c>
      <c r="J48" s="38" t="str">
        <f>IF(AND(B48&lt;&gt;"",'Schritt 2b Stromverbr. Kat. 1-4'!M53&lt;&gt;""),(1/SUM('Schritt 2b Stromverbr. Kat. 1-4'!$M$10:$M$504))*VLOOKUP(B48,'Schritt 2b Stromverbr. Kat. 1-4'!$B$10:$M$504,12,FALSE),"")</f>
        <v/>
      </c>
      <c r="K48" s="133" t="str">
        <f>IFERROR(IF(B48&lt;&gt;"",VLOOKUP(B48,'Schritt 2b Stromverbr. Kat. 1-4'!$B$10:$N$504,13,FALSE),""),"")</f>
        <v/>
      </c>
      <c r="L48" s="39" t="str">
        <f>IFERROR(IF(B48&lt;&gt;"",VLOOKUP(B48,'Schritt 2b Stromverbr. Kat. 1-4'!$B$10:$O$504,14,FALSE),""),"")</f>
        <v/>
      </c>
      <c r="M48" s="147"/>
      <c r="N48" s="61"/>
      <c r="O48" s="64"/>
      <c r="P48" s="113" t="str">
        <f t="shared" si="0"/>
        <v/>
      </c>
      <c r="Q48" s="151" t="str">
        <f t="shared" si="1"/>
        <v/>
      </c>
      <c r="R48" s="133" t="str">
        <f>IF(P48="","",((P48*1000)/IF(AND('Schritt 2a Wärmeverbr. Kat. 1-4'!D53&lt;&gt;"Bad - Freibad &lt; 1000 m2 Beckenfläche",'Schritt 2a Wärmeverbr. Kat. 1-4'!D53&lt;&gt;"Bad - Freibad 1000-2000 m2 Beckenfläche",'Schritt 2a Wärmeverbr. Kat. 1-4'!D53&lt;&gt;"Bad - Freibad &gt;2000 m2 Beckenfläche"),'Schritt 2a Wärmeverbr. Kat. 1-4'!F53,'Schritt 2a Wärmeverbr. Kat. 1-4'!G53)))</f>
        <v/>
      </c>
      <c r="S48" s="140" t="str">
        <f>IFERROR(IF(OR(R48="",'Schritt 2a Wärmeverbr. Kat. 1-4'!D53=""),"",R48/VLOOKUP('Schritt 2a Wärmeverbr. Kat. 1-4'!D53,Gebäudekat.!$C$6:$J$72,7,FALSE)-1),"k.A")</f>
        <v/>
      </c>
      <c r="T48" s="400" t="s">
        <v>138</v>
      </c>
      <c r="U48" t="str">
        <f>IFERROR(VLOOKUP(C48,Gebäudekat.!$C$6:$G$72,5,FALSE),"")</f>
        <v/>
      </c>
    </row>
    <row r="49" spans="1:21" x14ac:dyDescent="0.25">
      <c r="A49" s="23" t="str">
        <f>IF(B49="","",INDEX('Schritt 2a Wärmeverbr. Kat. 1-4'!$A54:$C$504,MATCH(B49,'Schritt 2a Wärmeverbr. Kat. 1-4'!$C54:$C$504,0),1))</f>
        <v/>
      </c>
      <c r="B49" s="40" t="str">
        <f>IF(AND('Schritt 2a Wärmeverbr. Kat. 1-4'!C54&lt;&gt;"",OR('Schritt 2a Wärmeverbr. Kat. 1-4'!R54=1,'Schritt 2a Wärmeverbr. Kat. 1-4'!R54=2,'Schritt 2a Wärmeverbr. Kat. 1-4'!R54&lt;&gt;4)),'Schritt 2a Wärmeverbr. Kat. 1-4'!C54,"")</f>
        <v/>
      </c>
      <c r="C49" s="24" t="str">
        <f>IF(B49="","",VLOOKUP(B49,'Schritt 2a Wärmeverbr. Kat. 1-4'!$C$10:$D$504,2,FALSE))</f>
        <v/>
      </c>
      <c r="D49" s="13" t="str">
        <f>IF(AND(B49&lt;&gt;"",'Schritt 2a Wärmeverbr. Kat. 1-4'!H54&lt;&gt;""),VLOOKUP('Schritt 4 - Priorisierung'!B49,'Schritt 2a Wärmeverbr. Kat. 1-4'!$C$10:$H$504,6,FALSE),"")</f>
        <v/>
      </c>
      <c r="E49" s="114" t="str">
        <f>IF(AND(B49&lt;&gt;"",'Schritt 2a Wärmeverbr. Kat. 1-4'!N54&lt;&gt;""),VLOOKUP('Schritt 4 - Priorisierung'!B49,'Schritt 2a Wärmeverbr. Kat. 1-4'!$C$10:$N$504,12,FALSE),"")</f>
        <v/>
      </c>
      <c r="F49" s="38" t="str">
        <f>IF(AND(B49&lt;&gt;"",'Schritt 2a Wärmeverbr. Kat. 1-4'!O54&lt;&gt;""),VLOOKUP(B49,'Schritt 2a Wärmeverbr. Kat. 1-4'!C54:O548,13,FALSE),"")</f>
        <v/>
      </c>
      <c r="G49" s="134" t="str">
        <f>IF(AND(B49&lt;&gt;"",'Schritt 2a Wärmeverbr. Kat. 1-4'!P54&lt;&gt;""),VLOOKUP(B49,'Schritt 2a Wärmeverbr. Kat. 1-4'!$C$10:$P$504,14,FALSE),"")</f>
        <v/>
      </c>
      <c r="H49" s="39" t="str">
        <f>IF(AND(B49&lt;&gt;"",'Schritt 2a Wärmeverbr. Kat. 1-4'!Q54&lt;&gt;""),VLOOKUP(B49,'Schritt 2a Wärmeverbr. Kat. 1-4'!$C$10:$Q$504,15,FALSE),"")</f>
        <v/>
      </c>
      <c r="I49" s="142" t="str">
        <f>IF(AND(B49&lt;&gt;"",'Schritt 2b Stromverbr. Kat. 1-4'!M54&lt;&gt;""),VLOOKUP(B49,'Schritt 2b Stromverbr. Kat. 1-4'!$B$10:$M$504,12,FALSE),"")</f>
        <v/>
      </c>
      <c r="J49" s="38" t="str">
        <f>IF(AND(B49&lt;&gt;"",'Schritt 2b Stromverbr. Kat. 1-4'!M54&lt;&gt;""),(1/SUM('Schritt 2b Stromverbr. Kat. 1-4'!$M$10:$M$504))*VLOOKUP(B49,'Schritt 2b Stromverbr. Kat. 1-4'!$B$10:$M$504,12,FALSE),"")</f>
        <v/>
      </c>
      <c r="K49" s="133" t="str">
        <f>IFERROR(IF(B49&lt;&gt;"",VLOOKUP(B49,'Schritt 2b Stromverbr. Kat. 1-4'!$B$10:$N$504,13,FALSE),""),"")</f>
        <v/>
      </c>
      <c r="L49" s="39" t="str">
        <f>IFERROR(IF(B49&lt;&gt;"",VLOOKUP(B49,'Schritt 2b Stromverbr. Kat. 1-4'!$B$10:$O$504,14,FALSE),""),"")</f>
        <v/>
      </c>
      <c r="M49" s="147"/>
      <c r="N49" s="61"/>
      <c r="O49" s="64"/>
      <c r="P49" s="113" t="str">
        <f t="shared" si="0"/>
        <v/>
      </c>
      <c r="Q49" s="151" t="str">
        <f t="shared" si="1"/>
        <v/>
      </c>
      <c r="R49" s="133" t="str">
        <f>IF(P49="","",((P49*1000)/IF(AND('Schritt 2a Wärmeverbr. Kat. 1-4'!D54&lt;&gt;"Bad - Freibad &lt; 1000 m2 Beckenfläche",'Schritt 2a Wärmeverbr. Kat. 1-4'!D54&lt;&gt;"Bad - Freibad 1000-2000 m2 Beckenfläche",'Schritt 2a Wärmeverbr. Kat. 1-4'!D54&lt;&gt;"Bad - Freibad &gt;2000 m2 Beckenfläche"),'Schritt 2a Wärmeverbr. Kat. 1-4'!F54,'Schritt 2a Wärmeverbr. Kat. 1-4'!G54)))</f>
        <v/>
      </c>
      <c r="S49" s="140" t="str">
        <f>IFERROR(IF(OR(R49="",'Schritt 2a Wärmeverbr. Kat. 1-4'!D54=""),"",R49/VLOOKUP('Schritt 2a Wärmeverbr. Kat. 1-4'!D54,Gebäudekat.!$C$6:$J$72,7,FALSE)-1),"k.A")</f>
        <v/>
      </c>
      <c r="T49" s="400" t="s">
        <v>138</v>
      </c>
      <c r="U49" t="str">
        <f>IFERROR(VLOOKUP(C49,Gebäudekat.!$C$6:$G$72,5,FALSE),"")</f>
        <v/>
      </c>
    </row>
    <row r="50" spans="1:21" x14ac:dyDescent="0.25">
      <c r="A50" s="23" t="str">
        <f>IF(B50="","",INDEX('Schritt 2a Wärmeverbr. Kat. 1-4'!$A55:$C$504,MATCH(B50,'Schritt 2a Wärmeverbr. Kat. 1-4'!$C55:$C$504,0),1))</f>
        <v/>
      </c>
      <c r="B50" s="40" t="str">
        <f>IF(AND('Schritt 2a Wärmeverbr. Kat. 1-4'!C55&lt;&gt;"",OR('Schritt 2a Wärmeverbr. Kat. 1-4'!R55=1,'Schritt 2a Wärmeverbr. Kat. 1-4'!R55=2,'Schritt 2a Wärmeverbr. Kat. 1-4'!R55&lt;&gt;4)),'Schritt 2a Wärmeverbr. Kat. 1-4'!C55,"")</f>
        <v/>
      </c>
      <c r="C50" s="24" t="str">
        <f>IF(B50="","",VLOOKUP(B50,'Schritt 2a Wärmeverbr. Kat. 1-4'!$C$10:$D$504,2,FALSE))</f>
        <v/>
      </c>
      <c r="D50" s="13" t="str">
        <f>IF(AND(B50&lt;&gt;"",'Schritt 2a Wärmeverbr. Kat. 1-4'!H55&lt;&gt;""),VLOOKUP('Schritt 4 - Priorisierung'!B50,'Schritt 2a Wärmeverbr. Kat. 1-4'!$C$10:$H$504,6,FALSE),"")</f>
        <v/>
      </c>
      <c r="E50" s="114" t="str">
        <f>IF(AND(B50&lt;&gt;"",'Schritt 2a Wärmeverbr. Kat. 1-4'!N55&lt;&gt;""),VLOOKUP('Schritt 4 - Priorisierung'!B50,'Schritt 2a Wärmeverbr. Kat. 1-4'!$C$10:$N$504,12,FALSE),"")</f>
        <v/>
      </c>
      <c r="F50" s="38" t="str">
        <f>IF(AND(B50&lt;&gt;"",'Schritt 2a Wärmeverbr. Kat. 1-4'!O55&lt;&gt;""),VLOOKUP(B50,'Schritt 2a Wärmeverbr. Kat. 1-4'!C55:O549,13,FALSE),"")</f>
        <v/>
      </c>
      <c r="G50" s="134" t="str">
        <f>IF(AND(B50&lt;&gt;"",'Schritt 2a Wärmeverbr. Kat. 1-4'!P55&lt;&gt;""),VLOOKUP(B50,'Schritt 2a Wärmeverbr. Kat. 1-4'!$C$10:$P$504,14,FALSE),"")</f>
        <v/>
      </c>
      <c r="H50" s="39" t="str">
        <f>IF(AND(B50&lt;&gt;"",'Schritt 2a Wärmeverbr. Kat. 1-4'!Q55&lt;&gt;""),VLOOKUP(B50,'Schritt 2a Wärmeverbr. Kat. 1-4'!$C$10:$Q$504,15,FALSE),"")</f>
        <v/>
      </c>
      <c r="I50" s="142" t="str">
        <f>IF(AND(B50&lt;&gt;"",'Schritt 2b Stromverbr. Kat. 1-4'!M55&lt;&gt;""),VLOOKUP(B50,'Schritt 2b Stromverbr. Kat. 1-4'!$B$10:$M$504,12,FALSE),"")</f>
        <v/>
      </c>
      <c r="J50" s="38" t="str">
        <f>IF(AND(B50&lt;&gt;"",'Schritt 2b Stromverbr. Kat. 1-4'!M55&lt;&gt;""),(1/SUM('Schritt 2b Stromverbr. Kat. 1-4'!$M$10:$M$504))*VLOOKUP(B50,'Schritt 2b Stromverbr. Kat. 1-4'!$B$10:$M$504,12,FALSE),"")</f>
        <v/>
      </c>
      <c r="K50" s="133" t="str">
        <f>IFERROR(IF(B50&lt;&gt;"",VLOOKUP(B50,'Schritt 2b Stromverbr. Kat. 1-4'!$B$10:$N$504,13,FALSE),""),"")</f>
        <v/>
      </c>
      <c r="L50" s="39" t="str">
        <f>IFERROR(IF(B50&lt;&gt;"",VLOOKUP(B50,'Schritt 2b Stromverbr. Kat. 1-4'!$B$10:$O$504,14,FALSE),""),"")</f>
        <v/>
      </c>
      <c r="M50" s="147"/>
      <c r="N50" s="61"/>
      <c r="O50" s="64"/>
      <c r="P50" s="113" t="str">
        <f t="shared" si="0"/>
        <v/>
      </c>
      <c r="Q50" s="151" t="str">
        <f t="shared" si="1"/>
        <v/>
      </c>
      <c r="R50" s="133" t="str">
        <f>IF(P50="","",((P50*1000)/IF(AND('Schritt 2a Wärmeverbr. Kat. 1-4'!D55&lt;&gt;"Bad - Freibad &lt; 1000 m2 Beckenfläche",'Schritt 2a Wärmeverbr. Kat. 1-4'!D55&lt;&gt;"Bad - Freibad 1000-2000 m2 Beckenfläche",'Schritt 2a Wärmeverbr. Kat. 1-4'!D55&lt;&gt;"Bad - Freibad &gt;2000 m2 Beckenfläche"),'Schritt 2a Wärmeverbr. Kat. 1-4'!F55,'Schritt 2a Wärmeverbr. Kat. 1-4'!G55)))</f>
        <v/>
      </c>
      <c r="S50" s="140" t="str">
        <f>IFERROR(IF(OR(R50="",'Schritt 2a Wärmeverbr. Kat. 1-4'!D55=""),"",R50/VLOOKUP('Schritt 2a Wärmeverbr. Kat. 1-4'!D55,Gebäudekat.!$C$6:$J$72,7,FALSE)-1),"k.A")</f>
        <v/>
      </c>
      <c r="T50" s="400" t="s">
        <v>138</v>
      </c>
      <c r="U50" t="str">
        <f>IFERROR(VLOOKUP(C50,Gebäudekat.!$C$6:$G$72,5,FALSE),"")</f>
        <v/>
      </c>
    </row>
    <row r="51" spans="1:21" x14ac:dyDescent="0.25">
      <c r="A51" s="23" t="str">
        <f>IF(B51="","",INDEX('Schritt 2a Wärmeverbr. Kat. 1-4'!$A56:$C$504,MATCH(B51,'Schritt 2a Wärmeverbr. Kat. 1-4'!$C56:$C$504,0),1))</f>
        <v/>
      </c>
      <c r="B51" s="40" t="str">
        <f>IF(AND('Schritt 2a Wärmeverbr. Kat. 1-4'!C56&lt;&gt;"",OR('Schritt 2a Wärmeverbr. Kat. 1-4'!R56=1,'Schritt 2a Wärmeverbr. Kat. 1-4'!R56=2,'Schritt 2a Wärmeverbr. Kat. 1-4'!R56&lt;&gt;4)),'Schritt 2a Wärmeverbr. Kat. 1-4'!C56,"")</f>
        <v/>
      </c>
      <c r="C51" s="24" t="str">
        <f>IF(B51="","",VLOOKUP(B51,'Schritt 2a Wärmeverbr. Kat. 1-4'!$C$10:$D$504,2,FALSE))</f>
        <v/>
      </c>
      <c r="D51" s="13" t="str">
        <f>IF(AND(B51&lt;&gt;"",'Schritt 2a Wärmeverbr. Kat. 1-4'!H56&lt;&gt;""),VLOOKUP('Schritt 4 - Priorisierung'!B51,'Schritt 2a Wärmeverbr. Kat. 1-4'!$C$10:$H$504,6,FALSE),"")</f>
        <v/>
      </c>
      <c r="E51" s="114" t="str">
        <f>IF(AND(B51&lt;&gt;"",'Schritt 2a Wärmeverbr. Kat. 1-4'!N56&lt;&gt;""),VLOOKUP('Schritt 4 - Priorisierung'!B51,'Schritt 2a Wärmeverbr. Kat. 1-4'!$C$10:$N$504,12,FALSE),"")</f>
        <v/>
      </c>
      <c r="F51" s="38" t="str">
        <f>IF(AND(B51&lt;&gt;"",'Schritt 2a Wärmeverbr. Kat. 1-4'!O56&lt;&gt;""),VLOOKUP(B51,'Schritt 2a Wärmeverbr. Kat. 1-4'!C56:O550,13,FALSE),"")</f>
        <v/>
      </c>
      <c r="G51" s="134" t="str">
        <f>IF(AND(B51&lt;&gt;"",'Schritt 2a Wärmeverbr. Kat. 1-4'!P56&lt;&gt;""),VLOOKUP(B51,'Schritt 2a Wärmeverbr. Kat. 1-4'!$C$10:$P$504,14,FALSE),"")</f>
        <v/>
      </c>
      <c r="H51" s="39" t="str">
        <f>IF(AND(B51&lt;&gt;"",'Schritt 2a Wärmeverbr. Kat. 1-4'!Q56&lt;&gt;""),VLOOKUP(B51,'Schritt 2a Wärmeverbr. Kat. 1-4'!$C$10:$Q$504,15,FALSE),"")</f>
        <v/>
      </c>
      <c r="I51" s="142" t="str">
        <f>IF(AND(B51&lt;&gt;"",'Schritt 2b Stromverbr. Kat. 1-4'!M56&lt;&gt;""),VLOOKUP(B51,'Schritt 2b Stromverbr. Kat. 1-4'!$B$10:$M$504,12,FALSE),"")</f>
        <v/>
      </c>
      <c r="J51" s="38" t="str">
        <f>IF(AND(B51&lt;&gt;"",'Schritt 2b Stromverbr. Kat. 1-4'!M56&lt;&gt;""),(1/SUM('Schritt 2b Stromverbr. Kat. 1-4'!$M$10:$M$504))*VLOOKUP(B51,'Schritt 2b Stromverbr. Kat. 1-4'!$B$10:$M$504,12,FALSE),"")</f>
        <v/>
      </c>
      <c r="K51" s="133" t="str">
        <f>IFERROR(IF(B51&lt;&gt;"",VLOOKUP(B51,'Schritt 2b Stromverbr. Kat. 1-4'!$B$10:$N$504,13,FALSE),""),"")</f>
        <v/>
      </c>
      <c r="L51" s="39" t="str">
        <f>IFERROR(IF(B51&lt;&gt;"",VLOOKUP(B51,'Schritt 2b Stromverbr. Kat. 1-4'!$B$10:$O$504,14,FALSE),""),"")</f>
        <v/>
      </c>
      <c r="M51" s="147"/>
      <c r="N51" s="61"/>
      <c r="O51" s="64"/>
      <c r="P51" s="113" t="str">
        <f t="shared" si="0"/>
        <v/>
      </c>
      <c r="Q51" s="151" t="str">
        <f t="shared" si="1"/>
        <v/>
      </c>
      <c r="R51" s="133" t="str">
        <f>IF(P51="","",((P51*1000)/IF(AND('Schritt 2a Wärmeverbr. Kat. 1-4'!D56&lt;&gt;"Bad - Freibad &lt; 1000 m2 Beckenfläche",'Schritt 2a Wärmeverbr. Kat. 1-4'!D56&lt;&gt;"Bad - Freibad 1000-2000 m2 Beckenfläche",'Schritt 2a Wärmeverbr. Kat. 1-4'!D56&lt;&gt;"Bad - Freibad &gt;2000 m2 Beckenfläche"),'Schritt 2a Wärmeverbr. Kat. 1-4'!F56,'Schritt 2a Wärmeverbr. Kat. 1-4'!G56)))</f>
        <v/>
      </c>
      <c r="S51" s="140" t="str">
        <f>IFERROR(IF(OR(R51="",'Schritt 2a Wärmeverbr. Kat. 1-4'!D56=""),"",R51/VLOOKUP('Schritt 2a Wärmeverbr. Kat. 1-4'!D56,Gebäudekat.!$C$6:$J$72,7,FALSE)-1),"k.A")</f>
        <v/>
      </c>
      <c r="T51" s="400" t="s">
        <v>138</v>
      </c>
      <c r="U51" t="str">
        <f>IFERROR(VLOOKUP(C51,Gebäudekat.!$C$6:$G$72,5,FALSE),"")</f>
        <v/>
      </c>
    </row>
    <row r="52" spans="1:21" x14ac:dyDescent="0.25">
      <c r="A52" s="23" t="str">
        <f>IF(B52="","",INDEX('Schritt 2a Wärmeverbr. Kat. 1-4'!$A57:$C$504,MATCH(B52,'Schritt 2a Wärmeverbr. Kat. 1-4'!$C57:$C$504,0),1))</f>
        <v/>
      </c>
      <c r="B52" s="40" t="str">
        <f>IF(AND('Schritt 2a Wärmeverbr. Kat. 1-4'!C57&lt;&gt;"",OR('Schritt 2a Wärmeverbr. Kat. 1-4'!R57=1,'Schritt 2a Wärmeverbr. Kat. 1-4'!R57=2,'Schritt 2a Wärmeverbr. Kat. 1-4'!R57&lt;&gt;4)),'Schritt 2a Wärmeverbr. Kat. 1-4'!C57,"")</f>
        <v/>
      </c>
      <c r="C52" s="24" t="str">
        <f>IF(B52="","",VLOOKUP(B52,'Schritt 2a Wärmeverbr. Kat. 1-4'!$C$10:$D$504,2,FALSE))</f>
        <v/>
      </c>
      <c r="D52" s="13" t="str">
        <f>IF(AND(B52&lt;&gt;"",'Schritt 2a Wärmeverbr. Kat. 1-4'!H57&lt;&gt;""),VLOOKUP('Schritt 4 - Priorisierung'!B52,'Schritt 2a Wärmeverbr. Kat. 1-4'!$C$10:$H$504,6,FALSE),"")</f>
        <v/>
      </c>
      <c r="E52" s="114" t="str">
        <f>IF(AND(B52&lt;&gt;"",'Schritt 2a Wärmeverbr. Kat. 1-4'!N57&lt;&gt;""),VLOOKUP('Schritt 4 - Priorisierung'!B52,'Schritt 2a Wärmeverbr. Kat. 1-4'!$C$10:$N$504,12,FALSE),"")</f>
        <v/>
      </c>
      <c r="F52" s="38" t="str">
        <f>IF(AND(B52&lt;&gt;"",'Schritt 2a Wärmeverbr. Kat. 1-4'!O57&lt;&gt;""),VLOOKUP(B52,'Schritt 2a Wärmeverbr. Kat. 1-4'!C57:O551,13,FALSE),"")</f>
        <v/>
      </c>
      <c r="G52" s="134" t="str">
        <f>IF(AND(B52&lt;&gt;"",'Schritt 2a Wärmeverbr. Kat. 1-4'!P57&lt;&gt;""),VLOOKUP(B52,'Schritt 2a Wärmeverbr. Kat. 1-4'!$C$10:$P$504,14,FALSE),"")</f>
        <v/>
      </c>
      <c r="H52" s="39" t="str">
        <f>IF(AND(B52&lt;&gt;"",'Schritt 2a Wärmeverbr. Kat. 1-4'!Q57&lt;&gt;""),VLOOKUP(B52,'Schritt 2a Wärmeverbr. Kat. 1-4'!$C$10:$Q$504,15,FALSE),"")</f>
        <v/>
      </c>
      <c r="I52" s="142" t="str">
        <f>IF(AND(B52&lt;&gt;"",'Schritt 2b Stromverbr. Kat. 1-4'!M57&lt;&gt;""),VLOOKUP(B52,'Schritt 2b Stromverbr. Kat. 1-4'!$B$10:$M$504,12,FALSE),"")</f>
        <v/>
      </c>
      <c r="J52" s="38" t="str">
        <f>IF(AND(B52&lt;&gt;"",'Schritt 2b Stromverbr. Kat. 1-4'!M57&lt;&gt;""),(1/SUM('Schritt 2b Stromverbr. Kat. 1-4'!$M$10:$M$504))*VLOOKUP(B52,'Schritt 2b Stromverbr. Kat. 1-4'!$B$10:$M$504,12,FALSE),"")</f>
        <v/>
      </c>
      <c r="K52" s="133" t="str">
        <f>IFERROR(IF(B52&lt;&gt;"",VLOOKUP(B52,'Schritt 2b Stromverbr. Kat. 1-4'!$B$10:$N$504,13,FALSE),""),"")</f>
        <v/>
      </c>
      <c r="L52" s="39" t="str">
        <f>IFERROR(IF(B52&lt;&gt;"",VLOOKUP(B52,'Schritt 2b Stromverbr. Kat. 1-4'!$B$10:$O$504,14,FALSE),""),"")</f>
        <v/>
      </c>
      <c r="M52" s="147"/>
      <c r="N52" s="61"/>
      <c r="O52" s="64"/>
      <c r="P52" s="113" t="str">
        <f t="shared" si="0"/>
        <v/>
      </c>
      <c r="Q52" s="151" t="str">
        <f t="shared" si="1"/>
        <v/>
      </c>
      <c r="R52" s="133" t="str">
        <f>IF(P52="","",((P52*1000)/IF(AND('Schritt 2a Wärmeverbr. Kat. 1-4'!D57&lt;&gt;"Bad - Freibad &lt; 1000 m2 Beckenfläche",'Schritt 2a Wärmeverbr. Kat. 1-4'!D57&lt;&gt;"Bad - Freibad 1000-2000 m2 Beckenfläche",'Schritt 2a Wärmeverbr. Kat. 1-4'!D57&lt;&gt;"Bad - Freibad &gt;2000 m2 Beckenfläche"),'Schritt 2a Wärmeverbr. Kat. 1-4'!F57,'Schritt 2a Wärmeverbr. Kat. 1-4'!G57)))</f>
        <v/>
      </c>
      <c r="S52" s="140" t="str">
        <f>IFERROR(IF(OR(R52="",'Schritt 2a Wärmeverbr. Kat. 1-4'!D57=""),"",R52/VLOOKUP('Schritt 2a Wärmeverbr. Kat. 1-4'!D57,Gebäudekat.!$C$6:$J$72,7,FALSE)-1),"k.A")</f>
        <v/>
      </c>
      <c r="T52" s="400" t="s">
        <v>138</v>
      </c>
      <c r="U52" t="str">
        <f>IFERROR(VLOOKUP(C52,Gebäudekat.!$C$6:$G$72,5,FALSE),"")</f>
        <v/>
      </c>
    </row>
    <row r="53" spans="1:21" x14ac:dyDescent="0.25">
      <c r="A53" s="23" t="str">
        <f>IF(B53="","",INDEX('Schritt 2a Wärmeverbr. Kat. 1-4'!$A58:$C$504,MATCH(B53,'Schritt 2a Wärmeverbr. Kat. 1-4'!$C58:$C$504,0),1))</f>
        <v/>
      </c>
      <c r="B53" s="40" t="str">
        <f>IF(AND('Schritt 2a Wärmeverbr. Kat. 1-4'!C58&lt;&gt;"",OR('Schritt 2a Wärmeverbr. Kat. 1-4'!R58=1,'Schritt 2a Wärmeverbr. Kat. 1-4'!R58=2,'Schritt 2a Wärmeverbr. Kat. 1-4'!R58&lt;&gt;4)),'Schritt 2a Wärmeverbr. Kat. 1-4'!C58,"")</f>
        <v/>
      </c>
      <c r="C53" s="24" t="str">
        <f>IF(B53="","",VLOOKUP(B53,'Schritt 2a Wärmeverbr. Kat. 1-4'!$C$10:$D$504,2,FALSE))</f>
        <v/>
      </c>
      <c r="D53" s="13" t="str">
        <f>IF(AND(B53&lt;&gt;"",'Schritt 2a Wärmeverbr. Kat. 1-4'!H58&lt;&gt;""),VLOOKUP('Schritt 4 - Priorisierung'!B53,'Schritt 2a Wärmeverbr. Kat. 1-4'!$C$10:$H$504,6,FALSE),"")</f>
        <v/>
      </c>
      <c r="E53" s="114" t="str">
        <f>IF(AND(B53&lt;&gt;"",'Schritt 2a Wärmeverbr. Kat. 1-4'!N58&lt;&gt;""),VLOOKUP('Schritt 4 - Priorisierung'!B53,'Schritt 2a Wärmeverbr. Kat. 1-4'!$C$10:$N$504,12,FALSE),"")</f>
        <v/>
      </c>
      <c r="F53" s="38" t="str">
        <f>IF(AND(B53&lt;&gt;"",'Schritt 2a Wärmeverbr. Kat. 1-4'!O58&lt;&gt;""),VLOOKUP(B53,'Schritt 2a Wärmeverbr. Kat. 1-4'!C58:O552,13,FALSE),"")</f>
        <v/>
      </c>
      <c r="G53" s="134" t="str">
        <f>IF(AND(B53&lt;&gt;"",'Schritt 2a Wärmeverbr. Kat. 1-4'!P58&lt;&gt;""),VLOOKUP(B53,'Schritt 2a Wärmeverbr. Kat. 1-4'!$C$10:$P$504,14,FALSE),"")</f>
        <v/>
      </c>
      <c r="H53" s="39" t="str">
        <f>IF(AND(B53&lt;&gt;"",'Schritt 2a Wärmeverbr. Kat. 1-4'!Q58&lt;&gt;""),VLOOKUP(B53,'Schritt 2a Wärmeverbr. Kat. 1-4'!$C$10:$Q$504,15,FALSE),"")</f>
        <v/>
      </c>
      <c r="I53" s="142" t="str">
        <f>IF(AND(B53&lt;&gt;"",'Schritt 2b Stromverbr. Kat. 1-4'!M58&lt;&gt;""),VLOOKUP(B53,'Schritt 2b Stromverbr. Kat. 1-4'!$B$10:$M$504,12,FALSE),"")</f>
        <v/>
      </c>
      <c r="J53" s="38" t="str">
        <f>IF(AND(B53&lt;&gt;"",'Schritt 2b Stromverbr. Kat. 1-4'!M58&lt;&gt;""),(1/SUM('Schritt 2b Stromverbr. Kat. 1-4'!$M$10:$M$504))*VLOOKUP(B53,'Schritt 2b Stromverbr. Kat. 1-4'!$B$10:$M$504,12,FALSE),"")</f>
        <v/>
      </c>
      <c r="K53" s="133" t="str">
        <f>IFERROR(IF(B53&lt;&gt;"",VLOOKUP(B53,'Schritt 2b Stromverbr. Kat. 1-4'!$B$10:$N$504,13,FALSE),""),"")</f>
        <v/>
      </c>
      <c r="L53" s="39" t="str">
        <f>IFERROR(IF(B53&lt;&gt;"",VLOOKUP(B53,'Schritt 2b Stromverbr. Kat. 1-4'!$B$10:$O$504,14,FALSE),""),"")</f>
        <v/>
      </c>
      <c r="M53" s="147"/>
      <c r="N53" s="61"/>
      <c r="O53" s="64"/>
      <c r="P53" s="113" t="str">
        <f t="shared" si="0"/>
        <v/>
      </c>
      <c r="Q53" s="151" t="str">
        <f t="shared" si="1"/>
        <v/>
      </c>
      <c r="R53" s="133" t="str">
        <f>IF(P53="","",((P53*1000)/IF(AND('Schritt 2a Wärmeverbr. Kat. 1-4'!D58&lt;&gt;"Bad - Freibad &lt; 1000 m2 Beckenfläche",'Schritt 2a Wärmeverbr. Kat. 1-4'!D58&lt;&gt;"Bad - Freibad 1000-2000 m2 Beckenfläche",'Schritt 2a Wärmeverbr. Kat. 1-4'!D58&lt;&gt;"Bad - Freibad &gt;2000 m2 Beckenfläche"),'Schritt 2a Wärmeverbr. Kat. 1-4'!F58,'Schritt 2a Wärmeverbr. Kat. 1-4'!G58)))</f>
        <v/>
      </c>
      <c r="S53" s="140" t="str">
        <f>IFERROR(IF(OR(R53="",'Schritt 2a Wärmeverbr. Kat. 1-4'!D58=""),"",R53/VLOOKUP('Schritt 2a Wärmeverbr. Kat. 1-4'!D58,Gebäudekat.!$C$6:$J$72,7,FALSE)-1),"k.A")</f>
        <v/>
      </c>
      <c r="T53" s="400" t="s">
        <v>138</v>
      </c>
      <c r="U53" t="str">
        <f>IFERROR(VLOOKUP(C53,Gebäudekat.!$C$6:$G$72,5,FALSE),"")</f>
        <v/>
      </c>
    </row>
    <row r="54" spans="1:21" x14ac:dyDescent="0.25">
      <c r="A54" s="23" t="str">
        <f>IF(B54="","",INDEX('Schritt 2a Wärmeverbr. Kat. 1-4'!$A59:$C$504,MATCH(B54,'Schritt 2a Wärmeverbr. Kat. 1-4'!$C59:$C$504,0),1))</f>
        <v/>
      </c>
      <c r="B54" s="40" t="str">
        <f>IF(AND('Schritt 2a Wärmeverbr. Kat. 1-4'!C59&lt;&gt;"",OR('Schritt 2a Wärmeverbr. Kat. 1-4'!R59=1,'Schritt 2a Wärmeverbr. Kat. 1-4'!R59=2,'Schritt 2a Wärmeverbr. Kat. 1-4'!R59&lt;&gt;4)),'Schritt 2a Wärmeverbr. Kat. 1-4'!C59,"")</f>
        <v/>
      </c>
      <c r="C54" s="24" t="str">
        <f>IF(B54="","",VLOOKUP(B54,'Schritt 2a Wärmeverbr. Kat. 1-4'!$C$10:$D$504,2,FALSE))</f>
        <v/>
      </c>
      <c r="D54" s="13" t="str">
        <f>IF(AND(B54&lt;&gt;"",'Schritt 2a Wärmeverbr. Kat. 1-4'!H59&lt;&gt;""),VLOOKUP('Schritt 4 - Priorisierung'!B54,'Schritt 2a Wärmeverbr. Kat. 1-4'!$C$10:$H$504,6,FALSE),"")</f>
        <v/>
      </c>
      <c r="E54" s="114" t="str">
        <f>IF(AND(B54&lt;&gt;"",'Schritt 2a Wärmeverbr. Kat. 1-4'!N59&lt;&gt;""),VLOOKUP('Schritt 4 - Priorisierung'!B54,'Schritt 2a Wärmeverbr. Kat. 1-4'!$C$10:$N$504,12,FALSE),"")</f>
        <v/>
      </c>
      <c r="F54" s="38" t="str">
        <f>IF(AND(B54&lt;&gt;"",'Schritt 2a Wärmeverbr. Kat. 1-4'!O59&lt;&gt;""),VLOOKUP(B54,'Schritt 2a Wärmeverbr. Kat. 1-4'!C59:O553,13,FALSE),"")</f>
        <v/>
      </c>
      <c r="G54" s="134" t="str">
        <f>IF(AND(B54&lt;&gt;"",'Schritt 2a Wärmeverbr. Kat. 1-4'!P59&lt;&gt;""),VLOOKUP(B54,'Schritt 2a Wärmeverbr. Kat. 1-4'!$C$10:$P$504,14,FALSE),"")</f>
        <v/>
      </c>
      <c r="H54" s="39" t="str">
        <f>IF(AND(B54&lt;&gt;"",'Schritt 2a Wärmeverbr. Kat. 1-4'!Q59&lt;&gt;""),VLOOKUP(B54,'Schritt 2a Wärmeverbr. Kat. 1-4'!$C$10:$Q$504,15,FALSE),"")</f>
        <v/>
      </c>
      <c r="I54" s="142" t="str">
        <f>IF(AND(B54&lt;&gt;"",'Schritt 2b Stromverbr. Kat. 1-4'!M59&lt;&gt;""),VLOOKUP(B54,'Schritt 2b Stromverbr. Kat. 1-4'!$B$10:$M$504,12,FALSE),"")</f>
        <v/>
      </c>
      <c r="J54" s="38" t="str">
        <f>IF(AND(B54&lt;&gt;"",'Schritt 2b Stromverbr. Kat. 1-4'!M59&lt;&gt;""),(1/SUM('Schritt 2b Stromverbr. Kat. 1-4'!$M$10:$M$504))*VLOOKUP(B54,'Schritt 2b Stromverbr. Kat. 1-4'!$B$10:$M$504,12,FALSE),"")</f>
        <v/>
      </c>
      <c r="K54" s="133" t="str">
        <f>IFERROR(IF(B54&lt;&gt;"",VLOOKUP(B54,'Schritt 2b Stromverbr. Kat. 1-4'!$B$10:$N$504,13,FALSE),""),"")</f>
        <v/>
      </c>
      <c r="L54" s="39" t="str">
        <f>IFERROR(IF(B54&lt;&gt;"",VLOOKUP(B54,'Schritt 2b Stromverbr. Kat. 1-4'!$B$10:$O$504,14,FALSE),""),"")</f>
        <v/>
      </c>
      <c r="M54" s="147"/>
      <c r="N54" s="61"/>
      <c r="O54" s="64"/>
      <c r="P54" s="113" t="str">
        <f t="shared" si="0"/>
        <v/>
      </c>
      <c r="Q54" s="151" t="str">
        <f t="shared" si="1"/>
        <v/>
      </c>
      <c r="R54" s="133" t="str">
        <f>IF(P54="","",((P54*1000)/IF(AND('Schritt 2a Wärmeverbr. Kat. 1-4'!D59&lt;&gt;"Bad - Freibad &lt; 1000 m2 Beckenfläche",'Schritt 2a Wärmeverbr. Kat. 1-4'!D59&lt;&gt;"Bad - Freibad 1000-2000 m2 Beckenfläche",'Schritt 2a Wärmeverbr. Kat. 1-4'!D59&lt;&gt;"Bad - Freibad &gt;2000 m2 Beckenfläche"),'Schritt 2a Wärmeverbr. Kat. 1-4'!F59,'Schritt 2a Wärmeverbr. Kat. 1-4'!G59)))</f>
        <v/>
      </c>
      <c r="S54" s="140" t="str">
        <f>IFERROR(IF(OR(R54="",'Schritt 2a Wärmeverbr. Kat. 1-4'!D59=""),"",R54/VLOOKUP('Schritt 2a Wärmeverbr. Kat. 1-4'!D59,Gebäudekat.!$C$6:$J$72,7,FALSE)-1),"k.A")</f>
        <v/>
      </c>
      <c r="T54" s="400" t="s">
        <v>138</v>
      </c>
      <c r="U54" t="str">
        <f>IFERROR(VLOOKUP(C54,Gebäudekat.!$C$6:$G$72,5,FALSE),"")</f>
        <v/>
      </c>
    </row>
    <row r="55" spans="1:21" x14ac:dyDescent="0.25">
      <c r="A55" s="23" t="str">
        <f>IF(B55="","",INDEX('Schritt 2a Wärmeverbr. Kat. 1-4'!$A60:$C$504,MATCH(B55,'Schritt 2a Wärmeverbr. Kat. 1-4'!$C60:$C$504,0),1))</f>
        <v/>
      </c>
      <c r="B55" s="40" t="str">
        <f>IF(AND('Schritt 2a Wärmeverbr. Kat. 1-4'!C60&lt;&gt;"",OR('Schritt 2a Wärmeverbr. Kat. 1-4'!R60=1,'Schritt 2a Wärmeverbr. Kat. 1-4'!R60=2,'Schritt 2a Wärmeverbr. Kat. 1-4'!R60&lt;&gt;4)),'Schritt 2a Wärmeverbr. Kat. 1-4'!C60,"")</f>
        <v/>
      </c>
      <c r="C55" s="24" t="str">
        <f>IF(B55="","",VLOOKUP(B55,'Schritt 2a Wärmeverbr. Kat. 1-4'!$C$10:$D$504,2,FALSE))</f>
        <v/>
      </c>
      <c r="D55" s="13" t="str">
        <f>IF(AND(B55&lt;&gt;"",'Schritt 2a Wärmeverbr. Kat. 1-4'!H60&lt;&gt;""),VLOOKUP('Schritt 4 - Priorisierung'!B55,'Schritt 2a Wärmeverbr. Kat. 1-4'!$C$10:$H$504,6,FALSE),"")</f>
        <v/>
      </c>
      <c r="E55" s="114" t="str">
        <f>IF(AND(B55&lt;&gt;"",'Schritt 2a Wärmeverbr. Kat. 1-4'!N60&lt;&gt;""),VLOOKUP('Schritt 4 - Priorisierung'!B55,'Schritt 2a Wärmeverbr. Kat. 1-4'!$C$10:$N$504,12,FALSE),"")</f>
        <v/>
      </c>
      <c r="F55" s="38" t="str">
        <f>IF(AND(B55&lt;&gt;"",'Schritt 2a Wärmeverbr. Kat. 1-4'!O60&lt;&gt;""),VLOOKUP(B55,'Schritt 2a Wärmeverbr. Kat. 1-4'!C60:O554,13,FALSE),"")</f>
        <v/>
      </c>
      <c r="G55" s="134" t="str">
        <f>IF(AND(B55&lt;&gt;"",'Schritt 2a Wärmeverbr. Kat. 1-4'!P60&lt;&gt;""),VLOOKUP(B55,'Schritt 2a Wärmeverbr. Kat. 1-4'!$C$10:$P$504,14,FALSE),"")</f>
        <v/>
      </c>
      <c r="H55" s="39" t="str">
        <f>IF(AND(B55&lt;&gt;"",'Schritt 2a Wärmeverbr. Kat. 1-4'!Q60&lt;&gt;""),VLOOKUP(B55,'Schritt 2a Wärmeverbr. Kat. 1-4'!$C$10:$Q$504,15,FALSE),"")</f>
        <v/>
      </c>
      <c r="I55" s="142" t="str">
        <f>IF(AND(B55&lt;&gt;"",'Schritt 2b Stromverbr. Kat. 1-4'!M60&lt;&gt;""),VLOOKUP(B55,'Schritt 2b Stromverbr. Kat. 1-4'!$B$10:$M$504,12,FALSE),"")</f>
        <v/>
      </c>
      <c r="J55" s="38" t="str">
        <f>IF(AND(B55&lt;&gt;"",'Schritt 2b Stromverbr. Kat. 1-4'!M60&lt;&gt;""),(1/SUM('Schritt 2b Stromverbr. Kat. 1-4'!$M$10:$M$504))*VLOOKUP(B55,'Schritt 2b Stromverbr. Kat. 1-4'!$B$10:$M$504,12,FALSE),"")</f>
        <v/>
      </c>
      <c r="K55" s="133" t="str">
        <f>IFERROR(IF(B55&lt;&gt;"",VLOOKUP(B55,'Schritt 2b Stromverbr. Kat. 1-4'!$B$10:$N$504,13,FALSE),""),"")</f>
        <v/>
      </c>
      <c r="L55" s="39" t="str">
        <f>IFERROR(IF(B55&lt;&gt;"",VLOOKUP(B55,'Schritt 2b Stromverbr. Kat. 1-4'!$B$10:$O$504,14,FALSE),""),"")</f>
        <v/>
      </c>
      <c r="M55" s="147"/>
      <c r="N55" s="61"/>
      <c r="O55" s="64"/>
      <c r="P55" s="113" t="str">
        <f t="shared" si="0"/>
        <v/>
      </c>
      <c r="Q55" s="151" t="str">
        <f t="shared" si="1"/>
        <v/>
      </c>
      <c r="R55" s="133" t="str">
        <f>IF(P55="","",((P55*1000)/IF(AND('Schritt 2a Wärmeverbr. Kat. 1-4'!D60&lt;&gt;"Bad - Freibad &lt; 1000 m2 Beckenfläche",'Schritt 2a Wärmeverbr. Kat. 1-4'!D60&lt;&gt;"Bad - Freibad 1000-2000 m2 Beckenfläche",'Schritt 2a Wärmeverbr. Kat. 1-4'!D60&lt;&gt;"Bad - Freibad &gt;2000 m2 Beckenfläche"),'Schritt 2a Wärmeverbr. Kat. 1-4'!F60,'Schritt 2a Wärmeverbr. Kat. 1-4'!G60)))</f>
        <v/>
      </c>
      <c r="S55" s="140" t="str">
        <f>IFERROR(IF(OR(R55="",'Schritt 2a Wärmeverbr. Kat. 1-4'!D60=""),"",R55/VLOOKUP('Schritt 2a Wärmeverbr. Kat. 1-4'!D60,Gebäudekat.!$C$6:$J$72,7,FALSE)-1),"k.A")</f>
        <v/>
      </c>
      <c r="T55" s="400" t="s">
        <v>138</v>
      </c>
      <c r="U55" t="str">
        <f>IFERROR(VLOOKUP(C55,Gebäudekat.!$C$6:$G$72,5,FALSE),"")</f>
        <v/>
      </c>
    </row>
    <row r="56" spans="1:21" x14ac:dyDescent="0.25">
      <c r="A56" s="23" t="str">
        <f>IF(B56="","",INDEX('Schritt 2a Wärmeverbr. Kat. 1-4'!$A61:$C$504,MATCH(B56,'Schritt 2a Wärmeverbr. Kat. 1-4'!$C61:$C$504,0),1))</f>
        <v/>
      </c>
      <c r="B56" s="40" t="str">
        <f>IF(AND('Schritt 2a Wärmeverbr. Kat. 1-4'!C61&lt;&gt;"",OR('Schritt 2a Wärmeverbr. Kat. 1-4'!R61=1,'Schritt 2a Wärmeverbr. Kat. 1-4'!R61=2,'Schritt 2a Wärmeverbr. Kat. 1-4'!R61&lt;&gt;4)),'Schritt 2a Wärmeverbr. Kat. 1-4'!C61,"")</f>
        <v/>
      </c>
      <c r="C56" s="24" t="str">
        <f>IF(B56="","",VLOOKUP(B56,'Schritt 2a Wärmeverbr. Kat. 1-4'!$C$10:$D$504,2,FALSE))</f>
        <v/>
      </c>
      <c r="D56" s="13" t="str">
        <f>IF(AND(B56&lt;&gt;"",'Schritt 2a Wärmeverbr. Kat. 1-4'!H61&lt;&gt;""),VLOOKUP('Schritt 4 - Priorisierung'!B56,'Schritt 2a Wärmeverbr. Kat. 1-4'!$C$10:$H$504,6,FALSE),"")</f>
        <v/>
      </c>
      <c r="E56" s="114" t="str">
        <f>IF(AND(B56&lt;&gt;"",'Schritt 2a Wärmeverbr. Kat. 1-4'!N61&lt;&gt;""),VLOOKUP('Schritt 4 - Priorisierung'!B56,'Schritt 2a Wärmeverbr. Kat. 1-4'!$C$10:$N$504,12,FALSE),"")</f>
        <v/>
      </c>
      <c r="F56" s="38" t="str">
        <f>IF(AND(B56&lt;&gt;"",'Schritt 2a Wärmeverbr. Kat. 1-4'!O61&lt;&gt;""),VLOOKUP(B56,'Schritt 2a Wärmeverbr. Kat. 1-4'!C61:O555,13,FALSE),"")</f>
        <v/>
      </c>
      <c r="G56" s="134" t="str">
        <f>IF(AND(B56&lt;&gt;"",'Schritt 2a Wärmeverbr. Kat. 1-4'!P61&lt;&gt;""),VLOOKUP(B56,'Schritt 2a Wärmeverbr. Kat. 1-4'!$C$10:$P$504,14,FALSE),"")</f>
        <v/>
      </c>
      <c r="H56" s="39" t="str">
        <f>IF(AND(B56&lt;&gt;"",'Schritt 2a Wärmeverbr. Kat. 1-4'!Q61&lt;&gt;""),VLOOKUP(B56,'Schritt 2a Wärmeverbr. Kat. 1-4'!$C$10:$Q$504,15,FALSE),"")</f>
        <v/>
      </c>
      <c r="I56" s="142" t="str">
        <f>IF(AND(B56&lt;&gt;"",'Schritt 2b Stromverbr. Kat. 1-4'!M61&lt;&gt;""),VLOOKUP(B56,'Schritt 2b Stromverbr. Kat. 1-4'!$B$10:$M$504,12,FALSE),"")</f>
        <v/>
      </c>
      <c r="J56" s="38" t="str">
        <f>IF(AND(B56&lt;&gt;"",'Schritt 2b Stromverbr. Kat. 1-4'!M61&lt;&gt;""),(1/SUM('Schritt 2b Stromverbr. Kat. 1-4'!$M$10:$M$504))*VLOOKUP(B56,'Schritt 2b Stromverbr. Kat. 1-4'!$B$10:$M$504,12,FALSE),"")</f>
        <v/>
      </c>
      <c r="K56" s="133" t="str">
        <f>IFERROR(IF(B56&lt;&gt;"",VLOOKUP(B56,'Schritt 2b Stromverbr. Kat. 1-4'!$B$10:$N$504,13,FALSE),""),"")</f>
        <v/>
      </c>
      <c r="L56" s="39" t="str">
        <f>IFERROR(IF(B56&lt;&gt;"",VLOOKUP(B56,'Schritt 2b Stromverbr. Kat. 1-4'!$B$10:$O$504,14,FALSE),""),"")</f>
        <v/>
      </c>
      <c r="M56" s="147"/>
      <c r="N56" s="61"/>
      <c r="O56" s="64"/>
      <c r="P56" s="113" t="str">
        <f t="shared" si="0"/>
        <v/>
      </c>
      <c r="Q56" s="151" t="str">
        <f t="shared" si="1"/>
        <v/>
      </c>
      <c r="R56" s="133" t="str">
        <f>IF(P56="","",((P56*1000)/IF(AND('Schritt 2a Wärmeverbr. Kat. 1-4'!D61&lt;&gt;"Bad - Freibad &lt; 1000 m2 Beckenfläche",'Schritt 2a Wärmeverbr. Kat. 1-4'!D61&lt;&gt;"Bad - Freibad 1000-2000 m2 Beckenfläche",'Schritt 2a Wärmeverbr. Kat. 1-4'!D61&lt;&gt;"Bad - Freibad &gt;2000 m2 Beckenfläche"),'Schritt 2a Wärmeverbr. Kat. 1-4'!F61,'Schritt 2a Wärmeverbr. Kat. 1-4'!G61)))</f>
        <v/>
      </c>
      <c r="S56" s="140" t="str">
        <f>IFERROR(IF(OR(R56="",'Schritt 2a Wärmeverbr. Kat. 1-4'!D61=""),"",R56/VLOOKUP('Schritt 2a Wärmeverbr. Kat. 1-4'!D61,Gebäudekat.!$C$6:$J$72,7,FALSE)-1),"k.A")</f>
        <v/>
      </c>
      <c r="T56" s="400" t="s">
        <v>138</v>
      </c>
      <c r="U56" t="str">
        <f>IFERROR(VLOOKUP(C56,Gebäudekat.!$C$6:$G$72,5,FALSE),"")</f>
        <v/>
      </c>
    </row>
    <row r="57" spans="1:21" x14ac:dyDescent="0.25">
      <c r="A57" s="23" t="str">
        <f>IF(B57="","",INDEX('Schritt 2a Wärmeverbr. Kat. 1-4'!$A62:$C$504,MATCH(B57,'Schritt 2a Wärmeverbr. Kat. 1-4'!$C62:$C$504,0),1))</f>
        <v/>
      </c>
      <c r="B57" s="40" t="str">
        <f>IF(AND('Schritt 2a Wärmeverbr. Kat. 1-4'!C62&lt;&gt;"",OR('Schritt 2a Wärmeverbr. Kat. 1-4'!R62=1,'Schritt 2a Wärmeverbr. Kat. 1-4'!R62=2,'Schritt 2a Wärmeverbr. Kat. 1-4'!R62&lt;&gt;4)),'Schritt 2a Wärmeverbr. Kat. 1-4'!C62,"")</f>
        <v/>
      </c>
      <c r="C57" s="24" t="str">
        <f>IF(B57="","",VLOOKUP(B57,'Schritt 2a Wärmeverbr. Kat. 1-4'!$C$10:$D$504,2,FALSE))</f>
        <v/>
      </c>
      <c r="D57" s="13" t="str">
        <f>IF(AND(B57&lt;&gt;"",'Schritt 2a Wärmeverbr. Kat. 1-4'!H62&lt;&gt;""),VLOOKUP('Schritt 4 - Priorisierung'!B57,'Schritt 2a Wärmeverbr. Kat. 1-4'!$C$10:$H$504,6,FALSE),"")</f>
        <v/>
      </c>
      <c r="E57" s="114" t="str">
        <f>IF(AND(B57&lt;&gt;"",'Schritt 2a Wärmeverbr. Kat. 1-4'!N62&lt;&gt;""),VLOOKUP('Schritt 4 - Priorisierung'!B57,'Schritt 2a Wärmeverbr. Kat. 1-4'!$C$10:$N$504,12,FALSE),"")</f>
        <v/>
      </c>
      <c r="F57" s="38" t="str">
        <f>IF(AND(B57&lt;&gt;"",'Schritt 2a Wärmeverbr. Kat. 1-4'!O62&lt;&gt;""),VLOOKUP(B57,'Schritt 2a Wärmeverbr. Kat. 1-4'!C62:O556,13,FALSE),"")</f>
        <v/>
      </c>
      <c r="G57" s="134" t="str">
        <f>IF(AND(B57&lt;&gt;"",'Schritt 2a Wärmeverbr. Kat. 1-4'!P62&lt;&gt;""),VLOOKUP(B57,'Schritt 2a Wärmeverbr. Kat. 1-4'!$C$10:$P$504,14,FALSE),"")</f>
        <v/>
      </c>
      <c r="H57" s="39" t="str">
        <f>IF(AND(B57&lt;&gt;"",'Schritt 2a Wärmeverbr. Kat. 1-4'!Q62&lt;&gt;""),VLOOKUP(B57,'Schritt 2a Wärmeverbr. Kat. 1-4'!$C$10:$Q$504,15,FALSE),"")</f>
        <v/>
      </c>
      <c r="I57" s="142" t="str">
        <f>IF(AND(B57&lt;&gt;"",'Schritt 2b Stromverbr. Kat. 1-4'!M62&lt;&gt;""),VLOOKUP(B57,'Schritt 2b Stromverbr. Kat. 1-4'!$B$10:$M$504,12,FALSE),"")</f>
        <v/>
      </c>
      <c r="J57" s="38" t="str">
        <f>IF(AND(B57&lt;&gt;"",'Schritt 2b Stromverbr. Kat. 1-4'!M62&lt;&gt;""),(1/SUM('Schritt 2b Stromverbr. Kat. 1-4'!$M$10:$M$504))*VLOOKUP(B57,'Schritt 2b Stromverbr. Kat. 1-4'!$B$10:$M$504,12,FALSE),"")</f>
        <v/>
      </c>
      <c r="K57" s="133" t="str">
        <f>IFERROR(IF(B57&lt;&gt;"",VLOOKUP(B57,'Schritt 2b Stromverbr. Kat. 1-4'!$B$10:$N$504,13,FALSE),""),"")</f>
        <v/>
      </c>
      <c r="L57" s="39" t="str">
        <f>IFERROR(IF(B57&lt;&gt;"",VLOOKUP(B57,'Schritt 2b Stromverbr. Kat. 1-4'!$B$10:$O$504,14,FALSE),""),"")</f>
        <v/>
      </c>
      <c r="M57" s="147"/>
      <c r="N57" s="61"/>
      <c r="O57" s="64"/>
      <c r="P57" s="113" t="str">
        <f t="shared" si="0"/>
        <v/>
      </c>
      <c r="Q57" s="151" t="str">
        <f t="shared" si="1"/>
        <v/>
      </c>
      <c r="R57" s="133" t="str">
        <f>IF(P57="","",((P57*1000)/IF(AND('Schritt 2a Wärmeverbr. Kat. 1-4'!D62&lt;&gt;"Bad - Freibad &lt; 1000 m2 Beckenfläche",'Schritt 2a Wärmeverbr. Kat. 1-4'!D62&lt;&gt;"Bad - Freibad 1000-2000 m2 Beckenfläche",'Schritt 2a Wärmeverbr. Kat. 1-4'!D62&lt;&gt;"Bad - Freibad &gt;2000 m2 Beckenfläche"),'Schritt 2a Wärmeverbr. Kat. 1-4'!F62,'Schritt 2a Wärmeverbr. Kat. 1-4'!G62)))</f>
        <v/>
      </c>
      <c r="S57" s="140" t="str">
        <f>IFERROR(IF(OR(R57="",'Schritt 2a Wärmeverbr. Kat. 1-4'!D62=""),"",R57/VLOOKUP('Schritt 2a Wärmeverbr. Kat. 1-4'!D62,Gebäudekat.!$C$6:$J$72,7,FALSE)-1),"k.A")</f>
        <v/>
      </c>
      <c r="T57" s="400" t="s">
        <v>138</v>
      </c>
      <c r="U57" t="str">
        <f>IFERROR(VLOOKUP(C57,Gebäudekat.!$C$6:$G$72,5,FALSE),"")</f>
        <v/>
      </c>
    </row>
    <row r="58" spans="1:21" x14ac:dyDescent="0.25">
      <c r="A58" s="23" t="str">
        <f>IF(B58="","",INDEX('Schritt 2a Wärmeverbr. Kat. 1-4'!$A63:$C$504,MATCH(B58,'Schritt 2a Wärmeverbr. Kat. 1-4'!$C63:$C$504,0),1))</f>
        <v/>
      </c>
      <c r="B58" s="40" t="str">
        <f>IF(AND('Schritt 2a Wärmeverbr. Kat. 1-4'!C63&lt;&gt;"",OR('Schritt 2a Wärmeverbr. Kat. 1-4'!R63=1,'Schritt 2a Wärmeverbr. Kat. 1-4'!R63=2,'Schritt 2a Wärmeverbr. Kat. 1-4'!R63&lt;&gt;4)),'Schritt 2a Wärmeverbr. Kat. 1-4'!C63,"")</f>
        <v/>
      </c>
      <c r="C58" s="24" t="str">
        <f>IF(B58="","",VLOOKUP(B58,'Schritt 2a Wärmeverbr. Kat. 1-4'!$C$10:$D$504,2,FALSE))</f>
        <v/>
      </c>
      <c r="D58" s="13" t="str">
        <f>IF(AND(B58&lt;&gt;"",'Schritt 2a Wärmeverbr. Kat. 1-4'!H63&lt;&gt;""),VLOOKUP('Schritt 4 - Priorisierung'!B58,'Schritt 2a Wärmeverbr. Kat. 1-4'!$C$10:$H$504,6,FALSE),"")</f>
        <v/>
      </c>
      <c r="E58" s="114" t="str">
        <f>IF(AND(B58&lt;&gt;"",'Schritt 2a Wärmeverbr. Kat. 1-4'!N63&lt;&gt;""),VLOOKUP('Schritt 4 - Priorisierung'!B58,'Schritt 2a Wärmeverbr. Kat. 1-4'!$C$10:$N$504,12,FALSE),"")</f>
        <v/>
      </c>
      <c r="F58" s="38" t="str">
        <f>IF(AND(B58&lt;&gt;"",'Schritt 2a Wärmeverbr. Kat. 1-4'!O63&lt;&gt;""),VLOOKUP(B58,'Schritt 2a Wärmeverbr. Kat. 1-4'!C63:O557,13,FALSE),"")</f>
        <v/>
      </c>
      <c r="G58" s="134" t="str">
        <f>IF(AND(B58&lt;&gt;"",'Schritt 2a Wärmeverbr. Kat. 1-4'!P63&lt;&gt;""),VLOOKUP(B58,'Schritt 2a Wärmeverbr. Kat. 1-4'!$C$10:$P$504,14,FALSE),"")</f>
        <v/>
      </c>
      <c r="H58" s="39" t="str">
        <f>IF(AND(B58&lt;&gt;"",'Schritt 2a Wärmeverbr. Kat. 1-4'!Q63&lt;&gt;""),VLOOKUP(B58,'Schritt 2a Wärmeverbr. Kat. 1-4'!$C$10:$Q$504,15,FALSE),"")</f>
        <v/>
      </c>
      <c r="I58" s="142" t="str">
        <f>IF(AND(B58&lt;&gt;"",'Schritt 2b Stromverbr. Kat. 1-4'!M63&lt;&gt;""),VLOOKUP(B58,'Schritt 2b Stromverbr. Kat. 1-4'!$B$10:$M$504,12,FALSE),"")</f>
        <v/>
      </c>
      <c r="J58" s="38" t="str">
        <f>IF(AND(B58&lt;&gt;"",'Schritt 2b Stromverbr. Kat. 1-4'!M63&lt;&gt;""),(1/SUM('Schritt 2b Stromverbr. Kat. 1-4'!$M$10:$M$504))*VLOOKUP(B58,'Schritt 2b Stromverbr. Kat. 1-4'!$B$10:$M$504,12,FALSE),"")</f>
        <v/>
      </c>
      <c r="K58" s="133" t="str">
        <f>IFERROR(IF(B58&lt;&gt;"",VLOOKUP(B58,'Schritt 2b Stromverbr. Kat. 1-4'!$B$10:$N$504,13,FALSE),""),"")</f>
        <v/>
      </c>
      <c r="L58" s="39" t="str">
        <f>IFERROR(IF(B58&lt;&gt;"",VLOOKUP(B58,'Schritt 2b Stromverbr. Kat. 1-4'!$B$10:$O$504,14,FALSE),""),"")</f>
        <v/>
      </c>
      <c r="M58" s="147"/>
      <c r="N58" s="61"/>
      <c r="O58" s="64"/>
      <c r="P58" s="113" t="str">
        <f t="shared" si="0"/>
        <v/>
      </c>
      <c r="Q58" s="151" t="str">
        <f t="shared" si="1"/>
        <v/>
      </c>
      <c r="R58" s="133" t="str">
        <f>IF(P58="","",((P58*1000)/IF(AND('Schritt 2a Wärmeverbr. Kat. 1-4'!D63&lt;&gt;"Bad - Freibad &lt; 1000 m2 Beckenfläche",'Schritt 2a Wärmeverbr. Kat. 1-4'!D63&lt;&gt;"Bad - Freibad 1000-2000 m2 Beckenfläche",'Schritt 2a Wärmeverbr. Kat. 1-4'!D63&lt;&gt;"Bad - Freibad &gt;2000 m2 Beckenfläche"),'Schritt 2a Wärmeverbr. Kat. 1-4'!F63,'Schritt 2a Wärmeverbr. Kat. 1-4'!G63)))</f>
        <v/>
      </c>
      <c r="S58" s="140" t="str">
        <f>IFERROR(IF(OR(R58="",'Schritt 2a Wärmeverbr. Kat. 1-4'!D63=""),"",R58/VLOOKUP('Schritt 2a Wärmeverbr. Kat. 1-4'!D63,Gebäudekat.!$C$6:$J$72,7,FALSE)-1),"k.A")</f>
        <v/>
      </c>
      <c r="T58" s="400" t="s">
        <v>138</v>
      </c>
      <c r="U58" t="str">
        <f>IFERROR(VLOOKUP(C58,Gebäudekat.!$C$6:$G$72,5,FALSE),"")</f>
        <v/>
      </c>
    </row>
    <row r="59" spans="1:21" x14ac:dyDescent="0.25">
      <c r="A59" s="23" t="str">
        <f>IF(B59="","",INDEX('Schritt 2a Wärmeverbr. Kat. 1-4'!$A64:$C$504,MATCH(B59,'Schritt 2a Wärmeverbr. Kat. 1-4'!$C64:$C$504,0),1))</f>
        <v/>
      </c>
      <c r="B59" s="40" t="str">
        <f>IF(AND('Schritt 2a Wärmeverbr. Kat. 1-4'!C64&lt;&gt;"",OR('Schritt 2a Wärmeverbr. Kat. 1-4'!R64=1,'Schritt 2a Wärmeverbr. Kat. 1-4'!R64=2,'Schritt 2a Wärmeverbr. Kat. 1-4'!R64&lt;&gt;4)),'Schritt 2a Wärmeverbr. Kat. 1-4'!C64,"")</f>
        <v/>
      </c>
      <c r="C59" s="24" t="str">
        <f>IF(B59="","",VLOOKUP(B59,'Schritt 2a Wärmeverbr. Kat. 1-4'!$C$10:$D$504,2,FALSE))</f>
        <v/>
      </c>
      <c r="D59" s="13" t="str">
        <f>IF(AND(B59&lt;&gt;"",'Schritt 2a Wärmeverbr. Kat. 1-4'!H64&lt;&gt;""),VLOOKUP('Schritt 4 - Priorisierung'!B59,'Schritt 2a Wärmeverbr. Kat. 1-4'!$C$10:$H$504,6,FALSE),"")</f>
        <v/>
      </c>
      <c r="E59" s="114" t="str">
        <f>IF(AND(B59&lt;&gt;"",'Schritt 2a Wärmeverbr. Kat. 1-4'!N64&lt;&gt;""),VLOOKUP('Schritt 4 - Priorisierung'!B59,'Schritt 2a Wärmeverbr. Kat. 1-4'!$C$10:$N$504,12,FALSE),"")</f>
        <v/>
      </c>
      <c r="F59" s="38" t="str">
        <f>IF(AND(B59&lt;&gt;"",'Schritt 2a Wärmeverbr. Kat. 1-4'!O64&lt;&gt;""),VLOOKUP(B59,'Schritt 2a Wärmeverbr. Kat. 1-4'!C64:O558,13,FALSE),"")</f>
        <v/>
      </c>
      <c r="G59" s="134" t="str">
        <f>IF(AND(B59&lt;&gt;"",'Schritt 2a Wärmeverbr. Kat. 1-4'!P64&lt;&gt;""),VLOOKUP(B59,'Schritt 2a Wärmeverbr. Kat. 1-4'!$C$10:$P$504,14,FALSE),"")</f>
        <v/>
      </c>
      <c r="H59" s="39" t="str">
        <f>IF(AND(B59&lt;&gt;"",'Schritt 2a Wärmeverbr. Kat. 1-4'!Q64&lt;&gt;""),VLOOKUP(B59,'Schritt 2a Wärmeverbr. Kat. 1-4'!$C$10:$Q$504,15,FALSE),"")</f>
        <v/>
      </c>
      <c r="I59" s="142" t="str">
        <f>IF(AND(B59&lt;&gt;"",'Schritt 2b Stromverbr. Kat. 1-4'!M64&lt;&gt;""),VLOOKUP(B59,'Schritt 2b Stromverbr. Kat. 1-4'!$B$10:$M$504,12,FALSE),"")</f>
        <v/>
      </c>
      <c r="J59" s="38" t="str">
        <f>IF(AND(B59&lt;&gt;"",'Schritt 2b Stromverbr. Kat. 1-4'!M64&lt;&gt;""),(1/SUM('Schritt 2b Stromverbr. Kat. 1-4'!$M$10:$M$504))*VLOOKUP(B59,'Schritt 2b Stromverbr. Kat. 1-4'!$B$10:$M$504,12,FALSE),"")</f>
        <v/>
      </c>
      <c r="K59" s="133" t="str">
        <f>IFERROR(IF(B59&lt;&gt;"",VLOOKUP(B59,'Schritt 2b Stromverbr. Kat. 1-4'!$B$10:$N$504,13,FALSE),""),"")</f>
        <v/>
      </c>
      <c r="L59" s="39" t="str">
        <f>IFERROR(IF(B59&lt;&gt;"",VLOOKUP(B59,'Schritt 2b Stromverbr. Kat. 1-4'!$B$10:$O$504,14,FALSE),""),"")</f>
        <v/>
      </c>
      <c r="M59" s="147"/>
      <c r="N59" s="61"/>
      <c r="O59" s="64"/>
      <c r="P59" s="113" t="str">
        <f t="shared" si="0"/>
        <v/>
      </c>
      <c r="Q59" s="151" t="str">
        <f t="shared" si="1"/>
        <v/>
      </c>
      <c r="R59" s="133" t="str">
        <f>IF(P59="","",((P59*1000)/IF(AND('Schritt 2a Wärmeverbr. Kat. 1-4'!D64&lt;&gt;"Bad - Freibad &lt; 1000 m2 Beckenfläche",'Schritt 2a Wärmeverbr. Kat. 1-4'!D64&lt;&gt;"Bad - Freibad 1000-2000 m2 Beckenfläche",'Schritt 2a Wärmeverbr. Kat. 1-4'!D64&lt;&gt;"Bad - Freibad &gt;2000 m2 Beckenfläche"),'Schritt 2a Wärmeverbr. Kat. 1-4'!F64,'Schritt 2a Wärmeverbr. Kat. 1-4'!G64)))</f>
        <v/>
      </c>
      <c r="S59" s="140" t="str">
        <f>IFERROR(IF(OR(R59="",'Schritt 2a Wärmeverbr. Kat. 1-4'!D64=""),"",R59/VLOOKUP('Schritt 2a Wärmeverbr. Kat. 1-4'!D64,Gebäudekat.!$C$6:$J$72,7,FALSE)-1),"k.A")</f>
        <v/>
      </c>
      <c r="T59" s="400" t="s">
        <v>138</v>
      </c>
      <c r="U59" t="str">
        <f>IFERROR(VLOOKUP(C59,Gebäudekat.!$C$6:$G$72,5,FALSE),"")</f>
        <v/>
      </c>
    </row>
    <row r="60" spans="1:21" x14ac:dyDescent="0.25">
      <c r="A60" s="23" t="str">
        <f>IF(B60="","",INDEX('Schritt 2a Wärmeverbr. Kat. 1-4'!$A65:$C$504,MATCH(B60,'Schritt 2a Wärmeverbr. Kat. 1-4'!$C65:$C$504,0),1))</f>
        <v/>
      </c>
      <c r="B60" s="40" t="str">
        <f>IF(AND('Schritt 2a Wärmeverbr. Kat. 1-4'!C65&lt;&gt;"",OR('Schritt 2a Wärmeverbr. Kat. 1-4'!R65=1,'Schritt 2a Wärmeverbr. Kat. 1-4'!R65=2,'Schritt 2a Wärmeverbr. Kat. 1-4'!R65&lt;&gt;4)),'Schritt 2a Wärmeverbr. Kat. 1-4'!C65,"")</f>
        <v/>
      </c>
      <c r="C60" s="24" t="str">
        <f>IF(B60="","",VLOOKUP(B60,'Schritt 2a Wärmeverbr. Kat. 1-4'!$C$10:$D$504,2,FALSE))</f>
        <v/>
      </c>
      <c r="D60" s="13" t="str">
        <f>IF(AND(B60&lt;&gt;"",'Schritt 2a Wärmeverbr. Kat. 1-4'!H65&lt;&gt;""),VLOOKUP('Schritt 4 - Priorisierung'!B60,'Schritt 2a Wärmeverbr. Kat. 1-4'!$C$10:$H$504,6,FALSE),"")</f>
        <v/>
      </c>
      <c r="E60" s="114" t="str">
        <f>IF(AND(B60&lt;&gt;"",'Schritt 2a Wärmeverbr. Kat. 1-4'!N65&lt;&gt;""),VLOOKUP('Schritt 4 - Priorisierung'!B60,'Schritt 2a Wärmeverbr. Kat. 1-4'!$C$10:$N$504,12,FALSE),"")</f>
        <v/>
      </c>
      <c r="F60" s="38" t="str">
        <f>IF(AND(B60&lt;&gt;"",'Schritt 2a Wärmeverbr. Kat. 1-4'!O65&lt;&gt;""),VLOOKUP(B60,'Schritt 2a Wärmeverbr. Kat. 1-4'!C65:O559,13,FALSE),"")</f>
        <v/>
      </c>
      <c r="G60" s="134" t="str">
        <f>IF(AND(B60&lt;&gt;"",'Schritt 2a Wärmeverbr. Kat. 1-4'!P65&lt;&gt;""),VLOOKUP(B60,'Schritt 2a Wärmeverbr. Kat. 1-4'!$C$10:$P$504,14,FALSE),"")</f>
        <v/>
      </c>
      <c r="H60" s="39" t="str">
        <f>IF(AND(B60&lt;&gt;"",'Schritt 2a Wärmeverbr. Kat. 1-4'!Q65&lt;&gt;""),VLOOKUP(B60,'Schritt 2a Wärmeverbr. Kat. 1-4'!$C$10:$Q$504,15,FALSE),"")</f>
        <v/>
      </c>
      <c r="I60" s="142" t="str">
        <f>IF(AND(B60&lt;&gt;"",'Schritt 2b Stromverbr. Kat. 1-4'!M65&lt;&gt;""),VLOOKUP(B60,'Schritt 2b Stromverbr. Kat. 1-4'!$B$10:$M$504,12,FALSE),"")</f>
        <v/>
      </c>
      <c r="J60" s="38" t="str">
        <f>IF(AND(B60&lt;&gt;"",'Schritt 2b Stromverbr. Kat. 1-4'!M65&lt;&gt;""),(1/SUM('Schritt 2b Stromverbr. Kat. 1-4'!$M$10:$M$504))*VLOOKUP(B60,'Schritt 2b Stromverbr. Kat. 1-4'!$B$10:$M$504,12,FALSE),"")</f>
        <v/>
      </c>
      <c r="K60" s="133" t="str">
        <f>IFERROR(IF(B60&lt;&gt;"",VLOOKUP(B60,'Schritt 2b Stromverbr. Kat. 1-4'!$B$10:$N$504,13,FALSE),""),"")</f>
        <v/>
      </c>
      <c r="L60" s="39" t="str">
        <f>IFERROR(IF(B60&lt;&gt;"",VLOOKUP(B60,'Schritt 2b Stromverbr. Kat. 1-4'!$B$10:$O$504,14,FALSE),""),"")</f>
        <v/>
      </c>
      <c r="M60" s="147"/>
      <c r="N60" s="61"/>
      <c r="O60" s="64"/>
      <c r="P60" s="113" t="str">
        <f t="shared" si="0"/>
        <v/>
      </c>
      <c r="Q60" s="151" t="str">
        <f t="shared" si="1"/>
        <v/>
      </c>
      <c r="R60" s="133" t="str">
        <f>IF(P60="","",((P60*1000)/IF(AND('Schritt 2a Wärmeverbr. Kat. 1-4'!D65&lt;&gt;"Bad - Freibad &lt; 1000 m2 Beckenfläche",'Schritt 2a Wärmeverbr. Kat. 1-4'!D65&lt;&gt;"Bad - Freibad 1000-2000 m2 Beckenfläche",'Schritt 2a Wärmeverbr. Kat. 1-4'!D65&lt;&gt;"Bad - Freibad &gt;2000 m2 Beckenfläche"),'Schritt 2a Wärmeverbr. Kat. 1-4'!F65,'Schritt 2a Wärmeverbr. Kat. 1-4'!G65)))</f>
        <v/>
      </c>
      <c r="S60" s="140" t="str">
        <f>IFERROR(IF(OR(R60="",'Schritt 2a Wärmeverbr. Kat. 1-4'!D65=""),"",R60/VLOOKUP('Schritt 2a Wärmeverbr. Kat. 1-4'!D65,Gebäudekat.!$C$6:$J$72,7,FALSE)-1),"k.A")</f>
        <v/>
      </c>
      <c r="T60" s="400" t="s">
        <v>138</v>
      </c>
      <c r="U60" t="str">
        <f>IFERROR(VLOOKUP(C60,Gebäudekat.!$C$6:$G$72,5,FALSE),"")</f>
        <v/>
      </c>
    </row>
    <row r="61" spans="1:21" x14ac:dyDescent="0.25">
      <c r="A61" s="23" t="str">
        <f>IF(B61="","",INDEX('Schritt 2a Wärmeverbr. Kat. 1-4'!$A66:$C$504,MATCH(B61,'Schritt 2a Wärmeverbr. Kat. 1-4'!$C66:$C$504,0),1))</f>
        <v/>
      </c>
      <c r="B61" s="40" t="str">
        <f>IF(AND('Schritt 2a Wärmeverbr. Kat. 1-4'!C66&lt;&gt;"",OR('Schritt 2a Wärmeverbr. Kat. 1-4'!R66=1,'Schritt 2a Wärmeverbr. Kat. 1-4'!R66=2,'Schritt 2a Wärmeverbr. Kat. 1-4'!R66&lt;&gt;4)),'Schritt 2a Wärmeverbr. Kat. 1-4'!C66,"")</f>
        <v/>
      </c>
      <c r="C61" s="24" t="str">
        <f>IF(B61="","",VLOOKUP(B61,'Schritt 2a Wärmeverbr. Kat. 1-4'!$C$10:$D$504,2,FALSE))</f>
        <v/>
      </c>
      <c r="D61" s="13" t="str">
        <f>IF(AND(B61&lt;&gt;"",'Schritt 2a Wärmeverbr. Kat. 1-4'!H66&lt;&gt;""),VLOOKUP('Schritt 4 - Priorisierung'!B61,'Schritt 2a Wärmeverbr. Kat. 1-4'!$C$10:$H$504,6,FALSE),"")</f>
        <v/>
      </c>
      <c r="E61" s="114" t="str">
        <f>IF(AND(B61&lt;&gt;"",'Schritt 2a Wärmeverbr. Kat. 1-4'!N66&lt;&gt;""),VLOOKUP('Schritt 4 - Priorisierung'!B61,'Schritt 2a Wärmeverbr. Kat. 1-4'!$C$10:$N$504,12,FALSE),"")</f>
        <v/>
      </c>
      <c r="F61" s="38" t="str">
        <f>IF(AND(B61&lt;&gt;"",'Schritt 2a Wärmeverbr. Kat. 1-4'!O66&lt;&gt;""),VLOOKUP(B61,'Schritt 2a Wärmeverbr. Kat. 1-4'!C66:O560,13,FALSE),"")</f>
        <v/>
      </c>
      <c r="G61" s="134" t="str">
        <f>IF(AND(B61&lt;&gt;"",'Schritt 2a Wärmeverbr. Kat. 1-4'!P66&lt;&gt;""),VLOOKUP(B61,'Schritt 2a Wärmeverbr. Kat. 1-4'!$C$10:$P$504,14,FALSE),"")</f>
        <v/>
      </c>
      <c r="H61" s="39" t="str">
        <f>IF(AND(B61&lt;&gt;"",'Schritt 2a Wärmeverbr. Kat. 1-4'!Q66&lt;&gt;""),VLOOKUP(B61,'Schritt 2a Wärmeverbr. Kat. 1-4'!$C$10:$Q$504,15,FALSE),"")</f>
        <v/>
      </c>
      <c r="I61" s="142" t="str">
        <f>IF(AND(B61&lt;&gt;"",'Schritt 2b Stromverbr. Kat. 1-4'!M66&lt;&gt;""),VLOOKUP(B61,'Schritt 2b Stromverbr. Kat. 1-4'!$B$10:$M$504,12,FALSE),"")</f>
        <v/>
      </c>
      <c r="J61" s="38" t="str">
        <f>IF(AND(B61&lt;&gt;"",'Schritt 2b Stromverbr. Kat. 1-4'!M66&lt;&gt;""),(1/SUM('Schritt 2b Stromverbr. Kat. 1-4'!$M$10:$M$504))*VLOOKUP(B61,'Schritt 2b Stromverbr. Kat. 1-4'!$B$10:$M$504,12,FALSE),"")</f>
        <v/>
      </c>
      <c r="K61" s="133" t="str">
        <f>IFERROR(IF(B61&lt;&gt;"",VLOOKUP(B61,'Schritt 2b Stromverbr. Kat. 1-4'!$B$10:$N$504,13,FALSE),""),"")</f>
        <v/>
      </c>
      <c r="L61" s="39" t="str">
        <f>IFERROR(IF(B61&lt;&gt;"",VLOOKUP(B61,'Schritt 2b Stromverbr. Kat. 1-4'!$B$10:$O$504,14,FALSE),""),"")</f>
        <v/>
      </c>
      <c r="M61" s="147"/>
      <c r="N61" s="61"/>
      <c r="O61" s="64"/>
      <c r="P61" s="113" t="str">
        <f t="shared" si="0"/>
        <v/>
      </c>
      <c r="Q61" s="151" t="str">
        <f t="shared" si="1"/>
        <v/>
      </c>
      <c r="R61" s="133" t="str">
        <f>IF(P61="","",((P61*1000)/IF(AND('Schritt 2a Wärmeverbr. Kat. 1-4'!D66&lt;&gt;"Bad - Freibad &lt; 1000 m2 Beckenfläche",'Schritt 2a Wärmeverbr. Kat. 1-4'!D66&lt;&gt;"Bad - Freibad 1000-2000 m2 Beckenfläche",'Schritt 2a Wärmeverbr. Kat. 1-4'!D66&lt;&gt;"Bad - Freibad &gt;2000 m2 Beckenfläche"),'Schritt 2a Wärmeverbr. Kat. 1-4'!F66,'Schritt 2a Wärmeverbr. Kat. 1-4'!G66)))</f>
        <v/>
      </c>
      <c r="S61" s="140" t="str">
        <f>IFERROR(IF(OR(R61="",'Schritt 2a Wärmeverbr. Kat. 1-4'!D66=""),"",R61/VLOOKUP('Schritt 2a Wärmeverbr. Kat. 1-4'!D66,Gebäudekat.!$C$6:$J$72,7,FALSE)-1),"k.A")</f>
        <v/>
      </c>
      <c r="T61" s="400" t="s">
        <v>138</v>
      </c>
      <c r="U61" t="str">
        <f>IFERROR(VLOOKUP(C61,Gebäudekat.!$C$6:$G$72,5,FALSE),"")</f>
        <v/>
      </c>
    </row>
    <row r="62" spans="1:21" x14ac:dyDescent="0.25">
      <c r="A62" s="23" t="str">
        <f>IF(B62="","",INDEX('Schritt 2a Wärmeverbr. Kat. 1-4'!$A67:$C$504,MATCH(B62,'Schritt 2a Wärmeverbr. Kat. 1-4'!$C67:$C$504,0),1))</f>
        <v/>
      </c>
      <c r="B62" s="40" t="str">
        <f>IF(AND('Schritt 2a Wärmeverbr. Kat. 1-4'!C67&lt;&gt;"",OR('Schritt 2a Wärmeverbr. Kat. 1-4'!R67=1,'Schritt 2a Wärmeverbr. Kat. 1-4'!R67=2,'Schritt 2a Wärmeverbr. Kat. 1-4'!R67&lt;&gt;4)),'Schritt 2a Wärmeverbr. Kat. 1-4'!C67,"")</f>
        <v/>
      </c>
      <c r="C62" s="24" t="str">
        <f>IF(B62="","",VLOOKUP(B62,'Schritt 2a Wärmeverbr. Kat. 1-4'!$C$10:$D$504,2,FALSE))</f>
        <v/>
      </c>
      <c r="D62" s="13" t="str">
        <f>IF(AND(B62&lt;&gt;"",'Schritt 2a Wärmeverbr. Kat. 1-4'!H67&lt;&gt;""),VLOOKUP('Schritt 4 - Priorisierung'!B62,'Schritt 2a Wärmeverbr. Kat. 1-4'!$C$10:$H$504,6,FALSE),"")</f>
        <v/>
      </c>
      <c r="E62" s="114" t="str">
        <f>IF(AND(B62&lt;&gt;"",'Schritt 2a Wärmeverbr. Kat. 1-4'!N67&lt;&gt;""),VLOOKUP('Schritt 4 - Priorisierung'!B62,'Schritt 2a Wärmeverbr. Kat. 1-4'!$C$10:$N$504,12,FALSE),"")</f>
        <v/>
      </c>
      <c r="F62" s="38" t="str">
        <f>IF(AND(B62&lt;&gt;"",'Schritt 2a Wärmeverbr. Kat. 1-4'!O67&lt;&gt;""),VLOOKUP(B62,'Schritt 2a Wärmeverbr. Kat. 1-4'!C67:O561,13,FALSE),"")</f>
        <v/>
      </c>
      <c r="G62" s="134" t="str">
        <f>IF(AND(B62&lt;&gt;"",'Schritt 2a Wärmeverbr. Kat. 1-4'!P67&lt;&gt;""),VLOOKUP(B62,'Schritt 2a Wärmeverbr. Kat. 1-4'!$C$10:$P$504,14,FALSE),"")</f>
        <v/>
      </c>
      <c r="H62" s="39" t="str">
        <f>IF(AND(B62&lt;&gt;"",'Schritt 2a Wärmeverbr. Kat. 1-4'!Q67&lt;&gt;""),VLOOKUP(B62,'Schritt 2a Wärmeverbr. Kat. 1-4'!$C$10:$Q$504,15,FALSE),"")</f>
        <v/>
      </c>
      <c r="I62" s="142" t="str">
        <f>IF(AND(B62&lt;&gt;"",'Schritt 2b Stromverbr. Kat. 1-4'!M67&lt;&gt;""),VLOOKUP(B62,'Schritt 2b Stromverbr. Kat. 1-4'!$B$10:$M$504,12,FALSE),"")</f>
        <v/>
      </c>
      <c r="J62" s="38" t="str">
        <f>IF(AND(B62&lt;&gt;"",'Schritt 2b Stromverbr. Kat. 1-4'!M67&lt;&gt;""),(1/SUM('Schritt 2b Stromverbr. Kat. 1-4'!$M$10:$M$504))*VLOOKUP(B62,'Schritt 2b Stromverbr. Kat. 1-4'!$B$10:$M$504,12,FALSE),"")</f>
        <v/>
      </c>
      <c r="K62" s="133" t="str">
        <f>IFERROR(IF(B62&lt;&gt;"",VLOOKUP(B62,'Schritt 2b Stromverbr. Kat. 1-4'!$B$10:$N$504,13,FALSE),""),"")</f>
        <v/>
      </c>
      <c r="L62" s="39" t="str">
        <f>IFERROR(IF(B62&lt;&gt;"",VLOOKUP(B62,'Schritt 2b Stromverbr. Kat. 1-4'!$B$10:$O$504,14,FALSE),""),"")</f>
        <v/>
      </c>
      <c r="M62" s="147"/>
      <c r="N62" s="61"/>
      <c r="O62" s="64"/>
      <c r="P62" s="113" t="str">
        <f t="shared" si="0"/>
        <v/>
      </c>
      <c r="Q62" s="151" t="str">
        <f t="shared" si="1"/>
        <v/>
      </c>
      <c r="R62" s="133" t="str">
        <f>IF(P62="","",((P62*1000)/IF(AND('Schritt 2a Wärmeverbr. Kat. 1-4'!D67&lt;&gt;"Bad - Freibad &lt; 1000 m2 Beckenfläche",'Schritt 2a Wärmeverbr. Kat. 1-4'!D67&lt;&gt;"Bad - Freibad 1000-2000 m2 Beckenfläche",'Schritt 2a Wärmeverbr. Kat. 1-4'!D67&lt;&gt;"Bad - Freibad &gt;2000 m2 Beckenfläche"),'Schritt 2a Wärmeverbr. Kat. 1-4'!F67,'Schritt 2a Wärmeverbr. Kat. 1-4'!G67)))</f>
        <v/>
      </c>
      <c r="S62" s="140" t="str">
        <f>IFERROR(IF(OR(R62="",'Schritt 2a Wärmeverbr. Kat. 1-4'!D67=""),"",R62/VLOOKUP('Schritt 2a Wärmeverbr. Kat. 1-4'!D67,Gebäudekat.!$C$6:$J$72,7,FALSE)-1),"k.A")</f>
        <v/>
      </c>
      <c r="T62" s="400" t="s">
        <v>138</v>
      </c>
      <c r="U62" t="str">
        <f>IFERROR(VLOOKUP(C62,Gebäudekat.!$C$6:$G$72,5,FALSE),"")</f>
        <v/>
      </c>
    </row>
    <row r="63" spans="1:21" x14ac:dyDescent="0.25">
      <c r="A63" s="23" t="str">
        <f>IF(B63="","",INDEX('Schritt 2a Wärmeverbr. Kat. 1-4'!$A68:$C$504,MATCH(B63,'Schritt 2a Wärmeverbr. Kat. 1-4'!$C68:$C$504,0),1))</f>
        <v/>
      </c>
      <c r="B63" s="40" t="str">
        <f>IF(AND('Schritt 2a Wärmeverbr. Kat. 1-4'!C68&lt;&gt;"",OR('Schritt 2a Wärmeverbr. Kat. 1-4'!R68=1,'Schritt 2a Wärmeverbr. Kat. 1-4'!R68=2,'Schritt 2a Wärmeverbr. Kat. 1-4'!R68&lt;&gt;4)),'Schritt 2a Wärmeverbr. Kat. 1-4'!C68,"")</f>
        <v/>
      </c>
      <c r="C63" s="24" t="str">
        <f>IF(B63="","",VLOOKUP(B63,'Schritt 2a Wärmeverbr. Kat. 1-4'!$C$10:$D$504,2,FALSE))</f>
        <v/>
      </c>
      <c r="D63" s="13" t="str">
        <f>IF(AND(B63&lt;&gt;"",'Schritt 2a Wärmeverbr. Kat. 1-4'!H68&lt;&gt;""),VLOOKUP('Schritt 4 - Priorisierung'!B63,'Schritt 2a Wärmeverbr. Kat. 1-4'!$C$10:$H$504,6,FALSE),"")</f>
        <v/>
      </c>
      <c r="E63" s="114" t="str">
        <f>IF(AND(B63&lt;&gt;"",'Schritt 2a Wärmeverbr. Kat. 1-4'!N68&lt;&gt;""),VLOOKUP('Schritt 4 - Priorisierung'!B63,'Schritt 2a Wärmeverbr. Kat. 1-4'!$C$10:$N$504,12,FALSE),"")</f>
        <v/>
      </c>
      <c r="F63" s="38" t="str">
        <f>IF(AND(B63&lt;&gt;"",'Schritt 2a Wärmeverbr. Kat. 1-4'!O68&lt;&gt;""),VLOOKUP(B63,'Schritt 2a Wärmeverbr. Kat. 1-4'!C68:O562,13,FALSE),"")</f>
        <v/>
      </c>
      <c r="G63" s="134" t="str">
        <f>IF(AND(B63&lt;&gt;"",'Schritt 2a Wärmeverbr. Kat. 1-4'!P68&lt;&gt;""),VLOOKUP(B63,'Schritt 2a Wärmeverbr. Kat. 1-4'!$C$10:$P$504,14,FALSE),"")</f>
        <v/>
      </c>
      <c r="H63" s="39" t="str">
        <f>IF(AND(B63&lt;&gt;"",'Schritt 2a Wärmeverbr. Kat. 1-4'!Q68&lt;&gt;""),VLOOKUP(B63,'Schritt 2a Wärmeverbr. Kat. 1-4'!$C$10:$Q$504,15,FALSE),"")</f>
        <v/>
      </c>
      <c r="I63" s="142" t="str">
        <f>IF(AND(B63&lt;&gt;"",'Schritt 2b Stromverbr. Kat. 1-4'!M68&lt;&gt;""),VLOOKUP(B63,'Schritt 2b Stromverbr. Kat. 1-4'!$B$10:$M$504,12,FALSE),"")</f>
        <v/>
      </c>
      <c r="J63" s="38" t="str">
        <f>IF(AND(B63&lt;&gt;"",'Schritt 2b Stromverbr. Kat. 1-4'!M68&lt;&gt;""),(1/SUM('Schritt 2b Stromverbr. Kat. 1-4'!$M$10:$M$504))*VLOOKUP(B63,'Schritt 2b Stromverbr. Kat. 1-4'!$B$10:$M$504,12,FALSE),"")</f>
        <v/>
      </c>
      <c r="K63" s="133" t="str">
        <f>IFERROR(IF(B63&lt;&gt;"",VLOOKUP(B63,'Schritt 2b Stromverbr. Kat. 1-4'!$B$10:$N$504,13,FALSE),""),"")</f>
        <v/>
      </c>
      <c r="L63" s="39" t="str">
        <f>IFERROR(IF(B63&lt;&gt;"",VLOOKUP(B63,'Schritt 2b Stromverbr. Kat. 1-4'!$B$10:$O$504,14,FALSE),""),"")</f>
        <v/>
      </c>
      <c r="M63" s="147"/>
      <c r="N63" s="61"/>
      <c r="O63" s="64"/>
      <c r="P63" s="113" t="str">
        <f t="shared" si="0"/>
        <v/>
      </c>
      <c r="Q63" s="151" t="str">
        <f t="shared" si="1"/>
        <v/>
      </c>
      <c r="R63" s="133" t="str">
        <f>IF(P63="","",((P63*1000)/IF(AND('Schritt 2a Wärmeverbr. Kat. 1-4'!D68&lt;&gt;"Bad - Freibad &lt; 1000 m2 Beckenfläche",'Schritt 2a Wärmeverbr. Kat. 1-4'!D68&lt;&gt;"Bad - Freibad 1000-2000 m2 Beckenfläche",'Schritt 2a Wärmeverbr. Kat. 1-4'!D68&lt;&gt;"Bad - Freibad &gt;2000 m2 Beckenfläche"),'Schritt 2a Wärmeverbr. Kat. 1-4'!F68,'Schritt 2a Wärmeverbr. Kat. 1-4'!G68)))</f>
        <v/>
      </c>
      <c r="S63" s="140" t="str">
        <f>IFERROR(IF(OR(R63="",'Schritt 2a Wärmeverbr. Kat. 1-4'!D68=""),"",R63/VLOOKUP('Schritt 2a Wärmeverbr. Kat. 1-4'!D68,Gebäudekat.!$C$6:$J$72,7,FALSE)-1),"k.A")</f>
        <v/>
      </c>
      <c r="T63" s="400" t="s">
        <v>138</v>
      </c>
      <c r="U63" t="str">
        <f>IFERROR(VLOOKUP(C63,Gebäudekat.!$C$6:$G$72,5,FALSE),"")</f>
        <v/>
      </c>
    </row>
    <row r="64" spans="1:21" x14ac:dyDescent="0.25">
      <c r="A64" s="23" t="str">
        <f>IF(B64="","",INDEX('Schritt 2a Wärmeverbr. Kat. 1-4'!$A69:$C$504,MATCH(B64,'Schritt 2a Wärmeverbr. Kat. 1-4'!$C69:$C$504,0),1))</f>
        <v/>
      </c>
      <c r="B64" s="40" t="str">
        <f>IF(AND('Schritt 2a Wärmeverbr. Kat. 1-4'!C69&lt;&gt;"",OR('Schritt 2a Wärmeverbr. Kat. 1-4'!R69=1,'Schritt 2a Wärmeverbr. Kat. 1-4'!R69=2,'Schritt 2a Wärmeverbr. Kat. 1-4'!R69&lt;&gt;4)),'Schritt 2a Wärmeverbr. Kat. 1-4'!C69,"")</f>
        <v/>
      </c>
      <c r="C64" s="24" t="str">
        <f>IF(B64="","",VLOOKUP(B64,'Schritt 2a Wärmeverbr. Kat. 1-4'!$C$10:$D$504,2,FALSE))</f>
        <v/>
      </c>
      <c r="D64" s="13" t="str">
        <f>IF(AND(B64&lt;&gt;"",'Schritt 2a Wärmeverbr. Kat. 1-4'!H69&lt;&gt;""),VLOOKUP('Schritt 4 - Priorisierung'!B64,'Schritt 2a Wärmeverbr. Kat. 1-4'!$C$10:$H$504,6,FALSE),"")</f>
        <v/>
      </c>
      <c r="E64" s="114" t="str">
        <f>IF(AND(B64&lt;&gt;"",'Schritt 2a Wärmeverbr. Kat. 1-4'!N69&lt;&gt;""),VLOOKUP('Schritt 4 - Priorisierung'!B64,'Schritt 2a Wärmeverbr. Kat. 1-4'!$C$10:$N$504,12,FALSE),"")</f>
        <v/>
      </c>
      <c r="F64" s="38" t="str">
        <f>IF(AND(B64&lt;&gt;"",'Schritt 2a Wärmeverbr. Kat. 1-4'!O69&lt;&gt;""),VLOOKUP(B64,'Schritt 2a Wärmeverbr. Kat. 1-4'!C69:O563,13,FALSE),"")</f>
        <v/>
      </c>
      <c r="G64" s="134" t="str">
        <f>IF(AND(B64&lt;&gt;"",'Schritt 2a Wärmeverbr. Kat. 1-4'!P69&lt;&gt;""),VLOOKUP(B64,'Schritt 2a Wärmeverbr. Kat. 1-4'!$C$10:$P$504,14,FALSE),"")</f>
        <v/>
      </c>
      <c r="H64" s="39" t="str">
        <f>IF(AND(B64&lt;&gt;"",'Schritt 2a Wärmeverbr. Kat. 1-4'!Q69&lt;&gt;""),VLOOKUP(B64,'Schritt 2a Wärmeverbr. Kat. 1-4'!$C$10:$Q$504,15,FALSE),"")</f>
        <v/>
      </c>
      <c r="I64" s="142" t="str">
        <f>IF(AND(B64&lt;&gt;"",'Schritt 2b Stromverbr. Kat. 1-4'!M69&lt;&gt;""),VLOOKUP(B64,'Schritt 2b Stromverbr. Kat. 1-4'!$B$10:$M$504,12,FALSE),"")</f>
        <v/>
      </c>
      <c r="J64" s="38" t="str">
        <f>IF(AND(B64&lt;&gt;"",'Schritt 2b Stromverbr. Kat. 1-4'!M69&lt;&gt;""),(1/SUM('Schritt 2b Stromverbr. Kat. 1-4'!$M$10:$M$504))*VLOOKUP(B64,'Schritt 2b Stromverbr. Kat. 1-4'!$B$10:$M$504,12,FALSE),"")</f>
        <v/>
      </c>
      <c r="K64" s="133" t="str">
        <f>IFERROR(IF(B64&lt;&gt;"",VLOOKUP(B64,'Schritt 2b Stromverbr. Kat. 1-4'!$B$10:$N$504,13,FALSE),""),"")</f>
        <v/>
      </c>
      <c r="L64" s="39" t="str">
        <f>IFERROR(IF(B64&lt;&gt;"",VLOOKUP(B64,'Schritt 2b Stromverbr. Kat. 1-4'!$B$10:$O$504,14,FALSE),""),"")</f>
        <v/>
      </c>
      <c r="M64" s="147"/>
      <c r="N64" s="61"/>
      <c r="O64" s="64"/>
      <c r="P64" s="113" t="str">
        <f t="shared" si="0"/>
        <v/>
      </c>
      <c r="Q64" s="151" t="str">
        <f t="shared" si="1"/>
        <v/>
      </c>
      <c r="R64" s="133" t="str">
        <f>IF(P64="","",((P64*1000)/IF(AND('Schritt 2a Wärmeverbr. Kat. 1-4'!D69&lt;&gt;"Bad - Freibad &lt; 1000 m2 Beckenfläche",'Schritt 2a Wärmeverbr. Kat. 1-4'!D69&lt;&gt;"Bad - Freibad 1000-2000 m2 Beckenfläche",'Schritt 2a Wärmeverbr. Kat. 1-4'!D69&lt;&gt;"Bad - Freibad &gt;2000 m2 Beckenfläche"),'Schritt 2a Wärmeverbr. Kat. 1-4'!F69,'Schritt 2a Wärmeverbr. Kat. 1-4'!G69)))</f>
        <v/>
      </c>
      <c r="S64" s="140" t="str">
        <f>IFERROR(IF(OR(R64="",'Schritt 2a Wärmeverbr. Kat. 1-4'!D69=""),"",R64/VLOOKUP('Schritt 2a Wärmeverbr. Kat. 1-4'!D69,Gebäudekat.!$C$6:$J$72,7,FALSE)-1),"k.A")</f>
        <v/>
      </c>
      <c r="T64" s="400" t="s">
        <v>138</v>
      </c>
      <c r="U64" t="str">
        <f>IFERROR(VLOOKUP(C64,Gebäudekat.!$C$6:$G$72,5,FALSE),"")</f>
        <v/>
      </c>
    </row>
    <row r="65" spans="1:21" x14ac:dyDescent="0.25">
      <c r="A65" s="23" t="str">
        <f>IF(B65="","",INDEX('Schritt 2a Wärmeverbr. Kat. 1-4'!$A70:$C$504,MATCH(B65,'Schritt 2a Wärmeverbr. Kat. 1-4'!$C70:$C$504,0),1))</f>
        <v/>
      </c>
      <c r="B65" s="40" t="str">
        <f>IF(AND('Schritt 2a Wärmeverbr. Kat. 1-4'!C70&lt;&gt;"",OR('Schritt 2a Wärmeverbr. Kat. 1-4'!R70=1,'Schritt 2a Wärmeverbr. Kat. 1-4'!R70=2,'Schritt 2a Wärmeverbr. Kat. 1-4'!R70&lt;&gt;4)),'Schritt 2a Wärmeverbr. Kat. 1-4'!C70,"")</f>
        <v/>
      </c>
      <c r="C65" s="24" t="str">
        <f>IF(B65="","",VLOOKUP(B65,'Schritt 2a Wärmeverbr. Kat. 1-4'!$C$10:$D$504,2,FALSE))</f>
        <v/>
      </c>
      <c r="D65" s="13" t="str">
        <f>IF(AND(B65&lt;&gt;"",'Schritt 2a Wärmeverbr. Kat. 1-4'!H70&lt;&gt;""),VLOOKUP('Schritt 4 - Priorisierung'!B65,'Schritt 2a Wärmeverbr. Kat. 1-4'!$C$10:$H$504,6,FALSE),"")</f>
        <v/>
      </c>
      <c r="E65" s="114" t="str">
        <f>IF(AND(B65&lt;&gt;"",'Schritt 2a Wärmeverbr. Kat. 1-4'!N70&lt;&gt;""),VLOOKUP('Schritt 4 - Priorisierung'!B65,'Schritt 2a Wärmeverbr. Kat. 1-4'!$C$10:$N$504,12,FALSE),"")</f>
        <v/>
      </c>
      <c r="F65" s="38" t="str">
        <f>IF(AND(B65&lt;&gt;"",'Schritt 2a Wärmeverbr. Kat. 1-4'!O70&lt;&gt;""),VLOOKUP(B65,'Schritt 2a Wärmeverbr. Kat. 1-4'!C70:O564,13,FALSE),"")</f>
        <v/>
      </c>
      <c r="G65" s="134" t="str">
        <f>IF(AND(B65&lt;&gt;"",'Schritt 2a Wärmeverbr. Kat. 1-4'!P70&lt;&gt;""),VLOOKUP(B65,'Schritt 2a Wärmeverbr. Kat. 1-4'!$C$10:$P$504,14,FALSE),"")</f>
        <v/>
      </c>
      <c r="H65" s="39" t="str">
        <f>IF(AND(B65&lt;&gt;"",'Schritt 2a Wärmeverbr. Kat. 1-4'!Q70&lt;&gt;""),VLOOKUP(B65,'Schritt 2a Wärmeverbr. Kat. 1-4'!$C$10:$Q$504,15,FALSE),"")</f>
        <v/>
      </c>
      <c r="I65" s="142" t="str">
        <f>IF(AND(B65&lt;&gt;"",'Schritt 2b Stromverbr. Kat. 1-4'!M70&lt;&gt;""),VLOOKUP(B65,'Schritt 2b Stromverbr. Kat. 1-4'!$B$10:$M$504,12,FALSE),"")</f>
        <v/>
      </c>
      <c r="J65" s="38" t="str">
        <f>IF(AND(B65&lt;&gt;"",'Schritt 2b Stromverbr. Kat. 1-4'!M70&lt;&gt;""),(1/SUM('Schritt 2b Stromverbr. Kat. 1-4'!$M$10:$M$504))*VLOOKUP(B65,'Schritt 2b Stromverbr. Kat. 1-4'!$B$10:$M$504,12,FALSE),"")</f>
        <v/>
      </c>
      <c r="K65" s="133" t="str">
        <f>IFERROR(IF(B65&lt;&gt;"",VLOOKUP(B65,'Schritt 2b Stromverbr. Kat. 1-4'!$B$10:$N$504,13,FALSE),""),"")</f>
        <v/>
      </c>
      <c r="L65" s="39" t="str">
        <f>IFERROR(IF(B65&lt;&gt;"",VLOOKUP(B65,'Schritt 2b Stromverbr. Kat. 1-4'!$B$10:$O$504,14,FALSE),""),"")</f>
        <v/>
      </c>
      <c r="M65" s="147"/>
      <c r="N65" s="61"/>
      <c r="O65" s="64"/>
      <c r="P65" s="113" t="str">
        <f t="shared" si="0"/>
        <v/>
      </c>
      <c r="Q65" s="151" t="str">
        <f t="shared" si="1"/>
        <v/>
      </c>
      <c r="R65" s="133" t="str">
        <f>IF(P65="","",((P65*1000)/IF(AND('Schritt 2a Wärmeverbr. Kat. 1-4'!D70&lt;&gt;"Bad - Freibad &lt; 1000 m2 Beckenfläche",'Schritt 2a Wärmeverbr. Kat. 1-4'!D70&lt;&gt;"Bad - Freibad 1000-2000 m2 Beckenfläche",'Schritt 2a Wärmeverbr. Kat. 1-4'!D70&lt;&gt;"Bad - Freibad &gt;2000 m2 Beckenfläche"),'Schritt 2a Wärmeverbr. Kat. 1-4'!F70,'Schritt 2a Wärmeverbr. Kat. 1-4'!G70)))</f>
        <v/>
      </c>
      <c r="S65" s="140" t="str">
        <f>IFERROR(IF(OR(R65="",'Schritt 2a Wärmeverbr. Kat. 1-4'!D70=""),"",R65/VLOOKUP('Schritt 2a Wärmeverbr. Kat. 1-4'!D70,Gebäudekat.!$C$6:$J$72,7,FALSE)-1),"k.A")</f>
        <v/>
      </c>
      <c r="T65" s="400" t="s">
        <v>138</v>
      </c>
      <c r="U65" t="str">
        <f>IFERROR(VLOOKUP(C65,Gebäudekat.!$C$6:$G$72,5,FALSE),"")</f>
        <v/>
      </c>
    </row>
    <row r="66" spans="1:21" x14ac:dyDescent="0.25">
      <c r="A66" s="23" t="str">
        <f>IF(B66="","",INDEX('Schritt 2a Wärmeverbr. Kat. 1-4'!$A71:$C$504,MATCH(B66,'Schritt 2a Wärmeverbr. Kat. 1-4'!$C71:$C$504,0),1))</f>
        <v/>
      </c>
      <c r="B66" s="40" t="str">
        <f>IF(AND('Schritt 2a Wärmeverbr. Kat. 1-4'!C71&lt;&gt;"",OR('Schritt 2a Wärmeverbr. Kat. 1-4'!R71=1,'Schritt 2a Wärmeverbr. Kat. 1-4'!R71=2,'Schritt 2a Wärmeverbr. Kat. 1-4'!R71&lt;&gt;4)),'Schritt 2a Wärmeverbr. Kat. 1-4'!C71,"")</f>
        <v/>
      </c>
      <c r="C66" s="24" t="str">
        <f>IF(B66="","",VLOOKUP(B66,'Schritt 2a Wärmeverbr. Kat. 1-4'!$C$10:$D$504,2,FALSE))</f>
        <v/>
      </c>
      <c r="D66" s="13" t="str">
        <f>IF(AND(B66&lt;&gt;"",'Schritt 2a Wärmeverbr. Kat. 1-4'!H71&lt;&gt;""),VLOOKUP('Schritt 4 - Priorisierung'!B66,'Schritt 2a Wärmeverbr. Kat. 1-4'!$C$10:$H$504,6,FALSE),"")</f>
        <v/>
      </c>
      <c r="E66" s="114" t="str">
        <f>IF(AND(B66&lt;&gt;"",'Schritt 2a Wärmeverbr. Kat. 1-4'!N71&lt;&gt;""),VLOOKUP('Schritt 4 - Priorisierung'!B66,'Schritt 2a Wärmeverbr. Kat. 1-4'!$C$10:$N$504,12,FALSE),"")</f>
        <v/>
      </c>
      <c r="F66" s="38" t="str">
        <f>IF(AND(B66&lt;&gt;"",'Schritt 2a Wärmeverbr. Kat. 1-4'!O71&lt;&gt;""),VLOOKUP(B66,'Schritt 2a Wärmeverbr. Kat. 1-4'!C71:O565,13,FALSE),"")</f>
        <v/>
      </c>
      <c r="G66" s="134" t="str">
        <f>IF(AND(B66&lt;&gt;"",'Schritt 2a Wärmeverbr. Kat. 1-4'!P71&lt;&gt;""),VLOOKUP(B66,'Schritt 2a Wärmeverbr. Kat. 1-4'!$C$10:$P$504,14,FALSE),"")</f>
        <v/>
      </c>
      <c r="H66" s="39" t="str">
        <f>IF(AND(B66&lt;&gt;"",'Schritt 2a Wärmeverbr. Kat. 1-4'!Q71&lt;&gt;""),VLOOKUP(B66,'Schritt 2a Wärmeverbr. Kat. 1-4'!$C$10:$Q$504,15,FALSE),"")</f>
        <v/>
      </c>
      <c r="I66" s="142" t="str">
        <f>IF(AND(B66&lt;&gt;"",'Schritt 2b Stromverbr. Kat. 1-4'!M71&lt;&gt;""),VLOOKUP(B66,'Schritt 2b Stromverbr. Kat. 1-4'!$B$10:$M$504,12,FALSE),"")</f>
        <v/>
      </c>
      <c r="J66" s="38" t="str">
        <f>IF(AND(B66&lt;&gt;"",'Schritt 2b Stromverbr. Kat. 1-4'!M71&lt;&gt;""),(1/SUM('Schritt 2b Stromverbr. Kat. 1-4'!$M$10:$M$504))*VLOOKUP(B66,'Schritt 2b Stromverbr. Kat. 1-4'!$B$10:$M$504,12,FALSE),"")</f>
        <v/>
      </c>
      <c r="K66" s="133" t="str">
        <f>IFERROR(IF(B66&lt;&gt;"",VLOOKUP(B66,'Schritt 2b Stromverbr. Kat. 1-4'!$B$10:$N$504,13,FALSE),""),"")</f>
        <v/>
      </c>
      <c r="L66" s="39" t="str">
        <f>IFERROR(IF(B66&lt;&gt;"",VLOOKUP(B66,'Schritt 2b Stromverbr. Kat. 1-4'!$B$10:$O$504,14,FALSE),""),"")</f>
        <v/>
      </c>
      <c r="M66" s="147"/>
      <c r="N66" s="61"/>
      <c r="O66" s="64"/>
      <c r="P66" s="113" t="str">
        <f t="shared" si="0"/>
        <v/>
      </c>
      <c r="Q66" s="151" t="str">
        <f t="shared" si="1"/>
        <v/>
      </c>
      <c r="R66" s="133" t="str">
        <f>IF(P66="","",((P66*1000)/IF(AND('Schritt 2a Wärmeverbr. Kat. 1-4'!D71&lt;&gt;"Bad - Freibad &lt; 1000 m2 Beckenfläche",'Schritt 2a Wärmeverbr. Kat. 1-4'!D71&lt;&gt;"Bad - Freibad 1000-2000 m2 Beckenfläche",'Schritt 2a Wärmeverbr. Kat. 1-4'!D71&lt;&gt;"Bad - Freibad &gt;2000 m2 Beckenfläche"),'Schritt 2a Wärmeverbr. Kat. 1-4'!F71,'Schritt 2a Wärmeverbr. Kat. 1-4'!G71)))</f>
        <v/>
      </c>
      <c r="S66" s="140" t="str">
        <f>IFERROR(IF(OR(R66="",'Schritt 2a Wärmeverbr. Kat. 1-4'!D71=""),"",R66/VLOOKUP('Schritt 2a Wärmeverbr. Kat. 1-4'!D71,Gebäudekat.!$C$6:$J$72,7,FALSE)-1),"k.A")</f>
        <v/>
      </c>
      <c r="T66" s="400" t="s">
        <v>138</v>
      </c>
      <c r="U66" t="str">
        <f>IFERROR(VLOOKUP(C66,Gebäudekat.!$C$6:$G$72,5,FALSE),"")</f>
        <v/>
      </c>
    </row>
    <row r="67" spans="1:21" x14ac:dyDescent="0.25">
      <c r="A67" s="23" t="str">
        <f>IF(B67="","",INDEX('Schritt 2a Wärmeverbr. Kat. 1-4'!$A72:$C$504,MATCH(B67,'Schritt 2a Wärmeverbr. Kat. 1-4'!$C72:$C$504,0),1))</f>
        <v/>
      </c>
      <c r="B67" s="40" t="str">
        <f>IF(AND('Schritt 2a Wärmeverbr. Kat. 1-4'!C72&lt;&gt;"",OR('Schritt 2a Wärmeverbr. Kat. 1-4'!R72=1,'Schritt 2a Wärmeverbr. Kat. 1-4'!R72=2,'Schritt 2a Wärmeverbr. Kat. 1-4'!R72&lt;&gt;4)),'Schritt 2a Wärmeverbr. Kat. 1-4'!C72,"")</f>
        <v/>
      </c>
      <c r="C67" s="24" t="str">
        <f>IF(B67="","",VLOOKUP(B67,'Schritt 2a Wärmeverbr. Kat. 1-4'!$C$10:$D$504,2,FALSE))</f>
        <v/>
      </c>
      <c r="D67" s="13" t="str">
        <f>IF(AND(B67&lt;&gt;"",'Schritt 2a Wärmeverbr. Kat. 1-4'!H72&lt;&gt;""),VLOOKUP('Schritt 4 - Priorisierung'!B67,'Schritt 2a Wärmeverbr. Kat. 1-4'!$C$10:$H$504,6,FALSE),"")</f>
        <v/>
      </c>
      <c r="E67" s="114" t="str">
        <f>IF(AND(B67&lt;&gt;"",'Schritt 2a Wärmeverbr. Kat. 1-4'!N72&lt;&gt;""),VLOOKUP('Schritt 4 - Priorisierung'!B67,'Schritt 2a Wärmeverbr. Kat. 1-4'!$C$10:$N$504,12,FALSE),"")</f>
        <v/>
      </c>
      <c r="F67" s="38" t="str">
        <f>IF(AND(B67&lt;&gt;"",'Schritt 2a Wärmeverbr. Kat. 1-4'!O72&lt;&gt;""),VLOOKUP(B67,'Schritt 2a Wärmeverbr. Kat. 1-4'!C72:O566,13,FALSE),"")</f>
        <v/>
      </c>
      <c r="G67" s="134" t="str">
        <f>IF(AND(B67&lt;&gt;"",'Schritt 2a Wärmeverbr. Kat. 1-4'!P72&lt;&gt;""),VLOOKUP(B67,'Schritt 2a Wärmeverbr. Kat. 1-4'!$C$10:$P$504,14,FALSE),"")</f>
        <v/>
      </c>
      <c r="H67" s="39" t="str">
        <f>IF(AND(B67&lt;&gt;"",'Schritt 2a Wärmeverbr. Kat. 1-4'!Q72&lt;&gt;""),VLOOKUP(B67,'Schritt 2a Wärmeverbr. Kat. 1-4'!$C$10:$Q$504,15,FALSE),"")</f>
        <v/>
      </c>
      <c r="I67" s="142" t="str">
        <f>IF(AND(B67&lt;&gt;"",'Schritt 2b Stromverbr. Kat. 1-4'!M72&lt;&gt;""),VLOOKUP(B67,'Schritt 2b Stromverbr. Kat. 1-4'!$B$10:$M$504,12,FALSE),"")</f>
        <v/>
      </c>
      <c r="J67" s="38" t="str">
        <f>IF(AND(B67&lt;&gt;"",'Schritt 2b Stromverbr. Kat. 1-4'!M72&lt;&gt;""),(1/SUM('Schritt 2b Stromverbr. Kat. 1-4'!$M$10:$M$504))*VLOOKUP(B67,'Schritt 2b Stromverbr. Kat. 1-4'!$B$10:$M$504,12,FALSE),"")</f>
        <v/>
      </c>
      <c r="K67" s="133" t="str">
        <f>IFERROR(IF(B67&lt;&gt;"",VLOOKUP(B67,'Schritt 2b Stromverbr. Kat. 1-4'!$B$10:$N$504,13,FALSE),""),"")</f>
        <v/>
      </c>
      <c r="L67" s="39" t="str">
        <f>IFERROR(IF(B67&lt;&gt;"",VLOOKUP(B67,'Schritt 2b Stromverbr. Kat. 1-4'!$B$10:$O$504,14,FALSE),""),"")</f>
        <v/>
      </c>
      <c r="M67" s="147"/>
      <c r="N67" s="61"/>
      <c r="O67" s="64"/>
      <c r="P67" s="113" t="str">
        <f t="shared" si="0"/>
        <v/>
      </c>
      <c r="Q67" s="151" t="str">
        <f t="shared" si="1"/>
        <v/>
      </c>
      <c r="R67" s="133" t="str">
        <f>IF(P67="","",((P67*1000)/IF(AND('Schritt 2a Wärmeverbr. Kat. 1-4'!D72&lt;&gt;"Bad - Freibad &lt; 1000 m2 Beckenfläche",'Schritt 2a Wärmeverbr. Kat. 1-4'!D72&lt;&gt;"Bad - Freibad 1000-2000 m2 Beckenfläche",'Schritt 2a Wärmeverbr. Kat. 1-4'!D72&lt;&gt;"Bad - Freibad &gt;2000 m2 Beckenfläche"),'Schritt 2a Wärmeverbr. Kat. 1-4'!F72,'Schritt 2a Wärmeverbr. Kat. 1-4'!G72)))</f>
        <v/>
      </c>
      <c r="S67" s="140" t="str">
        <f>IFERROR(IF(OR(R67="",'Schritt 2a Wärmeverbr. Kat. 1-4'!D72=""),"",R67/VLOOKUP('Schritt 2a Wärmeverbr. Kat. 1-4'!D72,Gebäudekat.!$C$6:$J$72,7,FALSE)-1),"k.A")</f>
        <v/>
      </c>
      <c r="T67" s="400" t="s">
        <v>138</v>
      </c>
      <c r="U67" t="str">
        <f>IFERROR(VLOOKUP(C67,Gebäudekat.!$C$6:$G$72,5,FALSE),"")</f>
        <v/>
      </c>
    </row>
    <row r="68" spans="1:21" x14ac:dyDescent="0.25">
      <c r="A68" s="23" t="str">
        <f>IF(B68="","",INDEX('Schritt 2a Wärmeverbr. Kat. 1-4'!$A73:$C$504,MATCH(B68,'Schritt 2a Wärmeverbr. Kat. 1-4'!$C73:$C$504,0),1))</f>
        <v/>
      </c>
      <c r="B68" s="40" t="str">
        <f>IF(AND('Schritt 2a Wärmeverbr. Kat. 1-4'!C73&lt;&gt;"",OR('Schritt 2a Wärmeverbr. Kat. 1-4'!R73=1,'Schritt 2a Wärmeverbr. Kat. 1-4'!R73=2,'Schritt 2a Wärmeverbr. Kat. 1-4'!R73&lt;&gt;4)),'Schritt 2a Wärmeverbr. Kat. 1-4'!C73,"")</f>
        <v/>
      </c>
      <c r="C68" s="24" t="str">
        <f>IF(B68="","",VLOOKUP(B68,'Schritt 2a Wärmeverbr. Kat. 1-4'!$C$10:$D$504,2,FALSE))</f>
        <v/>
      </c>
      <c r="D68" s="13" t="str">
        <f>IF(AND(B68&lt;&gt;"",'Schritt 2a Wärmeverbr. Kat. 1-4'!H73&lt;&gt;""),VLOOKUP('Schritt 4 - Priorisierung'!B68,'Schritt 2a Wärmeverbr. Kat. 1-4'!$C$10:$H$504,6,FALSE),"")</f>
        <v/>
      </c>
      <c r="E68" s="114" t="str">
        <f>IF(AND(B68&lt;&gt;"",'Schritt 2a Wärmeverbr. Kat. 1-4'!N73&lt;&gt;""),VLOOKUP('Schritt 4 - Priorisierung'!B68,'Schritt 2a Wärmeverbr. Kat. 1-4'!$C$10:$N$504,12,FALSE),"")</f>
        <v/>
      </c>
      <c r="F68" s="38" t="str">
        <f>IF(AND(B68&lt;&gt;"",'Schritt 2a Wärmeverbr. Kat. 1-4'!O73&lt;&gt;""),VLOOKUP(B68,'Schritt 2a Wärmeverbr. Kat. 1-4'!C73:O567,13,FALSE),"")</f>
        <v/>
      </c>
      <c r="G68" s="134" t="str">
        <f>IF(AND(B68&lt;&gt;"",'Schritt 2a Wärmeverbr. Kat. 1-4'!P73&lt;&gt;""),VLOOKUP(B68,'Schritt 2a Wärmeverbr. Kat. 1-4'!$C$10:$P$504,14,FALSE),"")</f>
        <v/>
      </c>
      <c r="H68" s="39" t="str">
        <f>IF(AND(B68&lt;&gt;"",'Schritt 2a Wärmeverbr. Kat. 1-4'!Q73&lt;&gt;""),VLOOKUP(B68,'Schritt 2a Wärmeverbr. Kat. 1-4'!$C$10:$Q$504,15,FALSE),"")</f>
        <v/>
      </c>
      <c r="I68" s="142" t="str">
        <f>IF(AND(B68&lt;&gt;"",'Schritt 2b Stromverbr. Kat. 1-4'!M73&lt;&gt;""),VLOOKUP(B68,'Schritt 2b Stromverbr. Kat. 1-4'!$B$10:$M$504,12,FALSE),"")</f>
        <v/>
      </c>
      <c r="J68" s="38" t="str">
        <f>IF(AND(B68&lt;&gt;"",'Schritt 2b Stromverbr. Kat. 1-4'!M73&lt;&gt;""),(1/SUM('Schritt 2b Stromverbr. Kat. 1-4'!$M$10:$M$504))*VLOOKUP(B68,'Schritt 2b Stromverbr. Kat. 1-4'!$B$10:$M$504,12,FALSE),"")</f>
        <v/>
      </c>
      <c r="K68" s="133" t="str">
        <f>IFERROR(IF(B68&lt;&gt;"",VLOOKUP(B68,'Schritt 2b Stromverbr. Kat. 1-4'!$B$10:$N$504,13,FALSE),""),"")</f>
        <v/>
      </c>
      <c r="L68" s="39" t="str">
        <f>IFERROR(IF(B68&lt;&gt;"",VLOOKUP(B68,'Schritt 2b Stromverbr. Kat. 1-4'!$B$10:$O$504,14,FALSE),""),"")</f>
        <v/>
      </c>
      <c r="M68" s="147"/>
      <c r="N68" s="61"/>
      <c r="O68" s="64"/>
      <c r="P68" s="113" t="str">
        <f t="shared" si="0"/>
        <v/>
      </c>
      <c r="Q68" s="151" t="str">
        <f t="shared" si="1"/>
        <v/>
      </c>
      <c r="R68" s="133" t="str">
        <f>IF(P68="","",((P68*1000)/IF(AND('Schritt 2a Wärmeverbr. Kat. 1-4'!D73&lt;&gt;"Bad - Freibad &lt; 1000 m2 Beckenfläche",'Schritt 2a Wärmeverbr. Kat. 1-4'!D73&lt;&gt;"Bad - Freibad 1000-2000 m2 Beckenfläche",'Schritt 2a Wärmeverbr. Kat. 1-4'!D73&lt;&gt;"Bad - Freibad &gt;2000 m2 Beckenfläche"),'Schritt 2a Wärmeverbr. Kat. 1-4'!F73,'Schritt 2a Wärmeverbr. Kat. 1-4'!G73)))</f>
        <v/>
      </c>
      <c r="S68" s="140" t="str">
        <f>IFERROR(IF(OR(R68="",'Schritt 2a Wärmeverbr. Kat. 1-4'!D73=""),"",R68/VLOOKUP('Schritt 2a Wärmeverbr. Kat. 1-4'!D73,Gebäudekat.!$C$6:$J$72,7,FALSE)-1),"k.A")</f>
        <v/>
      </c>
      <c r="T68" s="400" t="s">
        <v>138</v>
      </c>
      <c r="U68" t="str">
        <f>IFERROR(VLOOKUP(C68,Gebäudekat.!$C$6:$G$72,5,FALSE),"")</f>
        <v/>
      </c>
    </row>
    <row r="69" spans="1:21" x14ac:dyDescent="0.25">
      <c r="A69" s="23" t="str">
        <f>IF(B69="","",INDEX('Schritt 2a Wärmeverbr. Kat. 1-4'!$A74:$C$504,MATCH(B69,'Schritt 2a Wärmeverbr. Kat. 1-4'!$C74:$C$504,0),1))</f>
        <v/>
      </c>
      <c r="B69" s="40" t="str">
        <f>IF(AND('Schritt 2a Wärmeverbr. Kat. 1-4'!C74&lt;&gt;"",OR('Schritt 2a Wärmeverbr. Kat. 1-4'!R74=1,'Schritt 2a Wärmeverbr. Kat. 1-4'!R74=2,'Schritt 2a Wärmeverbr. Kat. 1-4'!R74&lt;&gt;4)),'Schritt 2a Wärmeverbr. Kat. 1-4'!C74,"")</f>
        <v/>
      </c>
      <c r="C69" s="24" t="str">
        <f>IF(B69="","",VLOOKUP(B69,'Schritt 2a Wärmeverbr. Kat. 1-4'!$C$10:$D$504,2,FALSE))</f>
        <v/>
      </c>
      <c r="D69" s="13" t="str">
        <f>IF(AND(B69&lt;&gt;"",'Schritt 2a Wärmeverbr. Kat. 1-4'!H74&lt;&gt;""),VLOOKUP('Schritt 4 - Priorisierung'!B69,'Schritt 2a Wärmeverbr. Kat. 1-4'!$C$10:$H$504,6,FALSE),"")</f>
        <v/>
      </c>
      <c r="E69" s="114" t="str">
        <f>IF(AND(B69&lt;&gt;"",'Schritt 2a Wärmeverbr. Kat. 1-4'!N74&lt;&gt;""),VLOOKUP('Schritt 4 - Priorisierung'!B69,'Schritt 2a Wärmeverbr. Kat. 1-4'!$C$10:$N$504,12,FALSE),"")</f>
        <v/>
      </c>
      <c r="F69" s="38" t="str">
        <f>IF(AND(B69&lt;&gt;"",'Schritt 2a Wärmeverbr. Kat. 1-4'!O74&lt;&gt;""),VLOOKUP(B69,'Schritt 2a Wärmeverbr. Kat. 1-4'!C74:O568,13,FALSE),"")</f>
        <v/>
      </c>
      <c r="G69" s="134" t="str">
        <f>IF(AND(B69&lt;&gt;"",'Schritt 2a Wärmeverbr. Kat. 1-4'!P74&lt;&gt;""),VLOOKUP(B69,'Schritt 2a Wärmeverbr. Kat. 1-4'!$C$10:$P$504,14,FALSE),"")</f>
        <v/>
      </c>
      <c r="H69" s="39" t="str">
        <f>IF(AND(B69&lt;&gt;"",'Schritt 2a Wärmeverbr. Kat. 1-4'!Q74&lt;&gt;""),VLOOKUP(B69,'Schritt 2a Wärmeverbr. Kat. 1-4'!$C$10:$Q$504,15,FALSE),"")</f>
        <v/>
      </c>
      <c r="I69" s="142" t="str">
        <f>IF(AND(B69&lt;&gt;"",'Schritt 2b Stromverbr. Kat. 1-4'!M74&lt;&gt;""),VLOOKUP(B69,'Schritt 2b Stromverbr. Kat. 1-4'!$B$10:$M$504,12,FALSE),"")</f>
        <v/>
      </c>
      <c r="J69" s="38" t="str">
        <f>IF(AND(B69&lt;&gt;"",'Schritt 2b Stromverbr. Kat. 1-4'!M74&lt;&gt;""),(1/SUM('Schritt 2b Stromverbr. Kat. 1-4'!$M$10:$M$504))*VLOOKUP(B69,'Schritt 2b Stromverbr. Kat. 1-4'!$B$10:$M$504,12,FALSE),"")</f>
        <v/>
      </c>
      <c r="K69" s="133" t="str">
        <f>IFERROR(IF(B69&lt;&gt;"",VLOOKUP(B69,'Schritt 2b Stromverbr. Kat. 1-4'!$B$10:$N$504,13,FALSE),""),"")</f>
        <v/>
      </c>
      <c r="L69" s="39" t="str">
        <f>IFERROR(IF(B69&lt;&gt;"",VLOOKUP(B69,'Schritt 2b Stromverbr. Kat. 1-4'!$B$10:$O$504,14,FALSE),""),"")</f>
        <v/>
      </c>
      <c r="M69" s="147"/>
      <c r="N69" s="61"/>
      <c r="O69" s="64"/>
      <c r="P69" s="113" t="str">
        <f t="shared" si="0"/>
        <v/>
      </c>
      <c r="Q69" s="151" t="str">
        <f t="shared" si="1"/>
        <v/>
      </c>
      <c r="R69" s="133" t="str">
        <f>IF(P69="","",((P69*1000)/IF(AND('Schritt 2a Wärmeverbr. Kat. 1-4'!D74&lt;&gt;"Bad - Freibad &lt; 1000 m2 Beckenfläche",'Schritt 2a Wärmeverbr. Kat. 1-4'!D74&lt;&gt;"Bad - Freibad 1000-2000 m2 Beckenfläche",'Schritt 2a Wärmeverbr. Kat. 1-4'!D74&lt;&gt;"Bad - Freibad &gt;2000 m2 Beckenfläche"),'Schritt 2a Wärmeverbr. Kat. 1-4'!F74,'Schritt 2a Wärmeverbr. Kat. 1-4'!G74)))</f>
        <v/>
      </c>
      <c r="S69" s="140" t="str">
        <f>IFERROR(IF(OR(R69="",'Schritt 2a Wärmeverbr. Kat. 1-4'!D74=""),"",R69/VLOOKUP('Schritt 2a Wärmeverbr. Kat. 1-4'!D74,Gebäudekat.!$C$6:$J$72,7,FALSE)-1),"k.A")</f>
        <v/>
      </c>
      <c r="T69" s="400" t="s">
        <v>138</v>
      </c>
      <c r="U69" t="str">
        <f>IFERROR(VLOOKUP(C69,Gebäudekat.!$C$6:$G$72,5,FALSE),"")</f>
        <v/>
      </c>
    </row>
    <row r="70" spans="1:21" x14ac:dyDescent="0.25">
      <c r="A70" s="23" t="str">
        <f>IF(B70="","",INDEX('Schritt 2a Wärmeverbr. Kat. 1-4'!$A75:$C$504,MATCH(B70,'Schritt 2a Wärmeverbr. Kat. 1-4'!$C75:$C$504,0),1))</f>
        <v/>
      </c>
      <c r="B70" s="40" t="str">
        <f>IF(AND('Schritt 2a Wärmeverbr. Kat. 1-4'!C75&lt;&gt;"",OR('Schritt 2a Wärmeverbr. Kat. 1-4'!R75=1,'Schritt 2a Wärmeverbr. Kat. 1-4'!R75=2,'Schritt 2a Wärmeverbr. Kat. 1-4'!R75&lt;&gt;4)),'Schritt 2a Wärmeverbr. Kat. 1-4'!C75,"")</f>
        <v/>
      </c>
      <c r="C70" s="24" t="str">
        <f>IF(B70="","",VLOOKUP(B70,'Schritt 2a Wärmeverbr. Kat. 1-4'!$C$10:$D$504,2,FALSE))</f>
        <v/>
      </c>
      <c r="D70" s="13" t="str">
        <f>IF(AND(B70&lt;&gt;"",'Schritt 2a Wärmeverbr. Kat. 1-4'!H75&lt;&gt;""),VLOOKUP('Schritt 4 - Priorisierung'!B70,'Schritt 2a Wärmeverbr. Kat. 1-4'!$C$10:$H$504,6,FALSE),"")</f>
        <v/>
      </c>
      <c r="E70" s="114" t="str">
        <f>IF(AND(B70&lt;&gt;"",'Schritt 2a Wärmeverbr. Kat. 1-4'!N75&lt;&gt;""),VLOOKUP('Schritt 4 - Priorisierung'!B70,'Schritt 2a Wärmeverbr. Kat. 1-4'!$C$10:$N$504,12,FALSE),"")</f>
        <v/>
      </c>
      <c r="F70" s="38" t="str">
        <f>IF(AND(B70&lt;&gt;"",'Schritt 2a Wärmeverbr. Kat. 1-4'!O75&lt;&gt;""),VLOOKUP(B70,'Schritt 2a Wärmeverbr. Kat. 1-4'!C75:O569,13,FALSE),"")</f>
        <v/>
      </c>
      <c r="G70" s="134" t="str">
        <f>IF(AND(B70&lt;&gt;"",'Schritt 2a Wärmeverbr. Kat. 1-4'!P75&lt;&gt;""),VLOOKUP(B70,'Schritt 2a Wärmeverbr. Kat. 1-4'!$C$10:$P$504,14,FALSE),"")</f>
        <v/>
      </c>
      <c r="H70" s="39" t="str">
        <f>IF(AND(B70&lt;&gt;"",'Schritt 2a Wärmeverbr. Kat. 1-4'!Q75&lt;&gt;""),VLOOKUP(B70,'Schritt 2a Wärmeverbr. Kat. 1-4'!$C$10:$Q$504,15,FALSE),"")</f>
        <v/>
      </c>
      <c r="I70" s="142" t="str">
        <f>IF(AND(B70&lt;&gt;"",'Schritt 2b Stromverbr. Kat. 1-4'!M75&lt;&gt;""),VLOOKUP(B70,'Schritt 2b Stromverbr. Kat. 1-4'!$B$10:$M$504,12,FALSE),"")</f>
        <v/>
      </c>
      <c r="J70" s="38" t="str">
        <f>IF(AND(B70&lt;&gt;"",'Schritt 2b Stromverbr. Kat. 1-4'!M75&lt;&gt;""),(1/SUM('Schritt 2b Stromverbr. Kat. 1-4'!$M$10:$M$504))*VLOOKUP(B70,'Schritt 2b Stromverbr. Kat. 1-4'!$B$10:$M$504,12,FALSE),"")</f>
        <v/>
      </c>
      <c r="K70" s="133" t="str">
        <f>IFERROR(IF(B70&lt;&gt;"",VLOOKUP(B70,'Schritt 2b Stromverbr. Kat. 1-4'!$B$10:$N$504,13,FALSE),""),"")</f>
        <v/>
      </c>
      <c r="L70" s="39" t="str">
        <f>IFERROR(IF(B70&lt;&gt;"",VLOOKUP(B70,'Schritt 2b Stromverbr. Kat. 1-4'!$B$10:$O$504,14,FALSE),""),"")</f>
        <v/>
      </c>
      <c r="M70" s="147"/>
      <c r="N70" s="61"/>
      <c r="O70" s="64"/>
      <c r="P70" s="113" t="str">
        <f t="shared" ref="P70:P133" si="2">IF(AND(N70&lt;&gt;"",O70&lt;&gt;""),IF(M70="","",M70/(O70-N70)*365),"")</f>
        <v/>
      </c>
      <c r="Q70" s="151" t="str">
        <f t="shared" ref="Q70:Q133" si="3">IFERROR(IF(P70="","",P70)/SUM($P$5:$P$501),"")</f>
        <v/>
      </c>
      <c r="R70" s="133" t="str">
        <f>IF(P70="","",((P70*1000)/IF(AND('Schritt 2a Wärmeverbr. Kat. 1-4'!D75&lt;&gt;"Bad - Freibad &lt; 1000 m2 Beckenfläche",'Schritt 2a Wärmeverbr. Kat. 1-4'!D75&lt;&gt;"Bad - Freibad 1000-2000 m2 Beckenfläche",'Schritt 2a Wärmeverbr. Kat. 1-4'!D75&lt;&gt;"Bad - Freibad &gt;2000 m2 Beckenfläche"),'Schritt 2a Wärmeverbr. Kat. 1-4'!F75,'Schritt 2a Wärmeverbr. Kat. 1-4'!G75)))</f>
        <v/>
      </c>
      <c r="S70" s="140" t="str">
        <f>IFERROR(IF(OR(R70="",'Schritt 2a Wärmeverbr. Kat. 1-4'!D75=""),"",R70/VLOOKUP('Schritt 2a Wärmeverbr. Kat. 1-4'!D75,Gebäudekat.!$C$6:$J$72,7,FALSE)-1),"k.A")</f>
        <v/>
      </c>
      <c r="T70" s="400" t="s">
        <v>138</v>
      </c>
      <c r="U70" t="str">
        <f>IFERROR(VLOOKUP(C70,Gebäudekat.!$C$6:$G$72,5,FALSE),"")</f>
        <v/>
      </c>
    </row>
    <row r="71" spans="1:21" x14ac:dyDescent="0.25">
      <c r="A71" s="23" t="str">
        <f>IF(B71="","",INDEX('Schritt 2a Wärmeverbr. Kat. 1-4'!$A76:$C$504,MATCH(B71,'Schritt 2a Wärmeverbr. Kat. 1-4'!$C76:$C$504,0),1))</f>
        <v/>
      </c>
      <c r="B71" s="40" t="str">
        <f>IF(AND('Schritt 2a Wärmeverbr. Kat. 1-4'!C76&lt;&gt;"",OR('Schritt 2a Wärmeverbr. Kat. 1-4'!R76=1,'Schritt 2a Wärmeverbr. Kat. 1-4'!R76=2,'Schritt 2a Wärmeverbr. Kat. 1-4'!R76&lt;&gt;4)),'Schritt 2a Wärmeverbr. Kat. 1-4'!C76,"")</f>
        <v/>
      </c>
      <c r="C71" s="24" t="str">
        <f>IF(B71="","",VLOOKUP(B71,'Schritt 2a Wärmeverbr. Kat. 1-4'!$C$10:$D$504,2,FALSE))</f>
        <v/>
      </c>
      <c r="D71" s="13" t="str">
        <f>IF(AND(B71&lt;&gt;"",'Schritt 2a Wärmeverbr. Kat. 1-4'!H76&lt;&gt;""),VLOOKUP('Schritt 4 - Priorisierung'!B71,'Schritt 2a Wärmeverbr. Kat. 1-4'!$C$10:$H$504,6,FALSE),"")</f>
        <v/>
      </c>
      <c r="E71" s="114" t="str">
        <f>IF(AND(B71&lt;&gt;"",'Schritt 2a Wärmeverbr. Kat. 1-4'!N76&lt;&gt;""),VLOOKUP('Schritt 4 - Priorisierung'!B71,'Schritt 2a Wärmeverbr. Kat. 1-4'!$C$10:$N$504,12,FALSE),"")</f>
        <v/>
      </c>
      <c r="F71" s="38" t="str">
        <f>IF(AND(B71&lt;&gt;"",'Schritt 2a Wärmeverbr. Kat. 1-4'!O76&lt;&gt;""),VLOOKUP(B71,'Schritt 2a Wärmeverbr. Kat. 1-4'!C76:O570,13,FALSE),"")</f>
        <v/>
      </c>
      <c r="G71" s="134" t="str">
        <f>IF(AND(B71&lt;&gt;"",'Schritt 2a Wärmeverbr. Kat. 1-4'!P76&lt;&gt;""),VLOOKUP(B71,'Schritt 2a Wärmeverbr. Kat. 1-4'!$C$10:$P$504,14,FALSE),"")</f>
        <v/>
      </c>
      <c r="H71" s="39" t="str">
        <f>IF(AND(B71&lt;&gt;"",'Schritt 2a Wärmeverbr. Kat. 1-4'!Q76&lt;&gt;""),VLOOKUP(B71,'Schritt 2a Wärmeverbr. Kat. 1-4'!$C$10:$Q$504,15,FALSE),"")</f>
        <v/>
      </c>
      <c r="I71" s="142" t="str">
        <f>IF(AND(B71&lt;&gt;"",'Schritt 2b Stromverbr. Kat. 1-4'!M76&lt;&gt;""),VLOOKUP(B71,'Schritt 2b Stromverbr. Kat. 1-4'!$B$10:$M$504,12,FALSE),"")</f>
        <v/>
      </c>
      <c r="J71" s="38" t="str">
        <f>IF(AND(B71&lt;&gt;"",'Schritt 2b Stromverbr. Kat. 1-4'!M76&lt;&gt;""),(1/SUM('Schritt 2b Stromverbr. Kat. 1-4'!$M$10:$M$504))*VLOOKUP(B71,'Schritt 2b Stromverbr. Kat. 1-4'!$B$10:$M$504,12,FALSE),"")</f>
        <v/>
      </c>
      <c r="K71" s="133" t="str">
        <f>IFERROR(IF(B71&lt;&gt;"",VLOOKUP(B71,'Schritt 2b Stromverbr. Kat. 1-4'!$B$10:$N$504,13,FALSE),""),"")</f>
        <v/>
      </c>
      <c r="L71" s="39" t="str">
        <f>IFERROR(IF(B71&lt;&gt;"",VLOOKUP(B71,'Schritt 2b Stromverbr. Kat. 1-4'!$B$10:$O$504,14,FALSE),""),"")</f>
        <v/>
      </c>
      <c r="M71" s="147"/>
      <c r="N71" s="61"/>
      <c r="O71" s="64"/>
      <c r="P71" s="113" t="str">
        <f t="shared" si="2"/>
        <v/>
      </c>
      <c r="Q71" s="151" t="str">
        <f t="shared" si="3"/>
        <v/>
      </c>
      <c r="R71" s="133" t="str">
        <f>IF(P71="","",((P71*1000)/IF(AND('Schritt 2a Wärmeverbr. Kat. 1-4'!D76&lt;&gt;"Bad - Freibad &lt; 1000 m2 Beckenfläche",'Schritt 2a Wärmeverbr. Kat. 1-4'!D76&lt;&gt;"Bad - Freibad 1000-2000 m2 Beckenfläche",'Schritt 2a Wärmeverbr. Kat. 1-4'!D76&lt;&gt;"Bad - Freibad &gt;2000 m2 Beckenfläche"),'Schritt 2a Wärmeverbr. Kat. 1-4'!F76,'Schritt 2a Wärmeverbr. Kat. 1-4'!G76)))</f>
        <v/>
      </c>
      <c r="S71" s="140" t="str">
        <f>IFERROR(IF(OR(R71="",'Schritt 2a Wärmeverbr. Kat. 1-4'!D76=""),"",R71/VLOOKUP('Schritt 2a Wärmeverbr. Kat. 1-4'!D76,Gebäudekat.!$C$6:$J$72,7,FALSE)-1),"k.A")</f>
        <v/>
      </c>
      <c r="T71" s="400" t="s">
        <v>138</v>
      </c>
      <c r="U71" t="str">
        <f>IFERROR(VLOOKUP(C71,Gebäudekat.!$C$6:$G$72,5,FALSE),"")</f>
        <v/>
      </c>
    </row>
    <row r="72" spans="1:21" x14ac:dyDescent="0.25">
      <c r="A72" s="23" t="str">
        <f>IF(B72="","",INDEX('Schritt 2a Wärmeverbr. Kat. 1-4'!$A77:$C$504,MATCH(B72,'Schritt 2a Wärmeverbr. Kat. 1-4'!$C77:$C$504,0),1))</f>
        <v/>
      </c>
      <c r="B72" s="40" t="str">
        <f>IF(AND('Schritt 2a Wärmeverbr. Kat. 1-4'!C77&lt;&gt;"",OR('Schritt 2a Wärmeverbr. Kat. 1-4'!R77=1,'Schritt 2a Wärmeverbr. Kat. 1-4'!R77=2,'Schritt 2a Wärmeverbr. Kat. 1-4'!R77&lt;&gt;4)),'Schritt 2a Wärmeverbr. Kat. 1-4'!C77,"")</f>
        <v/>
      </c>
      <c r="C72" s="24" t="str">
        <f>IF(B72="","",VLOOKUP(B72,'Schritt 2a Wärmeverbr. Kat. 1-4'!$C$10:$D$504,2,FALSE))</f>
        <v/>
      </c>
      <c r="D72" s="13" t="str">
        <f>IF(AND(B72&lt;&gt;"",'Schritt 2a Wärmeverbr. Kat. 1-4'!H77&lt;&gt;""),VLOOKUP('Schritt 4 - Priorisierung'!B72,'Schritt 2a Wärmeverbr. Kat. 1-4'!$C$10:$H$504,6,FALSE),"")</f>
        <v/>
      </c>
      <c r="E72" s="114" t="str">
        <f>IF(AND(B72&lt;&gt;"",'Schritt 2a Wärmeverbr. Kat. 1-4'!N77&lt;&gt;""),VLOOKUP('Schritt 4 - Priorisierung'!B72,'Schritt 2a Wärmeverbr. Kat. 1-4'!$C$10:$N$504,12,FALSE),"")</f>
        <v/>
      </c>
      <c r="F72" s="38" t="str">
        <f>IF(AND(B72&lt;&gt;"",'Schritt 2a Wärmeverbr. Kat. 1-4'!O77&lt;&gt;""),VLOOKUP(B72,'Schritt 2a Wärmeverbr. Kat. 1-4'!C77:O571,13,FALSE),"")</f>
        <v/>
      </c>
      <c r="G72" s="134" t="str">
        <f>IF(AND(B72&lt;&gt;"",'Schritt 2a Wärmeverbr. Kat. 1-4'!P77&lt;&gt;""),VLOOKUP(B72,'Schritt 2a Wärmeverbr. Kat. 1-4'!$C$10:$P$504,14,FALSE),"")</f>
        <v/>
      </c>
      <c r="H72" s="39" t="str">
        <f>IF(AND(B72&lt;&gt;"",'Schritt 2a Wärmeverbr. Kat. 1-4'!Q77&lt;&gt;""),VLOOKUP(B72,'Schritt 2a Wärmeverbr. Kat. 1-4'!$C$10:$Q$504,15,FALSE),"")</f>
        <v/>
      </c>
      <c r="I72" s="142" t="str">
        <f>IF(AND(B72&lt;&gt;"",'Schritt 2b Stromverbr. Kat. 1-4'!M77&lt;&gt;""),VLOOKUP(B72,'Schritt 2b Stromverbr. Kat. 1-4'!$B$10:$M$504,12,FALSE),"")</f>
        <v/>
      </c>
      <c r="J72" s="38" t="str">
        <f>IF(AND(B72&lt;&gt;"",'Schritt 2b Stromverbr. Kat. 1-4'!M77&lt;&gt;""),(1/SUM('Schritt 2b Stromverbr. Kat. 1-4'!$M$10:$M$504))*VLOOKUP(B72,'Schritt 2b Stromverbr. Kat. 1-4'!$B$10:$M$504,12,FALSE),"")</f>
        <v/>
      </c>
      <c r="K72" s="133" t="str">
        <f>IFERROR(IF(B72&lt;&gt;"",VLOOKUP(B72,'Schritt 2b Stromverbr. Kat. 1-4'!$B$10:$N$504,13,FALSE),""),"")</f>
        <v/>
      </c>
      <c r="L72" s="39" t="str">
        <f>IFERROR(IF(B72&lt;&gt;"",VLOOKUP(B72,'Schritt 2b Stromverbr. Kat. 1-4'!$B$10:$O$504,14,FALSE),""),"")</f>
        <v/>
      </c>
      <c r="M72" s="147"/>
      <c r="N72" s="61"/>
      <c r="O72" s="64"/>
      <c r="P72" s="113" t="str">
        <f t="shared" si="2"/>
        <v/>
      </c>
      <c r="Q72" s="151" t="str">
        <f t="shared" si="3"/>
        <v/>
      </c>
      <c r="R72" s="133" t="str">
        <f>IF(P72="","",((P72*1000)/IF(AND('Schritt 2a Wärmeverbr. Kat. 1-4'!D77&lt;&gt;"Bad - Freibad &lt; 1000 m2 Beckenfläche",'Schritt 2a Wärmeverbr. Kat. 1-4'!D77&lt;&gt;"Bad - Freibad 1000-2000 m2 Beckenfläche",'Schritt 2a Wärmeverbr. Kat. 1-4'!D77&lt;&gt;"Bad - Freibad &gt;2000 m2 Beckenfläche"),'Schritt 2a Wärmeverbr. Kat. 1-4'!F77,'Schritt 2a Wärmeverbr. Kat. 1-4'!G77)))</f>
        <v/>
      </c>
      <c r="S72" s="140" t="str">
        <f>IFERROR(IF(OR(R72="",'Schritt 2a Wärmeverbr. Kat. 1-4'!D77=""),"",R72/VLOOKUP('Schritt 2a Wärmeverbr. Kat. 1-4'!D77,Gebäudekat.!$C$6:$J$72,7,FALSE)-1),"k.A")</f>
        <v/>
      </c>
      <c r="T72" s="400" t="s">
        <v>138</v>
      </c>
      <c r="U72" t="str">
        <f>IFERROR(VLOOKUP(C72,Gebäudekat.!$C$6:$G$72,5,FALSE),"")</f>
        <v/>
      </c>
    </row>
    <row r="73" spans="1:21" x14ac:dyDescent="0.25">
      <c r="A73" s="23" t="str">
        <f>IF(B73="","",INDEX('Schritt 2a Wärmeverbr. Kat. 1-4'!$A78:$C$504,MATCH(B73,'Schritt 2a Wärmeverbr. Kat. 1-4'!$C78:$C$504,0),1))</f>
        <v/>
      </c>
      <c r="B73" s="40" t="str">
        <f>IF(AND('Schritt 2a Wärmeverbr. Kat. 1-4'!C78&lt;&gt;"",OR('Schritt 2a Wärmeverbr. Kat. 1-4'!R78=1,'Schritt 2a Wärmeverbr. Kat. 1-4'!R78=2,'Schritt 2a Wärmeverbr. Kat. 1-4'!R78&lt;&gt;4)),'Schritt 2a Wärmeverbr. Kat. 1-4'!C78,"")</f>
        <v/>
      </c>
      <c r="C73" s="24" t="str">
        <f>IF(B73="","",VLOOKUP(B73,'Schritt 2a Wärmeverbr. Kat. 1-4'!$C$10:$D$504,2,FALSE))</f>
        <v/>
      </c>
      <c r="D73" s="13" t="str">
        <f>IF(AND(B73&lt;&gt;"",'Schritt 2a Wärmeverbr. Kat. 1-4'!H78&lt;&gt;""),VLOOKUP('Schritt 4 - Priorisierung'!B73,'Schritt 2a Wärmeverbr. Kat. 1-4'!$C$10:$H$504,6,FALSE),"")</f>
        <v/>
      </c>
      <c r="E73" s="114" t="str">
        <f>IF(AND(B73&lt;&gt;"",'Schritt 2a Wärmeverbr. Kat. 1-4'!N78&lt;&gt;""),VLOOKUP('Schritt 4 - Priorisierung'!B73,'Schritt 2a Wärmeverbr. Kat. 1-4'!$C$10:$N$504,12,FALSE),"")</f>
        <v/>
      </c>
      <c r="F73" s="38" t="str">
        <f>IF(AND(B73&lt;&gt;"",'Schritt 2a Wärmeverbr. Kat. 1-4'!O78&lt;&gt;""),VLOOKUP(B73,'Schritt 2a Wärmeverbr. Kat. 1-4'!C78:O572,13,FALSE),"")</f>
        <v/>
      </c>
      <c r="G73" s="134" t="str">
        <f>IF(AND(B73&lt;&gt;"",'Schritt 2a Wärmeverbr. Kat. 1-4'!P78&lt;&gt;""),VLOOKUP(B73,'Schritt 2a Wärmeverbr. Kat. 1-4'!$C$10:$P$504,14,FALSE),"")</f>
        <v/>
      </c>
      <c r="H73" s="39" t="str">
        <f>IF(AND(B73&lt;&gt;"",'Schritt 2a Wärmeverbr. Kat. 1-4'!Q78&lt;&gt;""),VLOOKUP(B73,'Schritt 2a Wärmeverbr. Kat. 1-4'!$C$10:$Q$504,15,FALSE),"")</f>
        <v/>
      </c>
      <c r="I73" s="142" t="str">
        <f>IF(AND(B73&lt;&gt;"",'Schritt 2b Stromverbr. Kat. 1-4'!M78&lt;&gt;""),VLOOKUP(B73,'Schritt 2b Stromverbr. Kat. 1-4'!$B$10:$M$504,12,FALSE),"")</f>
        <v/>
      </c>
      <c r="J73" s="38" t="str">
        <f>IF(AND(B73&lt;&gt;"",'Schritt 2b Stromverbr. Kat. 1-4'!M78&lt;&gt;""),(1/SUM('Schritt 2b Stromverbr. Kat. 1-4'!$M$10:$M$504))*VLOOKUP(B73,'Schritt 2b Stromverbr. Kat. 1-4'!$B$10:$M$504,12,FALSE),"")</f>
        <v/>
      </c>
      <c r="K73" s="133" t="str">
        <f>IFERROR(IF(B73&lt;&gt;"",VLOOKUP(B73,'Schritt 2b Stromverbr. Kat. 1-4'!$B$10:$N$504,13,FALSE),""),"")</f>
        <v/>
      </c>
      <c r="L73" s="39" t="str">
        <f>IFERROR(IF(B73&lt;&gt;"",VLOOKUP(B73,'Schritt 2b Stromverbr. Kat. 1-4'!$B$10:$O$504,14,FALSE),""),"")</f>
        <v/>
      </c>
      <c r="M73" s="147"/>
      <c r="N73" s="61"/>
      <c r="O73" s="64"/>
      <c r="P73" s="113" t="str">
        <f t="shared" si="2"/>
        <v/>
      </c>
      <c r="Q73" s="151" t="str">
        <f t="shared" si="3"/>
        <v/>
      </c>
      <c r="R73" s="133" t="str">
        <f>IF(P73="","",((P73*1000)/IF(AND('Schritt 2a Wärmeverbr. Kat. 1-4'!D78&lt;&gt;"Bad - Freibad &lt; 1000 m2 Beckenfläche",'Schritt 2a Wärmeverbr. Kat. 1-4'!D78&lt;&gt;"Bad - Freibad 1000-2000 m2 Beckenfläche",'Schritt 2a Wärmeverbr. Kat. 1-4'!D78&lt;&gt;"Bad - Freibad &gt;2000 m2 Beckenfläche"),'Schritt 2a Wärmeverbr. Kat. 1-4'!F78,'Schritt 2a Wärmeverbr. Kat. 1-4'!G78)))</f>
        <v/>
      </c>
      <c r="S73" s="140" t="str">
        <f>IFERROR(IF(OR(R73="",'Schritt 2a Wärmeverbr. Kat. 1-4'!D78=""),"",R73/VLOOKUP('Schritt 2a Wärmeverbr. Kat. 1-4'!D78,Gebäudekat.!$C$6:$J$72,7,FALSE)-1),"k.A")</f>
        <v/>
      </c>
      <c r="T73" s="400" t="s">
        <v>138</v>
      </c>
      <c r="U73" t="str">
        <f>IFERROR(VLOOKUP(C73,Gebäudekat.!$C$6:$G$72,5,FALSE),"")</f>
        <v/>
      </c>
    </row>
    <row r="74" spans="1:21" x14ac:dyDescent="0.25">
      <c r="A74" s="23" t="str">
        <f>IF(B74="","",INDEX('Schritt 2a Wärmeverbr. Kat. 1-4'!$A79:$C$504,MATCH(B74,'Schritt 2a Wärmeverbr. Kat. 1-4'!$C79:$C$504,0),1))</f>
        <v/>
      </c>
      <c r="B74" s="40" t="str">
        <f>IF(AND('Schritt 2a Wärmeverbr. Kat. 1-4'!C79&lt;&gt;"",OR('Schritt 2a Wärmeverbr. Kat. 1-4'!R79=1,'Schritt 2a Wärmeverbr. Kat. 1-4'!R79=2,'Schritt 2a Wärmeverbr. Kat. 1-4'!R79&lt;&gt;4)),'Schritt 2a Wärmeverbr. Kat. 1-4'!C79,"")</f>
        <v/>
      </c>
      <c r="C74" s="24" t="str">
        <f>IF(B74="","",VLOOKUP(B74,'Schritt 2a Wärmeverbr. Kat. 1-4'!$C$10:$D$504,2,FALSE))</f>
        <v/>
      </c>
      <c r="D74" s="13" t="str">
        <f>IF(AND(B74&lt;&gt;"",'Schritt 2a Wärmeverbr. Kat. 1-4'!H79&lt;&gt;""),VLOOKUP('Schritt 4 - Priorisierung'!B74,'Schritt 2a Wärmeverbr. Kat. 1-4'!$C$10:$H$504,6,FALSE),"")</f>
        <v/>
      </c>
      <c r="E74" s="114" t="str">
        <f>IF(AND(B74&lt;&gt;"",'Schritt 2a Wärmeverbr. Kat. 1-4'!N79&lt;&gt;""),VLOOKUP('Schritt 4 - Priorisierung'!B74,'Schritt 2a Wärmeverbr. Kat. 1-4'!$C$10:$N$504,12,FALSE),"")</f>
        <v/>
      </c>
      <c r="F74" s="38" t="str">
        <f>IF(AND(B74&lt;&gt;"",'Schritt 2a Wärmeverbr. Kat. 1-4'!O79&lt;&gt;""),VLOOKUP(B74,'Schritt 2a Wärmeverbr. Kat. 1-4'!C79:O573,13,FALSE),"")</f>
        <v/>
      </c>
      <c r="G74" s="134" t="str">
        <f>IF(AND(B74&lt;&gt;"",'Schritt 2a Wärmeverbr. Kat. 1-4'!P79&lt;&gt;""),VLOOKUP(B74,'Schritt 2a Wärmeverbr. Kat. 1-4'!$C$10:$P$504,14,FALSE),"")</f>
        <v/>
      </c>
      <c r="H74" s="39" t="str">
        <f>IF(AND(B74&lt;&gt;"",'Schritt 2a Wärmeverbr. Kat. 1-4'!Q79&lt;&gt;""),VLOOKUP(B74,'Schritt 2a Wärmeverbr. Kat. 1-4'!$C$10:$Q$504,15,FALSE),"")</f>
        <v/>
      </c>
      <c r="I74" s="142" t="str">
        <f>IF(AND(B74&lt;&gt;"",'Schritt 2b Stromverbr. Kat. 1-4'!M79&lt;&gt;""),VLOOKUP(B74,'Schritt 2b Stromverbr. Kat. 1-4'!$B$10:$M$504,12,FALSE),"")</f>
        <v/>
      </c>
      <c r="J74" s="38" t="str">
        <f>IF(AND(B74&lt;&gt;"",'Schritt 2b Stromverbr. Kat. 1-4'!M79&lt;&gt;""),(1/SUM('Schritt 2b Stromverbr. Kat. 1-4'!$M$10:$M$504))*VLOOKUP(B74,'Schritt 2b Stromverbr. Kat. 1-4'!$B$10:$M$504,12,FALSE),"")</f>
        <v/>
      </c>
      <c r="K74" s="133" t="str">
        <f>IFERROR(IF(B74&lt;&gt;"",VLOOKUP(B74,'Schritt 2b Stromverbr. Kat. 1-4'!$B$10:$N$504,13,FALSE),""),"")</f>
        <v/>
      </c>
      <c r="L74" s="39" t="str">
        <f>IFERROR(IF(B74&lt;&gt;"",VLOOKUP(B74,'Schritt 2b Stromverbr. Kat. 1-4'!$B$10:$O$504,14,FALSE),""),"")</f>
        <v/>
      </c>
      <c r="M74" s="147"/>
      <c r="N74" s="61"/>
      <c r="O74" s="64"/>
      <c r="P74" s="113" t="str">
        <f t="shared" si="2"/>
        <v/>
      </c>
      <c r="Q74" s="151" t="str">
        <f t="shared" si="3"/>
        <v/>
      </c>
      <c r="R74" s="133" t="str">
        <f>IF(P74="","",((P74*1000)/IF(AND('Schritt 2a Wärmeverbr. Kat. 1-4'!D79&lt;&gt;"Bad - Freibad &lt; 1000 m2 Beckenfläche",'Schritt 2a Wärmeverbr. Kat. 1-4'!D79&lt;&gt;"Bad - Freibad 1000-2000 m2 Beckenfläche",'Schritt 2a Wärmeverbr. Kat. 1-4'!D79&lt;&gt;"Bad - Freibad &gt;2000 m2 Beckenfläche"),'Schritt 2a Wärmeverbr. Kat. 1-4'!F79,'Schritt 2a Wärmeverbr. Kat. 1-4'!G79)))</f>
        <v/>
      </c>
      <c r="S74" s="140" t="str">
        <f>IFERROR(IF(OR(R74="",'Schritt 2a Wärmeverbr. Kat. 1-4'!D79=""),"",R74/VLOOKUP('Schritt 2a Wärmeverbr. Kat. 1-4'!D79,Gebäudekat.!$C$6:$J$72,7,FALSE)-1),"k.A")</f>
        <v/>
      </c>
      <c r="T74" s="400" t="s">
        <v>138</v>
      </c>
      <c r="U74" t="str">
        <f>IFERROR(VLOOKUP(C74,Gebäudekat.!$C$6:$G$72,5,FALSE),"")</f>
        <v/>
      </c>
    </row>
    <row r="75" spans="1:21" x14ac:dyDescent="0.25">
      <c r="A75" s="23" t="str">
        <f>IF(B75="","",INDEX('Schritt 2a Wärmeverbr. Kat. 1-4'!$A80:$C$504,MATCH(B75,'Schritt 2a Wärmeverbr. Kat. 1-4'!$C80:$C$504,0),1))</f>
        <v/>
      </c>
      <c r="B75" s="40" t="str">
        <f>IF(AND('Schritt 2a Wärmeverbr. Kat. 1-4'!C80&lt;&gt;"",OR('Schritt 2a Wärmeverbr. Kat. 1-4'!R80=1,'Schritt 2a Wärmeverbr. Kat. 1-4'!R80=2,'Schritt 2a Wärmeverbr. Kat. 1-4'!R80&lt;&gt;4)),'Schritt 2a Wärmeverbr. Kat. 1-4'!C80,"")</f>
        <v/>
      </c>
      <c r="C75" s="24" t="str">
        <f>IF(B75="","",VLOOKUP(B75,'Schritt 2a Wärmeverbr. Kat. 1-4'!$C$10:$D$504,2,FALSE))</f>
        <v/>
      </c>
      <c r="D75" s="13" t="str">
        <f>IF(AND(B75&lt;&gt;"",'Schritt 2a Wärmeverbr. Kat. 1-4'!H80&lt;&gt;""),VLOOKUP('Schritt 4 - Priorisierung'!B75,'Schritt 2a Wärmeverbr. Kat. 1-4'!$C$10:$H$504,6,FALSE),"")</f>
        <v/>
      </c>
      <c r="E75" s="114" t="str">
        <f>IF(AND(B75&lt;&gt;"",'Schritt 2a Wärmeverbr. Kat. 1-4'!N80&lt;&gt;""),VLOOKUP('Schritt 4 - Priorisierung'!B75,'Schritt 2a Wärmeverbr. Kat. 1-4'!$C$10:$N$504,12,FALSE),"")</f>
        <v/>
      </c>
      <c r="F75" s="38" t="str">
        <f>IF(AND(B75&lt;&gt;"",'Schritt 2a Wärmeverbr. Kat. 1-4'!O80&lt;&gt;""),VLOOKUP(B75,'Schritt 2a Wärmeverbr. Kat. 1-4'!C80:O574,13,FALSE),"")</f>
        <v/>
      </c>
      <c r="G75" s="134" t="str">
        <f>IF(AND(B75&lt;&gt;"",'Schritt 2a Wärmeverbr. Kat. 1-4'!P80&lt;&gt;""),VLOOKUP(B75,'Schritt 2a Wärmeverbr. Kat. 1-4'!$C$10:$P$504,14,FALSE),"")</f>
        <v/>
      </c>
      <c r="H75" s="39" t="str">
        <f>IF(AND(B75&lt;&gt;"",'Schritt 2a Wärmeverbr. Kat. 1-4'!Q80&lt;&gt;""),VLOOKUP(B75,'Schritt 2a Wärmeverbr. Kat. 1-4'!$C$10:$Q$504,15,FALSE),"")</f>
        <v/>
      </c>
      <c r="I75" s="142" t="str">
        <f>IF(AND(B75&lt;&gt;"",'Schritt 2b Stromverbr. Kat. 1-4'!M80&lt;&gt;""),VLOOKUP(B75,'Schritt 2b Stromverbr. Kat. 1-4'!$B$10:$M$504,12,FALSE),"")</f>
        <v/>
      </c>
      <c r="J75" s="38" t="str">
        <f>IF(AND(B75&lt;&gt;"",'Schritt 2b Stromverbr. Kat. 1-4'!M80&lt;&gt;""),(1/SUM('Schritt 2b Stromverbr. Kat. 1-4'!$M$10:$M$504))*VLOOKUP(B75,'Schritt 2b Stromverbr. Kat. 1-4'!$B$10:$M$504,12,FALSE),"")</f>
        <v/>
      </c>
      <c r="K75" s="133" t="str">
        <f>IFERROR(IF(B75&lt;&gt;"",VLOOKUP(B75,'Schritt 2b Stromverbr. Kat. 1-4'!$B$10:$N$504,13,FALSE),""),"")</f>
        <v/>
      </c>
      <c r="L75" s="39" t="str">
        <f>IFERROR(IF(B75&lt;&gt;"",VLOOKUP(B75,'Schritt 2b Stromverbr. Kat. 1-4'!$B$10:$O$504,14,FALSE),""),"")</f>
        <v/>
      </c>
      <c r="M75" s="147"/>
      <c r="N75" s="61"/>
      <c r="O75" s="64"/>
      <c r="P75" s="113" t="str">
        <f t="shared" si="2"/>
        <v/>
      </c>
      <c r="Q75" s="151" t="str">
        <f t="shared" si="3"/>
        <v/>
      </c>
      <c r="R75" s="133" t="str">
        <f>IF(P75="","",((P75*1000)/IF(AND('Schritt 2a Wärmeverbr. Kat. 1-4'!D80&lt;&gt;"Bad - Freibad &lt; 1000 m2 Beckenfläche",'Schritt 2a Wärmeverbr. Kat. 1-4'!D80&lt;&gt;"Bad - Freibad 1000-2000 m2 Beckenfläche",'Schritt 2a Wärmeverbr. Kat. 1-4'!D80&lt;&gt;"Bad - Freibad &gt;2000 m2 Beckenfläche"),'Schritt 2a Wärmeverbr. Kat. 1-4'!F80,'Schritt 2a Wärmeverbr. Kat. 1-4'!G80)))</f>
        <v/>
      </c>
      <c r="S75" s="140" t="str">
        <f>IFERROR(IF(OR(R75="",'Schritt 2a Wärmeverbr. Kat. 1-4'!D80=""),"",R75/VLOOKUP('Schritt 2a Wärmeverbr. Kat. 1-4'!D80,Gebäudekat.!$C$6:$J$72,7,FALSE)-1),"k.A")</f>
        <v/>
      </c>
      <c r="T75" s="400" t="s">
        <v>138</v>
      </c>
      <c r="U75" t="str">
        <f>IFERROR(VLOOKUP(C75,Gebäudekat.!$C$6:$G$72,5,FALSE),"")</f>
        <v/>
      </c>
    </row>
    <row r="76" spans="1:21" x14ac:dyDescent="0.25">
      <c r="A76" s="23" t="str">
        <f>IF(B76="","",INDEX('Schritt 2a Wärmeverbr. Kat. 1-4'!$A81:$C$504,MATCH(B76,'Schritt 2a Wärmeverbr. Kat. 1-4'!$C81:$C$504,0),1))</f>
        <v/>
      </c>
      <c r="B76" s="40" t="str">
        <f>IF(AND('Schritt 2a Wärmeverbr. Kat. 1-4'!C81&lt;&gt;"",OR('Schritt 2a Wärmeverbr. Kat. 1-4'!R81=1,'Schritt 2a Wärmeverbr. Kat. 1-4'!R81=2,'Schritt 2a Wärmeverbr. Kat. 1-4'!R81&lt;&gt;4)),'Schritt 2a Wärmeverbr. Kat. 1-4'!C81,"")</f>
        <v/>
      </c>
      <c r="C76" s="24" t="str">
        <f>IF(B76="","",VLOOKUP(B76,'Schritt 2a Wärmeverbr. Kat. 1-4'!$C$10:$D$504,2,FALSE))</f>
        <v/>
      </c>
      <c r="D76" s="13" t="str">
        <f>IF(AND(B76&lt;&gt;"",'Schritt 2a Wärmeverbr. Kat. 1-4'!H81&lt;&gt;""),VLOOKUP('Schritt 4 - Priorisierung'!B76,'Schritt 2a Wärmeverbr. Kat. 1-4'!$C$10:$H$504,6,FALSE),"")</f>
        <v/>
      </c>
      <c r="E76" s="114" t="str">
        <f>IF(AND(B76&lt;&gt;"",'Schritt 2a Wärmeverbr. Kat. 1-4'!N81&lt;&gt;""),VLOOKUP('Schritt 4 - Priorisierung'!B76,'Schritt 2a Wärmeverbr. Kat. 1-4'!$C$10:$N$504,12,FALSE),"")</f>
        <v/>
      </c>
      <c r="F76" s="38" t="str">
        <f>IF(AND(B76&lt;&gt;"",'Schritt 2a Wärmeverbr. Kat. 1-4'!O81&lt;&gt;""),VLOOKUP(B76,'Schritt 2a Wärmeverbr. Kat. 1-4'!C81:O575,13,FALSE),"")</f>
        <v/>
      </c>
      <c r="G76" s="134" t="str">
        <f>IF(AND(B76&lt;&gt;"",'Schritt 2a Wärmeverbr. Kat. 1-4'!P81&lt;&gt;""),VLOOKUP(B76,'Schritt 2a Wärmeverbr. Kat. 1-4'!$C$10:$P$504,14,FALSE),"")</f>
        <v/>
      </c>
      <c r="H76" s="39" t="str">
        <f>IF(AND(B76&lt;&gt;"",'Schritt 2a Wärmeverbr. Kat. 1-4'!Q81&lt;&gt;""),VLOOKUP(B76,'Schritt 2a Wärmeverbr. Kat. 1-4'!$C$10:$Q$504,15,FALSE),"")</f>
        <v/>
      </c>
      <c r="I76" s="142" t="str">
        <f>IF(AND(B76&lt;&gt;"",'Schritt 2b Stromverbr. Kat. 1-4'!M81&lt;&gt;""),VLOOKUP(B76,'Schritt 2b Stromverbr. Kat. 1-4'!$B$10:$M$504,12,FALSE),"")</f>
        <v/>
      </c>
      <c r="J76" s="38" t="str">
        <f>IF(AND(B76&lt;&gt;"",'Schritt 2b Stromverbr. Kat. 1-4'!M81&lt;&gt;""),(1/SUM('Schritt 2b Stromverbr. Kat. 1-4'!$M$10:$M$504))*VLOOKUP(B76,'Schritt 2b Stromverbr. Kat. 1-4'!$B$10:$M$504,12,FALSE),"")</f>
        <v/>
      </c>
      <c r="K76" s="133" t="str">
        <f>IFERROR(IF(B76&lt;&gt;"",VLOOKUP(B76,'Schritt 2b Stromverbr. Kat. 1-4'!$B$10:$N$504,13,FALSE),""),"")</f>
        <v/>
      </c>
      <c r="L76" s="39" t="str">
        <f>IFERROR(IF(B76&lt;&gt;"",VLOOKUP(B76,'Schritt 2b Stromverbr. Kat. 1-4'!$B$10:$O$504,14,FALSE),""),"")</f>
        <v/>
      </c>
      <c r="M76" s="147"/>
      <c r="N76" s="61"/>
      <c r="O76" s="64"/>
      <c r="P76" s="113" t="str">
        <f t="shared" si="2"/>
        <v/>
      </c>
      <c r="Q76" s="151" t="str">
        <f t="shared" si="3"/>
        <v/>
      </c>
      <c r="R76" s="133" t="str">
        <f>IF(P76="","",((P76*1000)/IF(AND('Schritt 2a Wärmeverbr. Kat. 1-4'!D81&lt;&gt;"Bad - Freibad &lt; 1000 m2 Beckenfläche",'Schritt 2a Wärmeverbr. Kat. 1-4'!D81&lt;&gt;"Bad - Freibad 1000-2000 m2 Beckenfläche",'Schritt 2a Wärmeverbr. Kat. 1-4'!D81&lt;&gt;"Bad - Freibad &gt;2000 m2 Beckenfläche"),'Schritt 2a Wärmeverbr. Kat. 1-4'!F81,'Schritt 2a Wärmeverbr. Kat. 1-4'!G81)))</f>
        <v/>
      </c>
      <c r="S76" s="140" t="str">
        <f>IFERROR(IF(OR(R76="",'Schritt 2a Wärmeverbr. Kat. 1-4'!D81=""),"",R76/VLOOKUP('Schritt 2a Wärmeverbr. Kat. 1-4'!D81,Gebäudekat.!$C$6:$J$72,7,FALSE)-1),"k.A")</f>
        <v/>
      </c>
      <c r="T76" s="400" t="s">
        <v>138</v>
      </c>
      <c r="U76" t="str">
        <f>IFERROR(VLOOKUP(C76,Gebäudekat.!$C$6:$G$72,5,FALSE),"")</f>
        <v/>
      </c>
    </row>
    <row r="77" spans="1:21" x14ac:dyDescent="0.25">
      <c r="A77" s="23" t="str">
        <f>IF(B77="","",INDEX('Schritt 2a Wärmeverbr. Kat. 1-4'!$A82:$C$504,MATCH(B77,'Schritt 2a Wärmeverbr. Kat. 1-4'!$C82:$C$504,0),1))</f>
        <v/>
      </c>
      <c r="B77" s="40" t="str">
        <f>IF(AND('Schritt 2a Wärmeverbr. Kat. 1-4'!C82&lt;&gt;"",OR('Schritt 2a Wärmeverbr. Kat. 1-4'!R82=1,'Schritt 2a Wärmeverbr. Kat. 1-4'!R82=2,'Schritt 2a Wärmeverbr. Kat. 1-4'!R82&lt;&gt;4)),'Schritt 2a Wärmeverbr. Kat. 1-4'!C82,"")</f>
        <v/>
      </c>
      <c r="C77" s="24" t="str">
        <f>IF(B77="","",VLOOKUP(B77,'Schritt 2a Wärmeverbr. Kat. 1-4'!$C$10:$D$504,2,FALSE))</f>
        <v/>
      </c>
      <c r="D77" s="13" t="str">
        <f>IF(AND(B77&lt;&gt;"",'Schritt 2a Wärmeverbr. Kat. 1-4'!H82&lt;&gt;""),VLOOKUP('Schritt 4 - Priorisierung'!B77,'Schritt 2a Wärmeverbr. Kat. 1-4'!$C$10:$H$504,6,FALSE),"")</f>
        <v/>
      </c>
      <c r="E77" s="114" t="str">
        <f>IF(AND(B77&lt;&gt;"",'Schritt 2a Wärmeverbr. Kat. 1-4'!N82&lt;&gt;""),VLOOKUP('Schritt 4 - Priorisierung'!B77,'Schritt 2a Wärmeverbr. Kat. 1-4'!$C$10:$N$504,12,FALSE),"")</f>
        <v/>
      </c>
      <c r="F77" s="38" t="str">
        <f>IF(AND(B77&lt;&gt;"",'Schritt 2a Wärmeverbr. Kat. 1-4'!O82&lt;&gt;""),VLOOKUP(B77,'Schritt 2a Wärmeverbr. Kat. 1-4'!C82:O576,13,FALSE),"")</f>
        <v/>
      </c>
      <c r="G77" s="134" t="str">
        <f>IF(AND(B77&lt;&gt;"",'Schritt 2a Wärmeverbr. Kat. 1-4'!P82&lt;&gt;""),VLOOKUP(B77,'Schritt 2a Wärmeverbr. Kat. 1-4'!$C$10:$P$504,14,FALSE),"")</f>
        <v/>
      </c>
      <c r="H77" s="39" t="str">
        <f>IF(AND(B77&lt;&gt;"",'Schritt 2a Wärmeverbr. Kat. 1-4'!Q82&lt;&gt;""),VLOOKUP(B77,'Schritt 2a Wärmeverbr. Kat. 1-4'!$C$10:$Q$504,15,FALSE),"")</f>
        <v/>
      </c>
      <c r="I77" s="142" t="str">
        <f>IF(AND(B77&lt;&gt;"",'Schritt 2b Stromverbr. Kat. 1-4'!M82&lt;&gt;""),VLOOKUP(B77,'Schritt 2b Stromverbr. Kat. 1-4'!$B$10:$M$504,12,FALSE),"")</f>
        <v/>
      </c>
      <c r="J77" s="38" t="str">
        <f>IF(AND(B77&lt;&gt;"",'Schritt 2b Stromverbr. Kat. 1-4'!M82&lt;&gt;""),(1/SUM('Schritt 2b Stromverbr. Kat. 1-4'!$M$10:$M$504))*VLOOKUP(B77,'Schritt 2b Stromverbr. Kat. 1-4'!$B$10:$M$504,12,FALSE),"")</f>
        <v/>
      </c>
      <c r="K77" s="133" t="str">
        <f>IFERROR(IF(B77&lt;&gt;"",VLOOKUP(B77,'Schritt 2b Stromverbr. Kat. 1-4'!$B$10:$N$504,13,FALSE),""),"")</f>
        <v/>
      </c>
      <c r="L77" s="39" t="str">
        <f>IFERROR(IF(B77&lt;&gt;"",VLOOKUP(B77,'Schritt 2b Stromverbr. Kat. 1-4'!$B$10:$O$504,14,FALSE),""),"")</f>
        <v/>
      </c>
      <c r="M77" s="147"/>
      <c r="N77" s="61"/>
      <c r="O77" s="64"/>
      <c r="P77" s="113" t="str">
        <f t="shared" si="2"/>
        <v/>
      </c>
      <c r="Q77" s="151" t="str">
        <f t="shared" si="3"/>
        <v/>
      </c>
      <c r="R77" s="133" t="str">
        <f>IF(P77="","",((P77*1000)/IF(AND('Schritt 2a Wärmeverbr. Kat. 1-4'!D82&lt;&gt;"Bad - Freibad &lt; 1000 m2 Beckenfläche",'Schritt 2a Wärmeverbr. Kat. 1-4'!D82&lt;&gt;"Bad - Freibad 1000-2000 m2 Beckenfläche",'Schritt 2a Wärmeverbr. Kat. 1-4'!D82&lt;&gt;"Bad - Freibad &gt;2000 m2 Beckenfläche"),'Schritt 2a Wärmeverbr. Kat. 1-4'!F82,'Schritt 2a Wärmeverbr. Kat. 1-4'!G82)))</f>
        <v/>
      </c>
      <c r="S77" s="140" t="str">
        <f>IFERROR(IF(OR(R77="",'Schritt 2a Wärmeverbr. Kat. 1-4'!D82=""),"",R77/VLOOKUP('Schritt 2a Wärmeverbr. Kat. 1-4'!D82,Gebäudekat.!$C$6:$J$72,7,FALSE)-1),"k.A")</f>
        <v/>
      </c>
      <c r="T77" s="400" t="s">
        <v>138</v>
      </c>
      <c r="U77" t="str">
        <f>IFERROR(VLOOKUP(C77,Gebäudekat.!$C$6:$G$72,5,FALSE),"")</f>
        <v/>
      </c>
    </row>
    <row r="78" spans="1:21" x14ac:dyDescent="0.25">
      <c r="A78" s="23" t="str">
        <f>IF(B78="","",INDEX('Schritt 2a Wärmeverbr. Kat. 1-4'!$A83:$C$504,MATCH(B78,'Schritt 2a Wärmeverbr. Kat. 1-4'!$C83:$C$504,0),1))</f>
        <v/>
      </c>
      <c r="B78" s="40" t="str">
        <f>IF(AND('Schritt 2a Wärmeverbr. Kat. 1-4'!C83&lt;&gt;"",OR('Schritt 2a Wärmeverbr. Kat. 1-4'!R83=1,'Schritt 2a Wärmeverbr. Kat. 1-4'!R83=2,'Schritt 2a Wärmeverbr. Kat. 1-4'!R83&lt;&gt;4)),'Schritt 2a Wärmeverbr. Kat. 1-4'!C83,"")</f>
        <v/>
      </c>
      <c r="C78" s="24" t="str">
        <f>IF(B78="","",VLOOKUP(B78,'Schritt 2a Wärmeverbr. Kat. 1-4'!$C$10:$D$504,2,FALSE))</f>
        <v/>
      </c>
      <c r="D78" s="13" t="str">
        <f>IF(AND(B78&lt;&gt;"",'Schritt 2a Wärmeverbr. Kat. 1-4'!H83&lt;&gt;""),VLOOKUP('Schritt 4 - Priorisierung'!B78,'Schritt 2a Wärmeverbr. Kat. 1-4'!$C$10:$H$504,6,FALSE),"")</f>
        <v/>
      </c>
      <c r="E78" s="114" t="str">
        <f>IF(AND(B78&lt;&gt;"",'Schritt 2a Wärmeverbr. Kat. 1-4'!N83&lt;&gt;""),VLOOKUP('Schritt 4 - Priorisierung'!B78,'Schritt 2a Wärmeverbr. Kat. 1-4'!$C$10:$N$504,12,FALSE),"")</f>
        <v/>
      </c>
      <c r="F78" s="38" t="str">
        <f>IF(AND(B78&lt;&gt;"",'Schritt 2a Wärmeverbr. Kat. 1-4'!O83&lt;&gt;""),VLOOKUP(B78,'Schritt 2a Wärmeverbr. Kat. 1-4'!C83:O577,13,FALSE),"")</f>
        <v/>
      </c>
      <c r="G78" s="134" t="str">
        <f>IF(AND(B78&lt;&gt;"",'Schritt 2a Wärmeverbr. Kat. 1-4'!P83&lt;&gt;""),VLOOKUP(B78,'Schritt 2a Wärmeverbr. Kat. 1-4'!$C$10:$P$504,14,FALSE),"")</f>
        <v/>
      </c>
      <c r="H78" s="39" t="str">
        <f>IF(AND(B78&lt;&gt;"",'Schritt 2a Wärmeverbr. Kat. 1-4'!Q83&lt;&gt;""),VLOOKUP(B78,'Schritt 2a Wärmeverbr. Kat. 1-4'!$C$10:$Q$504,15,FALSE),"")</f>
        <v/>
      </c>
      <c r="I78" s="142" t="str">
        <f>IF(AND(B78&lt;&gt;"",'Schritt 2b Stromverbr. Kat. 1-4'!M83&lt;&gt;""),VLOOKUP(B78,'Schritt 2b Stromverbr. Kat. 1-4'!$B$10:$M$504,12,FALSE),"")</f>
        <v/>
      </c>
      <c r="J78" s="38" t="str">
        <f>IF(AND(B78&lt;&gt;"",'Schritt 2b Stromverbr. Kat. 1-4'!M83&lt;&gt;""),(1/SUM('Schritt 2b Stromverbr. Kat. 1-4'!$M$10:$M$504))*VLOOKUP(B78,'Schritt 2b Stromverbr. Kat. 1-4'!$B$10:$M$504,12,FALSE),"")</f>
        <v/>
      </c>
      <c r="K78" s="133" t="str">
        <f>IFERROR(IF(B78&lt;&gt;"",VLOOKUP(B78,'Schritt 2b Stromverbr. Kat. 1-4'!$B$10:$N$504,13,FALSE),""),"")</f>
        <v/>
      </c>
      <c r="L78" s="39" t="str">
        <f>IFERROR(IF(B78&lt;&gt;"",VLOOKUP(B78,'Schritt 2b Stromverbr. Kat. 1-4'!$B$10:$O$504,14,FALSE),""),"")</f>
        <v/>
      </c>
      <c r="M78" s="147"/>
      <c r="N78" s="61"/>
      <c r="O78" s="64"/>
      <c r="P78" s="113" t="str">
        <f t="shared" si="2"/>
        <v/>
      </c>
      <c r="Q78" s="151" t="str">
        <f t="shared" si="3"/>
        <v/>
      </c>
      <c r="R78" s="133" t="str">
        <f>IF(P78="","",((P78*1000)/IF(AND('Schritt 2a Wärmeverbr. Kat. 1-4'!D83&lt;&gt;"Bad - Freibad &lt; 1000 m2 Beckenfläche",'Schritt 2a Wärmeverbr. Kat. 1-4'!D83&lt;&gt;"Bad - Freibad 1000-2000 m2 Beckenfläche",'Schritt 2a Wärmeverbr. Kat. 1-4'!D83&lt;&gt;"Bad - Freibad &gt;2000 m2 Beckenfläche"),'Schritt 2a Wärmeverbr. Kat. 1-4'!F83,'Schritt 2a Wärmeverbr. Kat. 1-4'!G83)))</f>
        <v/>
      </c>
      <c r="S78" s="140" t="str">
        <f>IFERROR(IF(OR(R78="",'Schritt 2a Wärmeverbr. Kat. 1-4'!D83=""),"",R78/VLOOKUP('Schritt 2a Wärmeverbr. Kat. 1-4'!D83,Gebäudekat.!$C$6:$J$72,7,FALSE)-1),"k.A")</f>
        <v/>
      </c>
      <c r="T78" s="400" t="s">
        <v>138</v>
      </c>
      <c r="U78" t="str">
        <f>IFERROR(VLOOKUP(C78,Gebäudekat.!$C$6:$G$72,5,FALSE),"")</f>
        <v/>
      </c>
    </row>
    <row r="79" spans="1:21" x14ac:dyDescent="0.25">
      <c r="A79" s="23" t="str">
        <f>IF(B79="","",INDEX('Schritt 2a Wärmeverbr. Kat. 1-4'!$A84:$C$504,MATCH(B79,'Schritt 2a Wärmeverbr. Kat. 1-4'!$C84:$C$504,0),1))</f>
        <v/>
      </c>
      <c r="B79" s="40" t="str">
        <f>IF(AND('Schritt 2a Wärmeverbr. Kat. 1-4'!C84&lt;&gt;"",OR('Schritt 2a Wärmeverbr. Kat. 1-4'!R84=1,'Schritt 2a Wärmeverbr. Kat. 1-4'!R84=2,'Schritt 2a Wärmeverbr. Kat. 1-4'!R84&lt;&gt;4)),'Schritt 2a Wärmeverbr. Kat. 1-4'!C84,"")</f>
        <v/>
      </c>
      <c r="C79" s="24" t="str">
        <f>IF(B79="","",VLOOKUP(B79,'Schritt 2a Wärmeverbr. Kat. 1-4'!$C$10:$D$504,2,FALSE))</f>
        <v/>
      </c>
      <c r="D79" s="13" t="str">
        <f>IF(AND(B79&lt;&gt;"",'Schritt 2a Wärmeverbr. Kat. 1-4'!H84&lt;&gt;""),VLOOKUP('Schritt 4 - Priorisierung'!B79,'Schritt 2a Wärmeverbr. Kat. 1-4'!$C$10:$H$504,6,FALSE),"")</f>
        <v/>
      </c>
      <c r="E79" s="114" t="str">
        <f>IF(AND(B79&lt;&gt;"",'Schritt 2a Wärmeverbr. Kat. 1-4'!N84&lt;&gt;""),VLOOKUP('Schritt 4 - Priorisierung'!B79,'Schritt 2a Wärmeverbr. Kat. 1-4'!$C$10:$N$504,12,FALSE),"")</f>
        <v/>
      </c>
      <c r="F79" s="38" t="str">
        <f>IF(AND(B79&lt;&gt;"",'Schritt 2a Wärmeverbr. Kat. 1-4'!O84&lt;&gt;""),VLOOKUP(B79,'Schritt 2a Wärmeverbr. Kat. 1-4'!C84:O578,13,FALSE),"")</f>
        <v/>
      </c>
      <c r="G79" s="134" t="str">
        <f>IF(AND(B79&lt;&gt;"",'Schritt 2a Wärmeverbr. Kat. 1-4'!P84&lt;&gt;""),VLOOKUP(B79,'Schritt 2a Wärmeverbr. Kat. 1-4'!$C$10:$P$504,14,FALSE),"")</f>
        <v/>
      </c>
      <c r="H79" s="39" t="str">
        <f>IF(AND(B79&lt;&gt;"",'Schritt 2a Wärmeverbr. Kat. 1-4'!Q84&lt;&gt;""),VLOOKUP(B79,'Schritt 2a Wärmeverbr. Kat. 1-4'!$C$10:$Q$504,15,FALSE),"")</f>
        <v/>
      </c>
      <c r="I79" s="142" t="str">
        <f>IF(AND(B79&lt;&gt;"",'Schritt 2b Stromverbr. Kat. 1-4'!M84&lt;&gt;""),VLOOKUP(B79,'Schritt 2b Stromverbr. Kat. 1-4'!$B$10:$M$504,12,FALSE),"")</f>
        <v/>
      </c>
      <c r="J79" s="38" t="str">
        <f>IF(AND(B79&lt;&gt;"",'Schritt 2b Stromverbr. Kat. 1-4'!M84&lt;&gt;""),(1/SUM('Schritt 2b Stromverbr. Kat. 1-4'!$M$10:$M$504))*VLOOKUP(B79,'Schritt 2b Stromverbr. Kat. 1-4'!$B$10:$M$504,12,FALSE),"")</f>
        <v/>
      </c>
      <c r="K79" s="133" t="str">
        <f>IFERROR(IF(B79&lt;&gt;"",VLOOKUP(B79,'Schritt 2b Stromverbr. Kat. 1-4'!$B$10:$N$504,13,FALSE),""),"")</f>
        <v/>
      </c>
      <c r="L79" s="39" t="str">
        <f>IFERROR(IF(B79&lt;&gt;"",VLOOKUP(B79,'Schritt 2b Stromverbr. Kat. 1-4'!$B$10:$O$504,14,FALSE),""),"")</f>
        <v/>
      </c>
      <c r="M79" s="147"/>
      <c r="N79" s="61"/>
      <c r="O79" s="64"/>
      <c r="P79" s="113" t="str">
        <f t="shared" si="2"/>
        <v/>
      </c>
      <c r="Q79" s="151" t="str">
        <f t="shared" si="3"/>
        <v/>
      </c>
      <c r="R79" s="133" t="str">
        <f>IF(P79="","",((P79*1000)/IF(AND('Schritt 2a Wärmeverbr. Kat. 1-4'!D84&lt;&gt;"Bad - Freibad &lt; 1000 m2 Beckenfläche",'Schritt 2a Wärmeverbr. Kat. 1-4'!D84&lt;&gt;"Bad - Freibad 1000-2000 m2 Beckenfläche",'Schritt 2a Wärmeverbr. Kat. 1-4'!D84&lt;&gt;"Bad - Freibad &gt;2000 m2 Beckenfläche"),'Schritt 2a Wärmeverbr. Kat. 1-4'!F84,'Schritt 2a Wärmeverbr. Kat. 1-4'!G84)))</f>
        <v/>
      </c>
      <c r="S79" s="140" t="str">
        <f>IFERROR(IF(OR(R79="",'Schritt 2a Wärmeverbr. Kat. 1-4'!D84=""),"",R79/VLOOKUP('Schritt 2a Wärmeverbr. Kat. 1-4'!D84,Gebäudekat.!$C$6:$J$72,7,FALSE)-1),"k.A")</f>
        <v/>
      </c>
      <c r="T79" s="400" t="s">
        <v>138</v>
      </c>
      <c r="U79" t="str">
        <f>IFERROR(VLOOKUP(C79,Gebäudekat.!$C$6:$G$72,5,FALSE),"")</f>
        <v/>
      </c>
    </row>
    <row r="80" spans="1:21" x14ac:dyDescent="0.25">
      <c r="A80" s="23" t="str">
        <f>IF(B80="","",INDEX('Schritt 2a Wärmeverbr. Kat. 1-4'!$A85:$C$504,MATCH(B80,'Schritt 2a Wärmeverbr. Kat. 1-4'!$C85:$C$504,0),1))</f>
        <v/>
      </c>
      <c r="B80" s="40" t="str">
        <f>IF(AND('Schritt 2a Wärmeverbr. Kat. 1-4'!C85&lt;&gt;"",OR('Schritt 2a Wärmeverbr. Kat. 1-4'!R85=1,'Schritt 2a Wärmeverbr. Kat. 1-4'!R85=2,'Schritt 2a Wärmeverbr. Kat. 1-4'!R85&lt;&gt;4)),'Schritt 2a Wärmeverbr. Kat. 1-4'!C85,"")</f>
        <v/>
      </c>
      <c r="C80" s="24" t="str">
        <f>IF(B80="","",VLOOKUP(B80,'Schritt 2a Wärmeverbr. Kat. 1-4'!$C$10:$D$504,2,FALSE))</f>
        <v/>
      </c>
      <c r="D80" s="13" t="str">
        <f>IF(AND(B80&lt;&gt;"",'Schritt 2a Wärmeverbr. Kat. 1-4'!H85&lt;&gt;""),VLOOKUP('Schritt 4 - Priorisierung'!B80,'Schritt 2a Wärmeverbr. Kat. 1-4'!$C$10:$H$504,6,FALSE),"")</f>
        <v/>
      </c>
      <c r="E80" s="114" t="str">
        <f>IF(AND(B80&lt;&gt;"",'Schritt 2a Wärmeverbr. Kat. 1-4'!N85&lt;&gt;""),VLOOKUP('Schritt 4 - Priorisierung'!B80,'Schritt 2a Wärmeverbr. Kat. 1-4'!$C$10:$N$504,12,FALSE),"")</f>
        <v/>
      </c>
      <c r="F80" s="38" t="str">
        <f>IF(AND(B80&lt;&gt;"",'Schritt 2a Wärmeverbr. Kat. 1-4'!O85&lt;&gt;""),VLOOKUP(B80,'Schritt 2a Wärmeverbr. Kat. 1-4'!C85:O579,13,FALSE),"")</f>
        <v/>
      </c>
      <c r="G80" s="134" t="str">
        <f>IF(AND(B80&lt;&gt;"",'Schritt 2a Wärmeverbr. Kat. 1-4'!P85&lt;&gt;""),VLOOKUP(B80,'Schritt 2a Wärmeverbr. Kat. 1-4'!$C$10:$P$504,14,FALSE),"")</f>
        <v/>
      </c>
      <c r="H80" s="39" t="str">
        <f>IF(AND(B80&lt;&gt;"",'Schritt 2a Wärmeverbr. Kat. 1-4'!Q85&lt;&gt;""),VLOOKUP(B80,'Schritt 2a Wärmeverbr. Kat. 1-4'!$C$10:$Q$504,15,FALSE),"")</f>
        <v/>
      </c>
      <c r="I80" s="142" t="str">
        <f>IF(AND(B80&lt;&gt;"",'Schritt 2b Stromverbr. Kat. 1-4'!M85&lt;&gt;""),VLOOKUP(B80,'Schritt 2b Stromverbr. Kat. 1-4'!$B$10:$M$504,12,FALSE),"")</f>
        <v/>
      </c>
      <c r="J80" s="38" t="str">
        <f>IF(AND(B80&lt;&gt;"",'Schritt 2b Stromverbr. Kat. 1-4'!M85&lt;&gt;""),(1/SUM('Schritt 2b Stromverbr. Kat. 1-4'!$M$10:$M$504))*VLOOKUP(B80,'Schritt 2b Stromverbr. Kat. 1-4'!$B$10:$M$504,12,FALSE),"")</f>
        <v/>
      </c>
      <c r="K80" s="133" t="str">
        <f>IFERROR(IF(B80&lt;&gt;"",VLOOKUP(B80,'Schritt 2b Stromverbr. Kat. 1-4'!$B$10:$N$504,13,FALSE),""),"")</f>
        <v/>
      </c>
      <c r="L80" s="39" t="str">
        <f>IFERROR(IF(B80&lt;&gt;"",VLOOKUP(B80,'Schritt 2b Stromverbr. Kat. 1-4'!$B$10:$O$504,14,FALSE),""),"")</f>
        <v/>
      </c>
      <c r="M80" s="147"/>
      <c r="N80" s="61"/>
      <c r="O80" s="64"/>
      <c r="P80" s="113" t="str">
        <f t="shared" si="2"/>
        <v/>
      </c>
      <c r="Q80" s="151" t="str">
        <f t="shared" si="3"/>
        <v/>
      </c>
      <c r="R80" s="133" t="str">
        <f>IF(P80="","",((P80*1000)/IF(AND('Schritt 2a Wärmeverbr. Kat. 1-4'!D85&lt;&gt;"Bad - Freibad &lt; 1000 m2 Beckenfläche",'Schritt 2a Wärmeverbr. Kat. 1-4'!D85&lt;&gt;"Bad - Freibad 1000-2000 m2 Beckenfläche",'Schritt 2a Wärmeverbr. Kat. 1-4'!D85&lt;&gt;"Bad - Freibad &gt;2000 m2 Beckenfläche"),'Schritt 2a Wärmeverbr. Kat. 1-4'!F85,'Schritt 2a Wärmeverbr. Kat. 1-4'!G85)))</f>
        <v/>
      </c>
      <c r="S80" s="140" t="str">
        <f>IFERROR(IF(OR(R80="",'Schritt 2a Wärmeverbr. Kat. 1-4'!D85=""),"",R80/VLOOKUP('Schritt 2a Wärmeverbr. Kat. 1-4'!D85,Gebäudekat.!$C$6:$J$72,7,FALSE)-1),"k.A")</f>
        <v/>
      </c>
      <c r="T80" s="400" t="s">
        <v>138</v>
      </c>
      <c r="U80" t="str">
        <f>IFERROR(VLOOKUP(C80,Gebäudekat.!$C$6:$G$72,5,FALSE),"")</f>
        <v/>
      </c>
    </row>
    <row r="81" spans="1:21" x14ac:dyDescent="0.25">
      <c r="A81" s="23" t="str">
        <f>IF(B81="","",INDEX('Schritt 2a Wärmeverbr. Kat. 1-4'!$A86:$C$504,MATCH(B81,'Schritt 2a Wärmeverbr. Kat. 1-4'!$C86:$C$504,0),1))</f>
        <v/>
      </c>
      <c r="B81" s="40" t="str">
        <f>IF(AND('Schritt 2a Wärmeverbr. Kat. 1-4'!C86&lt;&gt;"",OR('Schritt 2a Wärmeverbr. Kat. 1-4'!R86=1,'Schritt 2a Wärmeverbr. Kat. 1-4'!R86=2,'Schritt 2a Wärmeverbr. Kat. 1-4'!R86&lt;&gt;4)),'Schritt 2a Wärmeverbr. Kat. 1-4'!C86,"")</f>
        <v/>
      </c>
      <c r="C81" s="24" t="str">
        <f>IF(B81="","",VLOOKUP(B81,'Schritt 2a Wärmeverbr. Kat. 1-4'!$C$10:$D$504,2,FALSE))</f>
        <v/>
      </c>
      <c r="D81" s="13" t="str">
        <f>IF(AND(B81&lt;&gt;"",'Schritt 2a Wärmeverbr. Kat. 1-4'!H86&lt;&gt;""),VLOOKUP('Schritt 4 - Priorisierung'!B81,'Schritt 2a Wärmeverbr. Kat. 1-4'!$C$10:$H$504,6,FALSE),"")</f>
        <v/>
      </c>
      <c r="E81" s="114" t="str">
        <f>IF(AND(B81&lt;&gt;"",'Schritt 2a Wärmeverbr. Kat. 1-4'!N86&lt;&gt;""),VLOOKUP('Schritt 4 - Priorisierung'!B81,'Schritt 2a Wärmeverbr. Kat. 1-4'!$C$10:$N$504,12,FALSE),"")</f>
        <v/>
      </c>
      <c r="F81" s="38" t="str">
        <f>IF(AND(B81&lt;&gt;"",'Schritt 2a Wärmeverbr. Kat. 1-4'!O86&lt;&gt;""),VLOOKUP(B81,'Schritt 2a Wärmeverbr. Kat. 1-4'!C86:O580,13,FALSE),"")</f>
        <v/>
      </c>
      <c r="G81" s="134" t="str">
        <f>IF(AND(B81&lt;&gt;"",'Schritt 2a Wärmeverbr. Kat. 1-4'!P86&lt;&gt;""),VLOOKUP(B81,'Schritt 2a Wärmeverbr. Kat. 1-4'!$C$10:$P$504,14,FALSE),"")</f>
        <v/>
      </c>
      <c r="H81" s="39" t="str">
        <f>IF(AND(B81&lt;&gt;"",'Schritt 2a Wärmeverbr. Kat. 1-4'!Q86&lt;&gt;""),VLOOKUP(B81,'Schritt 2a Wärmeverbr. Kat. 1-4'!$C$10:$Q$504,15,FALSE),"")</f>
        <v/>
      </c>
      <c r="I81" s="142" t="str">
        <f>IF(AND(B81&lt;&gt;"",'Schritt 2b Stromverbr. Kat. 1-4'!M86&lt;&gt;""),VLOOKUP(B81,'Schritt 2b Stromverbr. Kat. 1-4'!$B$10:$M$504,12,FALSE),"")</f>
        <v/>
      </c>
      <c r="J81" s="38" t="str">
        <f>IF(AND(B81&lt;&gt;"",'Schritt 2b Stromverbr. Kat. 1-4'!M86&lt;&gt;""),(1/SUM('Schritt 2b Stromverbr. Kat. 1-4'!$M$10:$M$504))*VLOOKUP(B81,'Schritt 2b Stromverbr. Kat. 1-4'!$B$10:$M$504,12,FALSE),"")</f>
        <v/>
      </c>
      <c r="K81" s="133" t="str">
        <f>IFERROR(IF(B81&lt;&gt;"",VLOOKUP(B81,'Schritt 2b Stromverbr. Kat. 1-4'!$B$10:$N$504,13,FALSE),""),"")</f>
        <v/>
      </c>
      <c r="L81" s="39" t="str">
        <f>IFERROR(IF(B81&lt;&gt;"",VLOOKUP(B81,'Schritt 2b Stromverbr. Kat. 1-4'!$B$10:$O$504,14,FALSE),""),"")</f>
        <v/>
      </c>
      <c r="M81" s="147"/>
      <c r="N81" s="61"/>
      <c r="O81" s="64"/>
      <c r="P81" s="113" t="str">
        <f t="shared" si="2"/>
        <v/>
      </c>
      <c r="Q81" s="151" t="str">
        <f t="shared" si="3"/>
        <v/>
      </c>
      <c r="R81" s="133" t="str">
        <f>IF(P81="","",((P81*1000)/IF(AND('Schritt 2a Wärmeverbr. Kat. 1-4'!D86&lt;&gt;"Bad - Freibad &lt; 1000 m2 Beckenfläche",'Schritt 2a Wärmeverbr. Kat. 1-4'!D86&lt;&gt;"Bad - Freibad 1000-2000 m2 Beckenfläche",'Schritt 2a Wärmeverbr. Kat. 1-4'!D86&lt;&gt;"Bad - Freibad &gt;2000 m2 Beckenfläche"),'Schritt 2a Wärmeverbr. Kat. 1-4'!F86,'Schritt 2a Wärmeverbr. Kat. 1-4'!G86)))</f>
        <v/>
      </c>
      <c r="S81" s="140" t="str">
        <f>IFERROR(IF(OR(R81="",'Schritt 2a Wärmeverbr. Kat. 1-4'!D86=""),"",R81/VLOOKUP('Schritt 2a Wärmeverbr. Kat. 1-4'!D86,Gebäudekat.!$C$6:$J$72,7,FALSE)-1),"k.A")</f>
        <v/>
      </c>
      <c r="T81" s="400" t="s">
        <v>138</v>
      </c>
      <c r="U81" t="str">
        <f>IFERROR(VLOOKUP(C81,Gebäudekat.!$C$6:$G$72,5,FALSE),"")</f>
        <v/>
      </c>
    </row>
    <row r="82" spans="1:21" x14ac:dyDescent="0.25">
      <c r="A82" s="23" t="str">
        <f>IF(B82="","",INDEX('Schritt 2a Wärmeverbr. Kat. 1-4'!$A87:$C$504,MATCH(B82,'Schritt 2a Wärmeverbr. Kat. 1-4'!$C87:$C$504,0),1))</f>
        <v/>
      </c>
      <c r="B82" s="40" t="str">
        <f>IF(AND('Schritt 2a Wärmeverbr. Kat. 1-4'!C87&lt;&gt;"",OR('Schritt 2a Wärmeverbr. Kat. 1-4'!R87=1,'Schritt 2a Wärmeverbr. Kat. 1-4'!R87=2,'Schritt 2a Wärmeverbr. Kat. 1-4'!R87&lt;&gt;4)),'Schritt 2a Wärmeverbr. Kat. 1-4'!C87,"")</f>
        <v/>
      </c>
      <c r="C82" s="24" t="str">
        <f>IF(B82="","",VLOOKUP(B82,'Schritt 2a Wärmeverbr. Kat. 1-4'!$C$10:$D$504,2,FALSE))</f>
        <v/>
      </c>
      <c r="D82" s="13" t="str">
        <f>IF(AND(B82&lt;&gt;"",'Schritt 2a Wärmeverbr. Kat. 1-4'!H87&lt;&gt;""),VLOOKUP('Schritt 4 - Priorisierung'!B82,'Schritt 2a Wärmeverbr. Kat. 1-4'!$C$10:$H$504,6,FALSE),"")</f>
        <v/>
      </c>
      <c r="E82" s="114" t="str">
        <f>IF(AND(B82&lt;&gt;"",'Schritt 2a Wärmeverbr. Kat. 1-4'!N87&lt;&gt;""),VLOOKUP('Schritt 4 - Priorisierung'!B82,'Schritt 2a Wärmeverbr. Kat. 1-4'!$C$10:$N$504,12,FALSE),"")</f>
        <v/>
      </c>
      <c r="F82" s="38" t="str">
        <f>IF(AND(B82&lt;&gt;"",'Schritt 2a Wärmeverbr. Kat. 1-4'!O87&lt;&gt;""),VLOOKUP(B82,'Schritt 2a Wärmeverbr. Kat. 1-4'!C87:O581,13,FALSE),"")</f>
        <v/>
      </c>
      <c r="G82" s="134" t="str">
        <f>IF(AND(B82&lt;&gt;"",'Schritt 2a Wärmeverbr. Kat. 1-4'!P87&lt;&gt;""),VLOOKUP(B82,'Schritt 2a Wärmeverbr. Kat. 1-4'!$C$10:$P$504,14,FALSE),"")</f>
        <v/>
      </c>
      <c r="H82" s="39" t="str">
        <f>IF(AND(B82&lt;&gt;"",'Schritt 2a Wärmeverbr. Kat. 1-4'!Q87&lt;&gt;""),VLOOKUP(B82,'Schritt 2a Wärmeverbr. Kat. 1-4'!$C$10:$Q$504,15,FALSE),"")</f>
        <v/>
      </c>
      <c r="I82" s="142" t="str">
        <f>IF(AND(B82&lt;&gt;"",'Schritt 2b Stromverbr. Kat. 1-4'!M87&lt;&gt;""),VLOOKUP(B82,'Schritt 2b Stromverbr. Kat. 1-4'!$B$10:$M$504,12,FALSE),"")</f>
        <v/>
      </c>
      <c r="J82" s="38" t="str">
        <f>IF(AND(B82&lt;&gt;"",'Schritt 2b Stromverbr. Kat. 1-4'!M87&lt;&gt;""),(1/SUM('Schritt 2b Stromverbr. Kat. 1-4'!$M$10:$M$504))*VLOOKUP(B82,'Schritt 2b Stromverbr. Kat. 1-4'!$B$10:$M$504,12,FALSE),"")</f>
        <v/>
      </c>
      <c r="K82" s="133" t="str">
        <f>IFERROR(IF(B82&lt;&gt;"",VLOOKUP(B82,'Schritt 2b Stromverbr. Kat. 1-4'!$B$10:$N$504,13,FALSE),""),"")</f>
        <v/>
      </c>
      <c r="L82" s="39" t="str">
        <f>IFERROR(IF(B82&lt;&gt;"",VLOOKUP(B82,'Schritt 2b Stromverbr. Kat. 1-4'!$B$10:$O$504,14,FALSE),""),"")</f>
        <v/>
      </c>
      <c r="M82" s="147"/>
      <c r="N82" s="61"/>
      <c r="O82" s="64"/>
      <c r="P82" s="113" t="str">
        <f t="shared" si="2"/>
        <v/>
      </c>
      <c r="Q82" s="151" t="str">
        <f t="shared" si="3"/>
        <v/>
      </c>
      <c r="R82" s="133" t="str">
        <f>IF(P82="","",((P82*1000)/IF(AND('Schritt 2a Wärmeverbr. Kat. 1-4'!D87&lt;&gt;"Bad - Freibad &lt; 1000 m2 Beckenfläche",'Schritt 2a Wärmeverbr. Kat. 1-4'!D87&lt;&gt;"Bad - Freibad 1000-2000 m2 Beckenfläche",'Schritt 2a Wärmeverbr. Kat. 1-4'!D87&lt;&gt;"Bad - Freibad &gt;2000 m2 Beckenfläche"),'Schritt 2a Wärmeverbr. Kat. 1-4'!F87,'Schritt 2a Wärmeverbr. Kat. 1-4'!G87)))</f>
        <v/>
      </c>
      <c r="S82" s="140" t="str">
        <f>IFERROR(IF(OR(R82="",'Schritt 2a Wärmeverbr. Kat. 1-4'!D87=""),"",R82/VLOOKUP('Schritt 2a Wärmeverbr. Kat. 1-4'!D87,Gebäudekat.!$C$6:$J$72,7,FALSE)-1),"k.A")</f>
        <v/>
      </c>
      <c r="T82" s="400" t="s">
        <v>138</v>
      </c>
      <c r="U82" t="str">
        <f>IFERROR(VLOOKUP(C82,Gebäudekat.!$C$6:$G$72,5,FALSE),"")</f>
        <v/>
      </c>
    </row>
    <row r="83" spans="1:21" x14ac:dyDescent="0.25">
      <c r="A83" s="23" t="str">
        <f>IF(B83="","",INDEX('Schritt 2a Wärmeverbr. Kat. 1-4'!$A88:$C$504,MATCH(B83,'Schritt 2a Wärmeverbr. Kat. 1-4'!$C88:$C$504,0),1))</f>
        <v/>
      </c>
      <c r="B83" s="40" t="str">
        <f>IF(AND('Schritt 2a Wärmeverbr. Kat. 1-4'!C88&lt;&gt;"",OR('Schritt 2a Wärmeverbr. Kat. 1-4'!R88=1,'Schritt 2a Wärmeverbr. Kat. 1-4'!R88=2,'Schritt 2a Wärmeverbr. Kat. 1-4'!R88&lt;&gt;4)),'Schritt 2a Wärmeverbr. Kat. 1-4'!C88,"")</f>
        <v/>
      </c>
      <c r="C83" s="24" t="str">
        <f>IF(B83="","",VLOOKUP(B83,'Schritt 2a Wärmeverbr. Kat. 1-4'!$C$10:$D$504,2,FALSE))</f>
        <v/>
      </c>
      <c r="D83" s="13" t="str">
        <f>IF(AND(B83&lt;&gt;"",'Schritt 2a Wärmeverbr. Kat. 1-4'!H88&lt;&gt;""),VLOOKUP('Schritt 4 - Priorisierung'!B83,'Schritt 2a Wärmeverbr. Kat. 1-4'!$C$10:$H$504,6,FALSE),"")</f>
        <v/>
      </c>
      <c r="E83" s="114" t="str">
        <f>IF(AND(B83&lt;&gt;"",'Schritt 2a Wärmeverbr. Kat. 1-4'!N88&lt;&gt;""),VLOOKUP('Schritt 4 - Priorisierung'!B83,'Schritt 2a Wärmeverbr. Kat. 1-4'!$C$10:$N$504,12,FALSE),"")</f>
        <v/>
      </c>
      <c r="F83" s="38" t="str">
        <f>IF(AND(B83&lt;&gt;"",'Schritt 2a Wärmeverbr. Kat. 1-4'!O88&lt;&gt;""),VLOOKUP(B83,'Schritt 2a Wärmeverbr. Kat. 1-4'!C88:O582,13,FALSE),"")</f>
        <v/>
      </c>
      <c r="G83" s="134" t="str">
        <f>IF(AND(B83&lt;&gt;"",'Schritt 2a Wärmeverbr. Kat. 1-4'!P88&lt;&gt;""),VLOOKUP(B83,'Schritt 2a Wärmeverbr. Kat. 1-4'!$C$10:$P$504,14,FALSE),"")</f>
        <v/>
      </c>
      <c r="H83" s="39" t="str">
        <f>IF(AND(B83&lt;&gt;"",'Schritt 2a Wärmeverbr. Kat. 1-4'!Q88&lt;&gt;""),VLOOKUP(B83,'Schritt 2a Wärmeverbr. Kat. 1-4'!$C$10:$Q$504,15,FALSE),"")</f>
        <v/>
      </c>
      <c r="I83" s="142" t="str">
        <f>IF(AND(B83&lt;&gt;"",'Schritt 2b Stromverbr. Kat. 1-4'!M88&lt;&gt;""),VLOOKUP(B83,'Schritt 2b Stromverbr. Kat. 1-4'!$B$10:$M$504,12,FALSE),"")</f>
        <v/>
      </c>
      <c r="J83" s="38" t="str">
        <f>IF(AND(B83&lt;&gt;"",'Schritt 2b Stromverbr. Kat. 1-4'!M88&lt;&gt;""),(1/SUM('Schritt 2b Stromverbr. Kat. 1-4'!$M$10:$M$504))*VLOOKUP(B83,'Schritt 2b Stromverbr. Kat. 1-4'!$B$10:$M$504,12,FALSE),"")</f>
        <v/>
      </c>
      <c r="K83" s="133" t="str">
        <f>IFERROR(IF(B83&lt;&gt;"",VLOOKUP(B83,'Schritt 2b Stromverbr. Kat. 1-4'!$B$10:$N$504,13,FALSE),""),"")</f>
        <v/>
      </c>
      <c r="L83" s="39" t="str">
        <f>IFERROR(IF(B83&lt;&gt;"",VLOOKUP(B83,'Schritt 2b Stromverbr. Kat. 1-4'!$B$10:$O$504,14,FALSE),""),"")</f>
        <v/>
      </c>
      <c r="M83" s="147"/>
      <c r="N83" s="61"/>
      <c r="O83" s="64"/>
      <c r="P83" s="113" t="str">
        <f t="shared" si="2"/>
        <v/>
      </c>
      <c r="Q83" s="151" t="str">
        <f t="shared" si="3"/>
        <v/>
      </c>
      <c r="R83" s="133" t="str">
        <f>IF(P83="","",((P83*1000)/IF(AND('Schritt 2a Wärmeverbr. Kat. 1-4'!D88&lt;&gt;"Bad - Freibad &lt; 1000 m2 Beckenfläche",'Schritt 2a Wärmeverbr. Kat. 1-4'!D88&lt;&gt;"Bad - Freibad 1000-2000 m2 Beckenfläche",'Schritt 2a Wärmeverbr. Kat. 1-4'!D88&lt;&gt;"Bad - Freibad &gt;2000 m2 Beckenfläche"),'Schritt 2a Wärmeverbr. Kat. 1-4'!F88,'Schritt 2a Wärmeverbr. Kat. 1-4'!G88)))</f>
        <v/>
      </c>
      <c r="S83" s="140" t="str">
        <f>IFERROR(IF(OR(R83="",'Schritt 2a Wärmeverbr. Kat. 1-4'!D88=""),"",R83/VLOOKUP('Schritt 2a Wärmeverbr. Kat. 1-4'!D88,Gebäudekat.!$C$6:$J$72,7,FALSE)-1),"k.A")</f>
        <v/>
      </c>
      <c r="T83" s="400" t="s">
        <v>138</v>
      </c>
      <c r="U83" t="str">
        <f>IFERROR(VLOOKUP(C83,Gebäudekat.!$C$6:$G$72,5,FALSE),"")</f>
        <v/>
      </c>
    </row>
    <row r="84" spans="1:21" x14ac:dyDescent="0.25">
      <c r="A84" s="23" t="str">
        <f>IF(B84="","",INDEX('Schritt 2a Wärmeverbr. Kat. 1-4'!$A89:$C$504,MATCH(B84,'Schritt 2a Wärmeverbr. Kat. 1-4'!$C89:$C$504,0),1))</f>
        <v/>
      </c>
      <c r="B84" s="40" t="str">
        <f>IF(AND('Schritt 2a Wärmeverbr. Kat. 1-4'!C89&lt;&gt;"",OR('Schritt 2a Wärmeverbr. Kat. 1-4'!R89=1,'Schritt 2a Wärmeverbr. Kat. 1-4'!R89=2,'Schritt 2a Wärmeverbr. Kat. 1-4'!R89&lt;&gt;4)),'Schritt 2a Wärmeverbr. Kat. 1-4'!C89,"")</f>
        <v/>
      </c>
      <c r="C84" s="24" t="str">
        <f>IF(B84="","",VLOOKUP(B84,'Schritt 2a Wärmeverbr. Kat. 1-4'!$C$10:$D$504,2,FALSE))</f>
        <v/>
      </c>
      <c r="D84" s="13" t="str">
        <f>IF(AND(B84&lt;&gt;"",'Schritt 2a Wärmeverbr. Kat. 1-4'!H89&lt;&gt;""),VLOOKUP('Schritt 4 - Priorisierung'!B84,'Schritt 2a Wärmeverbr. Kat. 1-4'!$C$10:$H$504,6,FALSE),"")</f>
        <v/>
      </c>
      <c r="E84" s="114" t="str">
        <f>IF(AND(B84&lt;&gt;"",'Schritt 2a Wärmeverbr. Kat. 1-4'!N89&lt;&gt;""),VLOOKUP('Schritt 4 - Priorisierung'!B84,'Schritt 2a Wärmeverbr. Kat. 1-4'!$C$10:$N$504,12,FALSE),"")</f>
        <v/>
      </c>
      <c r="F84" s="38" t="str">
        <f>IF(AND(B84&lt;&gt;"",'Schritt 2a Wärmeverbr. Kat. 1-4'!O89&lt;&gt;""),VLOOKUP(B84,'Schritt 2a Wärmeverbr. Kat. 1-4'!C89:O583,13,FALSE),"")</f>
        <v/>
      </c>
      <c r="G84" s="134" t="str">
        <f>IF(AND(B84&lt;&gt;"",'Schritt 2a Wärmeverbr. Kat. 1-4'!P89&lt;&gt;""),VLOOKUP(B84,'Schritt 2a Wärmeverbr. Kat. 1-4'!$C$10:$P$504,14,FALSE),"")</f>
        <v/>
      </c>
      <c r="H84" s="39" t="str">
        <f>IF(AND(B84&lt;&gt;"",'Schritt 2a Wärmeverbr. Kat. 1-4'!Q89&lt;&gt;""),VLOOKUP(B84,'Schritt 2a Wärmeverbr. Kat. 1-4'!$C$10:$Q$504,15,FALSE),"")</f>
        <v/>
      </c>
      <c r="I84" s="142" t="str">
        <f>IF(AND(B84&lt;&gt;"",'Schritt 2b Stromverbr. Kat. 1-4'!M89&lt;&gt;""),VLOOKUP(B84,'Schritt 2b Stromverbr. Kat. 1-4'!$B$10:$M$504,12,FALSE),"")</f>
        <v/>
      </c>
      <c r="J84" s="38" t="str">
        <f>IF(AND(B84&lt;&gt;"",'Schritt 2b Stromverbr. Kat. 1-4'!M89&lt;&gt;""),(1/SUM('Schritt 2b Stromverbr. Kat. 1-4'!$M$10:$M$504))*VLOOKUP(B84,'Schritt 2b Stromverbr. Kat. 1-4'!$B$10:$M$504,12,FALSE),"")</f>
        <v/>
      </c>
      <c r="K84" s="133" t="str">
        <f>IFERROR(IF(B84&lt;&gt;"",VLOOKUP(B84,'Schritt 2b Stromverbr. Kat. 1-4'!$B$10:$N$504,13,FALSE),""),"")</f>
        <v/>
      </c>
      <c r="L84" s="39" t="str">
        <f>IFERROR(IF(B84&lt;&gt;"",VLOOKUP(B84,'Schritt 2b Stromverbr. Kat. 1-4'!$B$10:$O$504,14,FALSE),""),"")</f>
        <v/>
      </c>
      <c r="M84" s="147"/>
      <c r="N84" s="61"/>
      <c r="O84" s="64"/>
      <c r="P84" s="113" t="str">
        <f t="shared" si="2"/>
        <v/>
      </c>
      <c r="Q84" s="151" t="str">
        <f t="shared" si="3"/>
        <v/>
      </c>
      <c r="R84" s="133" t="str">
        <f>IF(P84="","",((P84*1000)/IF(AND('Schritt 2a Wärmeverbr. Kat. 1-4'!D89&lt;&gt;"Bad - Freibad &lt; 1000 m2 Beckenfläche",'Schritt 2a Wärmeverbr. Kat. 1-4'!D89&lt;&gt;"Bad - Freibad 1000-2000 m2 Beckenfläche",'Schritt 2a Wärmeverbr. Kat. 1-4'!D89&lt;&gt;"Bad - Freibad &gt;2000 m2 Beckenfläche"),'Schritt 2a Wärmeverbr. Kat. 1-4'!F89,'Schritt 2a Wärmeverbr. Kat. 1-4'!G89)))</f>
        <v/>
      </c>
      <c r="S84" s="140" t="str">
        <f>IFERROR(IF(OR(R84="",'Schritt 2a Wärmeverbr. Kat. 1-4'!D89=""),"",R84/VLOOKUP('Schritt 2a Wärmeverbr. Kat. 1-4'!D89,Gebäudekat.!$C$6:$J$72,7,FALSE)-1),"k.A")</f>
        <v/>
      </c>
      <c r="T84" s="400" t="s">
        <v>138</v>
      </c>
      <c r="U84" t="str">
        <f>IFERROR(VLOOKUP(C84,Gebäudekat.!$C$6:$G$72,5,FALSE),"")</f>
        <v/>
      </c>
    </row>
    <row r="85" spans="1:21" x14ac:dyDescent="0.25">
      <c r="A85" s="23" t="str">
        <f>IF(B85="","",INDEX('Schritt 2a Wärmeverbr. Kat. 1-4'!$A90:$C$504,MATCH(B85,'Schritt 2a Wärmeverbr. Kat. 1-4'!$C90:$C$504,0),1))</f>
        <v/>
      </c>
      <c r="B85" s="40" t="str">
        <f>IF(AND('Schritt 2a Wärmeverbr. Kat. 1-4'!C90&lt;&gt;"",OR('Schritt 2a Wärmeverbr. Kat. 1-4'!R90=1,'Schritt 2a Wärmeverbr. Kat. 1-4'!R90=2,'Schritt 2a Wärmeverbr. Kat. 1-4'!R90&lt;&gt;4)),'Schritt 2a Wärmeverbr. Kat. 1-4'!C90,"")</f>
        <v/>
      </c>
      <c r="C85" s="24" t="str">
        <f>IF(B85="","",VLOOKUP(B85,'Schritt 2a Wärmeverbr. Kat. 1-4'!$C$10:$D$504,2,FALSE))</f>
        <v/>
      </c>
      <c r="D85" s="13" t="str">
        <f>IF(AND(B85&lt;&gt;"",'Schritt 2a Wärmeverbr. Kat. 1-4'!H90&lt;&gt;""),VLOOKUP('Schritt 4 - Priorisierung'!B85,'Schritt 2a Wärmeverbr. Kat. 1-4'!$C$10:$H$504,6,FALSE),"")</f>
        <v/>
      </c>
      <c r="E85" s="114" t="str">
        <f>IF(AND(B85&lt;&gt;"",'Schritt 2a Wärmeverbr. Kat. 1-4'!N90&lt;&gt;""),VLOOKUP('Schritt 4 - Priorisierung'!B85,'Schritt 2a Wärmeverbr. Kat. 1-4'!$C$10:$N$504,12,FALSE),"")</f>
        <v/>
      </c>
      <c r="F85" s="38" t="str">
        <f>IF(AND(B85&lt;&gt;"",'Schritt 2a Wärmeverbr. Kat. 1-4'!O90&lt;&gt;""),VLOOKUP(B85,'Schritt 2a Wärmeverbr. Kat. 1-4'!C90:O584,13,FALSE),"")</f>
        <v/>
      </c>
      <c r="G85" s="134" t="str">
        <f>IF(AND(B85&lt;&gt;"",'Schritt 2a Wärmeverbr. Kat. 1-4'!P90&lt;&gt;""),VLOOKUP(B85,'Schritt 2a Wärmeverbr. Kat. 1-4'!$C$10:$P$504,14,FALSE),"")</f>
        <v/>
      </c>
      <c r="H85" s="39" t="str">
        <f>IF(AND(B85&lt;&gt;"",'Schritt 2a Wärmeverbr. Kat. 1-4'!Q90&lt;&gt;""),VLOOKUP(B85,'Schritt 2a Wärmeverbr. Kat. 1-4'!$C$10:$Q$504,15,FALSE),"")</f>
        <v/>
      </c>
      <c r="I85" s="142" t="str">
        <f>IF(AND(B85&lt;&gt;"",'Schritt 2b Stromverbr. Kat. 1-4'!M90&lt;&gt;""),VLOOKUP(B85,'Schritt 2b Stromverbr. Kat. 1-4'!$B$10:$M$504,12,FALSE),"")</f>
        <v/>
      </c>
      <c r="J85" s="38" t="str">
        <f>IF(AND(B85&lt;&gt;"",'Schritt 2b Stromverbr. Kat. 1-4'!M90&lt;&gt;""),(1/SUM('Schritt 2b Stromverbr. Kat. 1-4'!$M$10:$M$504))*VLOOKUP(B85,'Schritt 2b Stromverbr. Kat. 1-4'!$B$10:$M$504,12,FALSE),"")</f>
        <v/>
      </c>
      <c r="K85" s="133" t="str">
        <f>IFERROR(IF(B85&lt;&gt;"",VLOOKUP(B85,'Schritt 2b Stromverbr. Kat. 1-4'!$B$10:$N$504,13,FALSE),""),"")</f>
        <v/>
      </c>
      <c r="L85" s="39" t="str">
        <f>IFERROR(IF(B85&lt;&gt;"",VLOOKUP(B85,'Schritt 2b Stromverbr. Kat. 1-4'!$B$10:$O$504,14,FALSE),""),"")</f>
        <v/>
      </c>
      <c r="M85" s="147"/>
      <c r="N85" s="61"/>
      <c r="O85" s="64"/>
      <c r="P85" s="113" t="str">
        <f t="shared" si="2"/>
        <v/>
      </c>
      <c r="Q85" s="151" t="str">
        <f t="shared" si="3"/>
        <v/>
      </c>
      <c r="R85" s="133" t="str">
        <f>IF(P85="","",((P85*1000)/IF(AND('Schritt 2a Wärmeverbr. Kat. 1-4'!D90&lt;&gt;"Bad - Freibad &lt; 1000 m2 Beckenfläche",'Schritt 2a Wärmeverbr. Kat. 1-4'!D90&lt;&gt;"Bad - Freibad 1000-2000 m2 Beckenfläche",'Schritt 2a Wärmeverbr. Kat. 1-4'!D90&lt;&gt;"Bad - Freibad &gt;2000 m2 Beckenfläche"),'Schritt 2a Wärmeverbr. Kat. 1-4'!F90,'Schritt 2a Wärmeverbr. Kat. 1-4'!G90)))</f>
        <v/>
      </c>
      <c r="S85" s="140" t="str">
        <f>IFERROR(IF(OR(R85="",'Schritt 2a Wärmeverbr. Kat. 1-4'!D90=""),"",R85/VLOOKUP('Schritt 2a Wärmeverbr. Kat. 1-4'!D90,Gebäudekat.!$C$6:$J$72,7,FALSE)-1),"k.A")</f>
        <v/>
      </c>
      <c r="T85" s="400" t="s">
        <v>138</v>
      </c>
      <c r="U85" t="str">
        <f>IFERROR(VLOOKUP(C85,Gebäudekat.!$C$6:$G$72,5,FALSE),"")</f>
        <v/>
      </c>
    </row>
    <row r="86" spans="1:21" x14ac:dyDescent="0.25">
      <c r="A86" s="23" t="str">
        <f>IF(B86="","",INDEX('Schritt 2a Wärmeverbr. Kat. 1-4'!$A91:$C$504,MATCH(B86,'Schritt 2a Wärmeverbr. Kat. 1-4'!$C91:$C$504,0),1))</f>
        <v/>
      </c>
      <c r="B86" s="40" t="str">
        <f>IF(AND('Schritt 2a Wärmeverbr. Kat. 1-4'!C91&lt;&gt;"",OR('Schritt 2a Wärmeverbr. Kat. 1-4'!R91=1,'Schritt 2a Wärmeverbr. Kat. 1-4'!R91=2,'Schritt 2a Wärmeverbr. Kat. 1-4'!R91&lt;&gt;4)),'Schritt 2a Wärmeverbr. Kat. 1-4'!C91,"")</f>
        <v/>
      </c>
      <c r="C86" s="24" t="str">
        <f>IF(B86="","",VLOOKUP(B86,'Schritt 2a Wärmeverbr. Kat. 1-4'!$C$10:$D$504,2,FALSE))</f>
        <v/>
      </c>
      <c r="D86" s="13" t="str">
        <f>IF(AND(B86&lt;&gt;"",'Schritt 2a Wärmeverbr. Kat. 1-4'!H91&lt;&gt;""),VLOOKUP('Schritt 4 - Priorisierung'!B86,'Schritt 2a Wärmeverbr. Kat. 1-4'!$C$10:$H$504,6,FALSE),"")</f>
        <v/>
      </c>
      <c r="E86" s="114" t="str">
        <f>IF(AND(B86&lt;&gt;"",'Schritt 2a Wärmeverbr. Kat. 1-4'!N91&lt;&gt;""),VLOOKUP('Schritt 4 - Priorisierung'!B86,'Schritt 2a Wärmeverbr. Kat. 1-4'!$C$10:$N$504,12,FALSE),"")</f>
        <v/>
      </c>
      <c r="F86" s="38" t="str">
        <f>IF(AND(B86&lt;&gt;"",'Schritt 2a Wärmeverbr. Kat. 1-4'!O91&lt;&gt;""),VLOOKUP(B86,'Schritt 2a Wärmeverbr. Kat. 1-4'!C91:O585,13,FALSE),"")</f>
        <v/>
      </c>
      <c r="G86" s="134" t="str">
        <f>IF(AND(B86&lt;&gt;"",'Schritt 2a Wärmeverbr. Kat. 1-4'!P91&lt;&gt;""),VLOOKUP(B86,'Schritt 2a Wärmeverbr. Kat. 1-4'!$C$10:$P$504,14,FALSE),"")</f>
        <v/>
      </c>
      <c r="H86" s="39" t="str">
        <f>IF(AND(B86&lt;&gt;"",'Schritt 2a Wärmeverbr. Kat. 1-4'!Q91&lt;&gt;""),VLOOKUP(B86,'Schritt 2a Wärmeverbr. Kat. 1-4'!$C$10:$Q$504,15,FALSE),"")</f>
        <v/>
      </c>
      <c r="I86" s="142" t="str">
        <f>IF(AND(B86&lt;&gt;"",'Schritt 2b Stromverbr. Kat. 1-4'!M91&lt;&gt;""),VLOOKUP(B86,'Schritt 2b Stromverbr. Kat. 1-4'!$B$10:$M$504,12,FALSE),"")</f>
        <v/>
      </c>
      <c r="J86" s="38" t="str">
        <f>IF(AND(B86&lt;&gt;"",'Schritt 2b Stromverbr. Kat. 1-4'!M91&lt;&gt;""),(1/SUM('Schritt 2b Stromverbr. Kat. 1-4'!$M$10:$M$504))*VLOOKUP(B86,'Schritt 2b Stromverbr. Kat. 1-4'!$B$10:$M$504,12,FALSE),"")</f>
        <v/>
      </c>
      <c r="K86" s="133" t="str">
        <f>IFERROR(IF(B86&lt;&gt;"",VLOOKUP(B86,'Schritt 2b Stromverbr. Kat. 1-4'!$B$10:$N$504,13,FALSE),""),"")</f>
        <v/>
      </c>
      <c r="L86" s="39" t="str">
        <f>IFERROR(IF(B86&lt;&gt;"",VLOOKUP(B86,'Schritt 2b Stromverbr. Kat. 1-4'!$B$10:$O$504,14,FALSE),""),"")</f>
        <v/>
      </c>
      <c r="M86" s="147"/>
      <c r="N86" s="61"/>
      <c r="O86" s="64"/>
      <c r="P86" s="113" t="str">
        <f t="shared" si="2"/>
        <v/>
      </c>
      <c r="Q86" s="151" t="str">
        <f t="shared" si="3"/>
        <v/>
      </c>
      <c r="R86" s="133" t="str">
        <f>IF(P86="","",((P86*1000)/IF(AND('Schritt 2a Wärmeverbr. Kat. 1-4'!D91&lt;&gt;"Bad - Freibad &lt; 1000 m2 Beckenfläche",'Schritt 2a Wärmeverbr. Kat. 1-4'!D91&lt;&gt;"Bad - Freibad 1000-2000 m2 Beckenfläche",'Schritt 2a Wärmeverbr. Kat. 1-4'!D91&lt;&gt;"Bad - Freibad &gt;2000 m2 Beckenfläche"),'Schritt 2a Wärmeverbr. Kat. 1-4'!F91,'Schritt 2a Wärmeverbr. Kat. 1-4'!G91)))</f>
        <v/>
      </c>
      <c r="S86" s="140" t="str">
        <f>IFERROR(IF(OR(R86="",'Schritt 2a Wärmeverbr. Kat. 1-4'!D91=""),"",R86/VLOOKUP('Schritt 2a Wärmeverbr. Kat. 1-4'!D91,Gebäudekat.!$C$6:$J$72,7,FALSE)-1),"k.A")</f>
        <v/>
      </c>
      <c r="T86" s="400" t="s">
        <v>138</v>
      </c>
      <c r="U86" t="str">
        <f>IFERROR(VLOOKUP(C86,Gebäudekat.!$C$6:$G$72,5,FALSE),"")</f>
        <v/>
      </c>
    </row>
    <row r="87" spans="1:21" x14ac:dyDescent="0.25">
      <c r="A87" s="23" t="str">
        <f>IF(B87="","",INDEX('Schritt 2a Wärmeverbr. Kat. 1-4'!$A92:$C$504,MATCH(B87,'Schritt 2a Wärmeverbr. Kat. 1-4'!$C92:$C$504,0),1))</f>
        <v/>
      </c>
      <c r="B87" s="40" t="str">
        <f>IF(AND('Schritt 2a Wärmeverbr. Kat. 1-4'!C92&lt;&gt;"",OR('Schritt 2a Wärmeverbr. Kat. 1-4'!R92=1,'Schritt 2a Wärmeverbr. Kat. 1-4'!R92=2,'Schritt 2a Wärmeverbr. Kat. 1-4'!R92&lt;&gt;4)),'Schritt 2a Wärmeverbr. Kat. 1-4'!C92,"")</f>
        <v/>
      </c>
      <c r="C87" s="24" t="str">
        <f>IF(B87="","",VLOOKUP(B87,'Schritt 2a Wärmeverbr. Kat. 1-4'!$C$10:$D$504,2,FALSE))</f>
        <v/>
      </c>
      <c r="D87" s="13" t="str">
        <f>IF(AND(B87&lt;&gt;"",'Schritt 2a Wärmeverbr. Kat. 1-4'!H92&lt;&gt;""),VLOOKUP('Schritt 4 - Priorisierung'!B87,'Schritt 2a Wärmeverbr. Kat. 1-4'!$C$10:$H$504,6,FALSE),"")</f>
        <v/>
      </c>
      <c r="E87" s="114" t="str">
        <f>IF(AND(B87&lt;&gt;"",'Schritt 2a Wärmeverbr. Kat. 1-4'!N92&lt;&gt;""),VLOOKUP('Schritt 4 - Priorisierung'!B87,'Schritt 2a Wärmeverbr. Kat. 1-4'!$C$10:$N$504,12,FALSE),"")</f>
        <v/>
      </c>
      <c r="F87" s="38" t="str">
        <f>IF(AND(B87&lt;&gt;"",'Schritt 2a Wärmeverbr. Kat. 1-4'!O92&lt;&gt;""),VLOOKUP(B87,'Schritt 2a Wärmeverbr. Kat. 1-4'!C92:O586,13,FALSE),"")</f>
        <v/>
      </c>
      <c r="G87" s="134" t="str">
        <f>IF(AND(B87&lt;&gt;"",'Schritt 2a Wärmeverbr. Kat. 1-4'!P92&lt;&gt;""),VLOOKUP(B87,'Schritt 2a Wärmeverbr. Kat. 1-4'!$C$10:$P$504,14,FALSE),"")</f>
        <v/>
      </c>
      <c r="H87" s="39" t="str">
        <f>IF(AND(B87&lt;&gt;"",'Schritt 2a Wärmeverbr. Kat. 1-4'!Q92&lt;&gt;""),VLOOKUP(B87,'Schritt 2a Wärmeverbr. Kat. 1-4'!$C$10:$Q$504,15,FALSE),"")</f>
        <v/>
      </c>
      <c r="I87" s="142" t="str">
        <f>IF(AND(B87&lt;&gt;"",'Schritt 2b Stromverbr. Kat. 1-4'!M92&lt;&gt;""),VLOOKUP(B87,'Schritt 2b Stromverbr. Kat. 1-4'!$B$10:$M$504,12,FALSE),"")</f>
        <v/>
      </c>
      <c r="J87" s="38" t="str">
        <f>IF(AND(B87&lt;&gt;"",'Schritt 2b Stromverbr. Kat. 1-4'!M92&lt;&gt;""),(1/SUM('Schritt 2b Stromverbr. Kat. 1-4'!$M$10:$M$504))*VLOOKUP(B87,'Schritt 2b Stromverbr. Kat. 1-4'!$B$10:$M$504,12,FALSE),"")</f>
        <v/>
      </c>
      <c r="K87" s="133" t="str">
        <f>IFERROR(IF(B87&lt;&gt;"",VLOOKUP(B87,'Schritt 2b Stromverbr. Kat. 1-4'!$B$10:$N$504,13,FALSE),""),"")</f>
        <v/>
      </c>
      <c r="L87" s="39" t="str">
        <f>IFERROR(IF(B87&lt;&gt;"",VLOOKUP(B87,'Schritt 2b Stromverbr. Kat. 1-4'!$B$10:$O$504,14,FALSE),""),"")</f>
        <v/>
      </c>
      <c r="M87" s="147"/>
      <c r="N87" s="61"/>
      <c r="O87" s="64"/>
      <c r="P87" s="113" t="str">
        <f t="shared" si="2"/>
        <v/>
      </c>
      <c r="Q87" s="151" t="str">
        <f t="shared" si="3"/>
        <v/>
      </c>
      <c r="R87" s="133" t="str">
        <f>IF(P87="","",((P87*1000)/IF(AND('Schritt 2a Wärmeverbr. Kat. 1-4'!D92&lt;&gt;"Bad - Freibad &lt; 1000 m2 Beckenfläche",'Schritt 2a Wärmeverbr. Kat. 1-4'!D92&lt;&gt;"Bad - Freibad 1000-2000 m2 Beckenfläche",'Schritt 2a Wärmeverbr. Kat. 1-4'!D92&lt;&gt;"Bad - Freibad &gt;2000 m2 Beckenfläche"),'Schritt 2a Wärmeverbr. Kat. 1-4'!F92,'Schritt 2a Wärmeverbr. Kat. 1-4'!G92)))</f>
        <v/>
      </c>
      <c r="S87" s="140" t="str">
        <f>IFERROR(IF(OR(R87="",'Schritt 2a Wärmeverbr. Kat. 1-4'!D92=""),"",R87/VLOOKUP('Schritt 2a Wärmeverbr. Kat. 1-4'!D92,Gebäudekat.!$C$6:$J$72,7,FALSE)-1),"k.A")</f>
        <v/>
      </c>
      <c r="T87" s="400" t="s">
        <v>138</v>
      </c>
      <c r="U87" t="str">
        <f>IFERROR(VLOOKUP(C87,Gebäudekat.!$C$6:$G$72,5,FALSE),"")</f>
        <v/>
      </c>
    </row>
    <row r="88" spans="1:21" x14ac:dyDescent="0.25">
      <c r="A88" s="23" t="str">
        <f>IF(B88="","",INDEX('Schritt 2a Wärmeverbr. Kat. 1-4'!$A93:$C$504,MATCH(B88,'Schritt 2a Wärmeverbr. Kat. 1-4'!$C93:$C$504,0),1))</f>
        <v/>
      </c>
      <c r="B88" s="40" t="str">
        <f>IF(AND('Schritt 2a Wärmeverbr. Kat. 1-4'!C93&lt;&gt;"",OR('Schritt 2a Wärmeverbr. Kat. 1-4'!R93=1,'Schritt 2a Wärmeverbr. Kat. 1-4'!R93=2,'Schritt 2a Wärmeverbr. Kat. 1-4'!R93&lt;&gt;4)),'Schritt 2a Wärmeverbr. Kat. 1-4'!C93,"")</f>
        <v/>
      </c>
      <c r="C88" s="24" t="str">
        <f>IF(B88="","",VLOOKUP(B88,'Schritt 2a Wärmeverbr. Kat. 1-4'!$C$10:$D$504,2,FALSE))</f>
        <v/>
      </c>
      <c r="D88" s="13" t="str">
        <f>IF(AND(B88&lt;&gt;"",'Schritt 2a Wärmeverbr. Kat. 1-4'!H93&lt;&gt;""),VLOOKUP('Schritt 4 - Priorisierung'!B88,'Schritt 2a Wärmeverbr. Kat. 1-4'!$C$10:$H$504,6,FALSE),"")</f>
        <v/>
      </c>
      <c r="E88" s="114" t="str">
        <f>IF(AND(B88&lt;&gt;"",'Schritt 2a Wärmeverbr. Kat. 1-4'!N93&lt;&gt;""),VLOOKUP('Schritt 4 - Priorisierung'!B88,'Schritt 2a Wärmeverbr. Kat. 1-4'!$C$10:$N$504,12,FALSE),"")</f>
        <v/>
      </c>
      <c r="F88" s="38" t="str">
        <f>IF(AND(B88&lt;&gt;"",'Schritt 2a Wärmeverbr. Kat. 1-4'!O93&lt;&gt;""),VLOOKUP(B88,'Schritt 2a Wärmeverbr. Kat. 1-4'!C93:O587,13,FALSE),"")</f>
        <v/>
      </c>
      <c r="G88" s="134" t="str">
        <f>IF(AND(B88&lt;&gt;"",'Schritt 2a Wärmeverbr. Kat. 1-4'!P93&lt;&gt;""),VLOOKUP(B88,'Schritt 2a Wärmeverbr. Kat. 1-4'!$C$10:$P$504,14,FALSE),"")</f>
        <v/>
      </c>
      <c r="H88" s="39" t="str">
        <f>IF(AND(B88&lt;&gt;"",'Schritt 2a Wärmeverbr. Kat. 1-4'!Q93&lt;&gt;""),VLOOKUP(B88,'Schritt 2a Wärmeverbr. Kat. 1-4'!$C$10:$Q$504,15,FALSE),"")</f>
        <v/>
      </c>
      <c r="I88" s="142" t="str">
        <f>IF(AND(B88&lt;&gt;"",'Schritt 2b Stromverbr. Kat. 1-4'!M93&lt;&gt;""),VLOOKUP(B88,'Schritt 2b Stromverbr. Kat. 1-4'!$B$10:$M$504,12,FALSE),"")</f>
        <v/>
      </c>
      <c r="J88" s="38" t="str">
        <f>IF(AND(B88&lt;&gt;"",'Schritt 2b Stromverbr. Kat. 1-4'!M93&lt;&gt;""),(1/SUM('Schritt 2b Stromverbr. Kat. 1-4'!$M$10:$M$504))*VLOOKUP(B88,'Schritt 2b Stromverbr. Kat. 1-4'!$B$10:$M$504,12,FALSE),"")</f>
        <v/>
      </c>
      <c r="K88" s="133" t="str">
        <f>IFERROR(IF(B88&lt;&gt;"",VLOOKUP(B88,'Schritt 2b Stromverbr. Kat. 1-4'!$B$10:$N$504,13,FALSE),""),"")</f>
        <v/>
      </c>
      <c r="L88" s="39" t="str">
        <f>IFERROR(IF(B88&lt;&gt;"",VLOOKUP(B88,'Schritt 2b Stromverbr. Kat. 1-4'!$B$10:$O$504,14,FALSE),""),"")</f>
        <v/>
      </c>
      <c r="M88" s="147"/>
      <c r="N88" s="61"/>
      <c r="O88" s="64"/>
      <c r="P88" s="113" t="str">
        <f t="shared" si="2"/>
        <v/>
      </c>
      <c r="Q88" s="151" t="str">
        <f t="shared" si="3"/>
        <v/>
      </c>
      <c r="R88" s="133" t="str">
        <f>IF(P88="","",((P88*1000)/IF(AND('Schritt 2a Wärmeverbr. Kat. 1-4'!D93&lt;&gt;"Bad - Freibad &lt; 1000 m2 Beckenfläche",'Schritt 2a Wärmeverbr. Kat. 1-4'!D93&lt;&gt;"Bad - Freibad 1000-2000 m2 Beckenfläche",'Schritt 2a Wärmeverbr. Kat. 1-4'!D93&lt;&gt;"Bad - Freibad &gt;2000 m2 Beckenfläche"),'Schritt 2a Wärmeverbr. Kat. 1-4'!F93,'Schritt 2a Wärmeverbr. Kat. 1-4'!G93)))</f>
        <v/>
      </c>
      <c r="S88" s="140" t="str">
        <f>IFERROR(IF(OR(R88="",'Schritt 2a Wärmeverbr. Kat. 1-4'!D93=""),"",R88/VLOOKUP('Schritt 2a Wärmeverbr. Kat. 1-4'!D93,Gebäudekat.!$C$6:$J$72,7,FALSE)-1),"k.A")</f>
        <v/>
      </c>
      <c r="T88" s="400" t="s">
        <v>138</v>
      </c>
      <c r="U88" t="str">
        <f>IFERROR(VLOOKUP(C88,Gebäudekat.!$C$6:$G$72,5,FALSE),"")</f>
        <v/>
      </c>
    </row>
    <row r="89" spans="1:21" x14ac:dyDescent="0.25">
      <c r="A89" s="23" t="str">
        <f>IF(B89="","",INDEX('Schritt 2a Wärmeverbr. Kat. 1-4'!$A94:$C$504,MATCH(B89,'Schritt 2a Wärmeverbr. Kat. 1-4'!$C94:$C$504,0),1))</f>
        <v/>
      </c>
      <c r="B89" s="40" t="str">
        <f>IF(AND('Schritt 2a Wärmeverbr. Kat. 1-4'!C94&lt;&gt;"",OR('Schritt 2a Wärmeverbr. Kat. 1-4'!R94=1,'Schritt 2a Wärmeverbr. Kat. 1-4'!R94=2,'Schritt 2a Wärmeverbr. Kat. 1-4'!R94&lt;&gt;4)),'Schritt 2a Wärmeverbr. Kat. 1-4'!C94,"")</f>
        <v/>
      </c>
      <c r="C89" s="24" t="str">
        <f>IF(B89="","",VLOOKUP(B89,'Schritt 2a Wärmeverbr. Kat. 1-4'!$C$10:$D$504,2,FALSE))</f>
        <v/>
      </c>
      <c r="D89" s="13" t="str">
        <f>IF(AND(B89&lt;&gt;"",'Schritt 2a Wärmeverbr. Kat. 1-4'!H94&lt;&gt;""),VLOOKUP('Schritt 4 - Priorisierung'!B89,'Schritt 2a Wärmeverbr. Kat. 1-4'!$C$10:$H$504,6,FALSE),"")</f>
        <v/>
      </c>
      <c r="E89" s="114" t="str">
        <f>IF(AND(B89&lt;&gt;"",'Schritt 2a Wärmeverbr. Kat. 1-4'!N94&lt;&gt;""),VLOOKUP('Schritt 4 - Priorisierung'!B89,'Schritt 2a Wärmeverbr. Kat. 1-4'!$C$10:$N$504,12,FALSE),"")</f>
        <v/>
      </c>
      <c r="F89" s="38" t="str">
        <f>IF(AND(B89&lt;&gt;"",'Schritt 2a Wärmeverbr. Kat. 1-4'!O94&lt;&gt;""),VLOOKUP(B89,'Schritt 2a Wärmeverbr. Kat. 1-4'!C94:O588,13,FALSE),"")</f>
        <v/>
      </c>
      <c r="G89" s="134" t="str">
        <f>IF(AND(B89&lt;&gt;"",'Schritt 2a Wärmeverbr. Kat. 1-4'!P94&lt;&gt;""),VLOOKUP(B89,'Schritt 2a Wärmeverbr. Kat. 1-4'!$C$10:$P$504,14,FALSE),"")</f>
        <v/>
      </c>
      <c r="H89" s="39" t="str">
        <f>IF(AND(B89&lt;&gt;"",'Schritt 2a Wärmeverbr. Kat. 1-4'!Q94&lt;&gt;""),VLOOKUP(B89,'Schritt 2a Wärmeverbr. Kat. 1-4'!$C$10:$Q$504,15,FALSE),"")</f>
        <v/>
      </c>
      <c r="I89" s="142" t="str">
        <f>IF(AND(B89&lt;&gt;"",'Schritt 2b Stromverbr. Kat. 1-4'!M94&lt;&gt;""),VLOOKUP(B89,'Schritt 2b Stromverbr. Kat. 1-4'!$B$10:$M$504,12,FALSE),"")</f>
        <v/>
      </c>
      <c r="J89" s="38" t="str">
        <f>IF(AND(B89&lt;&gt;"",'Schritt 2b Stromverbr. Kat. 1-4'!M94&lt;&gt;""),(1/SUM('Schritt 2b Stromverbr. Kat. 1-4'!$M$10:$M$504))*VLOOKUP(B89,'Schritt 2b Stromverbr. Kat. 1-4'!$B$10:$M$504,12,FALSE),"")</f>
        <v/>
      </c>
      <c r="K89" s="133" t="str">
        <f>IFERROR(IF(B89&lt;&gt;"",VLOOKUP(B89,'Schritt 2b Stromverbr. Kat. 1-4'!$B$10:$N$504,13,FALSE),""),"")</f>
        <v/>
      </c>
      <c r="L89" s="39" t="str">
        <f>IFERROR(IF(B89&lt;&gt;"",VLOOKUP(B89,'Schritt 2b Stromverbr. Kat. 1-4'!$B$10:$O$504,14,FALSE),""),"")</f>
        <v/>
      </c>
      <c r="M89" s="147"/>
      <c r="N89" s="61"/>
      <c r="O89" s="64"/>
      <c r="P89" s="113" t="str">
        <f t="shared" si="2"/>
        <v/>
      </c>
      <c r="Q89" s="151" t="str">
        <f t="shared" si="3"/>
        <v/>
      </c>
      <c r="R89" s="133" t="str">
        <f>IF(P89="","",((P89*1000)/IF(AND('Schritt 2a Wärmeverbr. Kat. 1-4'!D94&lt;&gt;"Bad - Freibad &lt; 1000 m2 Beckenfläche",'Schritt 2a Wärmeverbr. Kat. 1-4'!D94&lt;&gt;"Bad - Freibad 1000-2000 m2 Beckenfläche",'Schritt 2a Wärmeverbr. Kat. 1-4'!D94&lt;&gt;"Bad - Freibad &gt;2000 m2 Beckenfläche"),'Schritt 2a Wärmeverbr. Kat. 1-4'!F94,'Schritt 2a Wärmeverbr. Kat. 1-4'!G94)))</f>
        <v/>
      </c>
      <c r="S89" s="140" t="str">
        <f>IFERROR(IF(OR(R89="",'Schritt 2a Wärmeverbr. Kat. 1-4'!D94=""),"",R89/VLOOKUP('Schritt 2a Wärmeverbr. Kat. 1-4'!D94,Gebäudekat.!$C$6:$J$72,7,FALSE)-1),"k.A")</f>
        <v/>
      </c>
      <c r="T89" s="400" t="s">
        <v>138</v>
      </c>
      <c r="U89" t="str">
        <f>IFERROR(VLOOKUP(C89,Gebäudekat.!$C$6:$G$72,5,FALSE),"")</f>
        <v/>
      </c>
    </row>
    <row r="90" spans="1:21" x14ac:dyDescent="0.25">
      <c r="A90" s="23" t="str">
        <f>IF(B90="","",INDEX('Schritt 2a Wärmeverbr. Kat. 1-4'!$A95:$C$504,MATCH(B90,'Schritt 2a Wärmeverbr. Kat. 1-4'!$C95:$C$504,0),1))</f>
        <v/>
      </c>
      <c r="B90" s="40" t="str">
        <f>IF(AND('Schritt 2a Wärmeverbr. Kat. 1-4'!C95&lt;&gt;"",OR('Schritt 2a Wärmeverbr. Kat. 1-4'!R95=1,'Schritt 2a Wärmeverbr. Kat. 1-4'!R95=2,'Schritt 2a Wärmeverbr. Kat. 1-4'!R95&lt;&gt;4)),'Schritt 2a Wärmeverbr. Kat. 1-4'!C95,"")</f>
        <v/>
      </c>
      <c r="C90" s="24" t="str">
        <f>IF(B90="","",VLOOKUP(B90,'Schritt 2a Wärmeverbr. Kat. 1-4'!$C$10:$D$504,2,FALSE))</f>
        <v/>
      </c>
      <c r="D90" s="13" t="str">
        <f>IF(AND(B90&lt;&gt;"",'Schritt 2a Wärmeverbr. Kat. 1-4'!H95&lt;&gt;""),VLOOKUP('Schritt 4 - Priorisierung'!B90,'Schritt 2a Wärmeverbr. Kat. 1-4'!$C$10:$H$504,6,FALSE),"")</f>
        <v/>
      </c>
      <c r="E90" s="114" t="str">
        <f>IF(AND(B90&lt;&gt;"",'Schritt 2a Wärmeverbr. Kat. 1-4'!N95&lt;&gt;""),VLOOKUP('Schritt 4 - Priorisierung'!B90,'Schritt 2a Wärmeverbr. Kat. 1-4'!$C$10:$N$504,12,FALSE),"")</f>
        <v/>
      </c>
      <c r="F90" s="38" t="str">
        <f>IF(AND(B90&lt;&gt;"",'Schritt 2a Wärmeverbr. Kat. 1-4'!O95&lt;&gt;""),VLOOKUP(B90,'Schritt 2a Wärmeverbr. Kat. 1-4'!C95:O589,13,FALSE),"")</f>
        <v/>
      </c>
      <c r="G90" s="134" t="str">
        <f>IF(AND(B90&lt;&gt;"",'Schritt 2a Wärmeverbr. Kat. 1-4'!P95&lt;&gt;""),VLOOKUP(B90,'Schritt 2a Wärmeverbr. Kat. 1-4'!$C$10:$P$504,14,FALSE),"")</f>
        <v/>
      </c>
      <c r="H90" s="39" t="str">
        <f>IF(AND(B90&lt;&gt;"",'Schritt 2a Wärmeverbr. Kat. 1-4'!Q95&lt;&gt;""),VLOOKUP(B90,'Schritt 2a Wärmeverbr. Kat. 1-4'!$C$10:$Q$504,15,FALSE),"")</f>
        <v/>
      </c>
      <c r="I90" s="142" t="str">
        <f>IF(AND(B90&lt;&gt;"",'Schritt 2b Stromverbr. Kat. 1-4'!M95&lt;&gt;""),VLOOKUP(B90,'Schritt 2b Stromverbr. Kat. 1-4'!$B$10:$M$504,12,FALSE),"")</f>
        <v/>
      </c>
      <c r="J90" s="38" t="str">
        <f>IF(AND(B90&lt;&gt;"",'Schritt 2b Stromverbr. Kat. 1-4'!M95&lt;&gt;""),(1/SUM('Schritt 2b Stromverbr. Kat. 1-4'!$M$10:$M$504))*VLOOKUP(B90,'Schritt 2b Stromverbr. Kat. 1-4'!$B$10:$M$504,12,FALSE),"")</f>
        <v/>
      </c>
      <c r="K90" s="133" t="str">
        <f>IFERROR(IF(B90&lt;&gt;"",VLOOKUP(B90,'Schritt 2b Stromverbr. Kat. 1-4'!$B$10:$N$504,13,FALSE),""),"")</f>
        <v/>
      </c>
      <c r="L90" s="39" t="str">
        <f>IFERROR(IF(B90&lt;&gt;"",VLOOKUP(B90,'Schritt 2b Stromverbr. Kat. 1-4'!$B$10:$O$504,14,FALSE),""),"")</f>
        <v/>
      </c>
      <c r="M90" s="147"/>
      <c r="N90" s="61"/>
      <c r="O90" s="64"/>
      <c r="P90" s="113" t="str">
        <f t="shared" si="2"/>
        <v/>
      </c>
      <c r="Q90" s="151" t="str">
        <f t="shared" si="3"/>
        <v/>
      </c>
      <c r="R90" s="133" t="str">
        <f>IF(P90="","",((P90*1000)/IF(AND('Schritt 2a Wärmeverbr. Kat. 1-4'!D95&lt;&gt;"Bad - Freibad &lt; 1000 m2 Beckenfläche",'Schritt 2a Wärmeverbr. Kat. 1-4'!D95&lt;&gt;"Bad - Freibad 1000-2000 m2 Beckenfläche",'Schritt 2a Wärmeverbr. Kat. 1-4'!D95&lt;&gt;"Bad - Freibad &gt;2000 m2 Beckenfläche"),'Schritt 2a Wärmeverbr. Kat. 1-4'!F95,'Schritt 2a Wärmeverbr. Kat. 1-4'!G95)))</f>
        <v/>
      </c>
      <c r="S90" s="140" t="str">
        <f>IFERROR(IF(OR(R90="",'Schritt 2a Wärmeverbr. Kat. 1-4'!D95=""),"",R90/VLOOKUP('Schritt 2a Wärmeverbr. Kat. 1-4'!D95,Gebäudekat.!$C$6:$J$72,7,FALSE)-1),"k.A")</f>
        <v/>
      </c>
      <c r="T90" s="400" t="s">
        <v>138</v>
      </c>
      <c r="U90" t="str">
        <f>IFERROR(VLOOKUP(C90,Gebäudekat.!$C$6:$G$72,5,FALSE),"")</f>
        <v/>
      </c>
    </row>
    <row r="91" spans="1:21" x14ac:dyDescent="0.25">
      <c r="A91" s="23" t="str">
        <f>IF(B91="","",INDEX('Schritt 2a Wärmeverbr. Kat. 1-4'!$A96:$C$504,MATCH(B91,'Schritt 2a Wärmeverbr. Kat. 1-4'!$C96:$C$504,0),1))</f>
        <v/>
      </c>
      <c r="B91" s="40" t="str">
        <f>IF(AND('Schritt 2a Wärmeverbr. Kat. 1-4'!C96&lt;&gt;"",OR('Schritt 2a Wärmeverbr. Kat. 1-4'!R96=1,'Schritt 2a Wärmeverbr. Kat. 1-4'!R96=2,'Schritt 2a Wärmeverbr. Kat. 1-4'!R96&lt;&gt;4)),'Schritt 2a Wärmeverbr. Kat. 1-4'!C96,"")</f>
        <v/>
      </c>
      <c r="C91" s="24" t="str">
        <f>IF(B91="","",VLOOKUP(B91,'Schritt 2a Wärmeverbr. Kat. 1-4'!$C$10:$D$504,2,FALSE))</f>
        <v/>
      </c>
      <c r="D91" s="13" t="str">
        <f>IF(AND(B91&lt;&gt;"",'Schritt 2a Wärmeverbr. Kat. 1-4'!H96&lt;&gt;""),VLOOKUP('Schritt 4 - Priorisierung'!B91,'Schritt 2a Wärmeverbr. Kat. 1-4'!$C$10:$H$504,6,FALSE),"")</f>
        <v/>
      </c>
      <c r="E91" s="114" t="str">
        <f>IF(AND(B91&lt;&gt;"",'Schritt 2a Wärmeverbr. Kat. 1-4'!N96&lt;&gt;""),VLOOKUP('Schritt 4 - Priorisierung'!B91,'Schritt 2a Wärmeverbr. Kat. 1-4'!$C$10:$N$504,12,FALSE),"")</f>
        <v/>
      </c>
      <c r="F91" s="38" t="str">
        <f>IF(AND(B91&lt;&gt;"",'Schritt 2a Wärmeverbr. Kat. 1-4'!O96&lt;&gt;""),VLOOKUP(B91,'Schritt 2a Wärmeverbr. Kat. 1-4'!C96:O590,13,FALSE),"")</f>
        <v/>
      </c>
      <c r="G91" s="134" t="str">
        <f>IF(AND(B91&lt;&gt;"",'Schritt 2a Wärmeverbr. Kat. 1-4'!P96&lt;&gt;""),VLOOKUP(B91,'Schritt 2a Wärmeverbr. Kat. 1-4'!$C$10:$P$504,14,FALSE),"")</f>
        <v/>
      </c>
      <c r="H91" s="39" t="str">
        <f>IF(AND(B91&lt;&gt;"",'Schritt 2a Wärmeverbr. Kat. 1-4'!Q96&lt;&gt;""),VLOOKUP(B91,'Schritt 2a Wärmeverbr. Kat. 1-4'!$C$10:$Q$504,15,FALSE),"")</f>
        <v/>
      </c>
      <c r="I91" s="142" t="str">
        <f>IF(AND(B91&lt;&gt;"",'Schritt 2b Stromverbr. Kat. 1-4'!M96&lt;&gt;""),VLOOKUP(B91,'Schritt 2b Stromverbr. Kat. 1-4'!$B$10:$M$504,12,FALSE),"")</f>
        <v/>
      </c>
      <c r="J91" s="38" t="str">
        <f>IF(AND(B91&lt;&gt;"",'Schritt 2b Stromverbr. Kat. 1-4'!M96&lt;&gt;""),(1/SUM('Schritt 2b Stromverbr. Kat. 1-4'!$M$10:$M$504))*VLOOKUP(B91,'Schritt 2b Stromverbr. Kat. 1-4'!$B$10:$M$504,12,FALSE),"")</f>
        <v/>
      </c>
      <c r="K91" s="133" t="str">
        <f>IFERROR(IF(B91&lt;&gt;"",VLOOKUP(B91,'Schritt 2b Stromverbr. Kat. 1-4'!$B$10:$N$504,13,FALSE),""),"")</f>
        <v/>
      </c>
      <c r="L91" s="39" t="str">
        <f>IFERROR(IF(B91&lt;&gt;"",VLOOKUP(B91,'Schritt 2b Stromverbr. Kat. 1-4'!$B$10:$O$504,14,FALSE),""),"")</f>
        <v/>
      </c>
      <c r="M91" s="147"/>
      <c r="N91" s="61"/>
      <c r="O91" s="64"/>
      <c r="P91" s="113" t="str">
        <f t="shared" si="2"/>
        <v/>
      </c>
      <c r="Q91" s="151" t="str">
        <f t="shared" si="3"/>
        <v/>
      </c>
      <c r="R91" s="133" t="str">
        <f>IF(P91="","",((P91*1000)/IF(AND('Schritt 2a Wärmeverbr. Kat. 1-4'!D96&lt;&gt;"Bad - Freibad &lt; 1000 m2 Beckenfläche",'Schritt 2a Wärmeverbr. Kat. 1-4'!D96&lt;&gt;"Bad - Freibad 1000-2000 m2 Beckenfläche",'Schritt 2a Wärmeverbr. Kat. 1-4'!D96&lt;&gt;"Bad - Freibad &gt;2000 m2 Beckenfläche"),'Schritt 2a Wärmeverbr. Kat. 1-4'!F96,'Schritt 2a Wärmeverbr. Kat. 1-4'!G96)))</f>
        <v/>
      </c>
      <c r="S91" s="140" t="str">
        <f>IFERROR(IF(OR(R91="",'Schritt 2a Wärmeverbr. Kat. 1-4'!D96=""),"",R91/VLOOKUP('Schritt 2a Wärmeverbr. Kat. 1-4'!D96,Gebäudekat.!$C$6:$J$72,7,FALSE)-1),"k.A")</f>
        <v/>
      </c>
      <c r="T91" s="400" t="s">
        <v>138</v>
      </c>
      <c r="U91" t="str">
        <f>IFERROR(VLOOKUP(C91,Gebäudekat.!$C$6:$G$72,5,FALSE),"")</f>
        <v/>
      </c>
    </row>
    <row r="92" spans="1:21" x14ac:dyDescent="0.25">
      <c r="A92" s="23" t="str">
        <f>IF(B92="","",INDEX('Schritt 2a Wärmeverbr. Kat. 1-4'!$A97:$C$504,MATCH(B92,'Schritt 2a Wärmeverbr. Kat. 1-4'!$C97:$C$504,0),1))</f>
        <v/>
      </c>
      <c r="B92" s="40" t="str">
        <f>IF(AND('Schritt 2a Wärmeverbr. Kat. 1-4'!C97&lt;&gt;"",OR('Schritt 2a Wärmeverbr. Kat. 1-4'!R97=1,'Schritt 2a Wärmeverbr. Kat. 1-4'!R97=2,'Schritt 2a Wärmeverbr. Kat. 1-4'!R97&lt;&gt;4)),'Schritt 2a Wärmeverbr. Kat. 1-4'!C97,"")</f>
        <v/>
      </c>
      <c r="C92" s="24" t="str">
        <f>IF(B92="","",VLOOKUP(B92,'Schritt 2a Wärmeverbr. Kat. 1-4'!$C$10:$D$504,2,FALSE))</f>
        <v/>
      </c>
      <c r="D92" s="13" t="str">
        <f>IF(AND(B92&lt;&gt;"",'Schritt 2a Wärmeverbr. Kat. 1-4'!H97&lt;&gt;""),VLOOKUP('Schritt 4 - Priorisierung'!B92,'Schritt 2a Wärmeverbr. Kat. 1-4'!$C$10:$H$504,6,FALSE),"")</f>
        <v/>
      </c>
      <c r="E92" s="114" t="str">
        <f>IF(AND(B92&lt;&gt;"",'Schritt 2a Wärmeverbr. Kat. 1-4'!N97&lt;&gt;""),VLOOKUP('Schritt 4 - Priorisierung'!B92,'Schritt 2a Wärmeverbr. Kat. 1-4'!$C$10:$N$504,12,FALSE),"")</f>
        <v/>
      </c>
      <c r="F92" s="38" t="str">
        <f>IF(AND(B92&lt;&gt;"",'Schritt 2a Wärmeverbr. Kat. 1-4'!O97&lt;&gt;""),VLOOKUP(B92,'Schritt 2a Wärmeverbr. Kat. 1-4'!C97:O591,13,FALSE),"")</f>
        <v/>
      </c>
      <c r="G92" s="134" t="str">
        <f>IF(AND(B92&lt;&gt;"",'Schritt 2a Wärmeverbr. Kat. 1-4'!P97&lt;&gt;""),VLOOKUP(B92,'Schritt 2a Wärmeverbr. Kat. 1-4'!$C$10:$P$504,14,FALSE),"")</f>
        <v/>
      </c>
      <c r="H92" s="39" t="str">
        <f>IF(AND(B92&lt;&gt;"",'Schritt 2a Wärmeverbr. Kat. 1-4'!Q97&lt;&gt;""),VLOOKUP(B92,'Schritt 2a Wärmeverbr. Kat. 1-4'!$C$10:$Q$504,15,FALSE),"")</f>
        <v/>
      </c>
      <c r="I92" s="142" t="str">
        <f>IF(AND(B92&lt;&gt;"",'Schritt 2b Stromverbr. Kat. 1-4'!M97&lt;&gt;""),VLOOKUP(B92,'Schritt 2b Stromverbr. Kat. 1-4'!$B$10:$M$504,12,FALSE),"")</f>
        <v/>
      </c>
      <c r="J92" s="38" t="str">
        <f>IF(AND(B92&lt;&gt;"",'Schritt 2b Stromverbr. Kat. 1-4'!M97&lt;&gt;""),(1/SUM('Schritt 2b Stromverbr. Kat. 1-4'!$M$10:$M$504))*VLOOKUP(B92,'Schritt 2b Stromverbr. Kat. 1-4'!$B$10:$M$504,12,FALSE),"")</f>
        <v/>
      </c>
      <c r="K92" s="133" t="str">
        <f>IFERROR(IF(B92&lt;&gt;"",VLOOKUP(B92,'Schritt 2b Stromverbr. Kat. 1-4'!$B$10:$N$504,13,FALSE),""),"")</f>
        <v/>
      </c>
      <c r="L92" s="39" t="str">
        <f>IFERROR(IF(B92&lt;&gt;"",VLOOKUP(B92,'Schritt 2b Stromverbr. Kat. 1-4'!$B$10:$O$504,14,FALSE),""),"")</f>
        <v/>
      </c>
      <c r="M92" s="147"/>
      <c r="N92" s="61"/>
      <c r="O92" s="64"/>
      <c r="P92" s="113" t="str">
        <f t="shared" si="2"/>
        <v/>
      </c>
      <c r="Q92" s="151" t="str">
        <f t="shared" si="3"/>
        <v/>
      </c>
      <c r="R92" s="133" t="str">
        <f>IF(P92="","",((P92*1000)/IF(AND('Schritt 2a Wärmeverbr. Kat. 1-4'!D97&lt;&gt;"Bad - Freibad &lt; 1000 m2 Beckenfläche",'Schritt 2a Wärmeverbr. Kat. 1-4'!D97&lt;&gt;"Bad - Freibad 1000-2000 m2 Beckenfläche",'Schritt 2a Wärmeverbr. Kat. 1-4'!D97&lt;&gt;"Bad - Freibad &gt;2000 m2 Beckenfläche"),'Schritt 2a Wärmeverbr. Kat. 1-4'!F97,'Schritt 2a Wärmeverbr. Kat. 1-4'!G97)))</f>
        <v/>
      </c>
      <c r="S92" s="140" t="str">
        <f>IFERROR(IF(OR(R92="",'Schritt 2a Wärmeverbr. Kat. 1-4'!D97=""),"",R92/VLOOKUP('Schritt 2a Wärmeverbr. Kat. 1-4'!D97,Gebäudekat.!$C$6:$J$72,7,FALSE)-1),"k.A")</f>
        <v/>
      </c>
      <c r="T92" s="400" t="s">
        <v>138</v>
      </c>
      <c r="U92" t="str">
        <f>IFERROR(VLOOKUP(C92,Gebäudekat.!$C$6:$G$72,5,FALSE),"")</f>
        <v/>
      </c>
    </row>
    <row r="93" spans="1:21" x14ac:dyDescent="0.25">
      <c r="A93" s="23" t="str">
        <f>IF(B93="","",INDEX('Schritt 2a Wärmeverbr. Kat. 1-4'!$A98:$C$504,MATCH(B93,'Schritt 2a Wärmeverbr. Kat. 1-4'!$C98:$C$504,0),1))</f>
        <v/>
      </c>
      <c r="B93" s="40" t="str">
        <f>IF(AND('Schritt 2a Wärmeverbr. Kat. 1-4'!C98&lt;&gt;"",OR('Schritt 2a Wärmeverbr. Kat. 1-4'!R98=1,'Schritt 2a Wärmeverbr. Kat. 1-4'!R98=2,'Schritt 2a Wärmeverbr. Kat. 1-4'!R98&lt;&gt;4)),'Schritt 2a Wärmeverbr. Kat. 1-4'!C98,"")</f>
        <v/>
      </c>
      <c r="C93" s="24" t="str">
        <f>IF(B93="","",VLOOKUP(B93,'Schritt 2a Wärmeverbr. Kat. 1-4'!$C$10:$D$504,2,FALSE))</f>
        <v/>
      </c>
      <c r="D93" s="13" t="str">
        <f>IF(AND(B93&lt;&gt;"",'Schritt 2a Wärmeverbr. Kat. 1-4'!H98&lt;&gt;""),VLOOKUP('Schritt 4 - Priorisierung'!B93,'Schritt 2a Wärmeverbr. Kat. 1-4'!$C$10:$H$504,6,FALSE),"")</f>
        <v/>
      </c>
      <c r="E93" s="114" t="str">
        <f>IF(AND(B93&lt;&gt;"",'Schritt 2a Wärmeverbr. Kat. 1-4'!N98&lt;&gt;""),VLOOKUP('Schritt 4 - Priorisierung'!B93,'Schritt 2a Wärmeverbr. Kat. 1-4'!$C$10:$N$504,12,FALSE),"")</f>
        <v/>
      </c>
      <c r="F93" s="38" t="str">
        <f>IF(AND(B93&lt;&gt;"",'Schritt 2a Wärmeverbr. Kat. 1-4'!O98&lt;&gt;""),VLOOKUP(B93,'Schritt 2a Wärmeverbr. Kat. 1-4'!C98:O592,13,FALSE),"")</f>
        <v/>
      </c>
      <c r="G93" s="134" t="str">
        <f>IF(AND(B93&lt;&gt;"",'Schritt 2a Wärmeverbr. Kat. 1-4'!P98&lt;&gt;""),VLOOKUP(B93,'Schritt 2a Wärmeverbr. Kat. 1-4'!$C$10:$P$504,14,FALSE),"")</f>
        <v/>
      </c>
      <c r="H93" s="39" t="str">
        <f>IF(AND(B93&lt;&gt;"",'Schritt 2a Wärmeverbr. Kat. 1-4'!Q98&lt;&gt;""),VLOOKUP(B93,'Schritt 2a Wärmeverbr. Kat. 1-4'!$C$10:$Q$504,15,FALSE),"")</f>
        <v/>
      </c>
      <c r="I93" s="142" t="str">
        <f>IF(AND(B93&lt;&gt;"",'Schritt 2b Stromverbr. Kat. 1-4'!M98&lt;&gt;""),VLOOKUP(B93,'Schritt 2b Stromverbr. Kat. 1-4'!$B$10:$M$504,12,FALSE),"")</f>
        <v/>
      </c>
      <c r="J93" s="38" t="str">
        <f>IF(AND(B93&lt;&gt;"",'Schritt 2b Stromverbr. Kat. 1-4'!M98&lt;&gt;""),(1/SUM('Schritt 2b Stromverbr. Kat. 1-4'!$M$10:$M$504))*VLOOKUP(B93,'Schritt 2b Stromverbr. Kat. 1-4'!$B$10:$M$504,12,FALSE),"")</f>
        <v/>
      </c>
      <c r="K93" s="133" t="str">
        <f>IFERROR(IF(B93&lt;&gt;"",VLOOKUP(B93,'Schritt 2b Stromverbr. Kat. 1-4'!$B$10:$N$504,13,FALSE),""),"")</f>
        <v/>
      </c>
      <c r="L93" s="39" t="str">
        <f>IFERROR(IF(B93&lt;&gt;"",VLOOKUP(B93,'Schritt 2b Stromverbr. Kat. 1-4'!$B$10:$O$504,14,FALSE),""),"")</f>
        <v/>
      </c>
      <c r="M93" s="147"/>
      <c r="N93" s="61"/>
      <c r="O93" s="64"/>
      <c r="P93" s="113" t="str">
        <f t="shared" si="2"/>
        <v/>
      </c>
      <c r="Q93" s="151" t="str">
        <f t="shared" si="3"/>
        <v/>
      </c>
      <c r="R93" s="133" t="str">
        <f>IF(P93="","",((P93*1000)/IF(AND('Schritt 2a Wärmeverbr. Kat. 1-4'!D98&lt;&gt;"Bad - Freibad &lt; 1000 m2 Beckenfläche",'Schritt 2a Wärmeverbr. Kat. 1-4'!D98&lt;&gt;"Bad - Freibad 1000-2000 m2 Beckenfläche",'Schritt 2a Wärmeverbr. Kat. 1-4'!D98&lt;&gt;"Bad - Freibad &gt;2000 m2 Beckenfläche"),'Schritt 2a Wärmeverbr. Kat. 1-4'!F98,'Schritt 2a Wärmeverbr. Kat. 1-4'!G98)))</f>
        <v/>
      </c>
      <c r="S93" s="140" t="str">
        <f>IFERROR(IF(OR(R93="",'Schritt 2a Wärmeverbr. Kat. 1-4'!D98=""),"",R93/VLOOKUP('Schritt 2a Wärmeverbr. Kat. 1-4'!D98,Gebäudekat.!$C$6:$J$72,7,FALSE)-1),"k.A")</f>
        <v/>
      </c>
      <c r="T93" s="400" t="s">
        <v>138</v>
      </c>
      <c r="U93" t="str">
        <f>IFERROR(VLOOKUP(C93,Gebäudekat.!$C$6:$G$72,5,FALSE),"")</f>
        <v/>
      </c>
    </row>
    <row r="94" spans="1:21" x14ac:dyDescent="0.25">
      <c r="A94" s="23" t="str">
        <f>IF(B94="","",INDEX('Schritt 2a Wärmeverbr. Kat. 1-4'!$A99:$C$504,MATCH(B94,'Schritt 2a Wärmeverbr. Kat. 1-4'!$C99:$C$504,0),1))</f>
        <v/>
      </c>
      <c r="B94" s="40" t="str">
        <f>IF(AND('Schritt 2a Wärmeverbr. Kat. 1-4'!C99&lt;&gt;"",OR('Schritt 2a Wärmeverbr. Kat. 1-4'!R99=1,'Schritt 2a Wärmeverbr. Kat. 1-4'!R99=2,'Schritt 2a Wärmeverbr. Kat. 1-4'!R99&lt;&gt;4)),'Schritt 2a Wärmeverbr. Kat. 1-4'!C99,"")</f>
        <v/>
      </c>
      <c r="C94" s="24" t="str">
        <f>IF(B94="","",VLOOKUP(B94,'Schritt 2a Wärmeverbr. Kat. 1-4'!$C$10:$D$504,2,FALSE))</f>
        <v/>
      </c>
      <c r="D94" s="13" t="str">
        <f>IF(AND(B94&lt;&gt;"",'Schritt 2a Wärmeverbr. Kat. 1-4'!H99&lt;&gt;""),VLOOKUP('Schritt 4 - Priorisierung'!B94,'Schritt 2a Wärmeverbr. Kat. 1-4'!$C$10:$H$504,6,FALSE),"")</f>
        <v/>
      </c>
      <c r="E94" s="114" t="str">
        <f>IF(AND(B94&lt;&gt;"",'Schritt 2a Wärmeverbr. Kat. 1-4'!N99&lt;&gt;""),VLOOKUP('Schritt 4 - Priorisierung'!B94,'Schritt 2a Wärmeverbr. Kat. 1-4'!$C$10:$N$504,12,FALSE),"")</f>
        <v/>
      </c>
      <c r="F94" s="38" t="str">
        <f>IF(AND(B94&lt;&gt;"",'Schritt 2a Wärmeverbr. Kat. 1-4'!O99&lt;&gt;""),VLOOKUP(B94,'Schritt 2a Wärmeverbr. Kat. 1-4'!C99:O593,13,FALSE),"")</f>
        <v/>
      </c>
      <c r="G94" s="134" t="str">
        <f>IF(AND(B94&lt;&gt;"",'Schritt 2a Wärmeverbr. Kat. 1-4'!P99&lt;&gt;""),VLOOKUP(B94,'Schritt 2a Wärmeverbr. Kat. 1-4'!$C$10:$P$504,14,FALSE),"")</f>
        <v/>
      </c>
      <c r="H94" s="39" t="str">
        <f>IF(AND(B94&lt;&gt;"",'Schritt 2a Wärmeverbr. Kat. 1-4'!Q99&lt;&gt;""),VLOOKUP(B94,'Schritt 2a Wärmeverbr. Kat. 1-4'!$C$10:$Q$504,15,FALSE),"")</f>
        <v/>
      </c>
      <c r="I94" s="142" t="str">
        <f>IF(AND(B94&lt;&gt;"",'Schritt 2b Stromverbr. Kat. 1-4'!M99&lt;&gt;""),VLOOKUP(B94,'Schritt 2b Stromverbr. Kat. 1-4'!$B$10:$M$504,12,FALSE),"")</f>
        <v/>
      </c>
      <c r="J94" s="38" t="str">
        <f>IF(AND(B94&lt;&gt;"",'Schritt 2b Stromverbr. Kat. 1-4'!M99&lt;&gt;""),(1/SUM('Schritt 2b Stromverbr. Kat. 1-4'!$M$10:$M$504))*VLOOKUP(B94,'Schritt 2b Stromverbr. Kat. 1-4'!$B$10:$M$504,12,FALSE),"")</f>
        <v/>
      </c>
      <c r="K94" s="133" t="str">
        <f>IFERROR(IF(B94&lt;&gt;"",VLOOKUP(B94,'Schritt 2b Stromverbr. Kat. 1-4'!$B$10:$N$504,13,FALSE),""),"")</f>
        <v/>
      </c>
      <c r="L94" s="39" t="str">
        <f>IFERROR(IF(B94&lt;&gt;"",VLOOKUP(B94,'Schritt 2b Stromverbr. Kat. 1-4'!$B$10:$O$504,14,FALSE),""),"")</f>
        <v/>
      </c>
      <c r="M94" s="147"/>
      <c r="N94" s="61"/>
      <c r="O94" s="64"/>
      <c r="P94" s="113" t="str">
        <f t="shared" si="2"/>
        <v/>
      </c>
      <c r="Q94" s="151" t="str">
        <f t="shared" si="3"/>
        <v/>
      </c>
      <c r="R94" s="133" t="str">
        <f>IF(P94="","",((P94*1000)/IF(AND('Schritt 2a Wärmeverbr. Kat. 1-4'!D99&lt;&gt;"Bad - Freibad &lt; 1000 m2 Beckenfläche",'Schritt 2a Wärmeverbr. Kat. 1-4'!D99&lt;&gt;"Bad - Freibad 1000-2000 m2 Beckenfläche",'Schritt 2a Wärmeverbr. Kat. 1-4'!D99&lt;&gt;"Bad - Freibad &gt;2000 m2 Beckenfläche"),'Schritt 2a Wärmeverbr. Kat. 1-4'!F99,'Schritt 2a Wärmeverbr. Kat. 1-4'!G99)))</f>
        <v/>
      </c>
      <c r="S94" s="140" t="str">
        <f>IFERROR(IF(OR(R94="",'Schritt 2a Wärmeverbr. Kat. 1-4'!D99=""),"",R94/VLOOKUP('Schritt 2a Wärmeverbr. Kat. 1-4'!D99,Gebäudekat.!$C$6:$J$72,7,FALSE)-1),"k.A")</f>
        <v/>
      </c>
      <c r="T94" s="400" t="s">
        <v>138</v>
      </c>
      <c r="U94" t="str">
        <f>IFERROR(VLOOKUP(C94,Gebäudekat.!$C$6:$G$72,5,FALSE),"")</f>
        <v/>
      </c>
    </row>
    <row r="95" spans="1:21" x14ac:dyDescent="0.25">
      <c r="A95" s="23" t="str">
        <f>IF(B95="","",INDEX('Schritt 2a Wärmeverbr. Kat. 1-4'!$A100:$C$504,MATCH(B95,'Schritt 2a Wärmeverbr. Kat. 1-4'!$C100:$C$504,0),1))</f>
        <v/>
      </c>
      <c r="B95" s="40" t="str">
        <f>IF(AND('Schritt 2a Wärmeverbr. Kat. 1-4'!C100&lt;&gt;"",OR('Schritt 2a Wärmeverbr. Kat. 1-4'!R100=1,'Schritt 2a Wärmeverbr. Kat. 1-4'!R100=2,'Schritt 2a Wärmeverbr. Kat. 1-4'!R100&lt;&gt;4)),'Schritt 2a Wärmeverbr. Kat. 1-4'!C100,"")</f>
        <v/>
      </c>
      <c r="C95" s="24" t="str">
        <f>IF(B95="","",VLOOKUP(B95,'Schritt 2a Wärmeverbr. Kat. 1-4'!$C$10:$D$504,2,FALSE))</f>
        <v/>
      </c>
      <c r="D95" s="13" t="str">
        <f>IF(AND(B95&lt;&gt;"",'Schritt 2a Wärmeverbr. Kat. 1-4'!H100&lt;&gt;""),VLOOKUP('Schritt 4 - Priorisierung'!B95,'Schritt 2a Wärmeverbr. Kat. 1-4'!$C$10:$H$504,6,FALSE),"")</f>
        <v/>
      </c>
      <c r="E95" s="114" t="str">
        <f>IF(AND(B95&lt;&gt;"",'Schritt 2a Wärmeverbr. Kat. 1-4'!N100&lt;&gt;""),VLOOKUP('Schritt 4 - Priorisierung'!B95,'Schritt 2a Wärmeverbr. Kat. 1-4'!$C$10:$N$504,12,FALSE),"")</f>
        <v/>
      </c>
      <c r="F95" s="38" t="str">
        <f>IF(AND(B95&lt;&gt;"",'Schritt 2a Wärmeverbr. Kat. 1-4'!O100&lt;&gt;""),VLOOKUP(B95,'Schritt 2a Wärmeverbr. Kat. 1-4'!C100:O594,13,FALSE),"")</f>
        <v/>
      </c>
      <c r="G95" s="134" t="str">
        <f>IF(AND(B95&lt;&gt;"",'Schritt 2a Wärmeverbr. Kat. 1-4'!P100&lt;&gt;""),VLOOKUP(B95,'Schritt 2a Wärmeverbr. Kat. 1-4'!$C$10:$P$504,14,FALSE),"")</f>
        <v/>
      </c>
      <c r="H95" s="39" t="str">
        <f>IF(AND(B95&lt;&gt;"",'Schritt 2a Wärmeverbr. Kat. 1-4'!Q100&lt;&gt;""),VLOOKUP(B95,'Schritt 2a Wärmeverbr. Kat. 1-4'!$C$10:$Q$504,15,FALSE),"")</f>
        <v/>
      </c>
      <c r="I95" s="142" t="str">
        <f>IF(AND(B95&lt;&gt;"",'Schritt 2b Stromverbr. Kat. 1-4'!M100&lt;&gt;""),VLOOKUP(B95,'Schritt 2b Stromverbr. Kat. 1-4'!$B$10:$M$504,12,FALSE),"")</f>
        <v/>
      </c>
      <c r="J95" s="38" t="str">
        <f>IF(AND(B95&lt;&gt;"",'Schritt 2b Stromverbr. Kat. 1-4'!M100&lt;&gt;""),(1/SUM('Schritt 2b Stromverbr. Kat. 1-4'!$M$10:$M$504))*VLOOKUP(B95,'Schritt 2b Stromverbr. Kat. 1-4'!$B$10:$M$504,12,FALSE),"")</f>
        <v/>
      </c>
      <c r="K95" s="133" t="str">
        <f>IFERROR(IF(B95&lt;&gt;"",VLOOKUP(B95,'Schritt 2b Stromverbr. Kat. 1-4'!$B$10:$N$504,13,FALSE),""),"")</f>
        <v/>
      </c>
      <c r="L95" s="39" t="str">
        <f>IFERROR(IF(B95&lt;&gt;"",VLOOKUP(B95,'Schritt 2b Stromverbr. Kat. 1-4'!$B$10:$O$504,14,FALSE),""),"")</f>
        <v/>
      </c>
      <c r="M95" s="147"/>
      <c r="N95" s="61"/>
      <c r="O95" s="64"/>
      <c r="P95" s="113" t="str">
        <f t="shared" si="2"/>
        <v/>
      </c>
      <c r="Q95" s="151" t="str">
        <f t="shared" si="3"/>
        <v/>
      </c>
      <c r="R95" s="133" t="str">
        <f>IF(P95="","",((P95*1000)/IF(AND('Schritt 2a Wärmeverbr. Kat. 1-4'!D100&lt;&gt;"Bad - Freibad &lt; 1000 m2 Beckenfläche",'Schritt 2a Wärmeverbr. Kat. 1-4'!D100&lt;&gt;"Bad - Freibad 1000-2000 m2 Beckenfläche",'Schritt 2a Wärmeverbr. Kat. 1-4'!D100&lt;&gt;"Bad - Freibad &gt;2000 m2 Beckenfläche"),'Schritt 2a Wärmeverbr. Kat. 1-4'!F100,'Schritt 2a Wärmeverbr. Kat. 1-4'!G100)))</f>
        <v/>
      </c>
      <c r="S95" s="140" t="str">
        <f>IFERROR(IF(OR(R95="",'Schritt 2a Wärmeverbr. Kat. 1-4'!D100=""),"",R95/VLOOKUP('Schritt 2a Wärmeverbr. Kat. 1-4'!D100,Gebäudekat.!$C$6:$J$72,7,FALSE)-1),"k.A")</f>
        <v/>
      </c>
      <c r="T95" s="400" t="s">
        <v>138</v>
      </c>
      <c r="U95" t="str">
        <f>IFERROR(VLOOKUP(C95,Gebäudekat.!$C$6:$G$72,5,FALSE),"")</f>
        <v/>
      </c>
    </row>
    <row r="96" spans="1:21" x14ac:dyDescent="0.25">
      <c r="A96" s="23" t="str">
        <f>IF(B96="","",INDEX('Schritt 2a Wärmeverbr. Kat. 1-4'!$A101:$C$504,MATCH(B96,'Schritt 2a Wärmeverbr. Kat. 1-4'!$C101:$C$504,0),1))</f>
        <v/>
      </c>
      <c r="B96" s="40" t="str">
        <f>IF(AND('Schritt 2a Wärmeverbr. Kat. 1-4'!C101&lt;&gt;"",OR('Schritt 2a Wärmeverbr. Kat. 1-4'!R101=1,'Schritt 2a Wärmeverbr. Kat. 1-4'!R101=2,'Schritt 2a Wärmeverbr. Kat. 1-4'!R101&lt;&gt;4)),'Schritt 2a Wärmeverbr. Kat. 1-4'!C101,"")</f>
        <v/>
      </c>
      <c r="C96" s="24" t="str">
        <f>IF(B96="","",VLOOKUP(B96,'Schritt 2a Wärmeverbr. Kat. 1-4'!$C$10:$D$504,2,FALSE))</f>
        <v/>
      </c>
      <c r="D96" s="13" t="str">
        <f>IF(AND(B96&lt;&gt;"",'Schritt 2a Wärmeverbr. Kat. 1-4'!H101&lt;&gt;""),VLOOKUP('Schritt 4 - Priorisierung'!B96,'Schritt 2a Wärmeverbr. Kat. 1-4'!$C$10:$H$504,6,FALSE),"")</f>
        <v/>
      </c>
      <c r="E96" s="114" t="str">
        <f>IF(AND(B96&lt;&gt;"",'Schritt 2a Wärmeverbr. Kat. 1-4'!N101&lt;&gt;""),VLOOKUP('Schritt 4 - Priorisierung'!B96,'Schritt 2a Wärmeverbr. Kat. 1-4'!$C$10:$N$504,12,FALSE),"")</f>
        <v/>
      </c>
      <c r="F96" s="38" t="str">
        <f>IF(AND(B96&lt;&gt;"",'Schritt 2a Wärmeverbr. Kat. 1-4'!O101&lt;&gt;""),VLOOKUP(B96,'Schritt 2a Wärmeverbr. Kat. 1-4'!C101:O595,13,FALSE),"")</f>
        <v/>
      </c>
      <c r="G96" s="134" t="str">
        <f>IF(AND(B96&lt;&gt;"",'Schritt 2a Wärmeverbr. Kat. 1-4'!P101&lt;&gt;""),VLOOKUP(B96,'Schritt 2a Wärmeverbr. Kat. 1-4'!$C$10:$P$504,14,FALSE),"")</f>
        <v/>
      </c>
      <c r="H96" s="39" t="str">
        <f>IF(AND(B96&lt;&gt;"",'Schritt 2a Wärmeverbr. Kat. 1-4'!Q101&lt;&gt;""),VLOOKUP(B96,'Schritt 2a Wärmeverbr. Kat. 1-4'!$C$10:$Q$504,15,FALSE),"")</f>
        <v/>
      </c>
      <c r="I96" s="142" t="str">
        <f>IF(AND(B96&lt;&gt;"",'Schritt 2b Stromverbr. Kat. 1-4'!M101&lt;&gt;""),VLOOKUP(B96,'Schritt 2b Stromverbr. Kat. 1-4'!$B$10:$M$504,12,FALSE),"")</f>
        <v/>
      </c>
      <c r="J96" s="38" t="str">
        <f>IF(AND(B96&lt;&gt;"",'Schritt 2b Stromverbr. Kat. 1-4'!M101&lt;&gt;""),(1/SUM('Schritt 2b Stromverbr. Kat. 1-4'!$M$10:$M$504))*VLOOKUP(B96,'Schritt 2b Stromverbr. Kat. 1-4'!$B$10:$M$504,12,FALSE),"")</f>
        <v/>
      </c>
      <c r="K96" s="133" t="str">
        <f>IFERROR(IF(B96&lt;&gt;"",VLOOKUP(B96,'Schritt 2b Stromverbr. Kat. 1-4'!$B$10:$N$504,13,FALSE),""),"")</f>
        <v/>
      </c>
      <c r="L96" s="39" t="str">
        <f>IFERROR(IF(B96&lt;&gt;"",VLOOKUP(B96,'Schritt 2b Stromverbr. Kat. 1-4'!$B$10:$O$504,14,FALSE),""),"")</f>
        <v/>
      </c>
      <c r="M96" s="147"/>
      <c r="N96" s="61"/>
      <c r="O96" s="64"/>
      <c r="P96" s="113" t="str">
        <f t="shared" si="2"/>
        <v/>
      </c>
      <c r="Q96" s="151" t="str">
        <f t="shared" si="3"/>
        <v/>
      </c>
      <c r="R96" s="133" t="str">
        <f>IF(P96="","",((P96*1000)/IF(AND('Schritt 2a Wärmeverbr. Kat. 1-4'!D101&lt;&gt;"Bad - Freibad &lt; 1000 m2 Beckenfläche",'Schritt 2a Wärmeverbr. Kat. 1-4'!D101&lt;&gt;"Bad - Freibad 1000-2000 m2 Beckenfläche",'Schritt 2a Wärmeverbr. Kat. 1-4'!D101&lt;&gt;"Bad - Freibad &gt;2000 m2 Beckenfläche"),'Schritt 2a Wärmeverbr. Kat. 1-4'!F101,'Schritt 2a Wärmeverbr. Kat. 1-4'!G101)))</f>
        <v/>
      </c>
      <c r="S96" s="140" t="str">
        <f>IFERROR(IF(OR(R96="",'Schritt 2a Wärmeverbr. Kat. 1-4'!D101=""),"",R96/VLOOKUP('Schritt 2a Wärmeverbr. Kat. 1-4'!D101,Gebäudekat.!$C$6:$J$72,7,FALSE)-1),"k.A")</f>
        <v/>
      </c>
      <c r="T96" s="400" t="s">
        <v>138</v>
      </c>
      <c r="U96" t="str">
        <f>IFERROR(VLOOKUP(C96,Gebäudekat.!$C$6:$G$72,5,FALSE),"")</f>
        <v/>
      </c>
    </row>
    <row r="97" spans="1:21" x14ac:dyDescent="0.25">
      <c r="A97" s="23" t="str">
        <f>IF(B97="","",INDEX('Schritt 2a Wärmeverbr. Kat. 1-4'!$A102:$C$504,MATCH(B97,'Schritt 2a Wärmeverbr. Kat. 1-4'!$C102:$C$504,0),1))</f>
        <v/>
      </c>
      <c r="B97" s="40" t="str">
        <f>IF(AND('Schritt 2a Wärmeverbr. Kat. 1-4'!C102&lt;&gt;"",OR('Schritt 2a Wärmeverbr. Kat. 1-4'!R102=1,'Schritt 2a Wärmeverbr. Kat. 1-4'!R102=2,'Schritt 2a Wärmeverbr. Kat. 1-4'!R102&lt;&gt;4)),'Schritt 2a Wärmeverbr. Kat. 1-4'!C102,"")</f>
        <v/>
      </c>
      <c r="C97" s="24" t="str">
        <f>IF(B97="","",VLOOKUP(B97,'Schritt 2a Wärmeverbr. Kat. 1-4'!$C$10:$D$504,2,FALSE))</f>
        <v/>
      </c>
      <c r="D97" s="13" t="str">
        <f>IF(AND(B97&lt;&gt;"",'Schritt 2a Wärmeverbr. Kat. 1-4'!H102&lt;&gt;""),VLOOKUP('Schritt 4 - Priorisierung'!B97,'Schritt 2a Wärmeverbr. Kat. 1-4'!$C$10:$H$504,6,FALSE),"")</f>
        <v/>
      </c>
      <c r="E97" s="114" t="str">
        <f>IF(AND(B97&lt;&gt;"",'Schritt 2a Wärmeverbr. Kat. 1-4'!N102&lt;&gt;""),VLOOKUP('Schritt 4 - Priorisierung'!B97,'Schritt 2a Wärmeverbr. Kat. 1-4'!$C$10:$N$504,12,FALSE),"")</f>
        <v/>
      </c>
      <c r="F97" s="38" t="str">
        <f>IF(AND(B97&lt;&gt;"",'Schritt 2a Wärmeverbr. Kat. 1-4'!O102&lt;&gt;""),VLOOKUP(B97,'Schritt 2a Wärmeverbr. Kat. 1-4'!C102:O596,13,FALSE),"")</f>
        <v/>
      </c>
      <c r="G97" s="134" t="str">
        <f>IF(AND(B97&lt;&gt;"",'Schritt 2a Wärmeverbr. Kat. 1-4'!P102&lt;&gt;""),VLOOKUP(B97,'Schritt 2a Wärmeverbr. Kat. 1-4'!$C$10:$P$504,14,FALSE),"")</f>
        <v/>
      </c>
      <c r="H97" s="39" t="str">
        <f>IF(AND(B97&lt;&gt;"",'Schritt 2a Wärmeverbr. Kat. 1-4'!Q102&lt;&gt;""),VLOOKUP(B97,'Schritt 2a Wärmeverbr. Kat. 1-4'!$C$10:$Q$504,15,FALSE),"")</f>
        <v/>
      </c>
      <c r="I97" s="142" t="str">
        <f>IF(AND(B97&lt;&gt;"",'Schritt 2b Stromverbr. Kat. 1-4'!M102&lt;&gt;""),VLOOKUP(B97,'Schritt 2b Stromverbr. Kat. 1-4'!$B$10:$M$504,12,FALSE),"")</f>
        <v/>
      </c>
      <c r="J97" s="38" t="str">
        <f>IF(AND(B97&lt;&gt;"",'Schritt 2b Stromverbr. Kat. 1-4'!M102&lt;&gt;""),(1/SUM('Schritt 2b Stromverbr. Kat. 1-4'!$M$10:$M$504))*VLOOKUP(B97,'Schritt 2b Stromverbr. Kat. 1-4'!$B$10:$M$504,12,FALSE),"")</f>
        <v/>
      </c>
      <c r="K97" s="133" t="str">
        <f>IFERROR(IF(B97&lt;&gt;"",VLOOKUP(B97,'Schritt 2b Stromverbr. Kat. 1-4'!$B$10:$N$504,13,FALSE),""),"")</f>
        <v/>
      </c>
      <c r="L97" s="39" t="str">
        <f>IFERROR(IF(B97&lt;&gt;"",VLOOKUP(B97,'Schritt 2b Stromverbr. Kat. 1-4'!$B$10:$O$504,14,FALSE),""),"")</f>
        <v/>
      </c>
      <c r="M97" s="147"/>
      <c r="N97" s="61"/>
      <c r="O97" s="64"/>
      <c r="P97" s="113" t="str">
        <f t="shared" si="2"/>
        <v/>
      </c>
      <c r="Q97" s="151" t="str">
        <f t="shared" si="3"/>
        <v/>
      </c>
      <c r="R97" s="133" t="str">
        <f>IF(P97="","",((P97*1000)/IF(AND('Schritt 2a Wärmeverbr. Kat. 1-4'!D102&lt;&gt;"Bad - Freibad &lt; 1000 m2 Beckenfläche",'Schritt 2a Wärmeverbr. Kat. 1-4'!D102&lt;&gt;"Bad - Freibad 1000-2000 m2 Beckenfläche",'Schritt 2a Wärmeverbr. Kat. 1-4'!D102&lt;&gt;"Bad - Freibad &gt;2000 m2 Beckenfläche"),'Schritt 2a Wärmeverbr. Kat. 1-4'!F102,'Schritt 2a Wärmeverbr. Kat. 1-4'!G102)))</f>
        <v/>
      </c>
      <c r="S97" s="140" t="str">
        <f>IFERROR(IF(OR(R97="",'Schritt 2a Wärmeverbr. Kat. 1-4'!D102=""),"",R97/VLOOKUP('Schritt 2a Wärmeverbr. Kat. 1-4'!D102,Gebäudekat.!$C$6:$J$72,7,FALSE)-1),"k.A")</f>
        <v/>
      </c>
      <c r="T97" s="400" t="s">
        <v>138</v>
      </c>
      <c r="U97" t="str">
        <f>IFERROR(VLOOKUP(C97,Gebäudekat.!$C$6:$G$72,5,FALSE),"")</f>
        <v/>
      </c>
    </row>
    <row r="98" spans="1:21" x14ac:dyDescent="0.25">
      <c r="A98" s="23" t="str">
        <f>IF(B98="","",INDEX('Schritt 2a Wärmeverbr. Kat. 1-4'!$A103:$C$504,MATCH(B98,'Schritt 2a Wärmeverbr. Kat. 1-4'!$C103:$C$504,0),1))</f>
        <v/>
      </c>
      <c r="B98" s="40" t="str">
        <f>IF(AND('Schritt 2a Wärmeverbr. Kat. 1-4'!C103&lt;&gt;"",OR('Schritt 2a Wärmeverbr. Kat. 1-4'!R103=1,'Schritt 2a Wärmeverbr. Kat. 1-4'!R103=2,'Schritt 2a Wärmeverbr. Kat. 1-4'!R103&lt;&gt;4)),'Schritt 2a Wärmeverbr. Kat. 1-4'!C103,"")</f>
        <v/>
      </c>
      <c r="C98" s="24" t="str">
        <f>IF(B98="","",VLOOKUP(B98,'Schritt 2a Wärmeverbr. Kat. 1-4'!$C$10:$D$504,2,FALSE))</f>
        <v/>
      </c>
      <c r="D98" s="13" t="str">
        <f>IF(AND(B98&lt;&gt;"",'Schritt 2a Wärmeverbr. Kat. 1-4'!H103&lt;&gt;""),VLOOKUP('Schritt 4 - Priorisierung'!B98,'Schritt 2a Wärmeverbr. Kat. 1-4'!$C$10:$H$504,6,FALSE),"")</f>
        <v/>
      </c>
      <c r="E98" s="114" t="str">
        <f>IF(AND(B98&lt;&gt;"",'Schritt 2a Wärmeverbr. Kat. 1-4'!N103&lt;&gt;""),VLOOKUP('Schritt 4 - Priorisierung'!B98,'Schritt 2a Wärmeverbr. Kat. 1-4'!$C$10:$N$504,12,FALSE),"")</f>
        <v/>
      </c>
      <c r="F98" s="38" t="str">
        <f>IF(AND(B98&lt;&gt;"",'Schritt 2a Wärmeverbr. Kat. 1-4'!O103&lt;&gt;""),VLOOKUP(B98,'Schritt 2a Wärmeverbr. Kat. 1-4'!C103:O597,13,FALSE),"")</f>
        <v/>
      </c>
      <c r="G98" s="134" t="str">
        <f>IF(AND(B98&lt;&gt;"",'Schritt 2a Wärmeverbr. Kat. 1-4'!P103&lt;&gt;""),VLOOKUP(B98,'Schritt 2a Wärmeverbr. Kat. 1-4'!$C$10:$P$504,14,FALSE),"")</f>
        <v/>
      </c>
      <c r="H98" s="39" t="str">
        <f>IF(AND(B98&lt;&gt;"",'Schritt 2a Wärmeverbr. Kat. 1-4'!Q103&lt;&gt;""),VLOOKUP(B98,'Schritt 2a Wärmeverbr. Kat. 1-4'!$C$10:$Q$504,15,FALSE),"")</f>
        <v/>
      </c>
      <c r="I98" s="142" t="str">
        <f>IF(AND(B98&lt;&gt;"",'Schritt 2b Stromverbr. Kat. 1-4'!M103&lt;&gt;""),VLOOKUP(B98,'Schritt 2b Stromverbr. Kat. 1-4'!$B$10:$M$504,12,FALSE),"")</f>
        <v/>
      </c>
      <c r="J98" s="38" t="str">
        <f>IF(AND(B98&lt;&gt;"",'Schritt 2b Stromverbr. Kat. 1-4'!M103&lt;&gt;""),(1/SUM('Schritt 2b Stromverbr. Kat. 1-4'!$M$10:$M$504))*VLOOKUP(B98,'Schritt 2b Stromverbr. Kat. 1-4'!$B$10:$M$504,12,FALSE),"")</f>
        <v/>
      </c>
      <c r="K98" s="133" t="str">
        <f>IFERROR(IF(B98&lt;&gt;"",VLOOKUP(B98,'Schritt 2b Stromverbr. Kat. 1-4'!$B$10:$N$504,13,FALSE),""),"")</f>
        <v/>
      </c>
      <c r="L98" s="39" t="str">
        <f>IFERROR(IF(B98&lt;&gt;"",VLOOKUP(B98,'Schritt 2b Stromverbr. Kat. 1-4'!$B$10:$O$504,14,FALSE),""),"")</f>
        <v/>
      </c>
      <c r="M98" s="147"/>
      <c r="N98" s="61"/>
      <c r="O98" s="64"/>
      <c r="P98" s="113" t="str">
        <f t="shared" si="2"/>
        <v/>
      </c>
      <c r="Q98" s="151" t="str">
        <f t="shared" si="3"/>
        <v/>
      </c>
      <c r="R98" s="133" t="str">
        <f>IF(P98="","",((P98*1000)/IF(AND('Schritt 2a Wärmeverbr. Kat. 1-4'!D103&lt;&gt;"Bad - Freibad &lt; 1000 m2 Beckenfläche",'Schritt 2a Wärmeverbr. Kat. 1-4'!D103&lt;&gt;"Bad - Freibad 1000-2000 m2 Beckenfläche",'Schritt 2a Wärmeverbr. Kat. 1-4'!D103&lt;&gt;"Bad - Freibad &gt;2000 m2 Beckenfläche"),'Schritt 2a Wärmeverbr. Kat. 1-4'!F103,'Schritt 2a Wärmeverbr. Kat. 1-4'!G103)))</f>
        <v/>
      </c>
      <c r="S98" s="140" t="str">
        <f>IFERROR(IF(OR(R98="",'Schritt 2a Wärmeverbr. Kat. 1-4'!D103=""),"",R98/VLOOKUP('Schritt 2a Wärmeverbr. Kat. 1-4'!D103,Gebäudekat.!$C$6:$J$72,7,FALSE)-1),"k.A")</f>
        <v/>
      </c>
      <c r="T98" s="400" t="s">
        <v>138</v>
      </c>
      <c r="U98" t="str">
        <f>IFERROR(VLOOKUP(C98,Gebäudekat.!$C$6:$G$72,5,FALSE),"")</f>
        <v/>
      </c>
    </row>
    <row r="99" spans="1:21" x14ac:dyDescent="0.25">
      <c r="A99" s="23" t="str">
        <f>IF(B99="","",INDEX('Schritt 2a Wärmeverbr. Kat. 1-4'!$A104:$C$504,MATCH(B99,'Schritt 2a Wärmeverbr. Kat. 1-4'!$C104:$C$504,0),1))</f>
        <v/>
      </c>
      <c r="B99" s="40" t="str">
        <f>IF(AND('Schritt 2a Wärmeverbr. Kat. 1-4'!C104&lt;&gt;"",OR('Schritt 2a Wärmeverbr. Kat. 1-4'!R104=1,'Schritt 2a Wärmeverbr. Kat. 1-4'!R104=2,'Schritt 2a Wärmeverbr. Kat. 1-4'!R104&lt;&gt;4)),'Schritt 2a Wärmeverbr. Kat. 1-4'!C104,"")</f>
        <v/>
      </c>
      <c r="C99" s="24" t="str">
        <f>IF(B99="","",VLOOKUP(B99,'Schritt 2a Wärmeverbr. Kat. 1-4'!$C$10:$D$504,2,FALSE))</f>
        <v/>
      </c>
      <c r="D99" s="13" t="str">
        <f>IF(AND(B99&lt;&gt;"",'Schritt 2a Wärmeverbr. Kat. 1-4'!H104&lt;&gt;""),VLOOKUP('Schritt 4 - Priorisierung'!B99,'Schritt 2a Wärmeverbr. Kat. 1-4'!$C$10:$H$504,6,FALSE),"")</f>
        <v/>
      </c>
      <c r="E99" s="114" t="str">
        <f>IF(AND(B99&lt;&gt;"",'Schritt 2a Wärmeverbr. Kat. 1-4'!N104&lt;&gt;""),VLOOKUP('Schritt 4 - Priorisierung'!B99,'Schritt 2a Wärmeverbr. Kat. 1-4'!$C$10:$N$504,12,FALSE),"")</f>
        <v/>
      </c>
      <c r="F99" s="38" t="str">
        <f>IF(AND(B99&lt;&gt;"",'Schritt 2a Wärmeverbr. Kat. 1-4'!O104&lt;&gt;""),VLOOKUP(B99,'Schritt 2a Wärmeverbr. Kat. 1-4'!C104:O598,13,FALSE),"")</f>
        <v/>
      </c>
      <c r="G99" s="134" t="str">
        <f>IF(AND(B99&lt;&gt;"",'Schritt 2a Wärmeverbr. Kat. 1-4'!P104&lt;&gt;""),VLOOKUP(B99,'Schritt 2a Wärmeverbr. Kat. 1-4'!$C$10:$P$504,14,FALSE),"")</f>
        <v/>
      </c>
      <c r="H99" s="39" t="str">
        <f>IF(AND(B99&lt;&gt;"",'Schritt 2a Wärmeverbr. Kat. 1-4'!Q104&lt;&gt;""),VLOOKUP(B99,'Schritt 2a Wärmeverbr. Kat. 1-4'!$C$10:$Q$504,15,FALSE),"")</f>
        <v/>
      </c>
      <c r="I99" s="142" t="str">
        <f>IF(AND(B99&lt;&gt;"",'Schritt 2b Stromverbr. Kat. 1-4'!M104&lt;&gt;""),VLOOKUP(B99,'Schritt 2b Stromverbr. Kat. 1-4'!$B$10:$M$504,12,FALSE),"")</f>
        <v/>
      </c>
      <c r="J99" s="38" t="str">
        <f>IF(AND(B99&lt;&gt;"",'Schritt 2b Stromverbr. Kat. 1-4'!M104&lt;&gt;""),(1/SUM('Schritt 2b Stromverbr. Kat. 1-4'!$M$10:$M$504))*VLOOKUP(B99,'Schritt 2b Stromverbr. Kat. 1-4'!$B$10:$M$504,12,FALSE),"")</f>
        <v/>
      </c>
      <c r="K99" s="133" t="str">
        <f>IFERROR(IF(B99&lt;&gt;"",VLOOKUP(B99,'Schritt 2b Stromverbr. Kat. 1-4'!$B$10:$N$504,13,FALSE),""),"")</f>
        <v/>
      </c>
      <c r="L99" s="39" t="str">
        <f>IFERROR(IF(B99&lt;&gt;"",VLOOKUP(B99,'Schritt 2b Stromverbr. Kat. 1-4'!$B$10:$O$504,14,FALSE),""),"")</f>
        <v/>
      </c>
      <c r="M99" s="147"/>
      <c r="N99" s="61"/>
      <c r="O99" s="64"/>
      <c r="P99" s="113" t="str">
        <f t="shared" si="2"/>
        <v/>
      </c>
      <c r="Q99" s="151" t="str">
        <f t="shared" si="3"/>
        <v/>
      </c>
      <c r="R99" s="133" t="str">
        <f>IF(P99="","",((P99*1000)/IF(AND('Schritt 2a Wärmeverbr. Kat. 1-4'!D104&lt;&gt;"Bad - Freibad &lt; 1000 m2 Beckenfläche",'Schritt 2a Wärmeverbr. Kat. 1-4'!D104&lt;&gt;"Bad - Freibad 1000-2000 m2 Beckenfläche",'Schritt 2a Wärmeverbr. Kat. 1-4'!D104&lt;&gt;"Bad - Freibad &gt;2000 m2 Beckenfläche"),'Schritt 2a Wärmeverbr. Kat. 1-4'!F104,'Schritt 2a Wärmeverbr. Kat. 1-4'!G104)))</f>
        <v/>
      </c>
      <c r="S99" s="140" t="str">
        <f>IFERROR(IF(OR(R99="",'Schritt 2a Wärmeverbr. Kat. 1-4'!D104=""),"",R99/VLOOKUP('Schritt 2a Wärmeverbr. Kat. 1-4'!D104,Gebäudekat.!$C$6:$J$72,7,FALSE)-1),"k.A")</f>
        <v/>
      </c>
      <c r="T99" s="400" t="s">
        <v>138</v>
      </c>
      <c r="U99" t="str">
        <f>IFERROR(VLOOKUP(C99,Gebäudekat.!$C$6:$G$72,5,FALSE),"")</f>
        <v/>
      </c>
    </row>
    <row r="100" spans="1:21" x14ac:dyDescent="0.25">
      <c r="A100" s="23" t="str">
        <f>IF(B100="","",INDEX('Schritt 2a Wärmeverbr. Kat. 1-4'!$A105:$C$504,MATCH(B100,'Schritt 2a Wärmeverbr. Kat. 1-4'!$C105:$C$504,0),1))</f>
        <v/>
      </c>
      <c r="B100" s="40" t="str">
        <f>IF(AND('Schritt 2a Wärmeverbr. Kat. 1-4'!C105&lt;&gt;"",OR('Schritt 2a Wärmeverbr. Kat. 1-4'!R105=1,'Schritt 2a Wärmeverbr. Kat. 1-4'!R105=2,'Schritt 2a Wärmeverbr. Kat. 1-4'!R105&lt;&gt;4)),'Schritt 2a Wärmeverbr. Kat. 1-4'!C105,"")</f>
        <v/>
      </c>
      <c r="C100" s="24" t="str">
        <f>IF(B100="","",VLOOKUP(B100,'Schritt 2a Wärmeverbr. Kat. 1-4'!$C$10:$D$504,2,FALSE))</f>
        <v/>
      </c>
      <c r="D100" s="13" t="str">
        <f>IF(AND(B100&lt;&gt;"",'Schritt 2a Wärmeverbr. Kat. 1-4'!H105&lt;&gt;""),VLOOKUP('Schritt 4 - Priorisierung'!B100,'Schritt 2a Wärmeverbr. Kat. 1-4'!$C$10:$H$504,6,FALSE),"")</f>
        <v/>
      </c>
      <c r="E100" s="114" t="str">
        <f>IF(AND(B100&lt;&gt;"",'Schritt 2a Wärmeverbr. Kat. 1-4'!N105&lt;&gt;""),VLOOKUP('Schritt 4 - Priorisierung'!B100,'Schritt 2a Wärmeverbr. Kat. 1-4'!$C$10:$N$504,12,FALSE),"")</f>
        <v/>
      </c>
      <c r="F100" s="38" t="str">
        <f>IF(AND(B100&lt;&gt;"",'Schritt 2a Wärmeverbr. Kat. 1-4'!O105&lt;&gt;""),VLOOKUP(B100,'Schritt 2a Wärmeverbr. Kat. 1-4'!C105:O599,13,FALSE),"")</f>
        <v/>
      </c>
      <c r="G100" s="134" t="str">
        <f>IF(AND(B100&lt;&gt;"",'Schritt 2a Wärmeverbr. Kat. 1-4'!P105&lt;&gt;""),VLOOKUP(B100,'Schritt 2a Wärmeverbr. Kat. 1-4'!$C$10:$P$504,14,FALSE),"")</f>
        <v/>
      </c>
      <c r="H100" s="39" t="str">
        <f>IF(AND(B100&lt;&gt;"",'Schritt 2a Wärmeverbr. Kat. 1-4'!Q105&lt;&gt;""),VLOOKUP(B100,'Schritt 2a Wärmeverbr. Kat. 1-4'!$C$10:$Q$504,15,FALSE),"")</f>
        <v/>
      </c>
      <c r="I100" s="142" t="str">
        <f>IF(AND(B100&lt;&gt;"",'Schritt 2b Stromverbr. Kat. 1-4'!M105&lt;&gt;""),VLOOKUP(B100,'Schritt 2b Stromverbr. Kat. 1-4'!$B$10:$M$504,12,FALSE),"")</f>
        <v/>
      </c>
      <c r="J100" s="38" t="str">
        <f>IF(AND(B100&lt;&gt;"",'Schritt 2b Stromverbr. Kat. 1-4'!M105&lt;&gt;""),(1/SUM('Schritt 2b Stromverbr. Kat. 1-4'!$M$10:$M$504))*VLOOKUP(B100,'Schritt 2b Stromverbr. Kat. 1-4'!$B$10:$M$504,12,FALSE),"")</f>
        <v/>
      </c>
      <c r="K100" s="133" t="str">
        <f>IFERROR(IF(B100&lt;&gt;"",VLOOKUP(B100,'Schritt 2b Stromverbr. Kat. 1-4'!$B$10:$N$504,13,FALSE),""),"")</f>
        <v/>
      </c>
      <c r="L100" s="39" t="str">
        <f>IFERROR(IF(B100&lt;&gt;"",VLOOKUP(B100,'Schritt 2b Stromverbr. Kat. 1-4'!$B$10:$O$504,14,FALSE),""),"")</f>
        <v/>
      </c>
      <c r="M100" s="147"/>
      <c r="N100" s="61"/>
      <c r="O100" s="64"/>
      <c r="P100" s="113" t="str">
        <f t="shared" si="2"/>
        <v/>
      </c>
      <c r="Q100" s="151" t="str">
        <f t="shared" si="3"/>
        <v/>
      </c>
      <c r="R100" s="133" t="str">
        <f>IF(P100="","",((P100*1000)/IF(AND('Schritt 2a Wärmeverbr. Kat. 1-4'!D105&lt;&gt;"Bad - Freibad &lt; 1000 m2 Beckenfläche",'Schritt 2a Wärmeverbr. Kat. 1-4'!D105&lt;&gt;"Bad - Freibad 1000-2000 m2 Beckenfläche",'Schritt 2a Wärmeverbr. Kat. 1-4'!D105&lt;&gt;"Bad - Freibad &gt;2000 m2 Beckenfläche"),'Schritt 2a Wärmeverbr. Kat. 1-4'!F105,'Schritt 2a Wärmeverbr. Kat. 1-4'!G105)))</f>
        <v/>
      </c>
      <c r="S100" s="140" t="str">
        <f>IFERROR(IF(OR(R100="",'Schritt 2a Wärmeverbr. Kat. 1-4'!D105=""),"",R100/VLOOKUP('Schritt 2a Wärmeverbr. Kat. 1-4'!D105,Gebäudekat.!$C$6:$J$72,7,FALSE)-1),"k.A")</f>
        <v/>
      </c>
      <c r="T100" s="400" t="s">
        <v>138</v>
      </c>
      <c r="U100" t="str">
        <f>IFERROR(VLOOKUP(C100,Gebäudekat.!$C$6:$G$72,5,FALSE),"")</f>
        <v/>
      </c>
    </row>
    <row r="101" spans="1:21" x14ac:dyDescent="0.25">
      <c r="A101" s="23" t="str">
        <f>IF(B101="","",INDEX('Schritt 2a Wärmeverbr. Kat. 1-4'!$A106:$C$504,MATCH(B101,'Schritt 2a Wärmeverbr. Kat. 1-4'!$C106:$C$504,0),1))</f>
        <v/>
      </c>
      <c r="B101" s="40" t="str">
        <f>IF(AND('Schritt 2a Wärmeverbr. Kat. 1-4'!C106&lt;&gt;"",OR('Schritt 2a Wärmeverbr. Kat. 1-4'!R106=1,'Schritt 2a Wärmeverbr. Kat. 1-4'!R106=2,'Schritt 2a Wärmeverbr. Kat. 1-4'!R106&lt;&gt;4)),'Schritt 2a Wärmeverbr. Kat. 1-4'!C106,"")</f>
        <v/>
      </c>
      <c r="C101" s="24" t="str">
        <f>IF(B101="","",VLOOKUP(B101,'Schritt 2a Wärmeverbr. Kat. 1-4'!$C$10:$D$504,2,FALSE))</f>
        <v/>
      </c>
      <c r="D101" s="13" t="str">
        <f>IF(AND(B101&lt;&gt;"",'Schritt 2a Wärmeverbr. Kat. 1-4'!H106&lt;&gt;""),VLOOKUP('Schritt 4 - Priorisierung'!B101,'Schritt 2a Wärmeverbr. Kat. 1-4'!$C$10:$H$504,6,FALSE),"")</f>
        <v/>
      </c>
      <c r="E101" s="114" t="str">
        <f>IF(AND(B101&lt;&gt;"",'Schritt 2a Wärmeverbr. Kat. 1-4'!N106&lt;&gt;""),VLOOKUP('Schritt 4 - Priorisierung'!B101,'Schritt 2a Wärmeverbr. Kat. 1-4'!$C$10:$N$504,12,FALSE),"")</f>
        <v/>
      </c>
      <c r="F101" s="38" t="str">
        <f>IF(AND(B101&lt;&gt;"",'Schritt 2a Wärmeverbr. Kat. 1-4'!O106&lt;&gt;""),VLOOKUP(B101,'Schritt 2a Wärmeverbr. Kat. 1-4'!C106:O600,13,FALSE),"")</f>
        <v/>
      </c>
      <c r="G101" s="134" t="str">
        <f>IF(AND(B101&lt;&gt;"",'Schritt 2a Wärmeverbr. Kat. 1-4'!P106&lt;&gt;""),VLOOKUP(B101,'Schritt 2a Wärmeverbr. Kat. 1-4'!$C$10:$P$504,14,FALSE),"")</f>
        <v/>
      </c>
      <c r="H101" s="39" t="str">
        <f>IF(AND(B101&lt;&gt;"",'Schritt 2a Wärmeverbr. Kat. 1-4'!Q106&lt;&gt;""),VLOOKUP(B101,'Schritt 2a Wärmeverbr. Kat. 1-4'!$C$10:$Q$504,15,FALSE),"")</f>
        <v/>
      </c>
      <c r="I101" s="142" t="str">
        <f>IF(AND(B101&lt;&gt;"",'Schritt 2b Stromverbr. Kat. 1-4'!M106&lt;&gt;""),VLOOKUP(B101,'Schritt 2b Stromverbr. Kat. 1-4'!$B$10:$M$504,12,FALSE),"")</f>
        <v/>
      </c>
      <c r="J101" s="38" t="str">
        <f>IF(AND(B101&lt;&gt;"",'Schritt 2b Stromverbr. Kat. 1-4'!M106&lt;&gt;""),(1/SUM('Schritt 2b Stromverbr. Kat. 1-4'!$M$10:$M$504))*VLOOKUP(B101,'Schritt 2b Stromverbr. Kat. 1-4'!$B$10:$M$504,12,FALSE),"")</f>
        <v/>
      </c>
      <c r="K101" s="133" t="str">
        <f>IFERROR(IF(B101&lt;&gt;"",VLOOKUP(B101,'Schritt 2b Stromverbr. Kat. 1-4'!$B$10:$N$504,13,FALSE),""),"")</f>
        <v/>
      </c>
      <c r="L101" s="39" t="str">
        <f>IFERROR(IF(B101&lt;&gt;"",VLOOKUP(B101,'Schritt 2b Stromverbr. Kat. 1-4'!$B$10:$O$504,14,FALSE),""),"")</f>
        <v/>
      </c>
      <c r="M101" s="147"/>
      <c r="N101" s="61"/>
      <c r="O101" s="64"/>
      <c r="P101" s="113" t="str">
        <f t="shared" si="2"/>
        <v/>
      </c>
      <c r="Q101" s="151" t="str">
        <f t="shared" si="3"/>
        <v/>
      </c>
      <c r="R101" s="133" t="str">
        <f>IF(P101="","",((P101*1000)/IF(AND('Schritt 2a Wärmeverbr. Kat. 1-4'!D106&lt;&gt;"Bad - Freibad &lt; 1000 m2 Beckenfläche",'Schritt 2a Wärmeverbr. Kat. 1-4'!D106&lt;&gt;"Bad - Freibad 1000-2000 m2 Beckenfläche",'Schritt 2a Wärmeverbr. Kat. 1-4'!D106&lt;&gt;"Bad - Freibad &gt;2000 m2 Beckenfläche"),'Schritt 2a Wärmeverbr. Kat. 1-4'!F106,'Schritt 2a Wärmeverbr. Kat. 1-4'!G106)))</f>
        <v/>
      </c>
      <c r="S101" s="140" t="str">
        <f>IFERROR(IF(OR(R101="",'Schritt 2a Wärmeverbr. Kat. 1-4'!D106=""),"",R101/VLOOKUP('Schritt 2a Wärmeverbr. Kat. 1-4'!D106,Gebäudekat.!$C$6:$J$72,7,FALSE)-1),"k.A")</f>
        <v/>
      </c>
      <c r="T101" s="400" t="s">
        <v>138</v>
      </c>
      <c r="U101" t="str">
        <f>IFERROR(VLOOKUP(C101,Gebäudekat.!$C$6:$G$72,5,FALSE),"")</f>
        <v/>
      </c>
    </row>
    <row r="102" spans="1:21" x14ac:dyDescent="0.25">
      <c r="A102" s="23" t="str">
        <f>IF(B102="","",INDEX('Schritt 2a Wärmeverbr. Kat. 1-4'!$A107:$C$504,MATCH(B102,'Schritt 2a Wärmeverbr. Kat. 1-4'!$C107:$C$504,0),1))</f>
        <v/>
      </c>
      <c r="B102" s="40" t="str">
        <f>IF(AND('Schritt 2a Wärmeverbr. Kat. 1-4'!C107&lt;&gt;"",OR('Schritt 2a Wärmeverbr. Kat. 1-4'!R107=1,'Schritt 2a Wärmeverbr. Kat. 1-4'!R107=2,'Schritt 2a Wärmeverbr. Kat. 1-4'!R107&lt;&gt;4)),'Schritt 2a Wärmeverbr. Kat. 1-4'!C107,"")</f>
        <v/>
      </c>
      <c r="C102" s="24" t="str">
        <f>IF(B102="","",VLOOKUP(B102,'Schritt 2a Wärmeverbr. Kat. 1-4'!$C$10:$D$504,2,FALSE))</f>
        <v/>
      </c>
      <c r="D102" s="13" t="str">
        <f>IF(AND(B102&lt;&gt;"",'Schritt 2a Wärmeverbr. Kat. 1-4'!H107&lt;&gt;""),VLOOKUP('Schritt 4 - Priorisierung'!B102,'Schritt 2a Wärmeverbr. Kat. 1-4'!$C$10:$H$504,6,FALSE),"")</f>
        <v/>
      </c>
      <c r="E102" s="114" t="str">
        <f>IF(AND(B102&lt;&gt;"",'Schritt 2a Wärmeverbr. Kat. 1-4'!N107&lt;&gt;""),VLOOKUP('Schritt 4 - Priorisierung'!B102,'Schritt 2a Wärmeverbr. Kat. 1-4'!$C$10:$N$504,12,FALSE),"")</f>
        <v/>
      </c>
      <c r="F102" s="38" t="str">
        <f>IF(AND(B102&lt;&gt;"",'Schritt 2a Wärmeverbr. Kat. 1-4'!O107&lt;&gt;""),VLOOKUP(B102,'Schritt 2a Wärmeverbr. Kat. 1-4'!C107:O601,13,FALSE),"")</f>
        <v/>
      </c>
      <c r="G102" s="134" t="str">
        <f>IF(AND(B102&lt;&gt;"",'Schritt 2a Wärmeverbr. Kat. 1-4'!P107&lt;&gt;""),VLOOKUP(B102,'Schritt 2a Wärmeverbr. Kat. 1-4'!$C$10:$P$504,14,FALSE),"")</f>
        <v/>
      </c>
      <c r="H102" s="39" t="str">
        <f>IF(AND(B102&lt;&gt;"",'Schritt 2a Wärmeverbr. Kat. 1-4'!Q107&lt;&gt;""),VLOOKUP(B102,'Schritt 2a Wärmeverbr. Kat. 1-4'!$C$10:$Q$504,15,FALSE),"")</f>
        <v/>
      </c>
      <c r="I102" s="142" t="str">
        <f>IF(AND(B102&lt;&gt;"",'Schritt 2b Stromverbr. Kat. 1-4'!M107&lt;&gt;""),VLOOKUP(B102,'Schritt 2b Stromverbr. Kat. 1-4'!$B$10:$M$504,12,FALSE),"")</f>
        <v/>
      </c>
      <c r="J102" s="38" t="str">
        <f>IF(AND(B102&lt;&gt;"",'Schritt 2b Stromverbr. Kat. 1-4'!M107&lt;&gt;""),(1/SUM('Schritt 2b Stromverbr. Kat. 1-4'!$M$10:$M$504))*VLOOKUP(B102,'Schritt 2b Stromverbr. Kat. 1-4'!$B$10:$M$504,12,FALSE),"")</f>
        <v/>
      </c>
      <c r="K102" s="133" t="str">
        <f>IFERROR(IF(B102&lt;&gt;"",VLOOKUP(B102,'Schritt 2b Stromverbr. Kat. 1-4'!$B$10:$N$504,13,FALSE),""),"")</f>
        <v/>
      </c>
      <c r="L102" s="39" t="str">
        <f>IFERROR(IF(B102&lt;&gt;"",VLOOKUP(B102,'Schritt 2b Stromverbr. Kat. 1-4'!$B$10:$O$504,14,FALSE),""),"")</f>
        <v/>
      </c>
      <c r="M102" s="147"/>
      <c r="N102" s="61"/>
      <c r="O102" s="64"/>
      <c r="P102" s="113" t="str">
        <f t="shared" si="2"/>
        <v/>
      </c>
      <c r="Q102" s="151" t="str">
        <f t="shared" si="3"/>
        <v/>
      </c>
      <c r="R102" s="133" t="str">
        <f>IF(P102="","",((P102*1000)/IF(AND('Schritt 2a Wärmeverbr. Kat. 1-4'!D107&lt;&gt;"Bad - Freibad &lt; 1000 m2 Beckenfläche",'Schritt 2a Wärmeverbr. Kat. 1-4'!D107&lt;&gt;"Bad - Freibad 1000-2000 m2 Beckenfläche",'Schritt 2a Wärmeverbr. Kat. 1-4'!D107&lt;&gt;"Bad - Freibad &gt;2000 m2 Beckenfläche"),'Schritt 2a Wärmeverbr. Kat. 1-4'!F107,'Schritt 2a Wärmeverbr. Kat. 1-4'!G107)))</f>
        <v/>
      </c>
      <c r="S102" s="140" t="str">
        <f>IFERROR(IF(OR(R102="",'Schritt 2a Wärmeverbr. Kat. 1-4'!D107=""),"",R102/VLOOKUP('Schritt 2a Wärmeverbr. Kat. 1-4'!D107,Gebäudekat.!$C$6:$J$72,7,FALSE)-1),"k.A")</f>
        <v/>
      </c>
      <c r="T102" s="400" t="s">
        <v>138</v>
      </c>
      <c r="U102" t="str">
        <f>IFERROR(VLOOKUP(C102,Gebäudekat.!$C$6:$G$72,5,FALSE),"")</f>
        <v/>
      </c>
    </row>
    <row r="103" spans="1:21" x14ac:dyDescent="0.25">
      <c r="A103" s="23" t="str">
        <f>IF(B103="","",INDEX('Schritt 2a Wärmeverbr. Kat. 1-4'!$A108:$C$504,MATCH(B103,'Schritt 2a Wärmeverbr. Kat. 1-4'!$C108:$C$504,0),1))</f>
        <v/>
      </c>
      <c r="B103" s="40" t="str">
        <f>IF(AND('Schritt 2a Wärmeverbr. Kat. 1-4'!C108&lt;&gt;"",OR('Schritt 2a Wärmeverbr. Kat. 1-4'!R108=1,'Schritt 2a Wärmeverbr. Kat. 1-4'!R108=2,'Schritt 2a Wärmeverbr. Kat. 1-4'!R108&lt;&gt;4)),'Schritt 2a Wärmeverbr. Kat. 1-4'!C108,"")</f>
        <v/>
      </c>
      <c r="C103" s="24" t="str">
        <f>IF(B103="","",VLOOKUP(B103,'Schritt 2a Wärmeverbr. Kat. 1-4'!$C$10:$D$504,2,FALSE))</f>
        <v/>
      </c>
      <c r="D103" s="13" t="str">
        <f>IF(AND(B103&lt;&gt;"",'Schritt 2a Wärmeverbr. Kat. 1-4'!H108&lt;&gt;""),VLOOKUP('Schritt 4 - Priorisierung'!B103,'Schritt 2a Wärmeverbr. Kat. 1-4'!$C$10:$H$504,6,FALSE),"")</f>
        <v/>
      </c>
      <c r="E103" s="114" t="str">
        <f>IF(AND(B103&lt;&gt;"",'Schritt 2a Wärmeverbr. Kat. 1-4'!N108&lt;&gt;""),VLOOKUP('Schritt 4 - Priorisierung'!B103,'Schritt 2a Wärmeverbr. Kat. 1-4'!$C$10:$N$504,12,FALSE),"")</f>
        <v/>
      </c>
      <c r="F103" s="38" t="str">
        <f>IF(AND(B103&lt;&gt;"",'Schritt 2a Wärmeverbr. Kat. 1-4'!O108&lt;&gt;""),VLOOKUP(B103,'Schritt 2a Wärmeverbr. Kat. 1-4'!C108:O602,13,FALSE),"")</f>
        <v/>
      </c>
      <c r="G103" s="134" t="str">
        <f>IF(AND(B103&lt;&gt;"",'Schritt 2a Wärmeverbr. Kat. 1-4'!P108&lt;&gt;""),VLOOKUP(B103,'Schritt 2a Wärmeverbr. Kat. 1-4'!$C$10:$P$504,14,FALSE),"")</f>
        <v/>
      </c>
      <c r="H103" s="39" t="str">
        <f>IF(AND(B103&lt;&gt;"",'Schritt 2a Wärmeverbr. Kat. 1-4'!Q108&lt;&gt;""),VLOOKUP(B103,'Schritt 2a Wärmeverbr. Kat. 1-4'!$C$10:$Q$504,15,FALSE),"")</f>
        <v/>
      </c>
      <c r="I103" s="142" t="str">
        <f>IF(AND(B103&lt;&gt;"",'Schritt 2b Stromverbr. Kat. 1-4'!M108&lt;&gt;""),VLOOKUP(B103,'Schritt 2b Stromverbr. Kat. 1-4'!$B$10:$M$504,12,FALSE),"")</f>
        <v/>
      </c>
      <c r="J103" s="38" t="str">
        <f>IF(AND(B103&lt;&gt;"",'Schritt 2b Stromverbr. Kat. 1-4'!M108&lt;&gt;""),(1/SUM('Schritt 2b Stromverbr. Kat. 1-4'!$M$10:$M$504))*VLOOKUP(B103,'Schritt 2b Stromverbr. Kat. 1-4'!$B$10:$M$504,12,FALSE),"")</f>
        <v/>
      </c>
      <c r="K103" s="133" t="str">
        <f>IFERROR(IF(B103&lt;&gt;"",VLOOKUP(B103,'Schritt 2b Stromverbr. Kat. 1-4'!$B$10:$N$504,13,FALSE),""),"")</f>
        <v/>
      </c>
      <c r="L103" s="39" t="str">
        <f>IFERROR(IF(B103&lt;&gt;"",VLOOKUP(B103,'Schritt 2b Stromverbr. Kat. 1-4'!$B$10:$O$504,14,FALSE),""),"")</f>
        <v/>
      </c>
      <c r="M103" s="147"/>
      <c r="N103" s="61"/>
      <c r="O103" s="64"/>
      <c r="P103" s="113" t="str">
        <f t="shared" si="2"/>
        <v/>
      </c>
      <c r="Q103" s="151" t="str">
        <f t="shared" si="3"/>
        <v/>
      </c>
      <c r="R103" s="133" t="str">
        <f>IF(P103="","",((P103*1000)/IF(AND('Schritt 2a Wärmeverbr. Kat. 1-4'!D108&lt;&gt;"Bad - Freibad &lt; 1000 m2 Beckenfläche",'Schritt 2a Wärmeverbr. Kat. 1-4'!D108&lt;&gt;"Bad - Freibad 1000-2000 m2 Beckenfläche",'Schritt 2a Wärmeverbr. Kat. 1-4'!D108&lt;&gt;"Bad - Freibad &gt;2000 m2 Beckenfläche"),'Schritt 2a Wärmeverbr. Kat. 1-4'!F108,'Schritt 2a Wärmeverbr. Kat. 1-4'!G108)))</f>
        <v/>
      </c>
      <c r="S103" s="140" t="str">
        <f>IFERROR(IF(OR(R103="",'Schritt 2a Wärmeverbr. Kat. 1-4'!D108=""),"",R103/VLOOKUP('Schritt 2a Wärmeverbr. Kat. 1-4'!D108,Gebäudekat.!$C$6:$J$72,7,FALSE)-1),"k.A")</f>
        <v/>
      </c>
      <c r="T103" s="400" t="s">
        <v>138</v>
      </c>
      <c r="U103" t="str">
        <f>IFERROR(VLOOKUP(C103,Gebäudekat.!$C$6:$G$72,5,FALSE),"")</f>
        <v/>
      </c>
    </row>
    <row r="104" spans="1:21" x14ac:dyDescent="0.25">
      <c r="A104" s="23" t="str">
        <f>IF(B104="","",INDEX('Schritt 2a Wärmeverbr. Kat. 1-4'!$A109:$C$504,MATCH(B104,'Schritt 2a Wärmeverbr. Kat. 1-4'!$C109:$C$504,0),1))</f>
        <v/>
      </c>
      <c r="B104" s="40" t="str">
        <f>IF(AND('Schritt 2a Wärmeverbr. Kat. 1-4'!C109&lt;&gt;"",OR('Schritt 2a Wärmeverbr. Kat. 1-4'!R109=1,'Schritt 2a Wärmeverbr. Kat. 1-4'!R109=2,'Schritt 2a Wärmeverbr. Kat. 1-4'!R109&lt;&gt;4)),'Schritt 2a Wärmeverbr. Kat. 1-4'!C109,"")</f>
        <v/>
      </c>
      <c r="C104" s="24" t="str">
        <f>IF(B104="","",VLOOKUP(B104,'Schritt 2a Wärmeverbr. Kat. 1-4'!$C$10:$D$504,2,FALSE))</f>
        <v/>
      </c>
      <c r="D104" s="13" t="str">
        <f>IF(AND(B104&lt;&gt;"",'Schritt 2a Wärmeverbr. Kat. 1-4'!H109&lt;&gt;""),VLOOKUP('Schritt 4 - Priorisierung'!B104,'Schritt 2a Wärmeverbr. Kat. 1-4'!$C$10:$H$504,6,FALSE),"")</f>
        <v/>
      </c>
      <c r="E104" s="114" t="str">
        <f>IF(AND(B104&lt;&gt;"",'Schritt 2a Wärmeverbr. Kat. 1-4'!N109&lt;&gt;""),VLOOKUP('Schritt 4 - Priorisierung'!B104,'Schritt 2a Wärmeverbr. Kat. 1-4'!$C$10:$N$504,12,FALSE),"")</f>
        <v/>
      </c>
      <c r="F104" s="38" t="str">
        <f>IF(AND(B104&lt;&gt;"",'Schritt 2a Wärmeverbr. Kat. 1-4'!O109&lt;&gt;""),VLOOKUP(B104,'Schritt 2a Wärmeverbr. Kat. 1-4'!C109:O603,13,FALSE),"")</f>
        <v/>
      </c>
      <c r="G104" s="134" t="str">
        <f>IF(AND(B104&lt;&gt;"",'Schritt 2a Wärmeverbr. Kat. 1-4'!P109&lt;&gt;""),VLOOKUP(B104,'Schritt 2a Wärmeverbr. Kat. 1-4'!$C$10:$P$504,14,FALSE),"")</f>
        <v/>
      </c>
      <c r="H104" s="39" t="str">
        <f>IF(AND(B104&lt;&gt;"",'Schritt 2a Wärmeverbr. Kat. 1-4'!Q109&lt;&gt;""),VLOOKUP(B104,'Schritt 2a Wärmeverbr. Kat. 1-4'!$C$10:$Q$504,15,FALSE),"")</f>
        <v/>
      </c>
      <c r="I104" s="142" t="str">
        <f>IF(AND(B104&lt;&gt;"",'Schritt 2b Stromverbr. Kat. 1-4'!M109&lt;&gt;""),VLOOKUP(B104,'Schritt 2b Stromverbr. Kat. 1-4'!$B$10:$M$504,12,FALSE),"")</f>
        <v/>
      </c>
      <c r="J104" s="38" t="str">
        <f>IF(AND(B104&lt;&gt;"",'Schritt 2b Stromverbr. Kat. 1-4'!M109&lt;&gt;""),(1/SUM('Schritt 2b Stromverbr. Kat. 1-4'!$M$10:$M$504))*VLOOKUP(B104,'Schritt 2b Stromverbr. Kat. 1-4'!$B$10:$M$504,12,FALSE),"")</f>
        <v/>
      </c>
      <c r="K104" s="133" t="str">
        <f>IFERROR(IF(B104&lt;&gt;"",VLOOKUP(B104,'Schritt 2b Stromverbr. Kat. 1-4'!$B$10:$N$504,13,FALSE),""),"")</f>
        <v/>
      </c>
      <c r="L104" s="39" t="str">
        <f>IFERROR(IF(B104&lt;&gt;"",VLOOKUP(B104,'Schritt 2b Stromverbr. Kat. 1-4'!$B$10:$O$504,14,FALSE),""),"")</f>
        <v/>
      </c>
      <c r="M104" s="147"/>
      <c r="N104" s="61"/>
      <c r="O104" s="64"/>
      <c r="P104" s="113" t="str">
        <f t="shared" si="2"/>
        <v/>
      </c>
      <c r="Q104" s="151" t="str">
        <f t="shared" si="3"/>
        <v/>
      </c>
      <c r="R104" s="133" t="str">
        <f>IF(P104="","",((P104*1000)/IF(AND('Schritt 2a Wärmeverbr. Kat. 1-4'!D109&lt;&gt;"Bad - Freibad &lt; 1000 m2 Beckenfläche",'Schritt 2a Wärmeverbr. Kat. 1-4'!D109&lt;&gt;"Bad - Freibad 1000-2000 m2 Beckenfläche",'Schritt 2a Wärmeverbr. Kat. 1-4'!D109&lt;&gt;"Bad - Freibad &gt;2000 m2 Beckenfläche"),'Schritt 2a Wärmeverbr. Kat. 1-4'!F109,'Schritt 2a Wärmeverbr. Kat. 1-4'!G109)))</f>
        <v/>
      </c>
      <c r="S104" s="140" t="str">
        <f>IFERROR(IF(OR(R104="",'Schritt 2a Wärmeverbr. Kat. 1-4'!D109=""),"",R104/VLOOKUP('Schritt 2a Wärmeverbr. Kat. 1-4'!D109,Gebäudekat.!$C$6:$J$72,7,FALSE)-1),"k.A")</f>
        <v/>
      </c>
      <c r="T104" s="400" t="s">
        <v>138</v>
      </c>
      <c r="U104" t="str">
        <f>IFERROR(VLOOKUP(C104,Gebäudekat.!$C$6:$G$72,5,FALSE),"")</f>
        <v/>
      </c>
    </row>
    <row r="105" spans="1:21" x14ac:dyDescent="0.25">
      <c r="A105" s="23" t="str">
        <f>IF(B105="","",INDEX('Schritt 2a Wärmeverbr. Kat. 1-4'!$A110:$C$504,MATCH(B105,'Schritt 2a Wärmeverbr. Kat. 1-4'!$C110:$C$504,0),1))</f>
        <v/>
      </c>
      <c r="B105" s="40" t="str">
        <f>IF(AND('Schritt 2a Wärmeverbr. Kat. 1-4'!C110&lt;&gt;"",OR('Schritt 2a Wärmeverbr. Kat. 1-4'!R110=1,'Schritt 2a Wärmeverbr. Kat. 1-4'!R110=2,'Schritt 2a Wärmeverbr. Kat. 1-4'!R110&lt;&gt;4)),'Schritt 2a Wärmeverbr. Kat. 1-4'!C110,"")</f>
        <v/>
      </c>
      <c r="C105" s="24" t="str">
        <f>IF(B105="","",VLOOKUP(B105,'Schritt 2a Wärmeverbr. Kat. 1-4'!$C$10:$D$504,2,FALSE))</f>
        <v/>
      </c>
      <c r="D105" s="13" t="str">
        <f>IF(AND(B105&lt;&gt;"",'Schritt 2a Wärmeverbr. Kat. 1-4'!H110&lt;&gt;""),VLOOKUP('Schritt 4 - Priorisierung'!B105,'Schritt 2a Wärmeverbr. Kat. 1-4'!$C$10:$H$504,6,FALSE),"")</f>
        <v/>
      </c>
      <c r="E105" s="114" t="str">
        <f>IF(AND(B105&lt;&gt;"",'Schritt 2a Wärmeverbr. Kat. 1-4'!N110&lt;&gt;""),VLOOKUP('Schritt 4 - Priorisierung'!B105,'Schritt 2a Wärmeverbr. Kat. 1-4'!$C$10:$N$504,12,FALSE),"")</f>
        <v/>
      </c>
      <c r="F105" s="38" t="str">
        <f>IF(AND(B105&lt;&gt;"",'Schritt 2a Wärmeverbr. Kat. 1-4'!O110&lt;&gt;""),VLOOKUP(B105,'Schritt 2a Wärmeverbr. Kat. 1-4'!C110:O604,13,FALSE),"")</f>
        <v/>
      </c>
      <c r="G105" s="134" t="str">
        <f>IF(AND(B105&lt;&gt;"",'Schritt 2a Wärmeverbr. Kat. 1-4'!P110&lt;&gt;""),VLOOKUP(B105,'Schritt 2a Wärmeverbr. Kat. 1-4'!$C$10:$P$504,14,FALSE),"")</f>
        <v/>
      </c>
      <c r="H105" s="39" t="str">
        <f>IF(AND(B105&lt;&gt;"",'Schritt 2a Wärmeverbr. Kat. 1-4'!Q110&lt;&gt;""),VLOOKUP(B105,'Schritt 2a Wärmeverbr. Kat. 1-4'!$C$10:$Q$504,15,FALSE),"")</f>
        <v/>
      </c>
      <c r="I105" s="142" t="str">
        <f>IF(AND(B105&lt;&gt;"",'Schritt 2b Stromverbr. Kat. 1-4'!M110&lt;&gt;""),VLOOKUP(B105,'Schritt 2b Stromverbr. Kat. 1-4'!$B$10:$M$504,12,FALSE),"")</f>
        <v/>
      </c>
      <c r="J105" s="38" t="str">
        <f>IF(AND(B105&lt;&gt;"",'Schritt 2b Stromverbr. Kat. 1-4'!M110&lt;&gt;""),(1/SUM('Schritt 2b Stromverbr. Kat. 1-4'!$M$10:$M$504))*VLOOKUP(B105,'Schritt 2b Stromverbr. Kat. 1-4'!$B$10:$M$504,12,FALSE),"")</f>
        <v/>
      </c>
      <c r="K105" s="133" t="str">
        <f>IFERROR(IF(B105&lt;&gt;"",VLOOKUP(B105,'Schritt 2b Stromverbr. Kat. 1-4'!$B$10:$N$504,13,FALSE),""),"")</f>
        <v/>
      </c>
      <c r="L105" s="39" t="str">
        <f>IFERROR(IF(B105&lt;&gt;"",VLOOKUP(B105,'Schritt 2b Stromverbr. Kat. 1-4'!$B$10:$O$504,14,FALSE),""),"")</f>
        <v/>
      </c>
      <c r="M105" s="147"/>
      <c r="N105" s="61"/>
      <c r="O105" s="64"/>
      <c r="P105" s="113" t="str">
        <f t="shared" si="2"/>
        <v/>
      </c>
      <c r="Q105" s="151" t="str">
        <f t="shared" si="3"/>
        <v/>
      </c>
      <c r="R105" s="133" t="str">
        <f>IF(P105="","",((P105*1000)/IF(AND('Schritt 2a Wärmeverbr. Kat. 1-4'!D110&lt;&gt;"Bad - Freibad &lt; 1000 m2 Beckenfläche",'Schritt 2a Wärmeverbr. Kat. 1-4'!D110&lt;&gt;"Bad - Freibad 1000-2000 m2 Beckenfläche",'Schritt 2a Wärmeverbr. Kat. 1-4'!D110&lt;&gt;"Bad - Freibad &gt;2000 m2 Beckenfläche"),'Schritt 2a Wärmeverbr. Kat. 1-4'!F110,'Schritt 2a Wärmeverbr. Kat. 1-4'!G110)))</f>
        <v/>
      </c>
      <c r="S105" s="140" t="str">
        <f>IFERROR(IF(OR(R105="",'Schritt 2a Wärmeverbr. Kat. 1-4'!D110=""),"",R105/VLOOKUP('Schritt 2a Wärmeverbr. Kat. 1-4'!D110,Gebäudekat.!$C$6:$J$72,7,FALSE)-1),"k.A")</f>
        <v/>
      </c>
      <c r="T105" s="400" t="s">
        <v>138</v>
      </c>
      <c r="U105" t="str">
        <f>IFERROR(VLOOKUP(C105,Gebäudekat.!$C$6:$G$72,5,FALSE),"")</f>
        <v/>
      </c>
    </row>
    <row r="106" spans="1:21" x14ac:dyDescent="0.25">
      <c r="A106" s="23" t="str">
        <f>IF(B106="","",INDEX('Schritt 2a Wärmeverbr. Kat. 1-4'!$A111:$C$504,MATCH(B106,'Schritt 2a Wärmeverbr. Kat. 1-4'!$C111:$C$504,0),1))</f>
        <v/>
      </c>
      <c r="B106" s="40" t="str">
        <f>IF(AND('Schritt 2a Wärmeverbr. Kat. 1-4'!C111&lt;&gt;"",OR('Schritt 2a Wärmeverbr. Kat. 1-4'!R111=1,'Schritt 2a Wärmeverbr. Kat. 1-4'!R111=2,'Schritt 2a Wärmeverbr. Kat. 1-4'!R111&lt;&gt;4)),'Schritt 2a Wärmeverbr. Kat. 1-4'!C111,"")</f>
        <v/>
      </c>
      <c r="C106" s="24" t="str">
        <f>IF(B106="","",VLOOKUP(B106,'Schritt 2a Wärmeverbr. Kat. 1-4'!$C$10:$D$504,2,FALSE))</f>
        <v/>
      </c>
      <c r="D106" s="13" t="str">
        <f>IF(AND(B106&lt;&gt;"",'Schritt 2a Wärmeverbr. Kat. 1-4'!H111&lt;&gt;""),VLOOKUP('Schritt 4 - Priorisierung'!B106,'Schritt 2a Wärmeverbr. Kat. 1-4'!$C$10:$H$504,6,FALSE),"")</f>
        <v/>
      </c>
      <c r="E106" s="114" t="str">
        <f>IF(AND(B106&lt;&gt;"",'Schritt 2a Wärmeverbr. Kat. 1-4'!N111&lt;&gt;""),VLOOKUP('Schritt 4 - Priorisierung'!B106,'Schritt 2a Wärmeverbr. Kat. 1-4'!$C$10:$N$504,12,FALSE),"")</f>
        <v/>
      </c>
      <c r="F106" s="38" t="str">
        <f>IF(AND(B106&lt;&gt;"",'Schritt 2a Wärmeverbr. Kat. 1-4'!O111&lt;&gt;""),VLOOKUP(B106,'Schritt 2a Wärmeverbr. Kat. 1-4'!C111:O605,13,FALSE),"")</f>
        <v/>
      </c>
      <c r="G106" s="134" t="str">
        <f>IF(AND(B106&lt;&gt;"",'Schritt 2a Wärmeverbr. Kat. 1-4'!P111&lt;&gt;""),VLOOKUP(B106,'Schritt 2a Wärmeverbr. Kat. 1-4'!$C$10:$P$504,14,FALSE),"")</f>
        <v/>
      </c>
      <c r="H106" s="39" t="str">
        <f>IF(AND(B106&lt;&gt;"",'Schritt 2a Wärmeverbr. Kat. 1-4'!Q111&lt;&gt;""),VLOOKUP(B106,'Schritt 2a Wärmeverbr. Kat. 1-4'!$C$10:$Q$504,15,FALSE),"")</f>
        <v/>
      </c>
      <c r="I106" s="142" t="str">
        <f>IF(AND(B106&lt;&gt;"",'Schritt 2b Stromverbr. Kat. 1-4'!M111&lt;&gt;""),VLOOKUP(B106,'Schritt 2b Stromverbr. Kat. 1-4'!$B$10:$M$504,12,FALSE),"")</f>
        <v/>
      </c>
      <c r="J106" s="38" t="str">
        <f>IF(AND(B106&lt;&gt;"",'Schritt 2b Stromverbr. Kat. 1-4'!M111&lt;&gt;""),(1/SUM('Schritt 2b Stromverbr. Kat. 1-4'!$M$10:$M$504))*VLOOKUP(B106,'Schritt 2b Stromverbr. Kat. 1-4'!$B$10:$M$504,12,FALSE),"")</f>
        <v/>
      </c>
      <c r="K106" s="133" t="str">
        <f>IFERROR(IF(B106&lt;&gt;"",VLOOKUP(B106,'Schritt 2b Stromverbr. Kat. 1-4'!$B$10:$N$504,13,FALSE),""),"")</f>
        <v/>
      </c>
      <c r="L106" s="39" t="str">
        <f>IFERROR(IF(B106&lt;&gt;"",VLOOKUP(B106,'Schritt 2b Stromverbr. Kat. 1-4'!$B$10:$O$504,14,FALSE),""),"")</f>
        <v/>
      </c>
      <c r="M106" s="147"/>
      <c r="N106" s="61"/>
      <c r="O106" s="64"/>
      <c r="P106" s="113" t="str">
        <f t="shared" si="2"/>
        <v/>
      </c>
      <c r="Q106" s="151" t="str">
        <f t="shared" si="3"/>
        <v/>
      </c>
      <c r="R106" s="133" t="str">
        <f>IF(P106="","",((P106*1000)/IF(AND('Schritt 2a Wärmeverbr. Kat. 1-4'!D111&lt;&gt;"Bad - Freibad &lt; 1000 m2 Beckenfläche",'Schritt 2a Wärmeverbr. Kat. 1-4'!D111&lt;&gt;"Bad - Freibad 1000-2000 m2 Beckenfläche",'Schritt 2a Wärmeverbr. Kat. 1-4'!D111&lt;&gt;"Bad - Freibad &gt;2000 m2 Beckenfläche"),'Schritt 2a Wärmeverbr. Kat. 1-4'!F111,'Schritt 2a Wärmeverbr. Kat. 1-4'!G111)))</f>
        <v/>
      </c>
      <c r="S106" s="140" t="str">
        <f>IFERROR(IF(OR(R106="",'Schritt 2a Wärmeverbr. Kat. 1-4'!D111=""),"",R106/VLOOKUP('Schritt 2a Wärmeverbr. Kat. 1-4'!D111,Gebäudekat.!$C$6:$J$72,7,FALSE)-1),"k.A")</f>
        <v/>
      </c>
      <c r="T106" s="400" t="s">
        <v>138</v>
      </c>
      <c r="U106" t="str">
        <f>IFERROR(VLOOKUP(C106,Gebäudekat.!$C$6:$G$72,5,FALSE),"")</f>
        <v/>
      </c>
    </row>
    <row r="107" spans="1:21" x14ac:dyDescent="0.25">
      <c r="A107" s="23" t="str">
        <f>IF(B107="","",INDEX('Schritt 2a Wärmeverbr. Kat. 1-4'!$A112:$C$504,MATCH(B107,'Schritt 2a Wärmeverbr. Kat. 1-4'!$C112:$C$504,0),1))</f>
        <v/>
      </c>
      <c r="B107" s="40" t="str">
        <f>IF(AND('Schritt 2a Wärmeverbr. Kat. 1-4'!C112&lt;&gt;"",OR('Schritt 2a Wärmeverbr. Kat. 1-4'!R112=1,'Schritt 2a Wärmeverbr. Kat. 1-4'!R112=2,'Schritt 2a Wärmeverbr. Kat. 1-4'!R112&lt;&gt;4)),'Schritt 2a Wärmeverbr. Kat. 1-4'!C112,"")</f>
        <v/>
      </c>
      <c r="C107" s="24" t="str">
        <f>IF(B107="","",VLOOKUP(B107,'Schritt 2a Wärmeverbr. Kat. 1-4'!$C$10:$D$504,2,FALSE))</f>
        <v/>
      </c>
      <c r="D107" s="13" t="str">
        <f>IF(AND(B107&lt;&gt;"",'Schritt 2a Wärmeverbr. Kat. 1-4'!H112&lt;&gt;""),VLOOKUP('Schritt 4 - Priorisierung'!B107,'Schritt 2a Wärmeverbr. Kat. 1-4'!$C$10:$H$504,6,FALSE),"")</f>
        <v/>
      </c>
      <c r="E107" s="114" t="str">
        <f>IF(AND(B107&lt;&gt;"",'Schritt 2a Wärmeverbr. Kat. 1-4'!N112&lt;&gt;""),VLOOKUP('Schritt 4 - Priorisierung'!B107,'Schritt 2a Wärmeverbr. Kat. 1-4'!$C$10:$N$504,12,FALSE),"")</f>
        <v/>
      </c>
      <c r="F107" s="38" t="str">
        <f>IF(AND(B107&lt;&gt;"",'Schritt 2a Wärmeverbr. Kat. 1-4'!O112&lt;&gt;""),VLOOKUP(B107,'Schritt 2a Wärmeverbr. Kat. 1-4'!C112:O606,13,FALSE),"")</f>
        <v/>
      </c>
      <c r="G107" s="134" t="str">
        <f>IF(AND(B107&lt;&gt;"",'Schritt 2a Wärmeverbr. Kat. 1-4'!P112&lt;&gt;""),VLOOKUP(B107,'Schritt 2a Wärmeverbr. Kat. 1-4'!$C$10:$P$504,14,FALSE),"")</f>
        <v/>
      </c>
      <c r="H107" s="39" t="str">
        <f>IF(AND(B107&lt;&gt;"",'Schritt 2a Wärmeverbr. Kat. 1-4'!Q112&lt;&gt;""),VLOOKUP(B107,'Schritt 2a Wärmeverbr. Kat. 1-4'!$C$10:$Q$504,15,FALSE),"")</f>
        <v/>
      </c>
      <c r="I107" s="142" t="str">
        <f>IF(AND(B107&lt;&gt;"",'Schritt 2b Stromverbr. Kat. 1-4'!M112&lt;&gt;""),VLOOKUP(B107,'Schritt 2b Stromverbr. Kat. 1-4'!$B$10:$M$504,12,FALSE),"")</f>
        <v/>
      </c>
      <c r="J107" s="38" t="str">
        <f>IF(AND(B107&lt;&gt;"",'Schritt 2b Stromverbr. Kat. 1-4'!M112&lt;&gt;""),(1/SUM('Schritt 2b Stromverbr. Kat. 1-4'!$M$10:$M$504))*VLOOKUP(B107,'Schritt 2b Stromverbr. Kat. 1-4'!$B$10:$M$504,12,FALSE),"")</f>
        <v/>
      </c>
      <c r="K107" s="133" t="str">
        <f>IFERROR(IF(B107&lt;&gt;"",VLOOKUP(B107,'Schritt 2b Stromverbr. Kat. 1-4'!$B$10:$N$504,13,FALSE),""),"")</f>
        <v/>
      </c>
      <c r="L107" s="39" t="str">
        <f>IFERROR(IF(B107&lt;&gt;"",VLOOKUP(B107,'Schritt 2b Stromverbr. Kat. 1-4'!$B$10:$O$504,14,FALSE),""),"")</f>
        <v/>
      </c>
      <c r="M107" s="147"/>
      <c r="N107" s="61"/>
      <c r="O107" s="64"/>
      <c r="P107" s="113" t="str">
        <f t="shared" si="2"/>
        <v/>
      </c>
      <c r="Q107" s="151" t="str">
        <f t="shared" si="3"/>
        <v/>
      </c>
      <c r="R107" s="133" t="str">
        <f>IF(P107="","",((P107*1000)/IF(AND('Schritt 2a Wärmeverbr. Kat. 1-4'!D112&lt;&gt;"Bad - Freibad &lt; 1000 m2 Beckenfläche",'Schritt 2a Wärmeverbr. Kat. 1-4'!D112&lt;&gt;"Bad - Freibad 1000-2000 m2 Beckenfläche",'Schritt 2a Wärmeverbr. Kat. 1-4'!D112&lt;&gt;"Bad - Freibad &gt;2000 m2 Beckenfläche"),'Schritt 2a Wärmeverbr. Kat. 1-4'!F112,'Schritt 2a Wärmeverbr. Kat. 1-4'!G112)))</f>
        <v/>
      </c>
      <c r="S107" s="140" t="str">
        <f>IFERROR(IF(OR(R107="",'Schritt 2a Wärmeverbr. Kat. 1-4'!D112=""),"",R107/VLOOKUP('Schritt 2a Wärmeverbr. Kat. 1-4'!D112,Gebäudekat.!$C$6:$J$72,7,FALSE)-1),"k.A")</f>
        <v/>
      </c>
      <c r="T107" s="400" t="s">
        <v>138</v>
      </c>
      <c r="U107" t="str">
        <f>IFERROR(VLOOKUP(C107,Gebäudekat.!$C$6:$G$72,5,FALSE),"")</f>
        <v/>
      </c>
    </row>
    <row r="108" spans="1:21" x14ac:dyDescent="0.25">
      <c r="A108" s="23" t="str">
        <f>IF(B108="","",INDEX('Schritt 2a Wärmeverbr. Kat. 1-4'!$A113:$C$504,MATCH(B108,'Schritt 2a Wärmeverbr. Kat. 1-4'!$C113:$C$504,0),1))</f>
        <v/>
      </c>
      <c r="B108" s="40" t="str">
        <f>IF(AND('Schritt 2a Wärmeverbr. Kat. 1-4'!C113&lt;&gt;"",OR('Schritt 2a Wärmeverbr. Kat. 1-4'!R113=1,'Schritt 2a Wärmeverbr. Kat. 1-4'!R113=2,'Schritt 2a Wärmeverbr. Kat. 1-4'!R113&lt;&gt;4)),'Schritt 2a Wärmeverbr. Kat. 1-4'!C113,"")</f>
        <v/>
      </c>
      <c r="C108" s="24" t="str">
        <f>IF(B108="","",VLOOKUP(B108,'Schritt 2a Wärmeverbr. Kat. 1-4'!$C$10:$D$504,2,FALSE))</f>
        <v/>
      </c>
      <c r="D108" s="13" t="str">
        <f>IF(AND(B108&lt;&gt;"",'Schritt 2a Wärmeverbr. Kat. 1-4'!H113&lt;&gt;""),VLOOKUP('Schritt 4 - Priorisierung'!B108,'Schritt 2a Wärmeverbr. Kat. 1-4'!$C$10:$H$504,6,FALSE),"")</f>
        <v/>
      </c>
      <c r="E108" s="114" t="str">
        <f>IF(AND(B108&lt;&gt;"",'Schritt 2a Wärmeverbr. Kat. 1-4'!N113&lt;&gt;""),VLOOKUP('Schritt 4 - Priorisierung'!B108,'Schritt 2a Wärmeverbr. Kat. 1-4'!$C$10:$N$504,12,FALSE),"")</f>
        <v/>
      </c>
      <c r="F108" s="38" t="str">
        <f>IF(AND(B108&lt;&gt;"",'Schritt 2a Wärmeverbr. Kat. 1-4'!O113&lt;&gt;""),VLOOKUP(B108,'Schritt 2a Wärmeverbr. Kat. 1-4'!C113:O607,13,FALSE),"")</f>
        <v/>
      </c>
      <c r="G108" s="134" t="str">
        <f>IF(AND(B108&lt;&gt;"",'Schritt 2a Wärmeverbr. Kat. 1-4'!P113&lt;&gt;""),VLOOKUP(B108,'Schritt 2a Wärmeverbr. Kat. 1-4'!$C$10:$P$504,14,FALSE),"")</f>
        <v/>
      </c>
      <c r="H108" s="39" t="str">
        <f>IF(AND(B108&lt;&gt;"",'Schritt 2a Wärmeverbr. Kat. 1-4'!Q113&lt;&gt;""),VLOOKUP(B108,'Schritt 2a Wärmeverbr. Kat. 1-4'!$C$10:$Q$504,15,FALSE),"")</f>
        <v/>
      </c>
      <c r="I108" s="142" t="str">
        <f>IF(AND(B108&lt;&gt;"",'Schritt 2b Stromverbr. Kat. 1-4'!M113&lt;&gt;""),VLOOKUP(B108,'Schritt 2b Stromverbr. Kat. 1-4'!$B$10:$M$504,12,FALSE),"")</f>
        <v/>
      </c>
      <c r="J108" s="38" t="str">
        <f>IF(AND(B108&lt;&gt;"",'Schritt 2b Stromverbr. Kat. 1-4'!M113&lt;&gt;""),(1/SUM('Schritt 2b Stromverbr. Kat. 1-4'!$M$10:$M$504))*VLOOKUP(B108,'Schritt 2b Stromverbr. Kat. 1-4'!$B$10:$M$504,12,FALSE),"")</f>
        <v/>
      </c>
      <c r="K108" s="133" t="str">
        <f>IFERROR(IF(B108&lt;&gt;"",VLOOKUP(B108,'Schritt 2b Stromverbr. Kat. 1-4'!$B$10:$N$504,13,FALSE),""),"")</f>
        <v/>
      </c>
      <c r="L108" s="39" t="str">
        <f>IFERROR(IF(B108&lt;&gt;"",VLOOKUP(B108,'Schritt 2b Stromverbr. Kat. 1-4'!$B$10:$O$504,14,FALSE),""),"")</f>
        <v/>
      </c>
      <c r="M108" s="147"/>
      <c r="N108" s="61"/>
      <c r="O108" s="64"/>
      <c r="P108" s="113" t="str">
        <f t="shared" si="2"/>
        <v/>
      </c>
      <c r="Q108" s="151" t="str">
        <f t="shared" si="3"/>
        <v/>
      </c>
      <c r="R108" s="133" t="str">
        <f>IF(P108="","",((P108*1000)/IF(AND('Schritt 2a Wärmeverbr. Kat. 1-4'!D113&lt;&gt;"Bad - Freibad &lt; 1000 m2 Beckenfläche",'Schritt 2a Wärmeverbr. Kat. 1-4'!D113&lt;&gt;"Bad - Freibad 1000-2000 m2 Beckenfläche",'Schritt 2a Wärmeverbr. Kat. 1-4'!D113&lt;&gt;"Bad - Freibad &gt;2000 m2 Beckenfläche"),'Schritt 2a Wärmeverbr. Kat. 1-4'!F113,'Schritt 2a Wärmeverbr. Kat. 1-4'!G113)))</f>
        <v/>
      </c>
      <c r="S108" s="140" t="str">
        <f>IFERROR(IF(OR(R108="",'Schritt 2a Wärmeverbr. Kat. 1-4'!D113=""),"",R108/VLOOKUP('Schritt 2a Wärmeverbr. Kat. 1-4'!D113,Gebäudekat.!$C$6:$J$72,7,FALSE)-1),"k.A")</f>
        <v/>
      </c>
      <c r="T108" s="400" t="s">
        <v>138</v>
      </c>
      <c r="U108" t="str">
        <f>IFERROR(VLOOKUP(C108,Gebäudekat.!$C$6:$G$72,5,FALSE),"")</f>
        <v/>
      </c>
    </row>
    <row r="109" spans="1:21" x14ac:dyDescent="0.25">
      <c r="A109" s="23" t="str">
        <f>IF(B109="","",INDEX('Schritt 2a Wärmeverbr. Kat. 1-4'!$A114:$C$504,MATCH(B109,'Schritt 2a Wärmeverbr. Kat. 1-4'!$C114:$C$504,0),1))</f>
        <v/>
      </c>
      <c r="B109" s="40" t="str">
        <f>IF(AND('Schritt 2a Wärmeverbr. Kat. 1-4'!C114&lt;&gt;"",OR('Schritt 2a Wärmeverbr. Kat. 1-4'!R114=1,'Schritt 2a Wärmeverbr. Kat. 1-4'!R114=2,'Schritt 2a Wärmeverbr. Kat. 1-4'!R114&lt;&gt;4)),'Schritt 2a Wärmeverbr. Kat. 1-4'!C114,"")</f>
        <v/>
      </c>
      <c r="C109" s="24" t="str">
        <f>IF(B109="","",VLOOKUP(B109,'Schritt 2a Wärmeverbr. Kat. 1-4'!$C$10:$D$504,2,FALSE))</f>
        <v/>
      </c>
      <c r="D109" s="13" t="str">
        <f>IF(AND(B109&lt;&gt;"",'Schritt 2a Wärmeverbr. Kat. 1-4'!H114&lt;&gt;""),VLOOKUP('Schritt 4 - Priorisierung'!B109,'Schritt 2a Wärmeverbr. Kat. 1-4'!$C$10:$H$504,6,FALSE),"")</f>
        <v/>
      </c>
      <c r="E109" s="114" t="str">
        <f>IF(AND(B109&lt;&gt;"",'Schritt 2a Wärmeverbr. Kat. 1-4'!N114&lt;&gt;""),VLOOKUP('Schritt 4 - Priorisierung'!B109,'Schritt 2a Wärmeverbr. Kat. 1-4'!$C$10:$N$504,12,FALSE),"")</f>
        <v/>
      </c>
      <c r="F109" s="38" t="str">
        <f>IF(AND(B109&lt;&gt;"",'Schritt 2a Wärmeverbr. Kat. 1-4'!O114&lt;&gt;""),VLOOKUP(B109,'Schritt 2a Wärmeverbr. Kat. 1-4'!C114:O608,13,FALSE),"")</f>
        <v/>
      </c>
      <c r="G109" s="134" t="str">
        <f>IF(AND(B109&lt;&gt;"",'Schritt 2a Wärmeverbr. Kat. 1-4'!P114&lt;&gt;""),VLOOKUP(B109,'Schritt 2a Wärmeverbr. Kat. 1-4'!$C$10:$P$504,14,FALSE),"")</f>
        <v/>
      </c>
      <c r="H109" s="39" t="str">
        <f>IF(AND(B109&lt;&gt;"",'Schritt 2a Wärmeverbr. Kat. 1-4'!Q114&lt;&gt;""),VLOOKUP(B109,'Schritt 2a Wärmeverbr. Kat. 1-4'!$C$10:$Q$504,15,FALSE),"")</f>
        <v/>
      </c>
      <c r="I109" s="142" t="str">
        <f>IF(AND(B109&lt;&gt;"",'Schritt 2b Stromverbr. Kat. 1-4'!M114&lt;&gt;""),VLOOKUP(B109,'Schritt 2b Stromverbr. Kat. 1-4'!$B$10:$M$504,12,FALSE),"")</f>
        <v/>
      </c>
      <c r="J109" s="38" t="str">
        <f>IF(AND(B109&lt;&gt;"",'Schritt 2b Stromverbr. Kat. 1-4'!M114&lt;&gt;""),(1/SUM('Schritt 2b Stromverbr. Kat. 1-4'!$M$10:$M$504))*VLOOKUP(B109,'Schritt 2b Stromverbr. Kat. 1-4'!$B$10:$M$504,12,FALSE),"")</f>
        <v/>
      </c>
      <c r="K109" s="133" t="str">
        <f>IFERROR(IF(B109&lt;&gt;"",VLOOKUP(B109,'Schritt 2b Stromverbr. Kat. 1-4'!$B$10:$N$504,13,FALSE),""),"")</f>
        <v/>
      </c>
      <c r="L109" s="39" t="str">
        <f>IFERROR(IF(B109&lt;&gt;"",VLOOKUP(B109,'Schritt 2b Stromverbr. Kat. 1-4'!$B$10:$O$504,14,FALSE),""),"")</f>
        <v/>
      </c>
      <c r="M109" s="147"/>
      <c r="N109" s="61"/>
      <c r="O109" s="64"/>
      <c r="P109" s="113" t="str">
        <f t="shared" si="2"/>
        <v/>
      </c>
      <c r="Q109" s="151" t="str">
        <f t="shared" si="3"/>
        <v/>
      </c>
      <c r="R109" s="133" t="str">
        <f>IF(P109="","",((P109*1000)/IF(AND('Schritt 2a Wärmeverbr. Kat. 1-4'!D114&lt;&gt;"Bad - Freibad &lt; 1000 m2 Beckenfläche",'Schritt 2a Wärmeverbr. Kat. 1-4'!D114&lt;&gt;"Bad - Freibad 1000-2000 m2 Beckenfläche",'Schritt 2a Wärmeverbr. Kat. 1-4'!D114&lt;&gt;"Bad - Freibad &gt;2000 m2 Beckenfläche"),'Schritt 2a Wärmeverbr. Kat. 1-4'!F114,'Schritt 2a Wärmeverbr. Kat. 1-4'!G114)))</f>
        <v/>
      </c>
      <c r="S109" s="140" t="str">
        <f>IFERROR(IF(OR(R109="",'Schritt 2a Wärmeverbr. Kat. 1-4'!D114=""),"",R109/VLOOKUP('Schritt 2a Wärmeverbr. Kat. 1-4'!D114,Gebäudekat.!$C$6:$J$72,7,FALSE)-1),"k.A")</f>
        <v/>
      </c>
      <c r="T109" s="400" t="s">
        <v>138</v>
      </c>
      <c r="U109" t="str">
        <f>IFERROR(VLOOKUP(C109,Gebäudekat.!$C$6:$G$72,5,FALSE),"")</f>
        <v/>
      </c>
    </row>
    <row r="110" spans="1:21" x14ac:dyDescent="0.25">
      <c r="A110" s="23" t="str">
        <f>IF(B110="","",INDEX('Schritt 2a Wärmeverbr. Kat. 1-4'!$A115:$C$504,MATCH(B110,'Schritt 2a Wärmeverbr. Kat. 1-4'!$C115:$C$504,0),1))</f>
        <v/>
      </c>
      <c r="B110" s="40" t="str">
        <f>IF(AND('Schritt 2a Wärmeverbr. Kat. 1-4'!C115&lt;&gt;"",OR('Schritt 2a Wärmeverbr. Kat. 1-4'!R115=1,'Schritt 2a Wärmeverbr. Kat. 1-4'!R115=2,'Schritt 2a Wärmeverbr. Kat. 1-4'!R115&lt;&gt;4)),'Schritt 2a Wärmeverbr. Kat. 1-4'!C115,"")</f>
        <v/>
      </c>
      <c r="C110" s="24" t="str">
        <f>IF(B110="","",VLOOKUP(B110,'Schritt 2a Wärmeverbr. Kat. 1-4'!$C$10:$D$504,2,FALSE))</f>
        <v/>
      </c>
      <c r="D110" s="13" t="str">
        <f>IF(AND(B110&lt;&gt;"",'Schritt 2a Wärmeverbr. Kat. 1-4'!H115&lt;&gt;""),VLOOKUP('Schritt 4 - Priorisierung'!B110,'Schritt 2a Wärmeverbr. Kat. 1-4'!$C$10:$H$504,6,FALSE),"")</f>
        <v/>
      </c>
      <c r="E110" s="114" t="str">
        <f>IF(AND(B110&lt;&gt;"",'Schritt 2a Wärmeverbr. Kat. 1-4'!N115&lt;&gt;""),VLOOKUP('Schritt 4 - Priorisierung'!B110,'Schritt 2a Wärmeverbr. Kat. 1-4'!$C$10:$N$504,12,FALSE),"")</f>
        <v/>
      </c>
      <c r="F110" s="38" t="str">
        <f>IF(AND(B110&lt;&gt;"",'Schritt 2a Wärmeverbr. Kat. 1-4'!O115&lt;&gt;""),VLOOKUP(B110,'Schritt 2a Wärmeverbr. Kat. 1-4'!C115:O609,13,FALSE),"")</f>
        <v/>
      </c>
      <c r="G110" s="134" t="str">
        <f>IF(AND(B110&lt;&gt;"",'Schritt 2a Wärmeverbr. Kat. 1-4'!P115&lt;&gt;""),VLOOKUP(B110,'Schritt 2a Wärmeverbr. Kat. 1-4'!$C$10:$P$504,14,FALSE),"")</f>
        <v/>
      </c>
      <c r="H110" s="39" t="str">
        <f>IF(AND(B110&lt;&gt;"",'Schritt 2a Wärmeverbr. Kat. 1-4'!Q115&lt;&gt;""),VLOOKUP(B110,'Schritt 2a Wärmeverbr. Kat. 1-4'!$C$10:$Q$504,15,FALSE),"")</f>
        <v/>
      </c>
      <c r="I110" s="142" t="str">
        <f>IF(AND(B110&lt;&gt;"",'Schritt 2b Stromverbr. Kat. 1-4'!M115&lt;&gt;""),VLOOKUP(B110,'Schritt 2b Stromverbr. Kat. 1-4'!$B$10:$M$504,12,FALSE),"")</f>
        <v/>
      </c>
      <c r="J110" s="38" t="str">
        <f>IF(AND(B110&lt;&gt;"",'Schritt 2b Stromverbr. Kat. 1-4'!M115&lt;&gt;""),(1/SUM('Schritt 2b Stromverbr. Kat. 1-4'!$M$10:$M$504))*VLOOKUP(B110,'Schritt 2b Stromverbr. Kat. 1-4'!$B$10:$M$504,12,FALSE),"")</f>
        <v/>
      </c>
      <c r="K110" s="133" t="str">
        <f>IFERROR(IF(B110&lt;&gt;"",VLOOKUP(B110,'Schritt 2b Stromverbr. Kat. 1-4'!$B$10:$N$504,13,FALSE),""),"")</f>
        <v/>
      </c>
      <c r="L110" s="39" t="str">
        <f>IFERROR(IF(B110&lt;&gt;"",VLOOKUP(B110,'Schritt 2b Stromverbr. Kat. 1-4'!$B$10:$O$504,14,FALSE),""),"")</f>
        <v/>
      </c>
      <c r="M110" s="147"/>
      <c r="N110" s="61"/>
      <c r="O110" s="64"/>
      <c r="P110" s="113" t="str">
        <f t="shared" si="2"/>
        <v/>
      </c>
      <c r="Q110" s="151" t="str">
        <f t="shared" si="3"/>
        <v/>
      </c>
      <c r="R110" s="133" t="str">
        <f>IF(P110="","",((P110*1000)/IF(AND('Schritt 2a Wärmeverbr. Kat. 1-4'!D115&lt;&gt;"Bad - Freibad &lt; 1000 m2 Beckenfläche",'Schritt 2a Wärmeverbr. Kat. 1-4'!D115&lt;&gt;"Bad - Freibad 1000-2000 m2 Beckenfläche",'Schritt 2a Wärmeverbr. Kat. 1-4'!D115&lt;&gt;"Bad - Freibad &gt;2000 m2 Beckenfläche"),'Schritt 2a Wärmeverbr. Kat. 1-4'!F115,'Schritt 2a Wärmeverbr. Kat. 1-4'!G115)))</f>
        <v/>
      </c>
      <c r="S110" s="140" t="str">
        <f>IFERROR(IF(OR(R110="",'Schritt 2a Wärmeverbr. Kat. 1-4'!D115=""),"",R110/VLOOKUP('Schritt 2a Wärmeverbr. Kat. 1-4'!D115,Gebäudekat.!$C$6:$J$72,7,FALSE)-1),"k.A")</f>
        <v/>
      </c>
      <c r="T110" s="400" t="s">
        <v>138</v>
      </c>
      <c r="U110" t="str">
        <f>IFERROR(VLOOKUP(C110,Gebäudekat.!$C$6:$G$72,5,FALSE),"")</f>
        <v/>
      </c>
    </row>
    <row r="111" spans="1:21" x14ac:dyDescent="0.25">
      <c r="A111" s="23" t="str">
        <f>IF(B111="","",INDEX('Schritt 2a Wärmeverbr. Kat. 1-4'!$A116:$C$504,MATCH(B111,'Schritt 2a Wärmeverbr. Kat. 1-4'!$C116:$C$504,0),1))</f>
        <v/>
      </c>
      <c r="B111" s="40" t="str">
        <f>IF(AND('Schritt 2a Wärmeverbr. Kat. 1-4'!C116&lt;&gt;"",OR('Schritt 2a Wärmeverbr. Kat. 1-4'!R116=1,'Schritt 2a Wärmeverbr. Kat. 1-4'!R116=2,'Schritt 2a Wärmeverbr. Kat. 1-4'!R116&lt;&gt;4)),'Schritt 2a Wärmeverbr. Kat. 1-4'!C116,"")</f>
        <v/>
      </c>
      <c r="C111" s="24" t="str">
        <f>IF(B111="","",VLOOKUP(B111,'Schritt 2a Wärmeverbr. Kat. 1-4'!$C$10:$D$504,2,FALSE))</f>
        <v/>
      </c>
      <c r="D111" s="13" t="str">
        <f>IF(AND(B111&lt;&gt;"",'Schritt 2a Wärmeverbr. Kat. 1-4'!H116&lt;&gt;""),VLOOKUP('Schritt 4 - Priorisierung'!B111,'Schritt 2a Wärmeverbr. Kat. 1-4'!$C$10:$H$504,6,FALSE),"")</f>
        <v/>
      </c>
      <c r="E111" s="114" t="str">
        <f>IF(AND(B111&lt;&gt;"",'Schritt 2a Wärmeverbr. Kat. 1-4'!N116&lt;&gt;""),VLOOKUP('Schritt 4 - Priorisierung'!B111,'Schritt 2a Wärmeverbr. Kat. 1-4'!$C$10:$N$504,12,FALSE),"")</f>
        <v/>
      </c>
      <c r="F111" s="38" t="str">
        <f>IF(AND(B111&lt;&gt;"",'Schritt 2a Wärmeverbr. Kat. 1-4'!O116&lt;&gt;""),VLOOKUP(B111,'Schritt 2a Wärmeverbr. Kat. 1-4'!C116:O610,13,FALSE),"")</f>
        <v/>
      </c>
      <c r="G111" s="134" t="str">
        <f>IF(AND(B111&lt;&gt;"",'Schritt 2a Wärmeverbr. Kat. 1-4'!P116&lt;&gt;""),VLOOKUP(B111,'Schritt 2a Wärmeverbr. Kat. 1-4'!$C$10:$P$504,14,FALSE),"")</f>
        <v/>
      </c>
      <c r="H111" s="39" t="str">
        <f>IF(AND(B111&lt;&gt;"",'Schritt 2a Wärmeverbr. Kat. 1-4'!Q116&lt;&gt;""),VLOOKUP(B111,'Schritt 2a Wärmeverbr. Kat. 1-4'!$C$10:$Q$504,15,FALSE),"")</f>
        <v/>
      </c>
      <c r="I111" s="142" t="str">
        <f>IF(AND(B111&lt;&gt;"",'Schritt 2b Stromverbr. Kat. 1-4'!M116&lt;&gt;""),VLOOKUP(B111,'Schritt 2b Stromverbr. Kat. 1-4'!$B$10:$M$504,12,FALSE),"")</f>
        <v/>
      </c>
      <c r="J111" s="38" t="str">
        <f>IF(AND(B111&lt;&gt;"",'Schritt 2b Stromverbr. Kat. 1-4'!M116&lt;&gt;""),(1/SUM('Schritt 2b Stromverbr. Kat. 1-4'!$M$10:$M$504))*VLOOKUP(B111,'Schritt 2b Stromverbr. Kat. 1-4'!$B$10:$M$504,12,FALSE),"")</f>
        <v/>
      </c>
      <c r="K111" s="133" t="str">
        <f>IFERROR(IF(B111&lt;&gt;"",VLOOKUP(B111,'Schritt 2b Stromverbr. Kat. 1-4'!$B$10:$N$504,13,FALSE),""),"")</f>
        <v/>
      </c>
      <c r="L111" s="39" t="str">
        <f>IFERROR(IF(B111&lt;&gt;"",VLOOKUP(B111,'Schritt 2b Stromverbr. Kat. 1-4'!$B$10:$O$504,14,FALSE),""),"")</f>
        <v/>
      </c>
      <c r="M111" s="147"/>
      <c r="N111" s="61"/>
      <c r="O111" s="64"/>
      <c r="P111" s="113" t="str">
        <f t="shared" si="2"/>
        <v/>
      </c>
      <c r="Q111" s="151" t="str">
        <f t="shared" si="3"/>
        <v/>
      </c>
      <c r="R111" s="133" t="str">
        <f>IF(P111="","",((P111*1000)/IF(AND('Schritt 2a Wärmeverbr. Kat. 1-4'!D116&lt;&gt;"Bad - Freibad &lt; 1000 m2 Beckenfläche",'Schritt 2a Wärmeverbr. Kat. 1-4'!D116&lt;&gt;"Bad - Freibad 1000-2000 m2 Beckenfläche",'Schritt 2a Wärmeverbr. Kat. 1-4'!D116&lt;&gt;"Bad - Freibad &gt;2000 m2 Beckenfläche"),'Schritt 2a Wärmeverbr. Kat. 1-4'!F116,'Schritt 2a Wärmeverbr. Kat. 1-4'!G116)))</f>
        <v/>
      </c>
      <c r="S111" s="140" t="str">
        <f>IFERROR(IF(OR(R111="",'Schritt 2a Wärmeverbr. Kat. 1-4'!D116=""),"",R111/VLOOKUP('Schritt 2a Wärmeverbr. Kat. 1-4'!D116,Gebäudekat.!$C$6:$J$72,7,FALSE)-1),"k.A")</f>
        <v/>
      </c>
      <c r="T111" s="400" t="s">
        <v>138</v>
      </c>
      <c r="U111" t="str">
        <f>IFERROR(VLOOKUP(C111,Gebäudekat.!$C$6:$G$72,5,FALSE),"")</f>
        <v/>
      </c>
    </row>
    <row r="112" spans="1:21" x14ac:dyDescent="0.25">
      <c r="A112" s="23" t="str">
        <f>IF(B112="","",INDEX('Schritt 2a Wärmeverbr. Kat. 1-4'!$A117:$C$504,MATCH(B112,'Schritt 2a Wärmeverbr. Kat. 1-4'!$C117:$C$504,0),1))</f>
        <v/>
      </c>
      <c r="B112" s="40" t="str">
        <f>IF(AND('Schritt 2a Wärmeverbr. Kat. 1-4'!C117&lt;&gt;"",OR('Schritt 2a Wärmeverbr. Kat. 1-4'!R117=1,'Schritt 2a Wärmeverbr. Kat. 1-4'!R117=2,'Schritt 2a Wärmeverbr. Kat. 1-4'!R117&lt;&gt;4)),'Schritt 2a Wärmeverbr. Kat. 1-4'!C117,"")</f>
        <v/>
      </c>
      <c r="C112" s="24" t="str">
        <f>IF(B112="","",VLOOKUP(B112,'Schritt 2a Wärmeverbr. Kat. 1-4'!$C$10:$D$504,2,FALSE))</f>
        <v/>
      </c>
      <c r="D112" s="13" t="str">
        <f>IF(AND(B112&lt;&gt;"",'Schritt 2a Wärmeverbr. Kat. 1-4'!H117&lt;&gt;""),VLOOKUP('Schritt 4 - Priorisierung'!B112,'Schritt 2a Wärmeverbr. Kat. 1-4'!$C$10:$H$504,6,FALSE),"")</f>
        <v/>
      </c>
      <c r="E112" s="114" t="str">
        <f>IF(AND(B112&lt;&gt;"",'Schritt 2a Wärmeverbr. Kat. 1-4'!N117&lt;&gt;""),VLOOKUP('Schritt 4 - Priorisierung'!B112,'Schritt 2a Wärmeverbr. Kat. 1-4'!$C$10:$N$504,12,FALSE),"")</f>
        <v/>
      </c>
      <c r="F112" s="38" t="str">
        <f>IF(AND(B112&lt;&gt;"",'Schritt 2a Wärmeverbr. Kat. 1-4'!O117&lt;&gt;""),VLOOKUP(B112,'Schritt 2a Wärmeverbr. Kat. 1-4'!C117:O611,13,FALSE),"")</f>
        <v/>
      </c>
      <c r="G112" s="134" t="str">
        <f>IF(AND(B112&lt;&gt;"",'Schritt 2a Wärmeverbr. Kat. 1-4'!P117&lt;&gt;""),VLOOKUP(B112,'Schritt 2a Wärmeverbr. Kat. 1-4'!$C$10:$P$504,14,FALSE),"")</f>
        <v/>
      </c>
      <c r="H112" s="39" t="str">
        <f>IF(AND(B112&lt;&gt;"",'Schritt 2a Wärmeverbr. Kat. 1-4'!Q117&lt;&gt;""),VLOOKUP(B112,'Schritt 2a Wärmeverbr. Kat. 1-4'!$C$10:$Q$504,15,FALSE),"")</f>
        <v/>
      </c>
      <c r="I112" s="142" t="str">
        <f>IF(AND(B112&lt;&gt;"",'Schritt 2b Stromverbr. Kat. 1-4'!M117&lt;&gt;""),VLOOKUP(B112,'Schritt 2b Stromverbr. Kat. 1-4'!$B$10:$M$504,12,FALSE),"")</f>
        <v/>
      </c>
      <c r="J112" s="38" t="str">
        <f>IF(AND(B112&lt;&gt;"",'Schritt 2b Stromverbr. Kat. 1-4'!M117&lt;&gt;""),(1/SUM('Schritt 2b Stromverbr. Kat. 1-4'!$M$10:$M$504))*VLOOKUP(B112,'Schritt 2b Stromverbr. Kat. 1-4'!$B$10:$M$504,12,FALSE),"")</f>
        <v/>
      </c>
      <c r="K112" s="133" t="str">
        <f>IFERROR(IF(B112&lt;&gt;"",VLOOKUP(B112,'Schritt 2b Stromverbr. Kat. 1-4'!$B$10:$N$504,13,FALSE),""),"")</f>
        <v/>
      </c>
      <c r="L112" s="39" t="str">
        <f>IFERROR(IF(B112&lt;&gt;"",VLOOKUP(B112,'Schritt 2b Stromverbr. Kat. 1-4'!$B$10:$O$504,14,FALSE),""),"")</f>
        <v/>
      </c>
      <c r="M112" s="147"/>
      <c r="N112" s="61"/>
      <c r="O112" s="64"/>
      <c r="P112" s="113" t="str">
        <f t="shared" si="2"/>
        <v/>
      </c>
      <c r="Q112" s="151" t="str">
        <f t="shared" si="3"/>
        <v/>
      </c>
      <c r="R112" s="133" t="str">
        <f>IF(P112="","",((P112*1000)/IF(AND('Schritt 2a Wärmeverbr. Kat. 1-4'!D117&lt;&gt;"Bad - Freibad &lt; 1000 m2 Beckenfläche",'Schritt 2a Wärmeverbr. Kat. 1-4'!D117&lt;&gt;"Bad - Freibad 1000-2000 m2 Beckenfläche",'Schritt 2a Wärmeverbr. Kat. 1-4'!D117&lt;&gt;"Bad - Freibad &gt;2000 m2 Beckenfläche"),'Schritt 2a Wärmeverbr. Kat. 1-4'!F117,'Schritt 2a Wärmeverbr. Kat. 1-4'!G117)))</f>
        <v/>
      </c>
      <c r="S112" s="140" t="str">
        <f>IFERROR(IF(OR(R112="",'Schritt 2a Wärmeverbr. Kat. 1-4'!D117=""),"",R112/VLOOKUP('Schritt 2a Wärmeverbr. Kat. 1-4'!D117,Gebäudekat.!$C$6:$J$72,7,FALSE)-1),"k.A")</f>
        <v/>
      </c>
      <c r="T112" s="400" t="s">
        <v>138</v>
      </c>
      <c r="U112" t="str">
        <f>IFERROR(VLOOKUP(C112,Gebäudekat.!$C$6:$G$72,5,FALSE),"")</f>
        <v/>
      </c>
    </row>
    <row r="113" spans="1:21" x14ac:dyDescent="0.25">
      <c r="A113" s="23" t="str">
        <f>IF(B113="","",INDEX('Schritt 2a Wärmeverbr. Kat. 1-4'!$A118:$C$504,MATCH(B113,'Schritt 2a Wärmeverbr. Kat. 1-4'!$C118:$C$504,0),1))</f>
        <v/>
      </c>
      <c r="B113" s="40" t="str">
        <f>IF(AND('Schritt 2a Wärmeverbr. Kat. 1-4'!C118&lt;&gt;"",OR('Schritt 2a Wärmeverbr. Kat. 1-4'!R118=1,'Schritt 2a Wärmeverbr. Kat. 1-4'!R118=2,'Schritt 2a Wärmeverbr. Kat. 1-4'!R118&lt;&gt;4)),'Schritt 2a Wärmeverbr. Kat. 1-4'!C118,"")</f>
        <v/>
      </c>
      <c r="C113" s="24" t="str">
        <f>IF(B113="","",VLOOKUP(B113,'Schritt 2a Wärmeverbr. Kat. 1-4'!$C$10:$D$504,2,FALSE))</f>
        <v/>
      </c>
      <c r="D113" s="13" t="str">
        <f>IF(AND(B113&lt;&gt;"",'Schritt 2a Wärmeverbr. Kat. 1-4'!H118&lt;&gt;""),VLOOKUP('Schritt 4 - Priorisierung'!B113,'Schritt 2a Wärmeverbr. Kat. 1-4'!$C$10:$H$504,6,FALSE),"")</f>
        <v/>
      </c>
      <c r="E113" s="114" t="str">
        <f>IF(AND(B113&lt;&gt;"",'Schritt 2a Wärmeverbr. Kat. 1-4'!N118&lt;&gt;""),VLOOKUP('Schritt 4 - Priorisierung'!B113,'Schritt 2a Wärmeverbr. Kat. 1-4'!$C$10:$N$504,12,FALSE),"")</f>
        <v/>
      </c>
      <c r="F113" s="38" t="str">
        <f>IF(AND(B113&lt;&gt;"",'Schritt 2a Wärmeverbr. Kat. 1-4'!O118&lt;&gt;""),VLOOKUP(B113,'Schritt 2a Wärmeverbr. Kat. 1-4'!C118:O612,13,FALSE),"")</f>
        <v/>
      </c>
      <c r="G113" s="134" t="str">
        <f>IF(AND(B113&lt;&gt;"",'Schritt 2a Wärmeverbr. Kat. 1-4'!P118&lt;&gt;""),VLOOKUP(B113,'Schritt 2a Wärmeverbr. Kat. 1-4'!$C$10:$P$504,14,FALSE),"")</f>
        <v/>
      </c>
      <c r="H113" s="39" t="str">
        <f>IF(AND(B113&lt;&gt;"",'Schritt 2a Wärmeverbr. Kat. 1-4'!Q118&lt;&gt;""),VLOOKUP(B113,'Schritt 2a Wärmeverbr. Kat. 1-4'!$C$10:$Q$504,15,FALSE),"")</f>
        <v/>
      </c>
      <c r="I113" s="142" t="str">
        <f>IF(AND(B113&lt;&gt;"",'Schritt 2b Stromverbr. Kat. 1-4'!M118&lt;&gt;""),VLOOKUP(B113,'Schritt 2b Stromverbr. Kat. 1-4'!$B$10:$M$504,12,FALSE),"")</f>
        <v/>
      </c>
      <c r="J113" s="38" t="str">
        <f>IF(AND(B113&lt;&gt;"",'Schritt 2b Stromverbr. Kat. 1-4'!M118&lt;&gt;""),(1/SUM('Schritt 2b Stromverbr. Kat. 1-4'!$M$10:$M$504))*VLOOKUP(B113,'Schritt 2b Stromverbr. Kat. 1-4'!$B$10:$M$504,12,FALSE),"")</f>
        <v/>
      </c>
      <c r="K113" s="133" t="str">
        <f>IFERROR(IF(B113&lt;&gt;"",VLOOKUP(B113,'Schritt 2b Stromverbr. Kat. 1-4'!$B$10:$N$504,13,FALSE),""),"")</f>
        <v/>
      </c>
      <c r="L113" s="39" t="str">
        <f>IFERROR(IF(B113&lt;&gt;"",VLOOKUP(B113,'Schritt 2b Stromverbr. Kat. 1-4'!$B$10:$O$504,14,FALSE),""),"")</f>
        <v/>
      </c>
      <c r="M113" s="147"/>
      <c r="N113" s="61"/>
      <c r="O113" s="64"/>
      <c r="P113" s="113" t="str">
        <f t="shared" si="2"/>
        <v/>
      </c>
      <c r="Q113" s="151" t="str">
        <f t="shared" si="3"/>
        <v/>
      </c>
      <c r="R113" s="133" t="str">
        <f>IF(P113="","",((P113*1000)/IF(AND('Schritt 2a Wärmeverbr. Kat. 1-4'!D118&lt;&gt;"Bad - Freibad &lt; 1000 m2 Beckenfläche",'Schritt 2a Wärmeverbr. Kat. 1-4'!D118&lt;&gt;"Bad - Freibad 1000-2000 m2 Beckenfläche",'Schritt 2a Wärmeverbr. Kat. 1-4'!D118&lt;&gt;"Bad - Freibad &gt;2000 m2 Beckenfläche"),'Schritt 2a Wärmeverbr. Kat. 1-4'!F118,'Schritt 2a Wärmeverbr. Kat. 1-4'!G118)))</f>
        <v/>
      </c>
      <c r="S113" s="140" t="str">
        <f>IFERROR(IF(OR(R113="",'Schritt 2a Wärmeverbr. Kat. 1-4'!D118=""),"",R113/VLOOKUP('Schritt 2a Wärmeverbr. Kat. 1-4'!D118,Gebäudekat.!$C$6:$J$72,7,FALSE)-1),"k.A")</f>
        <v/>
      </c>
      <c r="T113" s="400" t="s">
        <v>138</v>
      </c>
      <c r="U113" t="str">
        <f>IFERROR(VLOOKUP(C113,Gebäudekat.!$C$6:$G$72,5,FALSE),"")</f>
        <v/>
      </c>
    </row>
    <row r="114" spans="1:21" x14ac:dyDescent="0.25">
      <c r="A114" s="23" t="str">
        <f>IF(B114="","",INDEX('Schritt 2a Wärmeverbr. Kat. 1-4'!$A119:$C$504,MATCH(B114,'Schritt 2a Wärmeverbr. Kat. 1-4'!$C119:$C$504,0),1))</f>
        <v/>
      </c>
      <c r="B114" s="40" t="str">
        <f>IF(AND('Schritt 2a Wärmeverbr. Kat. 1-4'!C119&lt;&gt;"",OR('Schritt 2a Wärmeverbr. Kat. 1-4'!R119=1,'Schritt 2a Wärmeverbr. Kat. 1-4'!R119=2,'Schritt 2a Wärmeverbr. Kat. 1-4'!R119&lt;&gt;4)),'Schritt 2a Wärmeverbr. Kat. 1-4'!C119,"")</f>
        <v/>
      </c>
      <c r="C114" s="24" t="str">
        <f>IF(B114="","",VLOOKUP(B114,'Schritt 2a Wärmeverbr. Kat. 1-4'!$C$10:$D$504,2,FALSE))</f>
        <v/>
      </c>
      <c r="D114" s="13" t="str">
        <f>IF(AND(B114&lt;&gt;"",'Schritt 2a Wärmeverbr. Kat. 1-4'!H119&lt;&gt;""),VLOOKUP('Schritt 4 - Priorisierung'!B114,'Schritt 2a Wärmeverbr. Kat. 1-4'!$C$10:$H$504,6,FALSE),"")</f>
        <v/>
      </c>
      <c r="E114" s="114" t="str">
        <f>IF(AND(B114&lt;&gt;"",'Schritt 2a Wärmeverbr. Kat. 1-4'!N119&lt;&gt;""),VLOOKUP('Schritt 4 - Priorisierung'!B114,'Schritt 2a Wärmeverbr. Kat. 1-4'!$C$10:$N$504,12,FALSE),"")</f>
        <v/>
      </c>
      <c r="F114" s="38" t="str">
        <f>IF(AND(B114&lt;&gt;"",'Schritt 2a Wärmeverbr. Kat. 1-4'!O119&lt;&gt;""),VLOOKUP(B114,'Schritt 2a Wärmeverbr. Kat. 1-4'!C119:O613,13,FALSE),"")</f>
        <v/>
      </c>
      <c r="G114" s="134" t="str">
        <f>IF(AND(B114&lt;&gt;"",'Schritt 2a Wärmeverbr. Kat. 1-4'!P119&lt;&gt;""),VLOOKUP(B114,'Schritt 2a Wärmeverbr. Kat. 1-4'!$C$10:$P$504,14,FALSE),"")</f>
        <v/>
      </c>
      <c r="H114" s="39" t="str">
        <f>IF(AND(B114&lt;&gt;"",'Schritt 2a Wärmeverbr. Kat. 1-4'!Q119&lt;&gt;""),VLOOKUP(B114,'Schritt 2a Wärmeverbr. Kat. 1-4'!$C$10:$Q$504,15,FALSE),"")</f>
        <v/>
      </c>
      <c r="I114" s="142" t="str">
        <f>IF(AND(B114&lt;&gt;"",'Schritt 2b Stromverbr. Kat. 1-4'!M119&lt;&gt;""),VLOOKUP(B114,'Schritt 2b Stromverbr. Kat. 1-4'!$B$10:$M$504,12,FALSE),"")</f>
        <v/>
      </c>
      <c r="J114" s="38" t="str">
        <f>IF(AND(B114&lt;&gt;"",'Schritt 2b Stromverbr. Kat. 1-4'!M119&lt;&gt;""),(1/SUM('Schritt 2b Stromverbr. Kat. 1-4'!$M$10:$M$504))*VLOOKUP(B114,'Schritt 2b Stromverbr. Kat. 1-4'!$B$10:$M$504,12,FALSE),"")</f>
        <v/>
      </c>
      <c r="K114" s="133" t="str">
        <f>IFERROR(IF(B114&lt;&gt;"",VLOOKUP(B114,'Schritt 2b Stromverbr. Kat. 1-4'!$B$10:$N$504,13,FALSE),""),"")</f>
        <v/>
      </c>
      <c r="L114" s="39" t="str">
        <f>IFERROR(IF(B114&lt;&gt;"",VLOOKUP(B114,'Schritt 2b Stromverbr. Kat. 1-4'!$B$10:$O$504,14,FALSE),""),"")</f>
        <v/>
      </c>
      <c r="M114" s="147"/>
      <c r="N114" s="61"/>
      <c r="O114" s="64"/>
      <c r="P114" s="113" t="str">
        <f t="shared" si="2"/>
        <v/>
      </c>
      <c r="Q114" s="151" t="str">
        <f t="shared" si="3"/>
        <v/>
      </c>
      <c r="R114" s="133" t="str">
        <f>IF(P114="","",((P114*1000)/IF(AND('Schritt 2a Wärmeverbr. Kat. 1-4'!D119&lt;&gt;"Bad - Freibad &lt; 1000 m2 Beckenfläche",'Schritt 2a Wärmeverbr. Kat. 1-4'!D119&lt;&gt;"Bad - Freibad 1000-2000 m2 Beckenfläche",'Schritt 2a Wärmeverbr. Kat. 1-4'!D119&lt;&gt;"Bad - Freibad &gt;2000 m2 Beckenfläche"),'Schritt 2a Wärmeverbr. Kat. 1-4'!F119,'Schritt 2a Wärmeverbr. Kat. 1-4'!G119)))</f>
        <v/>
      </c>
      <c r="S114" s="140" t="str">
        <f>IFERROR(IF(OR(R114="",'Schritt 2a Wärmeverbr. Kat. 1-4'!D119=""),"",R114/VLOOKUP('Schritt 2a Wärmeverbr. Kat. 1-4'!D119,Gebäudekat.!$C$6:$J$72,7,FALSE)-1),"k.A")</f>
        <v/>
      </c>
      <c r="T114" s="400" t="s">
        <v>138</v>
      </c>
      <c r="U114" t="str">
        <f>IFERROR(VLOOKUP(C114,Gebäudekat.!$C$6:$G$72,5,FALSE),"")</f>
        <v/>
      </c>
    </row>
    <row r="115" spans="1:21" x14ac:dyDescent="0.25">
      <c r="A115" s="23" t="str">
        <f>IF(B115="","",INDEX('Schritt 2a Wärmeverbr. Kat. 1-4'!$A120:$C$504,MATCH(B115,'Schritt 2a Wärmeverbr. Kat. 1-4'!$C120:$C$504,0),1))</f>
        <v/>
      </c>
      <c r="B115" s="40" t="str">
        <f>IF(AND('Schritt 2a Wärmeverbr. Kat. 1-4'!C120&lt;&gt;"",OR('Schritt 2a Wärmeverbr. Kat. 1-4'!R120=1,'Schritt 2a Wärmeverbr. Kat. 1-4'!R120=2,'Schritt 2a Wärmeverbr. Kat. 1-4'!R120&lt;&gt;4)),'Schritt 2a Wärmeverbr. Kat. 1-4'!C120,"")</f>
        <v/>
      </c>
      <c r="C115" s="24" t="str">
        <f>IF(B115="","",VLOOKUP(B115,'Schritt 2a Wärmeverbr. Kat. 1-4'!$C$10:$D$504,2,FALSE))</f>
        <v/>
      </c>
      <c r="D115" s="13" t="str">
        <f>IF(AND(B115&lt;&gt;"",'Schritt 2a Wärmeverbr. Kat. 1-4'!H120&lt;&gt;""),VLOOKUP('Schritt 4 - Priorisierung'!B115,'Schritt 2a Wärmeverbr. Kat. 1-4'!$C$10:$H$504,6,FALSE),"")</f>
        <v/>
      </c>
      <c r="E115" s="114" t="str">
        <f>IF(AND(B115&lt;&gt;"",'Schritt 2a Wärmeverbr. Kat. 1-4'!N120&lt;&gt;""),VLOOKUP('Schritt 4 - Priorisierung'!B115,'Schritt 2a Wärmeverbr. Kat. 1-4'!$C$10:$N$504,12,FALSE),"")</f>
        <v/>
      </c>
      <c r="F115" s="38" t="str">
        <f>IF(AND(B115&lt;&gt;"",'Schritt 2a Wärmeverbr. Kat. 1-4'!O120&lt;&gt;""),VLOOKUP(B115,'Schritt 2a Wärmeverbr. Kat. 1-4'!C120:O614,13,FALSE),"")</f>
        <v/>
      </c>
      <c r="G115" s="134" t="str">
        <f>IF(AND(B115&lt;&gt;"",'Schritt 2a Wärmeverbr. Kat. 1-4'!P120&lt;&gt;""),VLOOKUP(B115,'Schritt 2a Wärmeverbr. Kat. 1-4'!$C$10:$P$504,14,FALSE),"")</f>
        <v/>
      </c>
      <c r="H115" s="39" t="str">
        <f>IF(AND(B115&lt;&gt;"",'Schritt 2a Wärmeverbr. Kat. 1-4'!Q120&lt;&gt;""),VLOOKUP(B115,'Schritt 2a Wärmeverbr. Kat. 1-4'!$C$10:$Q$504,15,FALSE),"")</f>
        <v/>
      </c>
      <c r="I115" s="142" t="str">
        <f>IF(AND(B115&lt;&gt;"",'Schritt 2b Stromverbr. Kat. 1-4'!M120&lt;&gt;""),VLOOKUP(B115,'Schritt 2b Stromverbr. Kat. 1-4'!$B$10:$M$504,12,FALSE),"")</f>
        <v/>
      </c>
      <c r="J115" s="38" t="str">
        <f>IF(AND(B115&lt;&gt;"",'Schritt 2b Stromverbr. Kat. 1-4'!M120&lt;&gt;""),(1/SUM('Schritt 2b Stromverbr. Kat. 1-4'!$M$10:$M$504))*VLOOKUP(B115,'Schritt 2b Stromverbr. Kat. 1-4'!$B$10:$M$504,12,FALSE),"")</f>
        <v/>
      </c>
      <c r="K115" s="133" t="str">
        <f>IFERROR(IF(B115&lt;&gt;"",VLOOKUP(B115,'Schritt 2b Stromverbr. Kat. 1-4'!$B$10:$N$504,13,FALSE),""),"")</f>
        <v/>
      </c>
      <c r="L115" s="39" t="str">
        <f>IFERROR(IF(B115&lt;&gt;"",VLOOKUP(B115,'Schritt 2b Stromverbr. Kat. 1-4'!$B$10:$O$504,14,FALSE),""),"")</f>
        <v/>
      </c>
      <c r="M115" s="147"/>
      <c r="N115" s="61"/>
      <c r="O115" s="64"/>
      <c r="P115" s="113" t="str">
        <f t="shared" si="2"/>
        <v/>
      </c>
      <c r="Q115" s="151" t="str">
        <f t="shared" si="3"/>
        <v/>
      </c>
      <c r="R115" s="133" t="str">
        <f>IF(P115="","",((P115*1000)/IF(AND('Schritt 2a Wärmeverbr. Kat. 1-4'!D120&lt;&gt;"Bad - Freibad &lt; 1000 m2 Beckenfläche",'Schritt 2a Wärmeverbr. Kat. 1-4'!D120&lt;&gt;"Bad - Freibad 1000-2000 m2 Beckenfläche",'Schritt 2a Wärmeverbr. Kat. 1-4'!D120&lt;&gt;"Bad - Freibad &gt;2000 m2 Beckenfläche"),'Schritt 2a Wärmeverbr. Kat. 1-4'!F120,'Schritt 2a Wärmeverbr. Kat. 1-4'!G120)))</f>
        <v/>
      </c>
      <c r="S115" s="140" t="str">
        <f>IFERROR(IF(OR(R115="",'Schritt 2a Wärmeverbr. Kat. 1-4'!D120=""),"",R115/VLOOKUP('Schritt 2a Wärmeverbr. Kat. 1-4'!D120,Gebäudekat.!$C$6:$J$72,7,FALSE)-1),"k.A")</f>
        <v/>
      </c>
      <c r="T115" s="400" t="s">
        <v>138</v>
      </c>
      <c r="U115" t="str">
        <f>IFERROR(VLOOKUP(C115,Gebäudekat.!$C$6:$G$72,5,FALSE),"")</f>
        <v/>
      </c>
    </row>
    <row r="116" spans="1:21" x14ac:dyDescent="0.25">
      <c r="A116" s="23" t="str">
        <f>IF(B116="","",INDEX('Schritt 2a Wärmeverbr. Kat. 1-4'!$A121:$C$504,MATCH(B116,'Schritt 2a Wärmeverbr. Kat. 1-4'!$C121:$C$504,0),1))</f>
        <v/>
      </c>
      <c r="B116" s="40" t="str">
        <f>IF(AND('Schritt 2a Wärmeverbr. Kat. 1-4'!C121&lt;&gt;"",OR('Schritt 2a Wärmeverbr. Kat. 1-4'!R121=1,'Schritt 2a Wärmeverbr. Kat. 1-4'!R121=2,'Schritt 2a Wärmeverbr. Kat. 1-4'!R121&lt;&gt;4)),'Schritt 2a Wärmeverbr. Kat. 1-4'!C121,"")</f>
        <v/>
      </c>
      <c r="C116" s="24" t="str">
        <f>IF(B116="","",VLOOKUP(B116,'Schritt 2a Wärmeverbr. Kat. 1-4'!$C$10:$D$504,2,FALSE))</f>
        <v/>
      </c>
      <c r="D116" s="13" t="str">
        <f>IF(AND(B116&lt;&gt;"",'Schritt 2a Wärmeverbr. Kat. 1-4'!H121&lt;&gt;""),VLOOKUP('Schritt 4 - Priorisierung'!B116,'Schritt 2a Wärmeverbr. Kat. 1-4'!$C$10:$H$504,6,FALSE),"")</f>
        <v/>
      </c>
      <c r="E116" s="114" t="str">
        <f>IF(AND(B116&lt;&gt;"",'Schritt 2a Wärmeverbr. Kat. 1-4'!N121&lt;&gt;""),VLOOKUP('Schritt 4 - Priorisierung'!B116,'Schritt 2a Wärmeverbr. Kat. 1-4'!$C$10:$N$504,12,FALSE),"")</f>
        <v/>
      </c>
      <c r="F116" s="38" t="str">
        <f>IF(AND(B116&lt;&gt;"",'Schritt 2a Wärmeverbr. Kat. 1-4'!O121&lt;&gt;""),VLOOKUP(B116,'Schritt 2a Wärmeverbr. Kat. 1-4'!C121:O615,13,FALSE),"")</f>
        <v/>
      </c>
      <c r="G116" s="134" t="str">
        <f>IF(AND(B116&lt;&gt;"",'Schritt 2a Wärmeverbr. Kat. 1-4'!P121&lt;&gt;""),VLOOKUP(B116,'Schritt 2a Wärmeverbr. Kat. 1-4'!$C$10:$P$504,14,FALSE),"")</f>
        <v/>
      </c>
      <c r="H116" s="39" t="str">
        <f>IF(AND(B116&lt;&gt;"",'Schritt 2a Wärmeverbr. Kat. 1-4'!Q121&lt;&gt;""),VLOOKUP(B116,'Schritt 2a Wärmeverbr. Kat. 1-4'!$C$10:$Q$504,15,FALSE),"")</f>
        <v/>
      </c>
      <c r="I116" s="142" t="str">
        <f>IF(AND(B116&lt;&gt;"",'Schritt 2b Stromverbr. Kat. 1-4'!M121&lt;&gt;""),VLOOKUP(B116,'Schritt 2b Stromverbr. Kat. 1-4'!$B$10:$M$504,12,FALSE),"")</f>
        <v/>
      </c>
      <c r="J116" s="38" t="str">
        <f>IF(AND(B116&lt;&gt;"",'Schritt 2b Stromverbr. Kat. 1-4'!M121&lt;&gt;""),(1/SUM('Schritt 2b Stromverbr. Kat. 1-4'!$M$10:$M$504))*VLOOKUP(B116,'Schritt 2b Stromverbr. Kat. 1-4'!$B$10:$M$504,12,FALSE),"")</f>
        <v/>
      </c>
      <c r="K116" s="133" t="str">
        <f>IFERROR(IF(B116&lt;&gt;"",VLOOKUP(B116,'Schritt 2b Stromverbr. Kat. 1-4'!$B$10:$N$504,13,FALSE),""),"")</f>
        <v/>
      </c>
      <c r="L116" s="39" t="str">
        <f>IFERROR(IF(B116&lt;&gt;"",VLOOKUP(B116,'Schritt 2b Stromverbr. Kat. 1-4'!$B$10:$O$504,14,FALSE),""),"")</f>
        <v/>
      </c>
      <c r="M116" s="147"/>
      <c r="N116" s="61"/>
      <c r="O116" s="64"/>
      <c r="P116" s="113" t="str">
        <f t="shared" si="2"/>
        <v/>
      </c>
      <c r="Q116" s="151" t="str">
        <f t="shared" si="3"/>
        <v/>
      </c>
      <c r="R116" s="133" t="str">
        <f>IF(P116="","",((P116*1000)/IF(AND('Schritt 2a Wärmeverbr. Kat. 1-4'!D121&lt;&gt;"Bad - Freibad &lt; 1000 m2 Beckenfläche",'Schritt 2a Wärmeverbr. Kat. 1-4'!D121&lt;&gt;"Bad - Freibad 1000-2000 m2 Beckenfläche",'Schritt 2a Wärmeverbr. Kat. 1-4'!D121&lt;&gt;"Bad - Freibad &gt;2000 m2 Beckenfläche"),'Schritt 2a Wärmeverbr. Kat. 1-4'!F121,'Schritt 2a Wärmeverbr. Kat. 1-4'!G121)))</f>
        <v/>
      </c>
      <c r="S116" s="140" t="str">
        <f>IFERROR(IF(OR(R116="",'Schritt 2a Wärmeverbr. Kat. 1-4'!D121=""),"",R116/VLOOKUP('Schritt 2a Wärmeverbr. Kat. 1-4'!D121,Gebäudekat.!$C$6:$J$72,7,FALSE)-1),"k.A")</f>
        <v/>
      </c>
      <c r="T116" s="400" t="s">
        <v>138</v>
      </c>
      <c r="U116" t="str">
        <f>IFERROR(VLOOKUP(C116,Gebäudekat.!$C$6:$G$72,5,FALSE),"")</f>
        <v/>
      </c>
    </row>
    <row r="117" spans="1:21" x14ac:dyDescent="0.25">
      <c r="A117" s="23" t="str">
        <f>IF(B117="","",INDEX('Schritt 2a Wärmeverbr. Kat. 1-4'!$A122:$C$504,MATCH(B117,'Schritt 2a Wärmeverbr. Kat. 1-4'!$C122:$C$504,0),1))</f>
        <v/>
      </c>
      <c r="B117" s="40" t="str">
        <f>IF(AND('Schritt 2a Wärmeverbr. Kat. 1-4'!C122&lt;&gt;"",OR('Schritt 2a Wärmeverbr. Kat. 1-4'!R122=1,'Schritt 2a Wärmeverbr. Kat. 1-4'!R122=2,'Schritt 2a Wärmeverbr. Kat. 1-4'!R122&lt;&gt;4)),'Schritt 2a Wärmeverbr. Kat. 1-4'!C122,"")</f>
        <v/>
      </c>
      <c r="C117" s="24" t="str">
        <f>IF(B117="","",VLOOKUP(B117,'Schritt 2a Wärmeverbr. Kat. 1-4'!$C$10:$D$504,2,FALSE))</f>
        <v/>
      </c>
      <c r="D117" s="13" t="str">
        <f>IF(AND(B117&lt;&gt;"",'Schritt 2a Wärmeverbr. Kat. 1-4'!H122&lt;&gt;""),VLOOKUP('Schritt 4 - Priorisierung'!B117,'Schritt 2a Wärmeverbr. Kat. 1-4'!$C$10:$H$504,6,FALSE),"")</f>
        <v/>
      </c>
      <c r="E117" s="114" t="str">
        <f>IF(AND(B117&lt;&gt;"",'Schritt 2a Wärmeverbr. Kat. 1-4'!N122&lt;&gt;""),VLOOKUP('Schritt 4 - Priorisierung'!B117,'Schritt 2a Wärmeverbr. Kat. 1-4'!$C$10:$N$504,12,FALSE),"")</f>
        <v/>
      </c>
      <c r="F117" s="38" t="str">
        <f>IF(AND(B117&lt;&gt;"",'Schritt 2a Wärmeverbr. Kat. 1-4'!O122&lt;&gt;""),VLOOKUP(B117,'Schritt 2a Wärmeverbr. Kat. 1-4'!C122:O616,13,FALSE),"")</f>
        <v/>
      </c>
      <c r="G117" s="134" t="str">
        <f>IF(AND(B117&lt;&gt;"",'Schritt 2a Wärmeverbr. Kat. 1-4'!P122&lt;&gt;""),VLOOKUP(B117,'Schritt 2a Wärmeverbr. Kat. 1-4'!$C$10:$P$504,14,FALSE),"")</f>
        <v/>
      </c>
      <c r="H117" s="39" t="str">
        <f>IF(AND(B117&lt;&gt;"",'Schritt 2a Wärmeverbr. Kat. 1-4'!Q122&lt;&gt;""),VLOOKUP(B117,'Schritt 2a Wärmeverbr. Kat. 1-4'!$C$10:$Q$504,15,FALSE),"")</f>
        <v/>
      </c>
      <c r="I117" s="142" t="str">
        <f>IF(AND(B117&lt;&gt;"",'Schritt 2b Stromverbr. Kat. 1-4'!M122&lt;&gt;""),VLOOKUP(B117,'Schritt 2b Stromverbr. Kat. 1-4'!$B$10:$M$504,12,FALSE),"")</f>
        <v/>
      </c>
      <c r="J117" s="38" t="str">
        <f>IF(AND(B117&lt;&gt;"",'Schritt 2b Stromverbr. Kat. 1-4'!M122&lt;&gt;""),(1/SUM('Schritt 2b Stromverbr. Kat. 1-4'!$M$10:$M$504))*VLOOKUP(B117,'Schritt 2b Stromverbr. Kat. 1-4'!$B$10:$M$504,12,FALSE),"")</f>
        <v/>
      </c>
      <c r="K117" s="133" t="str">
        <f>IFERROR(IF(B117&lt;&gt;"",VLOOKUP(B117,'Schritt 2b Stromverbr. Kat. 1-4'!$B$10:$N$504,13,FALSE),""),"")</f>
        <v/>
      </c>
      <c r="L117" s="39" t="str">
        <f>IFERROR(IF(B117&lt;&gt;"",VLOOKUP(B117,'Schritt 2b Stromverbr. Kat. 1-4'!$B$10:$O$504,14,FALSE),""),"")</f>
        <v/>
      </c>
      <c r="M117" s="147"/>
      <c r="N117" s="61"/>
      <c r="O117" s="64"/>
      <c r="P117" s="113" t="str">
        <f t="shared" si="2"/>
        <v/>
      </c>
      <c r="Q117" s="151" t="str">
        <f t="shared" si="3"/>
        <v/>
      </c>
      <c r="R117" s="133" t="str">
        <f>IF(P117="","",((P117*1000)/IF(AND('Schritt 2a Wärmeverbr. Kat. 1-4'!D122&lt;&gt;"Bad - Freibad &lt; 1000 m2 Beckenfläche",'Schritt 2a Wärmeverbr. Kat. 1-4'!D122&lt;&gt;"Bad - Freibad 1000-2000 m2 Beckenfläche",'Schritt 2a Wärmeverbr. Kat. 1-4'!D122&lt;&gt;"Bad - Freibad &gt;2000 m2 Beckenfläche"),'Schritt 2a Wärmeverbr. Kat. 1-4'!F122,'Schritt 2a Wärmeverbr. Kat. 1-4'!G122)))</f>
        <v/>
      </c>
      <c r="S117" s="140" t="str">
        <f>IFERROR(IF(OR(R117="",'Schritt 2a Wärmeverbr. Kat. 1-4'!D122=""),"",R117/VLOOKUP('Schritt 2a Wärmeverbr. Kat. 1-4'!D122,Gebäudekat.!$C$6:$J$72,7,FALSE)-1),"k.A")</f>
        <v/>
      </c>
      <c r="T117" s="400" t="s">
        <v>138</v>
      </c>
      <c r="U117" t="str">
        <f>IFERROR(VLOOKUP(C117,Gebäudekat.!$C$6:$G$72,5,FALSE),"")</f>
        <v/>
      </c>
    </row>
    <row r="118" spans="1:21" x14ac:dyDescent="0.25">
      <c r="A118" s="23" t="str">
        <f>IF(B118="","",INDEX('Schritt 2a Wärmeverbr. Kat. 1-4'!$A123:$C$504,MATCH(B118,'Schritt 2a Wärmeverbr. Kat. 1-4'!$C123:$C$504,0),1))</f>
        <v/>
      </c>
      <c r="B118" s="40" t="str">
        <f>IF(AND('Schritt 2a Wärmeverbr. Kat. 1-4'!C123&lt;&gt;"",OR('Schritt 2a Wärmeverbr. Kat. 1-4'!R123=1,'Schritt 2a Wärmeverbr. Kat. 1-4'!R123=2,'Schritt 2a Wärmeverbr. Kat. 1-4'!R123&lt;&gt;4)),'Schritt 2a Wärmeverbr. Kat. 1-4'!C123,"")</f>
        <v/>
      </c>
      <c r="C118" s="24" t="str">
        <f>IF(B118="","",VLOOKUP(B118,'Schritt 2a Wärmeverbr. Kat. 1-4'!$C$10:$D$504,2,FALSE))</f>
        <v/>
      </c>
      <c r="D118" s="13" t="str">
        <f>IF(AND(B118&lt;&gt;"",'Schritt 2a Wärmeverbr. Kat. 1-4'!H123&lt;&gt;""),VLOOKUP('Schritt 4 - Priorisierung'!B118,'Schritt 2a Wärmeverbr. Kat. 1-4'!$C$10:$H$504,6,FALSE),"")</f>
        <v/>
      </c>
      <c r="E118" s="114" t="str">
        <f>IF(AND(B118&lt;&gt;"",'Schritt 2a Wärmeverbr. Kat. 1-4'!N123&lt;&gt;""),VLOOKUP('Schritt 4 - Priorisierung'!B118,'Schritt 2a Wärmeverbr. Kat. 1-4'!$C$10:$N$504,12,FALSE),"")</f>
        <v/>
      </c>
      <c r="F118" s="38" t="str">
        <f>IF(AND(B118&lt;&gt;"",'Schritt 2a Wärmeverbr. Kat. 1-4'!O123&lt;&gt;""),VLOOKUP(B118,'Schritt 2a Wärmeverbr. Kat. 1-4'!C123:O617,13,FALSE),"")</f>
        <v/>
      </c>
      <c r="G118" s="134" t="str">
        <f>IF(AND(B118&lt;&gt;"",'Schritt 2a Wärmeverbr. Kat. 1-4'!P123&lt;&gt;""),VLOOKUP(B118,'Schritt 2a Wärmeverbr. Kat. 1-4'!$C$10:$P$504,14,FALSE),"")</f>
        <v/>
      </c>
      <c r="H118" s="39" t="str">
        <f>IF(AND(B118&lt;&gt;"",'Schritt 2a Wärmeverbr. Kat. 1-4'!Q123&lt;&gt;""),VLOOKUP(B118,'Schritt 2a Wärmeverbr. Kat. 1-4'!$C$10:$Q$504,15,FALSE),"")</f>
        <v/>
      </c>
      <c r="I118" s="142" t="str">
        <f>IF(AND(B118&lt;&gt;"",'Schritt 2b Stromverbr. Kat. 1-4'!M123&lt;&gt;""),VLOOKUP(B118,'Schritt 2b Stromverbr. Kat. 1-4'!$B$10:$M$504,12,FALSE),"")</f>
        <v/>
      </c>
      <c r="J118" s="38" t="str">
        <f>IF(AND(B118&lt;&gt;"",'Schritt 2b Stromverbr. Kat. 1-4'!M123&lt;&gt;""),(1/SUM('Schritt 2b Stromverbr. Kat. 1-4'!$M$10:$M$504))*VLOOKUP(B118,'Schritt 2b Stromverbr. Kat. 1-4'!$B$10:$M$504,12,FALSE),"")</f>
        <v/>
      </c>
      <c r="K118" s="133" t="str">
        <f>IFERROR(IF(B118&lt;&gt;"",VLOOKUP(B118,'Schritt 2b Stromverbr. Kat. 1-4'!$B$10:$N$504,13,FALSE),""),"")</f>
        <v/>
      </c>
      <c r="L118" s="39" t="str">
        <f>IFERROR(IF(B118&lt;&gt;"",VLOOKUP(B118,'Schritt 2b Stromverbr. Kat. 1-4'!$B$10:$O$504,14,FALSE),""),"")</f>
        <v/>
      </c>
      <c r="M118" s="147"/>
      <c r="N118" s="61"/>
      <c r="O118" s="64"/>
      <c r="P118" s="113" t="str">
        <f t="shared" si="2"/>
        <v/>
      </c>
      <c r="Q118" s="151" t="str">
        <f t="shared" si="3"/>
        <v/>
      </c>
      <c r="R118" s="133" t="str">
        <f>IF(P118="","",((P118*1000)/IF(AND('Schritt 2a Wärmeverbr. Kat. 1-4'!D123&lt;&gt;"Bad - Freibad &lt; 1000 m2 Beckenfläche",'Schritt 2a Wärmeverbr. Kat. 1-4'!D123&lt;&gt;"Bad - Freibad 1000-2000 m2 Beckenfläche",'Schritt 2a Wärmeverbr. Kat. 1-4'!D123&lt;&gt;"Bad - Freibad &gt;2000 m2 Beckenfläche"),'Schritt 2a Wärmeverbr. Kat. 1-4'!F123,'Schritt 2a Wärmeverbr. Kat. 1-4'!G123)))</f>
        <v/>
      </c>
      <c r="S118" s="140" t="str">
        <f>IFERROR(IF(OR(R118="",'Schritt 2a Wärmeverbr. Kat. 1-4'!D123=""),"",R118/VLOOKUP('Schritt 2a Wärmeverbr. Kat. 1-4'!D123,Gebäudekat.!$C$6:$J$72,7,FALSE)-1),"k.A")</f>
        <v/>
      </c>
      <c r="T118" s="400" t="s">
        <v>138</v>
      </c>
      <c r="U118" t="str">
        <f>IFERROR(VLOOKUP(C118,Gebäudekat.!$C$6:$G$72,5,FALSE),"")</f>
        <v/>
      </c>
    </row>
    <row r="119" spans="1:21" x14ac:dyDescent="0.25">
      <c r="A119" s="23" t="str">
        <f>IF(B119="","",INDEX('Schritt 2a Wärmeverbr. Kat. 1-4'!$A124:$C$504,MATCH(B119,'Schritt 2a Wärmeverbr. Kat. 1-4'!$C124:$C$504,0),1))</f>
        <v/>
      </c>
      <c r="B119" s="40" t="str">
        <f>IF(AND('Schritt 2a Wärmeverbr. Kat. 1-4'!C124&lt;&gt;"",OR('Schritt 2a Wärmeverbr. Kat. 1-4'!R124=1,'Schritt 2a Wärmeverbr. Kat. 1-4'!R124=2,'Schritt 2a Wärmeverbr. Kat. 1-4'!R124&lt;&gt;4)),'Schritt 2a Wärmeverbr. Kat. 1-4'!C124,"")</f>
        <v/>
      </c>
      <c r="C119" s="24" t="str">
        <f>IF(B119="","",VLOOKUP(B119,'Schritt 2a Wärmeverbr. Kat. 1-4'!$C$10:$D$504,2,FALSE))</f>
        <v/>
      </c>
      <c r="D119" s="13" t="str">
        <f>IF(AND(B119&lt;&gt;"",'Schritt 2a Wärmeverbr. Kat. 1-4'!H124&lt;&gt;""),VLOOKUP('Schritt 4 - Priorisierung'!B119,'Schritt 2a Wärmeverbr. Kat. 1-4'!$C$10:$H$504,6,FALSE),"")</f>
        <v/>
      </c>
      <c r="E119" s="114" t="str">
        <f>IF(AND(B119&lt;&gt;"",'Schritt 2a Wärmeverbr. Kat. 1-4'!N124&lt;&gt;""),VLOOKUP('Schritt 4 - Priorisierung'!B119,'Schritt 2a Wärmeverbr. Kat. 1-4'!$C$10:$N$504,12,FALSE),"")</f>
        <v/>
      </c>
      <c r="F119" s="38" t="str">
        <f>IF(AND(B119&lt;&gt;"",'Schritt 2a Wärmeverbr. Kat. 1-4'!O124&lt;&gt;""),VLOOKUP(B119,'Schritt 2a Wärmeverbr. Kat. 1-4'!C124:O618,13,FALSE),"")</f>
        <v/>
      </c>
      <c r="G119" s="134" t="str">
        <f>IF(AND(B119&lt;&gt;"",'Schritt 2a Wärmeverbr. Kat. 1-4'!P124&lt;&gt;""),VLOOKUP(B119,'Schritt 2a Wärmeverbr. Kat. 1-4'!$C$10:$P$504,14,FALSE),"")</f>
        <v/>
      </c>
      <c r="H119" s="39" t="str">
        <f>IF(AND(B119&lt;&gt;"",'Schritt 2a Wärmeverbr. Kat. 1-4'!Q124&lt;&gt;""),VLOOKUP(B119,'Schritt 2a Wärmeverbr. Kat. 1-4'!$C$10:$Q$504,15,FALSE),"")</f>
        <v/>
      </c>
      <c r="I119" s="142" t="str">
        <f>IF(AND(B119&lt;&gt;"",'Schritt 2b Stromverbr. Kat. 1-4'!M124&lt;&gt;""),VLOOKUP(B119,'Schritt 2b Stromverbr. Kat. 1-4'!$B$10:$M$504,12,FALSE),"")</f>
        <v/>
      </c>
      <c r="J119" s="38" t="str">
        <f>IF(AND(B119&lt;&gt;"",'Schritt 2b Stromverbr. Kat. 1-4'!M124&lt;&gt;""),(1/SUM('Schritt 2b Stromverbr. Kat. 1-4'!$M$10:$M$504))*VLOOKUP(B119,'Schritt 2b Stromverbr. Kat. 1-4'!$B$10:$M$504,12,FALSE),"")</f>
        <v/>
      </c>
      <c r="K119" s="133" t="str">
        <f>IFERROR(IF(B119&lt;&gt;"",VLOOKUP(B119,'Schritt 2b Stromverbr. Kat. 1-4'!$B$10:$N$504,13,FALSE),""),"")</f>
        <v/>
      </c>
      <c r="L119" s="39" t="str">
        <f>IFERROR(IF(B119&lt;&gt;"",VLOOKUP(B119,'Schritt 2b Stromverbr. Kat. 1-4'!$B$10:$O$504,14,FALSE),""),"")</f>
        <v/>
      </c>
      <c r="M119" s="147"/>
      <c r="N119" s="61"/>
      <c r="O119" s="64"/>
      <c r="P119" s="113" t="str">
        <f t="shared" si="2"/>
        <v/>
      </c>
      <c r="Q119" s="151" t="str">
        <f t="shared" si="3"/>
        <v/>
      </c>
      <c r="R119" s="133" t="str">
        <f>IF(P119="","",((P119*1000)/IF(AND('Schritt 2a Wärmeverbr. Kat. 1-4'!D124&lt;&gt;"Bad - Freibad &lt; 1000 m2 Beckenfläche",'Schritt 2a Wärmeverbr. Kat. 1-4'!D124&lt;&gt;"Bad - Freibad 1000-2000 m2 Beckenfläche",'Schritt 2a Wärmeverbr. Kat. 1-4'!D124&lt;&gt;"Bad - Freibad &gt;2000 m2 Beckenfläche"),'Schritt 2a Wärmeverbr. Kat. 1-4'!F124,'Schritt 2a Wärmeverbr. Kat. 1-4'!G124)))</f>
        <v/>
      </c>
      <c r="S119" s="140" t="str">
        <f>IFERROR(IF(OR(R119="",'Schritt 2a Wärmeverbr. Kat. 1-4'!D124=""),"",R119/VLOOKUP('Schritt 2a Wärmeverbr. Kat. 1-4'!D124,Gebäudekat.!$C$6:$J$72,7,FALSE)-1),"k.A")</f>
        <v/>
      </c>
      <c r="T119" s="400" t="s">
        <v>138</v>
      </c>
      <c r="U119" t="str">
        <f>IFERROR(VLOOKUP(C119,Gebäudekat.!$C$6:$G$72,5,FALSE),"")</f>
        <v/>
      </c>
    </row>
    <row r="120" spans="1:21" x14ac:dyDescent="0.25">
      <c r="A120" s="23" t="str">
        <f>IF(B120="","",INDEX('Schritt 2a Wärmeverbr. Kat. 1-4'!$A125:$C$504,MATCH(B120,'Schritt 2a Wärmeverbr. Kat. 1-4'!$C125:$C$504,0),1))</f>
        <v/>
      </c>
      <c r="B120" s="40" t="str">
        <f>IF(AND('Schritt 2a Wärmeverbr. Kat. 1-4'!C125&lt;&gt;"",OR('Schritt 2a Wärmeverbr. Kat. 1-4'!R125=1,'Schritt 2a Wärmeverbr. Kat. 1-4'!R125=2,'Schritt 2a Wärmeverbr. Kat. 1-4'!R125&lt;&gt;4)),'Schritt 2a Wärmeverbr. Kat. 1-4'!C125,"")</f>
        <v/>
      </c>
      <c r="C120" s="24" t="str">
        <f>IF(B120="","",VLOOKUP(B120,'Schritt 2a Wärmeverbr. Kat. 1-4'!$C$10:$D$504,2,FALSE))</f>
        <v/>
      </c>
      <c r="D120" s="13" t="str">
        <f>IF(AND(B120&lt;&gt;"",'Schritt 2a Wärmeverbr. Kat. 1-4'!H125&lt;&gt;""),VLOOKUP('Schritt 4 - Priorisierung'!B120,'Schritt 2a Wärmeverbr. Kat. 1-4'!$C$10:$H$504,6,FALSE),"")</f>
        <v/>
      </c>
      <c r="E120" s="114" t="str">
        <f>IF(AND(B120&lt;&gt;"",'Schritt 2a Wärmeverbr. Kat. 1-4'!N125&lt;&gt;""),VLOOKUP('Schritt 4 - Priorisierung'!B120,'Schritt 2a Wärmeverbr. Kat. 1-4'!$C$10:$N$504,12,FALSE),"")</f>
        <v/>
      </c>
      <c r="F120" s="38" t="str">
        <f>IF(AND(B120&lt;&gt;"",'Schritt 2a Wärmeverbr. Kat. 1-4'!O125&lt;&gt;""),VLOOKUP(B120,'Schritt 2a Wärmeverbr. Kat. 1-4'!C125:O619,13,FALSE),"")</f>
        <v/>
      </c>
      <c r="G120" s="134" t="str">
        <f>IF(AND(B120&lt;&gt;"",'Schritt 2a Wärmeverbr. Kat. 1-4'!P125&lt;&gt;""),VLOOKUP(B120,'Schritt 2a Wärmeverbr. Kat. 1-4'!$C$10:$P$504,14,FALSE),"")</f>
        <v/>
      </c>
      <c r="H120" s="39" t="str">
        <f>IF(AND(B120&lt;&gt;"",'Schritt 2a Wärmeverbr. Kat. 1-4'!Q125&lt;&gt;""),VLOOKUP(B120,'Schritt 2a Wärmeverbr. Kat. 1-4'!$C$10:$Q$504,15,FALSE),"")</f>
        <v/>
      </c>
      <c r="I120" s="142" t="str">
        <f>IF(AND(B120&lt;&gt;"",'Schritt 2b Stromverbr. Kat. 1-4'!M125&lt;&gt;""),VLOOKUP(B120,'Schritt 2b Stromverbr. Kat. 1-4'!$B$10:$M$504,12,FALSE),"")</f>
        <v/>
      </c>
      <c r="J120" s="38" t="str">
        <f>IF(AND(B120&lt;&gt;"",'Schritt 2b Stromverbr. Kat. 1-4'!M125&lt;&gt;""),(1/SUM('Schritt 2b Stromverbr. Kat. 1-4'!$M$10:$M$504))*VLOOKUP(B120,'Schritt 2b Stromverbr. Kat. 1-4'!$B$10:$M$504,12,FALSE),"")</f>
        <v/>
      </c>
      <c r="K120" s="133" t="str">
        <f>IFERROR(IF(B120&lt;&gt;"",VLOOKUP(B120,'Schritt 2b Stromverbr. Kat. 1-4'!$B$10:$N$504,13,FALSE),""),"")</f>
        <v/>
      </c>
      <c r="L120" s="39" t="str">
        <f>IFERROR(IF(B120&lt;&gt;"",VLOOKUP(B120,'Schritt 2b Stromverbr. Kat. 1-4'!$B$10:$O$504,14,FALSE),""),"")</f>
        <v/>
      </c>
      <c r="M120" s="147"/>
      <c r="N120" s="61"/>
      <c r="O120" s="64"/>
      <c r="P120" s="113" t="str">
        <f t="shared" si="2"/>
        <v/>
      </c>
      <c r="Q120" s="151" t="str">
        <f t="shared" si="3"/>
        <v/>
      </c>
      <c r="R120" s="133" t="str">
        <f>IF(P120="","",((P120*1000)/IF(AND('Schritt 2a Wärmeverbr. Kat. 1-4'!D125&lt;&gt;"Bad - Freibad &lt; 1000 m2 Beckenfläche",'Schritt 2a Wärmeverbr. Kat. 1-4'!D125&lt;&gt;"Bad - Freibad 1000-2000 m2 Beckenfläche",'Schritt 2a Wärmeverbr. Kat. 1-4'!D125&lt;&gt;"Bad - Freibad &gt;2000 m2 Beckenfläche"),'Schritt 2a Wärmeverbr. Kat. 1-4'!F125,'Schritt 2a Wärmeverbr. Kat. 1-4'!G125)))</f>
        <v/>
      </c>
      <c r="S120" s="140" t="str">
        <f>IFERROR(IF(OR(R120="",'Schritt 2a Wärmeverbr. Kat. 1-4'!D125=""),"",R120/VLOOKUP('Schritt 2a Wärmeverbr. Kat. 1-4'!D125,Gebäudekat.!$C$6:$J$72,7,FALSE)-1),"k.A")</f>
        <v/>
      </c>
      <c r="T120" s="400" t="s">
        <v>138</v>
      </c>
      <c r="U120" t="str">
        <f>IFERROR(VLOOKUP(C120,Gebäudekat.!$C$6:$G$72,5,FALSE),"")</f>
        <v/>
      </c>
    </row>
    <row r="121" spans="1:21" x14ac:dyDescent="0.25">
      <c r="A121" s="23" t="str">
        <f>IF(B121="","",INDEX('Schritt 2a Wärmeverbr. Kat. 1-4'!$A126:$C$504,MATCH(B121,'Schritt 2a Wärmeverbr. Kat. 1-4'!$C126:$C$504,0),1))</f>
        <v/>
      </c>
      <c r="B121" s="40" t="str">
        <f>IF(AND('Schritt 2a Wärmeverbr. Kat. 1-4'!C126&lt;&gt;"",OR('Schritt 2a Wärmeverbr. Kat. 1-4'!R126=1,'Schritt 2a Wärmeverbr. Kat. 1-4'!R126=2,'Schritt 2a Wärmeverbr. Kat. 1-4'!R126&lt;&gt;4)),'Schritt 2a Wärmeverbr. Kat. 1-4'!C126,"")</f>
        <v/>
      </c>
      <c r="C121" s="24" t="str">
        <f>IF(B121="","",VLOOKUP(B121,'Schritt 2a Wärmeverbr. Kat. 1-4'!$C$10:$D$504,2,FALSE))</f>
        <v/>
      </c>
      <c r="D121" s="13" t="str">
        <f>IF(AND(B121&lt;&gt;"",'Schritt 2a Wärmeverbr. Kat. 1-4'!H126&lt;&gt;""),VLOOKUP('Schritt 4 - Priorisierung'!B121,'Schritt 2a Wärmeverbr. Kat. 1-4'!$C$10:$H$504,6,FALSE),"")</f>
        <v/>
      </c>
      <c r="E121" s="114" t="str">
        <f>IF(AND(B121&lt;&gt;"",'Schritt 2a Wärmeverbr. Kat. 1-4'!N126&lt;&gt;""),VLOOKUP('Schritt 4 - Priorisierung'!B121,'Schritt 2a Wärmeverbr. Kat. 1-4'!$C$10:$N$504,12,FALSE),"")</f>
        <v/>
      </c>
      <c r="F121" s="38" t="str">
        <f>IF(AND(B121&lt;&gt;"",'Schritt 2a Wärmeverbr. Kat. 1-4'!O126&lt;&gt;""),VLOOKUP(B121,'Schritt 2a Wärmeverbr. Kat. 1-4'!C126:O620,13,FALSE),"")</f>
        <v/>
      </c>
      <c r="G121" s="134" t="str">
        <f>IF(AND(B121&lt;&gt;"",'Schritt 2a Wärmeverbr. Kat. 1-4'!P126&lt;&gt;""),VLOOKUP(B121,'Schritt 2a Wärmeverbr. Kat. 1-4'!$C$10:$P$504,14,FALSE),"")</f>
        <v/>
      </c>
      <c r="H121" s="39" t="str">
        <f>IF(AND(B121&lt;&gt;"",'Schritt 2a Wärmeverbr. Kat. 1-4'!Q126&lt;&gt;""),VLOOKUP(B121,'Schritt 2a Wärmeverbr. Kat. 1-4'!$C$10:$Q$504,15,FALSE),"")</f>
        <v/>
      </c>
      <c r="I121" s="142" t="str">
        <f>IF(AND(B121&lt;&gt;"",'Schritt 2b Stromverbr. Kat. 1-4'!M126&lt;&gt;""),VLOOKUP(B121,'Schritt 2b Stromverbr. Kat. 1-4'!$B$10:$M$504,12,FALSE),"")</f>
        <v/>
      </c>
      <c r="J121" s="38" t="str">
        <f>IF(AND(B121&lt;&gt;"",'Schritt 2b Stromverbr. Kat. 1-4'!M126&lt;&gt;""),(1/SUM('Schritt 2b Stromverbr. Kat. 1-4'!$M$10:$M$504))*VLOOKUP(B121,'Schritt 2b Stromverbr. Kat. 1-4'!$B$10:$M$504,12,FALSE),"")</f>
        <v/>
      </c>
      <c r="K121" s="133" t="str">
        <f>IFERROR(IF(B121&lt;&gt;"",VLOOKUP(B121,'Schritt 2b Stromverbr. Kat. 1-4'!$B$10:$N$504,13,FALSE),""),"")</f>
        <v/>
      </c>
      <c r="L121" s="39" t="str">
        <f>IFERROR(IF(B121&lt;&gt;"",VLOOKUP(B121,'Schritt 2b Stromverbr. Kat. 1-4'!$B$10:$O$504,14,FALSE),""),"")</f>
        <v/>
      </c>
      <c r="M121" s="147"/>
      <c r="N121" s="61"/>
      <c r="O121" s="64"/>
      <c r="P121" s="113" t="str">
        <f t="shared" si="2"/>
        <v/>
      </c>
      <c r="Q121" s="151" t="str">
        <f t="shared" si="3"/>
        <v/>
      </c>
      <c r="R121" s="133" t="str">
        <f>IF(P121="","",((P121*1000)/IF(AND('Schritt 2a Wärmeverbr. Kat. 1-4'!D126&lt;&gt;"Bad - Freibad &lt; 1000 m2 Beckenfläche",'Schritt 2a Wärmeverbr. Kat. 1-4'!D126&lt;&gt;"Bad - Freibad 1000-2000 m2 Beckenfläche",'Schritt 2a Wärmeverbr. Kat. 1-4'!D126&lt;&gt;"Bad - Freibad &gt;2000 m2 Beckenfläche"),'Schritt 2a Wärmeverbr. Kat. 1-4'!F126,'Schritt 2a Wärmeverbr. Kat. 1-4'!G126)))</f>
        <v/>
      </c>
      <c r="S121" s="140" t="str">
        <f>IFERROR(IF(OR(R121="",'Schritt 2a Wärmeverbr. Kat. 1-4'!D126=""),"",R121/VLOOKUP('Schritt 2a Wärmeverbr. Kat. 1-4'!D126,Gebäudekat.!$C$6:$J$72,7,FALSE)-1),"k.A")</f>
        <v/>
      </c>
      <c r="T121" s="400" t="s">
        <v>138</v>
      </c>
      <c r="U121" t="str">
        <f>IFERROR(VLOOKUP(C121,Gebäudekat.!$C$6:$G$72,5,FALSE),"")</f>
        <v/>
      </c>
    </row>
    <row r="122" spans="1:21" x14ac:dyDescent="0.25">
      <c r="A122" s="23" t="str">
        <f>IF(B122="","",INDEX('Schritt 2a Wärmeverbr. Kat. 1-4'!$A127:$C$504,MATCH(B122,'Schritt 2a Wärmeverbr. Kat. 1-4'!$C127:$C$504,0),1))</f>
        <v/>
      </c>
      <c r="B122" s="40" t="str">
        <f>IF(AND('Schritt 2a Wärmeverbr. Kat. 1-4'!C127&lt;&gt;"",OR('Schritt 2a Wärmeverbr. Kat. 1-4'!R127=1,'Schritt 2a Wärmeverbr. Kat. 1-4'!R127=2,'Schritt 2a Wärmeverbr. Kat. 1-4'!R127&lt;&gt;4)),'Schritt 2a Wärmeverbr. Kat. 1-4'!C127,"")</f>
        <v/>
      </c>
      <c r="C122" s="24" t="str">
        <f>IF(B122="","",VLOOKUP(B122,'Schritt 2a Wärmeverbr. Kat. 1-4'!$C$10:$D$504,2,FALSE))</f>
        <v/>
      </c>
      <c r="D122" s="13" t="str">
        <f>IF(AND(B122&lt;&gt;"",'Schritt 2a Wärmeverbr. Kat. 1-4'!H127&lt;&gt;""),VLOOKUP('Schritt 4 - Priorisierung'!B122,'Schritt 2a Wärmeverbr. Kat. 1-4'!$C$10:$H$504,6,FALSE),"")</f>
        <v/>
      </c>
      <c r="E122" s="114" t="str">
        <f>IF(AND(B122&lt;&gt;"",'Schritt 2a Wärmeverbr. Kat. 1-4'!N127&lt;&gt;""),VLOOKUP('Schritt 4 - Priorisierung'!B122,'Schritt 2a Wärmeverbr. Kat. 1-4'!$C$10:$N$504,12,FALSE),"")</f>
        <v/>
      </c>
      <c r="F122" s="38" t="str">
        <f>IF(AND(B122&lt;&gt;"",'Schritt 2a Wärmeverbr. Kat. 1-4'!O127&lt;&gt;""),VLOOKUP(B122,'Schritt 2a Wärmeverbr. Kat. 1-4'!C127:O621,13,FALSE),"")</f>
        <v/>
      </c>
      <c r="G122" s="134" t="str">
        <f>IF(AND(B122&lt;&gt;"",'Schritt 2a Wärmeverbr. Kat. 1-4'!P127&lt;&gt;""),VLOOKUP(B122,'Schritt 2a Wärmeverbr. Kat. 1-4'!$C$10:$P$504,14,FALSE),"")</f>
        <v/>
      </c>
      <c r="H122" s="39" t="str">
        <f>IF(AND(B122&lt;&gt;"",'Schritt 2a Wärmeverbr. Kat. 1-4'!Q127&lt;&gt;""),VLOOKUP(B122,'Schritt 2a Wärmeverbr. Kat. 1-4'!$C$10:$Q$504,15,FALSE),"")</f>
        <v/>
      </c>
      <c r="I122" s="142" t="str">
        <f>IF(AND(B122&lt;&gt;"",'Schritt 2b Stromverbr. Kat. 1-4'!M127&lt;&gt;""),VLOOKUP(B122,'Schritt 2b Stromverbr. Kat. 1-4'!$B$10:$M$504,12,FALSE),"")</f>
        <v/>
      </c>
      <c r="J122" s="38" t="str">
        <f>IF(AND(B122&lt;&gt;"",'Schritt 2b Stromverbr. Kat. 1-4'!M127&lt;&gt;""),(1/SUM('Schritt 2b Stromverbr. Kat. 1-4'!$M$10:$M$504))*VLOOKUP(B122,'Schritt 2b Stromverbr. Kat. 1-4'!$B$10:$M$504,12,FALSE),"")</f>
        <v/>
      </c>
      <c r="K122" s="133" t="str">
        <f>IFERROR(IF(B122&lt;&gt;"",VLOOKUP(B122,'Schritt 2b Stromverbr. Kat. 1-4'!$B$10:$N$504,13,FALSE),""),"")</f>
        <v/>
      </c>
      <c r="L122" s="39" t="str">
        <f>IFERROR(IF(B122&lt;&gt;"",VLOOKUP(B122,'Schritt 2b Stromverbr. Kat. 1-4'!$B$10:$O$504,14,FALSE),""),"")</f>
        <v/>
      </c>
      <c r="M122" s="147"/>
      <c r="N122" s="61"/>
      <c r="O122" s="64"/>
      <c r="P122" s="113" t="str">
        <f t="shared" si="2"/>
        <v/>
      </c>
      <c r="Q122" s="151" t="str">
        <f t="shared" si="3"/>
        <v/>
      </c>
      <c r="R122" s="133" t="str">
        <f>IF(P122="","",((P122*1000)/IF(AND('Schritt 2a Wärmeverbr. Kat. 1-4'!D127&lt;&gt;"Bad - Freibad &lt; 1000 m2 Beckenfläche",'Schritt 2a Wärmeverbr. Kat. 1-4'!D127&lt;&gt;"Bad - Freibad 1000-2000 m2 Beckenfläche",'Schritt 2a Wärmeverbr. Kat. 1-4'!D127&lt;&gt;"Bad - Freibad &gt;2000 m2 Beckenfläche"),'Schritt 2a Wärmeverbr. Kat. 1-4'!F127,'Schritt 2a Wärmeverbr. Kat. 1-4'!G127)))</f>
        <v/>
      </c>
      <c r="S122" s="140" t="str">
        <f>IFERROR(IF(OR(R122="",'Schritt 2a Wärmeverbr. Kat. 1-4'!D127=""),"",R122/VLOOKUP('Schritt 2a Wärmeverbr. Kat. 1-4'!D127,Gebäudekat.!$C$6:$J$72,7,FALSE)-1),"k.A")</f>
        <v/>
      </c>
      <c r="T122" s="400" t="s">
        <v>138</v>
      </c>
      <c r="U122" t="str">
        <f>IFERROR(VLOOKUP(C122,Gebäudekat.!$C$6:$G$72,5,FALSE),"")</f>
        <v/>
      </c>
    </row>
    <row r="123" spans="1:21" x14ac:dyDescent="0.25">
      <c r="A123" s="23" t="str">
        <f>IF(B123="","",INDEX('Schritt 2a Wärmeverbr. Kat. 1-4'!$A128:$C$504,MATCH(B123,'Schritt 2a Wärmeverbr. Kat. 1-4'!$C128:$C$504,0),1))</f>
        <v/>
      </c>
      <c r="B123" s="40" t="str">
        <f>IF(AND('Schritt 2a Wärmeverbr. Kat. 1-4'!C128&lt;&gt;"",OR('Schritt 2a Wärmeverbr. Kat. 1-4'!R128=1,'Schritt 2a Wärmeverbr. Kat. 1-4'!R128=2,'Schritt 2a Wärmeverbr. Kat. 1-4'!R128&lt;&gt;4)),'Schritt 2a Wärmeverbr. Kat. 1-4'!C128,"")</f>
        <v/>
      </c>
      <c r="C123" s="24" t="str">
        <f>IF(B123="","",VLOOKUP(B123,'Schritt 2a Wärmeverbr. Kat. 1-4'!$C$10:$D$504,2,FALSE))</f>
        <v/>
      </c>
      <c r="D123" s="13" t="str">
        <f>IF(AND(B123&lt;&gt;"",'Schritt 2a Wärmeverbr. Kat. 1-4'!H128&lt;&gt;""),VLOOKUP('Schritt 4 - Priorisierung'!B123,'Schritt 2a Wärmeverbr. Kat. 1-4'!$C$10:$H$504,6,FALSE),"")</f>
        <v/>
      </c>
      <c r="E123" s="114" t="str">
        <f>IF(AND(B123&lt;&gt;"",'Schritt 2a Wärmeverbr. Kat. 1-4'!N128&lt;&gt;""),VLOOKUP('Schritt 4 - Priorisierung'!B123,'Schritt 2a Wärmeverbr. Kat. 1-4'!$C$10:$N$504,12,FALSE),"")</f>
        <v/>
      </c>
      <c r="F123" s="38" t="str">
        <f>IF(AND(B123&lt;&gt;"",'Schritt 2a Wärmeverbr. Kat. 1-4'!O128&lt;&gt;""),VLOOKUP(B123,'Schritt 2a Wärmeverbr. Kat. 1-4'!C128:O622,13,FALSE),"")</f>
        <v/>
      </c>
      <c r="G123" s="134" t="str">
        <f>IF(AND(B123&lt;&gt;"",'Schritt 2a Wärmeverbr. Kat. 1-4'!P128&lt;&gt;""),VLOOKUP(B123,'Schritt 2a Wärmeverbr. Kat. 1-4'!$C$10:$P$504,14,FALSE),"")</f>
        <v/>
      </c>
      <c r="H123" s="39" t="str">
        <f>IF(AND(B123&lt;&gt;"",'Schritt 2a Wärmeverbr. Kat. 1-4'!Q128&lt;&gt;""),VLOOKUP(B123,'Schritt 2a Wärmeverbr. Kat. 1-4'!$C$10:$Q$504,15,FALSE),"")</f>
        <v/>
      </c>
      <c r="I123" s="142" t="str">
        <f>IF(AND(B123&lt;&gt;"",'Schritt 2b Stromverbr. Kat. 1-4'!M128&lt;&gt;""),VLOOKUP(B123,'Schritt 2b Stromverbr. Kat. 1-4'!$B$10:$M$504,12,FALSE),"")</f>
        <v/>
      </c>
      <c r="J123" s="38" t="str">
        <f>IF(AND(B123&lt;&gt;"",'Schritt 2b Stromverbr. Kat. 1-4'!M128&lt;&gt;""),(1/SUM('Schritt 2b Stromverbr. Kat. 1-4'!$M$10:$M$504))*VLOOKUP(B123,'Schritt 2b Stromverbr. Kat. 1-4'!$B$10:$M$504,12,FALSE),"")</f>
        <v/>
      </c>
      <c r="K123" s="133" t="str">
        <f>IFERROR(IF(B123&lt;&gt;"",VLOOKUP(B123,'Schritt 2b Stromverbr. Kat. 1-4'!$B$10:$N$504,13,FALSE),""),"")</f>
        <v/>
      </c>
      <c r="L123" s="39" t="str">
        <f>IFERROR(IF(B123&lt;&gt;"",VLOOKUP(B123,'Schritt 2b Stromverbr. Kat. 1-4'!$B$10:$O$504,14,FALSE),""),"")</f>
        <v/>
      </c>
      <c r="M123" s="147"/>
      <c r="N123" s="61"/>
      <c r="O123" s="64"/>
      <c r="P123" s="113" t="str">
        <f t="shared" si="2"/>
        <v/>
      </c>
      <c r="Q123" s="151" t="str">
        <f t="shared" si="3"/>
        <v/>
      </c>
      <c r="R123" s="133" t="str">
        <f>IF(P123="","",((P123*1000)/IF(AND('Schritt 2a Wärmeverbr. Kat. 1-4'!D128&lt;&gt;"Bad - Freibad &lt; 1000 m2 Beckenfläche",'Schritt 2a Wärmeverbr. Kat. 1-4'!D128&lt;&gt;"Bad - Freibad 1000-2000 m2 Beckenfläche",'Schritt 2a Wärmeverbr. Kat. 1-4'!D128&lt;&gt;"Bad - Freibad &gt;2000 m2 Beckenfläche"),'Schritt 2a Wärmeverbr. Kat. 1-4'!F128,'Schritt 2a Wärmeverbr. Kat. 1-4'!G128)))</f>
        <v/>
      </c>
      <c r="S123" s="140" t="str">
        <f>IFERROR(IF(OR(R123="",'Schritt 2a Wärmeverbr. Kat. 1-4'!D128=""),"",R123/VLOOKUP('Schritt 2a Wärmeverbr. Kat. 1-4'!D128,Gebäudekat.!$C$6:$J$72,7,FALSE)-1),"k.A")</f>
        <v/>
      </c>
      <c r="T123" s="400" t="s">
        <v>138</v>
      </c>
      <c r="U123" t="str">
        <f>IFERROR(VLOOKUP(C123,Gebäudekat.!$C$6:$G$72,5,FALSE),"")</f>
        <v/>
      </c>
    </row>
    <row r="124" spans="1:21" x14ac:dyDescent="0.25">
      <c r="A124" s="23" t="str">
        <f>IF(B124="","",INDEX('Schritt 2a Wärmeverbr. Kat. 1-4'!$A129:$C$504,MATCH(B124,'Schritt 2a Wärmeverbr. Kat. 1-4'!$C129:$C$504,0),1))</f>
        <v/>
      </c>
      <c r="B124" s="40" t="str">
        <f>IF(AND('Schritt 2a Wärmeverbr. Kat. 1-4'!C129&lt;&gt;"",OR('Schritt 2a Wärmeverbr. Kat. 1-4'!R129=1,'Schritt 2a Wärmeverbr. Kat. 1-4'!R129=2,'Schritt 2a Wärmeverbr. Kat. 1-4'!R129&lt;&gt;4)),'Schritt 2a Wärmeverbr. Kat. 1-4'!C129,"")</f>
        <v/>
      </c>
      <c r="C124" s="24" t="str">
        <f>IF(B124="","",VLOOKUP(B124,'Schritt 2a Wärmeverbr. Kat. 1-4'!$C$10:$D$504,2,FALSE))</f>
        <v/>
      </c>
      <c r="D124" s="13" t="str">
        <f>IF(AND(B124&lt;&gt;"",'Schritt 2a Wärmeverbr. Kat. 1-4'!H129&lt;&gt;""),VLOOKUP('Schritt 4 - Priorisierung'!B124,'Schritt 2a Wärmeverbr. Kat. 1-4'!$C$10:$H$504,6,FALSE),"")</f>
        <v/>
      </c>
      <c r="E124" s="114" t="str">
        <f>IF(AND(B124&lt;&gt;"",'Schritt 2a Wärmeverbr. Kat. 1-4'!N129&lt;&gt;""),VLOOKUP('Schritt 4 - Priorisierung'!B124,'Schritt 2a Wärmeverbr. Kat. 1-4'!$C$10:$N$504,12,FALSE),"")</f>
        <v/>
      </c>
      <c r="F124" s="38" t="str">
        <f>IF(AND(B124&lt;&gt;"",'Schritt 2a Wärmeverbr. Kat. 1-4'!O129&lt;&gt;""),VLOOKUP(B124,'Schritt 2a Wärmeverbr. Kat. 1-4'!C129:O623,13,FALSE),"")</f>
        <v/>
      </c>
      <c r="G124" s="134" t="str">
        <f>IF(AND(B124&lt;&gt;"",'Schritt 2a Wärmeverbr. Kat. 1-4'!P129&lt;&gt;""),VLOOKUP(B124,'Schritt 2a Wärmeverbr. Kat. 1-4'!$C$10:$P$504,14,FALSE),"")</f>
        <v/>
      </c>
      <c r="H124" s="39" t="str">
        <f>IF(AND(B124&lt;&gt;"",'Schritt 2a Wärmeverbr. Kat. 1-4'!Q129&lt;&gt;""),VLOOKUP(B124,'Schritt 2a Wärmeverbr. Kat. 1-4'!$C$10:$Q$504,15,FALSE),"")</f>
        <v/>
      </c>
      <c r="I124" s="142" t="str">
        <f>IF(AND(B124&lt;&gt;"",'Schritt 2b Stromverbr. Kat. 1-4'!M129&lt;&gt;""),VLOOKUP(B124,'Schritt 2b Stromverbr. Kat. 1-4'!$B$10:$M$504,12,FALSE),"")</f>
        <v/>
      </c>
      <c r="J124" s="38" t="str">
        <f>IF(AND(B124&lt;&gt;"",'Schritt 2b Stromverbr. Kat. 1-4'!M129&lt;&gt;""),(1/SUM('Schritt 2b Stromverbr. Kat. 1-4'!$M$10:$M$504))*VLOOKUP(B124,'Schritt 2b Stromverbr. Kat. 1-4'!$B$10:$M$504,12,FALSE),"")</f>
        <v/>
      </c>
      <c r="K124" s="133" t="str">
        <f>IFERROR(IF(B124&lt;&gt;"",VLOOKUP(B124,'Schritt 2b Stromverbr. Kat. 1-4'!$B$10:$N$504,13,FALSE),""),"")</f>
        <v/>
      </c>
      <c r="L124" s="39" t="str">
        <f>IFERROR(IF(B124&lt;&gt;"",VLOOKUP(B124,'Schritt 2b Stromverbr. Kat. 1-4'!$B$10:$O$504,14,FALSE),""),"")</f>
        <v/>
      </c>
      <c r="M124" s="147"/>
      <c r="N124" s="61"/>
      <c r="O124" s="64"/>
      <c r="P124" s="113" t="str">
        <f t="shared" si="2"/>
        <v/>
      </c>
      <c r="Q124" s="151" t="str">
        <f t="shared" si="3"/>
        <v/>
      </c>
      <c r="R124" s="133" t="str">
        <f>IF(P124="","",((P124*1000)/IF(AND('Schritt 2a Wärmeverbr. Kat. 1-4'!D129&lt;&gt;"Bad - Freibad &lt; 1000 m2 Beckenfläche",'Schritt 2a Wärmeverbr. Kat. 1-4'!D129&lt;&gt;"Bad - Freibad 1000-2000 m2 Beckenfläche",'Schritt 2a Wärmeverbr. Kat. 1-4'!D129&lt;&gt;"Bad - Freibad &gt;2000 m2 Beckenfläche"),'Schritt 2a Wärmeverbr. Kat. 1-4'!F129,'Schritt 2a Wärmeverbr. Kat. 1-4'!G129)))</f>
        <v/>
      </c>
      <c r="S124" s="140" t="str">
        <f>IFERROR(IF(OR(R124="",'Schritt 2a Wärmeverbr. Kat. 1-4'!D129=""),"",R124/VLOOKUP('Schritt 2a Wärmeverbr. Kat. 1-4'!D129,Gebäudekat.!$C$6:$J$72,7,FALSE)-1),"k.A")</f>
        <v/>
      </c>
      <c r="T124" s="400" t="s">
        <v>138</v>
      </c>
      <c r="U124" t="str">
        <f>IFERROR(VLOOKUP(C124,Gebäudekat.!$C$6:$G$72,5,FALSE),"")</f>
        <v/>
      </c>
    </row>
    <row r="125" spans="1:21" x14ac:dyDescent="0.25">
      <c r="A125" s="23" t="str">
        <f>IF(B125="","",INDEX('Schritt 2a Wärmeverbr. Kat. 1-4'!$A130:$C$504,MATCH(B125,'Schritt 2a Wärmeverbr. Kat. 1-4'!$C130:$C$504,0),1))</f>
        <v/>
      </c>
      <c r="B125" s="40" t="str">
        <f>IF(AND('Schritt 2a Wärmeverbr. Kat. 1-4'!C130&lt;&gt;"",OR('Schritt 2a Wärmeverbr. Kat. 1-4'!R130=1,'Schritt 2a Wärmeverbr. Kat. 1-4'!R130=2,'Schritt 2a Wärmeverbr. Kat. 1-4'!R130&lt;&gt;4)),'Schritt 2a Wärmeverbr. Kat. 1-4'!C130,"")</f>
        <v/>
      </c>
      <c r="C125" s="24" t="str">
        <f>IF(B125="","",VLOOKUP(B125,'Schritt 2a Wärmeverbr. Kat. 1-4'!$C$10:$D$504,2,FALSE))</f>
        <v/>
      </c>
      <c r="D125" s="13" t="str">
        <f>IF(AND(B125&lt;&gt;"",'Schritt 2a Wärmeverbr. Kat. 1-4'!H130&lt;&gt;""),VLOOKUP('Schritt 4 - Priorisierung'!B125,'Schritt 2a Wärmeverbr. Kat. 1-4'!$C$10:$H$504,6,FALSE),"")</f>
        <v/>
      </c>
      <c r="E125" s="114" t="str">
        <f>IF(AND(B125&lt;&gt;"",'Schritt 2a Wärmeverbr. Kat. 1-4'!N130&lt;&gt;""),VLOOKUP('Schritt 4 - Priorisierung'!B125,'Schritt 2a Wärmeverbr. Kat. 1-4'!$C$10:$N$504,12,FALSE),"")</f>
        <v/>
      </c>
      <c r="F125" s="38" t="str">
        <f>IF(AND(B125&lt;&gt;"",'Schritt 2a Wärmeverbr. Kat. 1-4'!O130&lt;&gt;""),VLOOKUP(B125,'Schritt 2a Wärmeverbr. Kat. 1-4'!C130:O624,13,FALSE),"")</f>
        <v/>
      </c>
      <c r="G125" s="134" t="str">
        <f>IF(AND(B125&lt;&gt;"",'Schritt 2a Wärmeverbr. Kat. 1-4'!P130&lt;&gt;""),VLOOKUP(B125,'Schritt 2a Wärmeverbr. Kat. 1-4'!$C$10:$P$504,14,FALSE),"")</f>
        <v/>
      </c>
      <c r="H125" s="39" t="str">
        <f>IF(AND(B125&lt;&gt;"",'Schritt 2a Wärmeverbr. Kat. 1-4'!Q130&lt;&gt;""),VLOOKUP(B125,'Schritt 2a Wärmeverbr. Kat. 1-4'!$C$10:$Q$504,15,FALSE),"")</f>
        <v/>
      </c>
      <c r="I125" s="142" t="str">
        <f>IF(AND(B125&lt;&gt;"",'Schritt 2b Stromverbr. Kat. 1-4'!M130&lt;&gt;""),VLOOKUP(B125,'Schritt 2b Stromverbr. Kat. 1-4'!$B$10:$M$504,12,FALSE),"")</f>
        <v/>
      </c>
      <c r="J125" s="38" t="str">
        <f>IF(AND(B125&lt;&gt;"",'Schritt 2b Stromverbr. Kat. 1-4'!M130&lt;&gt;""),(1/SUM('Schritt 2b Stromverbr. Kat. 1-4'!$M$10:$M$504))*VLOOKUP(B125,'Schritt 2b Stromverbr. Kat. 1-4'!$B$10:$M$504,12,FALSE),"")</f>
        <v/>
      </c>
      <c r="K125" s="133" t="str">
        <f>IFERROR(IF(B125&lt;&gt;"",VLOOKUP(B125,'Schritt 2b Stromverbr. Kat. 1-4'!$B$10:$N$504,13,FALSE),""),"")</f>
        <v/>
      </c>
      <c r="L125" s="39" t="str">
        <f>IFERROR(IF(B125&lt;&gt;"",VLOOKUP(B125,'Schritt 2b Stromverbr. Kat. 1-4'!$B$10:$O$504,14,FALSE),""),"")</f>
        <v/>
      </c>
      <c r="M125" s="147"/>
      <c r="N125" s="61"/>
      <c r="O125" s="64"/>
      <c r="P125" s="113" t="str">
        <f t="shared" si="2"/>
        <v/>
      </c>
      <c r="Q125" s="151" t="str">
        <f t="shared" si="3"/>
        <v/>
      </c>
      <c r="R125" s="133" t="str">
        <f>IF(P125="","",((P125*1000)/IF(AND('Schritt 2a Wärmeverbr. Kat. 1-4'!D130&lt;&gt;"Bad - Freibad &lt; 1000 m2 Beckenfläche",'Schritt 2a Wärmeverbr. Kat. 1-4'!D130&lt;&gt;"Bad - Freibad 1000-2000 m2 Beckenfläche",'Schritt 2a Wärmeverbr. Kat. 1-4'!D130&lt;&gt;"Bad - Freibad &gt;2000 m2 Beckenfläche"),'Schritt 2a Wärmeverbr. Kat. 1-4'!F130,'Schritt 2a Wärmeverbr. Kat. 1-4'!G130)))</f>
        <v/>
      </c>
      <c r="S125" s="140" t="str">
        <f>IFERROR(IF(OR(R125="",'Schritt 2a Wärmeverbr. Kat. 1-4'!D130=""),"",R125/VLOOKUP('Schritt 2a Wärmeverbr. Kat. 1-4'!D130,Gebäudekat.!$C$6:$J$72,7,FALSE)-1),"k.A")</f>
        <v/>
      </c>
      <c r="T125" s="400" t="s">
        <v>138</v>
      </c>
      <c r="U125" t="str">
        <f>IFERROR(VLOOKUP(C125,Gebäudekat.!$C$6:$G$72,5,FALSE),"")</f>
        <v/>
      </c>
    </row>
    <row r="126" spans="1:21" x14ac:dyDescent="0.25">
      <c r="A126" s="23" t="str">
        <f>IF(B126="","",INDEX('Schritt 2a Wärmeverbr. Kat. 1-4'!$A131:$C$504,MATCH(B126,'Schritt 2a Wärmeverbr. Kat. 1-4'!$C131:$C$504,0),1))</f>
        <v/>
      </c>
      <c r="B126" s="40" t="str">
        <f>IF(AND('Schritt 2a Wärmeverbr. Kat. 1-4'!C131&lt;&gt;"",OR('Schritt 2a Wärmeverbr. Kat. 1-4'!R131=1,'Schritt 2a Wärmeverbr. Kat. 1-4'!R131=2,'Schritt 2a Wärmeverbr. Kat. 1-4'!R131&lt;&gt;4)),'Schritt 2a Wärmeverbr. Kat. 1-4'!C131,"")</f>
        <v/>
      </c>
      <c r="C126" s="24" t="str">
        <f>IF(B126="","",VLOOKUP(B126,'Schritt 2a Wärmeverbr. Kat. 1-4'!$C$10:$D$504,2,FALSE))</f>
        <v/>
      </c>
      <c r="D126" s="13" t="str">
        <f>IF(AND(B126&lt;&gt;"",'Schritt 2a Wärmeverbr. Kat. 1-4'!H131&lt;&gt;""),VLOOKUP('Schritt 4 - Priorisierung'!B126,'Schritt 2a Wärmeverbr. Kat. 1-4'!$C$10:$H$504,6,FALSE),"")</f>
        <v/>
      </c>
      <c r="E126" s="114" t="str">
        <f>IF(AND(B126&lt;&gt;"",'Schritt 2a Wärmeverbr. Kat. 1-4'!N131&lt;&gt;""),VLOOKUP('Schritt 4 - Priorisierung'!B126,'Schritt 2a Wärmeverbr. Kat. 1-4'!$C$10:$N$504,12,FALSE),"")</f>
        <v/>
      </c>
      <c r="F126" s="38" t="str">
        <f>IF(AND(B126&lt;&gt;"",'Schritt 2a Wärmeverbr. Kat. 1-4'!O131&lt;&gt;""),VLOOKUP(B126,'Schritt 2a Wärmeverbr. Kat. 1-4'!C131:O625,13,FALSE),"")</f>
        <v/>
      </c>
      <c r="G126" s="134" t="str">
        <f>IF(AND(B126&lt;&gt;"",'Schritt 2a Wärmeverbr. Kat. 1-4'!P131&lt;&gt;""),VLOOKUP(B126,'Schritt 2a Wärmeverbr. Kat. 1-4'!$C$10:$P$504,14,FALSE),"")</f>
        <v/>
      </c>
      <c r="H126" s="39" t="str">
        <f>IF(AND(B126&lt;&gt;"",'Schritt 2a Wärmeverbr. Kat. 1-4'!Q131&lt;&gt;""),VLOOKUP(B126,'Schritt 2a Wärmeverbr. Kat. 1-4'!$C$10:$Q$504,15,FALSE),"")</f>
        <v/>
      </c>
      <c r="I126" s="142" t="str">
        <f>IF(AND(B126&lt;&gt;"",'Schritt 2b Stromverbr. Kat. 1-4'!M131&lt;&gt;""),VLOOKUP(B126,'Schritt 2b Stromverbr. Kat. 1-4'!$B$10:$M$504,12,FALSE),"")</f>
        <v/>
      </c>
      <c r="J126" s="38" t="str">
        <f>IF(AND(B126&lt;&gt;"",'Schritt 2b Stromverbr. Kat. 1-4'!M131&lt;&gt;""),(1/SUM('Schritt 2b Stromverbr. Kat. 1-4'!$M$10:$M$504))*VLOOKUP(B126,'Schritt 2b Stromverbr. Kat. 1-4'!$B$10:$M$504,12,FALSE),"")</f>
        <v/>
      </c>
      <c r="K126" s="133" t="str">
        <f>IFERROR(IF(B126&lt;&gt;"",VLOOKUP(B126,'Schritt 2b Stromverbr. Kat. 1-4'!$B$10:$N$504,13,FALSE),""),"")</f>
        <v/>
      </c>
      <c r="L126" s="39" t="str">
        <f>IFERROR(IF(B126&lt;&gt;"",VLOOKUP(B126,'Schritt 2b Stromverbr. Kat. 1-4'!$B$10:$O$504,14,FALSE),""),"")</f>
        <v/>
      </c>
      <c r="M126" s="147"/>
      <c r="N126" s="61"/>
      <c r="O126" s="64"/>
      <c r="P126" s="113" t="str">
        <f t="shared" si="2"/>
        <v/>
      </c>
      <c r="Q126" s="151" t="str">
        <f t="shared" si="3"/>
        <v/>
      </c>
      <c r="R126" s="133" t="str">
        <f>IF(P126="","",((P126*1000)/IF(AND('Schritt 2a Wärmeverbr. Kat. 1-4'!D131&lt;&gt;"Bad - Freibad &lt; 1000 m2 Beckenfläche",'Schritt 2a Wärmeverbr. Kat. 1-4'!D131&lt;&gt;"Bad - Freibad 1000-2000 m2 Beckenfläche",'Schritt 2a Wärmeverbr. Kat. 1-4'!D131&lt;&gt;"Bad - Freibad &gt;2000 m2 Beckenfläche"),'Schritt 2a Wärmeverbr. Kat. 1-4'!F131,'Schritt 2a Wärmeverbr. Kat. 1-4'!G131)))</f>
        <v/>
      </c>
      <c r="S126" s="140" t="str">
        <f>IFERROR(IF(OR(R126="",'Schritt 2a Wärmeverbr. Kat. 1-4'!D131=""),"",R126/VLOOKUP('Schritt 2a Wärmeverbr. Kat. 1-4'!D131,Gebäudekat.!$C$6:$J$72,7,FALSE)-1),"k.A")</f>
        <v/>
      </c>
      <c r="T126" s="400" t="s">
        <v>138</v>
      </c>
      <c r="U126" t="str">
        <f>IFERROR(VLOOKUP(C126,Gebäudekat.!$C$6:$G$72,5,FALSE),"")</f>
        <v/>
      </c>
    </row>
    <row r="127" spans="1:21" x14ac:dyDescent="0.25">
      <c r="A127" s="23" t="str">
        <f>IF(B127="","",INDEX('Schritt 2a Wärmeverbr. Kat. 1-4'!$A132:$C$504,MATCH(B127,'Schritt 2a Wärmeverbr. Kat. 1-4'!$C132:$C$504,0),1))</f>
        <v/>
      </c>
      <c r="B127" s="40" t="str">
        <f>IF(AND('Schritt 2a Wärmeverbr. Kat. 1-4'!C132&lt;&gt;"",OR('Schritt 2a Wärmeverbr. Kat. 1-4'!R132=1,'Schritt 2a Wärmeverbr. Kat. 1-4'!R132=2,'Schritt 2a Wärmeverbr. Kat. 1-4'!R132&lt;&gt;4)),'Schritt 2a Wärmeverbr. Kat. 1-4'!C132,"")</f>
        <v/>
      </c>
      <c r="C127" s="24" t="str">
        <f>IF(B127="","",VLOOKUP(B127,'Schritt 2a Wärmeverbr. Kat. 1-4'!$C$10:$D$504,2,FALSE))</f>
        <v/>
      </c>
      <c r="D127" s="13" t="str">
        <f>IF(AND(B127&lt;&gt;"",'Schritt 2a Wärmeverbr. Kat. 1-4'!H132&lt;&gt;""),VLOOKUP('Schritt 4 - Priorisierung'!B127,'Schritt 2a Wärmeverbr. Kat. 1-4'!$C$10:$H$504,6,FALSE),"")</f>
        <v/>
      </c>
      <c r="E127" s="114" t="str">
        <f>IF(AND(B127&lt;&gt;"",'Schritt 2a Wärmeverbr. Kat. 1-4'!N132&lt;&gt;""),VLOOKUP('Schritt 4 - Priorisierung'!B127,'Schritt 2a Wärmeverbr. Kat. 1-4'!$C$10:$N$504,12,FALSE),"")</f>
        <v/>
      </c>
      <c r="F127" s="38" t="str">
        <f>IF(AND(B127&lt;&gt;"",'Schritt 2a Wärmeverbr. Kat. 1-4'!O132&lt;&gt;""),VLOOKUP(B127,'Schritt 2a Wärmeverbr. Kat. 1-4'!C132:O626,13,FALSE),"")</f>
        <v/>
      </c>
      <c r="G127" s="134" t="str">
        <f>IF(AND(B127&lt;&gt;"",'Schritt 2a Wärmeverbr. Kat. 1-4'!P132&lt;&gt;""),VLOOKUP(B127,'Schritt 2a Wärmeverbr. Kat. 1-4'!$C$10:$P$504,14,FALSE),"")</f>
        <v/>
      </c>
      <c r="H127" s="39" t="str">
        <f>IF(AND(B127&lt;&gt;"",'Schritt 2a Wärmeverbr. Kat. 1-4'!Q132&lt;&gt;""),VLOOKUP(B127,'Schritt 2a Wärmeverbr. Kat. 1-4'!$C$10:$Q$504,15,FALSE),"")</f>
        <v/>
      </c>
      <c r="I127" s="142" t="str">
        <f>IF(AND(B127&lt;&gt;"",'Schritt 2b Stromverbr. Kat. 1-4'!M132&lt;&gt;""),VLOOKUP(B127,'Schritt 2b Stromverbr. Kat. 1-4'!$B$10:$M$504,12,FALSE),"")</f>
        <v/>
      </c>
      <c r="J127" s="38" t="str">
        <f>IF(AND(B127&lt;&gt;"",'Schritt 2b Stromverbr. Kat. 1-4'!M132&lt;&gt;""),(1/SUM('Schritt 2b Stromverbr. Kat. 1-4'!$M$10:$M$504))*VLOOKUP(B127,'Schritt 2b Stromverbr. Kat. 1-4'!$B$10:$M$504,12,FALSE),"")</f>
        <v/>
      </c>
      <c r="K127" s="133" t="str">
        <f>IFERROR(IF(B127&lt;&gt;"",VLOOKUP(B127,'Schritt 2b Stromverbr. Kat. 1-4'!$B$10:$N$504,13,FALSE),""),"")</f>
        <v/>
      </c>
      <c r="L127" s="39" t="str">
        <f>IFERROR(IF(B127&lt;&gt;"",VLOOKUP(B127,'Schritt 2b Stromverbr. Kat. 1-4'!$B$10:$O$504,14,FALSE),""),"")</f>
        <v/>
      </c>
      <c r="M127" s="147"/>
      <c r="N127" s="61"/>
      <c r="O127" s="64"/>
      <c r="P127" s="113" t="str">
        <f t="shared" si="2"/>
        <v/>
      </c>
      <c r="Q127" s="151" t="str">
        <f t="shared" si="3"/>
        <v/>
      </c>
      <c r="R127" s="133" t="str">
        <f>IF(P127="","",((P127*1000)/IF(AND('Schritt 2a Wärmeverbr. Kat. 1-4'!D132&lt;&gt;"Bad - Freibad &lt; 1000 m2 Beckenfläche",'Schritt 2a Wärmeverbr. Kat. 1-4'!D132&lt;&gt;"Bad - Freibad 1000-2000 m2 Beckenfläche",'Schritt 2a Wärmeverbr. Kat. 1-4'!D132&lt;&gt;"Bad - Freibad &gt;2000 m2 Beckenfläche"),'Schritt 2a Wärmeverbr. Kat. 1-4'!F132,'Schritt 2a Wärmeverbr. Kat. 1-4'!G132)))</f>
        <v/>
      </c>
      <c r="S127" s="140" t="str">
        <f>IFERROR(IF(OR(R127="",'Schritt 2a Wärmeverbr. Kat. 1-4'!D132=""),"",R127/VLOOKUP('Schritt 2a Wärmeverbr. Kat. 1-4'!D132,Gebäudekat.!$C$6:$J$72,7,FALSE)-1),"k.A")</f>
        <v/>
      </c>
      <c r="T127" s="400" t="s">
        <v>138</v>
      </c>
      <c r="U127" t="str">
        <f>IFERROR(VLOOKUP(C127,Gebäudekat.!$C$6:$G$72,5,FALSE),"")</f>
        <v/>
      </c>
    </row>
    <row r="128" spans="1:21" x14ac:dyDescent="0.25">
      <c r="A128" s="23" t="str">
        <f>IF(B128="","",INDEX('Schritt 2a Wärmeverbr. Kat. 1-4'!$A133:$C$504,MATCH(B128,'Schritt 2a Wärmeverbr. Kat. 1-4'!$C133:$C$504,0),1))</f>
        <v/>
      </c>
      <c r="B128" s="40" t="str">
        <f>IF(AND('Schritt 2a Wärmeverbr. Kat. 1-4'!C133&lt;&gt;"",OR('Schritt 2a Wärmeverbr. Kat. 1-4'!R133=1,'Schritt 2a Wärmeverbr. Kat. 1-4'!R133=2,'Schritt 2a Wärmeverbr. Kat. 1-4'!R133&lt;&gt;4)),'Schritt 2a Wärmeverbr. Kat. 1-4'!C133,"")</f>
        <v/>
      </c>
      <c r="C128" s="24" t="str">
        <f>IF(B128="","",VLOOKUP(B128,'Schritt 2a Wärmeverbr. Kat. 1-4'!$C$10:$D$504,2,FALSE))</f>
        <v/>
      </c>
      <c r="D128" s="13" t="str">
        <f>IF(AND(B128&lt;&gt;"",'Schritt 2a Wärmeverbr. Kat. 1-4'!H133&lt;&gt;""),VLOOKUP('Schritt 4 - Priorisierung'!B128,'Schritt 2a Wärmeverbr. Kat. 1-4'!$C$10:$H$504,6,FALSE),"")</f>
        <v/>
      </c>
      <c r="E128" s="114" t="str">
        <f>IF(AND(B128&lt;&gt;"",'Schritt 2a Wärmeverbr. Kat. 1-4'!N133&lt;&gt;""),VLOOKUP('Schritt 4 - Priorisierung'!B128,'Schritt 2a Wärmeverbr. Kat. 1-4'!$C$10:$N$504,12,FALSE),"")</f>
        <v/>
      </c>
      <c r="F128" s="38" t="str">
        <f>IF(AND(B128&lt;&gt;"",'Schritt 2a Wärmeverbr. Kat. 1-4'!O133&lt;&gt;""),VLOOKUP(B128,'Schritt 2a Wärmeverbr. Kat. 1-4'!C133:O627,13,FALSE),"")</f>
        <v/>
      </c>
      <c r="G128" s="134" t="str">
        <f>IF(AND(B128&lt;&gt;"",'Schritt 2a Wärmeverbr. Kat. 1-4'!P133&lt;&gt;""),VLOOKUP(B128,'Schritt 2a Wärmeverbr. Kat. 1-4'!$C$10:$P$504,14,FALSE),"")</f>
        <v/>
      </c>
      <c r="H128" s="39" t="str">
        <f>IF(AND(B128&lt;&gt;"",'Schritt 2a Wärmeverbr. Kat. 1-4'!Q133&lt;&gt;""),VLOOKUP(B128,'Schritt 2a Wärmeverbr. Kat. 1-4'!$C$10:$Q$504,15,FALSE),"")</f>
        <v/>
      </c>
      <c r="I128" s="142" t="str">
        <f>IF(AND(B128&lt;&gt;"",'Schritt 2b Stromverbr. Kat. 1-4'!M133&lt;&gt;""),VLOOKUP(B128,'Schritt 2b Stromverbr. Kat. 1-4'!$B$10:$M$504,12,FALSE),"")</f>
        <v/>
      </c>
      <c r="J128" s="38" t="str">
        <f>IF(AND(B128&lt;&gt;"",'Schritt 2b Stromverbr. Kat. 1-4'!M133&lt;&gt;""),(1/SUM('Schritt 2b Stromverbr. Kat. 1-4'!$M$10:$M$504))*VLOOKUP(B128,'Schritt 2b Stromverbr. Kat. 1-4'!$B$10:$M$504,12,FALSE),"")</f>
        <v/>
      </c>
      <c r="K128" s="133" t="str">
        <f>IFERROR(IF(B128&lt;&gt;"",VLOOKUP(B128,'Schritt 2b Stromverbr. Kat. 1-4'!$B$10:$N$504,13,FALSE),""),"")</f>
        <v/>
      </c>
      <c r="L128" s="39" t="str">
        <f>IFERROR(IF(B128&lt;&gt;"",VLOOKUP(B128,'Schritt 2b Stromverbr. Kat. 1-4'!$B$10:$O$504,14,FALSE),""),"")</f>
        <v/>
      </c>
      <c r="M128" s="147"/>
      <c r="N128" s="61"/>
      <c r="O128" s="64"/>
      <c r="P128" s="113" t="str">
        <f t="shared" si="2"/>
        <v/>
      </c>
      <c r="Q128" s="151" t="str">
        <f t="shared" si="3"/>
        <v/>
      </c>
      <c r="R128" s="133" t="str">
        <f>IF(P128="","",((P128*1000)/IF(AND('Schritt 2a Wärmeverbr. Kat. 1-4'!D133&lt;&gt;"Bad - Freibad &lt; 1000 m2 Beckenfläche",'Schritt 2a Wärmeverbr. Kat. 1-4'!D133&lt;&gt;"Bad - Freibad 1000-2000 m2 Beckenfläche",'Schritt 2a Wärmeverbr. Kat. 1-4'!D133&lt;&gt;"Bad - Freibad &gt;2000 m2 Beckenfläche"),'Schritt 2a Wärmeverbr. Kat. 1-4'!F133,'Schritt 2a Wärmeverbr. Kat. 1-4'!G133)))</f>
        <v/>
      </c>
      <c r="S128" s="140" t="str">
        <f>IFERROR(IF(OR(R128="",'Schritt 2a Wärmeverbr. Kat. 1-4'!D133=""),"",R128/VLOOKUP('Schritt 2a Wärmeverbr. Kat. 1-4'!D133,Gebäudekat.!$C$6:$J$72,7,FALSE)-1),"k.A")</f>
        <v/>
      </c>
      <c r="T128" s="400" t="s">
        <v>138</v>
      </c>
      <c r="U128" t="str">
        <f>IFERROR(VLOOKUP(C128,Gebäudekat.!$C$6:$G$72,5,FALSE),"")</f>
        <v/>
      </c>
    </row>
    <row r="129" spans="1:21" x14ac:dyDescent="0.25">
      <c r="A129" s="23" t="str">
        <f>IF(B129="","",INDEX('Schritt 2a Wärmeverbr. Kat. 1-4'!$A134:$C$504,MATCH(B129,'Schritt 2a Wärmeverbr. Kat. 1-4'!$C134:$C$504,0),1))</f>
        <v/>
      </c>
      <c r="B129" s="40" t="str">
        <f>IF(AND('Schritt 2a Wärmeverbr. Kat. 1-4'!C134&lt;&gt;"",OR('Schritt 2a Wärmeverbr. Kat. 1-4'!R134=1,'Schritt 2a Wärmeverbr. Kat. 1-4'!R134=2,'Schritt 2a Wärmeverbr. Kat. 1-4'!R134&lt;&gt;4)),'Schritt 2a Wärmeverbr. Kat. 1-4'!C134,"")</f>
        <v/>
      </c>
      <c r="C129" s="24" t="str">
        <f>IF(B129="","",VLOOKUP(B129,'Schritt 2a Wärmeverbr. Kat. 1-4'!$C$10:$D$504,2,FALSE))</f>
        <v/>
      </c>
      <c r="D129" s="13" t="str">
        <f>IF(AND(B129&lt;&gt;"",'Schritt 2a Wärmeverbr. Kat. 1-4'!H134&lt;&gt;""),VLOOKUP('Schritt 4 - Priorisierung'!B129,'Schritt 2a Wärmeverbr. Kat. 1-4'!$C$10:$H$504,6,FALSE),"")</f>
        <v/>
      </c>
      <c r="E129" s="114" t="str">
        <f>IF(AND(B129&lt;&gt;"",'Schritt 2a Wärmeverbr. Kat. 1-4'!N134&lt;&gt;""),VLOOKUP('Schritt 4 - Priorisierung'!B129,'Schritt 2a Wärmeverbr. Kat. 1-4'!$C$10:$N$504,12,FALSE),"")</f>
        <v/>
      </c>
      <c r="F129" s="38" t="str">
        <f>IF(AND(B129&lt;&gt;"",'Schritt 2a Wärmeverbr. Kat. 1-4'!O134&lt;&gt;""),VLOOKUP(B129,'Schritt 2a Wärmeverbr. Kat. 1-4'!C134:O628,13,FALSE),"")</f>
        <v/>
      </c>
      <c r="G129" s="134" t="str">
        <f>IF(AND(B129&lt;&gt;"",'Schritt 2a Wärmeverbr. Kat. 1-4'!P134&lt;&gt;""),VLOOKUP(B129,'Schritt 2a Wärmeverbr. Kat. 1-4'!$C$10:$P$504,14,FALSE),"")</f>
        <v/>
      </c>
      <c r="H129" s="39" t="str">
        <f>IF(AND(B129&lt;&gt;"",'Schritt 2a Wärmeverbr. Kat. 1-4'!Q134&lt;&gt;""),VLOOKUP(B129,'Schritt 2a Wärmeverbr. Kat. 1-4'!$C$10:$Q$504,15,FALSE),"")</f>
        <v/>
      </c>
      <c r="I129" s="142" t="str">
        <f>IF(AND(B129&lt;&gt;"",'Schritt 2b Stromverbr. Kat. 1-4'!M134&lt;&gt;""),VLOOKUP(B129,'Schritt 2b Stromverbr. Kat. 1-4'!$B$10:$M$504,12,FALSE),"")</f>
        <v/>
      </c>
      <c r="J129" s="38" t="str">
        <f>IF(AND(B129&lt;&gt;"",'Schritt 2b Stromverbr. Kat. 1-4'!M134&lt;&gt;""),(1/SUM('Schritt 2b Stromverbr. Kat. 1-4'!$M$10:$M$504))*VLOOKUP(B129,'Schritt 2b Stromverbr. Kat. 1-4'!$B$10:$M$504,12,FALSE),"")</f>
        <v/>
      </c>
      <c r="K129" s="133" t="str">
        <f>IFERROR(IF(B129&lt;&gt;"",VLOOKUP(B129,'Schritt 2b Stromverbr. Kat. 1-4'!$B$10:$N$504,13,FALSE),""),"")</f>
        <v/>
      </c>
      <c r="L129" s="39" t="str">
        <f>IFERROR(IF(B129&lt;&gt;"",VLOOKUP(B129,'Schritt 2b Stromverbr. Kat. 1-4'!$B$10:$O$504,14,FALSE),""),"")</f>
        <v/>
      </c>
      <c r="M129" s="147"/>
      <c r="N129" s="61"/>
      <c r="O129" s="64"/>
      <c r="P129" s="113" t="str">
        <f t="shared" si="2"/>
        <v/>
      </c>
      <c r="Q129" s="151" t="str">
        <f t="shared" si="3"/>
        <v/>
      </c>
      <c r="R129" s="133" t="str">
        <f>IF(P129="","",((P129*1000)/IF(AND('Schritt 2a Wärmeverbr. Kat. 1-4'!D134&lt;&gt;"Bad - Freibad &lt; 1000 m2 Beckenfläche",'Schritt 2a Wärmeverbr. Kat. 1-4'!D134&lt;&gt;"Bad - Freibad 1000-2000 m2 Beckenfläche",'Schritt 2a Wärmeverbr. Kat. 1-4'!D134&lt;&gt;"Bad - Freibad &gt;2000 m2 Beckenfläche"),'Schritt 2a Wärmeverbr. Kat. 1-4'!F134,'Schritt 2a Wärmeverbr. Kat. 1-4'!G134)))</f>
        <v/>
      </c>
      <c r="S129" s="140" t="str">
        <f>IFERROR(IF(OR(R129="",'Schritt 2a Wärmeverbr. Kat. 1-4'!D134=""),"",R129/VLOOKUP('Schritt 2a Wärmeverbr. Kat. 1-4'!D134,Gebäudekat.!$C$6:$J$72,7,FALSE)-1),"k.A")</f>
        <v/>
      </c>
      <c r="T129" s="400" t="s">
        <v>138</v>
      </c>
      <c r="U129" t="str">
        <f>IFERROR(VLOOKUP(C129,Gebäudekat.!$C$6:$G$72,5,FALSE),"")</f>
        <v/>
      </c>
    </row>
    <row r="130" spans="1:21" x14ac:dyDescent="0.25">
      <c r="A130" s="23" t="str">
        <f>IF(B130="","",INDEX('Schritt 2a Wärmeverbr. Kat. 1-4'!$A135:$C$504,MATCH(B130,'Schritt 2a Wärmeverbr. Kat. 1-4'!$C135:$C$504,0),1))</f>
        <v/>
      </c>
      <c r="B130" s="40" t="str">
        <f>IF(AND('Schritt 2a Wärmeverbr. Kat. 1-4'!C135&lt;&gt;"",OR('Schritt 2a Wärmeverbr. Kat. 1-4'!R135=1,'Schritt 2a Wärmeverbr. Kat. 1-4'!R135=2,'Schritt 2a Wärmeverbr. Kat. 1-4'!R135&lt;&gt;4)),'Schritt 2a Wärmeverbr. Kat. 1-4'!C135,"")</f>
        <v/>
      </c>
      <c r="C130" s="24" t="str">
        <f>IF(B130="","",VLOOKUP(B130,'Schritt 2a Wärmeverbr. Kat. 1-4'!$C$10:$D$504,2,FALSE))</f>
        <v/>
      </c>
      <c r="D130" s="13" t="str">
        <f>IF(AND(B130&lt;&gt;"",'Schritt 2a Wärmeverbr. Kat. 1-4'!H135&lt;&gt;""),VLOOKUP('Schritt 4 - Priorisierung'!B130,'Schritt 2a Wärmeverbr. Kat. 1-4'!$C$10:$H$504,6,FALSE),"")</f>
        <v/>
      </c>
      <c r="E130" s="114" t="str">
        <f>IF(AND(B130&lt;&gt;"",'Schritt 2a Wärmeverbr. Kat. 1-4'!N135&lt;&gt;""),VLOOKUP('Schritt 4 - Priorisierung'!B130,'Schritt 2a Wärmeverbr. Kat. 1-4'!$C$10:$N$504,12,FALSE),"")</f>
        <v/>
      </c>
      <c r="F130" s="38" t="str">
        <f>IF(AND(B130&lt;&gt;"",'Schritt 2a Wärmeverbr. Kat. 1-4'!O135&lt;&gt;""),VLOOKUP(B130,'Schritt 2a Wärmeverbr. Kat. 1-4'!C135:O629,13,FALSE),"")</f>
        <v/>
      </c>
      <c r="G130" s="134" t="str">
        <f>IF(AND(B130&lt;&gt;"",'Schritt 2a Wärmeverbr. Kat. 1-4'!P135&lt;&gt;""),VLOOKUP(B130,'Schritt 2a Wärmeverbr. Kat. 1-4'!$C$10:$P$504,14,FALSE),"")</f>
        <v/>
      </c>
      <c r="H130" s="39" t="str">
        <f>IF(AND(B130&lt;&gt;"",'Schritt 2a Wärmeverbr. Kat. 1-4'!Q135&lt;&gt;""),VLOOKUP(B130,'Schritt 2a Wärmeverbr. Kat. 1-4'!$C$10:$Q$504,15,FALSE),"")</f>
        <v/>
      </c>
      <c r="I130" s="142" t="str">
        <f>IF(AND(B130&lt;&gt;"",'Schritt 2b Stromverbr. Kat. 1-4'!M135&lt;&gt;""),VLOOKUP(B130,'Schritt 2b Stromverbr. Kat. 1-4'!$B$10:$M$504,12,FALSE),"")</f>
        <v/>
      </c>
      <c r="J130" s="38" t="str">
        <f>IF(AND(B130&lt;&gt;"",'Schritt 2b Stromverbr. Kat. 1-4'!M135&lt;&gt;""),(1/SUM('Schritt 2b Stromverbr. Kat. 1-4'!$M$10:$M$504))*VLOOKUP(B130,'Schritt 2b Stromverbr. Kat. 1-4'!$B$10:$M$504,12,FALSE),"")</f>
        <v/>
      </c>
      <c r="K130" s="133" t="str">
        <f>IFERROR(IF(B130&lt;&gt;"",VLOOKUP(B130,'Schritt 2b Stromverbr. Kat. 1-4'!$B$10:$N$504,13,FALSE),""),"")</f>
        <v/>
      </c>
      <c r="L130" s="39" t="str">
        <f>IFERROR(IF(B130&lt;&gt;"",VLOOKUP(B130,'Schritt 2b Stromverbr. Kat. 1-4'!$B$10:$O$504,14,FALSE),""),"")</f>
        <v/>
      </c>
      <c r="M130" s="147"/>
      <c r="N130" s="61"/>
      <c r="O130" s="64"/>
      <c r="P130" s="113" t="str">
        <f t="shared" si="2"/>
        <v/>
      </c>
      <c r="Q130" s="151" t="str">
        <f t="shared" si="3"/>
        <v/>
      </c>
      <c r="R130" s="133" t="str">
        <f>IF(P130="","",((P130*1000)/IF(AND('Schritt 2a Wärmeverbr. Kat. 1-4'!D135&lt;&gt;"Bad - Freibad &lt; 1000 m2 Beckenfläche",'Schritt 2a Wärmeverbr. Kat. 1-4'!D135&lt;&gt;"Bad - Freibad 1000-2000 m2 Beckenfläche",'Schritt 2a Wärmeverbr. Kat. 1-4'!D135&lt;&gt;"Bad - Freibad &gt;2000 m2 Beckenfläche"),'Schritt 2a Wärmeverbr. Kat. 1-4'!F135,'Schritt 2a Wärmeverbr. Kat. 1-4'!G135)))</f>
        <v/>
      </c>
      <c r="S130" s="140" t="str">
        <f>IFERROR(IF(OR(R130="",'Schritt 2a Wärmeverbr. Kat. 1-4'!D135=""),"",R130/VLOOKUP('Schritt 2a Wärmeverbr. Kat. 1-4'!D135,Gebäudekat.!$C$6:$J$72,7,FALSE)-1),"k.A")</f>
        <v/>
      </c>
      <c r="T130" s="400" t="s">
        <v>138</v>
      </c>
      <c r="U130" t="str">
        <f>IFERROR(VLOOKUP(C130,Gebäudekat.!$C$6:$G$72,5,FALSE),"")</f>
        <v/>
      </c>
    </row>
    <row r="131" spans="1:21" x14ac:dyDescent="0.25">
      <c r="A131" s="23" t="str">
        <f>IF(B131="","",INDEX('Schritt 2a Wärmeverbr. Kat. 1-4'!$A136:$C$504,MATCH(B131,'Schritt 2a Wärmeverbr. Kat. 1-4'!$C136:$C$504,0),1))</f>
        <v/>
      </c>
      <c r="B131" s="40" t="str">
        <f>IF(AND('Schritt 2a Wärmeverbr. Kat. 1-4'!C136&lt;&gt;"",OR('Schritt 2a Wärmeverbr. Kat. 1-4'!R136=1,'Schritt 2a Wärmeverbr. Kat. 1-4'!R136=2,'Schritt 2a Wärmeverbr. Kat. 1-4'!R136&lt;&gt;4)),'Schritt 2a Wärmeverbr. Kat. 1-4'!C136,"")</f>
        <v/>
      </c>
      <c r="C131" s="24" t="str">
        <f>IF(B131="","",VLOOKUP(B131,'Schritt 2a Wärmeverbr. Kat. 1-4'!$C$10:$D$504,2,FALSE))</f>
        <v/>
      </c>
      <c r="D131" s="13" t="str">
        <f>IF(AND(B131&lt;&gt;"",'Schritt 2a Wärmeverbr. Kat. 1-4'!H136&lt;&gt;""),VLOOKUP('Schritt 4 - Priorisierung'!B131,'Schritt 2a Wärmeverbr. Kat. 1-4'!$C$10:$H$504,6,FALSE),"")</f>
        <v/>
      </c>
      <c r="E131" s="114" t="str">
        <f>IF(AND(B131&lt;&gt;"",'Schritt 2a Wärmeverbr. Kat. 1-4'!N136&lt;&gt;""),VLOOKUP('Schritt 4 - Priorisierung'!B131,'Schritt 2a Wärmeverbr. Kat. 1-4'!$C$10:$N$504,12,FALSE),"")</f>
        <v/>
      </c>
      <c r="F131" s="38" t="str">
        <f>IF(AND(B131&lt;&gt;"",'Schritt 2a Wärmeverbr. Kat. 1-4'!O136&lt;&gt;""),VLOOKUP(B131,'Schritt 2a Wärmeverbr. Kat. 1-4'!C136:O630,13,FALSE),"")</f>
        <v/>
      </c>
      <c r="G131" s="134" t="str">
        <f>IF(AND(B131&lt;&gt;"",'Schritt 2a Wärmeverbr. Kat. 1-4'!P136&lt;&gt;""),VLOOKUP(B131,'Schritt 2a Wärmeverbr. Kat. 1-4'!$C$10:$P$504,14,FALSE),"")</f>
        <v/>
      </c>
      <c r="H131" s="39" t="str">
        <f>IF(AND(B131&lt;&gt;"",'Schritt 2a Wärmeverbr. Kat. 1-4'!Q136&lt;&gt;""),VLOOKUP(B131,'Schritt 2a Wärmeverbr. Kat. 1-4'!$C$10:$Q$504,15,FALSE),"")</f>
        <v/>
      </c>
      <c r="I131" s="142" t="str">
        <f>IF(AND(B131&lt;&gt;"",'Schritt 2b Stromverbr. Kat. 1-4'!M136&lt;&gt;""),VLOOKUP(B131,'Schritt 2b Stromverbr. Kat. 1-4'!$B$10:$M$504,12,FALSE),"")</f>
        <v/>
      </c>
      <c r="J131" s="38" t="str">
        <f>IF(AND(B131&lt;&gt;"",'Schritt 2b Stromverbr. Kat. 1-4'!M136&lt;&gt;""),(1/SUM('Schritt 2b Stromverbr. Kat. 1-4'!$M$10:$M$504))*VLOOKUP(B131,'Schritt 2b Stromverbr. Kat. 1-4'!$B$10:$M$504,12,FALSE),"")</f>
        <v/>
      </c>
      <c r="K131" s="133" t="str">
        <f>IFERROR(IF(B131&lt;&gt;"",VLOOKUP(B131,'Schritt 2b Stromverbr. Kat. 1-4'!$B$10:$N$504,13,FALSE),""),"")</f>
        <v/>
      </c>
      <c r="L131" s="39" t="str">
        <f>IFERROR(IF(B131&lt;&gt;"",VLOOKUP(B131,'Schritt 2b Stromverbr. Kat. 1-4'!$B$10:$O$504,14,FALSE),""),"")</f>
        <v/>
      </c>
      <c r="M131" s="147"/>
      <c r="N131" s="61"/>
      <c r="O131" s="64"/>
      <c r="P131" s="113" t="str">
        <f t="shared" si="2"/>
        <v/>
      </c>
      <c r="Q131" s="151" t="str">
        <f t="shared" si="3"/>
        <v/>
      </c>
      <c r="R131" s="133" t="str">
        <f>IF(P131="","",((P131*1000)/IF(AND('Schritt 2a Wärmeverbr. Kat. 1-4'!D136&lt;&gt;"Bad - Freibad &lt; 1000 m2 Beckenfläche",'Schritt 2a Wärmeverbr. Kat. 1-4'!D136&lt;&gt;"Bad - Freibad 1000-2000 m2 Beckenfläche",'Schritt 2a Wärmeverbr. Kat. 1-4'!D136&lt;&gt;"Bad - Freibad &gt;2000 m2 Beckenfläche"),'Schritt 2a Wärmeverbr. Kat. 1-4'!F136,'Schritt 2a Wärmeverbr. Kat. 1-4'!G136)))</f>
        <v/>
      </c>
      <c r="S131" s="140" t="str">
        <f>IFERROR(IF(OR(R131="",'Schritt 2a Wärmeverbr. Kat. 1-4'!D136=""),"",R131/VLOOKUP('Schritt 2a Wärmeverbr. Kat. 1-4'!D136,Gebäudekat.!$C$6:$J$72,7,FALSE)-1),"k.A")</f>
        <v/>
      </c>
      <c r="T131" s="400" t="s">
        <v>138</v>
      </c>
      <c r="U131" t="str">
        <f>IFERROR(VLOOKUP(C131,Gebäudekat.!$C$6:$G$72,5,FALSE),"")</f>
        <v/>
      </c>
    </row>
    <row r="132" spans="1:21" x14ac:dyDescent="0.25">
      <c r="A132" s="23" t="str">
        <f>IF(B132="","",INDEX('Schritt 2a Wärmeverbr. Kat. 1-4'!$A137:$C$504,MATCH(B132,'Schritt 2a Wärmeverbr. Kat. 1-4'!$C137:$C$504,0),1))</f>
        <v/>
      </c>
      <c r="B132" s="40" t="str">
        <f>IF(AND('Schritt 2a Wärmeverbr. Kat. 1-4'!C137&lt;&gt;"",OR('Schritt 2a Wärmeverbr. Kat. 1-4'!R137=1,'Schritt 2a Wärmeverbr. Kat. 1-4'!R137=2,'Schritt 2a Wärmeverbr. Kat. 1-4'!R137&lt;&gt;4)),'Schritt 2a Wärmeverbr. Kat. 1-4'!C137,"")</f>
        <v/>
      </c>
      <c r="C132" s="24" t="str">
        <f>IF(B132="","",VLOOKUP(B132,'Schritt 2a Wärmeverbr. Kat. 1-4'!$C$10:$D$504,2,FALSE))</f>
        <v/>
      </c>
      <c r="D132" s="13" t="str">
        <f>IF(AND(B132&lt;&gt;"",'Schritt 2a Wärmeverbr. Kat. 1-4'!H137&lt;&gt;""),VLOOKUP('Schritt 4 - Priorisierung'!B132,'Schritt 2a Wärmeverbr. Kat. 1-4'!$C$10:$H$504,6,FALSE),"")</f>
        <v/>
      </c>
      <c r="E132" s="114" t="str">
        <f>IF(AND(B132&lt;&gt;"",'Schritt 2a Wärmeverbr. Kat. 1-4'!N137&lt;&gt;""),VLOOKUP('Schritt 4 - Priorisierung'!B132,'Schritt 2a Wärmeverbr. Kat. 1-4'!$C$10:$N$504,12,FALSE),"")</f>
        <v/>
      </c>
      <c r="F132" s="38" t="str">
        <f>IF(AND(B132&lt;&gt;"",'Schritt 2a Wärmeverbr. Kat. 1-4'!O137&lt;&gt;""),VLOOKUP(B132,'Schritt 2a Wärmeverbr. Kat. 1-4'!C137:O631,13,FALSE),"")</f>
        <v/>
      </c>
      <c r="G132" s="134" t="str">
        <f>IF(AND(B132&lt;&gt;"",'Schritt 2a Wärmeverbr. Kat. 1-4'!P137&lt;&gt;""),VLOOKUP(B132,'Schritt 2a Wärmeverbr. Kat. 1-4'!$C$10:$P$504,14,FALSE),"")</f>
        <v/>
      </c>
      <c r="H132" s="39" t="str">
        <f>IF(AND(B132&lt;&gt;"",'Schritt 2a Wärmeverbr. Kat. 1-4'!Q137&lt;&gt;""),VLOOKUP(B132,'Schritt 2a Wärmeverbr. Kat. 1-4'!$C$10:$Q$504,15,FALSE),"")</f>
        <v/>
      </c>
      <c r="I132" s="142" t="str">
        <f>IF(AND(B132&lt;&gt;"",'Schritt 2b Stromverbr. Kat. 1-4'!M137&lt;&gt;""),VLOOKUP(B132,'Schritt 2b Stromverbr. Kat. 1-4'!$B$10:$M$504,12,FALSE),"")</f>
        <v/>
      </c>
      <c r="J132" s="38" t="str">
        <f>IF(AND(B132&lt;&gt;"",'Schritt 2b Stromverbr. Kat. 1-4'!M137&lt;&gt;""),(1/SUM('Schritt 2b Stromverbr. Kat. 1-4'!$M$10:$M$504))*VLOOKUP(B132,'Schritt 2b Stromverbr. Kat. 1-4'!$B$10:$M$504,12,FALSE),"")</f>
        <v/>
      </c>
      <c r="K132" s="133" t="str">
        <f>IFERROR(IF(B132&lt;&gt;"",VLOOKUP(B132,'Schritt 2b Stromverbr. Kat. 1-4'!$B$10:$N$504,13,FALSE),""),"")</f>
        <v/>
      </c>
      <c r="L132" s="39" t="str">
        <f>IFERROR(IF(B132&lt;&gt;"",VLOOKUP(B132,'Schritt 2b Stromverbr. Kat. 1-4'!$B$10:$O$504,14,FALSE),""),"")</f>
        <v/>
      </c>
      <c r="M132" s="147"/>
      <c r="N132" s="61"/>
      <c r="O132" s="64"/>
      <c r="P132" s="113" t="str">
        <f t="shared" si="2"/>
        <v/>
      </c>
      <c r="Q132" s="151" t="str">
        <f t="shared" si="3"/>
        <v/>
      </c>
      <c r="R132" s="133" t="str">
        <f>IF(P132="","",((P132*1000)/IF(AND('Schritt 2a Wärmeverbr. Kat. 1-4'!D137&lt;&gt;"Bad - Freibad &lt; 1000 m2 Beckenfläche",'Schritt 2a Wärmeverbr. Kat. 1-4'!D137&lt;&gt;"Bad - Freibad 1000-2000 m2 Beckenfläche",'Schritt 2a Wärmeverbr. Kat. 1-4'!D137&lt;&gt;"Bad - Freibad &gt;2000 m2 Beckenfläche"),'Schritt 2a Wärmeverbr. Kat. 1-4'!F137,'Schritt 2a Wärmeverbr. Kat. 1-4'!G137)))</f>
        <v/>
      </c>
      <c r="S132" s="140" t="str">
        <f>IFERROR(IF(OR(R132="",'Schritt 2a Wärmeverbr. Kat. 1-4'!D137=""),"",R132/VLOOKUP('Schritt 2a Wärmeverbr. Kat. 1-4'!D137,Gebäudekat.!$C$6:$J$72,7,FALSE)-1),"k.A")</f>
        <v/>
      </c>
      <c r="T132" s="400" t="s">
        <v>138</v>
      </c>
      <c r="U132" t="str">
        <f>IFERROR(VLOOKUP(C132,Gebäudekat.!$C$6:$G$72,5,FALSE),"")</f>
        <v/>
      </c>
    </row>
    <row r="133" spans="1:21" x14ac:dyDescent="0.25">
      <c r="A133" s="23" t="str">
        <f>IF(B133="","",INDEX('Schritt 2a Wärmeverbr. Kat. 1-4'!$A138:$C$504,MATCH(B133,'Schritt 2a Wärmeverbr. Kat. 1-4'!$C138:$C$504,0),1))</f>
        <v/>
      </c>
      <c r="B133" s="40" t="str">
        <f>IF(AND('Schritt 2a Wärmeverbr. Kat. 1-4'!C138&lt;&gt;"",OR('Schritt 2a Wärmeverbr. Kat. 1-4'!R138=1,'Schritt 2a Wärmeverbr. Kat. 1-4'!R138=2,'Schritt 2a Wärmeverbr. Kat. 1-4'!R138&lt;&gt;4)),'Schritt 2a Wärmeverbr. Kat. 1-4'!C138,"")</f>
        <v/>
      </c>
      <c r="C133" s="24" t="str">
        <f>IF(B133="","",VLOOKUP(B133,'Schritt 2a Wärmeverbr. Kat. 1-4'!$C$10:$D$504,2,FALSE))</f>
        <v/>
      </c>
      <c r="D133" s="13" t="str">
        <f>IF(AND(B133&lt;&gt;"",'Schritt 2a Wärmeverbr. Kat. 1-4'!H138&lt;&gt;""),VLOOKUP('Schritt 4 - Priorisierung'!B133,'Schritt 2a Wärmeverbr. Kat. 1-4'!$C$10:$H$504,6,FALSE),"")</f>
        <v/>
      </c>
      <c r="E133" s="114" t="str">
        <f>IF(AND(B133&lt;&gt;"",'Schritt 2a Wärmeverbr. Kat. 1-4'!N138&lt;&gt;""),VLOOKUP('Schritt 4 - Priorisierung'!B133,'Schritt 2a Wärmeverbr. Kat. 1-4'!$C$10:$N$504,12,FALSE),"")</f>
        <v/>
      </c>
      <c r="F133" s="38" t="str">
        <f>IF(AND(B133&lt;&gt;"",'Schritt 2a Wärmeverbr. Kat. 1-4'!O138&lt;&gt;""),VLOOKUP(B133,'Schritt 2a Wärmeverbr. Kat. 1-4'!C138:O632,13,FALSE),"")</f>
        <v/>
      </c>
      <c r="G133" s="134" t="str">
        <f>IF(AND(B133&lt;&gt;"",'Schritt 2a Wärmeverbr. Kat. 1-4'!P138&lt;&gt;""),VLOOKUP(B133,'Schritt 2a Wärmeverbr. Kat. 1-4'!$C$10:$P$504,14,FALSE),"")</f>
        <v/>
      </c>
      <c r="H133" s="39" t="str">
        <f>IF(AND(B133&lt;&gt;"",'Schritt 2a Wärmeverbr. Kat. 1-4'!Q138&lt;&gt;""),VLOOKUP(B133,'Schritt 2a Wärmeverbr. Kat. 1-4'!$C$10:$Q$504,15,FALSE),"")</f>
        <v/>
      </c>
      <c r="I133" s="142" t="str">
        <f>IF(AND(B133&lt;&gt;"",'Schritt 2b Stromverbr. Kat. 1-4'!M138&lt;&gt;""),VLOOKUP(B133,'Schritt 2b Stromverbr. Kat. 1-4'!$B$10:$M$504,12,FALSE),"")</f>
        <v/>
      </c>
      <c r="J133" s="38" t="str">
        <f>IF(AND(B133&lt;&gt;"",'Schritt 2b Stromverbr. Kat. 1-4'!M138&lt;&gt;""),(1/SUM('Schritt 2b Stromverbr. Kat. 1-4'!$M$10:$M$504))*VLOOKUP(B133,'Schritt 2b Stromverbr. Kat. 1-4'!$B$10:$M$504,12,FALSE),"")</f>
        <v/>
      </c>
      <c r="K133" s="133" t="str">
        <f>IFERROR(IF(B133&lt;&gt;"",VLOOKUP(B133,'Schritt 2b Stromverbr. Kat. 1-4'!$B$10:$N$504,13,FALSE),""),"")</f>
        <v/>
      </c>
      <c r="L133" s="39" t="str">
        <f>IFERROR(IF(B133&lt;&gt;"",VLOOKUP(B133,'Schritt 2b Stromverbr. Kat. 1-4'!$B$10:$O$504,14,FALSE),""),"")</f>
        <v/>
      </c>
      <c r="M133" s="147"/>
      <c r="N133" s="61"/>
      <c r="O133" s="64"/>
      <c r="P133" s="113" t="str">
        <f t="shared" si="2"/>
        <v/>
      </c>
      <c r="Q133" s="151" t="str">
        <f t="shared" si="3"/>
        <v/>
      </c>
      <c r="R133" s="133" t="str">
        <f>IF(P133="","",((P133*1000)/IF(AND('Schritt 2a Wärmeverbr. Kat. 1-4'!D138&lt;&gt;"Bad - Freibad &lt; 1000 m2 Beckenfläche",'Schritt 2a Wärmeverbr. Kat. 1-4'!D138&lt;&gt;"Bad - Freibad 1000-2000 m2 Beckenfläche",'Schritt 2a Wärmeverbr. Kat. 1-4'!D138&lt;&gt;"Bad - Freibad &gt;2000 m2 Beckenfläche"),'Schritt 2a Wärmeverbr. Kat. 1-4'!F138,'Schritt 2a Wärmeverbr. Kat. 1-4'!G138)))</f>
        <v/>
      </c>
      <c r="S133" s="140" t="str">
        <f>IFERROR(IF(OR(R133="",'Schritt 2a Wärmeverbr. Kat. 1-4'!D138=""),"",R133/VLOOKUP('Schritt 2a Wärmeverbr. Kat. 1-4'!D138,Gebäudekat.!$C$6:$J$72,7,FALSE)-1),"k.A")</f>
        <v/>
      </c>
      <c r="T133" s="400" t="s">
        <v>138</v>
      </c>
      <c r="U133" t="str">
        <f>IFERROR(VLOOKUP(C133,Gebäudekat.!$C$6:$G$72,5,FALSE),"")</f>
        <v/>
      </c>
    </row>
    <row r="134" spans="1:21" x14ac:dyDescent="0.25">
      <c r="A134" s="23" t="str">
        <f>IF(B134="","",INDEX('Schritt 2a Wärmeverbr. Kat. 1-4'!$A139:$C$504,MATCH(B134,'Schritt 2a Wärmeverbr. Kat. 1-4'!$C139:$C$504,0),1))</f>
        <v/>
      </c>
      <c r="B134" s="40" t="str">
        <f>IF(AND('Schritt 2a Wärmeverbr. Kat. 1-4'!C139&lt;&gt;"",OR('Schritt 2a Wärmeverbr. Kat. 1-4'!R139=1,'Schritt 2a Wärmeverbr. Kat. 1-4'!R139=2,'Schritt 2a Wärmeverbr. Kat. 1-4'!R139&lt;&gt;4)),'Schritt 2a Wärmeverbr. Kat. 1-4'!C139,"")</f>
        <v/>
      </c>
      <c r="C134" s="24" t="str">
        <f>IF(B134="","",VLOOKUP(B134,'Schritt 2a Wärmeverbr. Kat. 1-4'!$C$10:$D$504,2,FALSE))</f>
        <v/>
      </c>
      <c r="D134" s="13" t="str">
        <f>IF(AND(B134&lt;&gt;"",'Schritt 2a Wärmeverbr. Kat. 1-4'!H139&lt;&gt;""),VLOOKUP('Schritt 4 - Priorisierung'!B134,'Schritt 2a Wärmeverbr. Kat. 1-4'!$C$10:$H$504,6,FALSE),"")</f>
        <v/>
      </c>
      <c r="E134" s="114" t="str">
        <f>IF(AND(B134&lt;&gt;"",'Schritt 2a Wärmeverbr. Kat. 1-4'!N139&lt;&gt;""),VLOOKUP('Schritt 4 - Priorisierung'!B134,'Schritt 2a Wärmeverbr. Kat. 1-4'!$C$10:$N$504,12,FALSE),"")</f>
        <v/>
      </c>
      <c r="F134" s="38" t="str">
        <f>IF(AND(B134&lt;&gt;"",'Schritt 2a Wärmeverbr. Kat. 1-4'!O139&lt;&gt;""),VLOOKUP(B134,'Schritt 2a Wärmeverbr. Kat. 1-4'!C139:O633,13,FALSE),"")</f>
        <v/>
      </c>
      <c r="G134" s="134" t="str">
        <f>IF(AND(B134&lt;&gt;"",'Schritt 2a Wärmeverbr. Kat. 1-4'!P139&lt;&gt;""),VLOOKUP(B134,'Schritt 2a Wärmeverbr. Kat. 1-4'!$C$10:$P$504,14,FALSE),"")</f>
        <v/>
      </c>
      <c r="H134" s="39" t="str">
        <f>IF(AND(B134&lt;&gt;"",'Schritt 2a Wärmeverbr. Kat. 1-4'!Q139&lt;&gt;""),VLOOKUP(B134,'Schritt 2a Wärmeverbr. Kat. 1-4'!$C$10:$Q$504,15,FALSE),"")</f>
        <v/>
      </c>
      <c r="I134" s="142" t="str">
        <f>IF(AND(B134&lt;&gt;"",'Schritt 2b Stromverbr. Kat. 1-4'!M139&lt;&gt;""),VLOOKUP(B134,'Schritt 2b Stromverbr. Kat. 1-4'!$B$10:$M$504,12,FALSE),"")</f>
        <v/>
      </c>
      <c r="J134" s="38" t="str">
        <f>IF(AND(B134&lt;&gt;"",'Schritt 2b Stromverbr. Kat. 1-4'!M139&lt;&gt;""),(1/SUM('Schritt 2b Stromverbr. Kat. 1-4'!$M$10:$M$504))*VLOOKUP(B134,'Schritt 2b Stromverbr. Kat. 1-4'!$B$10:$M$504,12,FALSE),"")</f>
        <v/>
      </c>
      <c r="K134" s="133" t="str">
        <f>IFERROR(IF(B134&lt;&gt;"",VLOOKUP(B134,'Schritt 2b Stromverbr. Kat. 1-4'!$B$10:$N$504,13,FALSE),""),"")</f>
        <v/>
      </c>
      <c r="L134" s="39" t="str">
        <f>IFERROR(IF(B134&lt;&gt;"",VLOOKUP(B134,'Schritt 2b Stromverbr. Kat. 1-4'!$B$10:$O$504,14,FALSE),""),"")</f>
        <v/>
      </c>
      <c r="M134" s="147"/>
      <c r="N134" s="61"/>
      <c r="O134" s="64"/>
      <c r="P134" s="113" t="str">
        <f t="shared" ref="P134:P197" si="4">IF(AND(N134&lt;&gt;"",O134&lt;&gt;""),IF(M134="","",M134/(O134-N134)*365),"")</f>
        <v/>
      </c>
      <c r="Q134" s="151" t="str">
        <f t="shared" ref="Q134:Q197" si="5">IFERROR(IF(P134="","",P134)/SUM($P$5:$P$501),"")</f>
        <v/>
      </c>
      <c r="R134" s="133" t="str">
        <f>IF(P134="","",((P134*1000)/IF(AND('Schritt 2a Wärmeverbr. Kat. 1-4'!D139&lt;&gt;"Bad - Freibad &lt; 1000 m2 Beckenfläche",'Schritt 2a Wärmeverbr. Kat. 1-4'!D139&lt;&gt;"Bad - Freibad 1000-2000 m2 Beckenfläche",'Schritt 2a Wärmeverbr. Kat. 1-4'!D139&lt;&gt;"Bad - Freibad &gt;2000 m2 Beckenfläche"),'Schritt 2a Wärmeverbr. Kat. 1-4'!F139,'Schritt 2a Wärmeverbr. Kat. 1-4'!G139)))</f>
        <v/>
      </c>
      <c r="S134" s="140" t="str">
        <f>IFERROR(IF(OR(R134="",'Schritt 2a Wärmeverbr. Kat. 1-4'!D139=""),"",R134/VLOOKUP('Schritt 2a Wärmeverbr. Kat. 1-4'!D139,Gebäudekat.!$C$6:$J$72,7,FALSE)-1),"k.A")</f>
        <v/>
      </c>
      <c r="T134" s="400" t="s">
        <v>138</v>
      </c>
      <c r="U134" t="str">
        <f>IFERROR(VLOOKUP(C134,Gebäudekat.!$C$6:$G$72,5,FALSE),"")</f>
        <v/>
      </c>
    </row>
    <row r="135" spans="1:21" x14ac:dyDescent="0.25">
      <c r="A135" s="23" t="str">
        <f>IF(B135="","",INDEX('Schritt 2a Wärmeverbr. Kat. 1-4'!$A140:$C$504,MATCH(B135,'Schritt 2a Wärmeverbr. Kat. 1-4'!$C140:$C$504,0),1))</f>
        <v/>
      </c>
      <c r="B135" s="40" t="str">
        <f>IF(AND('Schritt 2a Wärmeverbr. Kat. 1-4'!C140&lt;&gt;"",OR('Schritt 2a Wärmeverbr. Kat. 1-4'!R140=1,'Schritt 2a Wärmeverbr. Kat. 1-4'!R140=2,'Schritt 2a Wärmeverbr. Kat. 1-4'!R140&lt;&gt;4)),'Schritt 2a Wärmeverbr. Kat. 1-4'!C140,"")</f>
        <v/>
      </c>
      <c r="C135" s="24" t="str">
        <f>IF(B135="","",VLOOKUP(B135,'Schritt 2a Wärmeverbr. Kat. 1-4'!$C$10:$D$504,2,FALSE))</f>
        <v/>
      </c>
      <c r="D135" s="13" t="str">
        <f>IF(AND(B135&lt;&gt;"",'Schritt 2a Wärmeverbr. Kat. 1-4'!H140&lt;&gt;""),VLOOKUP('Schritt 4 - Priorisierung'!B135,'Schritt 2a Wärmeverbr. Kat. 1-4'!$C$10:$H$504,6,FALSE),"")</f>
        <v/>
      </c>
      <c r="E135" s="114" t="str">
        <f>IF(AND(B135&lt;&gt;"",'Schritt 2a Wärmeverbr. Kat. 1-4'!N140&lt;&gt;""),VLOOKUP('Schritt 4 - Priorisierung'!B135,'Schritt 2a Wärmeverbr. Kat. 1-4'!$C$10:$N$504,12,FALSE),"")</f>
        <v/>
      </c>
      <c r="F135" s="38" t="str">
        <f>IF(AND(B135&lt;&gt;"",'Schritt 2a Wärmeverbr. Kat. 1-4'!O140&lt;&gt;""),VLOOKUP(B135,'Schritt 2a Wärmeverbr. Kat. 1-4'!C140:O634,13,FALSE),"")</f>
        <v/>
      </c>
      <c r="G135" s="134" t="str">
        <f>IF(AND(B135&lt;&gt;"",'Schritt 2a Wärmeverbr. Kat. 1-4'!P140&lt;&gt;""),VLOOKUP(B135,'Schritt 2a Wärmeverbr. Kat. 1-4'!$C$10:$P$504,14,FALSE),"")</f>
        <v/>
      </c>
      <c r="H135" s="39" t="str">
        <f>IF(AND(B135&lt;&gt;"",'Schritt 2a Wärmeverbr. Kat. 1-4'!Q140&lt;&gt;""),VLOOKUP(B135,'Schritt 2a Wärmeverbr. Kat. 1-4'!$C$10:$Q$504,15,FALSE),"")</f>
        <v/>
      </c>
      <c r="I135" s="142" t="str">
        <f>IF(AND(B135&lt;&gt;"",'Schritt 2b Stromverbr. Kat. 1-4'!M140&lt;&gt;""),VLOOKUP(B135,'Schritt 2b Stromverbr. Kat. 1-4'!$B$10:$M$504,12,FALSE),"")</f>
        <v/>
      </c>
      <c r="J135" s="38" t="str">
        <f>IF(AND(B135&lt;&gt;"",'Schritt 2b Stromverbr. Kat. 1-4'!M140&lt;&gt;""),(1/SUM('Schritt 2b Stromverbr. Kat. 1-4'!$M$10:$M$504))*VLOOKUP(B135,'Schritt 2b Stromverbr. Kat. 1-4'!$B$10:$M$504,12,FALSE),"")</f>
        <v/>
      </c>
      <c r="K135" s="133" t="str">
        <f>IFERROR(IF(B135&lt;&gt;"",VLOOKUP(B135,'Schritt 2b Stromverbr. Kat. 1-4'!$B$10:$N$504,13,FALSE),""),"")</f>
        <v/>
      </c>
      <c r="L135" s="39" t="str">
        <f>IFERROR(IF(B135&lt;&gt;"",VLOOKUP(B135,'Schritt 2b Stromverbr. Kat. 1-4'!$B$10:$O$504,14,FALSE),""),"")</f>
        <v/>
      </c>
      <c r="M135" s="147"/>
      <c r="N135" s="61"/>
      <c r="O135" s="64"/>
      <c r="P135" s="113" t="str">
        <f t="shared" si="4"/>
        <v/>
      </c>
      <c r="Q135" s="151" t="str">
        <f t="shared" si="5"/>
        <v/>
      </c>
      <c r="R135" s="133" t="str">
        <f>IF(P135="","",((P135*1000)/IF(AND('Schritt 2a Wärmeverbr. Kat. 1-4'!D140&lt;&gt;"Bad - Freibad &lt; 1000 m2 Beckenfläche",'Schritt 2a Wärmeverbr. Kat. 1-4'!D140&lt;&gt;"Bad - Freibad 1000-2000 m2 Beckenfläche",'Schritt 2a Wärmeverbr. Kat. 1-4'!D140&lt;&gt;"Bad - Freibad &gt;2000 m2 Beckenfläche"),'Schritt 2a Wärmeverbr. Kat. 1-4'!F140,'Schritt 2a Wärmeverbr. Kat. 1-4'!G140)))</f>
        <v/>
      </c>
      <c r="S135" s="140" t="str">
        <f>IFERROR(IF(OR(R135="",'Schritt 2a Wärmeverbr. Kat. 1-4'!D140=""),"",R135/VLOOKUP('Schritt 2a Wärmeverbr. Kat. 1-4'!D140,Gebäudekat.!$C$6:$J$72,7,FALSE)-1),"k.A")</f>
        <v/>
      </c>
      <c r="T135" s="400" t="s">
        <v>138</v>
      </c>
      <c r="U135" t="str">
        <f>IFERROR(VLOOKUP(C135,Gebäudekat.!$C$6:$G$72,5,FALSE),"")</f>
        <v/>
      </c>
    </row>
    <row r="136" spans="1:21" x14ac:dyDescent="0.25">
      <c r="A136" s="23" t="str">
        <f>IF(B136="","",INDEX('Schritt 2a Wärmeverbr. Kat. 1-4'!$A141:$C$504,MATCH(B136,'Schritt 2a Wärmeverbr. Kat. 1-4'!$C141:$C$504,0),1))</f>
        <v/>
      </c>
      <c r="B136" s="40" t="str">
        <f>IF(AND('Schritt 2a Wärmeverbr. Kat. 1-4'!C141&lt;&gt;"",OR('Schritt 2a Wärmeverbr. Kat. 1-4'!R141=1,'Schritt 2a Wärmeverbr. Kat. 1-4'!R141=2,'Schritt 2a Wärmeverbr. Kat. 1-4'!R141&lt;&gt;4)),'Schritt 2a Wärmeverbr. Kat. 1-4'!C141,"")</f>
        <v/>
      </c>
      <c r="C136" s="24" t="str">
        <f>IF(B136="","",VLOOKUP(B136,'Schritt 2a Wärmeverbr. Kat. 1-4'!$C$10:$D$504,2,FALSE))</f>
        <v/>
      </c>
      <c r="D136" s="13" t="str">
        <f>IF(AND(B136&lt;&gt;"",'Schritt 2a Wärmeverbr. Kat. 1-4'!H141&lt;&gt;""),VLOOKUP('Schritt 4 - Priorisierung'!B136,'Schritt 2a Wärmeverbr. Kat. 1-4'!$C$10:$H$504,6,FALSE),"")</f>
        <v/>
      </c>
      <c r="E136" s="114" t="str">
        <f>IF(AND(B136&lt;&gt;"",'Schritt 2a Wärmeverbr. Kat. 1-4'!N141&lt;&gt;""),VLOOKUP('Schritt 4 - Priorisierung'!B136,'Schritt 2a Wärmeverbr. Kat. 1-4'!$C$10:$N$504,12,FALSE),"")</f>
        <v/>
      </c>
      <c r="F136" s="38" t="str">
        <f>IF(AND(B136&lt;&gt;"",'Schritt 2a Wärmeverbr. Kat. 1-4'!O141&lt;&gt;""),VLOOKUP(B136,'Schritt 2a Wärmeverbr. Kat. 1-4'!C141:O635,13,FALSE),"")</f>
        <v/>
      </c>
      <c r="G136" s="134" t="str">
        <f>IF(AND(B136&lt;&gt;"",'Schritt 2a Wärmeverbr. Kat. 1-4'!P141&lt;&gt;""),VLOOKUP(B136,'Schritt 2a Wärmeverbr. Kat. 1-4'!$C$10:$P$504,14,FALSE),"")</f>
        <v/>
      </c>
      <c r="H136" s="39" t="str">
        <f>IF(AND(B136&lt;&gt;"",'Schritt 2a Wärmeverbr. Kat. 1-4'!Q141&lt;&gt;""),VLOOKUP(B136,'Schritt 2a Wärmeverbr. Kat. 1-4'!$C$10:$Q$504,15,FALSE),"")</f>
        <v/>
      </c>
      <c r="I136" s="142" t="str">
        <f>IF(AND(B136&lt;&gt;"",'Schritt 2b Stromverbr. Kat. 1-4'!M141&lt;&gt;""),VLOOKUP(B136,'Schritt 2b Stromverbr. Kat. 1-4'!$B$10:$M$504,12,FALSE),"")</f>
        <v/>
      </c>
      <c r="J136" s="38" t="str">
        <f>IF(AND(B136&lt;&gt;"",'Schritt 2b Stromverbr. Kat. 1-4'!M141&lt;&gt;""),(1/SUM('Schritt 2b Stromverbr. Kat. 1-4'!$M$10:$M$504))*VLOOKUP(B136,'Schritt 2b Stromverbr. Kat. 1-4'!$B$10:$M$504,12,FALSE),"")</f>
        <v/>
      </c>
      <c r="K136" s="133" t="str">
        <f>IFERROR(IF(B136&lt;&gt;"",VLOOKUP(B136,'Schritt 2b Stromverbr. Kat. 1-4'!$B$10:$N$504,13,FALSE),""),"")</f>
        <v/>
      </c>
      <c r="L136" s="39" t="str">
        <f>IFERROR(IF(B136&lt;&gt;"",VLOOKUP(B136,'Schritt 2b Stromverbr. Kat. 1-4'!$B$10:$O$504,14,FALSE),""),"")</f>
        <v/>
      </c>
      <c r="M136" s="147"/>
      <c r="N136" s="61"/>
      <c r="O136" s="64"/>
      <c r="P136" s="113" t="str">
        <f t="shared" si="4"/>
        <v/>
      </c>
      <c r="Q136" s="151" t="str">
        <f t="shared" si="5"/>
        <v/>
      </c>
      <c r="R136" s="133" t="str">
        <f>IF(P136="","",((P136*1000)/IF(AND('Schritt 2a Wärmeverbr. Kat. 1-4'!D141&lt;&gt;"Bad - Freibad &lt; 1000 m2 Beckenfläche",'Schritt 2a Wärmeverbr. Kat. 1-4'!D141&lt;&gt;"Bad - Freibad 1000-2000 m2 Beckenfläche",'Schritt 2a Wärmeverbr. Kat. 1-4'!D141&lt;&gt;"Bad - Freibad &gt;2000 m2 Beckenfläche"),'Schritt 2a Wärmeverbr. Kat. 1-4'!F141,'Schritt 2a Wärmeverbr. Kat. 1-4'!G141)))</f>
        <v/>
      </c>
      <c r="S136" s="140" t="str">
        <f>IFERROR(IF(OR(R136="",'Schritt 2a Wärmeverbr. Kat. 1-4'!D141=""),"",R136/VLOOKUP('Schritt 2a Wärmeverbr. Kat. 1-4'!D141,Gebäudekat.!$C$6:$J$72,7,FALSE)-1),"k.A")</f>
        <v/>
      </c>
      <c r="T136" s="400" t="s">
        <v>138</v>
      </c>
      <c r="U136" t="str">
        <f>IFERROR(VLOOKUP(C136,Gebäudekat.!$C$6:$G$72,5,FALSE),"")</f>
        <v/>
      </c>
    </row>
    <row r="137" spans="1:21" x14ac:dyDescent="0.25">
      <c r="A137" s="23" t="str">
        <f>IF(B137="","",INDEX('Schritt 2a Wärmeverbr. Kat. 1-4'!$A142:$C$504,MATCH(B137,'Schritt 2a Wärmeverbr. Kat. 1-4'!$C142:$C$504,0),1))</f>
        <v/>
      </c>
      <c r="B137" s="40" t="str">
        <f>IF(AND('Schritt 2a Wärmeverbr. Kat. 1-4'!C142&lt;&gt;"",OR('Schritt 2a Wärmeverbr. Kat. 1-4'!R142=1,'Schritt 2a Wärmeverbr. Kat. 1-4'!R142=2,'Schritt 2a Wärmeverbr. Kat. 1-4'!R142&lt;&gt;4)),'Schritt 2a Wärmeverbr. Kat. 1-4'!C142,"")</f>
        <v/>
      </c>
      <c r="C137" s="24" t="str">
        <f>IF(B137="","",VLOOKUP(B137,'Schritt 2a Wärmeverbr. Kat. 1-4'!$C$10:$D$504,2,FALSE))</f>
        <v/>
      </c>
      <c r="D137" s="13" t="str">
        <f>IF(AND(B137&lt;&gt;"",'Schritt 2a Wärmeverbr. Kat. 1-4'!H142&lt;&gt;""),VLOOKUP('Schritt 4 - Priorisierung'!B137,'Schritt 2a Wärmeverbr. Kat. 1-4'!$C$10:$H$504,6,FALSE),"")</f>
        <v/>
      </c>
      <c r="E137" s="114" t="str">
        <f>IF(AND(B137&lt;&gt;"",'Schritt 2a Wärmeverbr. Kat. 1-4'!N142&lt;&gt;""),VLOOKUP('Schritt 4 - Priorisierung'!B137,'Schritt 2a Wärmeverbr. Kat. 1-4'!$C$10:$N$504,12,FALSE),"")</f>
        <v/>
      </c>
      <c r="F137" s="38" t="str">
        <f>IF(AND(B137&lt;&gt;"",'Schritt 2a Wärmeverbr. Kat. 1-4'!O142&lt;&gt;""),VLOOKUP(B137,'Schritt 2a Wärmeverbr. Kat. 1-4'!C142:O636,13,FALSE),"")</f>
        <v/>
      </c>
      <c r="G137" s="134" t="str">
        <f>IF(AND(B137&lt;&gt;"",'Schritt 2a Wärmeverbr. Kat. 1-4'!P142&lt;&gt;""),VLOOKUP(B137,'Schritt 2a Wärmeverbr. Kat. 1-4'!$C$10:$P$504,14,FALSE),"")</f>
        <v/>
      </c>
      <c r="H137" s="39" t="str">
        <f>IF(AND(B137&lt;&gt;"",'Schritt 2a Wärmeverbr. Kat. 1-4'!Q142&lt;&gt;""),VLOOKUP(B137,'Schritt 2a Wärmeverbr. Kat. 1-4'!$C$10:$Q$504,15,FALSE),"")</f>
        <v/>
      </c>
      <c r="I137" s="142" t="str">
        <f>IF(AND(B137&lt;&gt;"",'Schritt 2b Stromverbr. Kat. 1-4'!M142&lt;&gt;""),VLOOKUP(B137,'Schritt 2b Stromverbr. Kat. 1-4'!$B$10:$M$504,12,FALSE),"")</f>
        <v/>
      </c>
      <c r="J137" s="38" t="str">
        <f>IF(AND(B137&lt;&gt;"",'Schritt 2b Stromverbr. Kat. 1-4'!M142&lt;&gt;""),(1/SUM('Schritt 2b Stromverbr. Kat. 1-4'!$M$10:$M$504))*VLOOKUP(B137,'Schritt 2b Stromverbr. Kat. 1-4'!$B$10:$M$504,12,FALSE),"")</f>
        <v/>
      </c>
      <c r="K137" s="133" t="str">
        <f>IFERROR(IF(B137&lt;&gt;"",VLOOKUP(B137,'Schritt 2b Stromverbr. Kat. 1-4'!$B$10:$N$504,13,FALSE),""),"")</f>
        <v/>
      </c>
      <c r="L137" s="39" t="str">
        <f>IFERROR(IF(B137&lt;&gt;"",VLOOKUP(B137,'Schritt 2b Stromverbr. Kat. 1-4'!$B$10:$O$504,14,FALSE),""),"")</f>
        <v/>
      </c>
      <c r="M137" s="147"/>
      <c r="N137" s="61"/>
      <c r="O137" s="64"/>
      <c r="P137" s="113" t="str">
        <f t="shared" si="4"/>
        <v/>
      </c>
      <c r="Q137" s="151" t="str">
        <f t="shared" si="5"/>
        <v/>
      </c>
      <c r="R137" s="133" t="str">
        <f>IF(P137="","",((P137*1000)/IF(AND('Schritt 2a Wärmeverbr. Kat. 1-4'!D142&lt;&gt;"Bad - Freibad &lt; 1000 m2 Beckenfläche",'Schritt 2a Wärmeverbr. Kat. 1-4'!D142&lt;&gt;"Bad - Freibad 1000-2000 m2 Beckenfläche",'Schritt 2a Wärmeverbr. Kat. 1-4'!D142&lt;&gt;"Bad - Freibad &gt;2000 m2 Beckenfläche"),'Schritt 2a Wärmeverbr. Kat. 1-4'!F142,'Schritt 2a Wärmeverbr. Kat. 1-4'!G142)))</f>
        <v/>
      </c>
      <c r="S137" s="140" t="str">
        <f>IFERROR(IF(OR(R137="",'Schritt 2a Wärmeverbr. Kat. 1-4'!D142=""),"",R137/VLOOKUP('Schritt 2a Wärmeverbr. Kat. 1-4'!D142,Gebäudekat.!$C$6:$J$72,7,FALSE)-1),"k.A")</f>
        <v/>
      </c>
      <c r="T137" s="400" t="s">
        <v>138</v>
      </c>
      <c r="U137" t="str">
        <f>IFERROR(VLOOKUP(C137,Gebäudekat.!$C$6:$G$72,5,FALSE),"")</f>
        <v/>
      </c>
    </row>
    <row r="138" spans="1:21" x14ac:dyDescent="0.25">
      <c r="A138" s="23" t="str">
        <f>IF(B138="","",INDEX('Schritt 2a Wärmeverbr. Kat. 1-4'!$A143:$C$504,MATCH(B138,'Schritt 2a Wärmeverbr. Kat. 1-4'!$C143:$C$504,0),1))</f>
        <v/>
      </c>
      <c r="B138" s="40" t="str">
        <f>IF(AND('Schritt 2a Wärmeverbr. Kat. 1-4'!C143&lt;&gt;"",OR('Schritt 2a Wärmeverbr. Kat. 1-4'!R143=1,'Schritt 2a Wärmeverbr. Kat. 1-4'!R143=2,'Schritt 2a Wärmeverbr. Kat. 1-4'!R143&lt;&gt;4)),'Schritt 2a Wärmeverbr. Kat. 1-4'!C143,"")</f>
        <v/>
      </c>
      <c r="C138" s="24" t="str">
        <f>IF(B138="","",VLOOKUP(B138,'Schritt 2a Wärmeverbr. Kat. 1-4'!$C$10:$D$504,2,FALSE))</f>
        <v/>
      </c>
      <c r="D138" s="13" t="str">
        <f>IF(AND(B138&lt;&gt;"",'Schritt 2a Wärmeverbr. Kat. 1-4'!H143&lt;&gt;""),VLOOKUP('Schritt 4 - Priorisierung'!B138,'Schritt 2a Wärmeverbr. Kat. 1-4'!$C$10:$H$504,6,FALSE),"")</f>
        <v/>
      </c>
      <c r="E138" s="114" t="str">
        <f>IF(AND(B138&lt;&gt;"",'Schritt 2a Wärmeverbr. Kat. 1-4'!N143&lt;&gt;""),VLOOKUP('Schritt 4 - Priorisierung'!B138,'Schritt 2a Wärmeverbr. Kat. 1-4'!$C$10:$N$504,12,FALSE),"")</f>
        <v/>
      </c>
      <c r="F138" s="38" t="str">
        <f>IF(AND(B138&lt;&gt;"",'Schritt 2a Wärmeverbr. Kat. 1-4'!O143&lt;&gt;""),VLOOKUP(B138,'Schritt 2a Wärmeverbr. Kat. 1-4'!C143:O637,13,FALSE),"")</f>
        <v/>
      </c>
      <c r="G138" s="134" t="str">
        <f>IF(AND(B138&lt;&gt;"",'Schritt 2a Wärmeverbr. Kat. 1-4'!P143&lt;&gt;""),VLOOKUP(B138,'Schritt 2a Wärmeverbr. Kat. 1-4'!$C$10:$P$504,14,FALSE),"")</f>
        <v/>
      </c>
      <c r="H138" s="39" t="str">
        <f>IF(AND(B138&lt;&gt;"",'Schritt 2a Wärmeverbr. Kat. 1-4'!Q143&lt;&gt;""),VLOOKUP(B138,'Schritt 2a Wärmeverbr. Kat. 1-4'!$C$10:$Q$504,15,FALSE),"")</f>
        <v/>
      </c>
      <c r="I138" s="142" t="str">
        <f>IF(AND(B138&lt;&gt;"",'Schritt 2b Stromverbr. Kat. 1-4'!M143&lt;&gt;""),VLOOKUP(B138,'Schritt 2b Stromverbr. Kat. 1-4'!$B$10:$M$504,12,FALSE),"")</f>
        <v/>
      </c>
      <c r="J138" s="38" t="str">
        <f>IF(AND(B138&lt;&gt;"",'Schritt 2b Stromverbr. Kat. 1-4'!M143&lt;&gt;""),(1/SUM('Schritt 2b Stromverbr. Kat. 1-4'!$M$10:$M$504))*VLOOKUP(B138,'Schritt 2b Stromverbr. Kat. 1-4'!$B$10:$M$504,12,FALSE),"")</f>
        <v/>
      </c>
      <c r="K138" s="133" t="str">
        <f>IFERROR(IF(B138&lt;&gt;"",VLOOKUP(B138,'Schritt 2b Stromverbr. Kat. 1-4'!$B$10:$N$504,13,FALSE),""),"")</f>
        <v/>
      </c>
      <c r="L138" s="39" t="str">
        <f>IFERROR(IF(B138&lt;&gt;"",VLOOKUP(B138,'Schritt 2b Stromverbr. Kat. 1-4'!$B$10:$O$504,14,FALSE),""),"")</f>
        <v/>
      </c>
      <c r="M138" s="147"/>
      <c r="N138" s="61"/>
      <c r="O138" s="64"/>
      <c r="P138" s="113" t="str">
        <f t="shared" si="4"/>
        <v/>
      </c>
      <c r="Q138" s="151" t="str">
        <f t="shared" si="5"/>
        <v/>
      </c>
      <c r="R138" s="133" t="str">
        <f>IF(P138="","",((P138*1000)/IF(AND('Schritt 2a Wärmeverbr. Kat. 1-4'!D143&lt;&gt;"Bad - Freibad &lt; 1000 m2 Beckenfläche",'Schritt 2a Wärmeverbr. Kat. 1-4'!D143&lt;&gt;"Bad - Freibad 1000-2000 m2 Beckenfläche",'Schritt 2a Wärmeverbr. Kat. 1-4'!D143&lt;&gt;"Bad - Freibad &gt;2000 m2 Beckenfläche"),'Schritt 2a Wärmeverbr. Kat. 1-4'!F143,'Schritt 2a Wärmeverbr. Kat. 1-4'!G143)))</f>
        <v/>
      </c>
      <c r="S138" s="140" t="str">
        <f>IFERROR(IF(OR(R138="",'Schritt 2a Wärmeverbr. Kat. 1-4'!D143=""),"",R138/VLOOKUP('Schritt 2a Wärmeverbr. Kat. 1-4'!D143,Gebäudekat.!$C$6:$J$72,7,FALSE)-1),"k.A")</f>
        <v/>
      </c>
      <c r="T138" s="400" t="s">
        <v>138</v>
      </c>
      <c r="U138" t="str">
        <f>IFERROR(VLOOKUP(C138,Gebäudekat.!$C$6:$G$72,5,FALSE),"")</f>
        <v/>
      </c>
    </row>
    <row r="139" spans="1:21" x14ac:dyDescent="0.25">
      <c r="A139" s="23" t="str">
        <f>IF(B139="","",INDEX('Schritt 2a Wärmeverbr. Kat. 1-4'!$A144:$C$504,MATCH(B139,'Schritt 2a Wärmeverbr. Kat. 1-4'!$C144:$C$504,0),1))</f>
        <v/>
      </c>
      <c r="B139" s="40" t="str">
        <f>IF(AND('Schritt 2a Wärmeverbr. Kat. 1-4'!C144&lt;&gt;"",OR('Schritt 2a Wärmeverbr. Kat. 1-4'!R144=1,'Schritt 2a Wärmeverbr. Kat. 1-4'!R144=2,'Schritt 2a Wärmeverbr. Kat. 1-4'!R144&lt;&gt;4)),'Schritt 2a Wärmeverbr. Kat. 1-4'!C144,"")</f>
        <v/>
      </c>
      <c r="C139" s="24" t="str">
        <f>IF(B139="","",VLOOKUP(B139,'Schritt 2a Wärmeverbr. Kat. 1-4'!$C$10:$D$504,2,FALSE))</f>
        <v/>
      </c>
      <c r="D139" s="13" t="str">
        <f>IF(AND(B139&lt;&gt;"",'Schritt 2a Wärmeverbr. Kat. 1-4'!H144&lt;&gt;""),VLOOKUP('Schritt 4 - Priorisierung'!B139,'Schritt 2a Wärmeverbr. Kat. 1-4'!$C$10:$H$504,6,FALSE),"")</f>
        <v/>
      </c>
      <c r="E139" s="114" t="str">
        <f>IF(AND(B139&lt;&gt;"",'Schritt 2a Wärmeverbr. Kat. 1-4'!N144&lt;&gt;""),VLOOKUP('Schritt 4 - Priorisierung'!B139,'Schritt 2a Wärmeverbr. Kat. 1-4'!$C$10:$N$504,12,FALSE),"")</f>
        <v/>
      </c>
      <c r="F139" s="38" t="str">
        <f>IF(AND(B139&lt;&gt;"",'Schritt 2a Wärmeverbr. Kat. 1-4'!O144&lt;&gt;""),VLOOKUP(B139,'Schritt 2a Wärmeverbr. Kat. 1-4'!C144:O638,13,FALSE),"")</f>
        <v/>
      </c>
      <c r="G139" s="134" t="str">
        <f>IF(AND(B139&lt;&gt;"",'Schritt 2a Wärmeverbr. Kat. 1-4'!P144&lt;&gt;""),VLOOKUP(B139,'Schritt 2a Wärmeverbr. Kat. 1-4'!$C$10:$P$504,14,FALSE),"")</f>
        <v/>
      </c>
      <c r="H139" s="39" t="str">
        <f>IF(AND(B139&lt;&gt;"",'Schritt 2a Wärmeverbr. Kat. 1-4'!Q144&lt;&gt;""),VLOOKUP(B139,'Schritt 2a Wärmeverbr. Kat. 1-4'!$C$10:$Q$504,15,FALSE),"")</f>
        <v/>
      </c>
      <c r="I139" s="142" t="str">
        <f>IF(AND(B139&lt;&gt;"",'Schritt 2b Stromverbr. Kat. 1-4'!M144&lt;&gt;""),VLOOKUP(B139,'Schritt 2b Stromverbr. Kat. 1-4'!$B$10:$M$504,12,FALSE),"")</f>
        <v/>
      </c>
      <c r="J139" s="38" t="str">
        <f>IF(AND(B139&lt;&gt;"",'Schritt 2b Stromverbr. Kat. 1-4'!M144&lt;&gt;""),(1/SUM('Schritt 2b Stromverbr. Kat. 1-4'!$M$10:$M$504))*VLOOKUP(B139,'Schritt 2b Stromverbr. Kat. 1-4'!$B$10:$M$504,12,FALSE),"")</f>
        <v/>
      </c>
      <c r="K139" s="133" t="str">
        <f>IFERROR(IF(B139&lt;&gt;"",VLOOKUP(B139,'Schritt 2b Stromverbr. Kat. 1-4'!$B$10:$N$504,13,FALSE),""),"")</f>
        <v/>
      </c>
      <c r="L139" s="39" t="str">
        <f>IFERROR(IF(B139&lt;&gt;"",VLOOKUP(B139,'Schritt 2b Stromverbr. Kat. 1-4'!$B$10:$O$504,14,FALSE),""),"")</f>
        <v/>
      </c>
      <c r="M139" s="147"/>
      <c r="N139" s="61"/>
      <c r="O139" s="64"/>
      <c r="P139" s="113" t="str">
        <f t="shared" si="4"/>
        <v/>
      </c>
      <c r="Q139" s="151" t="str">
        <f t="shared" si="5"/>
        <v/>
      </c>
      <c r="R139" s="133" t="str">
        <f>IF(P139="","",((P139*1000)/IF(AND('Schritt 2a Wärmeverbr. Kat. 1-4'!D144&lt;&gt;"Bad - Freibad &lt; 1000 m2 Beckenfläche",'Schritt 2a Wärmeverbr. Kat. 1-4'!D144&lt;&gt;"Bad - Freibad 1000-2000 m2 Beckenfläche",'Schritt 2a Wärmeverbr. Kat. 1-4'!D144&lt;&gt;"Bad - Freibad &gt;2000 m2 Beckenfläche"),'Schritt 2a Wärmeverbr. Kat. 1-4'!F144,'Schritt 2a Wärmeverbr. Kat. 1-4'!G144)))</f>
        <v/>
      </c>
      <c r="S139" s="140" t="str">
        <f>IFERROR(IF(OR(R139="",'Schritt 2a Wärmeverbr. Kat. 1-4'!D144=""),"",R139/VLOOKUP('Schritt 2a Wärmeverbr. Kat. 1-4'!D144,Gebäudekat.!$C$6:$J$72,7,FALSE)-1),"k.A")</f>
        <v/>
      </c>
      <c r="T139" s="400" t="s">
        <v>138</v>
      </c>
      <c r="U139" t="str">
        <f>IFERROR(VLOOKUP(C139,Gebäudekat.!$C$6:$G$72,5,FALSE),"")</f>
        <v/>
      </c>
    </row>
    <row r="140" spans="1:21" x14ac:dyDescent="0.25">
      <c r="A140" s="23" t="str">
        <f>IF(B140="","",INDEX('Schritt 2a Wärmeverbr. Kat. 1-4'!$A145:$C$504,MATCH(B140,'Schritt 2a Wärmeverbr. Kat. 1-4'!$C145:$C$504,0),1))</f>
        <v/>
      </c>
      <c r="B140" s="40" t="str">
        <f>IF(AND('Schritt 2a Wärmeverbr. Kat. 1-4'!C145&lt;&gt;"",OR('Schritt 2a Wärmeverbr. Kat. 1-4'!R145=1,'Schritt 2a Wärmeverbr. Kat. 1-4'!R145=2,'Schritt 2a Wärmeverbr. Kat. 1-4'!R145&lt;&gt;4)),'Schritt 2a Wärmeverbr. Kat. 1-4'!C145,"")</f>
        <v/>
      </c>
      <c r="C140" s="24" t="str">
        <f>IF(B140="","",VLOOKUP(B140,'Schritt 2a Wärmeverbr. Kat. 1-4'!$C$10:$D$504,2,FALSE))</f>
        <v/>
      </c>
      <c r="D140" s="13" t="str">
        <f>IF(AND(B140&lt;&gt;"",'Schritt 2a Wärmeverbr. Kat. 1-4'!H145&lt;&gt;""),VLOOKUP('Schritt 4 - Priorisierung'!B140,'Schritt 2a Wärmeverbr. Kat. 1-4'!$C$10:$H$504,6,FALSE),"")</f>
        <v/>
      </c>
      <c r="E140" s="114" t="str">
        <f>IF(AND(B140&lt;&gt;"",'Schritt 2a Wärmeverbr. Kat. 1-4'!N145&lt;&gt;""),VLOOKUP('Schritt 4 - Priorisierung'!B140,'Schritt 2a Wärmeverbr. Kat. 1-4'!$C$10:$N$504,12,FALSE),"")</f>
        <v/>
      </c>
      <c r="F140" s="38" t="str">
        <f>IF(AND(B140&lt;&gt;"",'Schritt 2a Wärmeverbr. Kat. 1-4'!O145&lt;&gt;""),VLOOKUP(B140,'Schritt 2a Wärmeverbr. Kat. 1-4'!C145:O639,13,FALSE),"")</f>
        <v/>
      </c>
      <c r="G140" s="134" t="str">
        <f>IF(AND(B140&lt;&gt;"",'Schritt 2a Wärmeverbr. Kat. 1-4'!P145&lt;&gt;""),VLOOKUP(B140,'Schritt 2a Wärmeverbr. Kat. 1-4'!$C$10:$P$504,14,FALSE),"")</f>
        <v/>
      </c>
      <c r="H140" s="39" t="str">
        <f>IF(AND(B140&lt;&gt;"",'Schritt 2a Wärmeverbr. Kat. 1-4'!Q145&lt;&gt;""),VLOOKUP(B140,'Schritt 2a Wärmeverbr. Kat. 1-4'!$C$10:$Q$504,15,FALSE),"")</f>
        <v/>
      </c>
      <c r="I140" s="142" t="str">
        <f>IF(AND(B140&lt;&gt;"",'Schritt 2b Stromverbr. Kat. 1-4'!M145&lt;&gt;""),VLOOKUP(B140,'Schritt 2b Stromverbr. Kat. 1-4'!$B$10:$M$504,12,FALSE),"")</f>
        <v/>
      </c>
      <c r="J140" s="38" t="str">
        <f>IF(AND(B140&lt;&gt;"",'Schritt 2b Stromverbr. Kat. 1-4'!M145&lt;&gt;""),(1/SUM('Schritt 2b Stromverbr. Kat. 1-4'!$M$10:$M$504))*VLOOKUP(B140,'Schritt 2b Stromverbr. Kat. 1-4'!$B$10:$M$504,12,FALSE),"")</f>
        <v/>
      </c>
      <c r="K140" s="133" t="str">
        <f>IFERROR(IF(B140&lt;&gt;"",VLOOKUP(B140,'Schritt 2b Stromverbr. Kat. 1-4'!$B$10:$N$504,13,FALSE),""),"")</f>
        <v/>
      </c>
      <c r="L140" s="39" t="str">
        <f>IFERROR(IF(B140&lt;&gt;"",VLOOKUP(B140,'Schritt 2b Stromverbr. Kat. 1-4'!$B$10:$O$504,14,FALSE),""),"")</f>
        <v/>
      </c>
      <c r="M140" s="147"/>
      <c r="N140" s="61"/>
      <c r="O140" s="64"/>
      <c r="P140" s="113" t="str">
        <f t="shared" si="4"/>
        <v/>
      </c>
      <c r="Q140" s="151" t="str">
        <f t="shared" si="5"/>
        <v/>
      </c>
      <c r="R140" s="133" t="str">
        <f>IF(P140="","",((P140*1000)/IF(AND('Schritt 2a Wärmeverbr. Kat. 1-4'!D145&lt;&gt;"Bad - Freibad &lt; 1000 m2 Beckenfläche",'Schritt 2a Wärmeverbr. Kat. 1-4'!D145&lt;&gt;"Bad - Freibad 1000-2000 m2 Beckenfläche",'Schritt 2a Wärmeverbr. Kat. 1-4'!D145&lt;&gt;"Bad - Freibad &gt;2000 m2 Beckenfläche"),'Schritt 2a Wärmeverbr. Kat. 1-4'!F145,'Schritt 2a Wärmeverbr. Kat. 1-4'!G145)))</f>
        <v/>
      </c>
      <c r="S140" s="140" t="str">
        <f>IFERROR(IF(OR(R140="",'Schritt 2a Wärmeverbr. Kat. 1-4'!D145=""),"",R140/VLOOKUP('Schritt 2a Wärmeverbr. Kat. 1-4'!D145,Gebäudekat.!$C$6:$J$72,7,FALSE)-1),"k.A")</f>
        <v/>
      </c>
      <c r="T140" s="400" t="s">
        <v>138</v>
      </c>
      <c r="U140" t="str">
        <f>IFERROR(VLOOKUP(C140,Gebäudekat.!$C$6:$G$72,5,FALSE),"")</f>
        <v/>
      </c>
    </row>
    <row r="141" spans="1:21" x14ac:dyDescent="0.25">
      <c r="A141" s="23" t="str">
        <f>IF(B141="","",INDEX('Schritt 2a Wärmeverbr. Kat. 1-4'!$A146:$C$504,MATCH(B141,'Schritt 2a Wärmeverbr. Kat. 1-4'!$C146:$C$504,0),1))</f>
        <v/>
      </c>
      <c r="B141" s="40" t="str">
        <f>IF(AND('Schritt 2a Wärmeverbr. Kat. 1-4'!C146&lt;&gt;"",OR('Schritt 2a Wärmeverbr. Kat. 1-4'!R146=1,'Schritt 2a Wärmeverbr. Kat. 1-4'!R146=2,'Schritt 2a Wärmeverbr. Kat. 1-4'!R146&lt;&gt;4)),'Schritt 2a Wärmeverbr. Kat. 1-4'!C146,"")</f>
        <v/>
      </c>
      <c r="C141" s="24" t="str">
        <f>IF(B141="","",VLOOKUP(B141,'Schritt 2a Wärmeverbr. Kat. 1-4'!$C$10:$D$504,2,FALSE))</f>
        <v/>
      </c>
      <c r="D141" s="13" t="str">
        <f>IF(AND(B141&lt;&gt;"",'Schritt 2a Wärmeverbr. Kat. 1-4'!H146&lt;&gt;""),VLOOKUP('Schritt 4 - Priorisierung'!B141,'Schritt 2a Wärmeverbr. Kat. 1-4'!$C$10:$H$504,6,FALSE),"")</f>
        <v/>
      </c>
      <c r="E141" s="114" t="str">
        <f>IF(AND(B141&lt;&gt;"",'Schritt 2a Wärmeverbr. Kat. 1-4'!N146&lt;&gt;""),VLOOKUP('Schritt 4 - Priorisierung'!B141,'Schritt 2a Wärmeverbr. Kat. 1-4'!$C$10:$N$504,12,FALSE),"")</f>
        <v/>
      </c>
      <c r="F141" s="38" t="str">
        <f>IF(AND(B141&lt;&gt;"",'Schritt 2a Wärmeverbr. Kat. 1-4'!O146&lt;&gt;""),VLOOKUP(B141,'Schritt 2a Wärmeverbr. Kat. 1-4'!C146:O640,13,FALSE),"")</f>
        <v/>
      </c>
      <c r="G141" s="134" t="str">
        <f>IF(AND(B141&lt;&gt;"",'Schritt 2a Wärmeverbr. Kat. 1-4'!P146&lt;&gt;""),VLOOKUP(B141,'Schritt 2a Wärmeverbr. Kat. 1-4'!$C$10:$P$504,14,FALSE),"")</f>
        <v/>
      </c>
      <c r="H141" s="39" t="str">
        <f>IF(AND(B141&lt;&gt;"",'Schritt 2a Wärmeverbr. Kat. 1-4'!Q146&lt;&gt;""),VLOOKUP(B141,'Schritt 2a Wärmeverbr. Kat. 1-4'!$C$10:$Q$504,15,FALSE),"")</f>
        <v/>
      </c>
      <c r="I141" s="142" t="str">
        <f>IF(AND(B141&lt;&gt;"",'Schritt 2b Stromverbr. Kat. 1-4'!M146&lt;&gt;""),VLOOKUP(B141,'Schritt 2b Stromverbr. Kat. 1-4'!$B$10:$M$504,12,FALSE),"")</f>
        <v/>
      </c>
      <c r="J141" s="38" t="str">
        <f>IF(AND(B141&lt;&gt;"",'Schritt 2b Stromverbr. Kat. 1-4'!M146&lt;&gt;""),(1/SUM('Schritt 2b Stromverbr. Kat. 1-4'!$M$10:$M$504))*VLOOKUP(B141,'Schritt 2b Stromverbr. Kat. 1-4'!$B$10:$M$504,12,FALSE),"")</f>
        <v/>
      </c>
      <c r="K141" s="133" t="str">
        <f>IFERROR(IF(B141&lt;&gt;"",VLOOKUP(B141,'Schritt 2b Stromverbr. Kat. 1-4'!$B$10:$N$504,13,FALSE),""),"")</f>
        <v/>
      </c>
      <c r="L141" s="39" t="str">
        <f>IFERROR(IF(B141&lt;&gt;"",VLOOKUP(B141,'Schritt 2b Stromverbr. Kat. 1-4'!$B$10:$O$504,14,FALSE),""),"")</f>
        <v/>
      </c>
      <c r="M141" s="147"/>
      <c r="N141" s="61"/>
      <c r="O141" s="64"/>
      <c r="P141" s="113" t="str">
        <f t="shared" si="4"/>
        <v/>
      </c>
      <c r="Q141" s="151" t="str">
        <f t="shared" si="5"/>
        <v/>
      </c>
      <c r="R141" s="133" t="str">
        <f>IF(P141="","",((P141*1000)/IF(AND('Schritt 2a Wärmeverbr. Kat. 1-4'!D146&lt;&gt;"Bad - Freibad &lt; 1000 m2 Beckenfläche",'Schritt 2a Wärmeverbr. Kat. 1-4'!D146&lt;&gt;"Bad - Freibad 1000-2000 m2 Beckenfläche",'Schritt 2a Wärmeverbr. Kat. 1-4'!D146&lt;&gt;"Bad - Freibad &gt;2000 m2 Beckenfläche"),'Schritt 2a Wärmeverbr. Kat. 1-4'!F146,'Schritt 2a Wärmeverbr. Kat. 1-4'!G146)))</f>
        <v/>
      </c>
      <c r="S141" s="140" t="str">
        <f>IFERROR(IF(OR(R141="",'Schritt 2a Wärmeverbr. Kat. 1-4'!D146=""),"",R141/VLOOKUP('Schritt 2a Wärmeverbr. Kat. 1-4'!D146,Gebäudekat.!$C$6:$J$72,7,FALSE)-1),"k.A")</f>
        <v/>
      </c>
      <c r="T141" s="400" t="s">
        <v>138</v>
      </c>
      <c r="U141" t="str">
        <f>IFERROR(VLOOKUP(C141,Gebäudekat.!$C$6:$G$72,5,FALSE),"")</f>
        <v/>
      </c>
    </row>
    <row r="142" spans="1:21" x14ac:dyDescent="0.25">
      <c r="A142" s="23" t="str">
        <f>IF(B142="","",INDEX('Schritt 2a Wärmeverbr. Kat. 1-4'!$A147:$C$504,MATCH(B142,'Schritt 2a Wärmeverbr. Kat. 1-4'!$C147:$C$504,0),1))</f>
        <v/>
      </c>
      <c r="B142" s="40" t="str">
        <f>IF(AND('Schritt 2a Wärmeverbr. Kat. 1-4'!C147&lt;&gt;"",OR('Schritt 2a Wärmeverbr. Kat. 1-4'!R147=1,'Schritt 2a Wärmeverbr. Kat. 1-4'!R147=2,'Schritt 2a Wärmeverbr. Kat. 1-4'!R147&lt;&gt;4)),'Schritt 2a Wärmeverbr. Kat. 1-4'!C147,"")</f>
        <v/>
      </c>
      <c r="C142" s="24" t="str">
        <f>IF(B142="","",VLOOKUP(B142,'Schritt 2a Wärmeverbr. Kat. 1-4'!$C$10:$D$504,2,FALSE))</f>
        <v/>
      </c>
      <c r="D142" s="13" t="str">
        <f>IF(AND(B142&lt;&gt;"",'Schritt 2a Wärmeverbr. Kat. 1-4'!H147&lt;&gt;""),VLOOKUP('Schritt 4 - Priorisierung'!B142,'Schritt 2a Wärmeverbr. Kat. 1-4'!$C$10:$H$504,6,FALSE),"")</f>
        <v/>
      </c>
      <c r="E142" s="114" t="str">
        <f>IF(AND(B142&lt;&gt;"",'Schritt 2a Wärmeverbr. Kat. 1-4'!N147&lt;&gt;""),VLOOKUP('Schritt 4 - Priorisierung'!B142,'Schritt 2a Wärmeverbr. Kat. 1-4'!$C$10:$N$504,12,FALSE),"")</f>
        <v/>
      </c>
      <c r="F142" s="38" t="str">
        <f>IF(AND(B142&lt;&gt;"",'Schritt 2a Wärmeverbr. Kat. 1-4'!O147&lt;&gt;""),VLOOKUP(B142,'Schritt 2a Wärmeverbr. Kat. 1-4'!C147:O641,13,FALSE),"")</f>
        <v/>
      </c>
      <c r="G142" s="134" t="str">
        <f>IF(AND(B142&lt;&gt;"",'Schritt 2a Wärmeverbr. Kat. 1-4'!P147&lt;&gt;""),VLOOKUP(B142,'Schritt 2a Wärmeverbr. Kat. 1-4'!$C$10:$P$504,14,FALSE),"")</f>
        <v/>
      </c>
      <c r="H142" s="39" t="str">
        <f>IF(AND(B142&lt;&gt;"",'Schritt 2a Wärmeverbr. Kat. 1-4'!Q147&lt;&gt;""),VLOOKUP(B142,'Schritt 2a Wärmeverbr. Kat. 1-4'!$C$10:$Q$504,15,FALSE),"")</f>
        <v/>
      </c>
      <c r="I142" s="142" t="str">
        <f>IF(AND(B142&lt;&gt;"",'Schritt 2b Stromverbr. Kat. 1-4'!M147&lt;&gt;""),VLOOKUP(B142,'Schritt 2b Stromverbr. Kat. 1-4'!$B$10:$M$504,12,FALSE),"")</f>
        <v/>
      </c>
      <c r="J142" s="38" t="str">
        <f>IF(AND(B142&lt;&gt;"",'Schritt 2b Stromverbr. Kat. 1-4'!M147&lt;&gt;""),(1/SUM('Schritt 2b Stromverbr. Kat. 1-4'!$M$10:$M$504))*VLOOKUP(B142,'Schritt 2b Stromverbr. Kat. 1-4'!$B$10:$M$504,12,FALSE),"")</f>
        <v/>
      </c>
      <c r="K142" s="133" t="str">
        <f>IFERROR(IF(B142&lt;&gt;"",VLOOKUP(B142,'Schritt 2b Stromverbr. Kat. 1-4'!$B$10:$N$504,13,FALSE),""),"")</f>
        <v/>
      </c>
      <c r="L142" s="39" t="str">
        <f>IFERROR(IF(B142&lt;&gt;"",VLOOKUP(B142,'Schritt 2b Stromverbr. Kat. 1-4'!$B$10:$O$504,14,FALSE),""),"")</f>
        <v/>
      </c>
      <c r="M142" s="147"/>
      <c r="N142" s="61"/>
      <c r="O142" s="64"/>
      <c r="P142" s="113" t="str">
        <f t="shared" si="4"/>
        <v/>
      </c>
      <c r="Q142" s="151" t="str">
        <f t="shared" si="5"/>
        <v/>
      </c>
      <c r="R142" s="133" t="str">
        <f>IF(P142="","",((P142*1000)/IF(AND('Schritt 2a Wärmeverbr. Kat. 1-4'!D147&lt;&gt;"Bad - Freibad &lt; 1000 m2 Beckenfläche",'Schritt 2a Wärmeverbr. Kat. 1-4'!D147&lt;&gt;"Bad - Freibad 1000-2000 m2 Beckenfläche",'Schritt 2a Wärmeverbr. Kat. 1-4'!D147&lt;&gt;"Bad - Freibad &gt;2000 m2 Beckenfläche"),'Schritt 2a Wärmeverbr. Kat. 1-4'!F147,'Schritt 2a Wärmeverbr. Kat. 1-4'!G147)))</f>
        <v/>
      </c>
      <c r="S142" s="140" t="str">
        <f>IFERROR(IF(OR(R142="",'Schritt 2a Wärmeverbr. Kat. 1-4'!D147=""),"",R142/VLOOKUP('Schritt 2a Wärmeverbr. Kat. 1-4'!D147,Gebäudekat.!$C$6:$J$72,7,FALSE)-1),"k.A")</f>
        <v/>
      </c>
      <c r="T142" s="400" t="s">
        <v>138</v>
      </c>
      <c r="U142" t="str">
        <f>IFERROR(VLOOKUP(C142,Gebäudekat.!$C$6:$G$72,5,FALSE),"")</f>
        <v/>
      </c>
    </row>
    <row r="143" spans="1:21" x14ac:dyDescent="0.25">
      <c r="A143" s="23" t="str">
        <f>IF(B143="","",INDEX('Schritt 2a Wärmeverbr. Kat. 1-4'!$A148:$C$504,MATCH(B143,'Schritt 2a Wärmeverbr. Kat. 1-4'!$C148:$C$504,0),1))</f>
        <v/>
      </c>
      <c r="B143" s="40" t="str">
        <f>IF(AND('Schritt 2a Wärmeverbr. Kat. 1-4'!C148&lt;&gt;"",OR('Schritt 2a Wärmeverbr. Kat. 1-4'!R148=1,'Schritt 2a Wärmeverbr. Kat. 1-4'!R148=2,'Schritt 2a Wärmeverbr. Kat. 1-4'!R148&lt;&gt;4)),'Schritt 2a Wärmeverbr. Kat. 1-4'!C148,"")</f>
        <v/>
      </c>
      <c r="C143" s="24" t="str">
        <f>IF(B143="","",VLOOKUP(B143,'Schritt 2a Wärmeverbr. Kat. 1-4'!$C$10:$D$504,2,FALSE))</f>
        <v/>
      </c>
      <c r="D143" s="13" t="str">
        <f>IF(AND(B143&lt;&gt;"",'Schritt 2a Wärmeverbr. Kat. 1-4'!H148&lt;&gt;""),VLOOKUP('Schritt 4 - Priorisierung'!B143,'Schritt 2a Wärmeverbr. Kat. 1-4'!$C$10:$H$504,6,FALSE),"")</f>
        <v/>
      </c>
      <c r="E143" s="114" t="str">
        <f>IF(AND(B143&lt;&gt;"",'Schritt 2a Wärmeverbr. Kat. 1-4'!N148&lt;&gt;""),VLOOKUP('Schritt 4 - Priorisierung'!B143,'Schritt 2a Wärmeverbr. Kat. 1-4'!$C$10:$N$504,12,FALSE),"")</f>
        <v/>
      </c>
      <c r="F143" s="38" t="str">
        <f>IF(AND(B143&lt;&gt;"",'Schritt 2a Wärmeverbr. Kat. 1-4'!O148&lt;&gt;""),VLOOKUP(B143,'Schritt 2a Wärmeverbr. Kat. 1-4'!C148:O642,13,FALSE),"")</f>
        <v/>
      </c>
      <c r="G143" s="134" t="str">
        <f>IF(AND(B143&lt;&gt;"",'Schritt 2a Wärmeverbr. Kat. 1-4'!P148&lt;&gt;""),VLOOKUP(B143,'Schritt 2a Wärmeverbr. Kat. 1-4'!$C$10:$P$504,14,FALSE),"")</f>
        <v/>
      </c>
      <c r="H143" s="39" t="str">
        <f>IF(AND(B143&lt;&gt;"",'Schritt 2a Wärmeverbr. Kat. 1-4'!Q148&lt;&gt;""),VLOOKUP(B143,'Schritt 2a Wärmeverbr. Kat. 1-4'!$C$10:$Q$504,15,FALSE),"")</f>
        <v/>
      </c>
      <c r="I143" s="142" t="str">
        <f>IF(AND(B143&lt;&gt;"",'Schritt 2b Stromverbr. Kat. 1-4'!M148&lt;&gt;""),VLOOKUP(B143,'Schritt 2b Stromverbr. Kat. 1-4'!$B$10:$M$504,12,FALSE),"")</f>
        <v/>
      </c>
      <c r="J143" s="38" t="str">
        <f>IF(AND(B143&lt;&gt;"",'Schritt 2b Stromverbr. Kat. 1-4'!M148&lt;&gt;""),(1/SUM('Schritt 2b Stromverbr. Kat. 1-4'!$M$10:$M$504))*VLOOKUP(B143,'Schritt 2b Stromverbr. Kat. 1-4'!$B$10:$M$504,12,FALSE),"")</f>
        <v/>
      </c>
      <c r="K143" s="133" t="str">
        <f>IFERROR(IF(B143&lt;&gt;"",VLOOKUP(B143,'Schritt 2b Stromverbr. Kat. 1-4'!$B$10:$N$504,13,FALSE),""),"")</f>
        <v/>
      </c>
      <c r="L143" s="39" t="str">
        <f>IFERROR(IF(B143&lt;&gt;"",VLOOKUP(B143,'Schritt 2b Stromverbr. Kat. 1-4'!$B$10:$O$504,14,FALSE),""),"")</f>
        <v/>
      </c>
      <c r="M143" s="147"/>
      <c r="N143" s="61"/>
      <c r="O143" s="64"/>
      <c r="P143" s="113" t="str">
        <f t="shared" si="4"/>
        <v/>
      </c>
      <c r="Q143" s="151" t="str">
        <f t="shared" si="5"/>
        <v/>
      </c>
      <c r="R143" s="133" t="str">
        <f>IF(P143="","",((P143*1000)/IF(AND('Schritt 2a Wärmeverbr. Kat. 1-4'!D148&lt;&gt;"Bad - Freibad &lt; 1000 m2 Beckenfläche",'Schritt 2a Wärmeverbr. Kat. 1-4'!D148&lt;&gt;"Bad - Freibad 1000-2000 m2 Beckenfläche",'Schritt 2a Wärmeverbr. Kat. 1-4'!D148&lt;&gt;"Bad - Freibad &gt;2000 m2 Beckenfläche"),'Schritt 2a Wärmeverbr. Kat. 1-4'!F148,'Schritt 2a Wärmeverbr. Kat. 1-4'!G148)))</f>
        <v/>
      </c>
      <c r="S143" s="140" t="str">
        <f>IFERROR(IF(OR(R143="",'Schritt 2a Wärmeverbr. Kat. 1-4'!D148=""),"",R143/VLOOKUP('Schritt 2a Wärmeverbr. Kat. 1-4'!D148,Gebäudekat.!$C$6:$J$72,7,FALSE)-1),"k.A")</f>
        <v/>
      </c>
      <c r="T143" s="400" t="s">
        <v>138</v>
      </c>
      <c r="U143" t="str">
        <f>IFERROR(VLOOKUP(C143,Gebäudekat.!$C$6:$G$72,5,FALSE),"")</f>
        <v/>
      </c>
    </row>
    <row r="144" spans="1:21" x14ac:dyDescent="0.25">
      <c r="A144" s="23" t="str">
        <f>IF(B144="","",INDEX('Schritt 2a Wärmeverbr. Kat. 1-4'!$A149:$C$504,MATCH(B144,'Schritt 2a Wärmeverbr. Kat. 1-4'!$C149:$C$504,0),1))</f>
        <v/>
      </c>
      <c r="B144" s="40" t="str">
        <f>IF(AND('Schritt 2a Wärmeverbr. Kat. 1-4'!C149&lt;&gt;"",OR('Schritt 2a Wärmeverbr. Kat. 1-4'!R149=1,'Schritt 2a Wärmeverbr. Kat. 1-4'!R149=2,'Schritt 2a Wärmeverbr. Kat. 1-4'!R149&lt;&gt;4)),'Schritt 2a Wärmeverbr. Kat. 1-4'!C149,"")</f>
        <v/>
      </c>
      <c r="C144" s="24" t="str">
        <f>IF(B144="","",VLOOKUP(B144,'Schritt 2a Wärmeverbr. Kat. 1-4'!$C$10:$D$504,2,FALSE))</f>
        <v/>
      </c>
      <c r="D144" s="13" t="str">
        <f>IF(AND(B144&lt;&gt;"",'Schritt 2a Wärmeverbr. Kat. 1-4'!H149&lt;&gt;""),VLOOKUP('Schritt 4 - Priorisierung'!B144,'Schritt 2a Wärmeverbr. Kat. 1-4'!$C$10:$H$504,6,FALSE),"")</f>
        <v/>
      </c>
      <c r="E144" s="114" t="str">
        <f>IF(AND(B144&lt;&gt;"",'Schritt 2a Wärmeverbr. Kat. 1-4'!N149&lt;&gt;""),VLOOKUP('Schritt 4 - Priorisierung'!B144,'Schritt 2a Wärmeverbr. Kat. 1-4'!$C$10:$N$504,12,FALSE),"")</f>
        <v/>
      </c>
      <c r="F144" s="38" t="str">
        <f>IF(AND(B144&lt;&gt;"",'Schritt 2a Wärmeverbr. Kat. 1-4'!O149&lt;&gt;""),VLOOKUP(B144,'Schritt 2a Wärmeverbr. Kat. 1-4'!C149:O643,13,FALSE),"")</f>
        <v/>
      </c>
      <c r="G144" s="134" t="str">
        <f>IF(AND(B144&lt;&gt;"",'Schritt 2a Wärmeverbr. Kat. 1-4'!P149&lt;&gt;""),VLOOKUP(B144,'Schritt 2a Wärmeverbr. Kat. 1-4'!$C$10:$P$504,14,FALSE),"")</f>
        <v/>
      </c>
      <c r="H144" s="39" t="str">
        <f>IF(AND(B144&lt;&gt;"",'Schritt 2a Wärmeverbr. Kat. 1-4'!Q149&lt;&gt;""),VLOOKUP(B144,'Schritt 2a Wärmeverbr. Kat. 1-4'!$C$10:$Q$504,15,FALSE),"")</f>
        <v/>
      </c>
      <c r="I144" s="142" t="str">
        <f>IF(AND(B144&lt;&gt;"",'Schritt 2b Stromverbr. Kat. 1-4'!M149&lt;&gt;""),VLOOKUP(B144,'Schritt 2b Stromverbr. Kat. 1-4'!$B$10:$M$504,12,FALSE),"")</f>
        <v/>
      </c>
      <c r="J144" s="38" t="str">
        <f>IF(AND(B144&lt;&gt;"",'Schritt 2b Stromverbr. Kat. 1-4'!M149&lt;&gt;""),(1/SUM('Schritt 2b Stromverbr. Kat. 1-4'!$M$10:$M$504))*VLOOKUP(B144,'Schritt 2b Stromverbr. Kat. 1-4'!$B$10:$M$504,12,FALSE),"")</f>
        <v/>
      </c>
      <c r="K144" s="133" t="str">
        <f>IFERROR(IF(B144&lt;&gt;"",VLOOKUP(B144,'Schritt 2b Stromverbr. Kat. 1-4'!$B$10:$N$504,13,FALSE),""),"")</f>
        <v/>
      </c>
      <c r="L144" s="39" t="str">
        <f>IFERROR(IF(B144&lt;&gt;"",VLOOKUP(B144,'Schritt 2b Stromverbr. Kat. 1-4'!$B$10:$O$504,14,FALSE),""),"")</f>
        <v/>
      </c>
      <c r="M144" s="147"/>
      <c r="N144" s="61"/>
      <c r="O144" s="64"/>
      <c r="P144" s="113" t="str">
        <f t="shared" si="4"/>
        <v/>
      </c>
      <c r="Q144" s="151" t="str">
        <f t="shared" si="5"/>
        <v/>
      </c>
      <c r="R144" s="133" t="str">
        <f>IF(P144="","",((P144*1000)/IF(AND('Schritt 2a Wärmeverbr. Kat. 1-4'!D149&lt;&gt;"Bad - Freibad &lt; 1000 m2 Beckenfläche",'Schritt 2a Wärmeverbr. Kat. 1-4'!D149&lt;&gt;"Bad - Freibad 1000-2000 m2 Beckenfläche",'Schritt 2a Wärmeverbr. Kat. 1-4'!D149&lt;&gt;"Bad - Freibad &gt;2000 m2 Beckenfläche"),'Schritt 2a Wärmeverbr. Kat. 1-4'!F149,'Schritt 2a Wärmeverbr. Kat. 1-4'!G149)))</f>
        <v/>
      </c>
      <c r="S144" s="140" t="str">
        <f>IFERROR(IF(OR(R144="",'Schritt 2a Wärmeverbr. Kat. 1-4'!D149=""),"",R144/VLOOKUP('Schritt 2a Wärmeverbr. Kat. 1-4'!D149,Gebäudekat.!$C$6:$J$72,7,FALSE)-1),"k.A")</f>
        <v/>
      </c>
      <c r="T144" s="400" t="s">
        <v>138</v>
      </c>
      <c r="U144" t="str">
        <f>IFERROR(VLOOKUP(C144,Gebäudekat.!$C$6:$G$72,5,FALSE),"")</f>
        <v/>
      </c>
    </row>
    <row r="145" spans="1:21" x14ac:dyDescent="0.25">
      <c r="A145" s="23" t="str">
        <f>IF(B145="","",INDEX('Schritt 2a Wärmeverbr. Kat. 1-4'!$A150:$C$504,MATCH(B145,'Schritt 2a Wärmeverbr. Kat. 1-4'!$C150:$C$504,0),1))</f>
        <v/>
      </c>
      <c r="B145" s="40" t="str">
        <f>IF(AND('Schritt 2a Wärmeverbr. Kat. 1-4'!C150&lt;&gt;"",OR('Schritt 2a Wärmeverbr. Kat. 1-4'!R150=1,'Schritt 2a Wärmeverbr. Kat. 1-4'!R150=2,'Schritt 2a Wärmeverbr. Kat. 1-4'!R150&lt;&gt;4)),'Schritt 2a Wärmeverbr. Kat. 1-4'!C150,"")</f>
        <v/>
      </c>
      <c r="C145" s="24" t="str">
        <f>IF(B145="","",VLOOKUP(B145,'Schritt 2a Wärmeverbr. Kat. 1-4'!$C$10:$D$504,2,FALSE))</f>
        <v/>
      </c>
      <c r="D145" s="13" t="str">
        <f>IF(AND(B145&lt;&gt;"",'Schritt 2a Wärmeverbr. Kat. 1-4'!H150&lt;&gt;""),VLOOKUP('Schritt 4 - Priorisierung'!B145,'Schritt 2a Wärmeverbr. Kat. 1-4'!$C$10:$H$504,6,FALSE),"")</f>
        <v/>
      </c>
      <c r="E145" s="114" t="str">
        <f>IF(AND(B145&lt;&gt;"",'Schritt 2a Wärmeverbr. Kat. 1-4'!N150&lt;&gt;""),VLOOKUP('Schritt 4 - Priorisierung'!B145,'Schritt 2a Wärmeverbr. Kat. 1-4'!$C$10:$N$504,12,FALSE),"")</f>
        <v/>
      </c>
      <c r="F145" s="38" t="str">
        <f>IF(AND(B145&lt;&gt;"",'Schritt 2a Wärmeverbr. Kat. 1-4'!O150&lt;&gt;""),VLOOKUP(B145,'Schritt 2a Wärmeverbr. Kat. 1-4'!C150:O644,13,FALSE),"")</f>
        <v/>
      </c>
      <c r="G145" s="134" t="str">
        <f>IF(AND(B145&lt;&gt;"",'Schritt 2a Wärmeverbr. Kat. 1-4'!P150&lt;&gt;""),VLOOKUP(B145,'Schritt 2a Wärmeverbr. Kat. 1-4'!$C$10:$P$504,14,FALSE),"")</f>
        <v/>
      </c>
      <c r="H145" s="39" t="str">
        <f>IF(AND(B145&lt;&gt;"",'Schritt 2a Wärmeverbr. Kat. 1-4'!Q150&lt;&gt;""),VLOOKUP(B145,'Schritt 2a Wärmeverbr. Kat. 1-4'!$C$10:$Q$504,15,FALSE),"")</f>
        <v/>
      </c>
      <c r="I145" s="142" t="str">
        <f>IF(AND(B145&lt;&gt;"",'Schritt 2b Stromverbr. Kat. 1-4'!M150&lt;&gt;""),VLOOKUP(B145,'Schritt 2b Stromverbr. Kat. 1-4'!$B$10:$M$504,12,FALSE),"")</f>
        <v/>
      </c>
      <c r="J145" s="38" t="str">
        <f>IF(AND(B145&lt;&gt;"",'Schritt 2b Stromverbr. Kat. 1-4'!M150&lt;&gt;""),(1/SUM('Schritt 2b Stromverbr. Kat. 1-4'!$M$10:$M$504))*VLOOKUP(B145,'Schritt 2b Stromverbr. Kat. 1-4'!$B$10:$M$504,12,FALSE),"")</f>
        <v/>
      </c>
      <c r="K145" s="133" t="str">
        <f>IFERROR(IF(B145&lt;&gt;"",VLOOKUP(B145,'Schritt 2b Stromverbr. Kat. 1-4'!$B$10:$N$504,13,FALSE),""),"")</f>
        <v/>
      </c>
      <c r="L145" s="39" t="str">
        <f>IFERROR(IF(B145&lt;&gt;"",VLOOKUP(B145,'Schritt 2b Stromverbr. Kat. 1-4'!$B$10:$O$504,14,FALSE),""),"")</f>
        <v/>
      </c>
      <c r="M145" s="147"/>
      <c r="N145" s="61"/>
      <c r="O145" s="64"/>
      <c r="P145" s="113" t="str">
        <f t="shared" si="4"/>
        <v/>
      </c>
      <c r="Q145" s="151" t="str">
        <f t="shared" si="5"/>
        <v/>
      </c>
      <c r="R145" s="133" t="str">
        <f>IF(P145="","",((P145*1000)/IF(AND('Schritt 2a Wärmeverbr. Kat. 1-4'!D150&lt;&gt;"Bad - Freibad &lt; 1000 m2 Beckenfläche",'Schritt 2a Wärmeverbr. Kat. 1-4'!D150&lt;&gt;"Bad - Freibad 1000-2000 m2 Beckenfläche",'Schritt 2a Wärmeverbr. Kat. 1-4'!D150&lt;&gt;"Bad - Freibad &gt;2000 m2 Beckenfläche"),'Schritt 2a Wärmeverbr. Kat. 1-4'!F150,'Schritt 2a Wärmeverbr. Kat. 1-4'!G150)))</f>
        <v/>
      </c>
      <c r="S145" s="140" t="str">
        <f>IFERROR(IF(OR(R145="",'Schritt 2a Wärmeverbr. Kat. 1-4'!D150=""),"",R145/VLOOKUP('Schritt 2a Wärmeverbr. Kat. 1-4'!D150,Gebäudekat.!$C$6:$J$72,7,FALSE)-1),"k.A")</f>
        <v/>
      </c>
      <c r="T145" s="400" t="s">
        <v>138</v>
      </c>
      <c r="U145" t="str">
        <f>IFERROR(VLOOKUP(C145,Gebäudekat.!$C$6:$G$72,5,FALSE),"")</f>
        <v/>
      </c>
    </row>
    <row r="146" spans="1:21" x14ac:dyDescent="0.25">
      <c r="A146" s="23" t="str">
        <f>IF(B146="","",INDEX('Schritt 2a Wärmeverbr. Kat. 1-4'!$A151:$C$504,MATCH(B146,'Schritt 2a Wärmeverbr. Kat. 1-4'!$C151:$C$504,0),1))</f>
        <v/>
      </c>
      <c r="B146" s="40" t="str">
        <f>IF(AND('Schritt 2a Wärmeverbr. Kat. 1-4'!C151&lt;&gt;"",OR('Schritt 2a Wärmeverbr. Kat. 1-4'!R151=1,'Schritt 2a Wärmeverbr. Kat. 1-4'!R151=2,'Schritt 2a Wärmeverbr. Kat. 1-4'!R151&lt;&gt;4)),'Schritt 2a Wärmeverbr. Kat. 1-4'!C151,"")</f>
        <v/>
      </c>
      <c r="C146" s="24" t="str">
        <f>IF(B146="","",VLOOKUP(B146,'Schritt 2a Wärmeverbr. Kat. 1-4'!$C$10:$D$504,2,FALSE))</f>
        <v/>
      </c>
      <c r="D146" s="13" t="str">
        <f>IF(AND(B146&lt;&gt;"",'Schritt 2a Wärmeverbr. Kat. 1-4'!H151&lt;&gt;""),VLOOKUP('Schritt 4 - Priorisierung'!B146,'Schritt 2a Wärmeverbr. Kat. 1-4'!$C$10:$H$504,6,FALSE),"")</f>
        <v/>
      </c>
      <c r="E146" s="114" t="str">
        <f>IF(AND(B146&lt;&gt;"",'Schritt 2a Wärmeverbr. Kat. 1-4'!N151&lt;&gt;""),VLOOKUP('Schritt 4 - Priorisierung'!B146,'Schritt 2a Wärmeverbr. Kat. 1-4'!$C$10:$N$504,12,FALSE),"")</f>
        <v/>
      </c>
      <c r="F146" s="38" t="str">
        <f>IF(AND(B146&lt;&gt;"",'Schritt 2a Wärmeverbr. Kat. 1-4'!O151&lt;&gt;""),VLOOKUP(B146,'Schritt 2a Wärmeverbr. Kat. 1-4'!C151:O645,13,FALSE),"")</f>
        <v/>
      </c>
      <c r="G146" s="134" t="str">
        <f>IF(AND(B146&lt;&gt;"",'Schritt 2a Wärmeverbr. Kat. 1-4'!P151&lt;&gt;""),VLOOKUP(B146,'Schritt 2a Wärmeverbr. Kat. 1-4'!$C$10:$P$504,14,FALSE),"")</f>
        <v/>
      </c>
      <c r="H146" s="39" t="str">
        <f>IF(AND(B146&lt;&gt;"",'Schritt 2a Wärmeverbr. Kat. 1-4'!Q151&lt;&gt;""),VLOOKUP(B146,'Schritt 2a Wärmeverbr. Kat. 1-4'!$C$10:$Q$504,15,FALSE),"")</f>
        <v/>
      </c>
      <c r="I146" s="142" t="str">
        <f>IF(AND(B146&lt;&gt;"",'Schritt 2b Stromverbr. Kat. 1-4'!M151&lt;&gt;""),VLOOKUP(B146,'Schritt 2b Stromverbr. Kat. 1-4'!$B$10:$M$504,12,FALSE),"")</f>
        <v/>
      </c>
      <c r="J146" s="38" t="str">
        <f>IF(AND(B146&lt;&gt;"",'Schritt 2b Stromverbr. Kat. 1-4'!M151&lt;&gt;""),(1/SUM('Schritt 2b Stromverbr. Kat. 1-4'!$M$10:$M$504))*VLOOKUP(B146,'Schritt 2b Stromverbr. Kat. 1-4'!$B$10:$M$504,12,FALSE),"")</f>
        <v/>
      </c>
      <c r="K146" s="133" t="str">
        <f>IFERROR(IF(B146&lt;&gt;"",VLOOKUP(B146,'Schritt 2b Stromverbr. Kat. 1-4'!$B$10:$N$504,13,FALSE),""),"")</f>
        <v/>
      </c>
      <c r="L146" s="39" t="str">
        <f>IFERROR(IF(B146&lt;&gt;"",VLOOKUP(B146,'Schritt 2b Stromverbr. Kat. 1-4'!$B$10:$O$504,14,FALSE),""),"")</f>
        <v/>
      </c>
      <c r="M146" s="147"/>
      <c r="N146" s="61"/>
      <c r="O146" s="64"/>
      <c r="P146" s="113" t="str">
        <f t="shared" si="4"/>
        <v/>
      </c>
      <c r="Q146" s="151" t="str">
        <f t="shared" si="5"/>
        <v/>
      </c>
      <c r="R146" s="133" t="str">
        <f>IF(P146="","",((P146*1000)/IF(AND('Schritt 2a Wärmeverbr. Kat. 1-4'!D151&lt;&gt;"Bad - Freibad &lt; 1000 m2 Beckenfläche",'Schritt 2a Wärmeverbr. Kat. 1-4'!D151&lt;&gt;"Bad - Freibad 1000-2000 m2 Beckenfläche",'Schritt 2a Wärmeverbr. Kat. 1-4'!D151&lt;&gt;"Bad - Freibad &gt;2000 m2 Beckenfläche"),'Schritt 2a Wärmeverbr. Kat. 1-4'!F151,'Schritt 2a Wärmeverbr. Kat. 1-4'!G151)))</f>
        <v/>
      </c>
      <c r="S146" s="140" t="str">
        <f>IFERROR(IF(OR(R146="",'Schritt 2a Wärmeverbr. Kat. 1-4'!D151=""),"",R146/VLOOKUP('Schritt 2a Wärmeverbr. Kat. 1-4'!D151,Gebäudekat.!$C$6:$J$72,7,FALSE)-1),"k.A")</f>
        <v/>
      </c>
      <c r="T146" s="400" t="s">
        <v>138</v>
      </c>
      <c r="U146" t="str">
        <f>IFERROR(VLOOKUP(C146,Gebäudekat.!$C$6:$G$72,5,FALSE),"")</f>
        <v/>
      </c>
    </row>
    <row r="147" spans="1:21" x14ac:dyDescent="0.25">
      <c r="A147" s="23" t="str">
        <f>IF(B147="","",INDEX('Schritt 2a Wärmeverbr. Kat. 1-4'!$A152:$C$504,MATCH(B147,'Schritt 2a Wärmeverbr. Kat. 1-4'!$C152:$C$504,0),1))</f>
        <v/>
      </c>
      <c r="B147" s="40" t="str">
        <f>IF(AND('Schritt 2a Wärmeverbr. Kat. 1-4'!C152&lt;&gt;"",OR('Schritt 2a Wärmeverbr. Kat. 1-4'!R152=1,'Schritt 2a Wärmeverbr. Kat. 1-4'!R152=2,'Schritt 2a Wärmeverbr. Kat. 1-4'!R152&lt;&gt;4)),'Schritt 2a Wärmeverbr. Kat. 1-4'!C152,"")</f>
        <v/>
      </c>
      <c r="C147" s="24" t="str">
        <f>IF(B147="","",VLOOKUP(B147,'Schritt 2a Wärmeverbr. Kat. 1-4'!$C$10:$D$504,2,FALSE))</f>
        <v/>
      </c>
      <c r="D147" s="13" t="str">
        <f>IF(AND(B147&lt;&gt;"",'Schritt 2a Wärmeverbr. Kat. 1-4'!H152&lt;&gt;""),VLOOKUP('Schritt 4 - Priorisierung'!B147,'Schritt 2a Wärmeverbr. Kat. 1-4'!$C$10:$H$504,6,FALSE),"")</f>
        <v/>
      </c>
      <c r="E147" s="114" t="str">
        <f>IF(AND(B147&lt;&gt;"",'Schritt 2a Wärmeverbr. Kat. 1-4'!N152&lt;&gt;""),VLOOKUP('Schritt 4 - Priorisierung'!B147,'Schritt 2a Wärmeverbr. Kat. 1-4'!$C$10:$N$504,12,FALSE),"")</f>
        <v/>
      </c>
      <c r="F147" s="38" t="str">
        <f>IF(AND(B147&lt;&gt;"",'Schritt 2a Wärmeverbr. Kat. 1-4'!O152&lt;&gt;""),VLOOKUP(B147,'Schritt 2a Wärmeverbr. Kat. 1-4'!C152:O646,13,FALSE),"")</f>
        <v/>
      </c>
      <c r="G147" s="134" t="str">
        <f>IF(AND(B147&lt;&gt;"",'Schritt 2a Wärmeverbr. Kat. 1-4'!P152&lt;&gt;""),VLOOKUP(B147,'Schritt 2a Wärmeverbr. Kat. 1-4'!$C$10:$P$504,14,FALSE),"")</f>
        <v/>
      </c>
      <c r="H147" s="39" t="str">
        <f>IF(AND(B147&lt;&gt;"",'Schritt 2a Wärmeverbr. Kat. 1-4'!Q152&lt;&gt;""),VLOOKUP(B147,'Schritt 2a Wärmeverbr. Kat. 1-4'!$C$10:$Q$504,15,FALSE),"")</f>
        <v/>
      </c>
      <c r="I147" s="142" t="str">
        <f>IF(AND(B147&lt;&gt;"",'Schritt 2b Stromverbr. Kat. 1-4'!M152&lt;&gt;""),VLOOKUP(B147,'Schritt 2b Stromverbr. Kat. 1-4'!$B$10:$M$504,12,FALSE),"")</f>
        <v/>
      </c>
      <c r="J147" s="38" t="str">
        <f>IF(AND(B147&lt;&gt;"",'Schritt 2b Stromverbr. Kat. 1-4'!M152&lt;&gt;""),(1/SUM('Schritt 2b Stromverbr. Kat. 1-4'!$M$10:$M$504))*VLOOKUP(B147,'Schritt 2b Stromverbr. Kat. 1-4'!$B$10:$M$504,12,FALSE),"")</f>
        <v/>
      </c>
      <c r="K147" s="133" t="str">
        <f>IFERROR(IF(B147&lt;&gt;"",VLOOKUP(B147,'Schritt 2b Stromverbr. Kat. 1-4'!$B$10:$N$504,13,FALSE),""),"")</f>
        <v/>
      </c>
      <c r="L147" s="39" t="str">
        <f>IFERROR(IF(B147&lt;&gt;"",VLOOKUP(B147,'Schritt 2b Stromverbr. Kat. 1-4'!$B$10:$O$504,14,FALSE),""),"")</f>
        <v/>
      </c>
      <c r="M147" s="147"/>
      <c r="N147" s="61"/>
      <c r="O147" s="64"/>
      <c r="P147" s="113" t="str">
        <f t="shared" si="4"/>
        <v/>
      </c>
      <c r="Q147" s="151" t="str">
        <f t="shared" si="5"/>
        <v/>
      </c>
      <c r="R147" s="133" t="str">
        <f>IF(P147="","",((P147*1000)/IF(AND('Schritt 2a Wärmeverbr. Kat. 1-4'!D152&lt;&gt;"Bad - Freibad &lt; 1000 m2 Beckenfläche",'Schritt 2a Wärmeverbr. Kat. 1-4'!D152&lt;&gt;"Bad - Freibad 1000-2000 m2 Beckenfläche",'Schritt 2a Wärmeverbr. Kat. 1-4'!D152&lt;&gt;"Bad - Freibad &gt;2000 m2 Beckenfläche"),'Schritt 2a Wärmeverbr. Kat. 1-4'!F152,'Schritt 2a Wärmeverbr. Kat. 1-4'!G152)))</f>
        <v/>
      </c>
      <c r="S147" s="140" t="str">
        <f>IFERROR(IF(OR(R147="",'Schritt 2a Wärmeverbr. Kat. 1-4'!D152=""),"",R147/VLOOKUP('Schritt 2a Wärmeverbr. Kat. 1-4'!D152,Gebäudekat.!$C$6:$J$72,7,FALSE)-1),"k.A")</f>
        <v/>
      </c>
      <c r="T147" s="400" t="s">
        <v>138</v>
      </c>
      <c r="U147" t="str">
        <f>IFERROR(VLOOKUP(C147,Gebäudekat.!$C$6:$G$72,5,FALSE),"")</f>
        <v/>
      </c>
    </row>
    <row r="148" spans="1:21" x14ac:dyDescent="0.25">
      <c r="A148" s="23" t="str">
        <f>IF(B148="","",INDEX('Schritt 2a Wärmeverbr. Kat. 1-4'!$A153:$C$504,MATCH(B148,'Schritt 2a Wärmeverbr. Kat. 1-4'!$C153:$C$504,0),1))</f>
        <v/>
      </c>
      <c r="B148" s="40" t="str">
        <f>IF(AND('Schritt 2a Wärmeverbr. Kat. 1-4'!C153&lt;&gt;"",OR('Schritt 2a Wärmeverbr. Kat. 1-4'!R153=1,'Schritt 2a Wärmeverbr. Kat. 1-4'!R153=2,'Schritt 2a Wärmeverbr. Kat. 1-4'!R153&lt;&gt;4)),'Schritt 2a Wärmeverbr. Kat. 1-4'!C153,"")</f>
        <v/>
      </c>
      <c r="C148" s="24" t="str">
        <f>IF(B148="","",VLOOKUP(B148,'Schritt 2a Wärmeverbr. Kat. 1-4'!$C$10:$D$504,2,FALSE))</f>
        <v/>
      </c>
      <c r="D148" s="13" t="str">
        <f>IF(AND(B148&lt;&gt;"",'Schritt 2a Wärmeverbr. Kat. 1-4'!H153&lt;&gt;""),VLOOKUP('Schritt 4 - Priorisierung'!B148,'Schritt 2a Wärmeverbr. Kat. 1-4'!$C$10:$H$504,6,FALSE),"")</f>
        <v/>
      </c>
      <c r="E148" s="114" t="str">
        <f>IF(AND(B148&lt;&gt;"",'Schritt 2a Wärmeverbr. Kat. 1-4'!N153&lt;&gt;""),VLOOKUP('Schritt 4 - Priorisierung'!B148,'Schritt 2a Wärmeverbr. Kat. 1-4'!$C$10:$N$504,12,FALSE),"")</f>
        <v/>
      </c>
      <c r="F148" s="38" t="str">
        <f>IF(AND(B148&lt;&gt;"",'Schritt 2a Wärmeverbr. Kat. 1-4'!O153&lt;&gt;""),VLOOKUP(B148,'Schritt 2a Wärmeverbr. Kat. 1-4'!C153:O647,13,FALSE),"")</f>
        <v/>
      </c>
      <c r="G148" s="134" t="str">
        <f>IF(AND(B148&lt;&gt;"",'Schritt 2a Wärmeverbr. Kat. 1-4'!P153&lt;&gt;""),VLOOKUP(B148,'Schritt 2a Wärmeverbr. Kat. 1-4'!$C$10:$P$504,14,FALSE),"")</f>
        <v/>
      </c>
      <c r="H148" s="39" t="str">
        <f>IF(AND(B148&lt;&gt;"",'Schritt 2a Wärmeverbr. Kat. 1-4'!Q153&lt;&gt;""),VLOOKUP(B148,'Schritt 2a Wärmeverbr. Kat. 1-4'!$C$10:$Q$504,15,FALSE),"")</f>
        <v/>
      </c>
      <c r="I148" s="142" t="str">
        <f>IF(AND(B148&lt;&gt;"",'Schritt 2b Stromverbr. Kat. 1-4'!M153&lt;&gt;""),VLOOKUP(B148,'Schritt 2b Stromverbr. Kat. 1-4'!$B$10:$M$504,12,FALSE),"")</f>
        <v/>
      </c>
      <c r="J148" s="38" t="str">
        <f>IF(AND(B148&lt;&gt;"",'Schritt 2b Stromverbr. Kat. 1-4'!M153&lt;&gt;""),(1/SUM('Schritt 2b Stromverbr. Kat. 1-4'!$M$10:$M$504))*VLOOKUP(B148,'Schritt 2b Stromverbr. Kat. 1-4'!$B$10:$M$504,12,FALSE),"")</f>
        <v/>
      </c>
      <c r="K148" s="133" t="str">
        <f>IFERROR(IF(B148&lt;&gt;"",VLOOKUP(B148,'Schritt 2b Stromverbr. Kat. 1-4'!$B$10:$N$504,13,FALSE),""),"")</f>
        <v/>
      </c>
      <c r="L148" s="39" t="str">
        <f>IFERROR(IF(B148&lt;&gt;"",VLOOKUP(B148,'Schritt 2b Stromverbr. Kat. 1-4'!$B$10:$O$504,14,FALSE),""),"")</f>
        <v/>
      </c>
      <c r="M148" s="147"/>
      <c r="N148" s="61"/>
      <c r="O148" s="64"/>
      <c r="P148" s="113" t="str">
        <f t="shared" si="4"/>
        <v/>
      </c>
      <c r="Q148" s="151" t="str">
        <f t="shared" si="5"/>
        <v/>
      </c>
      <c r="R148" s="133" t="str">
        <f>IF(P148="","",((P148*1000)/IF(AND('Schritt 2a Wärmeverbr. Kat. 1-4'!D153&lt;&gt;"Bad - Freibad &lt; 1000 m2 Beckenfläche",'Schritt 2a Wärmeverbr. Kat. 1-4'!D153&lt;&gt;"Bad - Freibad 1000-2000 m2 Beckenfläche",'Schritt 2a Wärmeverbr. Kat. 1-4'!D153&lt;&gt;"Bad - Freibad &gt;2000 m2 Beckenfläche"),'Schritt 2a Wärmeverbr. Kat. 1-4'!F153,'Schritt 2a Wärmeverbr. Kat. 1-4'!G153)))</f>
        <v/>
      </c>
      <c r="S148" s="140" t="str">
        <f>IFERROR(IF(OR(R148="",'Schritt 2a Wärmeverbr. Kat. 1-4'!D153=""),"",R148/VLOOKUP('Schritt 2a Wärmeverbr. Kat. 1-4'!D153,Gebäudekat.!$C$6:$J$72,7,FALSE)-1),"k.A")</f>
        <v/>
      </c>
      <c r="T148" s="400" t="s">
        <v>138</v>
      </c>
      <c r="U148" t="str">
        <f>IFERROR(VLOOKUP(C148,Gebäudekat.!$C$6:$G$72,5,FALSE),"")</f>
        <v/>
      </c>
    </row>
    <row r="149" spans="1:21" x14ac:dyDescent="0.25">
      <c r="A149" s="23" t="str">
        <f>IF(B149="","",INDEX('Schritt 2a Wärmeverbr. Kat. 1-4'!$A154:$C$504,MATCH(B149,'Schritt 2a Wärmeverbr. Kat. 1-4'!$C154:$C$504,0),1))</f>
        <v/>
      </c>
      <c r="B149" s="40" t="str">
        <f>IF(AND('Schritt 2a Wärmeverbr. Kat. 1-4'!C154&lt;&gt;"",OR('Schritt 2a Wärmeverbr. Kat. 1-4'!R154=1,'Schritt 2a Wärmeverbr. Kat. 1-4'!R154=2,'Schritt 2a Wärmeverbr. Kat. 1-4'!R154&lt;&gt;4)),'Schritt 2a Wärmeverbr. Kat. 1-4'!C154,"")</f>
        <v/>
      </c>
      <c r="C149" s="24" t="str">
        <f>IF(B149="","",VLOOKUP(B149,'Schritt 2a Wärmeverbr. Kat. 1-4'!$C$10:$D$504,2,FALSE))</f>
        <v/>
      </c>
      <c r="D149" s="13" t="str">
        <f>IF(AND(B149&lt;&gt;"",'Schritt 2a Wärmeverbr. Kat. 1-4'!H154&lt;&gt;""),VLOOKUP('Schritt 4 - Priorisierung'!B149,'Schritt 2a Wärmeverbr. Kat. 1-4'!$C$10:$H$504,6,FALSE),"")</f>
        <v/>
      </c>
      <c r="E149" s="114" t="str">
        <f>IF(AND(B149&lt;&gt;"",'Schritt 2a Wärmeverbr. Kat. 1-4'!N154&lt;&gt;""),VLOOKUP('Schritt 4 - Priorisierung'!B149,'Schritt 2a Wärmeverbr. Kat. 1-4'!$C$10:$N$504,12,FALSE),"")</f>
        <v/>
      </c>
      <c r="F149" s="38" t="str">
        <f>IF(AND(B149&lt;&gt;"",'Schritt 2a Wärmeverbr. Kat. 1-4'!O154&lt;&gt;""),VLOOKUP(B149,'Schritt 2a Wärmeverbr. Kat. 1-4'!C154:O648,13,FALSE),"")</f>
        <v/>
      </c>
      <c r="G149" s="134" t="str">
        <f>IF(AND(B149&lt;&gt;"",'Schritt 2a Wärmeverbr. Kat. 1-4'!P154&lt;&gt;""),VLOOKUP(B149,'Schritt 2a Wärmeverbr. Kat. 1-4'!$C$10:$P$504,14,FALSE),"")</f>
        <v/>
      </c>
      <c r="H149" s="39" t="str">
        <f>IF(AND(B149&lt;&gt;"",'Schritt 2a Wärmeverbr. Kat. 1-4'!Q154&lt;&gt;""),VLOOKUP(B149,'Schritt 2a Wärmeverbr. Kat. 1-4'!$C$10:$Q$504,15,FALSE),"")</f>
        <v/>
      </c>
      <c r="I149" s="142" t="str">
        <f>IF(AND(B149&lt;&gt;"",'Schritt 2b Stromverbr. Kat. 1-4'!M154&lt;&gt;""),VLOOKUP(B149,'Schritt 2b Stromverbr. Kat. 1-4'!$B$10:$M$504,12,FALSE),"")</f>
        <v/>
      </c>
      <c r="J149" s="38" t="str">
        <f>IF(AND(B149&lt;&gt;"",'Schritt 2b Stromverbr. Kat. 1-4'!M154&lt;&gt;""),(1/SUM('Schritt 2b Stromverbr. Kat. 1-4'!$M$10:$M$504))*VLOOKUP(B149,'Schritt 2b Stromverbr. Kat. 1-4'!$B$10:$M$504,12,FALSE),"")</f>
        <v/>
      </c>
      <c r="K149" s="133" t="str">
        <f>IFERROR(IF(B149&lt;&gt;"",VLOOKUP(B149,'Schritt 2b Stromverbr. Kat. 1-4'!$B$10:$N$504,13,FALSE),""),"")</f>
        <v/>
      </c>
      <c r="L149" s="39" t="str">
        <f>IFERROR(IF(B149&lt;&gt;"",VLOOKUP(B149,'Schritt 2b Stromverbr. Kat. 1-4'!$B$10:$O$504,14,FALSE),""),"")</f>
        <v/>
      </c>
      <c r="M149" s="147"/>
      <c r="N149" s="61"/>
      <c r="O149" s="64"/>
      <c r="P149" s="113" t="str">
        <f t="shared" si="4"/>
        <v/>
      </c>
      <c r="Q149" s="151" t="str">
        <f t="shared" si="5"/>
        <v/>
      </c>
      <c r="R149" s="133" t="str">
        <f>IF(P149="","",((P149*1000)/IF(AND('Schritt 2a Wärmeverbr. Kat. 1-4'!D154&lt;&gt;"Bad - Freibad &lt; 1000 m2 Beckenfläche",'Schritt 2a Wärmeverbr. Kat. 1-4'!D154&lt;&gt;"Bad - Freibad 1000-2000 m2 Beckenfläche",'Schritt 2a Wärmeverbr. Kat. 1-4'!D154&lt;&gt;"Bad - Freibad &gt;2000 m2 Beckenfläche"),'Schritt 2a Wärmeverbr. Kat. 1-4'!F154,'Schritt 2a Wärmeverbr. Kat. 1-4'!G154)))</f>
        <v/>
      </c>
      <c r="S149" s="140" t="str">
        <f>IFERROR(IF(OR(R149="",'Schritt 2a Wärmeverbr. Kat. 1-4'!D154=""),"",R149/VLOOKUP('Schritt 2a Wärmeverbr. Kat. 1-4'!D154,Gebäudekat.!$C$6:$J$72,7,FALSE)-1),"k.A")</f>
        <v/>
      </c>
      <c r="T149" s="400" t="s">
        <v>138</v>
      </c>
      <c r="U149" t="str">
        <f>IFERROR(VLOOKUP(C149,Gebäudekat.!$C$6:$G$72,5,FALSE),"")</f>
        <v/>
      </c>
    </row>
    <row r="150" spans="1:21" x14ac:dyDescent="0.25">
      <c r="A150" s="23" t="str">
        <f>IF(B150="","",INDEX('Schritt 2a Wärmeverbr. Kat. 1-4'!$A155:$C$504,MATCH(B150,'Schritt 2a Wärmeverbr. Kat. 1-4'!$C155:$C$504,0),1))</f>
        <v/>
      </c>
      <c r="B150" s="40" t="str">
        <f>IF(AND('Schritt 2a Wärmeverbr. Kat. 1-4'!C155&lt;&gt;"",OR('Schritt 2a Wärmeverbr. Kat. 1-4'!R155=1,'Schritt 2a Wärmeverbr. Kat. 1-4'!R155=2,'Schritt 2a Wärmeverbr. Kat. 1-4'!R155&lt;&gt;4)),'Schritt 2a Wärmeverbr. Kat. 1-4'!C155,"")</f>
        <v/>
      </c>
      <c r="C150" s="24" t="str">
        <f>IF(B150="","",VLOOKUP(B150,'Schritt 2a Wärmeverbr. Kat. 1-4'!$C$10:$D$504,2,FALSE))</f>
        <v/>
      </c>
      <c r="D150" s="13" t="str">
        <f>IF(AND(B150&lt;&gt;"",'Schritt 2a Wärmeverbr. Kat. 1-4'!H155&lt;&gt;""),VLOOKUP('Schritt 4 - Priorisierung'!B150,'Schritt 2a Wärmeverbr. Kat. 1-4'!$C$10:$H$504,6,FALSE),"")</f>
        <v/>
      </c>
      <c r="E150" s="114" t="str">
        <f>IF(AND(B150&lt;&gt;"",'Schritt 2a Wärmeverbr. Kat. 1-4'!N155&lt;&gt;""),VLOOKUP('Schritt 4 - Priorisierung'!B150,'Schritt 2a Wärmeverbr. Kat. 1-4'!$C$10:$N$504,12,FALSE),"")</f>
        <v/>
      </c>
      <c r="F150" s="38" t="str">
        <f>IF(AND(B150&lt;&gt;"",'Schritt 2a Wärmeverbr. Kat. 1-4'!O155&lt;&gt;""),VLOOKUP(B150,'Schritt 2a Wärmeverbr. Kat. 1-4'!C155:O649,13,FALSE),"")</f>
        <v/>
      </c>
      <c r="G150" s="134" t="str">
        <f>IF(AND(B150&lt;&gt;"",'Schritt 2a Wärmeverbr. Kat. 1-4'!P155&lt;&gt;""),VLOOKUP(B150,'Schritt 2a Wärmeverbr. Kat. 1-4'!$C$10:$P$504,14,FALSE),"")</f>
        <v/>
      </c>
      <c r="H150" s="39" t="str">
        <f>IF(AND(B150&lt;&gt;"",'Schritt 2a Wärmeverbr. Kat. 1-4'!Q155&lt;&gt;""),VLOOKUP(B150,'Schritt 2a Wärmeverbr. Kat. 1-4'!$C$10:$Q$504,15,FALSE),"")</f>
        <v/>
      </c>
      <c r="I150" s="142" t="str">
        <f>IF(AND(B150&lt;&gt;"",'Schritt 2b Stromverbr. Kat. 1-4'!M155&lt;&gt;""),VLOOKUP(B150,'Schritt 2b Stromverbr. Kat. 1-4'!$B$10:$M$504,12,FALSE),"")</f>
        <v/>
      </c>
      <c r="J150" s="38" t="str">
        <f>IF(AND(B150&lt;&gt;"",'Schritt 2b Stromverbr. Kat. 1-4'!M155&lt;&gt;""),(1/SUM('Schritt 2b Stromverbr. Kat. 1-4'!$M$10:$M$504))*VLOOKUP(B150,'Schritt 2b Stromverbr. Kat. 1-4'!$B$10:$M$504,12,FALSE),"")</f>
        <v/>
      </c>
      <c r="K150" s="133" t="str">
        <f>IFERROR(IF(B150&lt;&gt;"",VLOOKUP(B150,'Schritt 2b Stromverbr. Kat. 1-4'!$B$10:$N$504,13,FALSE),""),"")</f>
        <v/>
      </c>
      <c r="L150" s="39" t="str">
        <f>IFERROR(IF(B150&lt;&gt;"",VLOOKUP(B150,'Schritt 2b Stromverbr. Kat. 1-4'!$B$10:$O$504,14,FALSE),""),"")</f>
        <v/>
      </c>
      <c r="M150" s="147"/>
      <c r="N150" s="61"/>
      <c r="O150" s="64"/>
      <c r="P150" s="113" t="str">
        <f t="shared" si="4"/>
        <v/>
      </c>
      <c r="Q150" s="151" t="str">
        <f t="shared" si="5"/>
        <v/>
      </c>
      <c r="R150" s="133" t="str">
        <f>IF(P150="","",((P150*1000)/IF(AND('Schritt 2a Wärmeverbr. Kat. 1-4'!D155&lt;&gt;"Bad - Freibad &lt; 1000 m2 Beckenfläche",'Schritt 2a Wärmeverbr. Kat. 1-4'!D155&lt;&gt;"Bad - Freibad 1000-2000 m2 Beckenfläche",'Schritt 2a Wärmeverbr. Kat. 1-4'!D155&lt;&gt;"Bad - Freibad &gt;2000 m2 Beckenfläche"),'Schritt 2a Wärmeverbr. Kat. 1-4'!F155,'Schritt 2a Wärmeverbr. Kat. 1-4'!G155)))</f>
        <v/>
      </c>
      <c r="S150" s="140" t="str">
        <f>IFERROR(IF(OR(R150="",'Schritt 2a Wärmeverbr. Kat. 1-4'!D155=""),"",R150/VLOOKUP('Schritt 2a Wärmeverbr. Kat. 1-4'!D155,Gebäudekat.!$C$6:$J$72,7,FALSE)-1),"k.A")</f>
        <v/>
      </c>
      <c r="T150" s="400" t="s">
        <v>138</v>
      </c>
      <c r="U150" t="str">
        <f>IFERROR(VLOOKUP(C150,Gebäudekat.!$C$6:$G$72,5,FALSE),"")</f>
        <v/>
      </c>
    </row>
    <row r="151" spans="1:21" x14ac:dyDescent="0.25">
      <c r="A151" s="23" t="str">
        <f>IF(B151="","",INDEX('Schritt 2a Wärmeverbr. Kat. 1-4'!$A156:$C$504,MATCH(B151,'Schritt 2a Wärmeverbr. Kat. 1-4'!$C156:$C$504,0),1))</f>
        <v/>
      </c>
      <c r="B151" s="40" t="str">
        <f>IF(AND('Schritt 2a Wärmeverbr. Kat. 1-4'!C156&lt;&gt;"",OR('Schritt 2a Wärmeverbr. Kat. 1-4'!R156=1,'Schritt 2a Wärmeverbr. Kat. 1-4'!R156=2,'Schritt 2a Wärmeverbr. Kat. 1-4'!R156&lt;&gt;4)),'Schritt 2a Wärmeverbr. Kat. 1-4'!C156,"")</f>
        <v/>
      </c>
      <c r="C151" s="24" t="str">
        <f>IF(B151="","",VLOOKUP(B151,'Schritt 2a Wärmeverbr. Kat. 1-4'!$C$10:$D$504,2,FALSE))</f>
        <v/>
      </c>
      <c r="D151" s="13" t="str">
        <f>IF(AND(B151&lt;&gt;"",'Schritt 2a Wärmeverbr. Kat. 1-4'!H156&lt;&gt;""),VLOOKUP('Schritt 4 - Priorisierung'!B151,'Schritt 2a Wärmeverbr. Kat. 1-4'!$C$10:$H$504,6,FALSE),"")</f>
        <v/>
      </c>
      <c r="E151" s="114" t="str">
        <f>IF(AND(B151&lt;&gt;"",'Schritt 2a Wärmeverbr. Kat. 1-4'!N156&lt;&gt;""),VLOOKUP('Schritt 4 - Priorisierung'!B151,'Schritt 2a Wärmeverbr. Kat. 1-4'!$C$10:$N$504,12,FALSE),"")</f>
        <v/>
      </c>
      <c r="F151" s="38" t="str">
        <f>IF(AND(B151&lt;&gt;"",'Schritt 2a Wärmeverbr. Kat. 1-4'!O156&lt;&gt;""),VLOOKUP(B151,'Schritt 2a Wärmeverbr. Kat. 1-4'!C156:O650,13,FALSE),"")</f>
        <v/>
      </c>
      <c r="G151" s="134" t="str">
        <f>IF(AND(B151&lt;&gt;"",'Schritt 2a Wärmeverbr. Kat. 1-4'!P156&lt;&gt;""),VLOOKUP(B151,'Schritt 2a Wärmeverbr. Kat. 1-4'!$C$10:$P$504,14,FALSE),"")</f>
        <v/>
      </c>
      <c r="H151" s="39" t="str">
        <f>IF(AND(B151&lt;&gt;"",'Schritt 2a Wärmeverbr. Kat. 1-4'!Q156&lt;&gt;""),VLOOKUP(B151,'Schritt 2a Wärmeverbr. Kat. 1-4'!$C$10:$Q$504,15,FALSE),"")</f>
        <v/>
      </c>
      <c r="I151" s="142" t="str">
        <f>IF(AND(B151&lt;&gt;"",'Schritt 2b Stromverbr. Kat. 1-4'!M156&lt;&gt;""),VLOOKUP(B151,'Schritt 2b Stromverbr. Kat. 1-4'!$B$10:$M$504,12,FALSE),"")</f>
        <v/>
      </c>
      <c r="J151" s="38" t="str">
        <f>IF(AND(B151&lt;&gt;"",'Schritt 2b Stromverbr. Kat. 1-4'!M156&lt;&gt;""),(1/SUM('Schritt 2b Stromverbr. Kat. 1-4'!$M$10:$M$504))*VLOOKUP(B151,'Schritt 2b Stromverbr. Kat. 1-4'!$B$10:$M$504,12,FALSE),"")</f>
        <v/>
      </c>
      <c r="K151" s="133" t="str">
        <f>IFERROR(IF(B151&lt;&gt;"",VLOOKUP(B151,'Schritt 2b Stromverbr. Kat. 1-4'!$B$10:$N$504,13,FALSE),""),"")</f>
        <v/>
      </c>
      <c r="L151" s="39" t="str">
        <f>IFERROR(IF(B151&lt;&gt;"",VLOOKUP(B151,'Schritt 2b Stromverbr. Kat. 1-4'!$B$10:$O$504,14,FALSE),""),"")</f>
        <v/>
      </c>
      <c r="M151" s="147"/>
      <c r="N151" s="61"/>
      <c r="O151" s="64"/>
      <c r="P151" s="113" t="str">
        <f t="shared" si="4"/>
        <v/>
      </c>
      <c r="Q151" s="151" t="str">
        <f t="shared" si="5"/>
        <v/>
      </c>
      <c r="R151" s="133" t="str">
        <f>IF(P151="","",((P151*1000)/IF(AND('Schritt 2a Wärmeverbr. Kat. 1-4'!D156&lt;&gt;"Bad - Freibad &lt; 1000 m2 Beckenfläche",'Schritt 2a Wärmeverbr. Kat. 1-4'!D156&lt;&gt;"Bad - Freibad 1000-2000 m2 Beckenfläche",'Schritt 2a Wärmeverbr. Kat. 1-4'!D156&lt;&gt;"Bad - Freibad &gt;2000 m2 Beckenfläche"),'Schritt 2a Wärmeverbr. Kat. 1-4'!F156,'Schritt 2a Wärmeverbr. Kat. 1-4'!G156)))</f>
        <v/>
      </c>
      <c r="S151" s="140" t="str">
        <f>IFERROR(IF(OR(R151="",'Schritt 2a Wärmeverbr. Kat. 1-4'!D156=""),"",R151/VLOOKUP('Schritt 2a Wärmeverbr. Kat. 1-4'!D156,Gebäudekat.!$C$6:$J$72,7,FALSE)-1),"k.A")</f>
        <v/>
      </c>
      <c r="T151" s="400" t="s">
        <v>138</v>
      </c>
      <c r="U151" t="str">
        <f>IFERROR(VLOOKUP(C151,Gebäudekat.!$C$6:$G$72,5,FALSE),"")</f>
        <v/>
      </c>
    </row>
    <row r="152" spans="1:21" x14ac:dyDescent="0.25">
      <c r="A152" s="23" t="str">
        <f>IF(B152="","",INDEX('Schritt 2a Wärmeverbr. Kat. 1-4'!$A157:$C$504,MATCH(B152,'Schritt 2a Wärmeverbr. Kat. 1-4'!$C157:$C$504,0),1))</f>
        <v/>
      </c>
      <c r="B152" s="40" t="str">
        <f>IF(AND('Schritt 2a Wärmeverbr. Kat. 1-4'!C157&lt;&gt;"",OR('Schritt 2a Wärmeverbr. Kat. 1-4'!R157=1,'Schritt 2a Wärmeverbr. Kat. 1-4'!R157=2,'Schritt 2a Wärmeverbr. Kat. 1-4'!R157&lt;&gt;4)),'Schritt 2a Wärmeverbr. Kat. 1-4'!C157,"")</f>
        <v/>
      </c>
      <c r="C152" s="24" t="str">
        <f>IF(B152="","",VLOOKUP(B152,'Schritt 2a Wärmeverbr. Kat. 1-4'!$C$10:$D$504,2,FALSE))</f>
        <v/>
      </c>
      <c r="D152" s="13" t="str">
        <f>IF(AND(B152&lt;&gt;"",'Schritt 2a Wärmeverbr. Kat. 1-4'!H157&lt;&gt;""),VLOOKUP('Schritt 4 - Priorisierung'!B152,'Schritt 2a Wärmeverbr. Kat. 1-4'!$C$10:$H$504,6,FALSE),"")</f>
        <v/>
      </c>
      <c r="E152" s="114" t="str">
        <f>IF(AND(B152&lt;&gt;"",'Schritt 2a Wärmeverbr. Kat. 1-4'!N157&lt;&gt;""),VLOOKUP('Schritt 4 - Priorisierung'!B152,'Schritt 2a Wärmeverbr. Kat. 1-4'!$C$10:$N$504,12,FALSE),"")</f>
        <v/>
      </c>
      <c r="F152" s="38" t="str">
        <f>IF(AND(B152&lt;&gt;"",'Schritt 2a Wärmeverbr. Kat. 1-4'!O157&lt;&gt;""),VLOOKUP(B152,'Schritt 2a Wärmeverbr. Kat. 1-4'!C157:O651,13,FALSE),"")</f>
        <v/>
      </c>
      <c r="G152" s="134" t="str">
        <f>IF(AND(B152&lt;&gt;"",'Schritt 2a Wärmeverbr. Kat. 1-4'!P157&lt;&gt;""),VLOOKUP(B152,'Schritt 2a Wärmeverbr. Kat. 1-4'!$C$10:$P$504,14,FALSE),"")</f>
        <v/>
      </c>
      <c r="H152" s="39" t="str">
        <f>IF(AND(B152&lt;&gt;"",'Schritt 2a Wärmeverbr. Kat. 1-4'!Q157&lt;&gt;""),VLOOKUP(B152,'Schritt 2a Wärmeverbr. Kat. 1-4'!$C$10:$Q$504,15,FALSE),"")</f>
        <v/>
      </c>
      <c r="I152" s="142" t="str">
        <f>IF(AND(B152&lt;&gt;"",'Schritt 2b Stromverbr. Kat. 1-4'!M157&lt;&gt;""),VLOOKUP(B152,'Schritt 2b Stromverbr. Kat. 1-4'!$B$10:$M$504,12,FALSE),"")</f>
        <v/>
      </c>
      <c r="J152" s="38" t="str">
        <f>IF(AND(B152&lt;&gt;"",'Schritt 2b Stromverbr. Kat. 1-4'!M157&lt;&gt;""),(1/SUM('Schritt 2b Stromverbr. Kat. 1-4'!$M$10:$M$504))*VLOOKUP(B152,'Schritt 2b Stromverbr. Kat. 1-4'!$B$10:$M$504,12,FALSE),"")</f>
        <v/>
      </c>
      <c r="K152" s="133" t="str">
        <f>IFERROR(IF(B152&lt;&gt;"",VLOOKUP(B152,'Schritt 2b Stromverbr. Kat. 1-4'!$B$10:$N$504,13,FALSE),""),"")</f>
        <v/>
      </c>
      <c r="L152" s="39" t="str">
        <f>IFERROR(IF(B152&lt;&gt;"",VLOOKUP(B152,'Schritt 2b Stromverbr. Kat. 1-4'!$B$10:$O$504,14,FALSE),""),"")</f>
        <v/>
      </c>
      <c r="M152" s="147"/>
      <c r="N152" s="61"/>
      <c r="O152" s="64"/>
      <c r="P152" s="113" t="str">
        <f t="shared" si="4"/>
        <v/>
      </c>
      <c r="Q152" s="151" t="str">
        <f t="shared" si="5"/>
        <v/>
      </c>
      <c r="R152" s="133" t="str">
        <f>IF(P152="","",((P152*1000)/IF(AND('Schritt 2a Wärmeverbr. Kat. 1-4'!D157&lt;&gt;"Bad - Freibad &lt; 1000 m2 Beckenfläche",'Schritt 2a Wärmeverbr. Kat. 1-4'!D157&lt;&gt;"Bad - Freibad 1000-2000 m2 Beckenfläche",'Schritt 2a Wärmeverbr. Kat. 1-4'!D157&lt;&gt;"Bad - Freibad &gt;2000 m2 Beckenfläche"),'Schritt 2a Wärmeverbr. Kat. 1-4'!F157,'Schritt 2a Wärmeverbr. Kat. 1-4'!G157)))</f>
        <v/>
      </c>
      <c r="S152" s="140" t="str">
        <f>IFERROR(IF(OR(R152="",'Schritt 2a Wärmeverbr. Kat. 1-4'!D157=""),"",R152/VLOOKUP('Schritt 2a Wärmeverbr. Kat. 1-4'!D157,Gebäudekat.!$C$6:$J$72,7,FALSE)-1),"k.A")</f>
        <v/>
      </c>
      <c r="T152" s="400" t="s">
        <v>138</v>
      </c>
      <c r="U152" t="str">
        <f>IFERROR(VLOOKUP(C152,Gebäudekat.!$C$6:$G$72,5,FALSE),"")</f>
        <v/>
      </c>
    </row>
    <row r="153" spans="1:21" x14ac:dyDescent="0.25">
      <c r="A153" s="23" t="str">
        <f>IF(B153="","",INDEX('Schritt 2a Wärmeverbr. Kat. 1-4'!$A158:$C$504,MATCH(B153,'Schritt 2a Wärmeverbr. Kat. 1-4'!$C158:$C$504,0),1))</f>
        <v/>
      </c>
      <c r="B153" s="40" t="str">
        <f>IF(AND('Schritt 2a Wärmeverbr. Kat. 1-4'!C158&lt;&gt;"",OR('Schritt 2a Wärmeverbr. Kat. 1-4'!R158=1,'Schritt 2a Wärmeverbr. Kat. 1-4'!R158=2,'Schritt 2a Wärmeverbr. Kat. 1-4'!R158&lt;&gt;4)),'Schritt 2a Wärmeverbr. Kat. 1-4'!C158,"")</f>
        <v/>
      </c>
      <c r="C153" s="24" t="str">
        <f>IF(B153="","",VLOOKUP(B153,'Schritt 2a Wärmeverbr. Kat. 1-4'!$C$10:$D$504,2,FALSE))</f>
        <v/>
      </c>
      <c r="D153" s="13" t="str">
        <f>IF(AND(B153&lt;&gt;"",'Schritt 2a Wärmeverbr. Kat. 1-4'!H158&lt;&gt;""),VLOOKUP('Schritt 4 - Priorisierung'!B153,'Schritt 2a Wärmeverbr. Kat. 1-4'!$C$10:$H$504,6,FALSE),"")</f>
        <v/>
      </c>
      <c r="E153" s="114" t="str">
        <f>IF(AND(B153&lt;&gt;"",'Schritt 2a Wärmeverbr. Kat. 1-4'!N158&lt;&gt;""),VLOOKUP('Schritt 4 - Priorisierung'!B153,'Schritt 2a Wärmeverbr. Kat. 1-4'!$C$10:$N$504,12,FALSE),"")</f>
        <v/>
      </c>
      <c r="F153" s="38" t="str">
        <f>IF(AND(B153&lt;&gt;"",'Schritt 2a Wärmeverbr. Kat. 1-4'!O158&lt;&gt;""),VLOOKUP(B153,'Schritt 2a Wärmeverbr. Kat. 1-4'!C158:O652,13,FALSE),"")</f>
        <v/>
      </c>
      <c r="G153" s="134" t="str">
        <f>IF(AND(B153&lt;&gt;"",'Schritt 2a Wärmeverbr. Kat. 1-4'!P158&lt;&gt;""),VLOOKUP(B153,'Schritt 2a Wärmeverbr. Kat. 1-4'!$C$10:$P$504,14,FALSE),"")</f>
        <v/>
      </c>
      <c r="H153" s="39" t="str">
        <f>IF(AND(B153&lt;&gt;"",'Schritt 2a Wärmeverbr. Kat. 1-4'!Q158&lt;&gt;""),VLOOKUP(B153,'Schritt 2a Wärmeverbr. Kat. 1-4'!$C$10:$Q$504,15,FALSE),"")</f>
        <v/>
      </c>
      <c r="I153" s="142" t="str">
        <f>IF(AND(B153&lt;&gt;"",'Schritt 2b Stromverbr. Kat. 1-4'!M158&lt;&gt;""),VLOOKUP(B153,'Schritt 2b Stromverbr. Kat. 1-4'!$B$10:$M$504,12,FALSE),"")</f>
        <v/>
      </c>
      <c r="J153" s="38" t="str">
        <f>IF(AND(B153&lt;&gt;"",'Schritt 2b Stromverbr. Kat. 1-4'!M158&lt;&gt;""),(1/SUM('Schritt 2b Stromverbr. Kat. 1-4'!$M$10:$M$504))*VLOOKUP(B153,'Schritt 2b Stromverbr. Kat. 1-4'!$B$10:$M$504,12,FALSE),"")</f>
        <v/>
      </c>
      <c r="K153" s="133" t="str">
        <f>IFERROR(IF(B153&lt;&gt;"",VLOOKUP(B153,'Schritt 2b Stromverbr. Kat. 1-4'!$B$10:$N$504,13,FALSE),""),"")</f>
        <v/>
      </c>
      <c r="L153" s="39" t="str">
        <f>IFERROR(IF(B153&lt;&gt;"",VLOOKUP(B153,'Schritt 2b Stromverbr. Kat. 1-4'!$B$10:$O$504,14,FALSE),""),"")</f>
        <v/>
      </c>
      <c r="M153" s="147"/>
      <c r="N153" s="61"/>
      <c r="O153" s="64"/>
      <c r="P153" s="113" t="str">
        <f t="shared" si="4"/>
        <v/>
      </c>
      <c r="Q153" s="151" t="str">
        <f t="shared" si="5"/>
        <v/>
      </c>
      <c r="R153" s="133" t="str">
        <f>IF(P153="","",((P153*1000)/IF(AND('Schritt 2a Wärmeverbr. Kat. 1-4'!D158&lt;&gt;"Bad - Freibad &lt; 1000 m2 Beckenfläche",'Schritt 2a Wärmeverbr. Kat. 1-4'!D158&lt;&gt;"Bad - Freibad 1000-2000 m2 Beckenfläche",'Schritt 2a Wärmeverbr. Kat. 1-4'!D158&lt;&gt;"Bad - Freibad &gt;2000 m2 Beckenfläche"),'Schritt 2a Wärmeverbr. Kat. 1-4'!F158,'Schritt 2a Wärmeverbr. Kat. 1-4'!G158)))</f>
        <v/>
      </c>
      <c r="S153" s="140" t="str">
        <f>IFERROR(IF(OR(R153="",'Schritt 2a Wärmeverbr. Kat. 1-4'!D158=""),"",R153/VLOOKUP('Schritt 2a Wärmeverbr. Kat. 1-4'!D158,Gebäudekat.!$C$6:$J$72,7,FALSE)-1),"k.A")</f>
        <v/>
      </c>
      <c r="T153" s="400" t="s">
        <v>138</v>
      </c>
      <c r="U153" t="str">
        <f>IFERROR(VLOOKUP(C153,Gebäudekat.!$C$6:$G$72,5,FALSE),"")</f>
        <v/>
      </c>
    </row>
    <row r="154" spans="1:21" x14ac:dyDescent="0.25">
      <c r="A154" s="23" t="str">
        <f>IF(B154="","",INDEX('Schritt 2a Wärmeverbr. Kat. 1-4'!$A159:$C$504,MATCH(B154,'Schritt 2a Wärmeverbr. Kat. 1-4'!$C159:$C$504,0),1))</f>
        <v/>
      </c>
      <c r="B154" s="40" t="str">
        <f>IF(AND('Schritt 2a Wärmeverbr. Kat. 1-4'!C159&lt;&gt;"",OR('Schritt 2a Wärmeverbr. Kat. 1-4'!R159=1,'Schritt 2a Wärmeverbr. Kat. 1-4'!R159=2,'Schritt 2a Wärmeverbr. Kat. 1-4'!R159&lt;&gt;4)),'Schritt 2a Wärmeverbr. Kat. 1-4'!C159,"")</f>
        <v/>
      </c>
      <c r="C154" s="24" t="str">
        <f>IF(B154="","",VLOOKUP(B154,'Schritt 2a Wärmeverbr. Kat. 1-4'!$C$10:$D$504,2,FALSE))</f>
        <v/>
      </c>
      <c r="D154" s="13" t="str">
        <f>IF(AND(B154&lt;&gt;"",'Schritt 2a Wärmeverbr. Kat. 1-4'!H159&lt;&gt;""),VLOOKUP('Schritt 4 - Priorisierung'!B154,'Schritt 2a Wärmeverbr. Kat. 1-4'!$C$10:$H$504,6,FALSE),"")</f>
        <v/>
      </c>
      <c r="E154" s="114" t="str">
        <f>IF(AND(B154&lt;&gt;"",'Schritt 2a Wärmeverbr. Kat. 1-4'!N159&lt;&gt;""),VLOOKUP('Schritt 4 - Priorisierung'!B154,'Schritt 2a Wärmeverbr. Kat. 1-4'!$C$10:$N$504,12,FALSE),"")</f>
        <v/>
      </c>
      <c r="F154" s="38" t="str">
        <f>IF(AND(B154&lt;&gt;"",'Schritt 2a Wärmeverbr. Kat. 1-4'!O159&lt;&gt;""),VLOOKUP(B154,'Schritt 2a Wärmeverbr. Kat. 1-4'!C159:O653,13,FALSE),"")</f>
        <v/>
      </c>
      <c r="G154" s="134" t="str">
        <f>IF(AND(B154&lt;&gt;"",'Schritt 2a Wärmeverbr. Kat. 1-4'!P159&lt;&gt;""),VLOOKUP(B154,'Schritt 2a Wärmeverbr. Kat. 1-4'!$C$10:$P$504,14,FALSE),"")</f>
        <v/>
      </c>
      <c r="H154" s="39" t="str">
        <f>IF(AND(B154&lt;&gt;"",'Schritt 2a Wärmeverbr. Kat. 1-4'!Q159&lt;&gt;""),VLOOKUP(B154,'Schritt 2a Wärmeverbr. Kat. 1-4'!$C$10:$Q$504,15,FALSE),"")</f>
        <v/>
      </c>
      <c r="I154" s="142" t="str">
        <f>IF(AND(B154&lt;&gt;"",'Schritt 2b Stromverbr. Kat. 1-4'!M159&lt;&gt;""),VLOOKUP(B154,'Schritt 2b Stromverbr. Kat. 1-4'!$B$10:$M$504,12,FALSE),"")</f>
        <v/>
      </c>
      <c r="J154" s="38" t="str">
        <f>IF(AND(B154&lt;&gt;"",'Schritt 2b Stromverbr. Kat. 1-4'!M159&lt;&gt;""),(1/SUM('Schritt 2b Stromverbr. Kat. 1-4'!$M$10:$M$504))*VLOOKUP(B154,'Schritt 2b Stromverbr. Kat. 1-4'!$B$10:$M$504,12,FALSE),"")</f>
        <v/>
      </c>
      <c r="K154" s="133" t="str">
        <f>IFERROR(IF(B154&lt;&gt;"",VLOOKUP(B154,'Schritt 2b Stromverbr. Kat. 1-4'!$B$10:$N$504,13,FALSE),""),"")</f>
        <v/>
      </c>
      <c r="L154" s="39" t="str">
        <f>IFERROR(IF(B154&lt;&gt;"",VLOOKUP(B154,'Schritt 2b Stromverbr. Kat. 1-4'!$B$10:$O$504,14,FALSE),""),"")</f>
        <v/>
      </c>
      <c r="M154" s="147"/>
      <c r="N154" s="61"/>
      <c r="O154" s="64"/>
      <c r="P154" s="113" t="str">
        <f t="shared" si="4"/>
        <v/>
      </c>
      <c r="Q154" s="151" t="str">
        <f t="shared" si="5"/>
        <v/>
      </c>
      <c r="R154" s="133" t="str">
        <f>IF(P154="","",((P154*1000)/IF(AND('Schritt 2a Wärmeverbr. Kat. 1-4'!D159&lt;&gt;"Bad - Freibad &lt; 1000 m2 Beckenfläche",'Schritt 2a Wärmeverbr. Kat. 1-4'!D159&lt;&gt;"Bad - Freibad 1000-2000 m2 Beckenfläche",'Schritt 2a Wärmeverbr. Kat. 1-4'!D159&lt;&gt;"Bad - Freibad &gt;2000 m2 Beckenfläche"),'Schritt 2a Wärmeverbr. Kat. 1-4'!F159,'Schritt 2a Wärmeverbr. Kat. 1-4'!G159)))</f>
        <v/>
      </c>
      <c r="S154" s="140" t="str">
        <f>IFERROR(IF(OR(R154="",'Schritt 2a Wärmeverbr. Kat. 1-4'!D159=""),"",R154/VLOOKUP('Schritt 2a Wärmeverbr. Kat. 1-4'!D159,Gebäudekat.!$C$6:$J$72,7,FALSE)-1),"k.A")</f>
        <v/>
      </c>
      <c r="T154" s="400" t="s">
        <v>138</v>
      </c>
      <c r="U154" t="str">
        <f>IFERROR(VLOOKUP(C154,Gebäudekat.!$C$6:$G$72,5,FALSE),"")</f>
        <v/>
      </c>
    </row>
    <row r="155" spans="1:21" x14ac:dyDescent="0.25">
      <c r="A155" s="23" t="str">
        <f>IF(B155="","",INDEX('Schritt 2a Wärmeverbr. Kat. 1-4'!$A160:$C$504,MATCH(B155,'Schritt 2a Wärmeverbr. Kat. 1-4'!$C160:$C$504,0),1))</f>
        <v/>
      </c>
      <c r="B155" s="40" t="str">
        <f>IF(AND('Schritt 2a Wärmeverbr. Kat. 1-4'!C160&lt;&gt;"",OR('Schritt 2a Wärmeverbr. Kat. 1-4'!R160=1,'Schritt 2a Wärmeverbr. Kat. 1-4'!R160=2,'Schritt 2a Wärmeverbr. Kat. 1-4'!R160&lt;&gt;4)),'Schritt 2a Wärmeverbr. Kat. 1-4'!C160,"")</f>
        <v/>
      </c>
      <c r="C155" s="24" t="str">
        <f>IF(B155="","",VLOOKUP(B155,'Schritt 2a Wärmeverbr. Kat. 1-4'!$C$10:$D$504,2,FALSE))</f>
        <v/>
      </c>
      <c r="D155" s="13" t="str">
        <f>IF(AND(B155&lt;&gt;"",'Schritt 2a Wärmeverbr. Kat. 1-4'!H160&lt;&gt;""),VLOOKUP('Schritt 4 - Priorisierung'!B155,'Schritt 2a Wärmeverbr. Kat. 1-4'!$C$10:$H$504,6,FALSE),"")</f>
        <v/>
      </c>
      <c r="E155" s="114" t="str">
        <f>IF(AND(B155&lt;&gt;"",'Schritt 2a Wärmeverbr. Kat. 1-4'!N160&lt;&gt;""),VLOOKUP('Schritt 4 - Priorisierung'!B155,'Schritt 2a Wärmeverbr. Kat. 1-4'!$C$10:$N$504,12,FALSE),"")</f>
        <v/>
      </c>
      <c r="F155" s="38" t="str">
        <f>IF(AND(B155&lt;&gt;"",'Schritt 2a Wärmeverbr. Kat. 1-4'!O160&lt;&gt;""),VLOOKUP(B155,'Schritt 2a Wärmeverbr. Kat. 1-4'!C160:O654,13,FALSE),"")</f>
        <v/>
      </c>
      <c r="G155" s="134" t="str">
        <f>IF(AND(B155&lt;&gt;"",'Schritt 2a Wärmeverbr. Kat. 1-4'!P160&lt;&gt;""),VLOOKUP(B155,'Schritt 2a Wärmeverbr. Kat. 1-4'!$C$10:$P$504,14,FALSE),"")</f>
        <v/>
      </c>
      <c r="H155" s="39" t="str">
        <f>IF(AND(B155&lt;&gt;"",'Schritt 2a Wärmeverbr. Kat. 1-4'!Q160&lt;&gt;""),VLOOKUP(B155,'Schritt 2a Wärmeverbr. Kat. 1-4'!$C$10:$Q$504,15,FALSE),"")</f>
        <v/>
      </c>
      <c r="I155" s="142" t="str">
        <f>IF(AND(B155&lt;&gt;"",'Schritt 2b Stromverbr. Kat. 1-4'!M160&lt;&gt;""),VLOOKUP(B155,'Schritt 2b Stromverbr. Kat. 1-4'!$B$10:$M$504,12,FALSE),"")</f>
        <v/>
      </c>
      <c r="J155" s="38" t="str">
        <f>IF(AND(B155&lt;&gt;"",'Schritt 2b Stromverbr. Kat. 1-4'!M160&lt;&gt;""),(1/SUM('Schritt 2b Stromverbr. Kat. 1-4'!$M$10:$M$504))*VLOOKUP(B155,'Schritt 2b Stromverbr. Kat. 1-4'!$B$10:$M$504,12,FALSE),"")</f>
        <v/>
      </c>
      <c r="K155" s="133" t="str">
        <f>IFERROR(IF(B155&lt;&gt;"",VLOOKUP(B155,'Schritt 2b Stromverbr. Kat. 1-4'!$B$10:$N$504,13,FALSE),""),"")</f>
        <v/>
      </c>
      <c r="L155" s="39" t="str">
        <f>IFERROR(IF(B155&lt;&gt;"",VLOOKUP(B155,'Schritt 2b Stromverbr. Kat. 1-4'!$B$10:$O$504,14,FALSE),""),"")</f>
        <v/>
      </c>
      <c r="M155" s="147"/>
      <c r="N155" s="61"/>
      <c r="O155" s="64"/>
      <c r="P155" s="113" t="str">
        <f t="shared" si="4"/>
        <v/>
      </c>
      <c r="Q155" s="151" t="str">
        <f t="shared" si="5"/>
        <v/>
      </c>
      <c r="R155" s="133" t="str">
        <f>IF(P155="","",((P155*1000)/IF(AND('Schritt 2a Wärmeverbr. Kat. 1-4'!D160&lt;&gt;"Bad - Freibad &lt; 1000 m2 Beckenfläche",'Schritt 2a Wärmeverbr. Kat. 1-4'!D160&lt;&gt;"Bad - Freibad 1000-2000 m2 Beckenfläche",'Schritt 2a Wärmeverbr. Kat. 1-4'!D160&lt;&gt;"Bad - Freibad &gt;2000 m2 Beckenfläche"),'Schritt 2a Wärmeverbr. Kat. 1-4'!F160,'Schritt 2a Wärmeverbr. Kat. 1-4'!G160)))</f>
        <v/>
      </c>
      <c r="S155" s="140" t="str">
        <f>IFERROR(IF(OR(R155="",'Schritt 2a Wärmeverbr. Kat. 1-4'!D160=""),"",R155/VLOOKUP('Schritt 2a Wärmeverbr. Kat. 1-4'!D160,Gebäudekat.!$C$6:$J$72,7,FALSE)-1),"k.A")</f>
        <v/>
      </c>
      <c r="T155" s="400" t="s">
        <v>138</v>
      </c>
      <c r="U155" t="str">
        <f>IFERROR(VLOOKUP(C155,Gebäudekat.!$C$6:$G$72,5,FALSE),"")</f>
        <v/>
      </c>
    </row>
    <row r="156" spans="1:21" x14ac:dyDescent="0.25">
      <c r="A156" s="23" t="str">
        <f>IF(B156="","",INDEX('Schritt 2a Wärmeverbr. Kat. 1-4'!$A161:$C$504,MATCH(B156,'Schritt 2a Wärmeverbr. Kat. 1-4'!$C161:$C$504,0),1))</f>
        <v/>
      </c>
      <c r="B156" s="40" t="str">
        <f>IF(AND('Schritt 2a Wärmeverbr. Kat. 1-4'!C161&lt;&gt;"",OR('Schritt 2a Wärmeverbr. Kat. 1-4'!R161=1,'Schritt 2a Wärmeverbr. Kat. 1-4'!R161=2,'Schritt 2a Wärmeverbr. Kat. 1-4'!R161&lt;&gt;4)),'Schritt 2a Wärmeverbr. Kat. 1-4'!C161,"")</f>
        <v/>
      </c>
      <c r="C156" s="24" t="str">
        <f>IF(B156="","",VLOOKUP(B156,'Schritt 2a Wärmeverbr. Kat. 1-4'!$C$10:$D$504,2,FALSE))</f>
        <v/>
      </c>
      <c r="D156" s="13" t="str">
        <f>IF(AND(B156&lt;&gt;"",'Schritt 2a Wärmeverbr. Kat. 1-4'!H161&lt;&gt;""),VLOOKUP('Schritt 4 - Priorisierung'!B156,'Schritt 2a Wärmeverbr. Kat. 1-4'!$C$10:$H$504,6,FALSE),"")</f>
        <v/>
      </c>
      <c r="E156" s="114" t="str">
        <f>IF(AND(B156&lt;&gt;"",'Schritt 2a Wärmeverbr. Kat. 1-4'!N161&lt;&gt;""),VLOOKUP('Schritt 4 - Priorisierung'!B156,'Schritt 2a Wärmeverbr. Kat. 1-4'!$C$10:$N$504,12,FALSE),"")</f>
        <v/>
      </c>
      <c r="F156" s="38" t="str">
        <f>IF(AND(B156&lt;&gt;"",'Schritt 2a Wärmeverbr. Kat. 1-4'!O161&lt;&gt;""),VLOOKUP(B156,'Schritt 2a Wärmeverbr. Kat. 1-4'!C161:O655,13,FALSE),"")</f>
        <v/>
      </c>
      <c r="G156" s="134" t="str">
        <f>IF(AND(B156&lt;&gt;"",'Schritt 2a Wärmeverbr. Kat. 1-4'!P161&lt;&gt;""),VLOOKUP(B156,'Schritt 2a Wärmeverbr. Kat. 1-4'!$C$10:$P$504,14,FALSE),"")</f>
        <v/>
      </c>
      <c r="H156" s="39" t="str">
        <f>IF(AND(B156&lt;&gt;"",'Schritt 2a Wärmeverbr. Kat. 1-4'!Q161&lt;&gt;""),VLOOKUP(B156,'Schritt 2a Wärmeverbr. Kat. 1-4'!$C$10:$Q$504,15,FALSE),"")</f>
        <v/>
      </c>
      <c r="I156" s="142" t="str">
        <f>IF(AND(B156&lt;&gt;"",'Schritt 2b Stromverbr. Kat. 1-4'!M161&lt;&gt;""),VLOOKUP(B156,'Schritt 2b Stromverbr. Kat. 1-4'!$B$10:$M$504,12,FALSE),"")</f>
        <v/>
      </c>
      <c r="J156" s="38" t="str">
        <f>IF(AND(B156&lt;&gt;"",'Schritt 2b Stromverbr. Kat. 1-4'!M161&lt;&gt;""),(1/SUM('Schritt 2b Stromverbr. Kat. 1-4'!$M$10:$M$504))*VLOOKUP(B156,'Schritt 2b Stromverbr. Kat. 1-4'!$B$10:$M$504,12,FALSE),"")</f>
        <v/>
      </c>
      <c r="K156" s="133" t="str">
        <f>IFERROR(IF(B156&lt;&gt;"",VLOOKUP(B156,'Schritt 2b Stromverbr. Kat. 1-4'!$B$10:$N$504,13,FALSE),""),"")</f>
        <v/>
      </c>
      <c r="L156" s="39" t="str">
        <f>IFERROR(IF(B156&lt;&gt;"",VLOOKUP(B156,'Schritt 2b Stromverbr. Kat. 1-4'!$B$10:$O$504,14,FALSE),""),"")</f>
        <v/>
      </c>
      <c r="M156" s="147"/>
      <c r="N156" s="61"/>
      <c r="O156" s="64"/>
      <c r="P156" s="113" t="str">
        <f t="shared" si="4"/>
        <v/>
      </c>
      <c r="Q156" s="151" t="str">
        <f t="shared" si="5"/>
        <v/>
      </c>
      <c r="R156" s="133" t="str">
        <f>IF(P156="","",((P156*1000)/IF(AND('Schritt 2a Wärmeverbr. Kat. 1-4'!D161&lt;&gt;"Bad - Freibad &lt; 1000 m2 Beckenfläche",'Schritt 2a Wärmeverbr. Kat. 1-4'!D161&lt;&gt;"Bad - Freibad 1000-2000 m2 Beckenfläche",'Schritt 2a Wärmeverbr. Kat. 1-4'!D161&lt;&gt;"Bad - Freibad &gt;2000 m2 Beckenfläche"),'Schritt 2a Wärmeverbr. Kat. 1-4'!F161,'Schritt 2a Wärmeverbr. Kat. 1-4'!G161)))</f>
        <v/>
      </c>
      <c r="S156" s="140" t="str">
        <f>IFERROR(IF(OR(R156="",'Schritt 2a Wärmeverbr. Kat. 1-4'!D161=""),"",R156/VLOOKUP('Schritt 2a Wärmeverbr. Kat. 1-4'!D161,Gebäudekat.!$C$6:$J$72,7,FALSE)-1),"k.A")</f>
        <v/>
      </c>
      <c r="T156" s="400" t="s">
        <v>138</v>
      </c>
      <c r="U156" t="str">
        <f>IFERROR(VLOOKUP(C156,Gebäudekat.!$C$6:$G$72,5,FALSE),"")</f>
        <v/>
      </c>
    </row>
    <row r="157" spans="1:21" x14ac:dyDescent="0.25">
      <c r="A157" s="23" t="str">
        <f>IF(B157="","",INDEX('Schritt 2a Wärmeverbr. Kat. 1-4'!$A162:$C$504,MATCH(B157,'Schritt 2a Wärmeverbr. Kat. 1-4'!$C162:$C$504,0),1))</f>
        <v/>
      </c>
      <c r="B157" s="40" t="str">
        <f>IF(AND('Schritt 2a Wärmeverbr. Kat. 1-4'!C162&lt;&gt;"",OR('Schritt 2a Wärmeverbr. Kat. 1-4'!R162=1,'Schritt 2a Wärmeverbr. Kat. 1-4'!R162=2,'Schritt 2a Wärmeverbr. Kat. 1-4'!R162&lt;&gt;4)),'Schritt 2a Wärmeverbr. Kat. 1-4'!C162,"")</f>
        <v/>
      </c>
      <c r="C157" s="24" t="str">
        <f>IF(B157="","",VLOOKUP(B157,'Schritt 2a Wärmeverbr. Kat. 1-4'!$C$10:$D$504,2,FALSE))</f>
        <v/>
      </c>
      <c r="D157" s="13" t="str">
        <f>IF(AND(B157&lt;&gt;"",'Schritt 2a Wärmeverbr. Kat. 1-4'!H162&lt;&gt;""),VLOOKUP('Schritt 4 - Priorisierung'!B157,'Schritt 2a Wärmeverbr. Kat. 1-4'!$C$10:$H$504,6,FALSE),"")</f>
        <v/>
      </c>
      <c r="E157" s="114" t="str">
        <f>IF(AND(B157&lt;&gt;"",'Schritt 2a Wärmeverbr. Kat. 1-4'!N162&lt;&gt;""),VLOOKUP('Schritt 4 - Priorisierung'!B157,'Schritt 2a Wärmeverbr. Kat. 1-4'!$C$10:$N$504,12,FALSE),"")</f>
        <v/>
      </c>
      <c r="F157" s="38" t="str">
        <f>IF(AND(B157&lt;&gt;"",'Schritt 2a Wärmeverbr. Kat. 1-4'!O162&lt;&gt;""),VLOOKUP(B157,'Schritt 2a Wärmeverbr. Kat. 1-4'!C162:O656,13,FALSE),"")</f>
        <v/>
      </c>
      <c r="G157" s="134" t="str">
        <f>IF(AND(B157&lt;&gt;"",'Schritt 2a Wärmeverbr. Kat. 1-4'!P162&lt;&gt;""),VLOOKUP(B157,'Schritt 2a Wärmeverbr. Kat. 1-4'!$C$10:$P$504,14,FALSE),"")</f>
        <v/>
      </c>
      <c r="H157" s="39" t="str">
        <f>IF(AND(B157&lt;&gt;"",'Schritt 2a Wärmeverbr. Kat. 1-4'!Q162&lt;&gt;""),VLOOKUP(B157,'Schritt 2a Wärmeverbr. Kat. 1-4'!$C$10:$Q$504,15,FALSE),"")</f>
        <v/>
      </c>
      <c r="I157" s="142" t="str">
        <f>IF(AND(B157&lt;&gt;"",'Schritt 2b Stromverbr. Kat. 1-4'!M162&lt;&gt;""),VLOOKUP(B157,'Schritt 2b Stromverbr. Kat. 1-4'!$B$10:$M$504,12,FALSE),"")</f>
        <v/>
      </c>
      <c r="J157" s="38" t="str">
        <f>IF(AND(B157&lt;&gt;"",'Schritt 2b Stromverbr. Kat. 1-4'!M162&lt;&gt;""),(1/SUM('Schritt 2b Stromverbr. Kat. 1-4'!$M$10:$M$504))*VLOOKUP(B157,'Schritt 2b Stromverbr. Kat. 1-4'!$B$10:$M$504,12,FALSE),"")</f>
        <v/>
      </c>
      <c r="K157" s="133" t="str">
        <f>IFERROR(IF(B157&lt;&gt;"",VLOOKUP(B157,'Schritt 2b Stromverbr. Kat. 1-4'!$B$10:$N$504,13,FALSE),""),"")</f>
        <v/>
      </c>
      <c r="L157" s="39" t="str">
        <f>IFERROR(IF(B157&lt;&gt;"",VLOOKUP(B157,'Schritt 2b Stromverbr. Kat. 1-4'!$B$10:$O$504,14,FALSE),""),"")</f>
        <v/>
      </c>
      <c r="M157" s="147"/>
      <c r="N157" s="61"/>
      <c r="O157" s="64"/>
      <c r="P157" s="113" t="str">
        <f t="shared" si="4"/>
        <v/>
      </c>
      <c r="Q157" s="151" t="str">
        <f t="shared" si="5"/>
        <v/>
      </c>
      <c r="R157" s="133" t="str">
        <f>IF(P157="","",((P157*1000)/IF(AND('Schritt 2a Wärmeverbr. Kat. 1-4'!D162&lt;&gt;"Bad - Freibad &lt; 1000 m2 Beckenfläche",'Schritt 2a Wärmeverbr. Kat. 1-4'!D162&lt;&gt;"Bad - Freibad 1000-2000 m2 Beckenfläche",'Schritt 2a Wärmeverbr. Kat. 1-4'!D162&lt;&gt;"Bad - Freibad &gt;2000 m2 Beckenfläche"),'Schritt 2a Wärmeverbr. Kat. 1-4'!F162,'Schritt 2a Wärmeverbr. Kat. 1-4'!G162)))</f>
        <v/>
      </c>
      <c r="S157" s="140" t="str">
        <f>IFERROR(IF(OR(R157="",'Schritt 2a Wärmeverbr. Kat. 1-4'!D162=""),"",R157/VLOOKUP('Schritt 2a Wärmeverbr. Kat. 1-4'!D162,Gebäudekat.!$C$6:$J$72,7,FALSE)-1),"k.A")</f>
        <v/>
      </c>
      <c r="T157" s="400" t="s">
        <v>138</v>
      </c>
      <c r="U157" t="str">
        <f>IFERROR(VLOOKUP(C157,Gebäudekat.!$C$6:$G$72,5,FALSE),"")</f>
        <v/>
      </c>
    </row>
    <row r="158" spans="1:21" x14ac:dyDescent="0.25">
      <c r="A158" s="23" t="str">
        <f>IF(B158="","",INDEX('Schritt 2a Wärmeverbr. Kat. 1-4'!$A163:$C$504,MATCH(B158,'Schritt 2a Wärmeverbr. Kat. 1-4'!$C163:$C$504,0),1))</f>
        <v/>
      </c>
      <c r="B158" s="40" t="str">
        <f>IF(AND('Schritt 2a Wärmeverbr. Kat. 1-4'!C163&lt;&gt;"",OR('Schritt 2a Wärmeverbr. Kat. 1-4'!R163=1,'Schritt 2a Wärmeverbr. Kat. 1-4'!R163=2,'Schritt 2a Wärmeverbr. Kat. 1-4'!R163&lt;&gt;4)),'Schritt 2a Wärmeverbr. Kat. 1-4'!C163,"")</f>
        <v/>
      </c>
      <c r="C158" s="24" t="str">
        <f>IF(B158="","",VLOOKUP(B158,'Schritt 2a Wärmeverbr. Kat. 1-4'!$C$10:$D$504,2,FALSE))</f>
        <v/>
      </c>
      <c r="D158" s="13" t="str">
        <f>IF(AND(B158&lt;&gt;"",'Schritt 2a Wärmeverbr. Kat. 1-4'!H163&lt;&gt;""),VLOOKUP('Schritt 4 - Priorisierung'!B158,'Schritt 2a Wärmeverbr. Kat. 1-4'!$C$10:$H$504,6,FALSE),"")</f>
        <v/>
      </c>
      <c r="E158" s="114" t="str">
        <f>IF(AND(B158&lt;&gt;"",'Schritt 2a Wärmeverbr. Kat. 1-4'!N163&lt;&gt;""),VLOOKUP('Schritt 4 - Priorisierung'!B158,'Schritt 2a Wärmeverbr. Kat. 1-4'!$C$10:$N$504,12,FALSE),"")</f>
        <v/>
      </c>
      <c r="F158" s="38" t="str">
        <f>IF(AND(B158&lt;&gt;"",'Schritt 2a Wärmeverbr. Kat. 1-4'!O163&lt;&gt;""),VLOOKUP(B158,'Schritt 2a Wärmeverbr. Kat. 1-4'!C163:O657,13,FALSE),"")</f>
        <v/>
      </c>
      <c r="G158" s="134" t="str">
        <f>IF(AND(B158&lt;&gt;"",'Schritt 2a Wärmeverbr. Kat. 1-4'!P163&lt;&gt;""),VLOOKUP(B158,'Schritt 2a Wärmeverbr. Kat. 1-4'!$C$10:$P$504,14,FALSE),"")</f>
        <v/>
      </c>
      <c r="H158" s="39" t="str">
        <f>IF(AND(B158&lt;&gt;"",'Schritt 2a Wärmeverbr. Kat. 1-4'!Q163&lt;&gt;""),VLOOKUP(B158,'Schritt 2a Wärmeverbr. Kat. 1-4'!$C$10:$Q$504,15,FALSE),"")</f>
        <v/>
      </c>
      <c r="I158" s="142" t="str">
        <f>IF(AND(B158&lt;&gt;"",'Schritt 2b Stromverbr. Kat. 1-4'!M163&lt;&gt;""),VLOOKUP(B158,'Schritt 2b Stromverbr. Kat. 1-4'!$B$10:$M$504,12,FALSE),"")</f>
        <v/>
      </c>
      <c r="J158" s="38" t="str">
        <f>IF(AND(B158&lt;&gt;"",'Schritt 2b Stromverbr. Kat. 1-4'!M163&lt;&gt;""),(1/SUM('Schritt 2b Stromverbr. Kat. 1-4'!$M$10:$M$504))*VLOOKUP(B158,'Schritt 2b Stromverbr. Kat. 1-4'!$B$10:$M$504,12,FALSE),"")</f>
        <v/>
      </c>
      <c r="K158" s="133" t="str">
        <f>IFERROR(IF(B158&lt;&gt;"",VLOOKUP(B158,'Schritt 2b Stromverbr. Kat. 1-4'!$B$10:$N$504,13,FALSE),""),"")</f>
        <v/>
      </c>
      <c r="L158" s="39" t="str">
        <f>IFERROR(IF(B158&lt;&gt;"",VLOOKUP(B158,'Schritt 2b Stromverbr. Kat. 1-4'!$B$10:$O$504,14,FALSE),""),"")</f>
        <v/>
      </c>
      <c r="M158" s="147"/>
      <c r="N158" s="61"/>
      <c r="O158" s="64"/>
      <c r="P158" s="113" t="str">
        <f t="shared" si="4"/>
        <v/>
      </c>
      <c r="Q158" s="151" t="str">
        <f t="shared" si="5"/>
        <v/>
      </c>
      <c r="R158" s="133" t="str">
        <f>IF(P158="","",((P158*1000)/IF(AND('Schritt 2a Wärmeverbr. Kat. 1-4'!D163&lt;&gt;"Bad - Freibad &lt; 1000 m2 Beckenfläche",'Schritt 2a Wärmeverbr. Kat. 1-4'!D163&lt;&gt;"Bad - Freibad 1000-2000 m2 Beckenfläche",'Schritt 2a Wärmeverbr. Kat. 1-4'!D163&lt;&gt;"Bad - Freibad &gt;2000 m2 Beckenfläche"),'Schritt 2a Wärmeverbr. Kat. 1-4'!F163,'Schritt 2a Wärmeverbr. Kat. 1-4'!G163)))</f>
        <v/>
      </c>
      <c r="S158" s="140" t="str">
        <f>IFERROR(IF(OR(R158="",'Schritt 2a Wärmeverbr. Kat. 1-4'!D163=""),"",R158/VLOOKUP('Schritt 2a Wärmeverbr. Kat. 1-4'!D163,Gebäudekat.!$C$6:$J$72,7,FALSE)-1),"k.A")</f>
        <v/>
      </c>
      <c r="T158" s="400" t="s">
        <v>138</v>
      </c>
      <c r="U158" t="str">
        <f>IFERROR(VLOOKUP(C158,Gebäudekat.!$C$6:$G$72,5,FALSE),"")</f>
        <v/>
      </c>
    </row>
    <row r="159" spans="1:21" x14ac:dyDescent="0.25">
      <c r="A159" s="23" t="str">
        <f>IF(B159="","",INDEX('Schritt 2a Wärmeverbr. Kat. 1-4'!$A164:$C$504,MATCH(B159,'Schritt 2a Wärmeverbr. Kat. 1-4'!$C164:$C$504,0),1))</f>
        <v/>
      </c>
      <c r="B159" s="40" t="str">
        <f>IF(AND('Schritt 2a Wärmeverbr. Kat. 1-4'!C164&lt;&gt;"",OR('Schritt 2a Wärmeverbr. Kat. 1-4'!R164=1,'Schritt 2a Wärmeverbr. Kat. 1-4'!R164=2,'Schritt 2a Wärmeverbr. Kat. 1-4'!R164&lt;&gt;4)),'Schritt 2a Wärmeverbr. Kat. 1-4'!C164,"")</f>
        <v/>
      </c>
      <c r="C159" s="24" t="str">
        <f>IF(B159="","",VLOOKUP(B159,'Schritt 2a Wärmeverbr. Kat. 1-4'!$C$10:$D$504,2,FALSE))</f>
        <v/>
      </c>
      <c r="D159" s="13" t="str">
        <f>IF(AND(B159&lt;&gt;"",'Schritt 2a Wärmeverbr. Kat. 1-4'!H164&lt;&gt;""),VLOOKUP('Schritt 4 - Priorisierung'!B159,'Schritt 2a Wärmeverbr. Kat. 1-4'!$C$10:$H$504,6,FALSE),"")</f>
        <v/>
      </c>
      <c r="E159" s="114" t="str">
        <f>IF(AND(B159&lt;&gt;"",'Schritt 2a Wärmeverbr. Kat. 1-4'!N164&lt;&gt;""),VLOOKUP('Schritt 4 - Priorisierung'!B159,'Schritt 2a Wärmeverbr. Kat. 1-4'!$C$10:$N$504,12,FALSE),"")</f>
        <v/>
      </c>
      <c r="F159" s="38" t="str">
        <f>IF(AND(B159&lt;&gt;"",'Schritt 2a Wärmeverbr. Kat. 1-4'!O164&lt;&gt;""),VLOOKUP(B159,'Schritt 2a Wärmeverbr. Kat. 1-4'!C164:O658,13,FALSE),"")</f>
        <v/>
      </c>
      <c r="G159" s="134" t="str">
        <f>IF(AND(B159&lt;&gt;"",'Schritt 2a Wärmeverbr. Kat. 1-4'!P164&lt;&gt;""),VLOOKUP(B159,'Schritt 2a Wärmeverbr. Kat. 1-4'!$C$10:$P$504,14,FALSE),"")</f>
        <v/>
      </c>
      <c r="H159" s="39" t="str">
        <f>IF(AND(B159&lt;&gt;"",'Schritt 2a Wärmeverbr. Kat. 1-4'!Q164&lt;&gt;""),VLOOKUP(B159,'Schritt 2a Wärmeverbr. Kat. 1-4'!$C$10:$Q$504,15,FALSE),"")</f>
        <v/>
      </c>
      <c r="I159" s="142" t="str">
        <f>IF(AND(B159&lt;&gt;"",'Schritt 2b Stromverbr. Kat. 1-4'!M164&lt;&gt;""),VLOOKUP(B159,'Schritt 2b Stromverbr. Kat. 1-4'!$B$10:$M$504,12,FALSE),"")</f>
        <v/>
      </c>
      <c r="J159" s="38" t="str">
        <f>IF(AND(B159&lt;&gt;"",'Schritt 2b Stromverbr. Kat. 1-4'!M164&lt;&gt;""),(1/SUM('Schritt 2b Stromverbr. Kat. 1-4'!$M$10:$M$504))*VLOOKUP(B159,'Schritt 2b Stromverbr. Kat. 1-4'!$B$10:$M$504,12,FALSE),"")</f>
        <v/>
      </c>
      <c r="K159" s="133" t="str">
        <f>IFERROR(IF(B159&lt;&gt;"",VLOOKUP(B159,'Schritt 2b Stromverbr. Kat. 1-4'!$B$10:$N$504,13,FALSE),""),"")</f>
        <v/>
      </c>
      <c r="L159" s="39" t="str">
        <f>IFERROR(IF(B159&lt;&gt;"",VLOOKUP(B159,'Schritt 2b Stromverbr. Kat. 1-4'!$B$10:$O$504,14,FALSE),""),"")</f>
        <v/>
      </c>
      <c r="M159" s="147"/>
      <c r="N159" s="61"/>
      <c r="O159" s="64"/>
      <c r="P159" s="113" t="str">
        <f t="shared" si="4"/>
        <v/>
      </c>
      <c r="Q159" s="151" t="str">
        <f t="shared" si="5"/>
        <v/>
      </c>
      <c r="R159" s="133" t="str">
        <f>IF(P159="","",((P159*1000)/IF(AND('Schritt 2a Wärmeverbr. Kat. 1-4'!D164&lt;&gt;"Bad - Freibad &lt; 1000 m2 Beckenfläche",'Schritt 2a Wärmeverbr. Kat. 1-4'!D164&lt;&gt;"Bad - Freibad 1000-2000 m2 Beckenfläche",'Schritt 2a Wärmeverbr. Kat. 1-4'!D164&lt;&gt;"Bad - Freibad &gt;2000 m2 Beckenfläche"),'Schritt 2a Wärmeverbr. Kat. 1-4'!F164,'Schritt 2a Wärmeverbr. Kat. 1-4'!G164)))</f>
        <v/>
      </c>
      <c r="S159" s="140" t="str">
        <f>IFERROR(IF(OR(R159="",'Schritt 2a Wärmeverbr. Kat. 1-4'!D164=""),"",R159/VLOOKUP('Schritt 2a Wärmeverbr. Kat. 1-4'!D164,Gebäudekat.!$C$6:$J$72,7,FALSE)-1),"k.A")</f>
        <v/>
      </c>
      <c r="T159" s="400" t="s">
        <v>138</v>
      </c>
      <c r="U159" t="str">
        <f>IFERROR(VLOOKUP(C159,Gebäudekat.!$C$6:$G$72,5,FALSE),"")</f>
        <v/>
      </c>
    </row>
    <row r="160" spans="1:21" x14ac:dyDescent="0.25">
      <c r="A160" s="23" t="str">
        <f>IF(B160="","",INDEX('Schritt 2a Wärmeverbr. Kat. 1-4'!$A165:$C$504,MATCH(B160,'Schritt 2a Wärmeverbr. Kat. 1-4'!$C165:$C$504,0),1))</f>
        <v/>
      </c>
      <c r="B160" s="40" t="str">
        <f>IF(AND('Schritt 2a Wärmeverbr. Kat. 1-4'!C165&lt;&gt;"",OR('Schritt 2a Wärmeverbr. Kat. 1-4'!R165=1,'Schritt 2a Wärmeverbr. Kat. 1-4'!R165=2,'Schritt 2a Wärmeverbr. Kat. 1-4'!R165&lt;&gt;4)),'Schritt 2a Wärmeverbr. Kat. 1-4'!C165,"")</f>
        <v/>
      </c>
      <c r="C160" s="24" t="str">
        <f>IF(B160="","",VLOOKUP(B160,'Schritt 2a Wärmeverbr. Kat. 1-4'!$C$10:$D$504,2,FALSE))</f>
        <v/>
      </c>
      <c r="D160" s="13" t="str">
        <f>IF(AND(B160&lt;&gt;"",'Schritt 2a Wärmeverbr. Kat. 1-4'!H165&lt;&gt;""),VLOOKUP('Schritt 4 - Priorisierung'!B160,'Schritt 2a Wärmeverbr. Kat. 1-4'!$C$10:$H$504,6,FALSE),"")</f>
        <v/>
      </c>
      <c r="E160" s="114" t="str">
        <f>IF(AND(B160&lt;&gt;"",'Schritt 2a Wärmeverbr. Kat. 1-4'!N165&lt;&gt;""),VLOOKUP('Schritt 4 - Priorisierung'!B160,'Schritt 2a Wärmeverbr. Kat. 1-4'!$C$10:$N$504,12,FALSE),"")</f>
        <v/>
      </c>
      <c r="F160" s="38" t="str">
        <f>IF(AND(B160&lt;&gt;"",'Schritt 2a Wärmeverbr. Kat. 1-4'!O165&lt;&gt;""),VLOOKUP(B160,'Schritt 2a Wärmeverbr. Kat. 1-4'!C165:O659,13,FALSE),"")</f>
        <v/>
      </c>
      <c r="G160" s="134" t="str">
        <f>IF(AND(B160&lt;&gt;"",'Schritt 2a Wärmeverbr. Kat. 1-4'!P165&lt;&gt;""),VLOOKUP(B160,'Schritt 2a Wärmeverbr. Kat. 1-4'!$C$10:$P$504,14,FALSE),"")</f>
        <v/>
      </c>
      <c r="H160" s="39" t="str">
        <f>IF(AND(B160&lt;&gt;"",'Schritt 2a Wärmeverbr. Kat. 1-4'!Q165&lt;&gt;""),VLOOKUP(B160,'Schritt 2a Wärmeverbr. Kat. 1-4'!$C$10:$Q$504,15,FALSE),"")</f>
        <v/>
      </c>
      <c r="I160" s="142" t="str">
        <f>IF(AND(B160&lt;&gt;"",'Schritt 2b Stromverbr. Kat. 1-4'!M165&lt;&gt;""),VLOOKUP(B160,'Schritt 2b Stromverbr. Kat. 1-4'!$B$10:$M$504,12,FALSE),"")</f>
        <v/>
      </c>
      <c r="J160" s="38" t="str">
        <f>IF(AND(B160&lt;&gt;"",'Schritt 2b Stromverbr. Kat. 1-4'!M165&lt;&gt;""),(1/SUM('Schritt 2b Stromverbr. Kat. 1-4'!$M$10:$M$504))*VLOOKUP(B160,'Schritt 2b Stromverbr. Kat. 1-4'!$B$10:$M$504,12,FALSE),"")</f>
        <v/>
      </c>
      <c r="K160" s="133" t="str">
        <f>IFERROR(IF(B160&lt;&gt;"",VLOOKUP(B160,'Schritt 2b Stromverbr. Kat. 1-4'!$B$10:$N$504,13,FALSE),""),"")</f>
        <v/>
      </c>
      <c r="L160" s="39" t="str">
        <f>IFERROR(IF(B160&lt;&gt;"",VLOOKUP(B160,'Schritt 2b Stromverbr. Kat. 1-4'!$B$10:$O$504,14,FALSE),""),"")</f>
        <v/>
      </c>
      <c r="M160" s="147"/>
      <c r="N160" s="61"/>
      <c r="O160" s="64"/>
      <c r="P160" s="113" t="str">
        <f t="shared" si="4"/>
        <v/>
      </c>
      <c r="Q160" s="151" t="str">
        <f t="shared" si="5"/>
        <v/>
      </c>
      <c r="R160" s="133" t="str">
        <f>IF(P160="","",((P160*1000)/IF(AND('Schritt 2a Wärmeverbr. Kat. 1-4'!D165&lt;&gt;"Bad - Freibad &lt; 1000 m2 Beckenfläche",'Schritt 2a Wärmeverbr. Kat. 1-4'!D165&lt;&gt;"Bad - Freibad 1000-2000 m2 Beckenfläche",'Schritt 2a Wärmeverbr. Kat. 1-4'!D165&lt;&gt;"Bad - Freibad &gt;2000 m2 Beckenfläche"),'Schritt 2a Wärmeverbr. Kat. 1-4'!F165,'Schritt 2a Wärmeverbr. Kat. 1-4'!G165)))</f>
        <v/>
      </c>
      <c r="S160" s="140" t="str">
        <f>IFERROR(IF(OR(R160="",'Schritt 2a Wärmeverbr. Kat. 1-4'!D165=""),"",R160/VLOOKUP('Schritt 2a Wärmeverbr. Kat. 1-4'!D165,Gebäudekat.!$C$6:$J$72,7,FALSE)-1),"k.A")</f>
        <v/>
      </c>
      <c r="T160" s="400" t="s">
        <v>138</v>
      </c>
      <c r="U160" t="str">
        <f>IFERROR(VLOOKUP(C160,Gebäudekat.!$C$6:$G$72,5,FALSE),"")</f>
        <v/>
      </c>
    </row>
    <row r="161" spans="1:21" x14ac:dyDescent="0.25">
      <c r="A161" s="23" t="str">
        <f>IF(B161="","",INDEX('Schritt 2a Wärmeverbr. Kat. 1-4'!$A166:$C$504,MATCH(B161,'Schritt 2a Wärmeverbr. Kat. 1-4'!$C166:$C$504,0),1))</f>
        <v/>
      </c>
      <c r="B161" s="40" t="str">
        <f>IF(AND('Schritt 2a Wärmeverbr. Kat. 1-4'!C166&lt;&gt;"",OR('Schritt 2a Wärmeverbr. Kat. 1-4'!R166=1,'Schritt 2a Wärmeverbr. Kat. 1-4'!R166=2,'Schritt 2a Wärmeverbr. Kat. 1-4'!R166&lt;&gt;4)),'Schritt 2a Wärmeverbr. Kat. 1-4'!C166,"")</f>
        <v/>
      </c>
      <c r="C161" s="24" t="str">
        <f>IF(B161="","",VLOOKUP(B161,'Schritt 2a Wärmeverbr. Kat. 1-4'!$C$10:$D$504,2,FALSE))</f>
        <v/>
      </c>
      <c r="D161" s="13" t="str">
        <f>IF(AND(B161&lt;&gt;"",'Schritt 2a Wärmeverbr. Kat. 1-4'!H166&lt;&gt;""),VLOOKUP('Schritt 4 - Priorisierung'!B161,'Schritt 2a Wärmeverbr. Kat. 1-4'!$C$10:$H$504,6,FALSE),"")</f>
        <v/>
      </c>
      <c r="E161" s="114" t="str">
        <f>IF(AND(B161&lt;&gt;"",'Schritt 2a Wärmeverbr. Kat. 1-4'!N166&lt;&gt;""),VLOOKUP('Schritt 4 - Priorisierung'!B161,'Schritt 2a Wärmeverbr. Kat. 1-4'!$C$10:$N$504,12,FALSE),"")</f>
        <v/>
      </c>
      <c r="F161" s="38" t="str">
        <f>IF(AND(B161&lt;&gt;"",'Schritt 2a Wärmeverbr. Kat. 1-4'!O166&lt;&gt;""),VLOOKUP(B161,'Schritt 2a Wärmeverbr. Kat. 1-4'!C166:O660,13,FALSE),"")</f>
        <v/>
      </c>
      <c r="G161" s="134" t="str">
        <f>IF(AND(B161&lt;&gt;"",'Schritt 2a Wärmeverbr. Kat. 1-4'!P166&lt;&gt;""),VLOOKUP(B161,'Schritt 2a Wärmeverbr. Kat. 1-4'!$C$10:$P$504,14,FALSE),"")</f>
        <v/>
      </c>
      <c r="H161" s="39" t="str">
        <f>IF(AND(B161&lt;&gt;"",'Schritt 2a Wärmeverbr. Kat. 1-4'!Q166&lt;&gt;""),VLOOKUP(B161,'Schritt 2a Wärmeverbr. Kat. 1-4'!$C$10:$Q$504,15,FALSE),"")</f>
        <v/>
      </c>
      <c r="I161" s="142" t="str">
        <f>IF(AND(B161&lt;&gt;"",'Schritt 2b Stromverbr. Kat. 1-4'!M166&lt;&gt;""),VLOOKUP(B161,'Schritt 2b Stromverbr. Kat. 1-4'!$B$10:$M$504,12,FALSE),"")</f>
        <v/>
      </c>
      <c r="J161" s="38" t="str">
        <f>IF(AND(B161&lt;&gt;"",'Schritt 2b Stromverbr. Kat. 1-4'!M166&lt;&gt;""),(1/SUM('Schritt 2b Stromverbr. Kat. 1-4'!$M$10:$M$504))*VLOOKUP(B161,'Schritt 2b Stromverbr. Kat. 1-4'!$B$10:$M$504,12,FALSE),"")</f>
        <v/>
      </c>
      <c r="K161" s="133" t="str">
        <f>IFERROR(IF(B161&lt;&gt;"",VLOOKUP(B161,'Schritt 2b Stromverbr. Kat. 1-4'!$B$10:$N$504,13,FALSE),""),"")</f>
        <v/>
      </c>
      <c r="L161" s="39" t="str">
        <f>IFERROR(IF(B161&lt;&gt;"",VLOOKUP(B161,'Schritt 2b Stromverbr. Kat. 1-4'!$B$10:$O$504,14,FALSE),""),"")</f>
        <v/>
      </c>
      <c r="M161" s="147"/>
      <c r="N161" s="61"/>
      <c r="O161" s="64"/>
      <c r="P161" s="113" t="str">
        <f t="shared" si="4"/>
        <v/>
      </c>
      <c r="Q161" s="151" t="str">
        <f t="shared" si="5"/>
        <v/>
      </c>
      <c r="R161" s="133" t="str">
        <f>IF(P161="","",((P161*1000)/IF(AND('Schritt 2a Wärmeverbr. Kat. 1-4'!D166&lt;&gt;"Bad - Freibad &lt; 1000 m2 Beckenfläche",'Schritt 2a Wärmeverbr. Kat. 1-4'!D166&lt;&gt;"Bad - Freibad 1000-2000 m2 Beckenfläche",'Schritt 2a Wärmeverbr. Kat. 1-4'!D166&lt;&gt;"Bad - Freibad &gt;2000 m2 Beckenfläche"),'Schritt 2a Wärmeverbr. Kat. 1-4'!F166,'Schritt 2a Wärmeverbr. Kat. 1-4'!G166)))</f>
        <v/>
      </c>
      <c r="S161" s="140" t="str">
        <f>IFERROR(IF(OR(R161="",'Schritt 2a Wärmeverbr. Kat. 1-4'!D166=""),"",R161/VLOOKUP('Schritt 2a Wärmeverbr. Kat. 1-4'!D166,Gebäudekat.!$C$6:$J$72,7,FALSE)-1),"k.A")</f>
        <v/>
      </c>
      <c r="T161" s="400" t="s">
        <v>138</v>
      </c>
      <c r="U161" t="str">
        <f>IFERROR(VLOOKUP(C161,Gebäudekat.!$C$6:$G$72,5,FALSE),"")</f>
        <v/>
      </c>
    </row>
    <row r="162" spans="1:21" x14ac:dyDescent="0.25">
      <c r="A162" s="23" t="str">
        <f>IF(B162="","",INDEX('Schritt 2a Wärmeverbr. Kat. 1-4'!$A167:$C$504,MATCH(B162,'Schritt 2a Wärmeverbr. Kat. 1-4'!$C167:$C$504,0),1))</f>
        <v/>
      </c>
      <c r="B162" s="40" t="str">
        <f>IF(AND('Schritt 2a Wärmeverbr. Kat. 1-4'!C167&lt;&gt;"",OR('Schritt 2a Wärmeverbr. Kat. 1-4'!R167=1,'Schritt 2a Wärmeverbr. Kat. 1-4'!R167=2,'Schritt 2a Wärmeverbr. Kat. 1-4'!R167&lt;&gt;4)),'Schritt 2a Wärmeverbr. Kat. 1-4'!C167,"")</f>
        <v/>
      </c>
      <c r="C162" s="24" t="str">
        <f>IF(B162="","",VLOOKUP(B162,'Schritt 2a Wärmeverbr. Kat. 1-4'!$C$10:$D$504,2,FALSE))</f>
        <v/>
      </c>
      <c r="D162" s="13" t="str">
        <f>IF(AND(B162&lt;&gt;"",'Schritt 2a Wärmeverbr. Kat. 1-4'!H167&lt;&gt;""),VLOOKUP('Schritt 4 - Priorisierung'!B162,'Schritt 2a Wärmeverbr. Kat. 1-4'!$C$10:$H$504,6,FALSE),"")</f>
        <v/>
      </c>
      <c r="E162" s="114" t="str">
        <f>IF(AND(B162&lt;&gt;"",'Schritt 2a Wärmeverbr. Kat. 1-4'!N167&lt;&gt;""),VLOOKUP('Schritt 4 - Priorisierung'!B162,'Schritt 2a Wärmeverbr. Kat. 1-4'!$C$10:$N$504,12,FALSE),"")</f>
        <v/>
      </c>
      <c r="F162" s="38" t="str">
        <f>IF(AND(B162&lt;&gt;"",'Schritt 2a Wärmeverbr. Kat. 1-4'!O167&lt;&gt;""),VLOOKUP(B162,'Schritt 2a Wärmeverbr. Kat. 1-4'!C167:O661,13,FALSE),"")</f>
        <v/>
      </c>
      <c r="G162" s="134" t="str">
        <f>IF(AND(B162&lt;&gt;"",'Schritt 2a Wärmeverbr. Kat. 1-4'!P167&lt;&gt;""),VLOOKUP(B162,'Schritt 2a Wärmeverbr. Kat. 1-4'!$C$10:$P$504,14,FALSE),"")</f>
        <v/>
      </c>
      <c r="H162" s="39" t="str">
        <f>IF(AND(B162&lt;&gt;"",'Schritt 2a Wärmeverbr. Kat. 1-4'!Q167&lt;&gt;""),VLOOKUP(B162,'Schritt 2a Wärmeverbr. Kat. 1-4'!$C$10:$Q$504,15,FALSE),"")</f>
        <v/>
      </c>
      <c r="I162" s="142" t="str">
        <f>IF(AND(B162&lt;&gt;"",'Schritt 2b Stromverbr. Kat. 1-4'!M167&lt;&gt;""),VLOOKUP(B162,'Schritt 2b Stromverbr. Kat. 1-4'!$B$10:$M$504,12,FALSE),"")</f>
        <v/>
      </c>
      <c r="J162" s="38" t="str">
        <f>IF(AND(B162&lt;&gt;"",'Schritt 2b Stromverbr. Kat. 1-4'!M167&lt;&gt;""),(1/SUM('Schritt 2b Stromverbr. Kat. 1-4'!$M$10:$M$504))*VLOOKUP(B162,'Schritt 2b Stromverbr. Kat. 1-4'!$B$10:$M$504,12,FALSE),"")</f>
        <v/>
      </c>
      <c r="K162" s="133" t="str">
        <f>IFERROR(IF(B162&lt;&gt;"",VLOOKUP(B162,'Schritt 2b Stromverbr. Kat. 1-4'!$B$10:$N$504,13,FALSE),""),"")</f>
        <v/>
      </c>
      <c r="L162" s="39" t="str">
        <f>IFERROR(IF(B162&lt;&gt;"",VLOOKUP(B162,'Schritt 2b Stromverbr. Kat. 1-4'!$B$10:$O$504,14,FALSE),""),"")</f>
        <v/>
      </c>
      <c r="M162" s="147"/>
      <c r="N162" s="61"/>
      <c r="O162" s="64"/>
      <c r="P162" s="113" t="str">
        <f t="shared" si="4"/>
        <v/>
      </c>
      <c r="Q162" s="151" t="str">
        <f t="shared" si="5"/>
        <v/>
      </c>
      <c r="R162" s="133" t="str">
        <f>IF(P162="","",((P162*1000)/IF(AND('Schritt 2a Wärmeverbr. Kat. 1-4'!D167&lt;&gt;"Bad - Freibad &lt; 1000 m2 Beckenfläche",'Schritt 2a Wärmeverbr. Kat. 1-4'!D167&lt;&gt;"Bad - Freibad 1000-2000 m2 Beckenfläche",'Schritt 2a Wärmeverbr. Kat. 1-4'!D167&lt;&gt;"Bad - Freibad &gt;2000 m2 Beckenfläche"),'Schritt 2a Wärmeverbr. Kat. 1-4'!F167,'Schritt 2a Wärmeverbr. Kat. 1-4'!G167)))</f>
        <v/>
      </c>
      <c r="S162" s="140" t="str">
        <f>IFERROR(IF(OR(R162="",'Schritt 2a Wärmeverbr. Kat. 1-4'!D167=""),"",R162/VLOOKUP('Schritt 2a Wärmeverbr. Kat. 1-4'!D167,Gebäudekat.!$C$6:$J$72,7,FALSE)-1),"k.A")</f>
        <v/>
      </c>
      <c r="T162" s="400" t="s">
        <v>138</v>
      </c>
      <c r="U162" t="str">
        <f>IFERROR(VLOOKUP(C162,Gebäudekat.!$C$6:$G$72,5,FALSE),"")</f>
        <v/>
      </c>
    </row>
    <row r="163" spans="1:21" x14ac:dyDescent="0.25">
      <c r="A163" s="23" t="str">
        <f>IF(B163="","",INDEX('Schritt 2a Wärmeverbr. Kat. 1-4'!$A168:$C$504,MATCH(B163,'Schritt 2a Wärmeverbr. Kat. 1-4'!$C168:$C$504,0),1))</f>
        <v/>
      </c>
      <c r="B163" s="40" t="str">
        <f>IF(AND('Schritt 2a Wärmeverbr. Kat. 1-4'!C168&lt;&gt;"",OR('Schritt 2a Wärmeverbr. Kat. 1-4'!R168=1,'Schritt 2a Wärmeverbr. Kat. 1-4'!R168=2,'Schritt 2a Wärmeverbr. Kat. 1-4'!R168&lt;&gt;4)),'Schritt 2a Wärmeverbr. Kat. 1-4'!C168,"")</f>
        <v/>
      </c>
      <c r="C163" s="24" t="str">
        <f>IF(B163="","",VLOOKUP(B163,'Schritt 2a Wärmeverbr. Kat. 1-4'!$C$10:$D$504,2,FALSE))</f>
        <v/>
      </c>
      <c r="D163" s="13" t="str">
        <f>IF(AND(B163&lt;&gt;"",'Schritt 2a Wärmeverbr. Kat. 1-4'!H168&lt;&gt;""),VLOOKUP('Schritt 4 - Priorisierung'!B163,'Schritt 2a Wärmeverbr. Kat. 1-4'!$C$10:$H$504,6,FALSE),"")</f>
        <v/>
      </c>
      <c r="E163" s="114" t="str">
        <f>IF(AND(B163&lt;&gt;"",'Schritt 2a Wärmeverbr. Kat. 1-4'!N168&lt;&gt;""),VLOOKUP('Schritt 4 - Priorisierung'!B163,'Schritt 2a Wärmeverbr. Kat. 1-4'!$C$10:$N$504,12,FALSE),"")</f>
        <v/>
      </c>
      <c r="F163" s="38" t="str">
        <f>IF(AND(B163&lt;&gt;"",'Schritt 2a Wärmeverbr. Kat. 1-4'!O168&lt;&gt;""),VLOOKUP(B163,'Schritt 2a Wärmeverbr. Kat. 1-4'!C168:O662,13,FALSE),"")</f>
        <v/>
      </c>
      <c r="G163" s="134" t="str">
        <f>IF(AND(B163&lt;&gt;"",'Schritt 2a Wärmeverbr. Kat. 1-4'!P168&lt;&gt;""),VLOOKUP(B163,'Schritt 2a Wärmeverbr. Kat. 1-4'!$C$10:$P$504,14,FALSE),"")</f>
        <v/>
      </c>
      <c r="H163" s="39" t="str">
        <f>IF(AND(B163&lt;&gt;"",'Schritt 2a Wärmeverbr. Kat. 1-4'!Q168&lt;&gt;""),VLOOKUP(B163,'Schritt 2a Wärmeverbr. Kat. 1-4'!$C$10:$Q$504,15,FALSE),"")</f>
        <v/>
      </c>
      <c r="I163" s="142" t="str">
        <f>IF(AND(B163&lt;&gt;"",'Schritt 2b Stromverbr. Kat. 1-4'!M168&lt;&gt;""),VLOOKUP(B163,'Schritt 2b Stromverbr. Kat. 1-4'!$B$10:$M$504,12,FALSE),"")</f>
        <v/>
      </c>
      <c r="J163" s="38" t="str">
        <f>IF(AND(B163&lt;&gt;"",'Schritt 2b Stromverbr. Kat. 1-4'!M168&lt;&gt;""),(1/SUM('Schritt 2b Stromverbr. Kat. 1-4'!$M$10:$M$504))*VLOOKUP(B163,'Schritt 2b Stromverbr. Kat. 1-4'!$B$10:$M$504,12,FALSE),"")</f>
        <v/>
      </c>
      <c r="K163" s="133" t="str">
        <f>IFERROR(IF(B163&lt;&gt;"",VLOOKUP(B163,'Schritt 2b Stromverbr. Kat. 1-4'!$B$10:$N$504,13,FALSE),""),"")</f>
        <v/>
      </c>
      <c r="L163" s="39" t="str">
        <f>IFERROR(IF(B163&lt;&gt;"",VLOOKUP(B163,'Schritt 2b Stromverbr. Kat. 1-4'!$B$10:$O$504,14,FALSE),""),"")</f>
        <v/>
      </c>
      <c r="M163" s="147"/>
      <c r="N163" s="61"/>
      <c r="O163" s="64"/>
      <c r="P163" s="113" t="str">
        <f t="shared" si="4"/>
        <v/>
      </c>
      <c r="Q163" s="151" t="str">
        <f t="shared" si="5"/>
        <v/>
      </c>
      <c r="R163" s="133" t="str">
        <f>IF(P163="","",((P163*1000)/IF(AND('Schritt 2a Wärmeverbr. Kat. 1-4'!D168&lt;&gt;"Bad - Freibad &lt; 1000 m2 Beckenfläche",'Schritt 2a Wärmeverbr. Kat. 1-4'!D168&lt;&gt;"Bad - Freibad 1000-2000 m2 Beckenfläche",'Schritt 2a Wärmeverbr. Kat. 1-4'!D168&lt;&gt;"Bad - Freibad &gt;2000 m2 Beckenfläche"),'Schritt 2a Wärmeverbr. Kat. 1-4'!F168,'Schritt 2a Wärmeverbr. Kat. 1-4'!G168)))</f>
        <v/>
      </c>
      <c r="S163" s="140" t="str">
        <f>IFERROR(IF(OR(R163="",'Schritt 2a Wärmeverbr. Kat. 1-4'!D168=""),"",R163/VLOOKUP('Schritt 2a Wärmeverbr. Kat. 1-4'!D168,Gebäudekat.!$C$6:$J$72,7,FALSE)-1),"k.A")</f>
        <v/>
      </c>
      <c r="T163" s="400" t="s">
        <v>138</v>
      </c>
      <c r="U163" t="str">
        <f>IFERROR(VLOOKUP(C163,Gebäudekat.!$C$6:$G$72,5,FALSE),"")</f>
        <v/>
      </c>
    </row>
    <row r="164" spans="1:21" x14ac:dyDescent="0.25">
      <c r="A164" s="23" t="str">
        <f>IF(B164="","",INDEX('Schritt 2a Wärmeverbr. Kat. 1-4'!$A169:$C$504,MATCH(B164,'Schritt 2a Wärmeverbr. Kat. 1-4'!$C169:$C$504,0),1))</f>
        <v/>
      </c>
      <c r="B164" s="40" t="str">
        <f>IF(AND('Schritt 2a Wärmeverbr. Kat. 1-4'!C169&lt;&gt;"",OR('Schritt 2a Wärmeverbr. Kat. 1-4'!R169=1,'Schritt 2a Wärmeverbr. Kat. 1-4'!R169=2,'Schritt 2a Wärmeverbr. Kat. 1-4'!R169&lt;&gt;4)),'Schritt 2a Wärmeverbr. Kat. 1-4'!C169,"")</f>
        <v/>
      </c>
      <c r="C164" s="24" t="str">
        <f>IF(B164="","",VLOOKUP(B164,'Schritt 2a Wärmeverbr. Kat. 1-4'!$C$10:$D$504,2,FALSE))</f>
        <v/>
      </c>
      <c r="D164" s="13" t="str">
        <f>IF(AND(B164&lt;&gt;"",'Schritt 2a Wärmeverbr. Kat. 1-4'!H169&lt;&gt;""),VLOOKUP('Schritt 4 - Priorisierung'!B164,'Schritt 2a Wärmeverbr. Kat. 1-4'!$C$10:$H$504,6,FALSE),"")</f>
        <v/>
      </c>
      <c r="E164" s="114" t="str">
        <f>IF(AND(B164&lt;&gt;"",'Schritt 2a Wärmeverbr. Kat. 1-4'!N169&lt;&gt;""),VLOOKUP('Schritt 4 - Priorisierung'!B164,'Schritt 2a Wärmeverbr. Kat. 1-4'!$C$10:$N$504,12,FALSE),"")</f>
        <v/>
      </c>
      <c r="F164" s="38" t="str">
        <f>IF(AND(B164&lt;&gt;"",'Schritt 2a Wärmeverbr. Kat. 1-4'!O169&lt;&gt;""),VLOOKUP(B164,'Schritt 2a Wärmeverbr. Kat. 1-4'!C169:O663,13,FALSE),"")</f>
        <v/>
      </c>
      <c r="G164" s="134" t="str">
        <f>IF(AND(B164&lt;&gt;"",'Schritt 2a Wärmeverbr. Kat. 1-4'!P169&lt;&gt;""),VLOOKUP(B164,'Schritt 2a Wärmeverbr. Kat. 1-4'!$C$10:$P$504,14,FALSE),"")</f>
        <v/>
      </c>
      <c r="H164" s="39" t="str">
        <f>IF(AND(B164&lt;&gt;"",'Schritt 2a Wärmeverbr. Kat. 1-4'!Q169&lt;&gt;""),VLOOKUP(B164,'Schritt 2a Wärmeverbr. Kat. 1-4'!$C$10:$Q$504,15,FALSE),"")</f>
        <v/>
      </c>
      <c r="I164" s="142" t="str">
        <f>IF(AND(B164&lt;&gt;"",'Schritt 2b Stromverbr. Kat. 1-4'!M169&lt;&gt;""),VLOOKUP(B164,'Schritt 2b Stromverbr. Kat. 1-4'!$B$10:$M$504,12,FALSE),"")</f>
        <v/>
      </c>
      <c r="J164" s="38" t="str">
        <f>IF(AND(B164&lt;&gt;"",'Schritt 2b Stromverbr. Kat. 1-4'!M169&lt;&gt;""),(1/SUM('Schritt 2b Stromverbr. Kat. 1-4'!$M$10:$M$504))*VLOOKUP(B164,'Schritt 2b Stromverbr. Kat. 1-4'!$B$10:$M$504,12,FALSE),"")</f>
        <v/>
      </c>
      <c r="K164" s="133" t="str">
        <f>IFERROR(IF(B164&lt;&gt;"",VLOOKUP(B164,'Schritt 2b Stromverbr. Kat. 1-4'!$B$10:$N$504,13,FALSE),""),"")</f>
        <v/>
      </c>
      <c r="L164" s="39" t="str">
        <f>IFERROR(IF(B164&lt;&gt;"",VLOOKUP(B164,'Schritt 2b Stromverbr. Kat. 1-4'!$B$10:$O$504,14,FALSE),""),"")</f>
        <v/>
      </c>
      <c r="M164" s="147"/>
      <c r="N164" s="61"/>
      <c r="O164" s="64"/>
      <c r="P164" s="113" t="str">
        <f t="shared" si="4"/>
        <v/>
      </c>
      <c r="Q164" s="151" t="str">
        <f t="shared" si="5"/>
        <v/>
      </c>
      <c r="R164" s="133" t="str">
        <f>IF(P164="","",((P164*1000)/IF(AND('Schritt 2a Wärmeverbr. Kat. 1-4'!D169&lt;&gt;"Bad - Freibad &lt; 1000 m2 Beckenfläche",'Schritt 2a Wärmeverbr. Kat. 1-4'!D169&lt;&gt;"Bad - Freibad 1000-2000 m2 Beckenfläche",'Schritt 2a Wärmeverbr. Kat. 1-4'!D169&lt;&gt;"Bad - Freibad &gt;2000 m2 Beckenfläche"),'Schritt 2a Wärmeverbr. Kat. 1-4'!F169,'Schritt 2a Wärmeverbr. Kat. 1-4'!G169)))</f>
        <v/>
      </c>
      <c r="S164" s="140" t="str">
        <f>IFERROR(IF(OR(R164="",'Schritt 2a Wärmeverbr. Kat. 1-4'!D169=""),"",R164/VLOOKUP('Schritt 2a Wärmeverbr. Kat. 1-4'!D169,Gebäudekat.!$C$6:$J$72,7,FALSE)-1),"k.A")</f>
        <v/>
      </c>
      <c r="T164" s="400" t="s">
        <v>138</v>
      </c>
      <c r="U164" t="str">
        <f>IFERROR(VLOOKUP(C164,Gebäudekat.!$C$6:$G$72,5,FALSE),"")</f>
        <v/>
      </c>
    </row>
    <row r="165" spans="1:21" x14ac:dyDescent="0.25">
      <c r="A165" s="23" t="str">
        <f>IF(B165="","",INDEX('Schritt 2a Wärmeverbr. Kat. 1-4'!$A170:$C$504,MATCH(B165,'Schritt 2a Wärmeverbr. Kat. 1-4'!$C170:$C$504,0),1))</f>
        <v/>
      </c>
      <c r="B165" s="40" t="str">
        <f>IF(AND('Schritt 2a Wärmeverbr. Kat. 1-4'!C170&lt;&gt;"",OR('Schritt 2a Wärmeverbr. Kat. 1-4'!R170=1,'Schritt 2a Wärmeverbr. Kat. 1-4'!R170=2,'Schritt 2a Wärmeverbr. Kat. 1-4'!R170&lt;&gt;4)),'Schritt 2a Wärmeverbr. Kat. 1-4'!C170,"")</f>
        <v/>
      </c>
      <c r="C165" s="24" t="str">
        <f>IF(B165="","",VLOOKUP(B165,'Schritt 2a Wärmeverbr. Kat. 1-4'!$C$10:$D$504,2,FALSE))</f>
        <v/>
      </c>
      <c r="D165" s="13" t="str">
        <f>IF(AND(B165&lt;&gt;"",'Schritt 2a Wärmeverbr. Kat. 1-4'!H170&lt;&gt;""),VLOOKUP('Schritt 4 - Priorisierung'!B165,'Schritt 2a Wärmeverbr. Kat. 1-4'!$C$10:$H$504,6,FALSE),"")</f>
        <v/>
      </c>
      <c r="E165" s="114" t="str">
        <f>IF(AND(B165&lt;&gt;"",'Schritt 2a Wärmeverbr. Kat. 1-4'!N170&lt;&gt;""),VLOOKUP('Schritt 4 - Priorisierung'!B165,'Schritt 2a Wärmeverbr. Kat. 1-4'!$C$10:$N$504,12,FALSE),"")</f>
        <v/>
      </c>
      <c r="F165" s="38" t="str">
        <f>IF(AND(B165&lt;&gt;"",'Schritt 2a Wärmeverbr. Kat. 1-4'!O170&lt;&gt;""),VLOOKUP(B165,'Schritt 2a Wärmeverbr. Kat. 1-4'!C170:O664,13,FALSE),"")</f>
        <v/>
      </c>
      <c r="G165" s="134" t="str">
        <f>IF(AND(B165&lt;&gt;"",'Schritt 2a Wärmeverbr. Kat. 1-4'!P170&lt;&gt;""),VLOOKUP(B165,'Schritt 2a Wärmeverbr. Kat. 1-4'!$C$10:$P$504,14,FALSE),"")</f>
        <v/>
      </c>
      <c r="H165" s="39" t="str">
        <f>IF(AND(B165&lt;&gt;"",'Schritt 2a Wärmeverbr. Kat. 1-4'!Q170&lt;&gt;""),VLOOKUP(B165,'Schritt 2a Wärmeverbr. Kat. 1-4'!$C$10:$Q$504,15,FALSE),"")</f>
        <v/>
      </c>
      <c r="I165" s="142" t="str">
        <f>IF(AND(B165&lt;&gt;"",'Schritt 2b Stromverbr. Kat. 1-4'!M170&lt;&gt;""),VLOOKUP(B165,'Schritt 2b Stromverbr. Kat. 1-4'!$B$10:$M$504,12,FALSE),"")</f>
        <v/>
      </c>
      <c r="J165" s="38" t="str">
        <f>IF(AND(B165&lt;&gt;"",'Schritt 2b Stromverbr. Kat. 1-4'!M170&lt;&gt;""),(1/SUM('Schritt 2b Stromverbr. Kat. 1-4'!$M$10:$M$504))*VLOOKUP(B165,'Schritt 2b Stromverbr. Kat. 1-4'!$B$10:$M$504,12,FALSE),"")</f>
        <v/>
      </c>
      <c r="K165" s="133" t="str">
        <f>IFERROR(IF(B165&lt;&gt;"",VLOOKUP(B165,'Schritt 2b Stromverbr. Kat. 1-4'!$B$10:$N$504,13,FALSE),""),"")</f>
        <v/>
      </c>
      <c r="L165" s="39" t="str">
        <f>IFERROR(IF(B165&lt;&gt;"",VLOOKUP(B165,'Schritt 2b Stromverbr. Kat. 1-4'!$B$10:$O$504,14,FALSE),""),"")</f>
        <v/>
      </c>
      <c r="M165" s="147"/>
      <c r="N165" s="61"/>
      <c r="O165" s="64"/>
      <c r="P165" s="113" t="str">
        <f t="shared" si="4"/>
        <v/>
      </c>
      <c r="Q165" s="151" t="str">
        <f t="shared" si="5"/>
        <v/>
      </c>
      <c r="R165" s="133" t="str">
        <f>IF(P165="","",((P165*1000)/IF(AND('Schritt 2a Wärmeverbr. Kat. 1-4'!D170&lt;&gt;"Bad - Freibad &lt; 1000 m2 Beckenfläche",'Schritt 2a Wärmeverbr. Kat. 1-4'!D170&lt;&gt;"Bad - Freibad 1000-2000 m2 Beckenfläche",'Schritt 2a Wärmeverbr. Kat. 1-4'!D170&lt;&gt;"Bad - Freibad &gt;2000 m2 Beckenfläche"),'Schritt 2a Wärmeverbr. Kat. 1-4'!F170,'Schritt 2a Wärmeverbr. Kat. 1-4'!G170)))</f>
        <v/>
      </c>
      <c r="S165" s="140" t="str">
        <f>IFERROR(IF(OR(R165="",'Schritt 2a Wärmeverbr. Kat. 1-4'!D170=""),"",R165/VLOOKUP('Schritt 2a Wärmeverbr. Kat. 1-4'!D170,Gebäudekat.!$C$6:$J$72,7,FALSE)-1),"k.A")</f>
        <v/>
      </c>
      <c r="T165" s="400" t="s">
        <v>138</v>
      </c>
      <c r="U165" t="str">
        <f>IFERROR(VLOOKUP(C165,Gebäudekat.!$C$6:$G$72,5,FALSE),"")</f>
        <v/>
      </c>
    </row>
    <row r="166" spans="1:21" x14ac:dyDescent="0.25">
      <c r="A166" s="23" t="str">
        <f>IF(B166="","",INDEX('Schritt 2a Wärmeverbr. Kat. 1-4'!$A171:$C$504,MATCH(B166,'Schritt 2a Wärmeverbr. Kat. 1-4'!$C171:$C$504,0),1))</f>
        <v/>
      </c>
      <c r="B166" s="40" t="str">
        <f>IF(AND('Schritt 2a Wärmeverbr. Kat. 1-4'!C171&lt;&gt;"",OR('Schritt 2a Wärmeverbr. Kat. 1-4'!R171=1,'Schritt 2a Wärmeverbr. Kat. 1-4'!R171=2,'Schritt 2a Wärmeverbr. Kat. 1-4'!R171&lt;&gt;4)),'Schritt 2a Wärmeverbr. Kat. 1-4'!C171,"")</f>
        <v/>
      </c>
      <c r="C166" s="24" t="str">
        <f>IF(B166="","",VLOOKUP(B166,'Schritt 2a Wärmeverbr. Kat. 1-4'!$C$10:$D$504,2,FALSE))</f>
        <v/>
      </c>
      <c r="D166" s="13" t="str">
        <f>IF(AND(B166&lt;&gt;"",'Schritt 2a Wärmeverbr. Kat. 1-4'!H171&lt;&gt;""),VLOOKUP('Schritt 4 - Priorisierung'!B166,'Schritt 2a Wärmeverbr. Kat. 1-4'!$C$10:$H$504,6,FALSE),"")</f>
        <v/>
      </c>
      <c r="E166" s="114" t="str">
        <f>IF(AND(B166&lt;&gt;"",'Schritt 2a Wärmeverbr. Kat. 1-4'!N171&lt;&gt;""),VLOOKUP('Schritt 4 - Priorisierung'!B166,'Schritt 2a Wärmeverbr. Kat. 1-4'!$C$10:$N$504,12,FALSE),"")</f>
        <v/>
      </c>
      <c r="F166" s="38" t="str">
        <f>IF(AND(B166&lt;&gt;"",'Schritt 2a Wärmeverbr. Kat. 1-4'!O171&lt;&gt;""),VLOOKUP(B166,'Schritt 2a Wärmeverbr. Kat. 1-4'!C171:O665,13,FALSE),"")</f>
        <v/>
      </c>
      <c r="G166" s="134" t="str">
        <f>IF(AND(B166&lt;&gt;"",'Schritt 2a Wärmeverbr. Kat. 1-4'!P171&lt;&gt;""),VLOOKUP(B166,'Schritt 2a Wärmeverbr. Kat. 1-4'!$C$10:$P$504,14,FALSE),"")</f>
        <v/>
      </c>
      <c r="H166" s="39" t="str">
        <f>IF(AND(B166&lt;&gt;"",'Schritt 2a Wärmeverbr. Kat. 1-4'!Q171&lt;&gt;""),VLOOKUP(B166,'Schritt 2a Wärmeverbr. Kat. 1-4'!$C$10:$Q$504,15,FALSE),"")</f>
        <v/>
      </c>
      <c r="I166" s="142" t="str">
        <f>IF(AND(B166&lt;&gt;"",'Schritt 2b Stromverbr. Kat. 1-4'!M171&lt;&gt;""),VLOOKUP(B166,'Schritt 2b Stromverbr. Kat. 1-4'!$B$10:$M$504,12,FALSE),"")</f>
        <v/>
      </c>
      <c r="J166" s="38" t="str">
        <f>IF(AND(B166&lt;&gt;"",'Schritt 2b Stromverbr. Kat. 1-4'!M171&lt;&gt;""),(1/SUM('Schritt 2b Stromverbr. Kat. 1-4'!$M$10:$M$504))*VLOOKUP(B166,'Schritt 2b Stromverbr. Kat. 1-4'!$B$10:$M$504,12,FALSE),"")</f>
        <v/>
      </c>
      <c r="K166" s="133" t="str">
        <f>IFERROR(IF(B166&lt;&gt;"",VLOOKUP(B166,'Schritt 2b Stromverbr. Kat. 1-4'!$B$10:$N$504,13,FALSE),""),"")</f>
        <v/>
      </c>
      <c r="L166" s="39" t="str">
        <f>IFERROR(IF(B166&lt;&gt;"",VLOOKUP(B166,'Schritt 2b Stromverbr. Kat. 1-4'!$B$10:$O$504,14,FALSE),""),"")</f>
        <v/>
      </c>
      <c r="M166" s="147"/>
      <c r="N166" s="61"/>
      <c r="O166" s="64"/>
      <c r="P166" s="113" t="str">
        <f t="shared" si="4"/>
        <v/>
      </c>
      <c r="Q166" s="151" t="str">
        <f t="shared" si="5"/>
        <v/>
      </c>
      <c r="R166" s="133" t="str">
        <f>IF(P166="","",((P166*1000)/IF(AND('Schritt 2a Wärmeverbr. Kat. 1-4'!D171&lt;&gt;"Bad - Freibad &lt; 1000 m2 Beckenfläche",'Schritt 2a Wärmeverbr. Kat. 1-4'!D171&lt;&gt;"Bad - Freibad 1000-2000 m2 Beckenfläche",'Schritt 2a Wärmeverbr. Kat. 1-4'!D171&lt;&gt;"Bad - Freibad &gt;2000 m2 Beckenfläche"),'Schritt 2a Wärmeverbr. Kat. 1-4'!F171,'Schritt 2a Wärmeverbr. Kat. 1-4'!G171)))</f>
        <v/>
      </c>
      <c r="S166" s="140" t="str">
        <f>IFERROR(IF(OR(R166="",'Schritt 2a Wärmeverbr. Kat. 1-4'!D171=""),"",R166/VLOOKUP('Schritt 2a Wärmeverbr. Kat. 1-4'!D171,Gebäudekat.!$C$6:$J$72,7,FALSE)-1),"k.A")</f>
        <v/>
      </c>
      <c r="T166" s="400" t="s">
        <v>138</v>
      </c>
      <c r="U166" t="str">
        <f>IFERROR(VLOOKUP(C166,Gebäudekat.!$C$6:$G$72,5,FALSE),"")</f>
        <v/>
      </c>
    </row>
    <row r="167" spans="1:21" x14ac:dyDescent="0.25">
      <c r="A167" s="23" t="str">
        <f>IF(B167="","",INDEX('Schritt 2a Wärmeverbr. Kat. 1-4'!$A172:$C$504,MATCH(B167,'Schritt 2a Wärmeverbr. Kat. 1-4'!$C172:$C$504,0),1))</f>
        <v/>
      </c>
      <c r="B167" s="40" t="str">
        <f>IF(AND('Schritt 2a Wärmeverbr. Kat. 1-4'!C172&lt;&gt;"",OR('Schritt 2a Wärmeverbr. Kat. 1-4'!R172=1,'Schritt 2a Wärmeverbr. Kat. 1-4'!R172=2,'Schritt 2a Wärmeverbr. Kat. 1-4'!R172&lt;&gt;4)),'Schritt 2a Wärmeverbr. Kat. 1-4'!C172,"")</f>
        <v/>
      </c>
      <c r="C167" s="24" t="str">
        <f>IF(B167="","",VLOOKUP(B167,'Schritt 2a Wärmeverbr. Kat. 1-4'!$C$10:$D$504,2,FALSE))</f>
        <v/>
      </c>
      <c r="D167" s="13" t="str">
        <f>IF(AND(B167&lt;&gt;"",'Schritt 2a Wärmeverbr. Kat. 1-4'!H172&lt;&gt;""),VLOOKUP('Schritt 4 - Priorisierung'!B167,'Schritt 2a Wärmeverbr. Kat. 1-4'!$C$10:$H$504,6,FALSE),"")</f>
        <v/>
      </c>
      <c r="E167" s="114" t="str">
        <f>IF(AND(B167&lt;&gt;"",'Schritt 2a Wärmeverbr. Kat. 1-4'!N172&lt;&gt;""),VLOOKUP('Schritt 4 - Priorisierung'!B167,'Schritt 2a Wärmeverbr. Kat. 1-4'!$C$10:$N$504,12,FALSE),"")</f>
        <v/>
      </c>
      <c r="F167" s="38" t="str">
        <f>IF(AND(B167&lt;&gt;"",'Schritt 2a Wärmeverbr. Kat. 1-4'!O172&lt;&gt;""),VLOOKUP(B167,'Schritt 2a Wärmeverbr. Kat. 1-4'!C172:O666,13,FALSE),"")</f>
        <v/>
      </c>
      <c r="G167" s="134" t="str">
        <f>IF(AND(B167&lt;&gt;"",'Schritt 2a Wärmeverbr. Kat. 1-4'!P172&lt;&gt;""),VLOOKUP(B167,'Schritt 2a Wärmeverbr. Kat. 1-4'!$C$10:$P$504,14,FALSE),"")</f>
        <v/>
      </c>
      <c r="H167" s="39" t="str">
        <f>IF(AND(B167&lt;&gt;"",'Schritt 2a Wärmeverbr. Kat. 1-4'!Q172&lt;&gt;""),VLOOKUP(B167,'Schritt 2a Wärmeverbr. Kat. 1-4'!$C$10:$Q$504,15,FALSE),"")</f>
        <v/>
      </c>
      <c r="I167" s="142" t="str">
        <f>IF(AND(B167&lt;&gt;"",'Schritt 2b Stromverbr. Kat. 1-4'!M172&lt;&gt;""),VLOOKUP(B167,'Schritt 2b Stromverbr. Kat. 1-4'!$B$10:$M$504,12,FALSE),"")</f>
        <v/>
      </c>
      <c r="J167" s="38" t="str">
        <f>IF(AND(B167&lt;&gt;"",'Schritt 2b Stromverbr. Kat. 1-4'!M172&lt;&gt;""),(1/SUM('Schritt 2b Stromverbr. Kat. 1-4'!$M$10:$M$504))*VLOOKUP(B167,'Schritt 2b Stromverbr. Kat. 1-4'!$B$10:$M$504,12,FALSE),"")</f>
        <v/>
      </c>
      <c r="K167" s="133" t="str">
        <f>IFERROR(IF(B167&lt;&gt;"",VLOOKUP(B167,'Schritt 2b Stromverbr. Kat. 1-4'!$B$10:$N$504,13,FALSE),""),"")</f>
        <v/>
      </c>
      <c r="L167" s="39" t="str">
        <f>IFERROR(IF(B167&lt;&gt;"",VLOOKUP(B167,'Schritt 2b Stromverbr. Kat. 1-4'!$B$10:$O$504,14,FALSE),""),"")</f>
        <v/>
      </c>
      <c r="M167" s="147"/>
      <c r="N167" s="61"/>
      <c r="O167" s="64"/>
      <c r="P167" s="113" t="str">
        <f t="shared" si="4"/>
        <v/>
      </c>
      <c r="Q167" s="151" t="str">
        <f t="shared" si="5"/>
        <v/>
      </c>
      <c r="R167" s="133" t="str">
        <f>IF(P167="","",((P167*1000)/IF(AND('Schritt 2a Wärmeverbr. Kat. 1-4'!D172&lt;&gt;"Bad - Freibad &lt; 1000 m2 Beckenfläche",'Schritt 2a Wärmeverbr. Kat. 1-4'!D172&lt;&gt;"Bad - Freibad 1000-2000 m2 Beckenfläche",'Schritt 2a Wärmeverbr. Kat. 1-4'!D172&lt;&gt;"Bad - Freibad &gt;2000 m2 Beckenfläche"),'Schritt 2a Wärmeverbr. Kat. 1-4'!F172,'Schritt 2a Wärmeverbr. Kat. 1-4'!G172)))</f>
        <v/>
      </c>
      <c r="S167" s="140" t="str">
        <f>IFERROR(IF(OR(R167="",'Schritt 2a Wärmeverbr. Kat. 1-4'!D172=""),"",R167/VLOOKUP('Schritt 2a Wärmeverbr. Kat. 1-4'!D172,Gebäudekat.!$C$6:$J$72,7,FALSE)-1),"k.A")</f>
        <v/>
      </c>
      <c r="T167" s="400" t="s">
        <v>138</v>
      </c>
      <c r="U167" t="str">
        <f>IFERROR(VLOOKUP(C167,Gebäudekat.!$C$6:$G$72,5,FALSE),"")</f>
        <v/>
      </c>
    </row>
    <row r="168" spans="1:21" x14ac:dyDescent="0.25">
      <c r="A168" s="23" t="str">
        <f>IF(B168="","",INDEX('Schritt 2a Wärmeverbr. Kat. 1-4'!$A173:$C$504,MATCH(B168,'Schritt 2a Wärmeverbr. Kat. 1-4'!$C173:$C$504,0),1))</f>
        <v/>
      </c>
      <c r="B168" s="40" t="str">
        <f>IF(AND('Schritt 2a Wärmeverbr. Kat. 1-4'!C173&lt;&gt;"",OR('Schritt 2a Wärmeverbr. Kat. 1-4'!R173=1,'Schritt 2a Wärmeverbr. Kat. 1-4'!R173=2,'Schritt 2a Wärmeverbr. Kat. 1-4'!R173&lt;&gt;4)),'Schritt 2a Wärmeverbr. Kat. 1-4'!C173,"")</f>
        <v/>
      </c>
      <c r="C168" s="24" t="str">
        <f>IF(B168="","",VLOOKUP(B168,'Schritt 2a Wärmeverbr. Kat. 1-4'!$C$10:$D$504,2,FALSE))</f>
        <v/>
      </c>
      <c r="D168" s="13" t="str">
        <f>IF(AND(B168&lt;&gt;"",'Schritt 2a Wärmeverbr. Kat. 1-4'!H173&lt;&gt;""),VLOOKUP('Schritt 4 - Priorisierung'!B168,'Schritt 2a Wärmeverbr. Kat. 1-4'!$C$10:$H$504,6,FALSE),"")</f>
        <v/>
      </c>
      <c r="E168" s="114" t="str">
        <f>IF(AND(B168&lt;&gt;"",'Schritt 2a Wärmeverbr. Kat. 1-4'!N173&lt;&gt;""),VLOOKUP('Schritt 4 - Priorisierung'!B168,'Schritt 2a Wärmeverbr. Kat. 1-4'!$C$10:$N$504,12,FALSE),"")</f>
        <v/>
      </c>
      <c r="F168" s="38" t="str">
        <f>IF(AND(B168&lt;&gt;"",'Schritt 2a Wärmeverbr. Kat. 1-4'!O173&lt;&gt;""),VLOOKUP(B168,'Schritt 2a Wärmeverbr. Kat. 1-4'!C173:O667,13,FALSE),"")</f>
        <v/>
      </c>
      <c r="G168" s="134" t="str">
        <f>IF(AND(B168&lt;&gt;"",'Schritt 2a Wärmeverbr. Kat. 1-4'!P173&lt;&gt;""),VLOOKUP(B168,'Schritt 2a Wärmeverbr. Kat. 1-4'!$C$10:$P$504,14,FALSE),"")</f>
        <v/>
      </c>
      <c r="H168" s="39" t="str">
        <f>IF(AND(B168&lt;&gt;"",'Schritt 2a Wärmeverbr. Kat. 1-4'!Q173&lt;&gt;""),VLOOKUP(B168,'Schritt 2a Wärmeverbr. Kat. 1-4'!$C$10:$Q$504,15,FALSE),"")</f>
        <v/>
      </c>
      <c r="I168" s="142" t="str">
        <f>IF(AND(B168&lt;&gt;"",'Schritt 2b Stromverbr. Kat. 1-4'!M173&lt;&gt;""),VLOOKUP(B168,'Schritt 2b Stromverbr. Kat. 1-4'!$B$10:$M$504,12,FALSE),"")</f>
        <v/>
      </c>
      <c r="J168" s="38" t="str">
        <f>IF(AND(B168&lt;&gt;"",'Schritt 2b Stromverbr. Kat. 1-4'!M173&lt;&gt;""),(1/SUM('Schritt 2b Stromverbr. Kat. 1-4'!$M$10:$M$504))*VLOOKUP(B168,'Schritt 2b Stromverbr. Kat. 1-4'!$B$10:$M$504,12,FALSE),"")</f>
        <v/>
      </c>
      <c r="K168" s="133" t="str">
        <f>IFERROR(IF(B168&lt;&gt;"",VLOOKUP(B168,'Schritt 2b Stromverbr. Kat. 1-4'!$B$10:$N$504,13,FALSE),""),"")</f>
        <v/>
      </c>
      <c r="L168" s="39" t="str">
        <f>IFERROR(IF(B168&lt;&gt;"",VLOOKUP(B168,'Schritt 2b Stromverbr. Kat. 1-4'!$B$10:$O$504,14,FALSE),""),"")</f>
        <v/>
      </c>
      <c r="M168" s="147"/>
      <c r="N168" s="61"/>
      <c r="O168" s="64"/>
      <c r="P168" s="113" t="str">
        <f t="shared" si="4"/>
        <v/>
      </c>
      <c r="Q168" s="151" t="str">
        <f t="shared" si="5"/>
        <v/>
      </c>
      <c r="R168" s="133" t="str">
        <f>IF(P168="","",((P168*1000)/IF(AND('Schritt 2a Wärmeverbr. Kat. 1-4'!D173&lt;&gt;"Bad - Freibad &lt; 1000 m2 Beckenfläche",'Schritt 2a Wärmeverbr. Kat. 1-4'!D173&lt;&gt;"Bad - Freibad 1000-2000 m2 Beckenfläche",'Schritt 2a Wärmeverbr. Kat. 1-4'!D173&lt;&gt;"Bad - Freibad &gt;2000 m2 Beckenfläche"),'Schritt 2a Wärmeverbr. Kat. 1-4'!F173,'Schritt 2a Wärmeverbr. Kat. 1-4'!G173)))</f>
        <v/>
      </c>
      <c r="S168" s="140" t="str">
        <f>IFERROR(IF(OR(R168="",'Schritt 2a Wärmeverbr. Kat. 1-4'!D173=""),"",R168/VLOOKUP('Schritt 2a Wärmeverbr. Kat. 1-4'!D173,Gebäudekat.!$C$6:$J$72,7,FALSE)-1),"k.A")</f>
        <v/>
      </c>
      <c r="T168" s="400" t="s">
        <v>138</v>
      </c>
      <c r="U168" t="str">
        <f>IFERROR(VLOOKUP(C168,Gebäudekat.!$C$6:$G$72,5,FALSE),"")</f>
        <v/>
      </c>
    </row>
    <row r="169" spans="1:21" x14ac:dyDescent="0.25">
      <c r="A169" s="23" t="str">
        <f>IF(B169="","",INDEX('Schritt 2a Wärmeverbr. Kat. 1-4'!$A174:$C$504,MATCH(B169,'Schritt 2a Wärmeverbr. Kat. 1-4'!$C174:$C$504,0),1))</f>
        <v/>
      </c>
      <c r="B169" s="40" t="str">
        <f>IF(AND('Schritt 2a Wärmeverbr. Kat. 1-4'!C174&lt;&gt;"",OR('Schritt 2a Wärmeverbr. Kat. 1-4'!R174=1,'Schritt 2a Wärmeverbr. Kat. 1-4'!R174=2,'Schritt 2a Wärmeverbr. Kat. 1-4'!R174&lt;&gt;4)),'Schritt 2a Wärmeverbr. Kat. 1-4'!C174,"")</f>
        <v/>
      </c>
      <c r="C169" s="24" t="str">
        <f>IF(B169="","",VLOOKUP(B169,'Schritt 2a Wärmeverbr. Kat. 1-4'!$C$10:$D$504,2,FALSE))</f>
        <v/>
      </c>
      <c r="D169" s="13" t="str">
        <f>IF(AND(B169&lt;&gt;"",'Schritt 2a Wärmeverbr. Kat. 1-4'!H174&lt;&gt;""),VLOOKUP('Schritt 4 - Priorisierung'!B169,'Schritt 2a Wärmeverbr. Kat. 1-4'!$C$10:$H$504,6,FALSE),"")</f>
        <v/>
      </c>
      <c r="E169" s="114" t="str">
        <f>IF(AND(B169&lt;&gt;"",'Schritt 2a Wärmeverbr. Kat. 1-4'!N174&lt;&gt;""),VLOOKUP('Schritt 4 - Priorisierung'!B169,'Schritt 2a Wärmeverbr. Kat. 1-4'!$C$10:$N$504,12,FALSE),"")</f>
        <v/>
      </c>
      <c r="F169" s="38" t="str">
        <f>IF(AND(B169&lt;&gt;"",'Schritt 2a Wärmeverbr. Kat. 1-4'!O174&lt;&gt;""),VLOOKUP(B169,'Schritt 2a Wärmeverbr. Kat. 1-4'!C174:O668,13,FALSE),"")</f>
        <v/>
      </c>
      <c r="G169" s="134" t="str">
        <f>IF(AND(B169&lt;&gt;"",'Schritt 2a Wärmeverbr. Kat. 1-4'!P174&lt;&gt;""),VLOOKUP(B169,'Schritt 2a Wärmeverbr. Kat. 1-4'!$C$10:$P$504,14,FALSE),"")</f>
        <v/>
      </c>
      <c r="H169" s="39" t="str">
        <f>IF(AND(B169&lt;&gt;"",'Schritt 2a Wärmeverbr. Kat. 1-4'!Q174&lt;&gt;""),VLOOKUP(B169,'Schritt 2a Wärmeverbr. Kat. 1-4'!$C$10:$Q$504,15,FALSE),"")</f>
        <v/>
      </c>
      <c r="I169" s="142" t="str">
        <f>IF(AND(B169&lt;&gt;"",'Schritt 2b Stromverbr. Kat. 1-4'!M174&lt;&gt;""),VLOOKUP(B169,'Schritt 2b Stromverbr. Kat. 1-4'!$B$10:$M$504,12,FALSE),"")</f>
        <v/>
      </c>
      <c r="J169" s="38" t="str">
        <f>IF(AND(B169&lt;&gt;"",'Schritt 2b Stromverbr. Kat. 1-4'!M174&lt;&gt;""),(1/SUM('Schritt 2b Stromverbr. Kat. 1-4'!$M$10:$M$504))*VLOOKUP(B169,'Schritt 2b Stromverbr. Kat. 1-4'!$B$10:$M$504,12,FALSE),"")</f>
        <v/>
      </c>
      <c r="K169" s="133" t="str">
        <f>IFERROR(IF(B169&lt;&gt;"",VLOOKUP(B169,'Schritt 2b Stromverbr. Kat. 1-4'!$B$10:$N$504,13,FALSE),""),"")</f>
        <v/>
      </c>
      <c r="L169" s="39" t="str">
        <f>IFERROR(IF(B169&lt;&gt;"",VLOOKUP(B169,'Schritt 2b Stromverbr. Kat. 1-4'!$B$10:$O$504,14,FALSE),""),"")</f>
        <v/>
      </c>
      <c r="M169" s="147"/>
      <c r="N169" s="61"/>
      <c r="O169" s="64"/>
      <c r="P169" s="113" t="str">
        <f t="shared" si="4"/>
        <v/>
      </c>
      <c r="Q169" s="151" t="str">
        <f t="shared" si="5"/>
        <v/>
      </c>
      <c r="R169" s="133" t="str">
        <f>IF(P169="","",((P169*1000)/IF(AND('Schritt 2a Wärmeverbr. Kat. 1-4'!D174&lt;&gt;"Bad - Freibad &lt; 1000 m2 Beckenfläche",'Schritt 2a Wärmeverbr. Kat. 1-4'!D174&lt;&gt;"Bad - Freibad 1000-2000 m2 Beckenfläche",'Schritt 2a Wärmeverbr. Kat. 1-4'!D174&lt;&gt;"Bad - Freibad &gt;2000 m2 Beckenfläche"),'Schritt 2a Wärmeverbr. Kat. 1-4'!F174,'Schritt 2a Wärmeverbr. Kat. 1-4'!G174)))</f>
        <v/>
      </c>
      <c r="S169" s="140" t="str">
        <f>IFERROR(IF(OR(R169="",'Schritt 2a Wärmeverbr. Kat. 1-4'!D174=""),"",R169/VLOOKUP('Schritt 2a Wärmeverbr. Kat. 1-4'!D174,Gebäudekat.!$C$6:$J$72,7,FALSE)-1),"k.A")</f>
        <v/>
      </c>
      <c r="T169" s="400" t="s">
        <v>138</v>
      </c>
      <c r="U169" t="str">
        <f>IFERROR(VLOOKUP(C169,Gebäudekat.!$C$6:$G$72,5,FALSE),"")</f>
        <v/>
      </c>
    </row>
    <row r="170" spans="1:21" x14ac:dyDescent="0.25">
      <c r="A170" s="23" t="str">
        <f>IF(B170="","",INDEX('Schritt 2a Wärmeverbr. Kat. 1-4'!$A175:$C$504,MATCH(B170,'Schritt 2a Wärmeverbr. Kat. 1-4'!$C175:$C$504,0),1))</f>
        <v/>
      </c>
      <c r="B170" s="40" t="str">
        <f>IF(AND('Schritt 2a Wärmeverbr. Kat. 1-4'!C175&lt;&gt;"",OR('Schritt 2a Wärmeverbr. Kat. 1-4'!R175=1,'Schritt 2a Wärmeverbr. Kat. 1-4'!R175=2,'Schritt 2a Wärmeverbr. Kat. 1-4'!R175&lt;&gt;4)),'Schritt 2a Wärmeverbr. Kat. 1-4'!C175,"")</f>
        <v/>
      </c>
      <c r="C170" s="24" t="str">
        <f>IF(B170="","",VLOOKUP(B170,'Schritt 2a Wärmeverbr. Kat. 1-4'!$C$10:$D$504,2,FALSE))</f>
        <v/>
      </c>
      <c r="D170" s="13" t="str">
        <f>IF(AND(B170&lt;&gt;"",'Schritt 2a Wärmeverbr. Kat. 1-4'!H175&lt;&gt;""),VLOOKUP('Schritt 4 - Priorisierung'!B170,'Schritt 2a Wärmeverbr. Kat. 1-4'!$C$10:$H$504,6,FALSE),"")</f>
        <v/>
      </c>
      <c r="E170" s="114" t="str">
        <f>IF(AND(B170&lt;&gt;"",'Schritt 2a Wärmeverbr. Kat. 1-4'!N175&lt;&gt;""),VLOOKUP('Schritt 4 - Priorisierung'!B170,'Schritt 2a Wärmeverbr. Kat. 1-4'!$C$10:$N$504,12,FALSE),"")</f>
        <v/>
      </c>
      <c r="F170" s="38" t="str">
        <f>IF(AND(B170&lt;&gt;"",'Schritt 2a Wärmeverbr. Kat. 1-4'!O175&lt;&gt;""),VLOOKUP(B170,'Schritt 2a Wärmeverbr. Kat. 1-4'!C175:O669,13,FALSE),"")</f>
        <v/>
      </c>
      <c r="G170" s="134" t="str">
        <f>IF(AND(B170&lt;&gt;"",'Schritt 2a Wärmeverbr. Kat. 1-4'!P175&lt;&gt;""),VLOOKUP(B170,'Schritt 2a Wärmeverbr. Kat. 1-4'!$C$10:$P$504,14,FALSE),"")</f>
        <v/>
      </c>
      <c r="H170" s="39" t="str">
        <f>IF(AND(B170&lt;&gt;"",'Schritt 2a Wärmeverbr. Kat. 1-4'!Q175&lt;&gt;""),VLOOKUP(B170,'Schritt 2a Wärmeverbr. Kat. 1-4'!$C$10:$Q$504,15,FALSE),"")</f>
        <v/>
      </c>
      <c r="I170" s="142" t="str">
        <f>IF(AND(B170&lt;&gt;"",'Schritt 2b Stromverbr. Kat. 1-4'!M175&lt;&gt;""),VLOOKUP(B170,'Schritt 2b Stromverbr. Kat. 1-4'!$B$10:$M$504,12,FALSE),"")</f>
        <v/>
      </c>
      <c r="J170" s="38" t="str">
        <f>IF(AND(B170&lt;&gt;"",'Schritt 2b Stromverbr. Kat. 1-4'!M175&lt;&gt;""),(1/SUM('Schritt 2b Stromverbr. Kat. 1-4'!$M$10:$M$504))*VLOOKUP(B170,'Schritt 2b Stromverbr. Kat. 1-4'!$B$10:$M$504,12,FALSE),"")</f>
        <v/>
      </c>
      <c r="K170" s="133" t="str">
        <f>IFERROR(IF(B170&lt;&gt;"",VLOOKUP(B170,'Schritt 2b Stromverbr. Kat. 1-4'!$B$10:$N$504,13,FALSE),""),"")</f>
        <v/>
      </c>
      <c r="L170" s="39" t="str">
        <f>IFERROR(IF(B170&lt;&gt;"",VLOOKUP(B170,'Schritt 2b Stromverbr. Kat. 1-4'!$B$10:$O$504,14,FALSE),""),"")</f>
        <v/>
      </c>
      <c r="M170" s="147"/>
      <c r="N170" s="61"/>
      <c r="O170" s="64"/>
      <c r="P170" s="113" t="str">
        <f t="shared" si="4"/>
        <v/>
      </c>
      <c r="Q170" s="151" t="str">
        <f t="shared" si="5"/>
        <v/>
      </c>
      <c r="R170" s="133" t="str">
        <f>IF(P170="","",((P170*1000)/IF(AND('Schritt 2a Wärmeverbr. Kat. 1-4'!D175&lt;&gt;"Bad - Freibad &lt; 1000 m2 Beckenfläche",'Schritt 2a Wärmeverbr. Kat. 1-4'!D175&lt;&gt;"Bad - Freibad 1000-2000 m2 Beckenfläche",'Schritt 2a Wärmeverbr. Kat. 1-4'!D175&lt;&gt;"Bad - Freibad &gt;2000 m2 Beckenfläche"),'Schritt 2a Wärmeverbr. Kat. 1-4'!F175,'Schritt 2a Wärmeverbr. Kat. 1-4'!G175)))</f>
        <v/>
      </c>
      <c r="S170" s="140" t="str">
        <f>IFERROR(IF(OR(R170="",'Schritt 2a Wärmeverbr. Kat. 1-4'!D175=""),"",R170/VLOOKUP('Schritt 2a Wärmeverbr. Kat. 1-4'!D175,Gebäudekat.!$C$6:$J$72,7,FALSE)-1),"k.A")</f>
        <v/>
      </c>
      <c r="T170" s="400" t="s">
        <v>138</v>
      </c>
      <c r="U170" t="str">
        <f>IFERROR(VLOOKUP(C170,Gebäudekat.!$C$6:$G$72,5,FALSE),"")</f>
        <v/>
      </c>
    </row>
    <row r="171" spans="1:21" x14ac:dyDescent="0.25">
      <c r="A171" s="23" t="str">
        <f>IF(B171="","",INDEX('Schritt 2a Wärmeverbr. Kat. 1-4'!$A176:$C$504,MATCH(B171,'Schritt 2a Wärmeverbr. Kat. 1-4'!$C176:$C$504,0),1))</f>
        <v/>
      </c>
      <c r="B171" s="40" t="str">
        <f>IF(AND('Schritt 2a Wärmeverbr. Kat. 1-4'!C176&lt;&gt;"",OR('Schritt 2a Wärmeverbr. Kat. 1-4'!R176=1,'Schritt 2a Wärmeverbr. Kat. 1-4'!R176=2,'Schritt 2a Wärmeverbr. Kat. 1-4'!R176&lt;&gt;4)),'Schritt 2a Wärmeverbr. Kat. 1-4'!C176,"")</f>
        <v/>
      </c>
      <c r="C171" s="24" t="str">
        <f>IF(B171="","",VLOOKUP(B171,'Schritt 2a Wärmeverbr. Kat. 1-4'!$C$10:$D$504,2,FALSE))</f>
        <v/>
      </c>
      <c r="D171" s="13" t="str">
        <f>IF(AND(B171&lt;&gt;"",'Schritt 2a Wärmeverbr. Kat. 1-4'!H176&lt;&gt;""),VLOOKUP('Schritt 4 - Priorisierung'!B171,'Schritt 2a Wärmeverbr. Kat. 1-4'!$C$10:$H$504,6,FALSE),"")</f>
        <v/>
      </c>
      <c r="E171" s="114" t="str">
        <f>IF(AND(B171&lt;&gt;"",'Schritt 2a Wärmeverbr. Kat. 1-4'!N176&lt;&gt;""),VLOOKUP('Schritt 4 - Priorisierung'!B171,'Schritt 2a Wärmeverbr. Kat. 1-4'!$C$10:$N$504,12,FALSE),"")</f>
        <v/>
      </c>
      <c r="F171" s="38" t="str">
        <f>IF(AND(B171&lt;&gt;"",'Schritt 2a Wärmeverbr. Kat. 1-4'!O176&lt;&gt;""),VLOOKUP(B171,'Schritt 2a Wärmeverbr. Kat. 1-4'!C176:O670,13,FALSE),"")</f>
        <v/>
      </c>
      <c r="G171" s="134" t="str">
        <f>IF(AND(B171&lt;&gt;"",'Schritt 2a Wärmeverbr. Kat. 1-4'!P176&lt;&gt;""),VLOOKUP(B171,'Schritt 2a Wärmeverbr. Kat. 1-4'!$C$10:$P$504,14,FALSE),"")</f>
        <v/>
      </c>
      <c r="H171" s="39" t="str">
        <f>IF(AND(B171&lt;&gt;"",'Schritt 2a Wärmeverbr. Kat. 1-4'!Q176&lt;&gt;""),VLOOKUP(B171,'Schritt 2a Wärmeverbr. Kat. 1-4'!$C$10:$Q$504,15,FALSE),"")</f>
        <v/>
      </c>
      <c r="I171" s="142" t="str">
        <f>IF(AND(B171&lt;&gt;"",'Schritt 2b Stromverbr. Kat. 1-4'!M176&lt;&gt;""),VLOOKUP(B171,'Schritt 2b Stromverbr. Kat. 1-4'!$B$10:$M$504,12,FALSE),"")</f>
        <v/>
      </c>
      <c r="J171" s="38" t="str">
        <f>IF(AND(B171&lt;&gt;"",'Schritt 2b Stromverbr. Kat. 1-4'!M176&lt;&gt;""),(1/SUM('Schritt 2b Stromverbr. Kat. 1-4'!$M$10:$M$504))*VLOOKUP(B171,'Schritt 2b Stromverbr. Kat. 1-4'!$B$10:$M$504,12,FALSE),"")</f>
        <v/>
      </c>
      <c r="K171" s="133" t="str">
        <f>IFERROR(IF(B171&lt;&gt;"",VLOOKUP(B171,'Schritt 2b Stromverbr. Kat. 1-4'!$B$10:$N$504,13,FALSE),""),"")</f>
        <v/>
      </c>
      <c r="L171" s="39" t="str">
        <f>IFERROR(IF(B171&lt;&gt;"",VLOOKUP(B171,'Schritt 2b Stromverbr. Kat. 1-4'!$B$10:$O$504,14,FALSE),""),"")</f>
        <v/>
      </c>
      <c r="M171" s="147"/>
      <c r="N171" s="61"/>
      <c r="O171" s="64"/>
      <c r="P171" s="113" t="str">
        <f t="shared" si="4"/>
        <v/>
      </c>
      <c r="Q171" s="151" t="str">
        <f t="shared" si="5"/>
        <v/>
      </c>
      <c r="R171" s="133" t="str">
        <f>IF(P171="","",((P171*1000)/IF(AND('Schritt 2a Wärmeverbr. Kat. 1-4'!D176&lt;&gt;"Bad - Freibad &lt; 1000 m2 Beckenfläche",'Schritt 2a Wärmeverbr. Kat. 1-4'!D176&lt;&gt;"Bad - Freibad 1000-2000 m2 Beckenfläche",'Schritt 2a Wärmeverbr. Kat. 1-4'!D176&lt;&gt;"Bad - Freibad &gt;2000 m2 Beckenfläche"),'Schritt 2a Wärmeverbr. Kat. 1-4'!F176,'Schritt 2a Wärmeverbr. Kat. 1-4'!G176)))</f>
        <v/>
      </c>
      <c r="S171" s="140" t="str">
        <f>IFERROR(IF(OR(R171="",'Schritt 2a Wärmeverbr. Kat. 1-4'!D176=""),"",R171/VLOOKUP('Schritt 2a Wärmeverbr. Kat. 1-4'!D176,Gebäudekat.!$C$6:$J$72,7,FALSE)-1),"k.A")</f>
        <v/>
      </c>
      <c r="T171" s="400" t="s">
        <v>138</v>
      </c>
      <c r="U171" t="str">
        <f>IFERROR(VLOOKUP(C171,Gebäudekat.!$C$6:$G$72,5,FALSE),"")</f>
        <v/>
      </c>
    </row>
    <row r="172" spans="1:21" x14ac:dyDescent="0.25">
      <c r="A172" s="23" t="str">
        <f>IF(B172="","",INDEX('Schritt 2a Wärmeverbr. Kat. 1-4'!$A177:$C$504,MATCH(B172,'Schritt 2a Wärmeverbr. Kat. 1-4'!$C177:$C$504,0),1))</f>
        <v/>
      </c>
      <c r="B172" s="40" t="str">
        <f>IF(AND('Schritt 2a Wärmeverbr. Kat. 1-4'!C177&lt;&gt;"",OR('Schritt 2a Wärmeverbr. Kat. 1-4'!R177=1,'Schritt 2a Wärmeverbr. Kat. 1-4'!R177=2,'Schritt 2a Wärmeverbr. Kat. 1-4'!R177&lt;&gt;4)),'Schritt 2a Wärmeverbr. Kat. 1-4'!C177,"")</f>
        <v/>
      </c>
      <c r="C172" s="24" t="str">
        <f>IF(B172="","",VLOOKUP(B172,'Schritt 2a Wärmeverbr. Kat. 1-4'!$C$10:$D$504,2,FALSE))</f>
        <v/>
      </c>
      <c r="D172" s="13" t="str">
        <f>IF(AND(B172&lt;&gt;"",'Schritt 2a Wärmeverbr. Kat. 1-4'!H177&lt;&gt;""),VLOOKUP('Schritt 4 - Priorisierung'!B172,'Schritt 2a Wärmeverbr. Kat. 1-4'!$C$10:$H$504,6,FALSE),"")</f>
        <v/>
      </c>
      <c r="E172" s="114" t="str">
        <f>IF(AND(B172&lt;&gt;"",'Schritt 2a Wärmeverbr. Kat. 1-4'!N177&lt;&gt;""),VLOOKUP('Schritt 4 - Priorisierung'!B172,'Schritt 2a Wärmeverbr. Kat. 1-4'!$C$10:$N$504,12,FALSE),"")</f>
        <v/>
      </c>
      <c r="F172" s="38" t="str">
        <f>IF(AND(B172&lt;&gt;"",'Schritt 2a Wärmeverbr. Kat. 1-4'!O177&lt;&gt;""),VLOOKUP(B172,'Schritt 2a Wärmeverbr. Kat. 1-4'!C177:O671,13,FALSE),"")</f>
        <v/>
      </c>
      <c r="G172" s="134" t="str">
        <f>IF(AND(B172&lt;&gt;"",'Schritt 2a Wärmeverbr. Kat. 1-4'!P177&lt;&gt;""),VLOOKUP(B172,'Schritt 2a Wärmeverbr. Kat. 1-4'!$C$10:$P$504,14,FALSE),"")</f>
        <v/>
      </c>
      <c r="H172" s="39" t="str">
        <f>IF(AND(B172&lt;&gt;"",'Schritt 2a Wärmeverbr. Kat. 1-4'!Q177&lt;&gt;""),VLOOKUP(B172,'Schritt 2a Wärmeverbr. Kat. 1-4'!$C$10:$Q$504,15,FALSE),"")</f>
        <v/>
      </c>
      <c r="I172" s="142" t="str">
        <f>IF(AND(B172&lt;&gt;"",'Schritt 2b Stromverbr. Kat. 1-4'!M177&lt;&gt;""),VLOOKUP(B172,'Schritt 2b Stromverbr. Kat. 1-4'!$B$10:$M$504,12,FALSE),"")</f>
        <v/>
      </c>
      <c r="J172" s="38" t="str">
        <f>IF(AND(B172&lt;&gt;"",'Schritt 2b Stromverbr. Kat. 1-4'!M177&lt;&gt;""),(1/SUM('Schritt 2b Stromverbr. Kat. 1-4'!$M$10:$M$504))*VLOOKUP(B172,'Schritt 2b Stromverbr. Kat. 1-4'!$B$10:$M$504,12,FALSE),"")</f>
        <v/>
      </c>
      <c r="K172" s="133" t="str">
        <f>IFERROR(IF(B172&lt;&gt;"",VLOOKUP(B172,'Schritt 2b Stromverbr. Kat. 1-4'!$B$10:$N$504,13,FALSE),""),"")</f>
        <v/>
      </c>
      <c r="L172" s="39" t="str">
        <f>IFERROR(IF(B172&lt;&gt;"",VLOOKUP(B172,'Schritt 2b Stromverbr. Kat. 1-4'!$B$10:$O$504,14,FALSE),""),"")</f>
        <v/>
      </c>
      <c r="M172" s="147"/>
      <c r="N172" s="61"/>
      <c r="O172" s="64"/>
      <c r="P172" s="113" t="str">
        <f t="shared" si="4"/>
        <v/>
      </c>
      <c r="Q172" s="151" t="str">
        <f t="shared" si="5"/>
        <v/>
      </c>
      <c r="R172" s="133" t="str">
        <f>IF(P172="","",((P172*1000)/IF(AND('Schritt 2a Wärmeverbr. Kat. 1-4'!D177&lt;&gt;"Bad - Freibad &lt; 1000 m2 Beckenfläche",'Schritt 2a Wärmeverbr. Kat. 1-4'!D177&lt;&gt;"Bad - Freibad 1000-2000 m2 Beckenfläche",'Schritt 2a Wärmeverbr. Kat. 1-4'!D177&lt;&gt;"Bad - Freibad &gt;2000 m2 Beckenfläche"),'Schritt 2a Wärmeverbr. Kat. 1-4'!F177,'Schritt 2a Wärmeverbr. Kat. 1-4'!G177)))</f>
        <v/>
      </c>
      <c r="S172" s="140" t="str">
        <f>IFERROR(IF(OR(R172="",'Schritt 2a Wärmeverbr. Kat. 1-4'!D177=""),"",R172/VLOOKUP('Schritt 2a Wärmeverbr. Kat. 1-4'!D177,Gebäudekat.!$C$6:$J$72,7,FALSE)-1),"k.A")</f>
        <v/>
      </c>
      <c r="T172" s="400" t="s">
        <v>138</v>
      </c>
      <c r="U172" t="str">
        <f>IFERROR(VLOOKUP(C172,Gebäudekat.!$C$6:$G$72,5,FALSE),"")</f>
        <v/>
      </c>
    </row>
    <row r="173" spans="1:21" x14ac:dyDescent="0.25">
      <c r="A173" s="23" t="str">
        <f>IF(B173="","",INDEX('Schritt 2a Wärmeverbr. Kat. 1-4'!$A178:$C$504,MATCH(B173,'Schritt 2a Wärmeverbr. Kat. 1-4'!$C178:$C$504,0),1))</f>
        <v/>
      </c>
      <c r="B173" s="40" t="str">
        <f>IF(AND('Schritt 2a Wärmeverbr. Kat. 1-4'!C178&lt;&gt;"",OR('Schritt 2a Wärmeverbr. Kat. 1-4'!R178=1,'Schritt 2a Wärmeverbr. Kat. 1-4'!R178=2,'Schritt 2a Wärmeverbr. Kat. 1-4'!R178&lt;&gt;4)),'Schritt 2a Wärmeverbr. Kat. 1-4'!C178,"")</f>
        <v/>
      </c>
      <c r="C173" s="24" t="str">
        <f>IF(B173="","",VLOOKUP(B173,'Schritt 2a Wärmeverbr. Kat. 1-4'!$C$10:$D$504,2,FALSE))</f>
        <v/>
      </c>
      <c r="D173" s="13" t="str">
        <f>IF(AND(B173&lt;&gt;"",'Schritt 2a Wärmeverbr. Kat. 1-4'!H178&lt;&gt;""),VLOOKUP('Schritt 4 - Priorisierung'!B173,'Schritt 2a Wärmeverbr. Kat. 1-4'!$C$10:$H$504,6,FALSE),"")</f>
        <v/>
      </c>
      <c r="E173" s="114" t="str">
        <f>IF(AND(B173&lt;&gt;"",'Schritt 2a Wärmeverbr. Kat. 1-4'!N178&lt;&gt;""),VLOOKUP('Schritt 4 - Priorisierung'!B173,'Schritt 2a Wärmeverbr. Kat. 1-4'!$C$10:$N$504,12,FALSE),"")</f>
        <v/>
      </c>
      <c r="F173" s="38" t="str">
        <f>IF(AND(B173&lt;&gt;"",'Schritt 2a Wärmeverbr. Kat. 1-4'!O178&lt;&gt;""),VLOOKUP(B173,'Schritt 2a Wärmeverbr. Kat. 1-4'!C178:O672,13,FALSE),"")</f>
        <v/>
      </c>
      <c r="G173" s="134" t="str">
        <f>IF(AND(B173&lt;&gt;"",'Schritt 2a Wärmeverbr. Kat. 1-4'!P178&lt;&gt;""),VLOOKUP(B173,'Schritt 2a Wärmeverbr. Kat. 1-4'!$C$10:$P$504,14,FALSE),"")</f>
        <v/>
      </c>
      <c r="H173" s="39" t="str">
        <f>IF(AND(B173&lt;&gt;"",'Schritt 2a Wärmeverbr. Kat. 1-4'!Q178&lt;&gt;""),VLOOKUP(B173,'Schritt 2a Wärmeverbr. Kat. 1-4'!$C$10:$Q$504,15,FALSE),"")</f>
        <v/>
      </c>
      <c r="I173" s="142" t="str">
        <f>IF(AND(B173&lt;&gt;"",'Schritt 2b Stromverbr. Kat. 1-4'!M178&lt;&gt;""),VLOOKUP(B173,'Schritt 2b Stromverbr. Kat. 1-4'!$B$10:$M$504,12,FALSE),"")</f>
        <v/>
      </c>
      <c r="J173" s="38" t="str">
        <f>IF(AND(B173&lt;&gt;"",'Schritt 2b Stromverbr. Kat. 1-4'!M178&lt;&gt;""),(1/SUM('Schritt 2b Stromverbr. Kat. 1-4'!$M$10:$M$504))*VLOOKUP(B173,'Schritt 2b Stromverbr. Kat. 1-4'!$B$10:$M$504,12,FALSE),"")</f>
        <v/>
      </c>
      <c r="K173" s="133" t="str">
        <f>IFERROR(IF(B173&lt;&gt;"",VLOOKUP(B173,'Schritt 2b Stromverbr. Kat. 1-4'!$B$10:$N$504,13,FALSE),""),"")</f>
        <v/>
      </c>
      <c r="L173" s="39" t="str">
        <f>IFERROR(IF(B173&lt;&gt;"",VLOOKUP(B173,'Schritt 2b Stromverbr. Kat. 1-4'!$B$10:$O$504,14,FALSE),""),"")</f>
        <v/>
      </c>
      <c r="M173" s="147"/>
      <c r="N173" s="61"/>
      <c r="O173" s="64"/>
      <c r="P173" s="113" t="str">
        <f t="shared" si="4"/>
        <v/>
      </c>
      <c r="Q173" s="151" t="str">
        <f t="shared" si="5"/>
        <v/>
      </c>
      <c r="R173" s="133" t="str">
        <f>IF(P173="","",((P173*1000)/IF(AND('Schritt 2a Wärmeverbr. Kat. 1-4'!D178&lt;&gt;"Bad - Freibad &lt; 1000 m2 Beckenfläche",'Schritt 2a Wärmeverbr. Kat. 1-4'!D178&lt;&gt;"Bad - Freibad 1000-2000 m2 Beckenfläche",'Schritt 2a Wärmeverbr. Kat. 1-4'!D178&lt;&gt;"Bad - Freibad &gt;2000 m2 Beckenfläche"),'Schritt 2a Wärmeverbr. Kat. 1-4'!F178,'Schritt 2a Wärmeverbr. Kat. 1-4'!G178)))</f>
        <v/>
      </c>
      <c r="S173" s="140" t="str">
        <f>IFERROR(IF(OR(R173="",'Schritt 2a Wärmeverbr. Kat. 1-4'!D178=""),"",R173/VLOOKUP('Schritt 2a Wärmeverbr. Kat. 1-4'!D178,Gebäudekat.!$C$6:$J$72,7,FALSE)-1),"k.A")</f>
        <v/>
      </c>
      <c r="T173" s="400" t="s">
        <v>138</v>
      </c>
      <c r="U173" t="str">
        <f>IFERROR(VLOOKUP(C173,Gebäudekat.!$C$6:$G$72,5,FALSE),"")</f>
        <v/>
      </c>
    </row>
    <row r="174" spans="1:21" x14ac:dyDescent="0.25">
      <c r="A174" s="23" t="str">
        <f>IF(B174="","",INDEX('Schritt 2a Wärmeverbr. Kat. 1-4'!$A179:$C$504,MATCH(B174,'Schritt 2a Wärmeverbr. Kat. 1-4'!$C179:$C$504,0),1))</f>
        <v/>
      </c>
      <c r="B174" s="40" t="str">
        <f>IF(AND('Schritt 2a Wärmeverbr. Kat. 1-4'!C179&lt;&gt;"",OR('Schritt 2a Wärmeverbr. Kat. 1-4'!R179=1,'Schritt 2a Wärmeverbr. Kat. 1-4'!R179=2,'Schritt 2a Wärmeverbr. Kat. 1-4'!R179&lt;&gt;4)),'Schritt 2a Wärmeverbr. Kat. 1-4'!C179,"")</f>
        <v/>
      </c>
      <c r="C174" s="24" t="str">
        <f>IF(B174="","",VLOOKUP(B174,'Schritt 2a Wärmeverbr. Kat. 1-4'!$C$10:$D$504,2,FALSE))</f>
        <v/>
      </c>
      <c r="D174" s="13" t="str">
        <f>IF(AND(B174&lt;&gt;"",'Schritt 2a Wärmeverbr. Kat. 1-4'!H179&lt;&gt;""),VLOOKUP('Schritt 4 - Priorisierung'!B174,'Schritt 2a Wärmeverbr. Kat. 1-4'!$C$10:$H$504,6,FALSE),"")</f>
        <v/>
      </c>
      <c r="E174" s="114" t="str">
        <f>IF(AND(B174&lt;&gt;"",'Schritt 2a Wärmeverbr. Kat. 1-4'!N179&lt;&gt;""),VLOOKUP('Schritt 4 - Priorisierung'!B174,'Schritt 2a Wärmeverbr. Kat. 1-4'!$C$10:$N$504,12,FALSE),"")</f>
        <v/>
      </c>
      <c r="F174" s="38" t="str">
        <f>IF(AND(B174&lt;&gt;"",'Schritt 2a Wärmeverbr. Kat. 1-4'!O179&lt;&gt;""),VLOOKUP(B174,'Schritt 2a Wärmeverbr. Kat. 1-4'!C179:O673,13,FALSE),"")</f>
        <v/>
      </c>
      <c r="G174" s="134" t="str">
        <f>IF(AND(B174&lt;&gt;"",'Schritt 2a Wärmeverbr. Kat. 1-4'!P179&lt;&gt;""),VLOOKUP(B174,'Schritt 2a Wärmeverbr. Kat. 1-4'!$C$10:$P$504,14,FALSE),"")</f>
        <v/>
      </c>
      <c r="H174" s="39" t="str">
        <f>IF(AND(B174&lt;&gt;"",'Schritt 2a Wärmeverbr. Kat. 1-4'!Q179&lt;&gt;""),VLOOKUP(B174,'Schritt 2a Wärmeverbr. Kat. 1-4'!$C$10:$Q$504,15,FALSE),"")</f>
        <v/>
      </c>
      <c r="I174" s="142" t="str">
        <f>IF(AND(B174&lt;&gt;"",'Schritt 2b Stromverbr. Kat. 1-4'!M179&lt;&gt;""),VLOOKUP(B174,'Schritt 2b Stromverbr. Kat. 1-4'!$B$10:$M$504,12,FALSE),"")</f>
        <v/>
      </c>
      <c r="J174" s="38" t="str">
        <f>IF(AND(B174&lt;&gt;"",'Schritt 2b Stromverbr. Kat. 1-4'!M179&lt;&gt;""),(1/SUM('Schritt 2b Stromverbr. Kat. 1-4'!$M$10:$M$504))*VLOOKUP(B174,'Schritt 2b Stromverbr. Kat. 1-4'!$B$10:$M$504,12,FALSE),"")</f>
        <v/>
      </c>
      <c r="K174" s="133" t="str">
        <f>IFERROR(IF(B174&lt;&gt;"",VLOOKUP(B174,'Schritt 2b Stromverbr. Kat. 1-4'!$B$10:$N$504,13,FALSE),""),"")</f>
        <v/>
      </c>
      <c r="L174" s="39" t="str">
        <f>IFERROR(IF(B174&lt;&gt;"",VLOOKUP(B174,'Schritt 2b Stromverbr. Kat. 1-4'!$B$10:$O$504,14,FALSE),""),"")</f>
        <v/>
      </c>
      <c r="M174" s="147"/>
      <c r="N174" s="61"/>
      <c r="O174" s="64"/>
      <c r="P174" s="113" t="str">
        <f t="shared" si="4"/>
        <v/>
      </c>
      <c r="Q174" s="151" t="str">
        <f t="shared" si="5"/>
        <v/>
      </c>
      <c r="R174" s="133" t="str">
        <f>IF(P174="","",((P174*1000)/IF(AND('Schritt 2a Wärmeverbr. Kat. 1-4'!D179&lt;&gt;"Bad - Freibad &lt; 1000 m2 Beckenfläche",'Schritt 2a Wärmeverbr. Kat. 1-4'!D179&lt;&gt;"Bad - Freibad 1000-2000 m2 Beckenfläche",'Schritt 2a Wärmeverbr. Kat. 1-4'!D179&lt;&gt;"Bad - Freibad &gt;2000 m2 Beckenfläche"),'Schritt 2a Wärmeverbr. Kat. 1-4'!F179,'Schritt 2a Wärmeverbr. Kat. 1-4'!G179)))</f>
        <v/>
      </c>
      <c r="S174" s="140" t="str">
        <f>IFERROR(IF(OR(R174="",'Schritt 2a Wärmeverbr. Kat. 1-4'!D179=""),"",R174/VLOOKUP('Schritt 2a Wärmeverbr. Kat. 1-4'!D179,Gebäudekat.!$C$6:$J$72,7,FALSE)-1),"k.A")</f>
        <v/>
      </c>
      <c r="T174" s="400" t="s">
        <v>138</v>
      </c>
      <c r="U174" t="str">
        <f>IFERROR(VLOOKUP(C174,Gebäudekat.!$C$6:$G$72,5,FALSE),"")</f>
        <v/>
      </c>
    </row>
    <row r="175" spans="1:21" x14ac:dyDescent="0.25">
      <c r="A175" s="23" t="str">
        <f>IF(B175="","",INDEX('Schritt 2a Wärmeverbr. Kat. 1-4'!$A180:$C$504,MATCH(B175,'Schritt 2a Wärmeverbr. Kat. 1-4'!$C180:$C$504,0),1))</f>
        <v/>
      </c>
      <c r="B175" s="40" t="str">
        <f>IF(AND('Schritt 2a Wärmeverbr. Kat. 1-4'!C180&lt;&gt;"",OR('Schritt 2a Wärmeverbr. Kat. 1-4'!R180=1,'Schritt 2a Wärmeverbr. Kat. 1-4'!R180=2,'Schritt 2a Wärmeverbr. Kat. 1-4'!R180&lt;&gt;4)),'Schritt 2a Wärmeverbr. Kat. 1-4'!C180,"")</f>
        <v/>
      </c>
      <c r="C175" s="24" t="str">
        <f>IF(B175="","",VLOOKUP(B175,'Schritt 2a Wärmeverbr. Kat. 1-4'!$C$10:$D$504,2,FALSE))</f>
        <v/>
      </c>
      <c r="D175" s="13" t="str">
        <f>IF(AND(B175&lt;&gt;"",'Schritt 2a Wärmeverbr. Kat. 1-4'!H180&lt;&gt;""),VLOOKUP('Schritt 4 - Priorisierung'!B175,'Schritt 2a Wärmeverbr. Kat. 1-4'!$C$10:$H$504,6,FALSE),"")</f>
        <v/>
      </c>
      <c r="E175" s="114" t="str">
        <f>IF(AND(B175&lt;&gt;"",'Schritt 2a Wärmeverbr. Kat. 1-4'!N180&lt;&gt;""),VLOOKUP('Schritt 4 - Priorisierung'!B175,'Schritt 2a Wärmeverbr. Kat. 1-4'!$C$10:$N$504,12,FALSE),"")</f>
        <v/>
      </c>
      <c r="F175" s="38" t="str">
        <f>IF(AND(B175&lt;&gt;"",'Schritt 2a Wärmeverbr. Kat. 1-4'!O180&lt;&gt;""),VLOOKUP(B175,'Schritt 2a Wärmeverbr. Kat. 1-4'!C180:O674,13,FALSE),"")</f>
        <v/>
      </c>
      <c r="G175" s="134" t="str">
        <f>IF(AND(B175&lt;&gt;"",'Schritt 2a Wärmeverbr. Kat. 1-4'!P180&lt;&gt;""),VLOOKUP(B175,'Schritt 2a Wärmeverbr. Kat. 1-4'!$C$10:$P$504,14,FALSE),"")</f>
        <v/>
      </c>
      <c r="H175" s="39" t="str">
        <f>IF(AND(B175&lt;&gt;"",'Schritt 2a Wärmeverbr. Kat. 1-4'!Q180&lt;&gt;""),VLOOKUP(B175,'Schritt 2a Wärmeverbr. Kat. 1-4'!$C$10:$Q$504,15,FALSE),"")</f>
        <v/>
      </c>
      <c r="I175" s="142" t="str">
        <f>IF(AND(B175&lt;&gt;"",'Schritt 2b Stromverbr. Kat. 1-4'!M180&lt;&gt;""),VLOOKUP(B175,'Schritt 2b Stromverbr. Kat. 1-4'!$B$10:$M$504,12,FALSE),"")</f>
        <v/>
      </c>
      <c r="J175" s="38" t="str">
        <f>IF(AND(B175&lt;&gt;"",'Schritt 2b Stromverbr. Kat. 1-4'!M180&lt;&gt;""),(1/SUM('Schritt 2b Stromverbr. Kat. 1-4'!$M$10:$M$504))*VLOOKUP(B175,'Schritt 2b Stromverbr. Kat. 1-4'!$B$10:$M$504,12,FALSE),"")</f>
        <v/>
      </c>
      <c r="K175" s="133" t="str">
        <f>IFERROR(IF(B175&lt;&gt;"",VLOOKUP(B175,'Schritt 2b Stromverbr. Kat. 1-4'!$B$10:$N$504,13,FALSE),""),"")</f>
        <v/>
      </c>
      <c r="L175" s="39" t="str">
        <f>IFERROR(IF(B175&lt;&gt;"",VLOOKUP(B175,'Schritt 2b Stromverbr. Kat. 1-4'!$B$10:$O$504,14,FALSE),""),"")</f>
        <v/>
      </c>
      <c r="M175" s="147"/>
      <c r="N175" s="61"/>
      <c r="O175" s="64"/>
      <c r="P175" s="113" t="str">
        <f t="shared" si="4"/>
        <v/>
      </c>
      <c r="Q175" s="151" t="str">
        <f t="shared" si="5"/>
        <v/>
      </c>
      <c r="R175" s="133" t="str">
        <f>IF(P175="","",((P175*1000)/IF(AND('Schritt 2a Wärmeverbr. Kat. 1-4'!D180&lt;&gt;"Bad - Freibad &lt; 1000 m2 Beckenfläche",'Schritt 2a Wärmeverbr. Kat. 1-4'!D180&lt;&gt;"Bad - Freibad 1000-2000 m2 Beckenfläche",'Schritt 2a Wärmeverbr. Kat. 1-4'!D180&lt;&gt;"Bad - Freibad &gt;2000 m2 Beckenfläche"),'Schritt 2a Wärmeverbr. Kat. 1-4'!F180,'Schritt 2a Wärmeverbr. Kat. 1-4'!G180)))</f>
        <v/>
      </c>
      <c r="S175" s="140" t="str">
        <f>IFERROR(IF(OR(R175="",'Schritt 2a Wärmeverbr. Kat. 1-4'!D180=""),"",R175/VLOOKUP('Schritt 2a Wärmeverbr. Kat. 1-4'!D180,Gebäudekat.!$C$6:$J$72,7,FALSE)-1),"k.A")</f>
        <v/>
      </c>
      <c r="T175" s="400" t="s">
        <v>138</v>
      </c>
      <c r="U175" t="str">
        <f>IFERROR(VLOOKUP(C175,Gebäudekat.!$C$6:$G$72,5,FALSE),"")</f>
        <v/>
      </c>
    </row>
    <row r="176" spans="1:21" x14ac:dyDescent="0.25">
      <c r="A176" s="23" t="str">
        <f>IF(B176="","",INDEX('Schritt 2a Wärmeverbr. Kat. 1-4'!$A181:$C$504,MATCH(B176,'Schritt 2a Wärmeverbr. Kat. 1-4'!$C181:$C$504,0),1))</f>
        <v/>
      </c>
      <c r="B176" s="40" t="str">
        <f>IF(AND('Schritt 2a Wärmeverbr. Kat. 1-4'!C181&lt;&gt;"",OR('Schritt 2a Wärmeverbr. Kat. 1-4'!R181=1,'Schritt 2a Wärmeverbr. Kat. 1-4'!R181=2,'Schritt 2a Wärmeverbr. Kat. 1-4'!R181&lt;&gt;4)),'Schritt 2a Wärmeverbr. Kat. 1-4'!C181,"")</f>
        <v/>
      </c>
      <c r="C176" s="24" t="str">
        <f>IF(B176="","",VLOOKUP(B176,'Schritt 2a Wärmeverbr. Kat. 1-4'!$C$10:$D$504,2,FALSE))</f>
        <v/>
      </c>
      <c r="D176" s="13" t="str">
        <f>IF(AND(B176&lt;&gt;"",'Schritt 2a Wärmeverbr. Kat. 1-4'!H181&lt;&gt;""),VLOOKUP('Schritt 4 - Priorisierung'!B176,'Schritt 2a Wärmeverbr. Kat. 1-4'!$C$10:$H$504,6,FALSE),"")</f>
        <v/>
      </c>
      <c r="E176" s="114" t="str">
        <f>IF(AND(B176&lt;&gt;"",'Schritt 2a Wärmeverbr. Kat. 1-4'!N181&lt;&gt;""),VLOOKUP('Schritt 4 - Priorisierung'!B176,'Schritt 2a Wärmeverbr. Kat. 1-4'!$C$10:$N$504,12,FALSE),"")</f>
        <v/>
      </c>
      <c r="F176" s="38" t="str">
        <f>IF(AND(B176&lt;&gt;"",'Schritt 2a Wärmeverbr. Kat. 1-4'!O181&lt;&gt;""),VLOOKUP(B176,'Schritt 2a Wärmeverbr. Kat. 1-4'!C181:O675,13,FALSE),"")</f>
        <v/>
      </c>
      <c r="G176" s="134" t="str">
        <f>IF(AND(B176&lt;&gt;"",'Schritt 2a Wärmeverbr. Kat. 1-4'!P181&lt;&gt;""),VLOOKUP(B176,'Schritt 2a Wärmeverbr. Kat. 1-4'!$C$10:$P$504,14,FALSE),"")</f>
        <v/>
      </c>
      <c r="H176" s="39" t="str">
        <f>IF(AND(B176&lt;&gt;"",'Schritt 2a Wärmeverbr. Kat. 1-4'!Q181&lt;&gt;""),VLOOKUP(B176,'Schritt 2a Wärmeverbr. Kat. 1-4'!$C$10:$Q$504,15,FALSE),"")</f>
        <v/>
      </c>
      <c r="I176" s="142" t="str">
        <f>IF(AND(B176&lt;&gt;"",'Schritt 2b Stromverbr. Kat. 1-4'!M181&lt;&gt;""),VLOOKUP(B176,'Schritt 2b Stromverbr. Kat. 1-4'!$B$10:$M$504,12,FALSE),"")</f>
        <v/>
      </c>
      <c r="J176" s="38" t="str">
        <f>IF(AND(B176&lt;&gt;"",'Schritt 2b Stromverbr. Kat. 1-4'!M181&lt;&gt;""),(1/SUM('Schritt 2b Stromverbr. Kat. 1-4'!$M$10:$M$504))*VLOOKUP(B176,'Schritt 2b Stromverbr. Kat. 1-4'!$B$10:$M$504,12,FALSE),"")</f>
        <v/>
      </c>
      <c r="K176" s="133" t="str">
        <f>IFERROR(IF(B176&lt;&gt;"",VLOOKUP(B176,'Schritt 2b Stromverbr. Kat. 1-4'!$B$10:$N$504,13,FALSE),""),"")</f>
        <v/>
      </c>
      <c r="L176" s="39" t="str">
        <f>IFERROR(IF(B176&lt;&gt;"",VLOOKUP(B176,'Schritt 2b Stromverbr. Kat. 1-4'!$B$10:$O$504,14,FALSE),""),"")</f>
        <v/>
      </c>
      <c r="M176" s="147"/>
      <c r="N176" s="61"/>
      <c r="O176" s="64"/>
      <c r="P176" s="113" t="str">
        <f t="shared" si="4"/>
        <v/>
      </c>
      <c r="Q176" s="151" t="str">
        <f t="shared" si="5"/>
        <v/>
      </c>
      <c r="R176" s="133" t="str">
        <f>IF(P176="","",((P176*1000)/IF(AND('Schritt 2a Wärmeverbr. Kat. 1-4'!D181&lt;&gt;"Bad - Freibad &lt; 1000 m2 Beckenfläche",'Schritt 2a Wärmeverbr. Kat. 1-4'!D181&lt;&gt;"Bad - Freibad 1000-2000 m2 Beckenfläche",'Schritt 2a Wärmeverbr. Kat. 1-4'!D181&lt;&gt;"Bad - Freibad &gt;2000 m2 Beckenfläche"),'Schritt 2a Wärmeverbr. Kat. 1-4'!F181,'Schritt 2a Wärmeverbr. Kat. 1-4'!G181)))</f>
        <v/>
      </c>
      <c r="S176" s="140" t="str">
        <f>IFERROR(IF(OR(R176="",'Schritt 2a Wärmeverbr. Kat. 1-4'!D181=""),"",R176/VLOOKUP('Schritt 2a Wärmeverbr. Kat. 1-4'!D181,Gebäudekat.!$C$6:$J$72,7,FALSE)-1),"k.A")</f>
        <v/>
      </c>
      <c r="T176" s="400" t="s">
        <v>138</v>
      </c>
      <c r="U176" t="str">
        <f>IFERROR(VLOOKUP(C176,Gebäudekat.!$C$6:$G$72,5,FALSE),"")</f>
        <v/>
      </c>
    </row>
    <row r="177" spans="1:21" x14ac:dyDescent="0.25">
      <c r="A177" s="23" t="str">
        <f>IF(B177="","",INDEX('Schritt 2a Wärmeverbr. Kat. 1-4'!$A182:$C$504,MATCH(B177,'Schritt 2a Wärmeverbr. Kat. 1-4'!$C182:$C$504,0),1))</f>
        <v/>
      </c>
      <c r="B177" s="40" t="str">
        <f>IF(AND('Schritt 2a Wärmeverbr. Kat. 1-4'!C182&lt;&gt;"",OR('Schritt 2a Wärmeverbr. Kat. 1-4'!R182=1,'Schritt 2a Wärmeverbr. Kat. 1-4'!R182=2,'Schritt 2a Wärmeverbr. Kat. 1-4'!R182&lt;&gt;4)),'Schritt 2a Wärmeverbr. Kat. 1-4'!C182,"")</f>
        <v/>
      </c>
      <c r="C177" s="24" t="str">
        <f>IF(B177="","",VLOOKUP(B177,'Schritt 2a Wärmeverbr. Kat. 1-4'!$C$10:$D$504,2,FALSE))</f>
        <v/>
      </c>
      <c r="D177" s="13" t="str">
        <f>IF(AND(B177&lt;&gt;"",'Schritt 2a Wärmeverbr. Kat. 1-4'!H182&lt;&gt;""),VLOOKUP('Schritt 4 - Priorisierung'!B177,'Schritt 2a Wärmeverbr. Kat. 1-4'!$C$10:$H$504,6,FALSE),"")</f>
        <v/>
      </c>
      <c r="E177" s="114" t="str">
        <f>IF(AND(B177&lt;&gt;"",'Schritt 2a Wärmeverbr. Kat. 1-4'!N182&lt;&gt;""),VLOOKUP('Schritt 4 - Priorisierung'!B177,'Schritt 2a Wärmeverbr. Kat. 1-4'!$C$10:$N$504,12,FALSE),"")</f>
        <v/>
      </c>
      <c r="F177" s="38" t="str">
        <f>IF(AND(B177&lt;&gt;"",'Schritt 2a Wärmeverbr. Kat. 1-4'!O182&lt;&gt;""),VLOOKUP(B177,'Schritt 2a Wärmeverbr. Kat. 1-4'!C182:O676,13,FALSE),"")</f>
        <v/>
      </c>
      <c r="G177" s="134" t="str">
        <f>IF(AND(B177&lt;&gt;"",'Schritt 2a Wärmeverbr. Kat. 1-4'!P182&lt;&gt;""),VLOOKUP(B177,'Schritt 2a Wärmeverbr. Kat. 1-4'!$C$10:$P$504,14,FALSE),"")</f>
        <v/>
      </c>
      <c r="H177" s="39" t="str">
        <f>IF(AND(B177&lt;&gt;"",'Schritt 2a Wärmeverbr. Kat. 1-4'!Q182&lt;&gt;""),VLOOKUP(B177,'Schritt 2a Wärmeverbr. Kat. 1-4'!$C$10:$Q$504,15,FALSE),"")</f>
        <v/>
      </c>
      <c r="I177" s="142" t="str">
        <f>IF(AND(B177&lt;&gt;"",'Schritt 2b Stromverbr. Kat. 1-4'!M182&lt;&gt;""),VLOOKUP(B177,'Schritt 2b Stromverbr. Kat. 1-4'!$B$10:$M$504,12,FALSE),"")</f>
        <v/>
      </c>
      <c r="J177" s="38" t="str">
        <f>IF(AND(B177&lt;&gt;"",'Schritt 2b Stromverbr. Kat. 1-4'!M182&lt;&gt;""),(1/SUM('Schritt 2b Stromverbr. Kat. 1-4'!$M$10:$M$504))*VLOOKUP(B177,'Schritt 2b Stromverbr. Kat. 1-4'!$B$10:$M$504,12,FALSE),"")</f>
        <v/>
      </c>
      <c r="K177" s="133" t="str">
        <f>IFERROR(IF(B177&lt;&gt;"",VLOOKUP(B177,'Schritt 2b Stromverbr. Kat. 1-4'!$B$10:$N$504,13,FALSE),""),"")</f>
        <v/>
      </c>
      <c r="L177" s="39" t="str">
        <f>IFERROR(IF(B177&lt;&gt;"",VLOOKUP(B177,'Schritt 2b Stromverbr. Kat. 1-4'!$B$10:$O$504,14,FALSE),""),"")</f>
        <v/>
      </c>
      <c r="M177" s="147"/>
      <c r="N177" s="61"/>
      <c r="O177" s="64"/>
      <c r="P177" s="113" t="str">
        <f t="shared" si="4"/>
        <v/>
      </c>
      <c r="Q177" s="151" t="str">
        <f t="shared" si="5"/>
        <v/>
      </c>
      <c r="R177" s="133" t="str">
        <f>IF(P177="","",((P177*1000)/IF(AND('Schritt 2a Wärmeverbr. Kat. 1-4'!D182&lt;&gt;"Bad - Freibad &lt; 1000 m2 Beckenfläche",'Schritt 2a Wärmeverbr. Kat. 1-4'!D182&lt;&gt;"Bad - Freibad 1000-2000 m2 Beckenfläche",'Schritt 2a Wärmeverbr. Kat. 1-4'!D182&lt;&gt;"Bad - Freibad &gt;2000 m2 Beckenfläche"),'Schritt 2a Wärmeverbr. Kat. 1-4'!F182,'Schritt 2a Wärmeverbr. Kat. 1-4'!G182)))</f>
        <v/>
      </c>
      <c r="S177" s="140" t="str">
        <f>IFERROR(IF(OR(R177="",'Schritt 2a Wärmeverbr. Kat. 1-4'!D182=""),"",R177/VLOOKUP('Schritt 2a Wärmeverbr. Kat. 1-4'!D182,Gebäudekat.!$C$6:$J$72,7,FALSE)-1),"k.A")</f>
        <v/>
      </c>
      <c r="T177" s="400" t="s">
        <v>138</v>
      </c>
      <c r="U177" t="str">
        <f>IFERROR(VLOOKUP(C177,Gebäudekat.!$C$6:$G$72,5,FALSE),"")</f>
        <v/>
      </c>
    </row>
    <row r="178" spans="1:21" x14ac:dyDescent="0.25">
      <c r="A178" s="23" t="str">
        <f>IF(B178="","",INDEX('Schritt 2a Wärmeverbr. Kat. 1-4'!$A183:$C$504,MATCH(B178,'Schritt 2a Wärmeverbr. Kat. 1-4'!$C183:$C$504,0),1))</f>
        <v/>
      </c>
      <c r="B178" s="40" t="str">
        <f>IF(AND('Schritt 2a Wärmeverbr. Kat. 1-4'!C183&lt;&gt;"",OR('Schritt 2a Wärmeverbr. Kat. 1-4'!R183=1,'Schritt 2a Wärmeverbr. Kat. 1-4'!R183=2,'Schritt 2a Wärmeverbr. Kat. 1-4'!R183&lt;&gt;4)),'Schritt 2a Wärmeverbr. Kat. 1-4'!C183,"")</f>
        <v/>
      </c>
      <c r="C178" s="24" t="str">
        <f>IF(B178="","",VLOOKUP(B178,'Schritt 2a Wärmeverbr. Kat. 1-4'!$C$10:$D$504,2,FALSE))</f>
        <v/>
      </c>
      <c r="D178" s="13" t="str">
        <f>IF(AND(B178&lt;&gt;"",'Schritt 2a Wärmeverbr. Kat. 1-4'!H183&lt;&gt;""),VLOOKUP('Schritt 4 - Priorisierung'!B178,'Schritt 2a Wärmeverbr. Kat. 1-4'!$C$10:$H$504,6,FALSE),"")</f>
        <v/>
      </c>
      <c r="E178" s="114" t="str">
        <f>IF(AND(B178&lt;&gt;"",'Schritt 2a Wärmeverbr. Kat. 1-4'!N183&lt;&gt;""),VLOOKUP('Schritt 4 - Priorisierung'!B178,'Schritt 2a Wärmeverbr. Kat. 1-4'!$C$10:$N$504,12,FALSE),"")</f>
        <v/>
      </c>
      <c r="F178" s="38" t="str">
        <f>IF(AND(B178&lt;&gt;"",'Schritt 2a Wärmeverbr. Kat. 1-4'!O183&lt;&gt;""),VLOOKUP(B178,'Schritt 2a Wärmeverbr. Kat. 1-4'!C183:O677,13,FALSE),"")</f>
        <v/>
      </c>
      <c r="G178" s="134" t="str">
        <f>IF(AND(B178&lt;&gt;"",'Schritt 2a Wärmeverbr. Kat. 1-4'!P183&lt;&gt;""),VLOOKUP(B178,'Schritt 2a Wärmeverbr. Kat. 1-4'!$C$10:$P$504,14,FALSE),"")</f>
        <v/>
      </c>
      <c r="H178" s="39" t="str">
        <f>IF(AND(B178&lt;&gt;"",'Schritt 2a Wärmeverbr. Kat. 1-4'!Q183&lt;&gt;""),VLOOKUP(B178,'Schritt 2a Wärmeverbr. Kat. 1-4'!$C$10:$Q$504,15,FALSE),"")</f>
        <v/>
      </c>
      <c r="I178" s="142" t="str">
        <f>IF(AND(B178&lt;&gt;"",'Schritt 2b Stromverbr. Kat. 1-4'!M183&lt;&gt;""),VLOOKUP(B178,'Schritt 2b Stromverbr. Kat. 1-4'!$B$10:$M$504,12,FALSE),"")</f>
        <v/>
      </c>
      <c r="J178" s="38" t="str">
        <f>IF(AND(B178&lt;&gt;"",'Schritt 2b Stromverbr. Kat. 1-4'!M183&lt;&gt;""),(1/SUM('Schritt 2b Stromverbr. Kat. 1-4'!$M$10:$M$504))*VLOOKUP(B178,'Schritt 2b Stromverbr. Kat. 1-4'!$B$10:$M$504,12,FALSE),"")</f>
        <v/>
      </c>
      <c r="K178" s="133" t="str">
        <f>IFERROR(IF(B178&lt;&gt;"",VLOOKUP(B178,'Schritt 2b Stromverbr. Kat. 1-4'!$B$10:$N$504,13,FALSE),""),"")</f>
        <v/>
      </c>
      <c r="L178" s="39" t="str">
        <f>IFERROR(IF(B178&lt;&gt;"",VLOOKUP(B178,'Schritt 2b Stromverbr. Kat. 1-4'!$B$10:$O$504,14,FALSE),""),"")</f>
        <v/>
      </c>
      <c r="M178" s="147"/>
      <c r="N178" s="61"/>
      <c r="O178" s="64"/>
      <c r="P178" s="113" t="str">
        <f t="shared" si="4"/>
        <v/>
      </c>
      <c r="Q178" s="151" t="str">
        <f t="shared" si="5"/>
        <v/>
      </c>
      <c r="R178" s="133" t="str">
        <f>IF(P178="","",((P178*1000)/IF(AND('Schritt 2a Wärmeverbr. Kat. 1-4'!D183&lt;&gt;"Bad - Freibad &lt; 1000 m2 Beckenfläche",'Schritt 2a Wärmeverbr. Kat. 1-4'!D183&lt;&gt;"Bad - Freibad 1000-2000 m2 Beckenfläche",'Schritt 2a Wärmeverbr. Kat. 1-4'!D183&lt;&gt;"Bad - Freibad &gt;2000 m2 Beckenfläche"),'Schritt 2a Wärmeverbr. Kat. 1-4'!F183,'Schritt 2a Wärmeverbr. Kat. 1-4'!G183)))</f>
        <v/>
      </c>
      <c r="S178" s="140" t="str">
        <f>IFERROR(IF(OR(R178="",'Schritt 2a Wärmeverbr. Kat. 1-4'!D183=""),"",R178/VLOOKUP('Schritt 2a Wärmeverbr. Kat. 1-4'!D183,Gebäudekat.!$C$6:$J$72,7,FALSE)-1),"k.A")</f>
        <v/>
      </c>
      <c r="T178" s="400" t="s">
        <v>138</v>
      </c>
      <c r="U178" t="str">
        <f>IFERROR(VLOOKUP(C178,Gebäudekat.!$C$6:$G$72,5,FALSE),"")</f>
        <v/>
      </c>
    </row>
    <row r="179" spans="1:21" x14ac:dyDescent="0.25">
      <c r="A179" s="23" t="str">
        <f>IF(B179="","",INDEX('Schritt 2a Wärmeverbr. Kat. 1-4'!$A184:$C$504,MATCH(B179,'Schritt 2a Wärmeverbr. Kat. 1-4'!$C184:$C$504,0),1))</f>
        <v/>
      </c>
      <c r="B179" s="40" t="str">
        <f>IF(AND('Schritt 2a Wärmeverbr. Kat. 1-4'!C184&lt;&gt;"",OR('Schritt 2a Wärmeverbr. Kat. 1-4'!R184=1,'Schritt 2a Wärmeverbr. Kat. 1-4'!R184=2,'Schritt 2a Wärmeverbr. Kat. 1-4'!R184&lt;&gt;4)),'Schritt 2a Wärmeverbr. Kat. 1-4'!C184,"")</f>
        <v/>
      </c>
      <c r="C179" s="24" t="str">
        <f>IF(B179="","",VLOOKUP(B179,'Schritt 2a Wärmeverbr. Kat. 1-4'!$C$10:$D$504,2,FALSE))</f>
        <v/>
      </c>
      <c r="D179" s="13" t="str">
        <f>IF(AND(B179&lt;&gt;"",'Schritt 2a Wärmeverbr. Kat. 1-4'!H184&lt;&gt;""),VLOOKUP('Schritt 4 - Priorisierung'!B179,'Schritt 2a Wärmeverbr. Kat. 1-4'!$C$10:$H$504,6,FALSE),"")</f>
        <v/>
      </c>
      <c r="E179" s="114" t="str">
        <f>IF(AND(B179&lt;&gt;"",'Schritt 2a Wärmeverbr. Kat. 1-4'!N184&lt;&gt;""),VLOOKUP('Schritt 4 - Priorisierung'!B179,'Schritt 2a Wärmeverbr. Kat. 1-4'!$C$10:$N$504,12,FALSE),"")</f>
        <v/>
      </c>
      <c r="F179" s="38" t="str">
        <f>IF(AND(B179&lt;&gt;"",'Schritt 2a Wärmeverbr. Kat. 1-4'!O184&lt;&gt;""),VLOOKUP(B179,'Schritt 2a Wärmeverbr. Kat. 1-4'!C184:O678,13,FALSE),"")</f>
        <v/>
      </c>
      <c r="G179" s="134" t="str">
        <f>IF(AND(B179&lt;&gt;"",'Schritt 2a Wärmeverbr. Kat. 1-4'!P184&lt;&gt;""),VLOOKUP(B179,'Schritt 2a Wärmeverbr. Kat. 1-4'!$C$10:$P$504,14,FALSE),"")</f>
        <v/>
      </c>
      <c r="H179" s="39" t="str">
        <f>IF(AND(B179&lt;&gt;"",'Schritt 2a Wärmeverbr. Kat. 1-4'!Q184&lt;&gt;""),VLOOKUP(B179,'Schritt 2a Wärmeverbr. Kat. 1-4'!$C$10:$Q$504,15,FALSE),"")</f>
        <v/>
      </c>
      <c r="I179" s="142" t="str">
        <f>IF(AND(B179&lt;&gt;"",'Schritt 2b Stromverbr. Kat. 1-4'!M184&lt;&gt;""),VLOOKUP(B179,'Schritt 2b Stromverbr. Kat. 1-4'!$B$10:$M$504,12,FALSE),"")</f>
        <v/>
      </c>
      <c r="J179" s="38" t="str">
        <f>IF(AND(B179&lt;&gt;"",'Schritt 2b Stromverbr. Kat. 1-4'!M184&lt;&gt;""),(1/SUM('Schritt 2b Stromverbr. Kat. 1-4'!$M$10:$M$504))*VLOOKUP(B179,'Schritt 2b Stromverbr. Kat. 1-4'!$B$10:$M$504,12,FALSE),"")</f>
        <v/>
      </c>
      <c r="K179" s="133" t="str">
        <f>IFERROR(IF(B179&lt;&gt;"",VLOOKUP(B179,'Schritt 2b Stromverbr. Kat. 1-4'!$B$10:$N$504,13,FALSE),""),"")</f>
        <v/>
      </c>
      <c r="L179" s="39" t="str">
        <f>IFERROR(IF(B179&lt;&gt;"",VLOOKUP(B179,'Schritt 2b Stromverbr. Kat. 1-4'!$B$10:$O$504,14,FALSE),""),"")</f>
        <v/>
      </c>
      <c r="M179" s="147"/>
      <c r="N179" s="61"/>
      <c r="O179" s="64"/>
      <c r="P179" s="113" t="str">
        <f t="shared" si="4"/>
        <v/>
      </c>
      <c r="Q179" s="151" t="str">
        <f t="shared" si="5"/>
        <v/>
      </c>
      <c r="R179" s="133" t="str">
        <f>IF(P179="","",((P179*1000)/IF(AND('Schritt 2a Wärmeverbr. Kat. 1-4'!D184&lt;&gt;"Bad - Freibad &lt; 1000 m2 Beckenfläche",'Schritt 2a Wärmeverbr. Kat. 1-4'!D184&lt;&gt;"Bad - Freibad 1000-2000 m2 Beckenfläche",'Schritt 2a Wärmeverbr. Kat. 1-4'!D184&lt;&gt;"Bad - Freibad &gt;2000 m2 Beckenfläche"),'Schritt 2a Wärmeverbr. Kat. 1-4'!F184,'Schritt 2a Wärmeverbr. Kat. 1-4'!G184)))</f>
        <v/>
      </c>
      <c r="S179" s="140" t="str">
        <f>IFERROR(IF(OR(R179="",'Schritt 2a Wärmeverbr. Kat. 1-4'!D184=""),"",R179/VLOOKUP('Schritt 2a Wärmeverbr. Kat. 1-4'!D184,Gebäudekat.!$C$6:$J$72,7,FALSE)-1),"k.A")</f>
        <v/>
      </c>
      <c r="T179" s="400" t="s">
        <v>138</v>
      </c>
      <c r="U179" t="str">
        <f>IFERROR(VLOOKUP(C179,Gebäudekat.!$C$6:$G$72,5,FALSE),"")</f>
        <v/>
      </c>
    </row>
    <row r="180" spans="1:21" x14ac:dyDescent="0.25">
      <c r="A180" s="23" t="str">
        <f>IF(B180="","",INDEX('Schritt 2a Wärmeverbr. Kat. 1-4'!$A185:$C$504,MATCH(B180,'Schritt 2a Wärmeverbr. Kat. 1-4'!$C185:$C$504,0),1))</f>
        <v/>
      </c>
      <c r="B180" s="40" t="str">
        <f>IF(AND('Schritt 2a Wärmeverbr. Kat. 1-4'!C185&lt;&gt;"",OR('Schritt 2a Wärmeverbr. Kat. 1-4'!R185=1,'Schritt 2a Wärmeverbr. Kat. 1-4'!R185=2,'Schritt 2a Wärmeverbr. Kat. 1-4'!R185&lt;&gt;4)),'Schritt 2a Wärmeverbr. Kat. 1-4'!C185,"")</f>
        <v/>
      </c>
      <c r="C180" s="24" t="str">
        <f>IF(B180="","",VLOOKUP(B180,'Schritt 2a Wärmeverbr. Kat. 1-4'!$C$10:$D$504,2,FALSE))</f>
        <v/>
      </c>
      <c r="D180" s="13" t="str">
        <f>IF(AND(B180&lt;&gt;"",'Schritt 2a Wärmeverbr. Kat. 1-4'!H185&lt;&gt;""),VLOOKUP('Schritt 4 - Priorisierung'!B180,'Schritt 2a Wärmeverbr. Kat. 1-4'!$C$10:$H$504,6,FALSE),"")</f>
        <v/>
      </c>
      <c r="E180" s="114" t="str">
        <f>IF(AND(B180&lt;&gt;"",'Schritt 2a Wärmeverbr. Kat. 1-4'!N185&lt;&gt;""),VLOOKUP('Schritt 4 - Priorisierung'!B180,'Schritt 2a Wärmeverbr. Kat. 1-4'!$C$10:$N$504,12,FALSE),"")</f>
        <v/>
      </c>
      <c r="F180" s="38" t="str">
        <f>IF(AND(B180&lt;&gt;"",'Schritt 2a Wärmeverbr. Kat. 1-4'!O185&lt;&gt;""),VLOOKUP(B180,'Schritt 2a Wärmeverbr. Kat. 1-4'!C185:O679,13,FALSE),"")</f>
        <v/>
      </c>
      <c r="G180" s="134" t="str">
        <f>IF(AND(B180&lt;&gt;"",'Schritt 2a Wärmeverbr. Kat. 1-4'!P185&lt;&gt;""),VLOOKUP(B180,'Schritt 2a Wärmeverbr. Kat. 1-4'!$C$10:$P$504,14,FALSE),"")</f>
        <v/>
      </c>
      <c r="H180" s="39" t="str">
        <f>IF(AND(B180&lt;&gt;"",'Schritt 2a Wärmeverbr. Kat. 1-4'!Q185&lt;&gt;""),VLOOKUP(B180,'Schritt 2a Wärmeverbr. Kat. 1-4'!$C$10:$Q$504,15,FALSE),"")</f>
        <v/>
      </c>
      <c r="I180" s="142" t="str">
        <f>IF(AND(B180&lt;&gt;"",'Schritt 2b Stromverbr. Kat. 1-4'!M185&lt;&gt;""),VLOOKUP(B180,'Schritt 2b Stromverbr. Kat. 1-4'!$B$10:$M$504,12,FALSE),"")</f>
        <v/>
      </c>
      <c r="J180" s="38" t="str">
        <f>IF(AND(B180&lt;&gt;"",'Schritt 2b Stromverbr. Kat. 1-4'!M185&lt;&gt;""),(1/SUM('Schritt 2b Stromverbr. Kat. 1-4'!$M$10:$M$504))*VLOOKUP(B180,'Schritt 2b Stromverbr. Kat. 1-4'!$B$10:$M$504,12,FALSE),"")</f>
        <v/>
      </c>
      <c r="K180" s="133" t="str">
        <f>IFERROR(IF(B180&lt;&gt;"",VLOOKUP(B180,'Schritt 2b Stromverbr. Kat. 1-4'!$B$10:$N$504,13,FALSE),""),"")</f>
        <v/>
      </c>
      <c r="L180" s="39" t="str">
        <f>IFERROR(IF(B180&lt;&gt;"",VLOOKUP(B180,'Schritt 2b Stromverbr. Kat. 1-4'!$B$10:$O$504,14,FALSE),""),"")</f>
        <v/>
      </c>
      <c r="M180" s="147"/>
      <c r="N180" s="61"/>
      <c r="O180" s="64"/>
      <c r="P180" s="113" t="str">
        <f t="shared" si="4"/>
        <v/>
      </c>
      <c r="Q180" s="151" t="str">
        <f t="shared" si="5"/>
        <v/>
      </c>
      <c r="R180" s="133" t="str">
        <f>IF(P180="","",((P180*1000)/IF(AND('Schritt 2a Wärmeverbr. Kat. 1-4'!D185&lt;&gt;"Bad - Freibad &lt; 1000 m2 Beckenfläche",'Schritt 2a Wärmeverbr. Kat. 1-4'!D185&lt;&gt;"Bad - Freibad 1000-2000 m2 Beckenfläche",'Schritt 2a Wärmeverbr. Kat. 1-4'!D185&lt;&gt;"Bad - Freibad &gt;2000 m2 Beckenfläche"),'Schritt 2a Wärmeverbr. Kat. 1-4'!F185,'Schritt 2a Wärmeverbr. Kat. 1-4'!G185)))</f>
        <v/>
      </c>
      <c r="S180" s="140" t="str">
        <f>IFERROR(IF(OR(R180="",'Schritt 2a Wärmeverbr. Kat. 1-4'!D185=""),"",R180/VLOOKUP('Schritt 2a Wärmeverbr. Kat. 1-4'!D185,Gebäudekat.!$C$6:$J$72,7,FALSE)-1),"k.A")</f>
        <v/>
      </c>
      <c r="T180" s="400" t="s">
        <v>138</v>
      </c>
      <c r="U180" t="str">
        <f>IFERROR(VLOOKUP(C180,Gebäudekat.!$C$6:$G$72,5,FALSE),"")</f>
        <v/>
      </c>
    </row>
    <row r="181" spans="1:21" x14ac:dyDescent="0.25">
      <c r="A181" s="23" t="str">
        <f>IF(B181="","",INDEX('Schritt 2a Wärmeverbr. Kat. 1-4'!$A186:$C$504,MATCH(B181,'Schritt 2a Wärmeverbr. Kat. 1-4'!$C186:$C$504,0),1))</f>
        <v/>
      </c>
      <c r="B181" s="40" t="str">
        <f>IF(AND('Schritt 2a Wärmeverbr. Kat. 1-4'!C186&lt;&gt;"",OR('Schritt 2a Wärmeverbr. Kat. 1-4'!R186=1,'Schritt 2a Wärmeverbr. Kat. 1-4'!R186=2,'Schritt 2a Wärmeverbr. Kat. 1-4'!R186&lt;&gt;4)),'Schritt 2a Wärmeverbr. Kat. 1-4'!C186,"")</f>
        <v/>
      </c>
      <c r="C181" s="24" t="str">
        <f>IF(B181="","",VLOOKUP(B181,'Schritt 2a Wärmeverbr. Kat. 1-4'!$C$10:$D$504,2,FALSE))</f>
        <v/>
      </c>
      <c r="D181" s="13" t="str">
        <f>IF(AND(B181&lt;&gt;"",'Schritt 2a Wärmeverbr. Kat. 1-4'!H186&lt;&gt;""),VLOOKUP('Schritt 4 - Priorisierung'!B181,'Schritt 2a Wärmeverbr. Kat. 1-4'!$C$10:$H$504,6,FALSE),"")</f>
        <v/>
      </c>
      <c r="E181" s="114" t="str">
        <f>IF(AND(B181&lt;&gt;"",'Schritt 2a Wärmeverbr. Kat. 1-4'!N186&lt;&gt;""),VLOOKUP('Schritt 4 - Priorisierung'!B181,'Schritt 2a Wärmeverbr. Kat. 1-4'!$C$10:$N$504,12,FALSE),"")</f>
        <v/>
      </c>
      <c r="F181" s="38" t="str">
        <f>IF(AND(B181&lt;&gt;"",'Schritt 2a Wärmeverbr. Kat. 1-4'!O186&lt;&gt;""),VLOOKUP(B181,'Schritt 2a Wärmeverbr. Kat. 1-4'!C186:O680,13,FALSE),"")</f>
        <v/>
      </c>
      <c r="G181" s="134" t="str">
        <f>IF(AND(B181&lt;&gt;"",'Schritt 2a Wärmeverbr. Kat. 1-4'!P186&lt;&gt;""),VLOOKUP(B181,'Schritt 2a Wärmeverbr. Kat. 1-4'!$C$10:$P$504,14,FALSE),"")</f>
        <v/>
      </c>
      <c r="H181" s="39" t="str">
        <f>IF(AND(B181&lt;&gt;"",'Schritt 2a Wärmeverbr. Kat. 1-4'!Q186&lt;&gt;""),VLOOKUP(B181,'Schritt 2a Wärmeverbr. Kat. 1-4'!$C$10:$Q$504,15,FALSE),"")</f>
        <v/>
      </c>
      <c r="I181" s="142" t="str">
        <f>IF(AND(B181&lt;&gt;"",'Schritt 2b Stromverbr. Kat. 1-4'!M186&lt;&gt;""),VLOOKUP(B181,'Schritt 2b Stromverbr. Kat. 1-4'!$B$10:$M$504,12,FALSE),"")</f>
        <v/>
      </c>
      <c r="J181" s="38" t="str">
        <f>IF(AND(B181&lt;&gt;"",'Schritt 2b Stromverbr. Kat. 1-4'!M186&lt;&gt;""),(1/SUM('Schritt 2b Stromverbr. Kat. 1-4'!$M$10:$M$504))*VLOOKUP(B181,'Schritt 2b Stromverbr. Kat. 1-4'!$B$10:$M$504,12,FALSE),"")</f>
        <v/>
      </c>
      <c r="K181" s="133" t="str">
        <f>IFERROR(IF(B181&lt;&gt;"",VLOOKUP(B181,'Schritt 2b Stromverbr. Kat. 1-4'!$B$10:$N$504,13,FALSE),""),"")</f>
        <v/>
      </c>
      <c r="L181" s="39" t="str">
        <f>IFERROR(IF(B181&lt;&gt;"",VLOOKUP(B181,'Schritt 2b Stromverbr. Kat. 1-4'!$B$10:$O$504,14,FALSE),""),"")</f>
        <v/>
      </c>
      <c r="M181" s="147"/>
      <c r="N181" s="61"/>
      <c r="O181" s="64"/>
      <c r="P181" s="113" t="str">
        <f t="shared" si="4"/>
        <v/>
      </c>
      <c r="Q181" s="151" t="str">
        <f t="shared" si="5"/>
        <v/>
      </c>
      <c r="R181" s="133" t="str">
        <f>IF(P181="","",((P181*1000)/IF(AND('Schritt 2a Wärmeverbr. Kat. 1-4'!D186&lt;&gt;"Bad - Freibad &lt; 1000 m2 Beckenfläche",'Schritt 2a Wärmeverbr. Kat. 1-4'!D186&lt;&gt;"Bad - Freibad 1000-2000 m2 Beckenfläche",'Schritt 2a Wärmeverbr. Kat. 1-4'!D186&lt;&gt;"Bad - Freibad &gt;2000 m2 Beckenfläche"),'Schritt 2a Wärmeverbr. Kat. 1-4'!F186,'Schritt 2a Wärmeverbr. Kat. 1-4'!G186)))</f>
        <v/>
      </c>
      <c r="S181" s="140" t="str">
        <f>IFERROR(IF(OR(R181="",'Schritt 2a Wärmeverbr. Kat. 1-4'!D186=""),"",R181/VLOOKUP('Schritt 2a Wärmeverbr. Kat. 1-4'!D186,Gebäudekat.!$C$6:$J$72,7,FALSE)-1),"k.A")</f>
        <v/>
      </c>
      <c r="T181" s="400" t="s">
        <v>138</v>
      </c>
      <c r="U181" t="str">
        <f>IFERROR(VLOOKUP(C181,Gebäudekat.!$C$6:$G$72,5,FALSE),"")</f>
        <v/>
      </c>
    </row>
    <row r="182" spans="1:21" x14ac:dyDescent="0.25">
      <c r="A182" s="23" t="str">
        <f>IF(B182="","",INDEX('Schritt 2a Wärmeverbr. Kat. 1-4'!$A187:$C$504,MATCH(B182,'Schritt 2a Wärmeverbr. Kat. 1-4'!$C187:$C$504,0),1))</f>
        <v/>
      </c>
      <c r="B182" s="40" t="str">
        <f>IF(AND('Schritt 2a Wärmeverbr. Kat. 1-4'!C187&lt;&gt;"",OR('Schritt 2a Wärmeverbr. Kat. 1-4'!R187=1,'Schritt 2a Wärmeverbr. Kat. 1-4'!R187=2,'Schritt 2a Wärmeverbr. Kat. 1-4'!R187&lt;&gt;4)),'Schritt 2a Wärmeverbr. Kat. 1-4'!C187,"")</f>
        <v/>
      </c>
      <c r="C182" s="24" t="str">
        <f>IF(B182="","",VLOOKUP(B182,'Schritt 2a Wärmeverbr. Kat. 1-4'!$C$10:$D$504,2,FALSE))</f>
        <v/>
      </c>
      <c r="D182" s="13" t="str">
        <f>IF(AND(B182&lt;&gt;"",'Schritt 2a Wärmeverbr. Kat. 1-4'!H187&lt;&gt;""),VLOOKUP('Schritt 4 - Priorisierung'!B182,'Schritt 2a Wärmeverbr. Kat. 1-4'!$C$10:$H$504,6,FALSE),"")</f>
        <v/>
      </c>
      <c r="E182" s="114" t="str">
        <f>IF(AND(B182&lt;&gt;"",'Schritt 2a Wärmeverbr. Kat. 1-4'!N187&lt;&gt;""),VLOOKUP('Schritt 4 - Priorisierung'!B182,'Schritt 2a Wärmeverbr. Kat. 1-4'!$C$10:$N$504,12,FALSE),"")</f>
        <v/>
      </c>
      <c r="F182" s="38" t="str">
        <f>IF(AND(B182&lt;&gt;"",'Schritt 2a Wärmeverbr. Kat. 1-4'!O187&lt;&gt;""),VLOOKUP(B182,'Schritt 2a Wärmeverbr. Kat. 1-4'!C187:O681,13,FALSE),"")</f>
        <v/>
      </c>
      <c r="G182" s="134" t="str">
        <f>IF(AND(B182&lt;&gt;"",'Schritt 2a Wärmeverbr. Kat. 1-4'!P187&lt;&gt;""),VLOOKUP(B182,'Schritt 2a Wärmeverbr. Kat. 1-4'!$C$10:$P$504,14,FALSE),"")</f>
        <v/>
      </c>
      <c r="H182" s="39" t="str">
        <f>IF(AND(B182&lt;&gt;"",'Schritt 2a Wärmeverbr. Kat. 1-4'!Q187&lt;&gt;""),VLOOKUP(B182,'Schritt 2a Wärmeverbr. Kat. 1-4'!$C$10:$Q$504,15,FALSE),"")</f>
        <v/>
      </c>
      <c r="I182" s="142" t="str">
        <f>IF(AND(B182&lt;&gt;"",'Schritt 2b Stromverbr. Kat. 1-4'!M187&lt;&gt;""),VLOOKUP(B182,'Schritt 2b Stromverbr. Kat. 1-4'!$B$10:$M$504,12,FALSE),"")</f>
        <v/>
      </c>
      <c r="J182" s="38" t="str">
        <f>IF(AND(B182&lt;&gt;"",'Schritt 2b Stromverbr. Kat. 1-4'!M187&lt;&gt;""),(1/SUM('Schritt 2b Stromverbr. Kat. 1-4'!$M$10:$M$504))*VLOOKUP(B182,'Schritt 2b Stromverbr. Kat. 1-4'!$B$10:$M$504,12,FALSE),"")</f>
        <v/>
      </c>
      <c r="K182" s="133" t="str">
        <f>IFERROR(IF(B182&lt;&gt;"",VLOOKUP(B182,'Schritt 2b Stromverbr. Kat. 1-4'!$B$10:$N$504,13,FALSE),""),"")</f>
        <v/>
      </c>
      <c r="L182" s="39" t="str">
        <f>IFERROR(IF(B182&lt;&gt;"",VLOOKUP(B182,'Schritt 2b Stromverbr. Kat. 1-4'!$B$10:$O$504,14,FALSE),""),"")</f>
        <v/>
      </c>
      <c r="M182" s="147"/>
      <c r="N182" s="61"/>
      <c r="O182" s="64"/>
      <c r="P182" s="113" t="str">
        <f t="shared" si="4"/>
        <v/>
      </c>
      <c r="Q182" s="151" t="str">
        <f t="shared" si="5"/>
        <v/>
      </c>
      <c r="R182" s="133" t="str">
        <f>IF(P182="","",((P182*1000)/IF(AND('Schritt 2a Wärmeverbr. Kat. 1-4'!D187&lt;&gt;"Bad - Freibad &lt; 1000 m2 Beckenfläche",'Schritt 2a Wärmeverbr. Kat. 1-4'!D187&lt;&gt;"Bad - Freibad 1000-2000 m2 Beckenfläche",'Schritt 2a Wärmeverbr. Kat. 1-4'!D187&lt;&gt;"Bad - Freibad &gt;2000 m2 Beckenfläche"),'Schritt 2a Wärmeverbr. Kat. 1-4'!F187,'Schritt 2a Wärmeverbr. Kat. 1-4'!G187)))</f>
        <v/>
      </c>
      <c r="S182" s="140" t="str">
        <f>IFERROR(IF(OR(R182="",'Schritt 2a Wärmeverbr. Kat. 1-4'!D187=""),"",R182/VLOOKUP('Schritt 2a Wärmeverbr. Kat. 1-4'!D187,Gebäudekat.!$C$6:$J$72,7,FALSE)-1),"k.A")</f>
        <v/>
      </c>
      <c r="T182" s="400" t="s">
        <v>138</v>
      </c>
      <c r="U182" t="str">
        <f>IFERROR(VLOOKUP(C182,Gebäudekat.!$C$6:$G$72,5,FALSE),"")</f>
        <v/>
      </c>
    </row>
    <row r="183" spans="1:21" x14ac:dyDescent="0.25">
      <c r="A183" s="23" t="str">
        <f>IF(B183="","",INDEX('Schritt 2a Wärmeverbr. Kat. 1-4'!$A188:$C$504,MATCH(B183,'Schritt 2a Wärmeverbr. Kat. 1-4'!$C188:$C$504,0),1))</f>
        <v/>
      </c>
      <c r="B183" s="40" t="str">
        <f>IF(AND('Schritt 2a Wärmeverbr. Kat. 1-4'!C188&lt;&gt;"",OR('Schritt 2a Wärmeverbr. Kat. 1-4'!R188=1,'Schritt 2a Wärmeverbr. Kat. 1-4'!R188=2,'Schritt 2a Wärmeverbr. Kat. 1-4'!R188&lt;&gt;4)),'Schritt 2a Wärmeverbr. Kat. 1-4'!C188,"")</f>
        <v/>
      </c>
      <c r="C183" s="24" t="str">
        <f>IF(B183="","",VLOOKUP(B183,'Schritt 2a Wärmeverbr. Kat. 1-4'!$C$10:$D$504,2,FALSE))</f>
        <v/>
      </c>
      <c r="D183" s="13" t="str">
        <f>IF(AND(B183&lt;&gt;"",'Schritt 2a Wärmeverbr. Kat. 1-4'!H188&lt;&gt;""),VLOOKUP('Schritt 4 - Priorisierung'!B183,'Schritt 2a Wärmeverbr. Kat. 1-4'!$C$10:$H$504,6,FALSE),"")</f>
        <v/>
      </c>
      <c r="E183" s="114" t="str">
        <f>IF(AND(B183&lt;&gt;"",'Schritt 2a Wärmeverbr. Kat. 1-4'!N188&lt;&gt;""),VLOOKUP('Schritt 4 - Priorisierung'!B183,'Schritt 2a Wärmeverbr. Kat. 1-4'!$C$10:$N$504,12,FALSE),"")</f>
        <v/>
      </c>
      <c r="F183" s="38" t="str">
        <f>IF(AND(B183&lt;&gt;"",'Schritt 2a Wärmeverbr. Kat. 1-4'!O188&lt;&gt;""),VLOOKUP(B183,'Schritt 2a Wärmeverbr. Kat. 1-4'!C188:O682,13,FALSE),"")</f>
        <v/>
      </c>
      <c r="G183" s="134" t="str">
        <f>IF(AND(B183&lt;&gt;"",'Schritt 2a Wärmeverbr. Kat. 1-4'!P188&lt;&gt;""),VLOOKUP(B183,'Schritt 2a Wärmeverbr. Kat. 1-4'!$C$10:$P$504,14,FALSE),"")</f>
        <v/>
      </c>
      <c r="H183" s="39" t="str">
        <f>IF(AND(B183&lt;&gt;"",'Schritt 2a Wärmeverbr. Kat. 1-4'!Q188&lt;&gt;""),VLOOKUP(B183,'Schritt 2a Wärmeverbr. Kat. 1-4'!$C$10:$Q$504,15,FALSE),"")</f>
        <v/>
      </c>
      <c r="I183" s="142" t="str">
        <f>IF(AND(B183&lt;&gt;"",'Schritt 2b Stromverbr. Kat. 1-4'!M188&lt;&gt;""),VLOOKUP(B183,'Schritt 2b Stromverbr. Kat. 1-4'!$B$10:$M$504,12,FALSE),"")</f>
        <v/>
      </c>
      <c r="J183" s="38" t="str">
        <f>IF(AND(B183&lt;&gt;"",'Schritt 2b Stromverbr. Kat. 1-4'!M188&lt;&gt;""),(1/SUM('Schritt 2b Stromverbr. Kat. 1-4'!$M$10:$M$504))*VLOOKUP(B183,'Schritt 2b Stromverbr. Kat. 1-4'!$B$10:$M$504,12,FALSE),"")</f>
        <v/>
      </c>
      <c r="K183" s="133" t="str">
        <f>IFERROR(IF(B183&lt;&gt;"",VLOOKUP(B183,'Schritt 2b Stromverbr. Kat. 1-4'!$B$10:$N$504,13,FALSE),""),"")</f>
        <v/>
      </c>
      <c r="L183" s="39" t="str">
        <f>IFERROR(IF(B183&lt;&gt;"",VLOOKUP(B183,'Schritt 2b Stromverbr. Kat. 1-4'!$B$10:$O$504,14,FALSE),""),"")</f>
        <v/>
      </c>
      <c r="M183" s="147"/>
      <c r="N183" s="61"/>
      <c r="O183" s="64"/>
      <c r="P183" s="113" t="str">
        <f t="shared" si="4"/>
        <v/>
      </c>
      <c r="Q183" s="151" t="str">
        <f t="shared" si="5"/>
        <v/>
      </c>
      <c r="R183" s="133" t="str">
        <f>IF(P183="","",((P183*1000)/IF(AND('Schritt 2a Wärmeverbr. Kat. 1-4'!D188&lt;&gt;"Bad - Freibad &lt; 1000 m2 Beckenfläche",'Schritt 2a Wärmeverbr. Kat. 1-4'!D188&lt;&gt;"Bad - Freibad 1000-2000 m2 Beckenfläche",'Schritt 2a Wärmeverbr. Kat. 1-4'!D188&lt;&gt;"Bad - Freibad &gt;2000 m2 Beckenfläche"),'Schritt 2a Wärmeverbr. Kat. 1-4'!F188,'Schritt 2a Wärmeverbr. Kat. 1-4'!G188)))</f>
        <v/>
      </c>
      <c r="S183" s="140" t="str">
        <f>IFERROR(IF(OR(R183="",'Schritt 2a Wärmeverbr. Kat. 1-4'!D188=""),"",R183/VLOOKUP('Schritt 2a Wärmeverbr. Kat. 1-4'!D188,Gebäudekat.!$C$6:$J$72,7,FALSE)-1),"k.A")</f>
        <v/>
      </c>
      <c r="T183" s="400" t="s">
        <v>138</v>
      </c>
      <c r="U183" t="str">
        <f>IFERROR(VLOOKUP(C183,Gebäudekat.!$C$6:$G$72,5,FALSE),"")</f>
        <v/>
      </c>
    </row>
    <row r="184" spans="1:21" x14ac:dyDescent="0.25">
      <c r="A184" s="23" t="str">
        <f>IF(B184="","",INDEX('Schritt 2a Wärmeverbr. Kat. 1-4'!$A189:$C$504,MATCH(B184,'Schritt 2a Wärmeverbr. Kat. 1-4'!$C189:$C$504,0),1))</f>
        <v/>
      </c>
      <c r="B184" s="40" t="str">
        <f>IF(AND('Schritt 2a Wärmeverbr. Kat. 1-4'!C189&lt;&gt;"",OR('Schritt 2a Wärmeverbr. Kat. 1-4'!R189=1,'Schritt 2a Wärmeverbr. Kat. 1-4'!R189=2,'Schritt 2a Wärmeverbr. Kat. 1-4'!R189&lt;&gt;4)),'Schritt 2a Wärmeverbr. Kat. 1-4'!C189,"")</f>
        <v/>
      </c>
      <c r="C184" s="24" t="str">
        <f>IF(B184="","",VLOOKUP(B184,'Schritt 2a Wärmeverbr. Kat. 1-4'!$C$10:$D$504,2,FALSE))</f>
        <v/>
      </c>
      <c r="D184" s="13" t="str">
        <f>IF(AND(B184&lt;&gt;"",'Schritt 2a Wärmeverbr. Kat. 1-4'!H189&lt;&gt;""),VLOOKUP('Schritt 4 - Priorisierung'!B184,'Schritt 2a Wärmeverbr. Kat. 1-4'!$C$10:$H$504,6,FALSE),"")</f>
        <v/>
      </c>
      <c r="E184" s="114" t="str">
        <f>IF(AND(B184&lt;&gt;"",'Schritt 2a Wärmeverbr. Kat. 1-4'!N189&lt;&gt;""),VLOOKUP('Schritt 4 - Priorisierung'!B184,'Schritt 2a Wärmeverbr. Kat. 1-4'!$C$10:$N$504,12,FALSE),"")</f>
        <v/>
      </c>
      <c r="F184" s="38" t="str">
        <f>IF(AND(B184&lt;&gt;"",'Schritt 2a Wärmeverbr. Kat. 1-4'!O189&lt;&gt;""),VLOOKUP(B184,'Schritt 2a Wärmeverbr. Kat. 1-4'!C189:O683,13,FALSE),"")</f>
        <v/>
      </c>
      <c r="G184" s="134" t="str">
        <f>IF(AND(B184&lt;&gt;"",'Schritt 2a Wärmeverbr. Kat. 1-4'!P189&lt;&gt;""),VLOOKUP(B184,'Schritt 2a Wärmeverbr. Kat. 1-4'!$C$10:$P$504,14,FALSE),"")</f>
        <v/>
      </c>
      <c r="H184" s="39" t="str">
        <f>IF(AND(B184&lt;&gt;"",'Schritt 2a Wärmeverbr. Kat. 1-4'!Q189&lt;&gt;""),VLOOKUP(B184,'Schritt 2a Wärmeverbr. Kat. 1-4'!$C$10:$Q$504,15,FALSE),"")</f>
        <v/>
      </c>
      <c r="I184" s="142" t="str">
        <f>IF(AND(B184&lt;&gt;"",'Schritt 2b Stromverbr. Kat. 1-4'!M189&lt;&gt;""),VLOOKUP(B184,'Schritt 2b Stromverbr. Kat. 1-4'!$B$10:$M$504,12,FALSE),"")</f>
        <v/>
      </c>
      <c r="J184" s="38" t="str">
        <f>IF(AND(B184&lt;&gt;"",'Schritt 2b Stromverbr. Kat. 1-4'!M189&lt;&gt;""),(1/SUM('Schritt 2b Stromverbr. Kat. 1-4'!$M$10:$M$504))*VLOOKUP(B184,'Schritt 2b Stromverbr. Kat. 1-4'!$B$10:$M$504,12,FALSE),"")</f>
        <v/>
      </c>
      <c r="K184" s="133" t="str">
        <f>IFERROR(IF(B184&lt;&gt;"",VLOOKUP(B184,'Schritt 2b Stromverbr. Kat. 1-4'!$B$10:$N$504,13,FALSE),""),"")</f>
        <v/>
      </c>
      <c r="L184" s="39" t="str">
        <f>IFERROR(IF(B184&lt;&gt;"",VLOOKUP(B184,'Schritt 2b Stromverbr. Kat. 1-4'!$B$10:$O$504,14,FALSE),""),"")</f>
        <v/>
      </c>
      <c r="M184" s="147"/>
      <c r="N184" s="61"/>
      <c r="O184" s="64"/>
      <c r="P184" s="113" t="str">
        <f t="shared" si="4"/>
        <v/>
      </c>
      <c r="Q184" s="151" t="str">
        <f t="shared" si="5"/>
        <v/>
      </c>
      <c r="R184" s="133" t="str">
        <f>IF(P184="","",((P184*1000)/IF(AND('Schritt 2a Wärmeverbr. Kat. 1-4'!D189&lt;&gt;"Bad - Freibad &lt; 1000 m2 Beckenfläche",'Schritt 2a Wärmeverbr. Kat. 1-4'!D189&lt;&gt;"Bad - Freibad 1000-2000 m2 Beckenfläche",'Schritt 2a Wärmeverbr. Kat. 1-4'!D189&lt;&gt;"Bad - Freibad &gt;2000 m2 Beckenfläche"),'Schritt 2a Wärmeverbr. Kat. 1-4'!F189,'Schritt 2a Wärmeverbr. Kat. 1-4'!G189)))</f>
        <v/>
      </c>
      <c r="S184" s="140" t="str">
        <f>IFERROR(IF(OR(R184="",'Schritt 2a Wärmeverbr. Kat. 1-4'!D189=""),"",R184/VLOOKUP('Schritt 2a Wärmeverbr. Kat. 1-4'!D189,Gebäudekat.!$C$6:$J$72,7,FALSE)-1),"k.A")</f>
        <v/>
      </c>
      <c r="T184" s="400" t="s">
        <v>138</v>
      </c>
      <c r="U184" t="str">
        <f>IFERROR(VLOOKUP(C184,Gebäudekat.!$C$6:$G$72,5,FALSE),"")</f>
        <v/>
      </c>
    </row>
    <row r="185" spans="1:21" x14ac:dyDescent="0.25">
      <c r="A185" s="23" t="str">
        <f>IF(B185="","",INDEX('Schritt 2a Wärmeverbr. Kat. 1-4'!$A190:$C$504,MATCH(B185,'Schritt 2a Wärmeverbr. Kat. 1-4'!$C190:$C$504,0),1))</f>
        <v/>
      </c>
      <c r="B185" s="40" t="str">
        <f>IF(AND('Schritt 2a Wärmeverbr. Kat. 1-4'!C190&lt;&gt;"",OR('Schritt 2a Wärmeverbr. Kat. 1-4'!R190=1,'Schritt 2a Wärmeverbr. Kat. 1-4'!R190=2,'Schritt 2a Wärmeverbr. Kat. 1-4'!R190&lt;&gt;4)),'Schritt 2a Wärmeverbr. Kat. 1-4'!C190,"")</f>
        <v/>
      </c>
      <c r="C185" s="24" t="str">
        <f>IF(B185="","",VLOOKUP(B185,'Schritt 2a Wärmeverbr. Kat. 1-4'!$C$10:$D$504,2,FALSE))</f>
        <v/>
      </c>
      <c r="D185" s="13" t="str">
        <f>IF(AND(B185&lt;&gt;"",'Schritt 2a Wärmeverbr. Kat. 1-4'!H190&lt;&gt;""),VLOOKUP('Schritt 4 - Priorisierung'!B185,'Schritt 2a Wärmeverbr. Kat. 1-4'!$C$10:$H$504,6,FALSE),"")</f>
        <v/>
      </c>
      <c r="E185" s="114" t="str">
        <f>IF(AND(B185&lt;&gt;"",'Schritt 2a Wärmeverbr. Kat. 1-4'!N190&lt;&gt;""),VLOOKUP('Schritt 4 - Priorisierung'!B185,'Schritt 2a Wärmeverbr. Kat. 1-4'!$C$10:$N$504,12,FALSE),"")</f>
        <v/>
      </c>
      <c r="F185" s="38" t="str">
        <f>IF(AND(B185&lt;&gt;"",'Schritt 2a Wärmeverbr. Kat. 1-4'!O190&lt;&gt;""),VLOOKUP(B185,'Schritt 2a Wärmeverbr. Kat. 1-4'!C190:O684,13,FALSE),"")</f>
        <v/>
      </c>
      <c r="G185" s="134" t="str">
        <f>IF(AND(B185&lt;&gt;"",'Schritt 2a Wärmeverbr. Kat. 1-4'!P190&lt;&gt;""),VLOOKUP(B185,'Schritt 2a Wärmeverbr. Kat. 1-4'!$C$10:$P$504,14,FALSE),"")</f>
        <v/>
      </c>
      <c r="H185" s="39" t="str">
        <f>IF(AND(B185&lt;&gt;"",'Schritt 2a Wärmeverbr. Kat. 1-4'!Q190&lt;&gt;""),VLOOKUP(B185,'Schritt 2a Wärmeverbr. Kat. 1-4'!$C$10:$Q$504,15,FALSE),"")</f>
        <v/>
      </c>
      <c r="I185" s="142" t="str">
        <f>IF(AND(B185&lt;&gt;"",'Schritt 2b Stromverbr. Kat. 1-4'!M190&lt;&gt;""),VLOOKUP(B185,'Schritt 2b Stromverbr. Kat. 1-4'!$B$10:$M$504,12,FALSE),"")</f>
        <v/>
      </c>
      <c r="J185" s="38" t="str">
        <f>IF(AND(B185&lt;&gt;"",'Schritt 2b Stromverbr. Kat. 1-4'!M190&lt;&gt;""),(1/SUM('Schritt 2b Stromverbr. Kat. 1-4'!$M$10:$M$504))*VLOOKUP(B185,'Schritt 2b Stromverbr. Kat. 1-4'!$B$10:$M$504,12,FALSE),"")</f>
        <v/>
      </c>
      <c r="K185" s="133" t="str">
        <f>IFERROR(IF(B185&lt;&gt;"",VLOOKUP(B185,'Schritt 2b Stromverbr. Kat. 1-4'!$B$10:$N$504,13,FALSE),""),"")</f>
        <v/>
      </c>
      <c r="L185" s="39" t="str">
        <f>IFERROR(IF(B185&lt;&gt;"",VLOOKUP(B185,'Schritt 2b Stromverbr. Kat. 1-4'!$B$10:$O$504,14,FALSE),""),"")</f>
        <v/>
      </c>
      <c r="M185" s="147"/>
      <c r="N185" s="61"/>
      <c r="O185" s="64"/>
      <c r="P185" s="113" t="str">
        <f t="shared" si="4"/>
        <v/>
      </c>
      <c r="Q185" s="151" t="str">
        <f t="shared" si="5"/>
        <v/>
      </c>
      <c r="R185" s="133" t="str">
        <f>IF(P185="","",((P185*1000)/IF(AND('Schritt 2a Wärmeverbr. Kat. 1-4'!D190&lt;&gt;"Bad - Freibad &lt; 1000 m2 Beckenfläche",'Schritt 2a Wärmeverbr. Kat. 1-4'!D190&lt;&gt;"Bad - Freibad 1000-2000 m2 Beckenfläche",'Schritt 2a Wärmeverbr. Kat. 1-4'!D190&lt;&gt;"Bad - Freibad &gt;2000 m2 Beckenfläche"),'Schritt 2a Wärmeverbr. Kat. 1-4'!F190,'Schritt 2a Wärmeverbr. Kat. 1-4'!G190)))</f>
        <v/>
      </c>
      <c r="S185" s="140" t="str">
        <f>IFERROR(IF(OR(R185="",'Schritt 2a Wärmeverbr. Kat. 1-4'!D190=""),"",R185/VLOOKUP('Schritt 2a Wärmeverbr. Kat. 1-4'!D190,Gebäudekat.!$C$6:$J$72,7,FALSE)-1),"k.A")</f>
        <v/>
      </c>
      <c r="T185" s="400" t="s">
        <v>138</v>
      </c>
      <c r="U185" t="str">
        <f>IFERROR(VLOOKUP(C185,Gebäudekat.!$C$6:$G$72,5,FALSE),"")</f>
        <v/>
      </c>
    </row>
    <row r="186" spans="1:21" x14ac:dyDescent="0.25">
      <c r="A186" s="23" t="str">
        <f>IF(B186="","",INDEX('Schritt 2a Wärmeverbr. Kat. 1-4'!$A191:$C$504,MATCH(B186,'Schritt 2a Wärmeverbr. Kat. 1-4'!$C191:$C$504,0),1))</f>
        <v/>
      </c>
      <c r="B186" s="40" t="str">
        <f>IF(AND('Schritt 2a Wärmeverbr. Kat. 1-4'!C191&lt;&gt;"",OR('Schritt 2a Wärmeverbr. Kat. 1-4'!R191=1,'Schritt 2a Wärmeverbr. Kat. 1-4'!R191=2,'Schritt 2a Wärmeverbr. Kat. 1-4'!R191&lt;&gt;4)),'Schritt 2a Wärmeverbr. Kat. 1-4'!C191,"")</f>
        <v/>
      </c>
      <c r="C186" s="24" t="str">
        <f>IF(B186="","",VLOOKUP(B186,'Schritt 2a Wärmeverbr. Kat. 1-4'!$C$10:$D$504,2,FALSE))</f>
        <v/>
      </c>
      <c r="D186" s="13" t="str">
        <f>IF(AND(B186&lt;&gt;"",'Schritt 2a Wärmeverbr. Kat. 1-4'!H191&lt;&gt;""),VLOOKUP('Schritt 4 - Priorisierung'!B186,'Schritt 2a Wärmeverbr. Kat. 1-4'!$C$10:$H$504,6,FALSE),"")</f>
        <v/>
      </c>
      <c r="E186" s="114" t="str">
        <f>IF(AND(B186&lt;&gt;"",'Schritt 2a Wärmeverbr. Kat. 1-4'!N191&lt;&gt;""),VLOOKUP('Schritt 4 - Priorisierung'!B186,'Schritt 2a Wärmeverbr. Kat. 1-4'!$C$10:$N$504,12,FALSE),"")</f>
        <v/>
      </c>
      <c r="F186" s="38" t="str">
        <f>IF(AND(B186&lt;&gt;"",'Schritt 2a Wärmeverbr. Kat. 1-4'!O191&lt;&gt;""),VLOOKUP(B186,'Schritt 2a Wärmeverbr. Kat. 1-4'!C191:O685,13,FALSE),"")</f>
        <v/>
      </c>
      <c r="G186" s="134" t="str">
        <f>IF(AND(B186&lt;&gt;"",'Schritt 2a Wärmeverbr. Kat. 1-4'!P191&lt;&gt;""),VLOOKUP(B186,'Schritt 2a Wärmeverbr. Kat. 1-4'!$C$10:$P$504,14,FALSE),"")</f>
        <v/>
      </c>
      <c r="H186" s="39" t="str">
        <f>IF(AND(B186&lt;&gt;"",'Schritt 2a Wärmeverbr. Kat. 1-4'!Q191&lt;&gt;""),VLOOKUP(B186,'Schritt 2a Wärmeverbr. Kat. 1-4'!$C$10:$Q$504,15,FALSE),"")</f>
        <v/>
      </c>
      <c r="I186" s="142" t="str">
        <f>IF(AND(B186&lt;&gt;"",'Schritt 2b Stromverbr. Kat. 1-4'!M191&lt;&gt;""),VLOOKUP(B186,'Schritt 2b Stromverbr. Kat. 1-4'!$B$10:$M$504,12,FALSE),"")</f>
        <v/>
      </c>
      <c r="J186" s="38" t="str">
        <f>IF(AND(B186&lt;&gt;"",'Schritt 2b Stromverbr. Kat. 1-4'!M191&lt;&gt;""),(1/SUM('Schritt 2b Stromverbr. Kat. 1-4'!$M$10:$M$504))*VLOOKUP(B186,'Schritt 2b Stromverbr. Kat. 1-4'!$B$10:$M$504,12,FALSE),"")</f>
        <v/>
      </c>
      <c r="K186" s="133" t="str">
        <f>IFERROR(IF(B186&lt;&gt;"",VLOOKUP(B186,'Schritt 2b Stromverbr. Kat. 1-4'!$B$10:$N$504,13,FALSE),""),"")</f>
        <v/>
      </c>
      <c r="L186" s="39" t="str">
        <f>IFERROR(IF(B186&lt;&gt;"",VLOOKUP(B186,'Schritt 2b Stromverbr. Kat. 1-4'!$B$10:$O$504,14,FALSE),""),"")</f>
        <v/>
      </c>
      <c r="M186" s="147"/>
      <c r="N186" s="61"/>
      <c r="O186" s="64"/>
      <c r="P186" s="113" t="str">
        <f t="shared" si="4"/>
        <v/>
      </c>
      <c r="Q186" s="151" t="str">
        <f t="shared" si="5"/>
        <v/>
      </c>
      <c r="R186" s="133" t="str">
        <f>IF(P186="","",((P186*1000)/IF(AND('Schritt 2a Wärmeverbr. Kat. 1-4'!D191&lt;&gt;"Bad - Freibad &lt; 1000 m2 Beckenfläche",'Schritt 2a Wärmeverbr. Kat. 1-4'!D191&lt;&gt;"Bad - Freibad 1000-2000 m2 Beckenfläche",'Schritt 2a Wärmeverbr. Kat. 1-4'!D191&lt;&gt;"Bad - Freibad &gt;2000 m2 Beckenfläche"),'Schritt 2a Wärmeverbr. Kat. 1-4'!F191,'Schritt 2a Wärmeverbr. Kat. 1-4'!G191)))</f>
        <v/>
      </c>
      <c r="S186" s="140" t="str">
        <f>IFERROR(IF(OR(R186="",'Schritt 2a Wärmeverbr. Kat. 1-4'!D191=""),"",R186/VLOOKUP('Schritt 2a Wärmeverbr. Kat. 1-4'!D191,Gebäudekat.!$C$6:$J$72,7,FALSE)-1),"k.A")</f>
        <v/>
      </c>
      <c r="T186" s="400" t="s">
        <v>138</v>
      </c>
      <c r="U186" t="str">
        <f>IFERROR(VLOOKUP(C186,Gebäudekat.!$C$6:$G$72,5,FALSE),"")</f>
        <v/>
      </c>
    </row>
    <row r="187" spans="1:21" x14ac:dyDescent="0.25">
      <c r="A187" s="23" t="str">
        <f>IF(B187="","",INDEX('Schritt 2a Wärmeverbr. Kat. 1-4'!$A192:$C$504,MATCH(B187,'Schritt 2a Wärmeverbr. Kat. 1-4'!$C192:$C$504,0),1))</f>
        <v/>
      </c>
      <c r="B187" s="40" t="str">
        <f>IF(AND('Schritt 2a Wärmeverbr. Kat. 1-4'!C192&lt;&gt;"",OR('Schritt 2a Wärmeverbr. Kat. 1-4'!R192=1,'Schritt 2a Wärmeverbr. Kat. 1-4'!R192=2,'Schritt 2a Wärmeverbr. Kat. 1-4'!R192&lt;&gt;4)),'Schritt 2a Wärmeverbr. Kat. 1-4'!C192,"")</f>
        <v/>
      </c>
      <c r="C187" s="24" t="str">
        <f>IF(B187="","",VLOOKUP(B187,'Schritt 2a Wärmeverbr. Kat. 1-4'!$C$10:$D$504,2,FALSE))</f>
        <v/>
      </c>
      <c r="D187" s="13" t="str">
        <f>IF(AND(B187&lt;&gt;"",'Schritt 2a Wärmeverbr. Kat. 1-4'!H192&lt;&gt;""),VLOOKUP('Schritt 4 - Priorisierung'!B187,'Schritt 2a Wärmeverbr. Kat. 1-4'!$C$10:$H$504,6,FALSE),"")</f>
        <v/>
      </c>
      <c r="E187" s="114" t="str">
        <f>IF(AND(B187&lt;&gt;"",'Schritt 2a Wärmeverbr. Kat. 1-4'!N192&lt;&gt;""),VLOOKUP('Schritt 4 - Priorisierung'!B187,'Schritt 2a Wärmeverbr. Kat. 1-4'!$C$10:$N$504,12,FALSE),"")</f>
        <v/>
      </c>
      <c r="F187" s="38" t="str">
        <f>IF(AND(B187&lt;&gt;"",'Schritt 2a Wärmeverbr. Kat. 1-4'!O192&lt;&gt;""),VLOOKUP(B187,'Schritt 2a Wärmeverbr. Kat. 1-4'!C192:O686,13,FALSE),"")</f>
        <v/>
      </c>
      <c r="G187" s="134" t="str">
        <f>IF(AND(B187&lt;&gt;"",'Schritt 2a Wärmeverbr. Kat. 1-4'!P192&lt;&gt;""),VLOOKUP(B187,'Schritt 2a Wärmeverbr. Kat. 1-4'!$C$10:$P$504,14,FALSE),"")</f>
        <v/>
      </c>
      <c r="H187" s="39" t="str">
        <f>IF(AND(B187&lt;&gt;"",'Schritt 2a Wärmeverbr. Kat. 1-4'!Q192&lt;&gt;""),VLOOKUP(B187,'Schritt 2a Wärmeverbr. Kat. 1-4'!$C$10:$Q$504,15,FALSE),"")</f>
        <v/>
      </c>
      <c r="I187" s="142" t="str">
        <f>IF(AND(B187&lt;&gt;"",'Schritt 2b Stromverbr. Kat. 1-4'!M192&lt;&gt;""),VLOOKUP(B187,'Schritt 2b Stromverbr. Kat. 1-4'!$B$10:$M$504,12,FALSE),"")</f>
        <v/>
      </c>
      <c r="J187" s="38" t="str">
        <f>IF(AND(B187&lt;&gt;"",'Schritt 2b Stromverbr. Kat. 1-4'!M192&lt;&gt;""),(1/SUM('Schritt 2b Stromverbr. Kat. 1-4'!$M$10:$M$504))*VLOOKUP(B187,'Schritt 2b Stromverbr. Kat. 1-4'!$B$10:$M$504,12,FALSE),"")</f>
        <v/>
      </c>
      <c r="K187" s="133" t="str">
        <f>IFERROR(IF(B187&lt;&gt;"",VLOOKUP(B187,'Schritt 2b Stromverbr. Kat. 1-4'!$B$10:$N$504,13,FALSE),""),"")</f>
        <v/>
      </c>
      <c r="L187" s="39" t="str">
        <f>IFERROR(IF(B187&lt;&gt;"",VLOOKUP(B187,'Schritt 2b Stromverbr. Kat. 1-4'!$B$10:$O$504,14,FALSE),""),"")</f>
        <v/>
      </c>
      <c r="M187" s="147"/>
      <c r="N187" s="61"/>
      <c r="O187" s="64"/>
      <c r="P187" s="113" t="str">
        <f t="shared" si="4"/>
        <v/>
      </c>
      <c r="Q187" s="151" t="str">
        <f t="shared" si="5"/>
        <v/>
      </c>
      <c r="R187" s="133" t="str">
        <f>IF(P187="","",((P187*1000)/IF(AND('Schritt 2a Wärmeverbr. Kat. 1-4'!D192&lt;&gt;"Bad - Freibad &lt; 1000 m2 Beckenfläche",'Schritt 2a Wärmeverbr. Kat. 1-4'!D192&lt;&gt;"Bad - Freibad 1000-2000 m2 Beckenfläche",'Schritt 2a Wärmeverbr. Kat. 1-4'!D192&lt;&gt;"Bad - Freibad &gt;2000 m2 Beckenfläche"),'Schritt 2a Wärmeverbr. Kat. 1-4'!F192,'Schritt 2a Wärmeverbr. Kat. 1-4'!G192)))</f>
        <v/>
      </c>
      <c r="S187" s="140" t="str">
        <f>IFERROR(IF(OR(R187="",'Schritt 2a Wärmeverbr. Kat. 1-4'!D192=""),"",R187/VLOOKUP('Schritt 2a Wärmeverbr. Kat. 1-4'!D192,Gebäudekat.!$C$6:$J$72,7,FALSE)-1),"k.A")</f>
        <v/>
      </c>
      <c r="T187" s="400" t="s">
        <v>138</v>
      </c>
      <c r="U187" t="str">
        <f>IFERROR(VLOOKUP(C187,Gebäudekat.!$C$6:$G$72,5,FALSE),"")</f>
        <v/>
      </c>
    </row>
    <row r="188" spans="1:21" x14ac:dyDescent="0.25">
      <c r="A188" s="23" t="str">
        <f>IF(B188="","",INDEX('Schritt 2a Wärmeverbr. Kat. 1-4'!$A193:$C$504,MATCH(B188,'Schritt 2a Wärmeverbr. Kat. 1-4'!$C193:$C$504,0),1))</f>
        <v/>
      </c>
      <c r="B188" s="40" t="str">
        <f>IF(AND('Schritt 2a Wärmeverbr. Kat. 1-4'!C193&lt;&gt;"",OR('Schritt 2a Wärmeverbr. Kat. 1-4'!R193=1,'Schritt 2a Wärmeverbr. Kat. 1-4'!R193=2,'Schritt 2a Wärmeverbr. Kat. 1-4'!R193&lt;&gt;4)),'Schritt 2a Wärmeverbr. Kat. 1-4'!C193,"")</f>
        <v/>
      </c>
      <c r="C188" s="24" t="str">
        <f>IF(B188="","",VLOOKUP(B188,'Schritt 2a Wärmeverbr. Kat. 1-4'!$C$10:$D$504,2,FALSE))</f>
        <v/>
      </c>
      <c r="D188" s="13" t="str">
        <f>IF(AND(B188&lt;&gt;"",'Schritt 2a Wärmeverbr. Kat. 1-4'!H193&lt;&gt;""),VLOOKUP('Schritt 4 - Priorisierung'!B188,'Schritt 2a Wärmeverbr. Kat. 1-4'!$C$10:$H$504,6,FALSE),"")</f>
        <v/>
      </c>
      <c r="E188" s="114" t="str">
        <f>IF(AND(B188&lt;&gt;"",'Schritt 2a Wärmeverbr. Kat. 1-4'!N193&lt;&gt;""),VLOOKUP('Schritt 4 - Priorisierung'!B188,'Schritt 2a Wärmeverbr. Kat. 1-4'!$C$10:$N$504,12,FALSE),"")</f>
        <v/>
      </c>
      <c r="F188" s="38" t="str">
        <f>IF(AND(B188&lt;&gt;"",'Schritt 2a Wärmeverbr. Kat. 1-4'!O193&lt;&gt;""),VLOOKUP(B188,'Schritt 2a Wärmeverbr. Kat. 1-4'!C193:O687,13,FALSE),"")</f>
        <v/>
      </c>
      <c r="G188" s="134" t="str">
        <f>IF(AND(B188&lt;&gt;"",'Schritt 2a Wärmeverbr. Kat. 1-4'!P193&lt;&gt;""),VLOOKUP(B188,'Schritt 2a Wärmeverbr. Kat. 1-4'!$C$10:$P$504,14,FALSE),"")</f>
        <v/>
      </c>
      <c r="H188" s="39" t="str">
        <f>IF(AND(B188&lt;&gt;"",'Schritt 2a Wärmeverbr. Kat. 1-4'!Q193&lt;&gt;""),VLOOKUP(B188,'Schritt 2a Wärmeverbr. Kat. 1-4'!$C$10:$Q$504,15,FALSE),"")</f>
        <v/>
      </c>
      <c r="I188" s="142" t="str">
        <f>IF(AND(B188&lt;&gt;"",'Schritt 2b Stromverbr. Kat. 1-4'!M193&lt;&gt;""),VLOOKUP(B188,'Schritt 2b Stromverbr. Kat. 1-4'!$B$10:$M$504,12,FALSE),"")</f>
        <v/>
      </c>
      <c r="J188" s="38" t="str">
        <f>IF(AND(B188&lt;&gt;"",'Schritt 2b Stromverbr. Kat. 1-4'!M193&lt;&gt;""),(1/SUM('Schritt 2b Stromverbr. Kat. 1-4'!$M$10:$M$504))*VLOOKUP(B188,'Schritt 2b Stromverbr. Kat. 1-4'!$B$10:$M$504,12,FALSE),"")</f>
        <v/>
      </c>
      <c r="K188" s="133" t="str">
        <f>IFERROR(IF(B188&lt;&gt;"",VLOOKUP(B188,'Schritt 2b Stromverbr. Kat. 1-4'!$B$10:$N$504,13,FALSE),""),"")</f>
        <v/>
      </c>
      <c r="L188" s="39" t="str">
        <f>IFERROR(IF(B188&lt;&gt;"",VLOOKUP(B188,'Schritt 2b Stromverbr. Kat. 1-4'!$B$10:$O$504,14,FALSE),""),"")</f>
        <v/>
      </c>
      <c r="M188" s="147"/>
      <c r="N188" s="61"/>
      <c r="O188" s="64"/>
      <c r="P188" s="113" t="str">
        <f t="shared" si="4"/>
        <v/>
      </c>
      <c r="Q188" s="151" t="str">
        <f t="shared" si="5"/>
        <v/>
      </c>
      <c r="R188" s="133" t="str">
        <f>IF(P188="","",((P188*1000)/IF(AND('Schritt 2a Wärmeverbr. Kat. 1-4'!D193&lt;&gt;"Bad - Freibad &lt; 1000 m2 Beckenfläche",'Schritt 2a Wärmeverbr. Kat. 1-4'!D193&lt;&gt;"Bad - Freibad 1000-2000 m2 Beckenfläche",'Schritt 2a Wärmeverbr. Kat. 1-4'!D193&lt;&gt;"Bad - Freibad &gt;2000 m2 Beckenfläche"),'Schritt 2a Wärmeverbr. Kat. 1-4'!F193,'Schritt 2a Wärmeverbr. Kat. 1-4'!G193)))</f>
        <v/>
      </c>
      <c r="S188" s="140" t="str">
        <f>IFERROR(IF(OR(R188="",'Schritt 2a Wärmeverbr. Kat. 1-4'!D193=""),"",R188/VLOOKUP('Schritt 2a Wärmeverbr. Kat. 1-4'!D193,Gebäudekat.!$C$6:$J$72,7,FALSE)-1),"k.A")</f>
        <v/>
      </c>
      <c r="T188" s="400" t="s">
        <v>138</v>
      </c>
      <c r="U188" t="str">
        <f>IFERROR(VLOOKUP(C188,Gebäudekat.!$C$6:$G$72,5,FALSE),"")</f>
        <v/>
      </c>
    </row>
    <row r="189" spans="1:21" x14ac:dyDescent="0.25">
      <c r="A189" s="23" t="str">
        <f>IF(B189="","",INDEX('Schritt 2a Wärmeverbr. Kat. 1-4'!$A194:$C$504,MATCH(B189,'Schritt 2a Wärmeverbr. Kat. 1-4'!$C194:$C$504,0),1))</f>
        <v/>
      </c>
      <c r="B189" s="40" t="str">
        <f>IF(AND('Schritt 2a Wärmeverbr. Kat. 1-4'!C194&lt;&gt;"",OR('Schritt 2a Wärmeverbr. Kat. 1-4'!R194=1,'Schritt 2a Wärmeverbr. Kat. 1-4'!R194=2,'Schritt 2a Wärmeverbr. Kat. 1-4'!R194&lt;&gt;4)),'Schritt 2a Wärmeverbr. Kat. 1-4'!C194,"")</f>
        <v/>
      </c>
      <c r="C189" s="24" t="str">
        <f>IF(B189="","",VLOOKUP(B189,'Schritt 2a Wärmeverbr. Kat. 1-4'!$C$10:$D$504,2,FALSE))</f>
        <v/>
      </c>
      <c r="D189" s="13" t="str">
        <f>IF(AND(B189&lt;&gt;"",'Schritt 2a Wärmeverbr. Kat. 1-4'!H194&lt;&gt;""),VLOOKUP('Schritt 4 - Priorisierung'!B189,'Schritt 2a Wärmeverbr. Kat. 1-4'!$C$10:$H$504,6,FALSE),"")</f>
        <v/>
      </c>
      <c r="E189" s="114" t="str">
        <f>IF(AND(B189&lt;&gt;"",'Schritt 2a Wärmeverbr. Kat. 1-4'!N194&lt;&gt;""),VLOOKUP('Schritt 4 - Priorisierung'!B189,'Schritt 2a Wärmeverbr. Kat. 1-4'!$C$10:$N$504,12,FALSE),"")</f>
        <v/>
      </c>
      <c r="F189" s="38" t="str">
        <f>IF(AND(B189&lt;&gt;"",'Schritt 2a Wärmeverbr. Kat. 1-4'!O194&lt;&gt;""),VLOOKUP(B189,'Schritt 2a Wärmeverbr. Kat. 1-4'!C194:O688,13,FALSE),"")</f>
        <v/>
      </c>
      <c r="G189" s="134" t="str">
        <f>IF(AND(B189&lt;&gt;"",'Schritt 2a Wärmeverbr. Kat. 1-4'!P194&lt;&gt;""),VLOOKUP(B189,'Schritt 2a Wärmeverbr. Kat. 1-4'!$C$10:$P$504,14,FALSE),"")</f>
        <v/>
      </c>
      <c r="H189" s="39" t="str">
        <f>IF(AND(B189&lt;&gt;"",'Schritt 2a Wärmeverbr. Kat. 1-4'!Q194&lt;&gt;""),VLOOKUP(B189,'Schritt 2a Wärmeverbr. Kat. 1-4'!$C$10:$Q$504,15,FALSE),"")</f>
        <v/>
      </c>
      <c r="I189" s="142" t="str">
        <f>IF(AND(B189&lt;&gt;"",'Schritt 2b Stromverbr. Kat. 1-4'!M194&lt;&gt;""),VLOOKUP(B189,'Schritt 2b Stromverbr. Kat. 1-4'!$B$10:$M$504,12,FALSE),"")</f>
        <v/>
      </c>
      <c r="J189" s="38" t="str">
        <f>IF(AND(B189&lt;&gt;"",'Schritt 2b Stromverbr. Kat. 1-4'!M194&lt;&gt;""),(1/SUM('Schritt 2b Stromverbr. Kat. 1-4'!$M$10:$M$504))*VLOOKUP(B189,'Schritt 2b Stromverbr. Kat. 1-4'!$B$10:$M$504,12,FALSE),"")</f>
        <v/>
      </c>
      <c r="K189" s="133" t="str">
        <f>IFERROR(IF(B189&lt;&gt;"",VLOOKUP(B189,'Schritt 2b Stromverbr. Kat. 1-4'!$B$10:$N$504,13,FALSE),""),"")</f>
        <v/>
      </c>
      <c r="L189" s="39" t="str">
        <f>IFERROR(IF(B189&lt;&gt;"",VLOOKUP(B189,'Schritt 2b Stromverbr. Kat. 1-4'!$B$10:$O$504,14,FALSE),""),"")</f>
        <v/>
      </c>
      <c r="M189" s="147"/>
      <c r="N189" s="61"/>
      <c r="O189" s="64"/>
      <c r="P189" s="113" t="str">
        <f t="shared" si="4"/>
        <v/>
      </c>
      <c r="Q189" s="151" t="str">
        <f t="shared" si="5"/>
        <v/>
      </c>
      <c r="R189" s="133" t="str">
        <f>IF(P189="","",((P189*1000)/IF(AND('Schritt 2a Wärmeverbr. Kat. 1-4'!D194&lt;&gt;"Bad - Freibad &lt; 1000 m2 Beckenfläche",'Schritt 2a Wärmeverbr. Kat. 1-4'!D194&lt;&gt;"Bad - Freibad 1000-2000 m2 Beckenfläche",'Schritt 2a Wärmeverbr. Kat. 1-4'!D194&lt;&gt;"Bad - Freibad &gt;2000 m2 Beckenfläche"),'Schritt 2a Wärmeverbr. Kat. 1-4'!F194,'Schritt 2a Wärmeverbr. Kat. 1-4'!G194)))</f>
        <v/>
      </c>
      <c r="S189" s="140" t="str">
        <f>IFERROR(IF(OR(R189="",'Schritt 2a Wärmeverbr. Kat. 1-4'!D194=""),"",R189/VLOOKUP('Schritt 2a Wärmeverbr. Kat. 1-4'!D194,Gebäudekat.!$C$6:$J$72,7,FALSE)-1),"k.A")</f>
        <v/>
      </c>
      <c r="T189" s="400" t="s">
        <v>138</v>
      </c>
      <c r="U189" t="str">
        <f>IFERROR(VLOOKUP(C189,Gebäudekat.!$C$6:$G$72,5,FALSE),"")</f>
        <v/>
      </c>
    </row>
    <row r="190" spans="1:21" x14ac:dyDescent="0.25">
      <c r="A190" s="23" t="str">
        <f>IF(B190="","",INDEX('Schritt 2a Wärmeverbr. Kat. 1-4'!$A195:$C$504,MATCH(B190,'Schritt 2a Wärmeverbr. Kat. 1-4'!$C195:$C$504,0),1))</f>
        <v/>
      </c>
      <c r="B190" s="40" t="str">
        <f>IF(AND('Schritt 2a Wärmeverbr. Kat. 1-4'!C195&lt;&gt;"",OR('Schritt 2a Wärmeverbr. Kat. 1-4'!R195=1,'Schritt 2a Wärmeverbr. Kat. 1-4'!R195=2,'Schritt 2a Wärmeverbr. Kat. 1-4'!R195&lt;&gt;4)),'Schritt 2a Wärmeverbr. Kat. 1-4'!C195,"")</f>
        <v/>
      </c>
      <c r="C190" s="24" t="str">
        <f>IF(B190="","",VLOOKUP(B190,'Schritt 2a Wärmeverbr. Kat. 1-4'!$C$10:$D$504,2,FALSE))</f>
        <v/>
      </c>
      <c r="D190" s="13" t="str">
        <f>IF(AND(B190&lt;&gt;"",'Schritt 2a Wärmeverbr. Kat. 1-4'!H195&lt;&gt;""),VLOOKUP('Schritt 4 - Priorisierung'!B190,'Schritt 2a Wärmeverbr. Kat. 1-4'!$C$10:$H$504,6,FALSE),"")</f>
        <v/>
      </c>
      <c r="E190" s="114" t="str">
        <f>IF(AND(B190&lt;&gt;"",'Schritt 2a Wärmeverbr. Kat. 1-4'!N195&lt;&gt;""),VLOOKUP('Schritt 4 - Priorisierung'!B190,'Schritt 2a Wärmeverbr. Kat. 1-4'!$C$10:$N$504,12,FALSE),"")</f>
        <v/>
      </c>
      <c r="F190" s="38" t="str">
        <f>IF(AND(B190&lt;&gt;"",'Schritt 2a Wärmeverbr. Kat. 1-4'!O195&lt;&gt;""),VLOOKUP(B190,'Schritt 2a Wärmeverbr. Kat. 1-4'!C195:O689,13,FALSE),"")</f>
        <v/>
      </c>
      <c r="G190" s="134" t="str">
        <f>IF(AND(B190&lt;&gt;"",'Schritt 2a Wärmeverbr. Kat. 1-4'!P195&lt;&gt;""),VLOOKUP(B190,'Schritt 2a Wärmeverbr. Kat. 1-4'!$C$10:$P$504,14,FALSE),"")</f>
        <v/>
      </c>
      <c r="H190" s="39" t="str">
        <f>IF(AND(B190&lt;&gt;"",'Schritt 2a Wärmeverbr. Kat. 1-4'!Q195&lt;&gt;""),VLOOKUP(B190,'Schritt 2a Wärmeverbr. Kat. 1-4'!$C$10:$Q$504,15,FALSE),"")</f>
        <v/>
      </c>
      <c r="I190" s="142" t="str">
        <f>IF(AND(B190&lt;&gt;"",'Schritt 2b Stromverbr. Kat. 1-4'!M195&lt;&gt;""),VLOOKUP(B190,'Schritt 2b Stromverbr. Kat. 1-4'!$B$10:$M$504,12,FALSE),"")</f>
        <v/>
      </c>
      <c r="J190" s="38" t="str">
        <f>IF(AND(B190&lt;&gt;"",'Schritt 2b Stromverbr. Kat. 1-4'!M195&lt;&gt;""),(1/SUM('Schritt 2b Stromverbr. Kat. 1-4'!$M$10:$M$504))*VLOOKUP(B190,'Schritt 2b Stromverbr. Kat. 1-4'!$B$10:$M$504,12,FALSE),"")</f>
        <v/>
      </c>
      <c r="K190" s="133" t="str">
        <f>IFERROR(IF(B190&lt;&gt;"",VLOOKUP(B190,'Schritt 2b Stromverbr. Kat. 1-4'!$B$10:$N$504,13,FALSE),""),"")</f>
        <v/>
      </c>
      <c r="L190" s="39" t="str">
        <f>IFERROR(IF(B190&lt;&gt;"",VLOOKUP(B190,'Schritt 2b Stromverbr. Kat. 1-4'!$B$10:$O$504,14,FALSE),""),"")</f>
        <v/>
      </c>
      <c r="M190" s="147"/>
      <c r="N190" s="61"/>
      <c r="O190" s="64"/>
      <c r="P190" s="113" t="str">
        <f t="shared" si="4"/>
        <v/>
      </c>
      <c r="Q190" s="151" t="str">
        <f t="shared" si="5"/>
        <v/>
      </c>
      <c r="R190" s="133" t="str">
        <f>IF(P190="","",((P190*1000)/IF(AND('Schritt 2a Wärmeverbr. Kat. 1-4'!D195&lt;&gt;"Bad - Freibad &lt; 1000 m2 Beckenfläche",'Schritt 2a Wärmeverbr. Kat. 1-4'!D195&lt;&gt;"Bad - Freibad 1000-2000 m2 Beckenfläche",'Schritt 2a Wärmeverbr. Kat. 1-4'!D195&lt;&gt;"Bad - Freibad &gt;2000 m2 Beckenfläche"),'Schritt 2a Wärmeverbr. Kat. 1-4'!F195,'Schritt 2a Wärmeverbr. Kat. 1-4'!G195)))</f>
        <v/>
      </c>
      <c r="S190" s="140" t="str">
        <f>IFERROR(IF(OR(R190="",'Schritt 2a Wärmeverbr. Kat. 1-4'!D195=""),"",R190/VLOOKUP('Schritt 2a Wärmeverbr. Kat. 1-4'!D195,Gebäudekat.!$C$6:$J$72,7,FALSE)-1),"k.A")</f>
        <v/>
      </c>
      <c r="T190" s="400" t="s">
        <v>138</v>
      </c>
      <c r="U190" t="str">
        <f>IFERROR(VLOOKUP(C190,Gebäudekat.!$C$6:$G$72,5,FALSE),"")</f>
        <v/>
      </c>
    </row>
    <row r="191" spans="1:21" x14ac:dyDescent="0.25">
      <c r="A191" s="23" t="str">
        <f>IF(B191="","",INDEX('Schritt 2a Wärmeverbr. Kat. 1-4'!$A196:$C$504,MATCH(B191,'Schritt 2a Wärmeverbr. Kat. 1-4'!$C196:$C$504,0),1))</f>
        <v/>
      </c>
      <c r="B191" s="40" t="str">
        <f>IF(AND('Schritt 2a Wärmeverbr. Kat. 1-4'!C196&lt;&gt;"",OR('Schritt 2a Wärmeverbr. Kat. 1-4'!R196=1,'Schritt 2a Wärmeverbr. Kat. 1-4'!R196=2,'Schritt 2a Wärmeverbr. Kat. 1-4'!R196&lt;&gt;4)),'Schritt 2a Wärmeverbr. Kat. 1-4'!C196,"")</f>
        <v/>
      </c>
      <c r="C191" s="24" t="str">
        <f>IF(B191="","",VLOOKUP(B191,'Schritt 2a Wärmeverbr. Kat. 1-4'!$C$10:$D$504,2,FALSE))</f>
        <v/>
      </c>
      <c r="D191" s="13" t="str">
        <f>IF(AND(B191&lt;&gt;"",'Schritt 2a Wärmeverbr. Kat. 1-4'!H196&lt;&gt;""),VLOOKUP('Schritt 4 - Priorisierung'!B191,'Schritt 2a Wärmeverbr. Kat. 1-4'!$C$10:$H$504,6,FALSE),"")</f>
        <v/>
      </c>
      <c r="E191" s="114" t="str">
        <f>IF(AND(B191&lt;&gt;"",'Schritt 2a Wärmeverbr. Kat. 1-4'!N196&lt;&gt;""),VLOOKUP('Schritt 4 - Priorisierung'!B191,'Schritt 2a Wärmeverbr. Kat. 1-4'!$C$10:$N$504,12,FALSE),"")</f>
        <v/>
      </c>
      <c r="F191" s="38" t="str">
        <f>IF(AND(B191&lt;&gt;"",'Schritt 2a Wärmeverbr. Kat. 1-4'!O196&lt;&gt;""),VLOOKUP(B191,'Schritt 2a Wärmeverbr. Kat. 1-4'!C196:O690,13,FALSE),"")</f>
        <v/>
      </c>
      <c r="G191" s="134" t="str">
        <f>IF(AND(B191&lt;&gt;"",'Schritt 2a Wärmeverbr. Kat. 1-4'!P196&lt;&gt;""),VLOOKUP(B191,'Schritt 2a Wärmeverbr. Kat. 1-4'!$C$10:$P$504,14,FALSE),"")</f>
        <v/>
      </c>
      <c r="H191" s="39" t="str">
        <f>IF(AND(B191&lt;&gt;"",'Schritt 2a Wärmeverbr. Kat. 1-4'!Q196&lt;&gt;""),VLOOKUP(B191,'Schritt 2a Wärmeverbr. Kat. 1-4'!$C$10:$Q$504,15,FALSE),"")</f>
        <v/>
      </c>
      <c r="I191" s="142" t="str">
        <f>IF(AND(B191&lt;&gt;"",'Schritt 2b Stromverbr. Kat. 1-4'!M196&lt;&gt;""),VLOOKUP(B191,'Schritt 2b Stromverbr. Kat. 1-4'!$B$10:$M$504,12,FALSE),"")</f>
        <v/>
      </c>
      <c r="J191" s="38" t="str">
        <f>IF(AND(B191&lt;&gt;"",'Schritt 2b Stromverbr. Kat. 1-4'!M196&lt;&gt;""),(1/SUM('Schritt 2b Stromverbr. Kat. 1-4'!$M$10:$M$504))*VLOOKUP(B191,'Schritt 2b Stromverbr. Kat. 1-4'!$B$10:$M$504,12,FALSE),"")</f>
        <v/>
      </c>
      <c r="K191" s="133" t="str">
        <f>IFERROR(IF(B191&lt;&gt;"",VLOOKUP(B191,'Schritt 2b Stromverbr. Kat. 1-4'!$B$10:$N$504,13,FALSE),""),"")</f>
        <v/>
      </c>
      <c r="L191" s="39" t="str">
        <f>IFERROR(IF(B191&lt;&gt;"",VLOOKUP(B191,'Schritt 2b Stromverbr. Kat. 1-4'!$B$10:$O$504,14,FALSE),""),"")</f>
        <v/>
      </c>
      <c r="M191" s="147"/>
      <c r="N191" s="61"/>
      <c r="O191" s="64"/>
      <c r="P191" s="113" t="str">
        <f t="shared" si="4"/>
        <v/>
      </c>
      <c r="Q191" s="151" t="str">
        <f t="shared" si="5"/>
        <v/>
      </c>
      <c r="R191" s="133" t="str">
        <f>IF(P191="","",((P191*1000)/IF(AND('Schritt 2a Wärmeverbr. Kat. 1-4'!D196&lt;&gt;"Bad - Freibad &lt; 1000 m2 Beckenfläche",'Schritt 2a Wärmeverbr. Kat. 1-4'!D196&lt;&gt;"Bad - Freibad 1000-2000 m2 Beckenfläche",'Schritt 2a Wärmeverbr. Kat. 1-4'!D196&lt;&gt;"Bad - Freibad &gt;2000 m2 Beckenfläche"),'Schritt 2a Wärmeverbr. Kat. 1-4'!F196,'Schritt 2a Wärmeverbr. Kat. 1-4'!G196)))</f>
        <v/>
      </c>
      <c r="S191" s="140" t="str">
        <f>IFERROR(IF(OR(R191="",'Schritt 2a Wärmeverbr. Kat. 1-4'!D196=""),"",R191/VLOOKUP('Schritt 2a Wärmeverbr. Kat. 1-4'!D196,Gebäudekat.!$C$6:$J$72,7,FALSE)-1),"k.A")</f>
        <v/>
      </c>
      <c r="T191" s="400" t="s">
        <v>138</v>
      </c>
      <c r="U191" t="str">
        <f>IFERROR(VLOOKUP(C191,Gebäudekat.!$C$6:$G$72,5,FALSE),"")</f>
        <v/>
      </c>
    </row>
    <row r="192" spans="1:21" x14ac:dyDescent="0.25">
      <c r="A192" s="23" t="str">
        <f>IF(B192="","",INDEX('Schritt 2a Wärmeverbr. Kat. 1-4'!$A197:$C$504,MATCH(B192,'Schritt 2a Wärmeverbr. Kat. 1-4'!$C197:$C$504,0),1))</f>
        <v/>
      </c>
      <c r="B192" s="40" t="str">
        <f>IF(AND('Schritt 2a Wärmeverbr. Kat. 1-4'!C197&lt;&gt;"",OR('Schritt 2a Wärmeverbr. Kat. 1-4'!R197=1,'Schritt 2a Wärmeverbr. Kat. 1-4'!R197=2,'Schritt 2a Wärmeverbr. Kat. 1-4'!R197&lt;&gt;4)),'Schritt 2a Wärmeverbr. Kat. 1-4'!C197,"")</f>
        <v/>
      </c>
      <c r="C192" s="24" t="str">
        <f>IF(B192="","",VLOOKUP(B192,'Schritt 2a Wärmeverbr. Kat. 1-4'!$C$10:$D$504,2,FALSE))</f>
        <v/>
      </c>
      <c r="D192" s="13" t="str">
        <f>IF(AND(B192&lt;&gt;"",'Schritt 2a Wärmeverbr. Kat. 1-4'!H197&lt;&gt;""),VLOOKUP('Schritt 4 - Priorisierung'!B192,'Schritt 2a Wärmeverbr. Kat. 1-4'!$C$10:$H$504,6,FALSE),"")</f>
        <v/>
      </c>
      <c r="E192" s="114" t="str">
        <f>IF(AND(B192&lt;&gt;"",'Schritt 2a Wärmeverbr. Kat. 1-4'!N197&lt;&gt;""),VLOOKUP('Schritt 4 - Priorisierung'!B192,'Schritt 2a Wärmeverbr. Kat. 1-4'!$C$10:$N$504,12,FALSE),"")</f>
        <v/>
      </c>
      <c r="F192" s="38" t="str">
        <f>IF(AND(B192&lt;&gt;"",'Schritt 2a Wärmeverbr. Kat. 1-4'!O197&lt;&gt;""),VLOOKUP(B192,'Schritt 2a Wärmeverbr. Kat. 1-4'!C197:O691,13,FALSE),"")</f>
        <v/>
      </c>
      <c r="G192" s="134" t="str">
        <f>IF(AND(B192&lt;&gt;"",'Schritt 2a Wärmeverbr. Kat. 1-4'!P197&lt;&gt;""),VLOOKUP(B192,'Schritt 2a Wärmeverbr. Kat. 1-4'!$C$10:$P$504,14,FALSE),"")</f>
        <v/>
      </c>
      <c r="H192" s="39" t="str">
        <f>IF(AND(B192&lt;&gt;"",'Schritt 2a Wärmeverbr. Kat. 1-4'!Q197&lt;&gt;""),VLOOKUP(B192,'Schritt 2a Wärmeverbr. Kat. 1-4'!$C$10:$Q$504,15,FALSE),"")</f>
        <v/>
      </c>
      <c r="I192" s="142" t="str">
        <f>IF(AND(B192&lt;&gt;"",'Schritt 2b Stromverbr. Kat. 1-4'!M197&lt;&gt;""),VLOOKUP(B192,'Schritt 2b Stromverbr. Kat. 1-4'!$B$10:$M$504,12,FALSE),"")</f>
        <v/>
      </c>
      <c r="J192" s="38" t="str">
        <f>IF(AND(B192&lt;&gt;"",'Schritt 2b Stromverbr. Kat. 1-4'!M197&lt;&gt;""),(1/SUM('Schritt 2b Stromverbr. Kat. 1-4'!$M$10:$M$504))*VLOOKUP(B192,'Schritt 2b Stromverbr. Kat. 1-4'!$B$10:$M$504,12,FALSE),"")</f>
        <v/>
      </c>
      <c r="K192" s="133" t="str">
        <f>IFERROR(IF(B192&lt;&gt;"",VLOOKUP(B192,'Schritt 2b Stromverbr. Kat. 1-4'!$B$10:$N$504,13,FALSE),""),"")</f>
        <v/>
      </c>
      <c r="L192" s="39" t="str">
        <f>IFERROR(IF(B192&lt;&gt;"",VLOOKUP(B192,'Schritt 2b Stromverbr. Kat. 1-4'!$B$10:$O$504,14,FALSE),""),"")</f>
        <v/>
      </c>
      <c r="M192" s="147"/>
      <c r="N192" s="61"/>
      <c r="O192" s="64"/>
      <c r="P192" s="113" t="str">
        <f t="shared" si="4"/>
        <v/>
      </c>
      <c r="Q192" s="151" t="str">
        <f t="shared" si="5"/>
        <v/>
      </c>
      <c r="R192" s="133" t="str">
        <f>IF(P192="","",((P192*1000)/IF(AND('Schritt 2a Wärmeverbr. Kat. 1-4'!D197&lt;&gt;"Bad - Freibad &lt; 1000 m2 Beckenfläche",'Schritt 2a Wärmeverbr. Kat. 1-4'!D197&lt;&gt;"Bad - Freibad 1000-2000 m2 Beckenfläche",'Schritt 2a Wärmeverbr. Kat. 1-4'!D197&lt;&gt;"Bad - Freibad &gt;2000 m2 Beckenfläche"),'Schritt 2a Wärmeverbr. Kat. 1-4'!F197,'Schritt 2a Wärmeverbr. Kat. 1-4'!G197)))</f>
        <v/>
      </c>
      <c r="S192" s="140" t="str">
        <f>IFERROR(IF(OR(R192="",'Schritt 2a Wärmeverbr. Kat. 1-4'!D197=""),"",R192/VLOOKUP('Schritt 2a Wärmeverbr. Kat. 1-4'!D197,Gebäudekat.!$C$6:$J$72,7,FALSE)-1),"k.A")</f>
        <v/>
      </c>
      <c r="T192" s="400" t="s">
        <v>138</v>
      </c>
      <c r="U192" t="str">
        <f>IFERROR(VLOOKUP(C192,Gebäudekat.!$C$6:$G$72,5,FALSE),"")</f>
        <v/>
      </c>
    </row>
    <row r="193" spans="1:21" x14ac:dyDescent="0.25">
      <c r="A193" s="23" t="str">
        <f>IF(B193="","",INDEX('Schritt 2a Wärmeverbr. Kat. 1-4'!$A198:$C$504,MATCH(B193,'Schritt 2a Wärmeverbr. Kat. 1-4'!$C198:$C$504,0),1))</f>
        <v/>
      </c>
      <c r="B193" s="40" t="str">
        <f>IF(AND('Schritt 2a Wärmeverbr. Kat. 1-4'!C198&lt;&gt;"",OR('Schritt 2a Wärmeverbr. Kat. 1-4'!R198=1,'Schritt 2a Wärmeverbr. Kat. 1-4'!R198=2,'Schritt 2a Wärmeverbr. Kat. 1-4'!R198&lt;&gt;4)),'Schritt 2a Wärmeverbr. Kat. 1-4'!C198,"")</f>
        <v/>
      </c>
      <c r="C193" s="24" t="str">
        <f>IF(B193="","",VLOOKUP(B193,'Schritt 2a Wärmeverbr. Kat. 1-4'!$C$10:$D$504,2,FALSE))</f>
        <v/>
      </c>
      <c r="D193" s="13" t="str">
        <f>IF(AND(B193&lt;&gt;"",'Schritt 2a Wärmeverbr. Kat. 1-4'!H198&lt;&gt;""),VLOOKUP('Schritt 4 - Priorisierung'!B193,'Schritt 2a Wärmeverbr. Kat. 1-4'!$C$10:$H$504,6,FALSE),"")</f>
        <v/>
      </c>
      <c r="E193" s="114" t="str">
        <f>IF(AND(B193&lt;&gt;"",'Schritt 2a Wärmeverbr. Kat. 1-4'!N198&lt;&gt;""),VLOOKUP('Schritt 4 - Priorisierung'!B193,'Schritt 2a Wärmeverbr. Kat. 1-4'!$C$10:$N$504,12,FALSE),"")</f>
        <v/>
      </c>
      <c r="F193" s="38" t="str">
        <f>IF(AND(B193&lt;&gt;"",'Schritt 2a Wärmeverbr. Kat. 1-4'!O198&lt;&gt;""),VLOOKUP(B193,'Schritt 2a Wärmeverbr. Kat. 1-4'!C198:O692,13,FALSE),"")</f>
        <v/>
      </c>
      <c r="G193" s="134" t="str">
        <f>IF(AND(B193&lt;&gt;"",'Schritt 2a Wärmeverbr. Kat. 1-4'!P198&lt;&gt;""),VLOOKUP(B193,'Schritt 2a Wärmeverbr. Kat. 1-4'!$C$10:$P$504,14,FALSE),"")</f>
        <v/>
      </c>
      <c r="H193" s="39" t="str">
        <f>IF(AND(B193&lt;&gt;"",'Schritt 2a Wärmeverbr. Kat. 1-4'!Q198&lt;&gt;""),VLOOKUP(B193,'Schritt 2a Wärmeverbr. Kat. 1-4'!$C$10:$Q$504,15,FALSE),"")</f>
        <v/>
      </c>
      <c r="I193" s="142" t="str">
        <f>IF(AND(B193&lt;&gt;"",'Schritt 2b Stromverbr. Kat. 1-4'!M198&lt;&gt;""),VLOOKUP(B193,'Schritt 2b Stromverbr. Kat. 1-4'!$B$10:$M$504,12,FALSE),"")</f>
        <v/>
      </c>
      <c r="J193" s="38" t="str">
        <f>IF(AND(B193&lt;&gt;"",'Schritt 2b Stromverbr. Kat. 1-4'!M198&lt;&gt;""),(1/SUM('Schritt 2b Stromverbr. Kat. 1-4'!$M$10:$M$504))*VLOOKUP(B193,'Schritt 2b Stromverbr. Kat. 1-4'!$B$10:$M$504,12,FALSE),"")</f>
        <v/>
      </c>
      <c r="K193" s="133" t="str">
        <f>IFERROR(IF(B193&lt;&gt;"",VLOOKUP(B193,'Schritt 2b Stromverbr. Kat. 1-4'!$B$10:$N$504,13,FALSE),""),"")</f>
        <v/>
      </c>
      <c r="L193" s="39" t="str">
        <f>IFERROR(IF(B193&lt;&gt;"",VLOOKUP(B193,'Schritt 2b Stromverbr. Kat. 1-4'!$B$10:$O$504,14,FALSE),""),"")</f>
        <v/>
      </c>
      <c r="M193" s="147"/>
      <c r="N193" s="61"/>
      <c r="O193" s="64"/>
      <c r="P193" s="113" t="str">
        <f t="shared" si="4"/>
        <v/>
      </c>
      <c r="Q193" s="151" t="str">
        <f t="shared" si="5"/>
        <v/>
      </c>
      <c r="R193" s="133" t="str">
        <f>IF(P193="","",((P193*1000)/IF(AND('Schritt 2a Wärmeverbr. Kat. 1-4'!D198&lt;&gt;"Bad - Freibad &lt; 1000 m2 Beckenfläche",'Schritt 2a Wärmeverbr. Kat. 1-4'!D198&lt;&gt;"Bad - Freibad 1000-2000 m2 Beckenfläche",'Schritt 2a Wärmeverbr. Kat. 1-4'!D198&lt;&gt;"Bad - Freibad &gt;2000 m2 Beckenfläche"),'Schritt 2a Wärmeverbr. Kat. 1-4'!F198,'Schritt 2a Wärmeverbr. Kat. 1-4'!G198)))</f>
        <v/>
      </c>
      <c r="S193" s="140" t="str">
        <f>IFERROR(IF(OR(R193="",'Schritt 2a Wärmeverbr. Kat. 1-4'!D198=""),"",R193/VLOOKUP('Schritt 2a Wärmeverbr. Kat. 1-4'!D198,Gebäudekat.!$C$6:$J$72,7,FALSE)-1),"k.A")</f>
        <v/>
      </c>
      <c r="T193" s="400" t="s">
        <v>138</v>
      </c>
      <c r="U193" t="str">
        <f>IFERROR(VLOOKUP(C193,Gebäudekat.!$C$6:$G$72,5,FALSE),"")</f>
        <v/>
      </c>
    </row>
    <row r="194" spans="1:21" x14ac:dyDescent="0.25">
      <c r="A194" s="23" t="str">
        <f>IF(B194="","",INDEX('Schritt 2a Wärmeverbr. Kat. 1-4'!$A199:$C$504,MATCH(B194,'Schritt 2a Wärmeverbr. Kat. 1-4'!$C199:$C$504,0),1))</f>
        <v/>
      </c>
      <c r="B194" s="40" t="str">
        <f>IF(AND('Schritt 2a Wärmeverbr. Kat. 1-4'!C199&lt;&gt;"",OR('Schritt 2a Wärmeverbr. Kat. 1-4'!R199=1,'Schritt 2a Wärmeverbr. Kat. 1-4'!R199=2,'Schritt 2a Wärmeverbr. Kat. 1-4'!R199&lt;&gt;4)),'Schritt 2a Wärmeverbr. Kat. 1-4'!C199,"")</f>
        <v/>
      </c>
      <c r="C194" s="24" t="str">
        <f>IF(B194="","",VLOOKUP(B194,'Schritt 2a Wärmeverbr. Kat. 1-4'!$C$10:$D$504,2,FALSE))</f>
        <v/>
      </c>
      <c r="D194" s="13" t="str">
        <f>IF(AND(B194&lt;&gt;"",'Schritt 2a Wärmeverbr. Kat. 1-4'!H199&lt;&gt;""),VLOOKUP('Schritt 4 - Priorisierung'!B194,'Schritt 2a Wärmeverbr. Kat. 1-4'!$C$10:$H$504,6,FALSE),"")</f>
        <v/>
      </c>
      <c r="E194" s="114" t="str">
        <f>IF(AND(B194&lt;&gt;"",'Schritt 2a Wärmeverbr. Kat. 1-4'!N199&lt;&gt;""),VLOOKUP('Schritt 4 - Priorisierung'!B194,'Schritt 2a Wärmeverbr. Kat. 1-4'!$C$10:$N$504,12,FALSE),"")</f>
        <v/>
      </c>
      <c r="F194" s="38" t="str">
        <f>IF(AND(B194&lt;&gt;"",'Schritt 2a Wärmeverbr. Kat. 1-4'!O199&lt;&gt;""),VLOOKUP(B194,'Schritt 2a Wärmeverbr. Kat. 1-4'!C199:O693,13,FALSE),"")</f>
        <v/>
      </c>
      <c r="G194" s="134" t="str">
        <f>IF(AND(B194&lt;&gt;"",'Schritt 2a Wärmeverbr. Kat. 1-4'!P199&lt;&gt;""),VLOOKUP(B194,'Schritt 2a Wärmeverbr. Kat. 1-4'!$C$10:$P$504,14,FALSE),"")</f>
        <v/>
      </c>
      <c r="H194" s="39" t="str">
        <f>IF(AND(B194&lt;&gt;"",'Schritt 2a Wärmeverbr. Kat. 1-4'!Q199&lt;&gt;""),VLOOKUP(B194,'Schritt 2a Wärmeverbr. Kat. 1-4'!$C$10:$Q$504,15,FALSE),"")</f>
        <v/>
      </c>
      <c r="I194" s="142" t="str">
        <f>IF(AND(B194&lt;&gt;"",'Schritt 2b Stromverbr. Kat. 1-4'!M199&lt;&gt;""),VLOOKUP(B194,'Schritt 2b Stromverbr. Kat. 1-4'!$B$10:$M$504,12,FALSE),"")</f>
        <v/>
      </c>
      <c r="J194" s="38" t="str">
        <f>IF(AND(B194&lt;&gt;"",'Schritt 2b Stromverbr. Kat. 1-4'!M199&lt;&gt;""),(1/SUM('Schritt 2b Stromverbr. Kat. 1-4'!$M$10:$M$504))*VLOOKUP(B194,'Schritt 2b Stromverbr. Kat. 1-4'!$B$10:$M$504,12,FALSE),"")</f>
        <v/>
      </c>
      <c r="K194" s="133" t="str">
        <f>IFERROR(IF(B194&lt;&gt;"",VLOOKUP(B194,'Schritt 2b Stromverbr. Kat. 1-4'!$B$10:$N$504,13,FALSE),""),"")</f>
        <v/>
      </c>
      <c r="L194" s="39" t="str">
        <f>IFERROR(IF(B194&lt;&gt;"",VLOOKUP(B194,'Schritt 2b Stromverbr. Kat. 1-4'!$B$10:$O$504,14,FALSE),""),"")</f>
        <v/>
      </c>
      <c r="M194" s="147"/>
      <c r="N194" s="61"/>
      <c r="O194" s="64"/>
      <c r="P194" s="113" t="str">
        <f t="shared" si="4"/>
        <v/>
      </c>
      <c r="Q194" s="151" t="str">
        <f t="shared" si="5"/>
        <v/>
      </c>
      <c r="R194" s="133" t="str">
        <f>IF(P194="","",((P194*1000)/IF(AND('Schritt 2a Wärmeverbr. Kat. 1-4'!D199&lt;&gt;"Bad - Freibad &lt; 1000 m2 Beckenfläche",'Schritt 2a Wärmeverbr. Kat. 1-4'!D199&lt;&gt;"Bad - Freibad 1000-2000 m2 Beckenfläche",'Schritt 2a Wärmeverbr. Kat. 1-4'!D199&lt;&gt;"Bad - Freibad &gt;2000 m2 Beckenfläche"),'Schritt 2a Wärmeverbr. Kat. 1-4'!F199,'Schritt 2a Wärmeverbr. Kat. 1-4'!G199)))</f>
        <v/>
      </c>
      <c r="S194" s="140" t="str">
        <f>IFERROR(IF(OR(R194="",'Schritt 2a Wärmeverbr. Kat. 1-4'!D199=""),"",R194/VLOOKUP('Schritt 2a Wärmeverbr. Kat. 1-4'!D199,Gebäudekat.!$C$6:$J$72,7,FALSE)-1),"k.A")</f>
        <v/>
      </c>
      <c r="T194" s="400" t="s">
        <v>138</v>
      </c>
      <c r="U194" t="str">
        <f>IFERROR(VLOOKUP(C194,Gebäudekat.!$C$6:$G$72,5,FALSE),"")</f>
        <v/>
      </c>
    </row>
    <row r="195" spans="1:21" x14ac:dyDescent="0.25">
      <c r="A195" s="23" t="str">
        <f>IF(B195="","",INDEX('Schritt 2a Wärmeverbr. Kat. 1-4'!$A200:$C$504,MATCH(B195,'Schritt 2a Wärmeverbr. Kat. 1-4'!$C200:$C$504,0),1))</f>
        <v/>
      </c>
      <c r="B195" s="40" t="str">
        <f>IF(AND('Schritt 2a Wärmeverbr. Kat. 1-4'!C200&lt;&gt;"",OR('Schritt 2a Wärmeverbr. Kat. 1-4'!R200=1,'Schritt 2a Wärmeverbr. Kat. 1-4'!R200=2,'Schritt 2a Wärmeverbr. Kat. 1-4'!R200&lt;&gt;4)),'Schritt 2a Wärmeverbr. Kat. 1-4'!C200,"")</f>
        <v/>
      </c>
      <c r="C195" s="24" t="str">
        <f>IF(B195="","",VLOOKUP(B195,'Schritt 2a Wärmeverbr. Kat. 1-4'!$C$10:$D$504,2,FALSE))</f>
        <v/>
      </c>
      <c r="D195" s="13" t="str">
        <f>IF(AND(B195&lt;&gt;"",'Schritt 2a Wärmeverbr. Kat. 1-4'!H200&lt;&gt;""),VLOOKUP('Schritt 4 - Priorisierung'!B195,'Schritt 2a Wärmeverbr. Kat. 1-4'!$C$10:$H$504,6,FALSE),"")</f>
        <v/>
      </c>
      <c r="E195" s="114" t="str">
        <f>IF(AND(B195&lt;&gt;"",'Schritt 2a Wärmeverbr. Kat. 1-4'!N200&lt;&gt;""),VLOOKUP('Schritt 4 - Priorisierung'!B195,'Schritt 2a Wärmeverbr. Kat. 1-4'!$C$10:$N$504,12,FALSE),"")</f>
        <v/>
      </c>
      <c r="F195" s="38" t="str">
        <f>IF(AND(B195&lt;&gt;"",'Schritt 2a Wärmeverbr. Kat. 1-4'!O200&lt;&gt;""),VLOOKUP(B195,'Schritt 2a Wärmeverbr. Kat. 1-4'!C200:O694,13,FALSE),"")</f>
        <v/>
      </c>
      <c r="G195" s="134" t="str">
        <f>IF(AND(B195&lt;&gt;"",'Schritt 2a Wärmeverbr. Kat. 1-4'!P200&lt;&gt;""),VLOOKUP(B195,'Schritt 2a Wärmeverbr. Kat. 1-4'!$C$10:$P$504,14,FALSE),"")</f>
        <v/>
      </c>
      <c r="H195" s="39" t="str">
        <f>IF(AND(B195&lt;&gt;"",'Schritt 2a Wärmeverbr. Kat. 1-4'!Q200&lt;&gt;""),VLOOKUP(B195,'Schritt 2a Wärmeverbr. Kat. 1-4'!$C$10:$Q$504,15,FALSE),"")</f>
        <v/>
      </c>
      <c r="I195" s="142" t="str">
        <f>IF(AND(B195&lt;&gt;"",'Schritt 2b Stromverbr. Kat. 1-4'!M200&lt;&gt;""),VLOOKUP(B195,'Schritt 2b Stromverbr. Kat. 1-4'!$B$10:$M$504,12,FALSE),"")</f>
        <v/>
      </c>
      <c r="J195" s="38" t="str">
        <f>IF(AND(B195&lt;&gt;"",'Schritt 2b Stromverbr. Kat. 1-4'!M200&lt;&gt;""),(1/SUM('Schritt 2b Stromverbr. Kat. 1-4'!$M$10:$M$504))*VLOOKUP(B195,'Schritt 2b Stromverbr. Kat. 1-4'!$B$10:$M$504,12,FALSE),"")</f>
        <v/>
      </c>
      <c r="K195" s="133" t="str">
        <f>IFERROR(IF(B195&lt;&gt;"",VLOOKUP(B195,'Schritt 2b Stromverbr. Kat. 1-4'!$B$10:$N$504,13,FALSE),""),"")</f>
        <v/>
      </c>
      <c r="L195" s="39" t="str">
        <f>IFERROR(IF(B195&lt;&gt;"",VLOOKUP(B195,'Schritt 2b Stromverbr. Kat. 1-4'!$B$10:$O$504,14,FALSE),""),"")</f>
        <v/>
      </c>
      <c r="M195" s="147"/>
      <c r="N195" s="61"/>
      <c r="O195" s="64"/>
      <c r="P195" s="113" t="str">
        <f t="shared" si="4"/>
        <v/>
      </c>
      <c r="Q195" s="151" t="str">
        <f t="shared" si="5"/>
        <v/>
      </c>
      <c r="R195" s="133" t="str">
        <f>IF(P195="","",((P195*1000)/IF(AND('Schritt 2a Wärmeverbr. Kat. 1-4'!D200&lt;&gt;"Bad - Freibad &lt; 1000 m2 Beckenfläche",'Schritt 2a Wärmeverbr. Kat. 1-4'!D200&lt;&gt;"Bad - Freibad 1000-2000 m2 Beckenfläche",'Schritt 2a Wärmeverbr. Kat. 1-4'!D200&lt;&gt;"Bad - Freibad &gt;2000 m2 Beckenfläche"),'Schritt 2a Wärmeverbr. Kat. 1-4'!F200,'Schritt 2a Wärmeverbr. Kat. 1-4'!G200)))</f>
        <v/>
      </c>
      <c r="S195" s="140" t="str">
        <f>IFERROR(IF(OR(R195="",'Schritt 2a Wärmeverbr. Kat. 1-4'!D200=""),"",R195/VLOOKUP('Schritt 2a Wärmeverbr. Kat. 1-4'!D200,Gebäudekat.!$C$6:$J$72,7,FALSE)-1),"k.A")</f>
        <v/>
      </c>
      <c r="T195" s="400" t="s">
        <v>138</v>
      </c>
      <c r="U195" t="str">
        <f>IFERROR(VLOOKUP(C195,Gebäudekat.!$C$6:$G$72,5,FALSE),"")</f>
        <v/>
      </c>
    </row>
    <row r="196" spans="1:21" x14ac:dyDescent="0.25">
      <c r="A196" s="23" t="str">
        <f>IF(B196="","",INDEX('Schritt 2a Wärmeverbr. Kat. 1-4'!$A201:$C$504,MATCH(B196,'Schritt 2a Wärmeverbr. Kat. 1-4'!$C201:$C$504,0),1))</f>
        <v/>
      </c>
      <c r="B196" s="40" t="str">
        <f>IF(AND('Schritt 2a Wärmeverbr. Kat. 1-4'!C201&lt;&gt;"",OR('Schritt 2a Wärmeverbr. Kat. 1-4'!R201=1,'Schritt 2a Wärmeverbr. Kat. 1-4'!R201=2,'Schritt 2a Wärmeverbr. Kat. 1-4'!R201&lt;&gt;4)),'Schritt 2a Wärmeverbr. Kat. 1-4'!C201,"")</f>
        <v/>
      </c>
      <c r="C196" s="24" t="str">
        <f>IF(B196="","",VLOOKUP(B196,'Schritt 2a Wärmeverbr. Kat. 1-4'!$C$10:$D$504,2,FALSE))</f>
        <v/>
      </c>
      <c r="D196" s="13" t="str">
        <f>IF(AND(B196&lt;&gt;"",'Schritt 2a Wärmeverbr. Kat. 1-4'!H201&lt;&gt;""),VLOOKUP('Schritt 4 - Priorisierung'!B196,'Schritt 2a Wärmeverbr. Kat. 1-4'!$C$10:$H$504,6,FALSE),"")</f>
        <v/>
      </c>
      <c r="E196" s="114" t="str">
        <f>IF(AND(B196&lt;&gt;"",'Schritt 2a Wärmeverbr. Kat. 1-4'!N201&lt;&gt;""),VLOOKUP('Schritt 4 - Priorisierung'!B196,'Schritt 2a Wärmeverbr. Kat. 1-4'!$C$10:$N$504,12,FALSE),"")</f>
        <v/>
      </c>
      <c r="F196" s="38" t="str">
        <f>IF(AND(B196&lt;&gt;"",'Schritt 2a Wärmeverbr. Kat. 1-4'!O201&lt;&gt;""),VLOOKUP(B196,'Schritt 2a Wärmeverbr. Kat. 1-4'!C201:O695,13,FALSE),"")</f>
        <v/>
      </c>
      <c r="G196" s="134" t="str">
        <f>IF(AND(B196&lt;&gt;"",'Schritt 2a Wärmeverbr. Kat. 1-4'!P201&lt;&gt;""),VLOOKUP(B196,'Schritt 2a Wärmeverbr. Kat. 1-4'!$C$10:$P$504,14,FALSE),"")</f>
        <v/>
      </c>
      <c r="H196" s="39" t="str">
        <f>IF(AND(B196&lt;&gt;"",'Schritt 2a Wärmeverbr. Kat. 1-4'!Q201&lt;&gt;""),VLOOKUP(B196,'Schritt 2a Wärmeverbr. Kat. 1-4'!$C$10:$Q$504,15,FALSE),"")</f>
        <v/>
      </c>
      <c r="I196" s="142" t="str">
        <f>IF(AND(B196&lt;&gt;"",'Schritt 2b Stromverbr. Kat. 1-4'!M201&lt;&gt;""),VLOOKUP(B196,'Schritt 2b Stromverbr. Kat. 1-4'!$B$10:$M$504,12,FALSE),"")</f>
        <v/>
      </c>
      <c r="J196" s="38" t="str">
        <f>IF(AND(B196&lt;&gt;"",'Schritt 2b Stromverbr. Kat. 1-4'!M201&lt;&gt;""),(1/SUM('Schritt 2b Stromverbr. Kat. 1-4'!$M$10:$M$504))*VLOOKUP(B196,'Schritt 2b Stromverbr. Kat. 1-4'!$B$10:$M$504,12,FALSE),"")</f>
        <v/>
      </c>
      <c r="K196" s="133" t="str">
        <f>IFERROR(IF(B196&lt;&gt;"",VLOOKUP(B196,'Schritt 2b Stromverbr. Kat. 1-4'!$B$10:$N$504,13,FALSE),""),"")</f>
        <v/>
      </c>
      <c r="L196" s="39" t="str">
        <f>IFERROR(IF(B196&lt;&gt;"",VLOOKUP(B196,'Schritt 2b Stromverbr. Kat. 1-4'!$B$10:$O$504,14,FALSE),""),"")</f>
        <v/>
      </c>
      <c r="M196" s="147"/>
      <c r="N196" s="61"/>
      <c r="O196" s="64"/>
      <c r="P196" s="113" t="str">
        <f t="shared" si="4"/>
        <v/>
      </c>
      <c r="Q196" s="151" t="str">
        <f t="shared" si="5"/>
        <v/>
      </c>
      <c r="R196" s="133" t="str">
        <f>IF(P196="","",((P196*1000)/IF(AND('Schritt 2a Wärmeverbr. Kat. 1-4'!D201&lt;&gt;"Bad - Freibad &lt; 1000 m2 Beckenfläche",'Schritt 2a Wärmeverbr. Kat. 1-4'!D201&lt;&gt;"Bad - Freibad 1000-2000 m2 Beckenfläche",'Schritt 2a Wärmeverbr. Kat. 1-4'!D201&lt;&gt;"Bad - Freibad &gt;2000 m2 Beckenfläche"),'Schritt 2a Wärmeverbr. Kat. 1-4'!F201,'Schritt 2a Wärmeverbr. Kat. 1-4'!G201)))</f>
        <v/>
      </c>
      <c r="S196" s="140" t="str">
        <f>IFERROR(IF(OR(R196="",'Schritt 2a Wärmeverbr. Kat. 1-4'!D201=""),"",R196/VLOOKUP('Schritt 2a Wärmeverbr. Kat. 1-4'!D201,Gebäudekat.!$C$6:$J$72,7,FALSE)-1),"k.A")</f>
        <v/>
      </c>
      <c r="T196" s="400" t="s">
        <v>138</v>
      </c>
      <c r="U196" t="str">
        <f>IFERROR(VLOOKUP(C196,Gebäudekat.!$C$6:$G$72,5,FALSE),"")</f>
        <v/>
      </c>
    </row>
    <row r="197" spans="1:21" x14ac:dyDescent="0.25">
      <c r="A197" s="23" t="str">
        <f>IF(B197="","",INDEX('Schritt 2a Wärmeverbr. Kat. 1-4'!$A202:$C$504,MATCH(B197,'Schritt 2a Wärmeverbr. Kat. 1-4'!$C202:$C$504,0),1))</f>
        <v/>
      </c>
      <c r="B197" s="40" t="str">
        <f>IF(AND('Schritt 2a Wärmeverbr. Kat. 1-4'!C202&lt;&gt;"",OR('Schritt 2a Wärmeverbr. Kat. 1-4'!R202=1,'Schritt 2a Wärmeverbr. Kat. 1-4'!R202=2,'Schritt 2a Wärmeverbr. Kat. 1-4'!R202&lt;&gt;4)),'Schritt 2a Wärmeverbr. Kat. 1-4'!C202,"")</f>
        <v/>
      </c>
      <c r="C197" s="24" t="str">
        <f>IF(B197="","",VLOOKUP(B197,'Schritt 2a Wärmeverbr. Kat. 1-4'!$C$10:$D$504,2,FALSE))</f>
        <v/>
      </c>
      <c r="D197" s="13" t="str">
        <f>IF(AND(B197&lt;&gt;"",'Schritt 2a Wärmeverbr. Kat. 1-4'!H202&lt;&gt;""),VLOOKUP('Schritt 4 - Priorisierung'!B197,'Schritt 2a Wärmeverbr. Kat. 1-4'!$C$10:$H$504,6,FALSE),"")</f>
        <v/>
      </c>
      <c r="E197" s="114" t="str">
        <f>IF(AND(B197&lt;&gt;"",'Schritt 2a Wärmeverbr. Kat. 1-4'!N202&lt;&gt;""),VLOOKUP('Schritt 4 - Priorisierung'!B197,'Schritt 2a Wärmeverbr. Kat. 1-4'!$C$10:$N$504,12,FALSE),"")</f>
        <v/>
      </c>
      <c r="F197" s="38" t="str">
        <f>IF(AND(B197&lt;&gt;"",'Schritt 2a Wärmeverbr. Kat. 1-4'!O202&lt;&gt;""),VLOOKUP(B197,'Schritt 2a Wärmeverbr. Kat. 1-4'!C202:O696,13,FALSE),"")</f>
        <v/>
      </c>
      <c r="G197" s="134" t="str">
        <f>IF(AND(B197&lt;&gt;"",'Schritt 2a Wärmeverbr. Kat. 1-4'!P202&lt;&gt;""),VLOOKUP(B197,'Schritt 2a Wärmeverbr. Kat. 1-4'!$C$10:$P$504,14,FALSE),"")</f>
        <v/>
      </c>
      <c r="H197" s="39" t="str">
        <f>IF(AND(B197&lt;&gt;"",'Schritt 2a Wärmeverbr. Kat. 1-4'!Q202&lt;&gt;""),VLOOKUP(B197,'Schritt 2a Wärmeverbr. Kat. 1-4'!$C$10:$Q$504,15,FALSE),"")</f>
        <v/>
      </c>
      <c r="I197" s="142" t="str">
        <f>IF(AND(B197&lt;&gt;"",'Schritt 2b Stromverbr. Kat. 1-4'!M202&lt;&gt;""),VLOOKUP(B197,'Schritt 2b Stromverbr. Kat. 1-4'!$B$10:$M$504,12,FALSE),"")</f>
        <v/>
      </c>
      <c r="J197" s="38" t="str">
        <f>IF(AND(B197&lt;&gt;"",'Schritt 2b Stromverbr. Kat. 1-4'!M202&lt;&gt;""),(1/SUM('Schritt 2b Stromverbr. Kat. 1-4'!$M$10:$M$504))*VLOOKUP(B197,'Schritt 2b Stromverbr. Kat. 1-4'!$B$10:$M$504,12,FALSE),"")</f>
        <v/>
      </c>
      <c r="K197" s="133" t="str">
        <f>IFERROR(IF(B197&lt;&gt;"",VLOOKUP(B197,'Schritt 2b Stromverbr. Kat. 1-4'!$B$10:$N$504,13,FALSE),""),"")</f>
        <v/>
      </c>
      <c r="L197" s="39" t="str">
        <f>IFERROR(IF(B197&lt;&gt;"",VLOOKUP(B197,'Schritt 2b Stromverbr. Kat. 1-4'!$B$10:$O$504,14,FALSE),""),"")</f>
        <v/>
      </c>
      <c r="M197" s="147"/>
      <c r="N197" s="61"/>
      <c r="O197" s="64"/>
      <c r="P197" s="113" t="str">
        <f t="shared" si="4"/>
        <v/>
      </c>
      <c r="Q197" s="151" t="str">
        <f t="shared" si="5"/>
        <v/>
      </c>
      <c r="R197" s="133" t="str">
        <f>IF(P197="","",((P197*1000)/IF(AND('Schritt 2a Wärmeverbr. Kat. 1-4'!D202&lt;&gt;"Bad - Freibad &lt; 1000 m2 Beckenfläche",'Schritt 2a Wärmeverbr. Kat. 1-4'!D202&lt;&gt;"Bad - Freibad 1000-2000 m2 Beckenfläche",'Schritt 2a Wärmeverbr. Kat. 1-4'!D202&lt;&gt;"Bad - Freibad &gt;2000 m2 Beckenfläche"),'Schritt 2a Wärmeverbr. Kat. 1-4'!F202,'Schritt 2a Wärmeverbr. Kat. 1-4'!G202)))</f>
        <v/>
      </c>
      <c r="S197" s="140" t="str">
        <f>IFERROR(IF(OR(R197="",'Schritt 2a Wärmeverbr. Kat. 1-4'!D202=""),"",R197/VLOOKUP('Schritt 2a Wärmeverbr. Kat. 1-4'!D202,Gebäudekat.!$C$6:$J$72,7,FALSE)-1),"k.A")</f>
        <v/>
      </c>
      <c r="T197" s="400" t="s">
        <v>138</v>
      </c>
      <c r="U197" t="str">
        <f>IFERROR(VLOOKUP(C197,Gebäudekat.!$C$6:$G$72,5,FALSE),"")</f>
        <v/>
      </c>
    </row>
    <row r="198" spans="1:21" x14ac:dyDescent="0.25">
      <c r="A198" s="23" t="str">
        <f>IF(B198="","",INDEX('Schritt 2a Wärmeverbr. Kat. 1-4'!$A203:$C$504,MATCH(B198,'Schritt 2a Wärmeverbr. Kat. 1-4'!$C203:$C$504,0),1))</f>
        <v/>
      </c>
      <c r="B198" s="40" t="str">
        <f>IF(AND('Schritt 2a Wärmeverbr. Kat. 1-4'!C203&lt;&gt;"",OR('Schritt 2a Wärmeverbr. Kat. 1-4'!R203=1,'Schritt 2a Wärmeverbr. Kat. 1-4'!R203=2,'Schritt 2a Wärmeverbr. Kat. 1-4'!R203&lt;&gt;4)),'Schritt 2a Wärmeverbr. Kat. 1-4'!C203,"")</f>
        <v/>
      </c>
      <c r="C198" s="24" t="str">
        <f>IF(B198="","",VLOOKUP(B198,'Schritt 2a Wärmeverbr. Kat. 1-4'!$C$10:$D$504,2,FALSE))</f>
        <v/>
      </c>
      <c r="D198" s="13" t="str">
        <f>IF(AND(B198&lt;&gt;"",'Schritt 2a Wärmeverbr. Kat. 1-4'!H203&lt;&gt;""),VLOOKUP('Schritt 4 - Priorisierung'!B198,'Schritt 2a Wärmeverbr. Kat. 1-4'!$C$10:$H$504,6,FALSE),"")</f>
        <v/>
      </c>
      <c r="E198" s="114" t="str">
        <f>IF(AND(B198&lt;&gt;"",'Schritt 2a Wärmeverbr. Kat. 1-4'!N203&lt;&gt;""),VLOOKUP('Schritt 4 - Priorisierung'!B198,'Schritt 2a Wärmeverbr. Kat. 1-4'!$C$10:$N$504,12,FALSE),"")</f>
        <v/>
      </c>
      <c r="F198" s="38" t="str">
        <f>IF(AND(B198&lt;&gt;"",'Schritt 2a Wärmeverbr. Kat. 1-4'!O203&lt;&gt;""),VLOOKUP(B198,'Schritt 2a Wärmeverbr. Kat. 1-4'!C203:O697,13,FALSE),"")</f>
        <v/>
      </c>
      <c r="G198" s="134" t="str">
        <f>IF(AND(B198&lt;&gt;"",'Schritt 2a Wärmeverbr. Kat. 1-4'!P203&lt;&gt;""),VLOOKUP(B198,'Schritt 2a Wärmeverbr. Kat. 1-4'!$C$10:$P$504,14,FALSE),"")</f>
        <v/>
      </c>
      <c r="H198" s="39" t="str">
        <f>IF(AND(B198&lt;&gt;"",'Schritt 2a Wärmeverbr. Kat. 1-4'!Q203&lt;&gt;""),VLOOKUP(B198,'Schritt 2a Wärmeverbr. Kat. 1-4'!$C$10:$Q$504,15,FALSE),"")</f>
        <v/>
      </c>
      <c r="I198" s="142" t="str">
        <f>IF(AND(B198&lt;&gt;"",'Schritt 2b Stromverbr. Kat. 1-4'!M203&lt;&gt;""),VLOOKUP(B198,'Schritt 2b Stromverbr. Kat. 1-4'!$B$10:$M$504,12,FALSE),"")</f>
        <v/>
      </c>
      <c r="J198" s="38" t="str">
        <f>IF(AND(B198&lt;&gt;"",'Schritt 2b Stromverbr. Kat. 1-4'!M203&lt;&gt;""),(1/SUM('Schritt 2b Stromverbr. Kat. 1-4'!$M$10:$M$504))*VLOOKUP(B198,'Schritt 2b Stromverbr. Kat. 1-4'!$B$10:$M$504,12,FALSE),"")</f>
        <v/>
      </c>
      <c r="K198" s="133" t="str">
        <f>IFERROR(IF(B198&lt;&gt;"",VLOOKUP(B198,'Schritt 2b Stromverbr. Kat. 1-4'!$B$10:$N$504,13,FALSE),""),"")</f>
        <v/>
      </c>
      <c r="L198" s="39" t="str">
        <f>IFERROR(IF(B198&lt;&gt;"",VLOOKUP(B198,'Schritt 2b Stromverbr. Kat. 1-4'!$B$10:$O$504,14,FALSE),""),"")</f>
        <v/>
      </c>
      <c r="M198" s="147"/>
      <c r="N198" s="61"/>
      <c r="O198" s="64"/>
      <c r="P198" s="113" t="str">
        <f t="shared" ref="P198:P261" si="6">IF(AND(N198&lt;&gt;"",O198&lt;&gt;""),IF(M198="","",M198/(O198-N198)*365),"")</f>
        <v/>
      </c>
      <c r="Q198" s="151" t="str">
        <f t="shared" ref="Q198:Q261" si="7">IFERROR(IF(P198="","",P198)/SUM($P$5:$P$501),"")</f>
        <v/>
      </c>
      <c r="R198" s="133" t="str">
        <f>IF(P198="","",((P198*1000)/IF(AND('Schritt 2a Wärmeverbr. Kat. 1-4'!D203&lt;&gt;"Bad - Freibad &lt; 1000 m2 Beckenfläche",'Schritt 2a Wärmeverbr. Kat. 1-4'!D203&lt;&gt;"Bad - Freibad 1000-2000 m2 Beckenfläche",'Schritt 2a Wärmeverbr. Kat. 1-4'!D203&lt;&gt;"Bad - Freibad &gt;2000 m2 Beckenfläche"),'Schritt 2a Wärmeverbr. Kat. 1-4'!F203,'Schritt 2a Wärmeverbr. Kat. 1-4'!G203)))</f>
        <v/>
      </c>
      <c r="S198" s="140" t="str">
        <f>IFERROR(IF(OR(R198="",'Schritt 2a Wärmeverbr. Kat. 1-4'!D203=""),"",R198/VLOOKUP('Schritt 2a Wärmeverbr. Kat. 1-4'!D203,Gebäudekat.!$C$6:$J$72,7,FALSE)-1),"k.A")</f>
        <v/>
      </c>
      <c r="T198" s="400" t="s">
        <v>138</v>
      </c>
      <c r="U198" t="str">
        <f>IFERROR(VLOOKUP(C198,Gebäudekat.!$C$6:$G$72,5,FALSE),"")</f>
        <v/>
      </c>
    </row>
    <row r="199" spans="1:21" x14ac:dyDescent="0.25">
      <c r="A199" s="23" t="str">
        <f>IF(B199="","",INDEX('Schritt 2a Wärmeverbr. Kat. 1-4'!$A204:$C$504,MATCH(B199,'Schritt 2a Wärmeverbr. Kat. 1-4'!$C204:$C$504,0),1))</f>
        <v/>
      </c>
      <c r="B199" s="40" t="str">
        <f>IF(AND('Schritt 2a Wärmeverbr. Kat. 1-4'!C204&lt;&gt;"",OR('Schritt 2a Wärmeverbr. Kat. 1-4'!R204=1,'Schritt 2a Wärmeverbr. Kat. 1-4'!R204=2,'Schritt 2a Wärmeverbr. Kat. 1-4'!R204&lt;&gt;4)),'Schritt 2a Wärmeverbr. Kat. 1-4'!C204,"")</f>
        <v/>
      </c>
      <c r="C199" s="24" t="str">
        <f>IF(B199="","",VLOOKUP(B199,'Schritt 2a Wärmeverbr. Kat. 1-4'!$C$10:$D$504,2,FALSE))</f>
        <v/>
      </c>
      <c r="D199" s="13" t="str">
        <f>IF(AND(B199&lt;&gt;"",'Schritt 2a Wärmeverbr. Kat. 1-4'!H204&lt;&gt;""),VLOOKUP('Schritt 4 - Priorisierung'!B199,'Schritt 2a Wärmeverbr. Kat. 1-4'!$C$10:$H$504,6,FALSE),"")</f>
        <v/>
      </c>
      <c r="E199" s="114" t="str">
        <f>IF(AND(B199&lt;&gt;"",'Schritt 2a Wärmeverbr. Kat. 1-4'!N204&lt;&gt;""),VLOOKUP('Schritt 4 - Priorisierung'!B199,'Schritt 2a Wärmeverbr. Kat. 1-4'!$C$10:$N$504,12,FALSE),"")</f>
        <v/>
      </c>
      <c r="F199" s="38" t="str">
        <f>IF(AND(B199&lt;&gt;"",'Schritt 2a Wärmeverbr. Kat. 1-4'!O204&lt;&gt;""),VLOOKUP(B199,'Schritt 2a Wärmeverbr. Kat. 1-4'!C204:O698,13,FALSE),"")</f>
        <v/>
      </c>
      <c r="G199" s="134" t="str">
        <f>IF(AND(B199&lt;&gt;"",'Schritt 2a Wärmeverbr. Kat. 1-4'!P204&lt;&gt;""),VLOOKUP(B199,'Schritt 2a Wärmeverbr. Kat. 1-4'!$C$10:$P$504,14,FALSE),"")</f>
        <v/>
      </c>
      <c r="H199" s="39" t="str">
        <f>IF(AND(B199&lt;&gt;"",'Schritt 2a Wärmeverbr. Kat. 1-4'!Q204&lt;&gt;""),VLOOKUP(B199,'Schritt 2a Wärmeverbr. Kat. 1-4'!$C$10:$Q$504,15,FALSE),"")</f>
        <v/>
      </c>
      <c r="I199" s="142" t="str">
        <f>IF(AND(B199&lt;&gt;"",'Schritt 2b Stromverbr. Kat. 1-4'!M204&lt;&gt;""),VLOOKUP(B199,'Schritt 2b Stromverbr. Kat. 1-4'!$B$10:$M$504,12,FALSE),"")</f>
        <v/>
      </c>
      <c r="J199" s="38" t="str">
        <f>IF(AND(B199&lt;&gt;"",'Schritt 2b Stromverbr. Kat. 1-4'!M204&lt;&gt;""),(1/SUM('Schritt 2b Stromverbr. Kat. 1-4'!$M$10:$M$504))*VLOOKUP(B199,'Schritt 2b Stromverbr. Kat. 1-4'!$B$10:$M$504,12,FALSE),"")</f>
        <v/>
      </c>
      <c r="K199" s="133" t="str">
        <f>IFERROR(IF(B199&lt;&gt;"",VLOOKUP(B199,'Schritt 2b Stromverbr. Kat. 1-4'!$B$10:$N$504,13,FALSE),""),"")</f>
        <v/>
      </c>
      <c r="L199" s="39" t="str">
        <f>IFERROR(IF(B199&lt;&gt;"",VLOOKUP(B199,'Schritt 2b Stromverbr. Kat. 1-4'!$B$10:$O$504,14,FALSE),""),"")</f>
        <v/>
      </c>
      <c r="M199" s="147"/>
      <c r="N199" s="61"/>
      <c r="O199" s="64"/>
      <c r="P199" s="113" t="str">
        <f t="shared" si="6"/>
        <v/>
      </c>
      <c r="Q199" s="151" t="str">
        <f t="shared" si="7"/>
        <v/>
      </c>
      <c r="R199" s="133" t="str">
        <f>IF(P199="","",((P199*1000)/IF(AND('Schritt 2a Wärmeverbr. Kat. 1-4'!D204&lt;&gt;"Bad - Freibad &lt; 1000 m2 Beckenfläche",'Schritt 2a Wärmeverbr. Kat. 1-4'!D204&lt;&gt;"Bad - Freibad 1000-2000 m2 Beckenfläche",'Schritt 2a Wärmeverbr. Kat. 1-4'!D204&lt;&gt;"Bad - Freibad &gt;2000 m2 Beckenfläche"),'Schritt 2a Wärmeverbr. Kat. 1-4'!F204,'Schritt 2a Wärmeverbr. Kat. 1-4'!G204)))</f>
        <v/>
      </c>
      <c r="S199" s="140" t="str">
        <f>IFERROR(IF(OR(R199="",'Schritt 2a Wärmeverbr. Kat. 1-4'!D204=""),"",R199/VLOOKUP('Schritt 2a Wärmeverbr. Kat. 1-4'!D204,Gebäudekat.!$C$6:$J$72,7,FALSE)-1),"k.A")</f>
        <v/>
      </c>
      <c r="T199" s="400" t="s">
        <v>138</v>
      </c>
      <c r="U199" t="str">
        <f>IFERROR(VLOOKUP(C199,Gebäudekat.!$C$6:$G$72,5,FALSE),"")</f>
        <v/>
      </c>
    </row>
    <row r="200" spans="1:21" x14ac:dyDescent="0.25">
      <c r="A200" s="23" t="str">
        <f>IF(B200="","",INDEX('Schritt 2a Wärmeverbr. Kat. 1-4'!$A205:$C$504,MATCH(B200,'Schritt 2a Wärmeverbr. Kat. 1-4'!$C205:$C$504,0),1))</f>
        <v/>
      </c>
      <c r="B200" s="40" t="str">
        <f>IF(AND('Schritt 2a Wärmeverbr. Kat. 1-4'!C205&lt;&gt;"",OR('Schritt 2a Wärmeverbr. Kat. 1-4'!R205=1,'Schritt 2a Wärmeverbr. Kat. 1-4'!R205=2,'Schritt 2a Wärmeverbr. Kat. 1-4'!R205&lt;&gt;4)),'Schritt 2a Wärmeverbr. Kat. 1-4'!C205,"")</f>
        <v/>
      </c>
      <c r="C200" s="24" t="str">
        <f>IF(B200="","",VLOOKUP(B200,'Schritt 2a Wärmeverbr. Kat. 1-4'!$C$10:$D$504,2,FALSE))</f>
        <v/>
      </c>
      <c r="D200" s="13" t="str">
        <f>IF(AND(B200&lt;&gt;"",'Schritt 2a Wärmeverbr. Kat. 1-4'!H205&lt;&gt;""),VLOOKUP('Schritt 4 - Priorisierung'!B200,'Schritt 2a Wärmeverbr. Kat. 1-4'!$C$10:$H$504,6,FALSE),"")</f>
        <v/>
      </c>
      <c r="E200" s="114" t="str">
        <f>IF(AND(B200&lt;&gt;"",'Schritt 2a Wärmeverbr. Kat. 1-4'!N205&lt;&gt;""),VLOOKUP('Schritt 4 - Priorisierung'!B200,'Schritt 2a Wärmeverbr. Kat. 1-4'!$C$10:$N$504,12,FALSE),"")</f>
        <v/>
      </c>
      <c r="F200" s="38" t="str">
        <f>IF(AND(B200&lt;&gt;"",'Schritt 2a Wärmeverbr. Kat. 1-4'!O205&lt;&gt;""),VLOOKUP(B200,'Schritt 2a Wärmeverbr. Kat. 1-4'!C205:O699,13,FALSE),"")</f>
        <v/>
      </c>
      <c r="G200" s="134" t="str">
        <f>IF(AND(B200&lt;&gt;"",'Schritt 2a Wärmeverbr. Kat. 1-4'!P205&lt;&gt;""),VLOOKUP(B200,'Schritt 2a Wärmeverbr. Kat. 1-4'!$C$10:$P$504,14,FALSE),"")</f>
        <v/>
      </c>
      <c r="H200" s="39" t="str">
        <f>IF(AND(B200&lt;&gt;"",'Schritt 2a Wärmeverbr. Kat. 1-4'!Q205&lt;&gt;""),VLOOKUP(B200,'Schritt 2a Wärmeverbr. Kat. 1-4'!$C$10:$Q$504,15,FALSE),"")</f>
        <v/>
      </c>
      <c r="I200" s="142" t="str">
        <f>IF(AND(B200&lt;&gt;"",'Schritt 2b Stromverbr. Kat. 1-4'!M205&lt;&gt;""),VLOOKUP(B200,'Schritt 2b Stromverbr. Kat. 1-4'!$B$10:$M$504,12,FALSE),"")</f>
        <v/>
      </c>
      <c r="J200" s="38" t="str">
        <f>IF(AND(B200&lt;&gt;"",'Schritt 2b Stromverbr. Kat. 1-4'!M205&lt;&gt;""),(1/SUM('Schritt 2b Stromverbr. Kat. 1-4'!$M$10:$M$504))*VLOOKUP(B200,'Schritt 2b Stromverbr. Kat. 1-4'!$B$10:$M$504,12,FALSE),"")</f>
        <v/>
      </c>
      <c r="K200" s="133" t="str">
        <f>IFERROR(IF(B200&lt;&gt;"",VLOOKUP(B200,'Schritt 2b Stromverbr. Kat. 1-4'!$B$10:$N$504,13,FALSE),""),"")</f>
        <v/>
      </c>
      <c r="L200" s="39" t="str">
        <f>IFERROR(IF(B200&lt;&gt;"",VLOOKUP(B200,'Schritt 2b Stromverbr. Kat. 1-4'!$B$10:$O$504,14,FALSE),""),"")</f>
        <v/>
      </c>
      <c r="M200" s="147"/>
      <c r="N200" s="61"/>
      <c r="O200" s="64"/>
      <c r="P200" s="113" t="str">
        <f t="shared" si="6"/>
        <v/>
      </c>
      <c r="Q200" s="151" t="str">
        <f t="shared" si="7"/>
        <v/>
      </c>
      <c r="R200" s="133" t="str">
        <f>IF(P200="","",((P200*1000)/IF(AND('Schritt 2a Wärmeverbr. Kat. 1-4'!D205&lt;&gt;"Bad - Freibad &lt; 1000 m2 Beckenfläche",'Schritt 2a Wärmeverbr. Kat. 1-4'!D205&lt;&gt;"Bad - Freibad 1000-2000 m2 Beckenfläche",'Schritt 2a Wärmeverbr. Kat. 1-4'!D205&lt;&gt;"Bad - Freibad &gt;2000 m2 Beckenfläche"),'Schritt 2a Wärmeverbr. Kat. 1-4'!F205,'Schritt 2a Wärmeverbr. Kat. 1-4'!G205)))</f>
        <v/>
      </c>
      <c r="S200" s="140" t="str">
        <f>IFERROR(IF(OR(R200="",'Schritt 2a Wärmeverbr. Kat. 1-4'!D205=""),"",R200/VLOOKUP('Schritt 2a Wärmeverbr. Kat. 1-4'!D205,Gebäudekat.!$C$6:$J$72,7,FALSE)-1),"k.A")</f>
        <v/>
      </c>
      <c r="T200" s="400" t="s">
        <v>138</v>
      </c>
      <c r="U200" t="str">
        <f>IFERROR(VLOOKUP(C200,Gebäudekat.!$C$6:$G$72,5,FALSE),"")</f>
        <v/>
      </c>
    </row>
    <row r="201" spans="1:21" x14ac:dyDescent="0.25">
      <c r="A201" s="23" t="str">
        <f>IF(B201="","",INDEX('Schritt 2a Wärmeverbr. Kat. 1-4'!$A206:$C$504,MATCH(B201,'Schritt 2a Wärmeverbr. Kat. 1-4'!$C206:$C$504,0),1))</f>
        <v/>
      </c>
      <c r="B201" s="40" t="str">
        <f>IF(AND('Schritt 2a Wärmeverbr. Kat. 1-4'!C206&lt;&gt;"",OR('Schritt 2a Wärmeverbr. Kat. 1-4'!R206=1,'Schritt 2a Wärmeverbr. Kat. 1-4'!R206=2,'Schritt 2a Wärmeverbr. Kat. 1-4'!R206&lt;&gt;4)),'Schritt 2a Wärmeverbr. Kat. 1-4'!C206,"")</f>
        <v/>
      </c>
      <c r="C201" s="24" t="str">
        <f>IF(B201="","",VLOOKUP(B201,'Schritt 2a Wärmeverbr. Kat. 1-4'!$C$10:$D$504,2,FALSE))</f>
        <v/>
      </c>
      <c r="D201" s="13" t="str">
        <f>IF(AND(B201&lt;&gt;"",'Schritt 2a Wärmeverbr. Kat. 1-4'!H206&lt;&gt;""),VLOOKUP('Schritt 4 - Priorisierung'!B201,'Schritt 2a Wärmeverbr. Kat. 1-4'!$C$10:$H$504,6,FALSE),"")</f>
        <v/>
      </c>
      <c r="E201" s="114" t="str">
        <f>IF(AND(B201&lt;&gt;"",'Schritt 2a Wärmeverbr. Kat. 1-4'!N206&lt;&gt;""),VLOOKUP('Schritt 4 - Priorisierung'!B201,'Schritt 2a Wärmeverbr. Kat. 1-4'!$C$10:$N$504,12,FALSE),"")</f>
        <v/>
      </c>
      <c r="F201" s="38" t="str">
        <f>IF(AND(B201&lt;&gt;"",'Schritt 2a Wärmeverbr. Kat. 1-4'!O206&lt;&gt;""),VLOOKUP(B201,'Schritt 2a Wärmeverbr. Kat. 1-4'!C206:O700,13,FALSE),"")</f>
        <v/>
      </c>
      <c r="G201" s="134" t="str">
        <f>IF(AND(B201&lt;&gt;"",'Schritt 2a Wärmeverbr. Kat. 1-4'!P206&lt;&gt;""),VLOOKUP(B201,'Schritt 2a Wärmeverbr. Kat. 1-4'!$C$10:$P$504,14,FALSE),"")</f>
        <v/>
      </c>
      <c r="H201" s="39" t="str">
        <f>IF(AND(B201&lt;&gt;"",'Schritt 2a Wärmeverbr. Kat. 1-4'!Q206&lt;&gt;""),VLOOKUP(B201,'Schritt 2a Wärmeverbr. Kat. 1-4'!$C$10:$Q$504,15,FALSE),"")</f>
        <v/>
      </c>
      <c r="I201" s="142" t="str">
        <f>IF(AND(B201&lt;&gt;"",'Schritt 2b Stromverbr. Kat. 1-4'!M206&lt;&gt;""),VLOOKUP(B201,'Schritt 2b Stromverbr. Kat. 1-4'!$B$10:$M$504,12,FALSE),"")</f>
        <v/>
      </c>
      <c r="J201" s="38" t="str">
        <f>IF(AND(B201&lt;&gt;"",'Schritt 2b Stromverbr. Kat. 1-4'!M206&lt;&gt;""),(1/SUM('Schritt 2b Stromverbr. Kat. 1-4'!$M$10:$M$504))*VLOOKUP(B201,'Schritt 2b Stromverbr. Kat. 1-4'!$B$10:$M$504,12,FALSE),"")</f>
        <v/>
      </c>
      <c r="K201" s="133" t="str">
        <f>IFERROR(IF(B201&lt;&gt;"",VLOOKUP(B201,'Schritt 2b Stromverbr. Kat. 1-4'!$B$10:$N$504,13,FALSE),""),"")</f>
        <v/>
      </c>
      <c r="L201" s="39" t="str">
        <f>IFERROR(IF(B201&lt;&gt;"",VLOOKUP(B201,'Schritt 2b Stromverbr. Kat. 1-4'!$B$10:$O$504,14,FALSE),""),"")</f>
        <v/>
      </c>
      <c r="M201" s="147"/>
      <c r="N201" s="61"/>
      <c r="O201" s="64"/>
      <c r="P201" s="113" t="str">
        <f t="shared" si="6"/>
        <v/>
      </c>
      <c r="Q201" s="151" t="str">
        <f t="shared" si="7"/>
        <v/>
      </c>
      <c r="R201" s="133" t="str">
        <f>IF(P201="","",((P201*1000)/IF(AND('Schritt 2a Wärmeverbr. Kat. 1-4'!D206&lt;&gt;"Bad - Freibad &lt; 1000 m2 Beckenfläche",'Schritt 2a Wärmeverbr. Kat. 1-4'!D206&lt;&gt;"Bad - Freibad 1000-2000 m2 Beckenfläche",'Schritt 2a Wärmeverbr. Kat. 1-4'!D206&lt;&gt;"Bad - Freibad &gt;2000 m2 Beckenfläche"),'Schritt 2a Wärmeverbr. Kat. 1-4'!F206,'Schritt 2a Wärmeverbr. Kat. 1-4'!G206)))</f>
        <v/>
      </c>
      <c r="S201" s="140" t="str">
        <f>IFERROR(IF(OR(R201="",'Schritt 2a Wärmeverbr. Kat. 1-4'!D206=""),"",R201/VLOOKUP('Schritt 2a Wärmeverbr. Kat. 1-4'!D206,Gebäudekat.!$C$6:$J$72,7,FALSE)-1),"k.A")</f>
        <v/>
      </c>
      <c r="T201" s="400" t="s">
        <v>138</v>
      </c>
      <c r="U201" t="str">
        <f>IFERROR(VLOOKUP(C201,Gebäudekat.!$C$6:$G$72,5,FALSE),"")</f>
        <v/>
      </c>
    </row>
    <row r="202" spans="1:21" x14ac:dyDescent="0.25">
      <c r="A202" s="23" t="str">
        <f>IF(B202="","",INDEX('Schritt 2a Wärmeverbr. Kat. 1-4'!$A207:$C$504,MATCH(B202,'Schritt 2a Wärmeverbr. Kat. 1-4'!$C207:$C$504,0),1))</f>
        <v/>
      </c>
      <c r="B202" s="40" t="str">
        <f>IF(AND('Schritt 2a Wärmeverbr. Kat. 1-4'!C207&lt;&gt;"",OR('Schritt 2a Wärmeverbr. Kat. 1-4'!R207=1,'Schritt 2a Wärmeverbr. Kat. 1-4'!R207=2,'Schritt 2a Wärmeverbr. Kat. 1-4'!R207&lt;&gt;4)),'Schritt 2a Wärmeverbr. Kat. 1-4'!C207,"")</f>
        <v/>
      </c>
      <c r="C202" s="24" t="str">
        <f>IF(B202="","",VLOOKUP(B202,'Schritt 2a Wärmeverbr. Kat. 1-4'!$C$10:$D$504,2,FALSE))</f>
        <v/>
      </c>
      <c r="D202" s="13" t="str">
        <f>IF(AND(B202&lt;&gt;"",'Schritt 2a Wärmeverbr. Kat. 1-4'!H207&lt;&gt;""),VLOOKUP('Schritt 4 - Priorisierung'!B202,'Schritt 2a Wärmeverbr. Kat. 1-4'!$C$10:$H$504,6,FALSE),"")</f>
        <v/>
      </c>
      <c r="E202" s="114" t="str">
        <f>IF(AND(B202&lt;&gt;"",'Schritt 2a Wärmeverbr. Kat. 1-4'!N207&lt;&gt;""),VLOOKUP('Schritt 4 - Priorisierung'!B202,'Schritt 2a Wärmeverbr. Kat. 1-4'!$C$10:$N$504,12,FALSE),"")</f>
        <v/>
      </c>
      <c r="F202" s="38" t="str">
        <f>IF(AND(B202&lt;&gt;"",'Schritt 2a Wärmeverbr. Kat. 1-4'!O207&lt;&gt;""),VLOOKUP(B202,'Schritt 2a Wärmeverbr. Kat. 1-4'!C207:O701,13,FALSE),"")</f>
        <v/>
      </c>
      <c r="G202" s="134" t="str">
        <f>IF(AND(B202&lt;&gt;"",'Schritt 2a Wärmeverbr. Kat. 1-4'!P207&lt;&gt;""),VLOOKUP(B202,'Schritt 2a Wärmeverbr. Kat. 1-4'!$C$10:$P$504,14,FALSE),"")</f>
        <v/>
      </c>
      <c r="H202" s="39" t="str">
        <f>IF(AND(B202&lt;&gt;"",'Schritt 2a Wärmeverbr. Kat. 1-4'!Q207&lt;&gt;""),VLOOKUP(B202,'Schritt 2a Wärmeverbr. Kat. 1-4'!$C$10:$Q$504,15,FALSE),"")</f>
        <v/>
      </c>
      <c r="I202" s="142" t="str">
        <f>IF(AND(B202&lt;&gt;"",'Schritt 2b Stromverbr. Kat. 1-4'!M207&lt;&gt;""),VLOOKUP(B202,'Schritt 2b Stromverbr. Kat. 1-4'!$B$10:$M$504,12,FALSE),"")</f>
        <v/>
      </c>
      <c r="J202" s="38" t="str">
        <f>IF(AND(B202&lt;&gt;"",'Schritt 2b Stromverbr. Kat. 1-4'!M207&lt;&gt;""),(1/SUM('Schritt 2b Stromverbr. Kat. 1-4'!$M$10:$M$504))*VLOOKUP(B202,'Schritt 2b Stromverbr. Kat. 1-4'!$B$10:$M$504,12,FALSE),"")</f>
        <v/>
      </c>
      <c r="K202" s="133" t="str">
        <f>IFERROR(IF(B202&lt;&gt;"",VLOOKUP(B202,'Schritt 2b Stromverbr. Kat. 1-4'!$B$10:$N$504,13,FALSE),""),"")</f>
        <v/>
      </c>
      <c r="L202" s="39" t="str">
        <f>IFERROR(IF(B202&lt;&gt;"",VLOOKUP(B202,'Schritt 2b Stromverbr. Kat. 1-4'!$B$10:$O$504,14,FALSE),""),"")</f>
        <v/>
      </c>
      <c r="M202" s="147"/>
      <c r="N202" s="61"/>
      <c r="O202" s="64"/>
      <c r="P202" s="113" t="str">
        <f t="shared" si="6"/>
        <v/>
      </c>
      <c r="Q202" s="151" t="str">
        <f t="shared" si="7"/>
        <v/>
      </c>
      <c r="R202" s="133" t="str">
        <f>IF(P202="","",((P202*1000)/IF(AND('Schritt 2a Wärmeverbr. Kat. 1-4'!D207&lt;&gt;"Bad - Freibad &lt; 1000 m2 Beckenfläche",'Schritt 2a Wärmeverbr. Kat. 1-4'!D207&lt;&gt;"Bad - Freibad 1000-2000 m2 Beckenfläche",'Schritt 2a Wärmeverbr. Kat. 1-4'!D207&lt;&gt;"Bad - Freibad &gt;2000 m2 Beckenfläche"),'Schritt 2a Wärmeverbr. Kat. 1-4'!F207,'Schritt 2a Wärmeverbr. Kat. 1-4'!G207)))</f>
        <v/>
      </c>
      <c r="S202" s="140" t="str">
        <f>IFERROR(IF(OR(R202="",'Schritt 2a Wärmeverbr. Kat. 1-4'!D207=""),"",R202/VLOOKUP('Schritt 2a Wärmeverbr. Kat. 1-4'!D207,Gebäudekat.!$C$6:$J$72,7,FALSE)-1),"k.A")</f>
        <v/>
      </c>
      <c r="T202" s="400" t="s">
        <v>138</v>
      </c>
      <c r="U202" t="str">
        <f>IFERROR(VLOOKUP(C202,Gebäudekat.!$C$6:$G$72,5,FALSE),"")</f>
        <v/>
      </c>
    </row>
    <row r="203" spans="1:21" x14ac:dyDescent="0.25">
      <c r="A203" s="23" t="str">
        <f>IF(B203="","",INDEX('Schritt 2a Wärmeverbr. Kat. 1-4'!$A208:$C$504,MATCH(B203,'Schritt 2a Wärmeverbr. Kat. 1-4'!$C208:$C$504,0),1))</f>
        <v/>
      </c>
      <c r="B203" s="40" t="str">
        <f>IF(AND('Schritt 2a Wärmeverbr. Kat. 1-4'!C208&lt;&gt;"",OR('Schritt 2a Wärmeverbr. Kat. 1-4'!R208=1,'Schritt 2a Wärmeverbr. Kat. 1-4'!R208=2,'Schritt 2a Wärmeverbr. Kat. 1-4'!R208&lt;&gt;4)),'Schritt 2a Wärmeverbr. Kat. 1-4'!C208,"")</f>
        <v/>
      </c>
      <c r="C203" s="24" t="str">
        <f>IF(B203="","",VLOOKUP(B203,'Schritt 2a Wärmeverbr. Kat. 1-4'!$C$10:$D$504,2,FALSE))</f>
        <v/>
      </c>
      <c r="D203" s="13" t="str">
        <f>IF(AND(B203&lt;&gt;"",'Schritt 2a Wärmeverbr. Kat. 1-4'!H208&lt;&gt;""),VLOOKUP('Schritt 4 - Priorisierung'!B203,'Schritt 2a Wärmeverbr. Kat. 1-4'!$C$10:$H$504,6,FALSE),"")</f>
        <v/>
      </c>
      <c r="E203" s="114" t="str">
        <f>IF(AND(B203&lt;&gt;"",'Schritt 2a Wärmeverbr. Kat. 1-4'!N208&lt;&gt;""),VLOOKUP('Schritt 4 - Priorisierung'!B203,'Schritt 2a Wärmeverbr. Kat. 1-4'!$C$10:$N$504,12,FALSE),"")</f>
        <v/>
      </c>
      <c r="F203" s="38" t="str">
        <f>IF(AND(B203&lt;&gt;"",'Schritt 2a Wärmeverbr. Kat. 1-4'!O208&lt;&gt;""),VLOOKUP(B203,'Schritt 2a Wärmeverbr. Kat. 1-4'!C208:O702,13,FALSE),"")</f>
        <v/>
      </c>
      <c r="G203" s="134" t="str">
        <f>IF(AND(B203&lt;&gt;"",'Schritt 2a Wärmeverbr. Kat. 1-4'!P208&lt;&gt;""),VLOOKUP(B203,'Schritt 2a Wärmeverbr. Kat. 1-4'!$C$10:$P$504,14,FALSE),"")</f>
        <v/>
      </c>
      <c r="H203" s="39" t="str">
        <f>IF(AND(B203&lt;&gt;"",'Schritt 2a Wärmeverbr. Kat. 1-4'!Q208&lt;&gt;""),VLOOKUP(B203,'Schritt 2a Wärmeverbr. Kat. 1-4'!$C$10:$Q$504,15,FALSE),"")</f>
        <v/>
      </c>
      <c r="I203" s="142" t="str">
        <f>IF(AND(B203&lt;&gt;"",'Schritt 2b Stromverbr. Kat. 1-4'!M208&lt;&gt;""),VLOOKUP(B203,'Schritt 2b Stromverbr. Kat. 1-4'!$B$10:$M$504,12,FALSE),"")</f>
        <v/>
      </c>
      <c r="J203" s="38" t="str">
        <f>IF(AND(B203&lt;&gt;"",'Schritt 2b Stromverbr. Kat. 1-4'!M208&lt;&gt;""),(1/SUM('Schritt 2b Stromverbr. Kat. 1-4'!$M$10:$M$504))*VLOOKUP(B203,'Schritt 2b Stromverbr. Kat. 1-4'!$B$10:$M$504,12,FALSE),"")</f>
        <v/>
      </c>
      <c r="K203" s="133" t="str">
        <f>IFERROR(IF(B203&lt;&gt;"",VLOOKUP(B203,'Schritt 2b Stromverbr. Kat. 1-4'!$B$10:$N$504,13,FALSE),""),"")</f>
        <v/>
      </c>
      <c r="L203" s="39" t="str">
        <f>IFERROR(IF(B203&lt;&gt;"",VLOOKUP(B203,'Schritt 2b Stromverbr. Kat. 1-4'!$B$10:$O$504,14,FALSE),""),"")</f>
        <v/>
      </c>
      <c r="M203" s="147"/>
      <c r="N203" s="61"/>
      <c r="O203" s="64"/>
      <c r="P203" s="113" t="str">
        <f t="shared" si="6"/>
        <v/>
      </c>
      <c r="Q203" s="151" t="str">
        <f t="shared" si="7"/>
        <v/>
      </c>
      <c r="R203" s="133" t="str">
        <f>IF(P203="","",((P203*1000)/IF(AND('Schritt 2a Wärmeverbr. Kat. 1-4'!D208&lt;&gt;"Bad - Freibad &lt; 1000 m2 Beckenfläche",'Schritt 2a Wärmeverbr. Kat. 1-4'!D208&lt;&gt;"Bad - Freibad 1000-2000 m2 Beckenfläche",'Schritt 2a Wärmeverbr. Kat. 1-4'!D208&lt;&gt;"Bad - Freibad &gt;2000 m2 Beckenfläche"),'Schritt 2a Wärmeverbr. Kat. 1-4'!F208,'Schritt 2a Wärmeverbr. Kat. 1-4'!G208)))</f>
        <v/>
      </c>
      <c r="S203" s="140" t="str">
        <f>IFERROR(IF(OR(R203="",'Schritt 2a Wärmeverbr. Kat. 1-4'!D208=""),"",R203/VLOOKUP('Schritt 2a Wärmeverbr. Kat. 1-4'!D208,Gebäudekat.!$C$6:$J$72,7,FALSE)-1),"k.A")</f>
        <v/>
      </c>
      <c r="T203" s="400" t="s">
        <v>138</v>
      </c>
      <c r="U203" t="str">
        <f>IFERROR(VLOOKUP(C203,Gebäudekat.!$C$6:$G$72,5,FALSE),"")</f>
        <v/>
      </c>
    </row>
    <row r="204" spans="1:21" x14ac:dyDescent="0.25">
      <c r="A204" s="23" t="str">
        <f>IF(B204="","",INDEX('Schritt 2a Wärmeverbr. Kat. 1-4'!$A209:$C$504,MATCH(B204,'Schritt 2a Wärmeverbr. Kat. 1-4'!$C209:$C$504,0),1))</f>
        <v/>
      </c>
      <c r="B204" s="40" t="str">
        <f>IF(AND('Schritt 2a Wärmeverbr. Kat. 1-4'!C209&lt;&gt;"",OR('Schritt 2a Wärmeverbr. Kat. 1-4'!R209=1,'Schritt 2a Wärmeverbr. Kat. 1-4'!R209=2,'Schritt 2a Wärmeverbr. Kat. 1-4'!R209&lt;&gt;4)),'Schritt 2a Wärmeverbr. Kat. 1-4'!C209,"")</f>
        <v/>
      </c>
      <c r="C204" s="24" t="str">
        <f>IF(B204="","",VLOOKUP(B204,'Schritt 2a Wärmeverbr. Kat. 1-4'!$C$10:$D$504,2,FALSE))</f>
        <v/>
      </c>
      <c r="D204" s="13" t="str">
        <f>IF(AND(B204&lt;&gt;"",'Schritt 2a Wärmeverbr. Kat. 1-4'!H209&lt;&gt;""),VLOOKUP('Schritt 4 - Priorisierung'!B204,'Schritt 2a Wärmeverbr. Kat. 1-4'!$C$10:$H$504,6,FALSE),"")</f>
        <v/>
      </c>
      <c r="E204" s="114" t="str">
        <f>IF(AND(B204&lt;&gt;"",'Schritt 2a Wärmeverbr. Kat. 1-4'!N209&lt;&gt;""),VLOOKUP('Schritt 4 - Priorisierung'!B204,'Schritt 2a Wärmeverbr. Kat. 1-4'!$C$10:$N$504,12,FALSE),"")</f>
        <v/>
      </c>
      <c r="F204" s="38" t="str">
        <f>IF(AND(B204&lt;&gt;"",'Schritt 2a Wärmeverbr. Kat. 1-4'!O209&lt;&gt;""),VLOOKUP(B204,'Schritt 2a Wärmeverbr. Kat. 1-4'!C209:O703,13,FALSE),"")</f>
        <v/>
      </c>
      <c r="G204" s="134" t="str">
        <f>IF(AND(B204&lt;&gt;"",'Schritt 2a Wärmeverbr. Kat. 1-4'!P209&lt;&gt;""),VLOOKUP(B204,'Schritt 2a Wärmeverbr. Kat. 1-4'!$C$10:$P$504,14,FALSE),"")</f>
        <v/>
      </c>
      <c r="H204" s="39" t="str">
        <f>IF(AND(B204&lt;&gt;"",'Schritt 2a Wärmeverbr. Kat. 1-4'!Q209&lt;&gt;""),VLOOKUP(B204,'Schritt 2a Wärmeverbr. Kat. 1-4'!$C$10:$Q$504,15,FALSE),"")</f>
        <v/>
      </c>
      <c r="I204" s="142" t="str">
        <f>IF(AND(B204&lt;&gt;"",'Schritt 2b Stromverbr. Kat. 1-4'!M209&lt;&gt;""),VLOOKUP(B204,'Schritt 2b Stromverbr. Kat. 1-4'!$B$10:$M$504,12,FALSE),"")</f>
        <v/>
      </c>
      <c r="J204" s="38" t="str">
        <f>IF(AND(B204&lt;&gt;"",'Schritt 2b Stromverbr. Kat. 1-4'!M209&lt;&gt;""),(1/SUM('Schritt 2b Stromverbr. Kat. 1-4'!$M$10:$M$504))*VLOOKUP(B204,'Schritt 2b Stromverbr. Kat. 1-4'!$B$10:$M$504,12,FALSE),"")</f>
        <v/>
      </c>
      <c r="K204" s="133" t="str">
        <f>IFERROR(IF(B204&lt;&gt;"",VLOOKUP(B204,'Schritt 2b Stromverbr. Kat. 1-4'!$B$10:$N$504,13,FALSE),""),"")</f>
        <v/>
      </c>
      <c r="L204" s="39" t="str">
        <f>IFERROR(IF(B204&lt;&gt;"",VLOOKUP(B204,'Schritt 2b Stromverbr. Kat. 1-4'!$B$10:$O$504,14,FALSE),""),"")</f>
        <v/>
      </c>
      <c r="M204" s="147"/>
      <c r="N204" s="61"/>
      <c r="O204" s="64"/>
      <c r="P204" s="113" t="str">
        <f t="shared" si="6"/>
        <v/>
      </c>
      <c r="Q204" s="151" t="str">
        <f t="shared" si="7"/>
        <v/>
      </c>
      <c r="R204" s="133" t="str">
        <f>IF(P204="","",((P204*1000)/IF(AND('Schritt 2a Wärmeverbr. Kat. 1-4'!D209&lt;&gt;"Bad - Freibad &lt; 1000 m2 Beckenfläche",'Schritt 2a Wärmeverbr. Kat. 1-4'!D209&lt;&gt;"Bad - Freibad 1000-2000 m2 Beckenfläche",'Schritt 2a Wärmeverbr. Kat. 1-4'!D209&lt;&gt;"Bad - Freibad &gt;2000 m2 Beckenfläche"),'Schritt 2a Wärmeverbr. Kat. 1-4'!F209,'Schritt 2a Wärmeverbr. Kat. 1-4'!G209)))</f>
        <v/>
      </c>
      <c r="S204" s="140" t="str">
        <f>IFERROR(IF(OR(R204="",'Schritt 2a Wärmeverbr. Kat. 1-4'!D209=""),"",R204/VLOOKUP('Schritt 2a Wärmeverbr. Kat. 1-4'!D209,Gebäudekat.!$C$6:$J$72,7,FALSE)-1),"k.A")</f>
        <v/>
      </c>
      <c r="T204" s="400" t="s">
        <v>138</v>
      </c>
      <c r="U204" t="str">
        <f>IFERROR(VLOOKUP(C204,Gebäudekat.!$C$6:$G$72,5,FALSE),"")</f>
        <v/>
      </c>
    </row>
    <row r="205" spans="1:21" x14ac:dyDescent="0.25">
      <c r="A205" s="23" t="str">
        <f>IF(B205="","",INDEX('Schritt 2a Wärmeverbr. Kat. 1-4'!$A210:$C$504,MATCH(B205,'Schritt 2a Wärmeverbr. Kat. 1-4'!$C210:$C$504,0),1))</f>
        <v/>
      </c>
      <c r="B205" s="40" t="str">
        <f>IF(AND('Schritt 2a Wärmeverbr. Kat. 1-4'!C210&lt;&gt;"",OR('Schritt 2a Wärmeverbr. Kat. 1-4'!R210=1,'Schritt 2a Wärmeverbr. Kat. 1-4'!R210=2,'Schritt 2a Wärmeverbr. Kat. 1-4'!R210&lt;&gt;4)),'Schritt 2a Wärmeverbr. Kat. 1-4'!C210,"")</f>
        <v/>
      </c>
      <c r="C205" s="24" t="str">
        <f>IF(B205="","",VLOOKUP(B205,'Schritt 2a Wärmeverbr. Kat. 1-4'!$C$10:$D$504,2,FALSE))</f>
        <v/>
      </c>
      <c r="D205" s="13" t="str">
        <f>IF(AND(B205&lt;&gt;"",'Schritt 2a Wärmeverbr. Kat. 1-4'!H210&lt;&gt;""),VLOOKUP('Schritt 4 - Priorisierung'!B205,'Schritt 2a Wärmeverbr. Kat. 1-4'!$C$10:$H$504,6,FALSE),"")</f>
        <v/>
      </c>
      <c r="E205" s="114" t="str">
        <f>IF(AND(B205&lt;&gt;"",'Schritt 2a Wärmeverbr. Kat. 1-4'!N210&lt;&gt;""),VLOOKUP('Schritt 4 - Priorisierung'!B205,'Schritt 2a Wärmeverbr. Kat. 1-4'!$C$10:$N$504,12,FALSE),"")</f>
        <v/>
      </c>
      <c r="F205" s="38" t="str">
        <f>IF(AND(B205&lt;&gt;"",'Schritt 2a Wärmeverbr. Kat. 1-4'!O210&lt;&gt;""),VLOOKUP(B205,'Schritt 2a Wärmeverbr. Kat. 1-4'!C210:O704,13,FALSE),"")</f>
        <v/>
      </c>
      <c r="G205" s="134" t="str">
        <f>IF(AND(B205&lt;&gt;"",'Schritt 2a Wärmeverbr. Kat. 1-4'!P210&lt;&gt;""),VLOOKUP(B205,'Schritt 2a Wärmeverbr. Kat. 1-4'!$C$10:$P$504,14,FALSE),"")</f>
        <v/>
      </c>
      <c r="H205" s="39" t="str">
        <f>IF(AND(B205&lt;&gt;"",'Schritt 2a Wärmeverbr. Kat. 1-4'!Q210&lt;&gt;""),VLOOKUP(B205,'Schritt 2a Wärmeverbr. Kat. 1-4'!$C$10:$Q$504,15,FALSE),"")</f>
        <v/>
      </c>
      <c r="I205" s="142" t="str">
        <f>IF(AND(B205&lt;&gt;"",'Schritt 2b Stromverbr. Kat. 1-4'!M210&lt;&gt;""),VLOOKUP(B205,'Schritt 2b Stromverbr. Kat. 1-4'!$B$10:$M$504,12,FALSE),"")</f>
        <v/>
      </c>
      <c r="J205" s="38" t="str">
        <f>IF(AND(B205&lt;&gt;"",'Schritt 2b Stromverbr. Kat. 1-4'!M210&lt;&gt;""),(1/SUM('Schritt 2b Stromverbr. Kat. 1-4'!$M$10:$M$504))*VLOOKUP(B205,'Schritt 2b Stromverbr. Kat. 1-4'!$B$10:$M$504,12,FALSE),"")</f>
        <v/>
      </c>
      <c r="K205" s="133" t="str">
        <f>IFERROR(IF(B205&lt;&gt;"",VLOOKUP(B205,'Schritt 2b Stromverbr. Kat. 1-4'!$B$10:$N$504,13,FALSE),""),"")</f>
        <v/>
      </c>
      <c r="L205" s="39" t="str">
        <f>IFERROR(IF(B205&lt;&gt;"",VLOOKUP(B205,'Schritt 2b Stromverbr. Kat. 1-4'!$B$10:$O$504,14,FALSE),""),"")</f>
        <v/>
      </c>
      <c r="M205" s="147"/>
      <c r="N205" s="61"/>
      <c r="O205" s="64"/>
      <c r="P205" s="113" t="str">
        <f t="shared" si="6"/>
        <v/>
      </c>
      <c r="Q205" s="151" t="str">
        <f t="shared" si="7"/>
        <v/>
      </c>
      <c r="R205" s="133" t="str">
        <f>IF(P205="","",((P205*1000)/IF(AND('Schritt 2a Wärmeverbr. Kat. 1-4'!D210&lt;&gt;"Bad - Freibad &lt; 1000 m2 Beckenfläche",'Schritt 2a Wärmeverbr. Kat. 1-4'!D210&lt;&gt;"Bad - Freibad 1000-2000 m2 Beckenfläche",'Schritt 2a Wärmeverbr. Kat. 1-4'!D210&lt;&gt;"Bad - Freibad &gt;2000 m2 Beckenfläche"),'Schritt 2a Wärmeverbr. Kat. 1-4'!F210,'Schritt 2a Wärmeverbr. Kat. 1-4'!G210)))</f>
        <v/>
      </c>
      <c r="S205" s="140" t="str">
        <f>IFERROR(IF(OR(R205="",'Schritt 2a Wärmeverbr. Kat. 1-4'!D210=""),"",R205/VLOOKUP('Schritt 2a Wärmeverbr. Kat. 1-4'!D210,Gebäudekat.!$C$6:$J$72,7,FALSE)-1),"k.A")</f>
        <v/>
      </c>
      <c r="T205" s="400" t="s">
        <v>138</v>
      </c>
      <c r="U205" t="str">
        <f>IFERROR(VLOOKUP(C205,Gebäudekat.!$C$6:$G$72,5,FALSE),"")</f>
        <v/>
      </c>
    </row>
    <row r="206" spans="1:21" x14ac:dyDescent="0.25">
      <c r="A206" s="23" t="str">
        <f>IF(B206="","",INDEX('Schritt 2a Wärmeverbr. Kat. 1-4'!$A211:$C$504,MATCH(B206,'Schritt 2a Wärmeverbr. Kat. 1-4'!$C211:$C$504,0),1))</f>
        <v/>
      </c>
      <c r="B206" s="40" t="str">
        <f>IF(AND('Schritt 2a Wärmeverbr. Kat. 1-4'!C211&lt;&gt;"",OR('Schritt 2a Wärmeverbr. Kat. 1-4'!R211=1,'Schritt 2a Wärmeverbr. Kat. 1-4'!R211=2,'Schritt 2a Wärmeverbr. Kat. 1-4'!R211&lt;&gt;4)),'Schritt 2a Wärmeverbr. Kat. 1-4'!C211,"")</f>
        <v/>
      </c>
      <c r="C206" s="24" t="str">
        <f>IF(B206="","",VLOOKUP(B206,'Schritt 2a Wärmeverbr. Kat. 1-4'!$C$10:$D$504,2,FALSE))</f>
        <v/>
      </c>
      <c r="D206" s="13" t="str">
        <f>IF(AND(B206&lt;&gt;"",'Schritt 2a Wärmeverbr. Kat. 1-4'!H211&lt;&gt;""),VLOOKUP('Schritt 4 - Priorisierung'!B206,'Schritt 2a Wärmeverbr. Kat. 1-4'!$C$10:$H$504,6,FALSE),"")</f>
        <v/>
      </c>
      <c r="E206" s="114" t="str">
        <f>IF(AND(B206&lt;&gt;"",'Schritt 2a Wärmeverbr. Kat. 1-4'!N211&lt;&gt;""),VLOOKUP('Schritt 4 - Priorisierung'!B206,'Schritt 2a Wärmeverbr. Kat. 1-4'!$C$10:$N$504,12,FALSE),"")</f>
        <v/>
      </c>
      <c r="F206" s="38" t="str">
        <f>IF(AND(B206&lt;&gt;"",'Schritt 2a Wärmeverbr. Kat. 1-4'!O211&lt;&gt;""),VLOOKUP(B206,'Schritt 2a Wärmeverbr. Kat. 1-4'!C211:O705,13,FALSE),"")</f>
        <v/>
      </c>
      <c r="G206" s="134" t="str">
        <f>IF(AND(B206&lt;&gt;"",'Schritt 2a Wärmeverbr. Kat. 1-4'!P211&lt;&gt;""),VLOOKUP(B206,'Schritt 2a Wärmeverbr. Kat. 1-4'!$C$10:$P$504,14,FALSE),"")</f>
        <v/>
      </c>
      <c r="H206" s="39" t="str">
        <f>IF(AND(B206&lt;&gt;"",'Schritt 2a Wärmeverbr. Kat. 1-4'!Q211&lt;&gt;""),VLOOKUP(B206,'Schritt 2a Wärmeverbr. Kat. 1-4'!$C$10:$Q$504,15,FALSE),"")</f>
        <v/>
      </c>
      <c r="I206" s="142" t="str">
        <f>IF(AND(B206&lt;&gt;"",'Schritt 2b Stromverbr. Kat. 1-4'!M211&lt;&gt;""),VLOOKUP(B206,'Schritt 2b Stromverbr. Kat. 1-4'!$B$10:$M$504,12,FALSE),"")</f>
        <v/>
      </c>
      <c r="J206" s="38" t="str">
        <f>IF(AND(B206&lt;&gt;"",'Schritt 2b Stromverbr. Kat. 1-4'!M211&lt;&gt;""),(1/SUM('Schritt 2b Stromverbr. Kat. 1-4'!$M$10:$M$504))*VLOOKUP(B206,'Schritt 2b Stromverbr. Kat. 1-4'!$B$10:$M$504,12,FALSE),"")</f>
        <v/>
      </c>
      <c r="K206" s="133" t="str">
        <f>IFERROR(IF(B206&lt;&gt;"",VLOOKUP(B206,'Schritt 2b Stromverbr. Kat. 1-4'!$B$10:$N$504,13,FALSE),""),"")</f>
        <v/>
      </c>
      <c r="L206" s="39" t="str">
        <f>IFERROR(IF(B206&lt;&gt;"",VLOOKUP(B206,'Schritt 2b Stromverbr. Kat. 1-4'!$B$10:$O$504,14,FALSE),""),"")</f>
        <v/>
      </c>
      <c r="M206" s="147"/>
      <c r="N206" s="61"/>
      <c r="O206" s="64"/>
      <c r="P206" s="113" t="str">
        <f t="shared" si="6"/>
        <v/>
      </c>
      <c r="Q206" s="151" t="str">
        <f t="shared" si="7"/>
        <v/>
      </c>
      <c r="R206" s="133" t="str">
        <f>IF(P206="","",((P206*1000)/IF(AND('Schritt 2a Wärmeverbr. Kat. 1-4'!D211&lt;&gt;"Bad - Freibad &lt; 1000 m2 Beckenfläche",'Schritt 2a Wärmeverbr. Kat. 1-4'!D211&lt;&gt;"Bad - Freibad 1000-2000 m2 Beckenfläche",'Schritt 2a Wärmeverbr. Kat. 1-4'!D211&lt;&gt;"Bad - Freibad &gt;2000 m2 Beckenfläche"),'Schritt 2a Wärmeverbr. Kat. 1-4'!F211,'Schritt 2a Wärmeverbr. Kat. 1-4'!G211)))</f>
        <v/>
      </c>
      <c r="S206" s="140" t="str">
        <f>IFERROR(IF(OR(R206="",'Schritt 2a Wärmeverbr. Kat. 1-4'!D211=""),"",R206/VLOOKUP('Schritt 2a Wärmeverbr. Kat. 1-4'!D211,Gebäudekat.!$C$6:$J$72,7,FALSE)-1),"k.A")</f>
        <v/>
      </c>
      <c r="T206" s="400" t="s">
        <v>138</v>
      </c>
      <c r="U206" t="str">
        <f>IFERROR(VLOOKUP(C206,Gebäudekat.!$C$6:$G$72,5,FALSE),"")</f>
        <v/>
      </c>
    </row>
    <row r="207" spans="1:21" x14ac:dyDescent="0.25">
      <c r="A207" s="23" t="str">
        <f>IF(B207="","",INDEX('Schritt 2a Wärmeverbr. Kat. 1-4'!$A212:$C$504,MATCH(B207,'Schritt 2a Wärmeverbr. Kat. 1-4'!$C212:$C$504,0),1))</f>
        <v/>
      </c>
      <c r="B207" s="40" t="str">
        <f>IF(AND('Schritt 2a Wärmeverbr. Kat. 1-4'!C212&lt;&gt;"",OR('Schritt 2a Wärmeverbr. Kat. 1-4'!R212=1,'Schritt 2a Wärmeverbr. Kat. 1-4'!R212=2,'Schritt 2a Wärmeverbr. Kat. 1-4'!R212&lt;&gt;4)),'Schritt 2a Wärmeverbr. Kat. 1-4'!C212,"")</f>
        <v/>
      </c>
      <c r="C207" s="24" t="str">
        <f>IF(B207="","",VLOOKUP(B207,'Schritt 2a Wärmeverbr. Kat. 1-4'!$C$10:$D$504,2,FALSE))</f>
        <v/>
      </c>
      <c r="D207" s="13" t="str">
        <f>IF(AND(B207&lt;&gt;"",'Schritt 2a Wärmeverbr. Kat. 1-4'!H212&lt;&gt;""),VLOOKUP('Schritt 4 - Priorisierung'!B207,'Schritt 2a Wärmeverbr. Kat. 1-4'!$C$10:$H$504,6,FALSE),"")</f>
        <v/>
      </c>
      <c r="E207" s="114" t="str">
        <f>IF(AND(B207&lt;&gt;"",'Schritt 2a Wärmeverbr. Kat. 1-4'!N212&lt;&gt;""),VLOOKUP('Schritt 4 - Priorisierung'!B207,'Schritt 2a Wärmeverbr. Kat. 1-4'!$C$10:$N$504,12,FALSE),"")</f>
        <v/>
      </c>
      <c r="F207" s="38" t="str">
        <f>IF(AND(B207&lt;&gt;"",'Schritt 2a Wärmeverbr. Kat. 1-4'!O212&lt;&gt;""),VLOOKUP(B207,'Schritt 2a Wärmeverbr. Kat. 1-4'!C212:O706,13,FALSE),"")</f>
        <v/>
      </c>
      <c r="G207" s="134" t="str">
        <f>IF(AND(B207&lt;&gt;"",'Schritt 2a Wärmeverbr. Kat. 1-4'!P212&lt;&gt;""),VLOOKUP(B207,'Schritt 2a Wärmeverbr. Kat. 1-4'!$C$10:$P$504,14,FALSE),"")</f>
        <v/>
      </c>
      <c r="H207" s="39" t="str">
        <f>IF(AND(B207&lt;&gt;"",'Schritt 2a Wärmeverbr. Kat. 1-4'!Q212&lt;&gt;""),VLOOKUP(B207,'Schritt 2a Wärmeverbr. Kat. 1-4'!$C$10:$Q$504,15,FALSE),"")</f>
        <v/>
      </c>
      <c r="I207" s="142" t="str">
        <f>IF(AND(B207&lt;&gt;"",'Schritt 2b Stromverbr. Kat. 1-4'!M212&lt;&gt;""),VLOOKUP(B207,'Schritt 2b Stromverbr. Kat. 1-4'!$B$10:$M$504,12,FALSE),"")</f>
        <v/>
      </c>
      <c r="J207" s="38" t="str">
        <f>IF(AND(B207&lt;&gt;"",'Schritt 2b Stromverbr. Kat. 1-4'!M212&lt;&gt;""),(1/SUM('Schritt 2b Stromverbr. Kat. 1-4'!$M$10:$M$504))*VLOOKUP(B207,'Schritt 2b Stromverbr. Kat. 1-4'!$B$10:$M$504,12,FALSE),"")</f>
        <v/>
      </c>
      <c r="K207" s="133" t="str">
        <f>IFERROR(IF(B207&lt;&gt;"",VLOOKUP(B207,'Schritt 2b Stromverbr. Kat. 1-4'!$B$10:$N$504,13,FALSE),""),"")</f>
        <v/>
      </c>
      <c r="L207" s="39" t="str">
        <f>IFERROR(IF(B207&lt;&gt;"",VLOOKUP(B207,'Schritt 2b Stromverbr. Kat. 1-4'!$B$10:$O$504,14,FALSE),""),"")</f>
        <v/>
      </c>
      <c r="M207" s="147"/>
      <c r="N207" s="61"/>
      <c r="O207" s="64"/>
      <c r="P207" s="113" t="str">
        <f t="shared" si="6"/>
        <v/>
      </c>
      <c r="Q207" s="151" t="str">
        <f t="shared" si="7"/>
        <v/>
      </c>
      <c r="R207" s="133" t="str">
        <f>IF(P207="","",((P207*1000)/IF(AND('Schritt 2a Wärmeverbr. Kat. 1-4'!D212&lt;&gt;"Bad - Freibad &lt; 1000 m2 Beckenfläche",'Schritt 2a Wärmeverbr. Kat. 1-4'!D212&lt;&gt;"Bad - Freibad 1000-2000 m2 Beckenfläche",'Schritt 2a Wärmeverbr. Kat. 1-4'!D212&lt;&gt;"Bad - Freibad &gt;2000 m2 Beckenfläche"),'Schritt 2a Wärmeverbr. Kat. 1-4'!F212,'Schritt 2a Wärmeverbr. Kat. 1-4'!G212)))</f>
        <v/>
      </c>
      <c r="S207" s="140" t="str">
        <f>IFERROR(IF(OR(R207="",'Schritt 2a Wärmeverbr. Kat. 1-4'!D212=""),"",R207/VLOOKUP('Schritt 2a Wärmeverbr. Kat. 1-4'!D212,Gebäudekat.!$C$6:$J$72,7,FALSE)-1),"k.A")</f>
        <v/>
      </c>
      <c r="T207" s="400" t="s">
        <v>138</v>
      </c>
      <c r="U207" t="str">
        <f>IFERROR(VLOOKUP(C207,Gebäudekat.!$C$6:$G$72,5,FALSE),"")</f>
        <v/>
      </c>
    </row>
    <row r="208" spans="1:21" x14ac:dyDescent="0.25">
      <c r="A208" s="23" t="str">
        <f>IF(B208="","",INDEX('Schritt 2a Wärmeverbr. Kat. 1-4'!$A213:$C$504,MATCH(B208,'Schritt 2a Wärmeverbr. Kat. 1-4'!$C213:$C$504,0),1))</f>
        <v/>
      </c>
      <c r="B208" s="40" t="str">
        <f>IF(AND('Schritt 2a Wärmeverbr. Kat. 1-4'!C213&lt;&gt;"",OR('Schritt 2a Wärmeverbr. Kat. 1-4'!R213=1,'Schritt 2a Wärmeverbr. Kat. 1-4'!R213=2,'Schritt 2a Wärmeverbr. Kat. 1-4'!R213&lt;&gt;4)),'Schritt 2a Wärmeverbr. Kat. 1-4'!C213,"")</f>
        <v/>
      </c>
      <c r="C208" s="24" t="str">
        <f>IF(B208="","",VLOOKUP(B208,'Schritt 2a Wärmeverbr. Kat. 1-4'!$C$10:$D$504,2,FALSE))</f>
        <v/>
      </c>
      <c r="D208" s="13" t="str">
        <f>IF(AND(B208&lt;&gt;"",'Schritt 2a Wärmeverbr. Kat. 1-4'!H213&lt;&gt;""),VLOOKUP('Schritt 4 - Priorisierung'!B208,'Schritt 2a Wärmeverbr. Kat. 1-4'!$C$10:$H$504,6,FALSE),"")</f>
        <v/>
      </c>
      <c r="E208" s="114" t="str">
        <f>IF(AND(B208&lt;&gt;"",'Schritt 2a Wärmeverbr. Kat. 1-4'!N213&lt;&gt;""),VLOOKUP('Schritt 4 - Priorisierung'!B208,'Schritt 2a Wärmeverbr. Kat. 1-4'!$C$10:$N$504,12,FALSE),"")</f>
        <v/>
      </c>
      <c r="F208" s="38" t="str">
        <f>IF(AND(B208&lt;&gt;"",'Schritt 2a Wärmeverbr. Kat. 1-4'!O213&lt;&gt;""),VLOOKUP(B208,'Schritt 2a Wärmeverbr. Kat. 1-4'!C213:O707,13,FALSE),"")</f>
        <v/>
      </c>
      <c r="G208" s="134" t="str">
        <f>IF(AND(B208&lt;&gt;"",'Schritt 2a Wärmeverbr. Kat. 1-4'!P213&lt;&gt;""),VLOOKUP(B208,'Schritt 2a Wärmeverbr. Kat. 1-4'!$C$10:$P$504,14,FALSE),"")</f>
        <v/>
      </c>
      <c r="H208" s="39" t="str">
        <f>IF(AND(B208&lt;&gt;"",'Schritt 2a Wärmeverbr. Kat. 1-4'!Q213&lt;&gt;""),VLOOKUP(B208,'Schritt 2a Wärmeverbr. Kat. 1-4'!$C$10:$Q$504,15,FALSE),"")</f>
        <v/>
      </c>
      <c r="I208" s="142" t="str">
        <f>IF(AND(B208&lt;&gt;"",'Schritt 2b Stromverbr. Kat. 1-4'!M213&lt;&gt;""),VLOOKUP(B208,'Schritt 2b Stromverbr. Kat. 1-4'!$B$10:$M$504,12,FALSE),"")</f>
        <v/>
      </c>
      <c r="J208" s="38" t="str">
        <f>IF(AND(B208&lt;&gt;"",'Schritt 2b Stromverbr. Kat. 1-4'!M213&lt;&gt;""),(1/SUM('Schritt 2b Stromverbr. Kat. 1-4'!$M$10:$M$504))*VLOOKUP(B208,'Schritt 2b Stromverbr. Kat. 1-4'!$B$10:$M$504,12,FALSE),"")</f>
        <v/>
      </c>
      <c r="K208" s="133" t="str">
        <f>IFERROR(IF(B208&lt;&gt;"",VLOOKUP(B208,'Schritt 2b Stromverbr. Kat. 1-4'!$B$10:$N$504,13,FALSE),""),"")</f>
        <v/>
      </c>
      <c r="L208" s="39" t="str">
        <f>IFERROR(IF(B208&lt;&gt;"",VLOOKUP(B208,'Schritt 2b Stromverbr. Kat. 1-4'!$B$10:$O$504,14,FALSE),""),"")</f>
        <v/>
      </c>
      <c r="M208" s="147"/>
      <c r="N208" s="61"/>
      <c r="O208" s="64"/>
      <c r="P208" s="113" t="str">
        <f t="shared" si="6"/>
        <v/>
      </c>
      <c r="Q208" s="151" t="str">
        <f t="shared" si="7"/>
        <v/>
      </c>
      <c r="R208" s="133" t="str">
        <f>IF(P208="","",((P208*1000)/IF(AND('Schritt 2a Wärmeverbr. Kat. 1-4'!D213&lt;&gt;"Bad - Freibad &lt; 1000 m2 Beckenfläche",'Schritt 2a Wärmeverbr. Kat. 1-4'!D213&lt;&gt;"Bad - Freibad 1000-2000 m2 Beckenfläche",'Schritt 2a Wärmeverbr. Kat. 1-4'!D213&lt;&gt;"Bad - Freibad &gt;2000 m2 Beckenfläche"),'Schritt 2a Wärmeverbr. Kat. 1-4'!F213,'Schritt 2a Wärmeverbr. Kat. 1-4'!G213)))</f>
        <v/>
      </c>
      <c r="S208" s="140" t="str">
        <f>IFERROR(IF(OR(R208="",'Schritt 2a Wärmeverbr. Kat. 1-4'!D213=""),"",R208/VLOOKUP('Schritt 2a Wärmeverbr. Kat. 1-4'!D213,Gebäudekat.!$C$6:$J$72,7,FALSE)-1),"k.A")</f>
        <v/>
      </c>
      <c r="T208" s="400" t="s">
        <v>138</v>
      </c>
      <c r="U208" t="str">
        <f>IFERROR(VLOOKUP(C208,Gebäudekat.!$C$6:$G$72,5,FALSE),"")</f>
        <v/>
      </c>
    </row>
    <row r="209" spans="1:21" x14ac:dyDescent="0.25">
      <c r="A209" s="23" t="str">
        <f>IF(B209="","",INDEX('Schritt 2a Wärmeverbr. Kat. 1-4'!$A214:$C$504,MATCH(B209,'Schritt 2a Wärmeverbr. Kat. 1-4'!$C214:$C$504,0),1))</f>
        <v/>
      </c>
      <c r="B209" s="40" t="str">
        <f>IF(AND('Schritt 2a Wärmeverbr. Kat. 1-4'!C214&lt;&gt;"",OR('Schritt 2a Wärmeverbr. Kat. 1-4'!R214=1,'Schritt 2a Wärmeverbr. Kat. 1-4'!R214=2,'Schritt 2a Wärmeverbr. Kat. 1-4'!R214&lt;&gt;4)),'Schritt 2a Wärmeverbr. Kat. 1-4'!C214,"")</f>
        <v/>
      </c>
      <c r="C209" s="24" t="str">
        <f>IF(B209="","",VLOOKUP(B209,'Schritt 2a Wärmeverbr. Kat. 1-4'!$C$10:$D$504,2,FALSE))</f>
        <v/>
      </c>
      <c r="D209" s="13" t="str">
        <f>IF(AND(B209&lt;&gt;"",'Schritt 2a Wärmeverbr. Kat. 1-4'!H214&lt;&gt;""),VLOOKUP('Schritt 4 - Priorisierung'!B209,'Schritt 2a Wärmeverbr. Kat. 1-4'!$C$10:$H$504,6,FALSE),"")</f>
        <v/>
      </c>
      <c r="E209" s="114" t="str">
        <f>IF(AND(B209&lt;&gt;"",'Schritt 2a Wärmeverbr. Kat. 1-4'!N214&lt;&gt;""),VLOOKUP('Schritt 4 - Priorisierung'!B209,'Schritt 2a Wärmeverbr. Kat. 1-4'!$C$10:$N$504,12,FALSE),"")</f>
        <v/>
      </c>
      <c r="F209" s="38" t="str">
        <f>IF(AND(B209&lt;&gt;"",'Schritt 2a Wärmeverbr. Kat. 1-4'!O214&lt;&gt;""),VLOOKUP(B209,'Schritt 2a Wärmeverbr. Kat. 1-4'!C214:O708,13,FALSE),"")</f>
        <v/>
      </c>
      <c r="G209" s="134" t="str">
        <f>IF(AND(B209&lt;&gt;"",'Schritt 2a Wärmeverbr. Kat. 1-4'!P214&lt;&gt;""),VLOOKUP(B209,'Schritt 2a Wärmeverbr. Kat. 1-4'!$C$10:$P$504,14,FALSE),"")</f>
        <v/>
      </c>
      <c r="H209" s="39" t="str">
        <f>IF(AND(B209&lt;&gt;"",'Schritt 2a Wärmeverbr. Kat. 1-4'!Q214&lt;&gt;""),VLOOKUP(B209,'Schritt 2a Wärmeverbr. Kat. 1-4'!$C$10:$Q$504,15,FALSE),"")</f>
        <v/>
      </c>
      <c r="I209" s="142" t="str">
        <f>IF(AND(B209&lt;&gt;"",'Schritt 2b Stromverbr. Kat. 1-4'!M214&lt;&gt;""),VLOOKUP(B209,'Schritt 2b Stromverbr. Kat. 1-4'!$B$10:$M$504,12,FALSE),"")</f>
        <v/>
      </c>
      <c r="J209" s="38" t="str">
        <f>IF(AND(B209&lt;&gt;"",'Schritt 2b Stromverbr. Kat. 1-4'!M214&lt;&gt;""),(1/SUM('Schritt 2b Stromverbr. Kat. 1-4'!$M$10:$M$504))*VLOOKUP(B209,'Schritt 2b Stromverbr. Kat. 1-4'!$B$10:$M$504,12,FALSE),"")</f>
        <v/>
      </c>
      <c r="K209" s="133" t="str">
        <f>IFERROR(IF(B209&lt;&gt;"",VLOOKUP(B209,'Schritt 2b Stromverbr. Kat. 1-4'!$B$10:$N$504,13,FALSE),""),"")</f>
        <v/>
      </c>
      <c r="L209" s="39" t="str">
        <f>IFERROR(IF(B209&lt;&gt;"",VLOOKUP(B209,'Schritt 2b Stromverbr. Kat. 1-4'!$B$10:$O$504,14,FALSE),""),"")</f>
        <v/>
      </c>
      <c r="M209" s="147"/>
      <c r="N209" s="61"/>
      <c r="O209" s="64"/>
      <c r="P209" s="113" t="str">
        <f t="shared" si="6"/>
        <v/>
      </c>
      <c r="Q209" s="151" t="str">
        <f t="shared" si="7"/>
        <v/>
      </c>
      <c r="R209" s="133" t="str">
        <f>IF(P209="","",((P209*1000)/IF(AND('Schritt 2a Wärmeverbr. Kat. 1-4'!D214&lt;&gt;"Bad - Freibad &lt; 1000 m2 Beckenfläche",'Schritt 2a Wärmeverbr. Kat. 1-4'!D214&lt;&gt;"Bad - Freibad 1000-2000 m2 Beckenfläche",'Schritt 2a Wärmeverbr. Kat. 1-4'!D214&lt;&gt;"Bad - Freibad &gt;2000 m2 Beckenfläche"),'Schritt 2a Wärmeverbr. Kat. 1-4'!F214,'Schritt 2a Wärmeverbr. Kat. 1-4'!G214)))</f>
        <v/>
      </c>
      <c r="S209" s="140" t="str">
        <f>IFERROR(IF(OR(R209="",'Schritt 2a Wärmeverbr. Kat. 1-4'!D214=""),"",R209/VLOOKUP('Schritt 2a Wärmeverbr. Kat. 1-4'!D214,Gebäudekat.!$C$6:$J$72,7,FALSE)-1),"k.A")</f>
        <v/>
      </c>
      <c r="T209" s="400" t="s">
        <v>138</v>
      </c>
      <c r="U209" t="str">
        <f>IFERROR(VLOOKUP(C209,Gebäudekat.!$C$6:$G$72,5,FALSE),"")</f>
        <v/>
      </c>
    </row>
    <row r="210" spans="1:21" x14ac:dyDescent="0.25">
      <c r="A210" s="23" t="str">
        <f>IF(B210="","",INDEX('Schritt 2a Wärmeverbr. Kat. 1-4'!$A215:$C$504,MATCH(B210,'Schritt 2a Wärmeverbr. Kat. 1-4'!$C215:$C$504,0),1))</f>
        <v/>
      </c>
      <c r="B210" s="40" t="str">
        <f>IF(AND('Schritt 2a Wärmeverbr. Kat. 1-4'!C215&lt;&gt;"",OR('Schritt 2a Wärmeverbr. Kat. 1-4'!R215=1,'Schritt 2a Wärmeverbr. Kat. 1-4'!R215=2,'Schritt 2a Wärmeverbr. Kat. 1-4'!R215&lt;&gt;4)),'Schritt 2a Wärmeverbr. Kat. 1-4'!C215,"")</f>
        <v/>
      </c>
      <c r="C210" s="24" t="str">
        <f>IF(B210="","",VLOOKUP(B210,'Schritt 2a Wärmeverbr. Kat. 1-4'!$C$10:$D$504,2,FALSE))</f>
        <v/>
      </c>
      <c r="D210" s="13" t="str">
        <f>IF(AND(B210&lt;&gt;"",'Schritt 2a Wärmeverbr. Kat. 1-4'!H215&lt;&gt;""),VLOOKUP('Schritt 4 - Priorisierung'!B210,'Schritt 2a Wärmeverbr. Kat. 1-4'!$C$10:$H$504,6,FALSE),"")</f>
        <v/>
      </c>
      <c r="E210" s="114" t="str">
        <f>IF(AND(B210&lt;&gt;"",'Schritt 2a Wärmeverbr. Kat. 1-4'!N215&lt;&gt;""),VLOOKUP('Schritt 4 - Priorisierung'!B210,'Schritt 2a Wärmeverbr. Kat. 1-4'!$C$10:$N$504,12,FALSE),"")</f>
        <v/>
      </c>
      <c r="F210" s="38" t="str">
        <f>IF(AND(B210&lt;&gt;"",'Schritt 2a Wärmeverbr. Kat. 1-4'!O215&lt;&gt;""),VLOOKUP(B210,'Schritt 2a Wärmeverbr. Kat. 1-4'!C215:O709,13,FALSE),"")</f>
        <v/>
      </c>
      <c r="G210" s="134" t="str">
        <f>IF(AND(B210&lt;&gt;"",'Schritt 2a Wärmeverbr. Kat. 1-4'!P215&lt;&gt;""),VLOOKUP(B210,'Schritt 2a Wärmeverbr. Kat. 1-4'!$C$10:$P$504,14,FALSE),"")</f>
        <v/>
      </c>
      <c r="H210" s="39" t="str">
        <f>IF(AND(B210&lt;&gt;"",'Schritt 2a Wärmeverbr. Kat. 1-4'!Q215&lt;&gt;""),VLOOKUP(B210,'Schritt 2a Wärmeverbr. Kat. 1-4'!$C$10:$Q$504,15,FALSE),"")</f>
        <v/>
      </c>
      <c r="I210" s="142" t="str">
        <f>IF(AND(B210&lt;&gt;"",'Schritt 2b Stromverbr. Kat. 1-4'!M215&lt;&gt;""),VLOOKUP(B210,'Schritt 2b Stromverbr. Kat. 1-4'!$B$10:$M$504,12,FALSE),"")</f>
        <v/>
      </c>
      <c r="J210" s="38" t="str">
        <f>IF(AND(B210&lt;&gt;"",'Schritt 2b Stromverbr. Kat. 1-4'!M215&lt;&gt;""),(1/SUM('Schritt 2b Stromverbr. Kat. 1-4'!$M$10:$M$504))*VLOOKUP(B210,'Schritt 2b Stromverbr. Kat. 1-4'!$B$10:$M$504,12,FALSE),"")</f>
        <v/>
      </c>
      <c r="K210" s="133" t="str">
        <f>IFERROR(IF(B210&lt;&gt;"",VLOOKUP(B210,'Schritt 2b Stromverbr. Kat. 1-4'!$B$10:$N$504,13,FALSE),""),"")</f>
        <v/>
      </c>
      <c r="L210" s="39" t="str">
        <f>IFERROR(IF(B210&lt;&gt;"",VLOOKUP(B210,'Schritt 2b Stromverbr. Kat. 1-4'!$B$10:$O$504,14,FALSE),""),"")</f>
        <v/>
      </c>
      <c r="M210" s="147"/>
      <c r="N210" s="61"/>
      <c r="O210" s="64"/>
      <c r="P210" s="113" t="str">
        <f t="shared" si="6"/>
        <v/>
      </c>
      <c r="Q210" s="151" t="str">
        <f t="shared" si="7"/>
        <v/>
      </c>
      <c r="R210" s="133" t="str">
        <f>IF(P210="","",((P210*1000)/IF(AND('Schritt 2a Wärmeverbr. Kat. 1-4'!D215&lt;&gt;"Bad - Freibad &lt; 1000 m2 Beckenfläche",'Schritt 2a Wärmeverbr. Kat. 1-4'!D215&lt;&gt;"Bad - Freibad 1000-2000 m2 Beckenfläche",'Schritt 2a Wärmeverbr. Kat. 1-4'!D215&lt;&gt;"Bad - Freibad &gt;2000 m2 Beckenfläche"),'Schritt 2a Wärmeverbr. Kat. 1-4'!F215,'Schritt 2a Wärmeverbr. Kat. 1-4'!G215)))</f>
        <v/>
      </c>
      <c r="S210" s="140" t="str">
        <f>IFERROR(IF(OR(R210="",'Schritt 2a Wärmeverbr. Kat. 1-4'!D215=""),"",R210/VLOOKUP('Schritt 2a Wärmeverbr. Kat. 1-4'!D215,Gebäudekat.!$C$6:$J$72,7,FALSE)-1),"k.A")</f>
        <v/>
      </c>
      <c r="T210" s="400" t="s">
        <v>138</v>
      </c>
      <c r="U210" t="str">
        <f>IFERROR(VLOOKUP(C210,Gebäudekat.!$C$6:$G$72,5,FALSE),"")</f>
        <v/>
      </c>
    </row>
    <row r="211" spans="1:21" x14ac:dyDescent="0.25">
      <c r="A211" s="23" t="str">
        <f>IF(B211="","",INDEX('Schritt 2a Wärmeverbr. Kat. 1-4'!$A216:$C$504,MATCH(B211,'Schritt 2a Wärmeverbr. Kat. 1-4'!$C216:$C$504,0),1))</f>
        <v/>
      </c>
      <c r="B211" s="40" t="str">
        <f>IF(AND('Schritt 2a Wärmeverbr. Kat. 1-4'!C216&lt;&gt;"",OR('Schritt 2a Wärmeverbr. Kat. 1-4'!R216=1,'Schritt 2a Wärmeverbr. Kat. 1-4'!R216=2,'Schritt 2a Wärmeverbr. Kat. 1-4'!R216&lt;&gt;4)),'Schritt 2a Wärmeverbr. Kat. 1-4'!C216,"")</f>
        <v/>
      </c>
      <c r="C211" s="24" t="str">
        <f>IF(B211="","",VLOOKUP(B211,'Schritt 2a Wärmeverbr. Kat. 1-4'!$C$10:$D$504,2,FALSE))</f>
        <v/>
      </c>
      <c r="D211" s="13" t="str">
        <f>IF(AND(B211&lt;&gt;"",'Schritt 2a Wärmeverbr. Kat. 1-4'!H216&lt;&gt;""),VLOOKUP('Schritt 4 - Priorisierung'!B211,'Schritt 2a Wärmeverbr. Kat. 1-4'!$C$10:$H$504,6,FALSE),"")</f>
        <v/>
      </c>
      <c r="E211" s="114" t="str">
        <f>IF(AND(B211&lt;&gt;"",'Schritt 2a Wärmeverbr. Kat. 1-4'!N216&lt;&gt;""),VLOOKUP('Schritt 4 - Priorisierung'!B211,'Schritt 2a Wärmeverbr. Kat. 1-4'!$C$10:$N$504,12,FALSE),"")</f>
        <v/>
      </c>
      <c r="F211" s="38" t="str">
        <f>IF(AND(B211&lt;&gt;"",'Schritt 2a Wärmeverbr. Kat. 1-4'!O216&lt;&gt;""),VLOOKUP(B211,'Schritt 2a Wärmeverbr. Kat. 1-4'!C216:O710,13,FALSE),"")</f>
        <v/>
      </c>
      <c r="G211" s="134" t="str">
        <f>IF(AND(B211&lt;&gt;"",'Schritt 2a Wärmeverbr. Kat. 1-4'!P216&lt;&gt;""),VLOOKUP(B211,'Schritt 2a Wärmeverbr. Kat. 1-4'!$C$10:$P$504,14,FALSE),"")</f>
        <v/>
      </c>
      <c r="H211" s="39" t="str">
        <f>IF(AND(B211&lt;&gt;"",'Schritt 2a Wärmeverbr. Kat. 1-4'!Q216&lt;&gt;""),VLOOKUP(B211,'Schritt 2a Wärmeverbr. Kat. 1-4'!$C$10:$Q$504,15,FALSE),"")</f>
        <v/>
      </c>
      <c r="I211" s="142" t="str">
        <f>IF(AND(B211&lt;&gt;"",'Schritt 2b Stromverbr. Kat. 1-4'!M216&lt;&gt;""),VLOOKUP(B211,'Schritt 2b Stromverbr. Kat. 1-4'!$B$10:$M$504,12,FALSE),"")</f>
        <v/>
      </c>
      <c r="J211" s="38" t="str">
        <f>IF(AND(B211&lt;&gt;"",'Schritt 2b Stromverbr. Kat. 1-4'!M216&lt;&gt;""),(1/SUM('Schritt 2b Stromverbr. Kat. 1-4'!$M$10:$M$504))*VLOOKUP(B211,'Schritt 2b Stromverbr. Kat. 1-4'!$B$10:$M$504,12,FALSE),"")</f>
        <v/>
      </c>
      <c r="K211" s="133" t="str">
        <f>IFERROR(IF(B211&lt;&gt;"",VLOOKUP(B211,'Schritt 2b Stromverbr. Kat. 1-4'!$B$10:$N$504,13,FALSE),""),"")</f>
        <v/>
      </c>
      <c r="L211" s="39" t="str">
        <f>IFERROR(IF(B211&lt;&gt;"",VLOOKUP(B211,'Schritt 2b Stromverbr. Kat. 1-4'!$B$10:$O$504,14,FALSE),""),"")</f>
        <v/>
      </c>
      <c r="M211" s="147"/>
      <c r="N211" s="61"/>
      <c r="O211" s="64"/>
      <c r="P211" s="113" t="str">
        <f t="shared" si="6"/>
        <v/>
      </c>
      <c r="Q211" s="151" t="str">
        <f t="shared" si="7"/>
        <v/>
      </c>
      <c r="R211" s="133" t="str">
        <f>IF(P211="","",((P211*1000)/IF(AND('Schritt 2a Wärmeverbr. Kat. 1-4'!D216&lt;&gt;"Bad - Freibad &lt; 1000 m2 Beckenfläche",'Schritt 2a Wärmeverbr. Kat. 1-4'!D216&lt;&gt;"Bad - Freibad 1000-2000 m2 Beckenfläche",'Schritt 2a Wärmeverbr. Kat. 1-4'!D216&lt;&gt;"Bad - Freibad &gt;2000 m2 Beckenfläche"),'Schritt 2a Wärmeverbr. Kat. 1-4'!F216,'Schritt 2a Wärmeverbr. Kat. 1-4'!G216)))</f>
        <v/>
      </c>
      <c r="S211" s="140" t="str">
        <f>IFERROR(IF(OR(R211="",'Schritt 2a Wärmeverbr. Kat. 1-4'!D216=""),"",R211/VLOOKUP('Schritt 2a Wärmeverbr. Kat. 1-4'!D216,Gebäudekat.!$C$6:$J$72,7,FALSE)-1),"k.A")</f>
        <v/>
      </c>
      <c r="T211" s="400" t="s">
        <v>138</v>
      </c>
      <c r="U211" t="str">
        <f>IFERROR(VLOOKUP(C211,Gebäudekat.!$C$6:$G$72,5,FALSE),"")</f>
        <v/>
      </c>
    </row>
    <row r="212" spans="1:21" x14ac:dyDescent="0.25">
      <c r="A212" s="23" t="str">
        <f>IF(B212="","",INDEX('Schritt 2a Wärmeverbr. Kat. 1-4'!$A217:$C$504,MATCH(B212,'Schritt 2a Wärmeverbr. Kat. 1-4'!$C217:$C$504,0),1))</f>
        <v/>
      </c>
      <c r="B212" s="40" t="str">
        <f>IF(AND('Schritt 2a Wärmeverbr. Kat. 1-4'!C217&lt;&gt;"",OR('Schritt 2a Wärmeverbr. Kat. 1-4'!R217=1,'Schritt 2a Wärmeverbr. Kat. 1-4'!R217=2,'Schritt 2a Wärmeverbr. Kat. 1-4'!R217&lt;&gt;4)),'Schritt 2a Wärmeverbr. Kat. 1-4'!C217,"")</f>
        <v/>
      </c>
      <c r="C212" s="24" t="str">
        <f>IF(B212="","",VLOOKUP(B212,'Schritt 2a Wärmeverbr. Kat. 1-4'!$C$10:$D$504,2,FALSE))</f>
        <v/>
      </c>
      <c r="D212" s="13" t="str">
        <f>IF(AND(B212&lt;&gt;"",'Schritt 2a Wärmeverbr. Kat. 1-4'!H217&lt;&gt;""),VLOOKUP('Schritt 4 - Priorisierung'!B212,'Schritt 2a Wärmeverbr. Kat. 1-4'!$C$10:$H$504,6,FALSE),"")</f>
        <v/>
      </c>
      <c r="E212" s="114" t="str">
        <f>IF(AND(B212&lt;&gt;"",'Schritt 2a Wärmeverbr. Kat. 1-4'!N217&lt;&gt;""),VLOOKUP('Schritt 4 - Priorisierung'!B212,'Schritt 2a Wärmeverbr. Kat. 1-4'!$C$10:$N$504,12,FALSE),"")</f>
        <v/>
      </c>
      <c r="F212" s="38" t="str">
        <f>IF(AND(B212&lt;&gt;"",'Schritt 2a Wärmeverbr. Kat. 1-4'!O217&lt;&gt;""),VLOOKUP(B212,'Schritt 2a Wärmeverbr. Kat. 1-4'!C217:O711,13,FALSE),"")</f>
        <v/>
      </c>
      <c r="G212" s="134" t="str">
        <f>IF(AND(B212&lt;&gt;"",'Schritt 2a Wärmeverbr. Kat. 1-4'!P217&lt;&gt;""),VLOOKUP(B212,'Schritt 2a Wärmeverbr. Kat. 1-4'!$C$10:$P$504,14,FALSE),"")</f>
        <v/>
      </c>
      <c r="H212" s="39" t="str">
        <f>IF(AND(B212&lt;&gt;"",'Schritt 2a Wärmeverbr. Kat. 1-4'!Q217&lt;&gt;""),VLOOKUP(B212,'Schritt 2a Wärmeverbr. Kat. 1-4'!$C$10:$Q$504,15,FALSE),"")</f>
        <v/>
      </c>
      <c r="I212" s="142" t="str">
        <f>IF(AND(B212&lt;&gt;"",'Schritt 2b Stromverbr. Kat. 1-4'!M217&lt;&gt;""),VLOOKUP(B212,'Schritt 2b Stromverbr. Kat. 1-4'!$B$10:$M$504,12,FALSE),"")</f>
        <v/>
      </c>
      <c r="J212" s="38" t="str">
        <f>IF(AND(B212&lt;&gt;"",'Schritt 2b Stromverbr. Kat. 1-4'!M217&lt;&gt;""),(1/SUM('Schritt 2b Stromverbr. Kat. 1-4'!$M$10:$M$504))*VLOOKUP(B212,'Schritt 2b Stromverbr. Kat. 1-4'!$B$10:$M$504,12,FALSE),"")</f>
        <v/>
      </c>
      <c r="K212" s="133" t="str">
        <f>IFERROR(IF(B212&lt;&gt;"",VLOOKUP(B212,'Schritt 2b Stromverbr. Kat. 1-4'!$B$10:$N$504,13,FALSE),""),"")</f>
        <v/>
      </c>
      <c r="L212" s="39" t="str">
        <f>IFERROR(IF(B212&lt;&gt;"",VLOOKUP(B212,'Schritt 2b Stromverbr. Kat. 1-4'!$B$10:$O$504,14,FALSE),""),"")</f>
        <v/>
      </c>
      <c r="M212" s="147"/>
      <c r="N212" s="61"/>
      <c r="O212" s="64"/>
      <c r="P212" s="113" t="str">
        <f t="shared" si="6"/>
        <v/>
      </c>
      <c r="Q212" s="151" t="str">
        <f t="shared" si="7"/>
        <v/>
      </c>
      <c r="R212" s="133" t="str">
        <f>IF(P212="","",((P212*1000)/IF(AND('Schritt 2a Wärmeverbr. Kat. 1-4'!D217&lt;&gt;"Bad - Freibad &lt; 1000 m2 Beckenfläche",'Schritt 2a Wärmeverbr. Kat. 1-4'!D217&lt;&gt;"Bad - Freibad 1000-2000 m2 Beckenfläche",'Schritt 2a Wärmeverbr. Kat. 1-4'!D217&lt;&gt;"Bad - Freibad &gt;2000 m2 Beckenfläche"),'Schritt 2a Wärmeverbr. Kat. 1-4'!F217,'Schritt 2a Wärmeverbr. Kat. 1-4'!G217)))</f>
        <v/>
      </c>
      <c r="S212" s="140" t="str">
        <f>IFERROR(IF(OR(R212="",'Schritt 2a Wärmeverbr. Kat. 1-4'!D217=""),"",R212/VLOOKUP('Schritt 2a Wärmeverbr. Kat. 1-4'!D217,Gebäudekat.!$C$6:$J$72,7,FALSE)-1),"k.A")</f>
        <v/>
      </c>
      <c r="T212" s="400" t="s">
        <v>138</v>
      </c>
      <c r="U212" t="str">
        <f>IFERROR(VLOOKUP(C212,Gebäudekat.!$C$6:$G$72,5,FALSE),"")</f>
        <v/>
      </c>
    </row>
    <row r="213" spans="1:21" x14ac:dyDescent="0.25">
      <c r="A213" s="23" t="str">
        <f>IF(B213="","",INDEX('Schritt 2a Wärmeverbr. Kat. 1-4'!$A218:$C$504,MATCH(B213,'Schritt 2a Wärmeverbr. Kat. 1-4'!$C218:$C$504,0),1))</f>
        <v/>
      </c>
      <c r="B213" s="40" t="str">
        <f>IF(AND('Schritt 2a Wärmeverbr. Kat. 1-4'!C218&lt;&gt;"",OR('Schritt 2a Wärmeverbr. Kat. 1-4'!R218=1,'Schritt 2a Wärmeverbr. Kat. 1-4'!R218=2,'Schritt 2a Wärmeverbr. Kat. 1-4'!R218&lt;&gt;4)),'Schritt 2a Wärmeverbr. Kat. 1-4'!C218,"")</f>
        <v/>
      </c>
      <c r="C213" s="24" t="str">
        <f>IF(B213="","",VLOOKUP(B213,'Schritt 2a Wärmeverbr. Kat. 1-4'!$C$10:$D$504,2,FALSE))</f>
        <v/>
      </c>
      <c r="D213" s="13" t="str">
        <f>IF(AND(B213&lt;&gt;"",'Schritt 2a Wärmeverbr. Kat. 1-4'!H218&lt;&gt;""),VLOOKUP('Schritt 4 - Priorisierung'!B213,'Schritt 2a Wärmeverbr. Kat. 1-4'!$C$10:$H$504,6,FALSE),"")</f>
        <v/>
      </c>
      <c r="E213" s="114" t="str">
        <f>IF(AND(B213&lt;&gt;"",'Schritt 2a Wärmeverbr. Kat. 1-4'!N218&lt;&gt;""),VLOOKUP('Schritt 4 - Priorisierung'!B213,'Schritt 2a Wärmeverbr. Kat. 1-4'!$C$10:$N$504,12,FALSE),"")</f>
        <v/>
      </c>
      <c r="F213" s="38" t="str">
        <f>IF(AND(B213&lt;&gt;"",'Schritt 2a Wärmeverbr. Kat. 1-4'!O218&lt;&gt;""),VLOOKUP(B213,'Schritt 2a Wärmeverbr. Kat. 1-4'!C218:O712,13,FALSE),"")</f>
        <v/>
      </c>
      <c r="G213" s="134" t="str">
        <f>IF(AND(B213&lt;&gt;"",'Schritt 2a Wärmeverbr. Kat. 1-4'!P218&lt;&gt;""),VLOOKUP(B213,'Schritt 2a Wärmeverbr. Kat. 1-4'!$C$10:$P$504,14,FALSE),"")</f>
        <v/>
      </c>
      <c r="H213" s="39" t="str">
        <f>IF(AND(B213&lt;&gt;"",'Schritt 2a Wärmeverbr. Kat. 1-4'!Q218&lt;&gt;""),VLOOKUP(B213,'Schritt 2a Wärmeverbr. Kat. 1-4'!$C$10:$Q$504,15,FALSE),"")</f>
        <v/>
      </c>
      <c r="I213" s="142" t="str">
        <f>IF(AND(B213&lt;&gt;"",'Schritt 2b Stromverbr. Kat. 1-4'!M218&lt;&gt;""),VLOOKUP(B213,'Schritt 2b Stromverbr. Kat. 1-4'!$B$10:$M$504,12,FALSE),"")</f>
        <v/>
      </c>
      <c r="J213" s="38" t="str">
        <f>IF(AND(B213&lt;&gt;"",'Schritt 2b Stromverbr. Kat. 1-4'!M218&lt;&gt;""),(1/SUM('Schritt 2b Stromverbr. Kat. 1-4'!$M$10:$M$504))*VLOOKUP(B213,'Schritt 2b Stromverbr. Kat. 1-4'!$B$10:$M$504,12,FALSE),"")</f>
        <v/>
      </c>
      <c r="K213" s="133" t="str">
        <f>IFERROR(IF(B213&lt;&gt;"",VLOOKUP(B213,'Schritt 2b Stromverbr. Kat. 1-4'!$B$10:$N$504,13,FALSE),""),"")</f>
        <v/>
      </c>
      <c r="L213" s="39" t="str">
        <f>IFERROR(IF(B213&lt;&gt;"",VLOOKUP(B213,'Schritt 2b Stromverbr. Kat. 1-4'!$B$10:$O$504,14,FALSE),""),"")</f>
        <v/>
      </c>
      <c r="M213" s="147"/>
      <c r="N213" s="61"/>
      <c r="O213" s="64"/>
      <c r="P213" s="113" t="str">
        <f t="shared" si="6"/>
        <v/>
      </c>
      <c r="Q213" s="151" t="str">
        <f t="shared" si="7"/>
        <v/>
      </c>
      <c r="R213" s="133" t="str">
        <f>IF(P213="","",((P213*1000)/IF(AND('Schritt 2a Wärmeverbr. Kat. 1-4'!D218&lt;&gt;"Bad - Freibad &lt; 1000 m2 Beckenfläche",'Schritt 2a Wärmeverbr. Kat. 1-4'!D218&lt;&gt;"Bad - Freibad 1000-2000 m2 Beckenfläche",'Schritt 2a Wärmeverbr. Kat. 1-4'!D218&lt;&gt;"Bad - Freibad &gt;2000 m2 Beckenfläche"),'Schritt 2a Wärmeverbr. Kat. 1-4'!F218,'Schritt 2a Wärmeverbr. Kat. 1-4'!G218)))</f>
        <v/>
      </c>
      <c r="S213" s="140" t="str">
        <f>IFERROR(IF(OR(R213="",'Schritt 2a Wärmeverbr. Kat. 1-4'!D218=""),"",R213/VLOOKUP('Schritt 2a Wärmeverbr. Kat. 1-4'!D218,Gebäudekat.!$C$6:$J$72,7,FALSE)-1),"k.A")</f>
        <v/>
      </c>
      <c r="T213" s="400" t="s">
        <v>138</v>
      </c>
      <c r="U213" t="str">
        <f>IFERROR(VLOOKUP(C213,Gebäudekat.!$C$6:$G$72,5,FALSE),"")</f>
        <v/>
      </c>
    </row>
    <row r="214" spans="1:21" x14ac:dyDescent="0.25">
      <c r="A214" s="23" t="str">
        <f>IF(B214="","",INDEX('Schritt 2a Wärmeverbr. Kat. 1-4'!$A219:$C$504,MATCH(B214,'Schritt 2a Wärmeverbr. Kat. 1-4'!$C219:$C$504,0),1))</f>
        <v/>
      </c>
      <c r="B214" s="40" t="str">
        <f>IF(AND('Schritt 2a Wärmeverbr. Kat. 1-4'!C219&lt;&gt;"",OR('Schritt 2a Wärmeverbr. Kat. 1-4'!R219=1,'Schritt 2a Wärmeverbr. Kat. 1-4'!R219=2,'Schritt 2a Wärmeverbr. Kat. 1-4'!R219&lt;&gt;4)),'Schritt 2a Wärmeverbr. Kat. 1-4'!C219,"")</f>
        <v/>
      </c>
      <c r="C214" s="24" t="str">
        <f>IF(B214="","",VLOOKUP(B214,'Schritt 2a Wärmeverbr. Kat. 1-4'!$C$10:$D$504,2,FALSE))</f>
        <v/>
      </c>
      <c r="D214" s="13" t="str">
        <f>IF(AND(B214&lt;&gt;"",'Schritt 2a Wärmeverbr. Kat. 1-4'!H219&lt;&gt;""),VLOOKUP('Schritt 4 - Priorisierung'!B214,'Schritt 2a Wärmeverbr. Kat. 1-4'!$C$10:$H$504,6,FALSE),"")</f>
        <v/>
      </c>
      <c r="E214" s="114" t="str">
        <f>IF(AND(B214&lt;&gt;"",'Schritt 2a Wärmeverbr. Kat. 1-4'!N219&lt;&gt;""),VLOOKUP('Schritt 4 - Priorisierung'!B214,'Schritt 2a Wärmeverbr. Kat. 1-4'!$C$10:$N$504,12,FALSE),"")</f>
        <v/>
      </c>
      <c r="F214" s="38" t="str">
        <f>IF(AND(B214&lt;&gt;"",'Schritt 2a Wärmeverbr. Kat. 1-4'!O219&lt;&gt;""),VLOOKUP(B214,'Schritt 2a Wärmeverbr. Kat. 1-4'!C219:O713,13,FALSE),"")</f>
        <v/>
      </c>
      <c r="G214" s="134" t="str">
        <f>IF(AND(B214&lt;&gt;"",'Schritt 2a Wärmeverbr. Kat. 1-4'!P219&lt;&gt;""),VLOOKUP(B214,'Schritt 2a Wärmeverbr. Kat. 1-4'!$C$10:$P$504,14,FALSE),"")</f>
        <v/>
      </c>
      <c r="H214" s="39" t="str">
        <f>IF(AND(B214&lt;&gt;"",'Schritt 2a Wärmeverbr. Kat. 1-4'!Q219&lt;&gt;""),VLOOKUP(B214,'Schritt 2a Wärmeverbr. Kat. 1-4'!$C$10:$Q$504,15,FALSE),"")</f>
        <v/>
      </c>
      <c r="I214" s="142" t="str">
        <f>IF(AND(B214&lt;&gt;"",'Schritt 2b Stromverbr. Kat. 1-4'!M219&lt;&gt;""),VLOOKUP(B214,'Schritt 2b Stromverbr. Kat. 1-4'!$B$10:$M$504,12,FALSE),"")</f>
        <v/>
      </c>
      <c r="J214" s="38" t="str">
        <f>IF(AND(B214&lt;&gt;"",'Schritt 2b Stromverbr. Kat. 1-4'!M219&lt;&gt;""),(1/SUM('Schritt 2b Stromverbr. Kat. 1-4'!$M$10:$M$504))*VLOOKUP(B214,'Schritt 2b Stromverbr. Kat. 1-4'!$B$10:$M$504,12,FALSE),"")</f>
        <v/>
      </c>
      <c r="K214" s="133" t="str">
        <f>IFERROR(IF(B214&lt;&gt;"",VLOOKUP(B214,'Schritt 2b Stromverbr. Kat. 1-4'!$B$10:$N$504,13,FALSE),""),"")</f>
        <v/>
      </c>
      <c r="L214" s="39" t="str">
        <f>IFERROR(IF(B214&lt;&gt;"",VLOOKUP(B214,'Schritt 2b Stromverbr. Kat. 1-4'!$B$10:$O$504,14,FALSE),""),"")</f>
        <v/>
      </c>
      <c r="M214" s="147"/>
      <c r="N214" s="61"/>
      <c r="O214" s="64"/>
      <c r="P214" s="113" t="str">
        <f t="shared" si="6"/>
        <v/>
      </c>
      <c r="Q214" s="151" t="str">
        <f t="shared" si="7"/>
        <v/>
      </c>
      <c r="R214" s="133" t="str">
        <f>IF(P214="","",((P214*1000)/IF(AND('Schritt 2a Wärmeverbr. Kat. 1-4'!D219&lt;&gt;"Bad - Freibad &lt; 1000 m2 Beckenfläche",'Schritt 2a Wärmeverbr. Kat. 1-4'!D219&lt;&gt;"Bad - Freibad 1000-2000 m2 Beckenfläche",'Schritt 2a Wärmeverbr. Kat. 1-4'!D219&lt;&gt;"Bad - Freibad &gt;2000 m2 Beckenfläche"),'Schritt 2a Wärmeverbr. Kat. 1-4'!F219,'Schritt 2a Wärmeverbr. Kat. 1-4'!G219)))</f>
        <v/>
      </c>
      <c r="S214" s="140" t="str">
        <f>IFERROR(IF(OR(R214="",'Schritt 2a Wärmeverbr. Kat. 1-4'!D219=""),"",R214/VLOOKUP('Schritt 2a Wärmeverbr. Kat. 1-4'!D219,Gebäudekat.!$C$6:$J$72,7,FALSE)-1),"k.A")</f>
        <v/>
      </c>
      <c r="T214" s="400" t="s">
        <v>138</v>
      </c>
      <c r="U214" t="str">
        <f>IFERROR(VLOOKUP(C214,Gebäudekat.!$C$6:$G$72,5,FALSE),"")</f>
        <v/>
      </c>
    </row>
    <row r="215" spans="1:21" x14ac:dyDescent="0.25">
      <c r="A215" s="23" t="str">
        <f>IF(B215="","",INDEX('Schritt 2a Wärmeverbr. Kat. 1-4'!$A220:$C$504,MATCH(B215,'Schritt 2a Wärmeverbr. Kat. 1-4'!$C220:$C$504,0),1))</f>
        <v/>
      </c>
      <c r="B215" s="40" t="str">
        <f>IF(AND('Schritt 2a Wärmeverbr. Kat. 1-4'!C220&lt;&gt;"",OR('Schritt 2a Wärmeverbr. Kat. 1-4'!R220=1,'Schritt 2a Wärmeverbr. Kat. 1-4'!R220=2,'Schritt 2a Wärmeverbr. Kat. 1-4'!R220&lt;&gt;4)),'Schritt 2a Wärmeverbr. Kat. 1-4'!C220,"")</f>
        <v/>
      </c>
      <c r="C215" s="24" t="str">
        <f>IF(B215="","",VLOOKUP(B215,'Schritt 2a Wärmeverbr. Kat. 1-4'!$C$10:$D$504,2,FALSE))</f>
        <v/>
      </c>
      <c r="D215" s="13" t="str">
        <f>IF(AND(B215&lt;&gt;"",'Schritt 2a Wärmeverbr. Kat. 1-4'!H220&lt;&gt;""),VLOOKUP('Schritt 4 - Priorisierung'!B215,'Schritt 2a Wärmeverbr. Kat. 1-4'!$C$10:$H$504,6,FALSE),"")</f>
        <v/>
      </c>
      <c r="E215" s="114" t="str">
        <f>IF(AND(B215&lt;&gt;"",'Schritt 2a Wärmeverbr. Kat. 1-4'!N220&lt;&gt;""),VLOOKUP('Schritt 4 - Priorisierung'!B215,'Schritt 2a Wärmeverbr. Kat. 1-4'!$C$10:$N$504,12,FALSE),"")</f>
        <v/>
      </c>
      <c r="F215" s="38" t="str">
        <f>IF(AND(B215&lt;&gt;"",'Schritt 2a Wärmeverbr. Kat. 1-4'!O220&lt;&gt;""),VLOOKUP(B215,'Schritt 2a Wärmeverbr. Kat. 1-4'!C220:O714,13,FALSE),"")</f>
        <v/>
      </c>
      <c r="G215" s="134" t="str">
        <f>IF(AND(B215&lt;&gt;"",'Schritt 2a Wärmeverbr. Kat. 1-4'!P220&lt;&gt;""),VLOOKUP(B215,'Schritt 2a Wärmeverbr. Kat. 1-4'!$C$10:$P$504,14,FALSE),"")</f>
        <v/>
      </c>
      <c r="H215" s="39" t="str">
        <f>IF(AND(B215&lt;&gt;"",'Schritt 2a Wärmeverbr. Kat. 1-4'!Q220&lt;&gt;""),VLOOKUP(B215,'Schritt 2a Wärmeverbr. Kat. 1-4'!$C$10:$Q$504,15,FALSE),"")</f>
        <v/>
      </c>
      <c r="I215" s="142" t="str">
        <f>IF(AND(B215&lt;&gt;"",'Schritt 2b Stromverbr. Kat. 1-4'!M220&lt;&gt;""),VLOOKUP(B215,'Schritt 2b Stromverbr. Kat. 1-4'!$B$10:$M$504,12,FALSE),"")</f>
        <v/>
      </c>
      <c r="J215" s="38" t="str">
        <f>IF(AND(B215&lt;&gt;"",'Schritt 2b Stromverbr. Kat. 1-4'!M220&lt;&gt;""),(1/SUM('Schritt 2b Stromverbr. Kat. 1-4'!$M$10:$M$504))*VLOOKUP(B215,'Schritt 2b Stromverbr. Kat. 1-4'!$B$10:$M$504,12,FALSE),"")</f>
        <v/>
      </c>
      <c r="K215" s="133" t="str">
        <f>IFERROR(IF(B215&lt;&gt;"",VLOOKUP(B215,'Schritt 2b Stromverbr. Kat. 1-4'!$B$10:$N$504,13,FALSE),""),"")</f>
        <v/>
      </c>
      <c r="L215" s="39" t="str">
        <f>IFERROR(IF(B215&lt;&gt;"",VLOOKUP(B215,'Schritt 2b Stromverbr. Kat. 1-4'!$B$10:$O$504,14,FALSE),""),"")</f>
        <v/>
      </c>
      <c r="M215" s="147"/>
      <c r="N215" s="61"/>
      <c r="O215" s="64"/>
      <c r="P215" s="113" t="str">
        <f t="shared" si="6"/>
        <v/>
      </c>
      <c r="Q215" s="151" t="str">
        <f t="shared" si="7"/>
        <v/>
      </c>
      <c r="R215" s="133" t="str">
        <f>IF(P215="","",((P215*1000)/IF(AND('Schritt 2a Wärmeverbr. Kat. 1-4'!D220&lt;&gt;"Bad - Freibad &lt; 1000 m2 Beckenfläche",'Schritt 2a Wärmeverbr. Kat. 1-4'!D220&lt;&gt;"Bad - Freibad 1000-2000 m2 Beckenfläche",'Schritt 2a Wärmeverbr. Kat. 1-4'!D220&lt;&gt;"Bad - Freibad &gt;2000 m2 Beckenfläche"),'Schritt 2a Wärmeverbr. Kat. 1-4'!F220,'Schritt 2a Wärmeverbr. Kat. 1-4'!G220)))</f>
        <v/>
      </c>
      <c r="S215" s="140" t="str">
        <f>IFERROR(IF(OR(R215="",'Schritt 2a Wärmeverbr. Kat. 1-4'!D220=""),"",R215/VLOOKUP('Schritt 2a Wärmeverbr. Kat. 1-4'!D220,Gebäudekat.!$C$6:$J$72,7,FALSE)-1),"k.A")</f>
        <v/>
      </c>
      <c r="T215" s="400" t="s">
        <v>138</v>
      </c>
      <c r="U215" t="str">
        <f>IFERROR(VLOOKUP(C215,Gebäudekat.!$C$6:$G$72,5,FALSE),"")</f>
        <v/>
      </c>
    </row>
    <row r="216" spans="1:21" x14ac:dyDescent="0.25">
      <c r="A216" s="23" t="str">
        <f>IF(B216="","",INDEX('Schritt 2a Wärmeverbr. Kat. 1-4'!$A221:$C$504,MATCH(B216,'Schritt 2a Wärmeverbr. Kat. 1-4'!$C221:$C$504,0),1))</f>
        <v/>
      </c>
      <c r="B216" s="40" t="str">
        <f>IF(AND('Schritt 2a Wärmeverbr. Kat. 1-4'!C221&lt;&gt;"",OR('Schritt 2a Wärmeverbr. Kat. 1-4'!R221=1,'Schritt 2a Wärmeverbr. Kat. 1-4'!R221=2,'Schritt 2a Wärmeverbr. Kat. 1-4'!R221&lt;&gt;4)),'Schritt 2a Wärmeverbr. Kat. 1-4'!C221,"")</f>
        <v/>
      </c>
      <c r="C216" s="24" t="str">
        <f>IF(B216="","",VLOOKUP(B216,'Schritt 2a Wärmeverbr. Kat. 1-4'!$C$10:$D$504,2,FALSE))</f>
        <v/>
      </c>
      <c r="D216" s="13" t="str">
        <f>IF(AND(B216&lt;&gt;"",'Schritt 2a Wärmeverbr. Kat. 1-4'!H221&lt;&gt;""),VLOOKUP('Schritt 4 - Priorisierung'!B216,'Schritt 2a Wärmeverbr. Kat. 1-4'!$C$10:$H$504,6,FALSE),"")</f>
        <v/>
      </c>
      <c r="E216" s="114" t="str">
        <f>IF(AND(B216&lt;&gt;"",'Schritt 2a Wärmeverbr. Kat. 1-4'!N221&lt;&gt;""),VLOOKUP('Schritt 4 - Priorisierung'!B216,'Schritt 2a Wärmeverbr. Kat. 1-4'!$C$10:$N$504,12,FALSE),"")</f>
        <v/>
      </c>
      <c r="F216" s="38" t="str">
        <f>IF(AND(B216&lt;&gt;"",'Schritt 2a Wärmeverbr. Kat. 1-4'!O221&lt;&gt;""),VLOOKUP(B216,'Schritt 2a Wärmeverbr. Kat. 1-4'!C221:O715,13,FALSE),"")</f>
        <v/>
      </c>
      <c r="G216" s="134" t="str">
        <f>IF(AND(B216&lt;&gt;"",'Schritt 2a Wärmeverbr. Kat. 1-4'!P221&lt;&gt;""),VLOOKUP(B216,'Schritt 2a Wärmeverbr. Kat. 1-4'!$C$10:$P$504,14,FALSE),"")</f>
        <v/>
      </c>
      <c r="H216" s="39" t="str">
        <f>IF(AND(B216&lt;&gt;"",'Schritt 2a Wärmeverbr. Kat. 1-4'!Q221&lt;&gt;""),VLOOKUP(B216,'Schritt 2a Wärmeverbr. Kat. 1-4'!$C$10:$Q$504,15,FALSE),"")</f>
        <v/>
      </c>
      <c r="I216" s="142" t="str">
        <f>IF(AND(B216&lt;&gt;"",'Schritt 2b Stromverbr. Kat. 1-4'!M221&lt;&gt;""),VLOOKUP(B216,'Schritt 2b Stromverbr. Kat. 1-4'!$B$10:$M$504,12,FALSE),"")</f>
        <v/>
      </c>
      <c r="J216" s="38" t="str">
        <f>IF(AND(B216&lt;&gt;"",'Schritt 2b Stromverbr. Kat. 1-4'!M221&lt;&gt;""),(1/SUM('Schritt 2b Stromverbr. Kat. 1-4'!$M$10:$M$504))*VLOOKUP(B216,'Schritt 2b Stromverbr. Kat. 1-4'!$B$10:$M$504,12,FALSE),"")</f>
        <v/>
      </c>
      <c r="K216" s="133" t="str">
        <f>IFERROR(IF(B216&lt;&gt;"",VLOOKUP(B216,'Schritt 2b Stromverbr. Kat. 1-4'!$B$10:$N$504,13,FALSE),""),"")</f>
        <v/>
      </c>
      <c r="L216" s="39" t="str">
        <f>IFERROR(IF(B216&lt;&gt;"",VLOOKUP(B216,'Schritt 2b Stromverbr. Kat. 1-4'!$B$10:$O$504,14,FALSE),""),"")</f>
        <v/>
      </c>
      <c r="M216" s="147"/>
      <c r="N216" s="61"/>
      <c r="O216" s="64"/>
      <c r="P216" s="113" t="str">
        <f t="shared" si="6"/>
        <v/>
      </c>
      <c r="Q216" s="151" t="str">
        <f t="shared" si="7"/>
        <v/>
      </c>
      <c r="R216" s="133" t="str">
        <f>IF(P216="","",((P216*1000)/IF(AND('Schritt 2a Wärmeverbr. Kat. 1-4'!D221&lt;&gt;"Bad - Freibad &lt; 1000 m2 Beckenfläche",'Schritt 2a Wärmeverbr. Kat. 1-4'!D221&lt;&gt;"Bad - Freibad 1000-2000 m2 Beckenfläche",'Schritt 2a Wärmeverbr. Kat. 1-4'!D221&lt;&gt;"Bad - Freibad &gt;2000 m2 Beckenfläche"),'Schritt 2a Wärmeverbr. Kat. 1-4'!F221,'Schritt 2a Wärmeverbr. Kat. 1-4'!G221)))</f>
        <v/>
      </c>
      <c r="S216" s="140" t="str">
        <f>IFERROR(IF(OR(R216="",'Schritt 2a Wärmeverbr. Kat. 1-4'!D221=""),"",R216/VLOOKUP('Schritt 2a Wärmeverbr. Kat. 1-4'!D221,Gebäudekat.!$C$6:$J$72,7,FALSE)-1),"k.A")</f>
        <v/>
      </c>
      <c r="T216" s="400" t="s">
        <v>138</v>
      </c>
      <c r="U216" t="str">
        <f>IFERROR(VLOOKUP(C216,Gebäudekat.!$C$6:$G$72,5,FALSE),"")</f>
        <v/>
      </c>
    </row>
    <row r="217" spans="1:21" x14ac:dyDescent="0.25">
      <c r="A217" s="23" t="str">
        <f>IF(B217="","",INDEX('Schritt 2a Wärmeverbr. Kat. 1-4'!$A222:$C$504,MATCH(B217,'Schritt 2a Wärmeverbr. Kat. 1-4'!$C222:$C$504,0),1))</f>
        <v/>
      </c>
      <c r="B217" s="40" t="str">
        <f>IF(AND('Schritt 2a Wärmeverbr. Kat. 1-4'!C222&lt;&gt;"",OR('Schritt 2a Wärmeverbr. Kat. 1-4'!R222=1,'Schritt 2a Wärmeverbr. Kat. 1-4'!R222=2,'Schritt 2a Wärmeverbr. Kat. 1-4'!R222&lt;&gt;4)),'Schritt 2a Wärmeverbr. Kat. 1-4'!C222,"")</f>
        <v/>
      </c>
      <c r="C217" s="24" t="str">
        <f>IF(B217="","",VLOOKUP(B217,'Schritt 2a Wärmeverbr. Kat. 1-4'!$C$10:$D$504,2,FALSE))</f>
        <v/>
      </c>
      <c r="D217" s="13" t="str">
        <f>IF(AND(B217&lt;&gt;"",'Schritt 2a Wärmeverbr. Kat. 1-4'!H222&lt;&gt;""),VLOOKUP('Schritt 4 - Priorisierung'!B217,'Schritt 2a Wärmeverbr. Kat. 1-4'!$C$10:$H$504,6,FALSE),"")</f>
        <v/>
      </c>
      <c r="E217" s="114" t="str">
        <f>IF(AND(B217&lt;&gt;"",'Schritt 2a Wärmeverbr. Kat. 1-4'!N222&lt;&gt;""),VLOOKUP('Schritt 4 - Priorisierung'!B217,'Schritt 2a Wärmeverbr. Kat. 1-4'!$C$10:$N$504,12,FALSE),"")</f>
        <v/>
      </c>
      <c r="F217" s="38" t="str">
        <f>IF(AND(B217&lt;&gt;"",'Schritt 2a Wärmeverbr. Kat. 1-4'!O222&lt;&gt;""),VLOOKUP(B217,'Schritt 2a Wärmeverbr. Kat. 1-4'!C222:O716,13,FALSE),"")</f>
        <v/>
      </c>
      <c r="G217" s="134" t="str">
        <f>IF(AND(B217&lt;&gt;"",'Schritt 2a Wärmeverbr. Kat. 1-4'!P222&lt;&gt;""),VLOOKUP(B217,'Schritt 2a Wärmeverbr. Kat. 1-4'!$C$10:$P$504,14,FALSE),"")</f>
        <v/>
      </c>
      <c r="H217" s="39" t="str">
        <f>IF(AND(B217&lt;&gt;"",'Schritt 2a Wärmeverbr. Kat. 1-4'!Q222&lt;&gt;""),VLOOKUP(B217,'Schritt 2a Wärmeverbr. Kat. 1-4'!$C$10:$Q$504,15,FALSE),"")</f>
        <v/>
      </c>
      <c r="I217" s="142" t="str">
        <f>IF(AND(B217&lt;&gt;"",'Schritt 2b Stromverbr. Kat. 1-4'!M222&lt;&gt;""),VLOOKUP(B217,'Schritt 2b Stromverbr. Kat. 1-4'!$B$10:$M$504,12,FALSE),"")</f>
        <v/>
      </c>
      <c r="J217" s="38" t="str">
        <f>IF(AND(B217&lt;&gt;"",'Schritt 2b Stromverbr. Kat. 1-4'!M222&lt;&gt;""),(1/SUM('Schritt 2b Stromverbr. Kat. 1-4'!$M$10:$M$504))*VLOOKUP(B217,'Schritt 2b Stromverbr. Kat. 1-4'!$B$10:$M$504,12,FALSE),"")</f>
        <v/>
      </c>
      <c r="K217" s="133" t="str">
        <f>IFERROR(IF(B217&lt;&gt;"",VLOOKUP(B217,'Schritt 2b Stromverbr. Kat. 1-4'!$B$10:$N$504,13,FALSE),""),"")</f>
        <v/>
      </c>
      <c r="L217" s="39" t="str">
        <f>IFERROR(IF(B217&lt;&gt;"",VLOOKUP(B217,'Schritt 2b Stromverbr. Kat. 1-4'!$B$10:$O$504,14,FALSE),""),"")</f>
        <v/>
      </c>
      <c r="M217" s="147"/>
      <c r="N217" s="61"/>
      <c r="O217" s="64"/>
      <c r="P217" s="113" t="str">
        <f t="shared" si="6"/>
        <v/>
      </c>
      <c r="Q217" s="151" t="str">
        <f t="shared" si="7"/>
        <v/>
      </c>
      <c r="R217" s="133" t="str">
        <f>IF(P217="","",((P217*1000)/IF(AND('Schritt 2a Wärmeverbr. Kat. 1-4'!D222&lt;&gt;"Bad - Freibad &lt; 1000 m2 Beckenfläche",'Schritt 2a Wärmeverbr. Kat. 1-4'!D222&lt;&gt;"Bad - Freibad 1000-2000 m2 Beckenfläche",'Schritt 2a Wärmeverbr. Kat. 1-4'!D222&lt;&gt;"Bad - Freibad &gt;2000 m2 Beckenfläche"),'Schritt 2a Wärmeverbr. Kat. 1-4'!F222,'Schritt 2a Wärmeverbr. Kat. 1-4'!G222)))</f>
        <v/>
      </c>
      <c r="S217" s="140" t="str">
        <f>IFERROR(IF(OR(R217="",'Schritt 2a Wärmeverbr. Kat. 1-4'!D222=""),"",R217/VLOOKUP('Schritt 2a Wärmeverbr. Kat. 1-4'!D222,Gebäudekat.!$C$6:$J$72,7,FALSE)-1),"k.A")</f>
        <v/>
      </c>
      <c r="T217" s="400" t="s">
        <v>138</v>
      </c>
      <c r="U217" t="str">
        <f>IFERROR(VLOOKUP(C217,Gebäudekat.!$C$6:$G$72,5,FALSE),"")</f>
        <v/>
      </c>
    </row>
    <row r="218" spans="1:21" x14ac:dyDescent="0.25">
      <c r="A218" s="23" t="str">
        <f>IF(B218="","",INDEX('Schritt 2a Wärmeverbr. Kat. 1-4'!$A223:$C$504,MATCH(B218,'Schritt 2a Wärmeverbr. Kat. 1-4'!$C223:$C$504,0),1))</f>
        <v/>
      </c>
      <c r="B218" s="40" t="str">
        <f>IF(AND('Schritt 2a Wärmeverbr. Kat. 1-4'!C223&lt;&gt;"",OR('Schritt 2a Wärmeverbr. Kat. 1-4'!R223=1,'Schritt 2a Wärmeverbr. Kat. 1-4'!R223=2,'Schritt 2a Wärmeverbr. Kat. 1-4'!R223&lt;&gt;4)),'Schritt 2a Wärmeverbr. Kat. 1-4'!C223,"")</f>
        <v/>
      </c>
      <c r="C218" s="24" t="str">
        <f>IF(B218="","",VLOOKUP(B218,'Schritt 2a Wärmeverbr. Kat. 1-4'!$C$10:$D$504,2,FALSE))</f>
        <v/>
      </c>
      <c r="D218" s="13" t="str">
        <f>IF(AND(B218&lt;&gt;"",'Schritt 2a Wärmeverbr. Kat. 1-4'!H223&lt;&gt;""),VLOOKUP('Schritt 4 - Priorisierung'!B218,'Schritt 2a Wärmeverbr. Kat. 1-4'!$C$10:$H$504,6,FALSE),"")</f>
        <v/>
      </c>
      <c r="E218" s="114" t="str">
        <f>IF(AND(B218&lt;&gt;"",'Schritt 2a Wärmeverbr. Kat. 1-4'!N223&lt;&gt;""),VLOOKUP('Schritt 4 - Priorisierung'!B218,'Schritt 2a Wärmeverbr. Kat. 1-4'!$C$10:$N$504,12,FALSE),"")</f>
        <v/>
      </c>
      <c r="F218" s="38" t="str">
        <f>IF(AND(B218&lt;&gt;"",'Schritt 2a Wärmeverbr. Kat. 1-4'!O223&lt;&gt;""),VLOOKUP(B218,'Schritt 2a Wärmeverbr. Kat. 1-4'!C223:O717,13,FALSE),"")</f>
        <v/>
      </c>
      <c r="G218" s="134" t="str">
        <f>IF(AND(B218&lt;&gt;"",'Schritt 2a Wärmeverbr. Kat. 1-4'!P223&lt;&gt;""),VLOOKUP(B218,'Schritt 2a Wärmeverbr. Kat. 1-4'!$C$10:$P$504,14,FALSE),"")</f>
        <v/>
      </c>
      <c r="H218" s="39" t="str">
        <f>IF(AND(B218&lt;&gt;"",'Schritt 2a Wärmeverbr. Kat. 1-4'!Q223&lt;&gt;""),VLOOKUP(B218,'Schritt 2a Wärmeverbr. Kat. 1-4'!$C$10:$Q$504,15,FALSE),"")</f>
        <v/>
      </c>
      <c r="I218" s="142" t="str">
        <f>IF(AND(B218&lt;&gt;"",'Schritt 2b Stromverbr. Kat. 1-4'!M223&lt;&gt;""),VLOOKUP(B218,'Schritt 2b Stromverbr. Kat. 1-4'!$B$10:$M$504,12,FALSE),"")</f>
        <v/>
      </c>
      <c r="J218" s="38" t="str">
        <f>IF(AND(B218&lt;&gt;"",'Schritt 2b Stromverbr. Kat. 1-4'!M223&lt;&gt;""),(1/SUM('Schritt 2b Stromverbr. Kat. 1-4'!$M$10:$M$504))*VLOOKUP(B218,'Schritt 2b Stromverbr. Kat. 1-4'!$B$10:$M$504,12,FALSE),"")</f>
        <v/>
      </c>
      <c r="K218" s="133" t="str">
        <f>IFERROR(IF(B218&lt;&gt;"",VLOOKUP(B218,'Schritt 2b Stromverbr. Kat. 1-4'!$B$10:$N$504,13,FALSE),""),"")</f>
        <v/>
      </c>
      <c r="L218" s="39" t="str">
        <f>IFERROR(IF(B218&lt;&gt;"",VLOOKUP(B218,'Schritt 2b Stromverbr. Kat. 1-4'!$B$10:$O$504,14,FALSE),""),"")</f>
        <v/>
      </c>
      <c r="M218" s="147"/>
      <c r="N218" s="61"/>
      <c r="O218" s="64"/>
      <c r="P218" s="113" t="str">
        <f t="shared" si="6"/>
        <v/>
      </c>
      <c r="Q218" s="151" t="str">
        <f t="shared" si="7"/>
        <v/>
      </c>
      <c r="R218" s="133" t="str">
        <f>IF(P218="","",((P218*1000)/IF(AND('Schritt 2a Wärmeverbr. Kat. 1-4'!D223&lt;&gt;"Bad - Freibad &lt; 1000 m2 Beckenfläche",'Schritt 2a Wärmeverbr. Kat. 1-4'!D223&lt;&gt;"Bad - Freibad 1000-2000 m2 Beckenfläche",'Schritt 2a Wärmeverbr. Kat. 1-4'!D223&lt;&gt;"Bad - Freibad &gt;2000 m2 Beckenfläche"),'Schritt 2a Wärmeverbr. Kat. 1-4'!F223,'Schritt 2a Wärmeverbr. Kat. 1-4'!G223)))</f>
        <v/>
      </c>
      <c r="S218" s="140" t="str">
        <f>IFERROR(IF(OR(R218="",'Schritt 2a Wärmeverbr. Kat. 1-4'!D223=""),"",R218/VLOOKUP('Schritt 2a Wärmeverbr. Kat. 1-4'!D223,Gebäudekat.!$C$6:$J$72,7,FALSE)-1),"k.A")</f>
        <v/>
      </c>
      <c r="T218" s="400" t="s">
        <v>138</v>
      </c>
      <c r="U218" t="str">
        <f>IFERROR(VLOOKUP(C218,Gebäudekat.!$C$6:$G$72,5,FALSE),"")</f>
        <v/>
      </c>
    </row>
    <row r="219" spans="1:21" x14ac:dyDescent="0.25">
      <c r="A219" s="23" t="str">
        <f>IF(B219="","",INDEX('Schritt 2a Wärmeverbr. Kat. 1-4'!$A224:$C$504,MATCH(B219,'Schritt 2a Wärmeverbr. Kat. 1-4'!$C224:$C$504,0),1))</f>
        <v/>
      </c>
      <c r="B219" s="40" t="str">
        <f>IF(AND('Schritt 2a Wärmeverbr. Kat. 1-4'!C224&lt;&gt;"",OR('Schritt 2a Wärmeverbr. Kat. 1-4'!R224=1,'Schritt 2a Wärmeverbr. Kat. 1-4'!R224=2,'Schritt 2a Wärmeverbr. Kat. 1-4'!R224&lt;&gt;4)),'Schritt 2a Wärmeverbr. Kat. 1-4'!C224,"")</f>
        <v/>
      </c>
      <c r="C219" s="24" t="str">
        <f>IF(B219="","",VLOOKUP(B219,'Schritt 2a Wärmeverbr. Kat. 1-4'!$C$10:$D$504,2,FALSE))</f>
        <v/>
      </c>
      <c r="D219" s="13" t="str">
        <f>IF(AND(B219&lt;&gt;"",'Schritt 2a Wärmeverbr. Kat. 1-4'!H224&lt;&gt;""),VLOOKUP('Schritt 4 - Priorisierung'!B219,'Schritt 2a Wärmeverbr. Kat. 1-4'!$C$10:$H$504,6,FALSE),"")</f>
        <v/>
      </c>
      <c r="E219" s="114" t="str">
        <f>IF(AND(B219&lt;&gt;"",'Schritt 2a Wärmeverbr. Kat. 1-4'!N224&lt;&gt;""),VLOOKUP('Schritt 4 - Priorisierung'!B219,'Schritt 2a Wärmeverbr. Kat. 1-4'!$C$10:$N$504,12,FALSE),"")</f>
        <v/>
      </c>
      <c r="F219" s="38" t="str">
        <f>IF(AND(B219&lt;&gt;"",'Schritt 2a Wärmeverbr. Kat. 1-4'!O224&lt;&gt;""),VLOOKUP(B219,'Schritt 2a Wärmeverbr. Kat. 1-4'!C224:O718,13,FALSE),"")</f>
        <v/>
      </c>
      <c r="G219" s="134" t="str">
        <f>IF(AND(B219&lt;&gt;"",'Schritt 2a Wärmeverbr. Kat. 1-4'!P224&lt;&gt;""),VLOOKUP(B219,'Schritt 2a Wärmeverbr. Kat. 1-4'!$C$10:$P$504,14,FALSE),"")</f>
        <v/>
      </c>
      <c r="H219" s="39" t="str">
        <f>IF(AND(B219&lt;&gt;"",'Schritt 2a Wärmeverbr. Kat. 1-4'!Q224&lt;&gt;""),VLOOKUP(B219,'Schritt 2a Wärmeverbr. Kat. 1-4'!$C$10:$Q$504,15,FALSE),"")</f>
        <v/>
      </c>
      <c r="I219" s="142" t="str">
        <f>IF(AND(B219&lt;&gt;"",'Schritt 2b Stromverbr. Kat. 1-4'!M224&lt;&gt;""),VLOOKUP(B219,'Schritt 2b Stromverbr. Kat. 1-4'!$B$10:$M$504,12,FALSE),"")</f>
        <v/>
      </c>
      <c r="J219" s="38" t="str">
        <f>IF(AND(B219&lt;&gt;"",'Schritt 2b Stromverbr. Kat. 1-4'!M224&lt;&gt;""),(1/SUM('Schritt 2b Stromverbr. Kat. 1-4'!$M$10:$M$504))*VLOOKUP(B219,'Schritt 2b Stromverbr. Kat. 1-4'!$B$10:$M$504,12,FALSE),"")</f>
        <v/>
      </c>
      <c r="K219" s="133" t="str">
        <f>IFERROR(IF(B219&lt;&gt;"",VLOOKUP(B219,'Schritt 2b Stromverbr. Kat. 1-4'!$B$10:$N$504,13,FALSE),""),"")</f>
        <v/>
      </c>
      <c r="L219" s="39" t="str">
        <f>IFERROR(IF(B219&lt;&gt;"",VLOOKUP(B219,'Schritt 2b Stromverbr. Kat. 1-4'!$B$10:$O$504,14,FALSE),""),"")</f>
        <v/>
      </c>
      <c r="M219" s="147"/>
      <c r="N219" s="61"/>
      <c r="O219" s="64"/>
      <c r="P219" s="113" t="str">
        <f t="shared" si="6"/>
        <v/>
      </c>
      <c r="Q219" s="151" t="str">
        <f t="shared" si="7"/>
        <v/>
      </c>
      <c r="R219" s="133" t="str">
        <f>IF(P219="","",((P219*1000)/IF(AND('Schritt 2a Wärmeverbr. Kat. 1-4'!D224&lt;&gt;"Bad - Freibad &lt; 1000 m2 Beckenfläche",'Schritt 2a Wärmeverbr. Kat. 1-4'!D224&lt;&gt;"Bad - Freibad 1000-2000 m2 Beckenfläche",'Schritt 2a Wärmeverbr. Kat. 1-4'!D224&lt;&gt;"Bad - Freibad &gt;2000 m2 Beckenfläche"),'Schritt 2a Wärmeverbr. Kat. 1-4'!F224,'Schritt 2a Wärmeverbr. Kat. 1-4'!G224)))</f>
        <v/>
      </c>
      <c r="S219" s="140" t="str">
        <f>IFERROR(IF(OR(R219="",'Schritt 2a Wärmeverbr. Kat. 1-4'!D224=""),"",R219/VLOOKUP('Schritt 2a Wärmeverbr. Kat. 1-4'!D224,Gebäudekat.!$C$6:$J$72,7,FALSE)-1),"k.A")</f>
        <v/>
      </c>
      <c r="T219" s="400" t="s">
        <v>138</v>
      </c>
      <c r="U219" t="str">
        <f>IFERROR(VLOOKUP(C219,Gebäudekat.!$C$6:$G$72,5,FALSE),"")</f>
        <v/>
      </c>
    </row>
    <row r="220" spans="1:21" x14ac:dyDescent="0.25">
      <c r="A220" s="23" t="str">
        <f>IF(B220="","",INDEX('Schritt 2a Wärmeverbr. Kat. 1-4'!$A225:$C$504,MATCH(B220,'Schritt 2a Wärmeverbr. Kat. 1-4'!$C225:$C$504,0),1))</f>
        <v/>
      </c>
      <c r="B220" s="40" t="str">
        <f>IF(AND('Schritt 2a Wärmeverbr. Kat. 1-4'!C225&lt;&gt;"",OR('Schritt 2a Wärmeverbr. Kat. 1-4'!R225=1,'Schritt 2a Wärmeverbr. Kat. 1-4'!R225=2,'Schritt 2a Wärmeverbr. Kat. 1-4'!R225&lt;&gt;4)),'Schritt 2a Wärmeverbr. Kat. 1-4'!C225,"")</f>
        <v/>
      </c>
      <c r="C220" s="24" t="str">
        <f>IF(B220="","",VLOOKUP(B220,'Schritt 2a Wärmeverbr. Kat. 1-4'!$C$10:$D$504,2,FALSE))</f>
        <v/>
      </c>
      <c r="D220" s="13" t="str">
        <f>IF(AND(B220&lt;&gt;"",'Schritt 2a Wärmeverbr. Kat. 1-4'!H225&lt;&gt;""),VLOOKUP('Schritt 4 - Priorisierung'!B220,'Schritt 2a Wärmeverbr. Kat. 1-4'!$C$10:$H$504,6,FALSE),"")</f>
        <v/>
      </c>
      <c r="E220" s="114" t="str">
        <f>IF(AND(B220&lt;&gt;"",'Schritt 2a Wärmeverbr. Kat. 1-4'!N225&lt;&gt;""),VLOOKUP('Schritt 4 - Priorisierung'!B220,'Schritt 2a Wärmeverbr. Kat. 1-4'!$C$10:$N$504,12,FALSE),"")</f>
        <v/>
      </c>
      <c r="F220" s="38" t="str">
        <f>IF(AND(B220&lt;&gt;"",'Schritt 2a Wärmeverbr. Kat. 1-4'!O225&lt;&gt;""),VLOOKUP(B220,'Schritt 2a Wärmeverbr. Kat. 1-4'!C225:O719,13,FALSE),"")</f>
        <v/>
      </c>
      <c r="G220" s="134" t="str">
        <f>IF(AND(B220&lt;&gt;"",'Schritt 2a Wärmeverbr. Kat. 1-4'!P225&lt;&gt;""),VLOOKUP(B220,'Schritt 2a Wärmeverbr. Kat. 1-4'!$C$10:$P$504,14,FALSE),"")</f>
        <v/>
      </c>
      <c r="H220" s="39" t="str">
        <f>IF(AND(B220&lt;&gt;"",'Schritt 2a Wärmeverbr. Kat. 1-4'!Q225&lt;&gt;""),VLOOKUP(B220,'Schritt 2a Wärmeverbr. Kat. 1-4'!$C$10:$Q$504,15,FALSE),"")</f>
        <v/>
      </c>
      <c r="I220" s="142" t="str">
        <f>IF(AND(B220&lt;&gt;"",'Schritt 2b Stromverbr. Kat. 1-4'!M225&lt;&gt;""),VLOOKUP(B220,'Schritt 2b Stromverbr. Kat. 1-4'!$B$10:$M$504,12,FALSE),"")</f>
        <v/>
      </c>
      <c r="J220" s="38" t="str">
        <f>IF(AND(B220&lt;&gt;"",'Schritt 2b Stromverbr. Kat. 1-4'!M225&lt;&gt;""),(1/SUM('Schritt 2b Stromverbr. Kat. 1-4'!$M$10:$M$504))*VLOOKUP(B220,'Schritt 2b Stromverbr. Kat. 1-4'!$B$10:$M$504,12,FALSE),"")</f>
        <v/>
      </c>
      <c r="K220" s="133" t="str">
        <f>IFERROR(IF(B220&lt;&gt;"",VLOOKUP(B220,'Schritt 2b Stromverbr. Kat. 1-4'!$B$10:$N$504,13,FALSE),""),"")</f>
        <v/>
      </c>
      <c r="L220" s="39" t="str">
        <f>IFERROR(IF(B220&lt;&gt;"",VLOOKUP(B220,'Schritt 2b Stromverbr. Kat. 1-4'!$B$10:$O$504,14,FALSE),""),"")</f>
        <v/>
      </c>
      <c r="M220" s="147"/>
      <c r="N220" s="61"/>
      <c r="O220" s="64"/>
      <c r="P220" s="113" t="str">
        <f t="shared" si="6"/>
        <v/>
      </c>
      <c r="Q220" s="151" t="str">
        <f t="shared" si="7"/>
        <v/>
      </c>
      <c r="R220" s="133" t="str">
        <f>IF(P220="","",((P220*1000)/IF(AND('Schritt 2a Wärmeverbr. Kat. 1-4'!D225&lt;&gt;"Bad - Freibad &lt; 1000 m2 Beckenfläche",'Schritt 2a Wärmeverbr. Kat. 1-4'!D225&lt;&gt;"Bad - Freibad 1000-2000 m2 Beckenfläche",'Schritt 2a Wärmeverbr. Kat. 1-4'!D225&lt;&gt;"Bad - Freibad &gt;2000 m2 Beckenfläche"),'Schritt 2a Wärmeverbr. Kat. 1-4'!F225,'Schritt 2a Wärmeverbr. Kat. 1-4'!G225)))</f>
        <v/>
      </c>
      <c r="S220" s="140" t="str">
        <f>IFERROR(IF(OR(R220="",'Schritt 2a Wärmeverbr. Kat. 1-4'!D225=""),"",R220/VLOOKUP('Schritt 2a Wärmeverbr. Kat. 1-4'!D225,Gebäudekat.!$C$6:$J$72,7,FALSE)-1),"k.A")</f>
        <v/>
      </c>
      <c r="T220" s="400" t="s">
        <v>138</v>
      </c>
      <c r="U220" t="str">
        <f>IFERROR(VLOOKUP(C220,Gebäudekat.!$C$6:$G$72,5,FALSE),"")</f>
        <v/>
      </c>
    </row>
    <row r="221" spans="1:21" x14ac:dyDescent="0.25">
      <c r="A221" s="23" t="str">
        <f>IF(B221="","",INDEX('Schritt 2a Wärmeverbr. Kat. 1-4'!$A226:$C$504,MATCH(B221,'Schritt 2a Wärmeverbr. Kat. 1-4'!$C226:$C$504,0),1))</f>
        <v/>
      </c>
      <c r="B221" s="40" t="str">
        <f>IF(AND('Schritt 2a Wärmeverbr. Kat. 1-4'!C226&lt;&gt;"",OR('Schritt 2a Wärmeverbr. Kat. 1-4'!R226=1,'Schritt 2a Wärmeverbr. Kat. 1-4'!R226=2,'Schritt 2a Wärmeverbr. Kat. 1-4'!R226&lt;&gt;4)),'Schritt 2a Wärmeverbr. Kat. 1-4'!C226,"")</f>
        <v/>
      </c>
      <c r="C221" s="24" t="str">
        <f>IF(B221="","",VLOOKUP(B221,'Schritt 2a Wärmeverbr. Kat. 1-4'!$C$10:$D$504,2,FALSE))</f>
        <v/>
      </c>
      <c r="D221" s="13" t="str">
        <f>IF(AND(B221&lt;&gt;"",'Schritt 2a Wärmeverbr. Kat. 1-4'!H226&lt;&gt;""),VLOOKUP('Schritt 4 - Priorisierung'!B221,'Schritt 2a Wärmeverbr. Kat. 1-4'!$C$10:$H$504,6,FALSE),"")</f>
        <v/>
      </c>
      <c r="E221" s="114" t="str">
        <f>IF(AND(B221&lt;&gt;"",'Schritt 2a Wärmeverbr. Kat. 1-4'!N226&lt;&gt;""),VLOOKUP('Schritt 4 - Priorisierung'!B221,'Schritt 2a Wärmeverbr. Kat. 1-4'!$C$10:$N$504,12,FALSE),"")</f>
        <v/>
      </c>
      <c r="F221" s="38" t="str">
        <f>IF(AND(B221&lt;&gt;"",'Schritt 2a Wärmeverbr. Kat. 1-4'!O226&lt;&gt;""),VLOOKUP(B221,'Schritt 2a Wärmeverbr. Kat. 1-4'!C226:O720,13,FALSE),"")</f>
        <v/>
      </c>
      <c r="G221" s="134" t="str">
        <f>IF(AND(B221&lt;&gt;"",'Schritt 2a Wärmeverbr. Kat. 1-4'!P226&lt;&gt;""),VLOOKUP(B221,'Schritt 2a Wärmeverbr. Kat. 1-4'!$C$10:$P$504,14,FALSE),"")</f>
        <v/>
      </c>
      <c r="H221" s="39" t="str">
        <f>IF(AND(B221&lt;&gt;"",'Schritt 2a Wärmeverbr. Kat. 1-4'!Q226&lt;&gt;""),VLOOKUP(B221,'Schritt 2a Wärmeverbr. Kat. 1-4'!$C$10:$Q$504,15,FALSE),"")</f>
        <v/>
      </c>
      <c r="I221" s="142" t="str">
        <f>IF(AND(B221&lt;&gt;"",'Schritt 2b Stromverbr. Kat. 1-4'!M226&lt;&gt;""),VLOOKUP(B221,'Schritt 2b Stromverbr. Kat. 1-4'!$B$10:$M$504,12,FALSE),"")</f>
        <v/>
      </c>
      <c r="J221" s="38" t="str">
        <f>IF(AND(B221&lt;&gt;"",'Schritt 2b Stromverbr. Kat. 1-4'!M226&lt;&gt;""),(1/SUM('Schritt 2b Stromverbr. Kat. 1-4'!$M$10:$M$504))*VLOOKUP(B221,'Schritt 2b Stromverbr. Kat. 1-4'!$B$10:$M$504,12,FALSE),"")</f>
        <v/>
      </c>
      <c r="K221" s="133" t="str">
        <f>IFERROR(IF(B221&lt;&gt;"",VLOOKUP(B221,'Schritt 2b Stromverbr. Kat. 1-4'!$B$10:$N$504,13,FALSE),""),"")</f>
        <v/>
      </c>
      <c r="L221" s="39" t="str">
        <f>IFERROR(IF(B221&lt;&gt;"",VLOOKUP(B221,'Schritt 2b Stromverbr. Kat. 1-4'!$B$10:$O$504,14,FALSE),""),"")</f>
        <v/>
      </c>
      <c r="M221" s="147"/>
      <c r="N221" s="61"/>
      <c r="O221" s="64"/>
      <c r="P221" s="113" t="str">
        <f t="shared" si="6"/>
        <v/>
      </c>
      <c r="Q221" s="151" t="str">
        <f t="shared" si="7"/>
        <v/>
      </c>
      <c r="R221" s="133" t="str">
        <f>IF(P221="","",((P221*1000)/IF(AND('Schritt 2a Wärmeverbr. Kat. 1-4'!D226&lt;&gt;"Bad - Freibad &lt; 1000 m2 Beckenfläche",'Schritt 2a Wärmeverbr. Kat. 1-4'!D226&lt;&gt;"Bad - Freibad 1000-2000 m2 Beckenfläche",'Schritt 2a Wärmeverbr. Kat. 1-4'!D226&lt;&gt;"Bad - Freibad &gt;2000 m2 Beckenfläche"),'Schritt 2a Wärmeverbr. Kat. 1-4'!F226,'Schritt 2a Wärmeverbr. Kat. 1-4'!G226)))</f>
        <v/>
      </c>
      <c r="S221" s="140" t="str">
        <f>IFERROR(IF(OR(R221="",'Schritt 2a Wärmeverbr. Kat. 1-4'!D226=""),"",R221/VLOOKUP('Schritt 2a Wärmeverbr. Kat. 1-4'!D226,Gebäudekat.!$C$6:$J$72,7,FALSE)-1),"k.A")</f>
        <v/>
      </c>
      <c r="T221" s="400" t="s">
        <v>138</v>
      </c>
      <c r="U221" t="str">
        <f>IFERROR(VLOOKUP(C221,Gebäudekat.!$C$6:$G$72,5,FALSE),"")</f>
        <v/>
      </c>
    </row>
    <row r="222" spans="1:21" x14ac:dyDescent="0.25">
      <c r="A222" s="23" t="str">
        <f>IF(B222="","",INDEX('Schritt 2a Wärmeverbr. Kat. 1-4'!$A227:$C$504,MATCH(B222,'Schritt 2a Wärmeverbr. Kat. 1-4'!$C227:$C$504,0),1))</f>
        <v/>
      </c>
      <c r="B222" s="40" t="str">
        <f>IF(AND('Schritt 2a Wärmeverbr. Kat. 1-4'!C227&lt;&gt;"",OR('Schritt 2a Wärmeverbr. Kat. 1-4'!R227=1,'Schritt 2a Wärmeverbr. Kat. 1-4'!R227=2,'Schritt 2a Wärmeverbr. Kat. 1-4'!R227&lt;&gt;4)),'Schritt 2a Wärmeverbr. Kat. 1-4'!C227,"")</f>
        <v/>
      </c>
      <c r="C222" s="24" t="str">
        <f>IF(B222="","",VLOOKUP(B222,'Schritt 2a Wärmeverbr. Kat. 1-4'!$C$10:$D$504,2,FALSE))</f>
        <v/>
      </c>
      <c r="D222" s="13" t="str">
        <f>IF(AND(B222&lt;&gt;"",'Schritt 2a Wärmeverbr. Kat. 1-4'!H227&lt;&gt;""),VLOOKUP('Schritt 4 - Priorisierung'!B222,'Schritt 2a Wärmeverbr. Kat. 1-4'!$C$10:$H$504,6,FALSE),"")</f>
        <v/>
      </c>
      <c r="E222" s="114" t="str">
        <f>IF(AND(B222&lt;&gt;"",'Schritt 2a Wärmeverbr. Kat. 1-4'!N227&lt;&gt;""),VLOOKUP('Schritt 4 - Priorisierung'!B222,'Schritt 2a Wärmeverbr. Kat. 1-4'!$C$10:$N$504,12,FALSE),"")</f>
        <v/>
      </c>
      <c r="F222" s="38" t="str">
        <f>IF(AND(B222&lt;&gt;"",'Schritt 2a Wärmeverbr. Kat. 1-4'!O227&lt;&gt;""),VLOOKUP(B222,'Schritt 2a Wärmeverbr. Kat. 1-4'!C227:O721,13,FALSE),"")</f>
        <v/>
      </c>
      <c r="G222" s="134" t="str">
        <f>IF(AND(B222&lt;&gt;"",'Schritt 2a Wärmeverbr. Kat. 1-4'!P227&lt;&gt;""),VLOOKUP(B222,'Schritt 2a Wärmeverbr. Kat. 1-4'!$C$10:$P$504,14,FALSE),"")</f>
        <v/>
      </c>
      <c r="H222" s="39" t="str">
        <f>IF(AND(B222&lt;&gt;"",'Schritt 2a Wärmeverbr. Kat. 1-4'!Q227&lt;&gt;""),VLOOKUP(B222,'Schritt 2a Wärmeverbr. Kat. 1-4'!$C$10:$Q$504,15,FALSE),"")</f>
        <v/>
      </c>
      <c r="I222" s="142" t="str">
        <f>IF(AND(B222&lt;&gt;"",'Schritt 2b Stromverbr. Kat. 1-4'!M227&lt;&gt;""),VLOOKUP(B222,'Schritt 2b Stromverbr. Kat. 1-4'!$B$10:$M$504,12,FALSE),"")</f>
        <v/>
      </c>
      <c r="J222" s="38" t="str">
        <f>IF(AND(B222&lt;&gt;"",'Schritt 2b Stromverbr. Kat. 1-4'!M227&lt;&gt;""),(1/SUM('Schritt 2b Stromverbr. Kat. 1-4'!$M$10:$M$504))*VLOOKUP(B222,'Schritt 2b Stromverbr. Kat. 1-4'!$B$10:$M$504,12,FALSE),"")</f>
        <v/>
      </c>
      <c r="K222" s="133" t="str">
        <f>IFERROR(IF(B222&lt;&gt;"",VLOOKUP(B222,'Schritt 2b Stromverbr. Kat. 1-4'!$B$10:$N$504,13,FALSE),""),"")</f>
        <v/>
      </c>
      <c r="L222" s="39" t="str">
        <f>IFERROR(IF(B222&lt;&gt;"",VLOOKUP(B222,'Schritt 2b Stromverbr. Kat. 1-4'!$B$10:$O$504,14,FALSE),""),"")</f>
        <v/>
      </c>
      <c r="M222" s="147"/>
      <c r="N222" s="61"/>
      <c r="O222" s="64"/>
      <c r="P222" s="113" t="str">
        <f t="shared" si="6"/>
        <v/>
      </c>
      <c r="Q222" s="151" t="str">
        <f t="shared" si="7"/>
        <v/>
      </c>
      <c r="R222" s="133" t="str">
        <f>IF(P222="","",((P222*1000)/IF(AND('Schritt 2a Wärmeverbr. Kat. 1-4'!D227&lt;&gt;"Bad - Freibad &lt; 1000 m2 Beckenfläche",'Schritt 2a Wärmeverbr. Kat. 1-4'!D227&lt;&gt;"Bad - Freibad 1000-2000 m2 Beckenfläche",'Schritt 2a Wärmeverbr. Kat. 1-4'!D227&lt;&gt;"Bad - Freibad &gt;2000 m2 Beckenfläche"),'Schritt 2a Wärmeverbr. Kat. 1-4'!F227,'Schritt 2a Wärmeverbr. Kat. 1-4'!G227)))</f>
        <v/>
      </c>
      <c r="S222" s="140" t="str">
        <f>IFERROR(IF(OR(R222="",'Schritt 2a Wärmeverbr. Kat. 1-4'!D227=""),"",R222/VLOOKUP('Schritt 2a Wärmeverbr. Kat. 1-4'!D227,Gebäudekat.!$C$6:$J$72,7,FALSE)-1),"k.A")</f>
        <v/>
      </c>
      <c r="T222" s="400" t="s">
        <v>138</v>
      </c>
      <c r="U222" t="str">
        <f>IFERROR(VLOOKUP(C222,Gebäudekat.!$C$6:$G$72,5,FALSE),"")</f>
        <v/>
      </c>
    </row>
    <row r="223" spans="1:21" x14ac:dyDescent="0.25">
      <c r="A223" s="23" t="str">
        <f>IF(B223="","",INDEX('Schritt 2a Wärmeverbr. Kat. 1-4'!$A228:$C$504,MATCH(B223,'Schritt 2a Wärmeverbr. Kat. 1-4'!$C228:$C$504,0),1))</f>
        <v/>
      </c>
      <c r="B223" s="40" t="str">
        <f>IF(AND('Schritt 2a Wärmeverbr. Kat. 1-4'!C228&lt;&gt;"",OR('Schritt 2a Wärmeverbr. Kat. 1-4'!R228=1,'Schritt 2a Wärmeverbr. Kat. 1-4'!R228=2,'Schritt 2a Wärmeverbr. Kat. 1-4'!R228&lt;&gt;4)),'Schritt 2a Wärmeverbr. Kat. 1-4'!C228,"")</f>
        <v/>
      </c>
      <c r="C223" s="24" t="str">
        <f>IF(B223="","",VLOOKUP(B223,'Schritt 2a Wärmeverbr. Kat. 1-4'!$C$10:$D$504,2,FALSE))</f>
        <v/>
      </c>
      <c r="D223" s="13" t="str">
        <f>IF(AND(B223&lt;&gt;"",'Schritt 2a Wärmeverbr. Kat. 1-4'!H228&lt;&gt;""),VLOOKUP('Schritt 4 - Priorisierung'!B223,'Schritt 2a Wärmeverbr. Kat. 1-4'!$C$10:$H$504,6,FALSE),"")</f>
        <v/>
      </c>
      <c r="E223" s="114" t="str">
        <f>IF(AND(B223&lt;&gt;"",'Schritt 2a Wärmeverbr. Kat. 1-4'!N228&lt;&gt;""),VLOOKUP('Schritt 4 - Priorisierung'!B223,'Schritt 2a Wärmeverbr. Kat. 1-4'!$C$10:$N$504,12,FALSE),"")</f>
        <v/>
      </c>
      <c r="F223" s="38" t="str">
        <f>IF(AND(B223&lt;&gt;"",'Schritt 2a Wärmeverbr. Kat. 1-4'!O228&lt;&gt;""),VLOOKUP(B223,'Schritt 2a Wärmeverbr. Kat. 1-4'!C228:O722,13,FALSE),"")</f>
        <v/>
      </c>
      <c r="G223" s="134" t="str">
        <f>IF(AND(B223&lt;&gt;"",'Schritt 2a Wärmeverbr. Kat. 1-4'!P228&lt;&gt;""),VLOOKUP(B223,'Schritt 2a Wärmeverbr. Kat. 1-4'!$C$10:$P$504,14,FALSE),"")</f>
        <v/>
      </c>
      <c r="H223" s="39" t="str">
        <f>IF(AND(B223&lt;&gt;"",'Schritt 2a Wärmeverbr. Kat. 1-4'!Q228&lt;&gt;""),VLOOKUP(B223,'Schritt 2a Wärmeverbr. Kat. 1-4'!$C$10:$Q$504,15,FALSE),"")</f>
        <v/>
      </c>
      <c r="I223" s="142" t="str">
        <f>IF(AND(B223&lt;&gt;"",'Schritt 2b Stromverbr. Kat. 1-4'!M228&lt;&gt;""),VLOOKUP(B223,'Schritt 2b Stromverbr. Kat. 1-4'!$B$10:$M$504,12,FALSE),"")</f>
        <v/>
      </c>
      <c r="J223" s="38" t="str">
        <f>IF(AND(B223&lt;&gt;"",'Schritt 2b Stromverbr. Kat. 1-4'!M228&lt;&gt;""),(1/SUM('Schritt 2b Stromverbr. Kat. 1-4'!$M$10:$M$504))*VLOOKUP(B223,'Schritt 2b Stromverbr. Kat. 1-4'!$B$10:$M$504,12,FALSE),"")</f>
        <v/>
      </c>
      <c r="K223" s="133" t="str">
        <f>IFERROR(IF(B223&lt;&gt;"",VLOOKUP(B223,'Schritt 2b Stromverbr. Kat. 1-4'!$B$10:$N$504,13,FALSE),""),"")</f>
        <v/>
      </c>
      <c r="L223" s="39" t="str">
        <f>IFERROR(IF(B223&lt;&gt;"",VLOOKUP(B223,'Schritt 2b Stromverbr. Kat. 1-4'!$B$10:$O$504,14,FALSE),""),"")</f>
        <v/>
      </c>
      <c r="M223" s="147"/>
      <c r="N223" s="61"/>
      <c r="O223" s="64"/>
      <c r="P223" s="113" t="str">
        <f t="shared" si="6"/>
        <v/>
      </c>
      <c r="Q223" s="151" t="str">
        <f t="shared" si="7"/>
        <v/>
      </c>
      <c r="R223" s="133" t="str">
        <f>IF(P223="","",((P223*1000)/IF(AND('Schritt 2a Wärmeverbr. Kat. 1-4'!D228&lt;&gt;"Bad - Freibad &lt; 1000 m2 Beckenfläche",'Schritt 2a Wärmeverbr. Kat. 1-4'!D228&lt;&gt;"Bad - Freibad 1000-2000 m2 Beckenfläche",'Schritt 2a Wärmeverbr. Kat. 1-4'!D228&lt;&gt;"Bad - Freibad &gt;2000 m2 Beckenfläche"),'Schritt 2a Wärmeverbr. Kat. 1-4'!F228,'Schritt 2a Wärmeverbr. Kat. 1-4'!G228)))</f>
        <v/>
      </c>
      <c r="S223" s="140" t="str">
        <f>IFERROR(IF(OR(R223="",'Schritt 2a Wärmeverbr. Kat. 1-4'!D228=""),"",R223/VLOOKUP('Schritt 2a Wärmeverbr. Kat. 1-4'!D228,Gebäudekat.!$C$6:$J$72,7,FALSE)-1),"k.A")</f>
        <v/>
      </c>
      <c r="T223" s="400" t="s">
        <v>138</v>
      </c>
      <c r="U223" t="str">
        <f>IFERROR(VLOOKUP(C223,Gebäudekat.!$C$6:$G$72,5,FALSE),"")</f>
        <v/>
      </c>
    </row>
    <row r="224" spans="1:21" x14ac:dyDescent="0.25">
      <c r="A224" s="23" t="str">
        <f>IF(B224="","",INDEX('Schritt 2a Wärmeverbr. Kat. 1-4'!$A229:$C$504,MATCH(B224,'Schritt 2a Wärmeverbr. Kat. 1-4'!$C229:$C$504,0),1))</f>
        <v/>
      </c>
      <c r="B224" s="40" t="str">
        <f>IF(AND('Schritt 2a Wärmeverbr. Kat. 1-4'!C229&lt;&gt;"",OR('Schritt 2a Wärmeverbr. Kat. 1-4'!R229=1,'Schritt 2a Wärmeverbr. Kat. 1-4'!R229=2,'Schritt 2a Wärmeverbr. Kat. 1-4'!R229&lt;&gt;4)),'Schritt 2a Wärmeverbr. Kat. 1-4'!C229,"")</f>
        <v/>
      </c>
      <c r="C224" s="24" t="str">
        <f>IF(B224="","",VLOOKUP(B224,'Schritt 2a Wärmeverbr. Kat. 1-4'!$C$10:$D$504,2,FALSE))</f>
        <v/>
      </c>
      <c r="D224" s="13" t="str">
        <f>IF(AND(B224&lt;&gt;"",'Schritt 2a Wärmeverbr. Kat. 1-4'!H229&lt;&gt;""),VLOOKUP('Schritt 4 - Priorisierung'!B224,'Schritt 2a Wärmeverbr. Kat. 1-4'!$C$10:$H$504,6,FALSE),"")</f>
        <v/>
      </c>
      <c r="E224" s="114" t="str">
        <f>IF(AND(B224&lt;&gt;"",'Schritt 2a Wärmeverbr. Kat. 1-4'!N229&lt;&gt;""),VLOOKUP('Schritt 4 - Priorisierung'!B224,'Schritt 2a Wärmeverbr. Kat. 1-4'!$C$10:$N$504,12,FALSE),"")</f>
        <v/>
      </c>
      <c r="F224" s="38" t="str">
        <f>IF(AND(B224&lt;&gt;"",'Schritt 2a Wärmeverbr. Kat. 1-4'!O229&lt;&gt;""),VLOOKUP(B224,'Schritt 2a Wärmeverbr. Kat. 1-4'!C229:O723,13,FALSE),"")</f>
        <v/>
      </c>
      <c r="G224" s="134" t="str">
        <f>IF(AND(B224&lt;&gt;"",'Schritt 2a Wärmeverbr. Kat. 1-4'!P229&lt;&gt;""),VLOOKUP(B224,'Schritt 2a Wärmeverbr. Kat. 1-4'!$C$10:$P$504,14,FALSE),"")</f>
        <v/>
      </c>
      <c r="H224" s="39" t="str">
        <f>IF(AND(B224&lt;&gt;"",'Schritt 2a Wärmeverbr. Kat. 1-4'!Q229&lt;&gt;""),VLOOKUP(B224,'Schritt 2a Wärmeverbr. Kat. 1-4'!$C$10:$Q$504,15,FALSE),"")</f>
        <v/>
      </c>
      <c r="I224" s="142" t="str">
        <f>IF(AND(B224&lt;&gt;"",'Schritt 2b Stromverbr. Kat. 1-4'!M229&lt;&gt;""),VLOOKUP(B224,'Schritt 2b Stromverbr. Kat. 1-4'!$B$10:$M$504,12,FALSE),"")</f>
        <v/>
      </c>
      <c r="J224" s="38" t="str">
        <f>IF(AND(B224&lt;&gt;"",'Schritt 2b Stromverbr. Kat. 1-4'!M229&lt;&gt;""),(1/SUM('Schritt 2b Stromverbr. Kat. 1-4'!$M$10:$M$504))*VLOOKUP(B224,'Schritt 2b Stromverbr. Kat. 1-4'!$B$10:$M$504,12,FALSE),"")</f>
        <v/>
      </c>
      <c r="K224" s="133" t="str">
        <f>IFERROR(IF(B224&lt;&gt;"",VLOOKUP(B224,'Schritt 2b Stromverbr. Kat. 1-4'!$B$10:$N$504,13,FALSE),""),"")</f>
        <v/>
      </c>
      <c r="L224" s="39" t="str">
        <f>IFERROR(IF(B224&lt;&gt;"",VLOOKUP(B224,'Schritt 2b Stromverbr. Kat. 1-4'!$B$10:$O$504,14,FALSE),""),"")</f>
        <v/>
      </c>
      <c r="M224" s="147"/>
      <c r="N224" s="61"/>
      <c r="O224" s="64"/>
      <c r="P224" s="113" t="str">
        <f t="shared" si="6"/>
        <v/>
      </c>
      <c r="Q224" s="151" t="str">
        <f t="shared" si="7"/>
        <v/>
      </c>
      <c r="R224" s="133" t="str">
        <f>IF(P224="","",((P224*1000)/IF(AND('Schritt 2a Wärmeverbr. Kat. 1-4'!D229&lt;&gt;"Bad - Freibad &lt; 1000 m2 Beckenfläche",'Schritt 2a Wärmeverbr. Kat. 1-4'!D229&lt;&gt;"Bad - Freibad 1000-2000 m2 Beckenfläche",'Schritt 2a Wärmeverbr. Kat. 1-4'!D229&lt;&gt;"Bad - Freibad &gt;2000 m2 Beckenfläche"),'Schritt 2a Wärmeverbr. Kat. 1-4'!F229,'Schritt 2a Wärmeverbr. Kat. 1-4'!G229)))</f>
        <v/>
      </c>
      <c r="S224" s="140" t="str">
        <f>IFERROR(IF(OR(R224="",'Schritt 2a Wärmeverbr. Kat. 1-4'!D229=""),"",R224/VLOOKUP('Schritt 2a Wärmeverbr. Kat. 1-4'!D229,Gebäudekat.!$C$6:$J$72,7,FALSE)-1),"k.A")</f>
        <v/>
      </c>
      <c r="T224" s="400" t="s">
        <v>138</v>
      </c>
      <c r="U224" t="str">
        <f>IFERROR(VLOOKUP(C224,Gebäudekat.!$C$6:$G$72,5,FALSE),"")</f>
        <v/>
      </c>
    </row>
    <row r="225" spans="1:21" x14ac:dyDescent="0.25">
      <c r="A225" s="23" t="str">
        <f>IF(B225="","",INDEX('Schritt 2a Wärmeverbr. Kat. 1-4'!$A230:$C$504,MATCH(B225,'Schritt 2a Wärmeverbr. Kat. 1-4'!$C230:$C$504,0),1))</f>
        <v/>
      </c>
      <c r="B225" s="40" t="str">
        <f>IF(AND('Schritt 2a Wärmeverbr. Kat. 1-4'!C230&lt;&gt;"",OR('Schritt 2a Wärmeverbr. Kat. 1-4'!R230=1,'Schritt 2a Wärmeverbr. Kat. 1-4'!R230=2,'Schritt 2a Wärmeverbr. Kat. 1-4'!R230&lt;&gt;4)),'Schritt 2a Wärmeverbr. Kat. 1-4'!C230,"")</f>
        <v/>
      </c>
      <c r="C225" s="24" t="str">
        <f>IF(B225="","",VLOOKUP(B225,'Schritt 2a Wärmeverbr. Kat. 1-4'!$C$10:$D$504,2,FALSE))</f>
        <v/>
      </c>
      <c r="D225" s="13" t="str">
        <f>IF(AND(B225&lt;&gt;"",'Schritt 2a Wärmeverbr. Kat. 1-4'!H230&lt;&gt;""),VLOOKUP('Schritt 4 - Priorisierung'!B225,'Schritt 2a Wärmeverbr. Kat. 1-4'!$C$10:$H$504,6,FALSE),"")</f>
        <v/>
      </c>
      <c r="E225" s="114" t="str">
        <f>IF(AND(B225&lt;&gt;"",'Schritt 2a Wärmeverbr. Kat. 1-4'!N230&lt;&gt;""),VLOOKUP('Schritt 4 - Priorisierung'!B225,'Schritt 2a Wärmeverbr. Kat. 1-4'!$C$10:$N$504,12,FALSE),"")</f>
        <v/>
      </c>
      <c r="F225" s="38" t="str">
        <f>IF(AND(B225&lt;&gt;"",'Schritt 2a Wärmeverbr. Kat. 1-4'!O230&lt;&gt;""),VLOOKUP(B225,'Schritt 2a Wärmeverbr. Kat. 1-4'!C230:O724,13,FALSE),"")</f>
        <v/>
      </c>
      <c r="G225" s="134" t="str">
        <f>IF(AND(B225&lt;&gt;"",'Schritt 2a Wärmeverbr. Kat. 1-4'!P230&lt;&gt;""),VLOOKUP(B225,'Schritt 2a Wärmeverbr. Kat. 1-4'!$C$10:$P$504,14,FALSE),"")</f>
        <v/>
      </c>
      <c r="H225" s="39" t="str">
        <f>IF(AND(B225&lt;&gt;"",'Schritt 2a Wärmeverbr. Kat. 1-4'!Q230&lt;&gt;""),VLOOKUP(B225,'Schritt 2a Wärmeverbr. Kat. 1-4'!$C$10:$Q$504,15,FALSE),"")</f>
        <v/>
      </c>
      <c r="I225" s="142" t="str">
        <f>IF(AND(B225&lt;&gt;"",'Schritt 2b Stromverbr. Kat. 1-4'!M230&lt;&gt;""),VLOOKUP(B225,'Schritt 2b Stromverbr. Kat. 1-4'!$B$10:$M$504,12,FALSE),"")</f>
        <v/>
      </c>
      <c r="J225" s="38" t="str">
        <f>IF(AND(B225&lt;&gt;"",'Schritt 2b Stromverbr. Kat. 1-4'!M230&lt;&gt;""),(1/SUM('Schritt 2b Stromverbr. Kat. 1-4'!$M$10:$M$504))*VLOOKUP(B225,'Schritt 2b Stromverbr. Kat. 1-4'!$B$10:$M$504,12,FALSE),"")</f>
        <v/>
      </c>
      <c r="K225" s="133" t="str">
        <f>IFERROR(IF(B225&lt;&gt;"",VLOOKUP(B225,'Schritt 2b Stromverbr. Kat. 1-4'!$B$10:$N$504,13,FALSE),""),"")</f>
        <v/>
      </c>
      <c r="L225" s="39" t="str">
        <f>IFERROR(IF(B225&lt;&gt;"",VLOOKUP(B225,'Schritt 2b Stromverbr. Kat. 1-4'!$B$10:$O$504,14,FALSE),""),"")</f>
        <v/>
      </c>
      <c r="M225" s="147"/>
      <c r="N225" s="61"/>
      <c r="O225" s="64"/>
      <c r="P225" s="113" t="str">
        <f t="shared" si="6"/>
        <v/>
      </c>
      <c r="Q225" s="151" t="str">
        <f t="shared" si="7"/>
        <v/>
      </c>
      <c r="R225" s="133" t="str">
        <f>IF(P225="","",((P225*1000)/IF(AND('Schritt 2a Wärmeverbr. Kat. 1-4'!D230&lt;&gt;"Bad - Freibad &lt; 1000 m2 Beckenfläche",'Schritt 2a Wärmeverbr. Kat. 1-4'!D230&lt;&gt;"Bad - Freibad 1000-2000 m2 Beckenfläche",'Schritt 2a Wärmeverbr. Kat. 1-4'!D230&lt;&gt;"Bad - Freibad &gt;2000 m2 Beckenfläche"),'Schritt 2a Wärmeverbr. Kat. 1-4'!F230,'Schritt 2a Wärmeverbr. Kat. 1-4'!G230)))</f>
        <v/>
      </c>
      <c r="S225" s="140" t="str">
        <f>IFERROR(IF(OR(R225="",'Schritt 2a Wärmeverbr. Kat. 1-4'!D230=""),"",R225/VLOOKUP('Schritt 2a Wärmeverbr. Kat. 1-4'!D230,Gebäudekat.!$C$6:$J$72,7,FALSE)-1),"k.A")</f>
        <v/>
      </c>
      <c r="T225" s="400" t="s">
        <v>138</v>
      </c>
      <c r="U225" t="str">
        <f>IFERROR(VLOOKUP(C225,Gebäudekat.!$C$6:$G$72,5,FALSE),"")</f>
        <v/>
      </c>
    </row>
    <row r="226" spans="1:21" x14ac:dyDescent="0.25">
      <c r="A226" s="23" t="str">
        <f>IF(B226="","",INDEX('Schritt 2a Wärmeverbr. Kat. 1-4'!$A231:$C$504,MATCH(B226,'Schritt 2a Wärmeverbr. Kat. 1-4'!$C231:$C$504,0),1))</f>
        <v/>
      </c>
      <c r="B226" s="40" t="str">
        <f>IF(AND('Schritt 2a Wärmeverbr. Kat. 1-4'!C231&lt;&gt;"",OR('Schritt 2a Wärmeverbr. Kat. 1-4'!R231=1,'Schritt 2a Wärmeverbr. Kat. 1-4'!R231=2,'Schritt 2a Wärmeverbr. Kat. 1-4'!R231&lt;&gt;4)),'Schritt 2a Wärmeverbr. Kat. 1-4'!C231,"")</f>
        <v/>
      </c>
      <c r="C226" s="24" t="str">
        <f>IF(B226="","",VLOOKUP(B226,'Schritt 2a Wärmeverbr. Kat. 1-4'!$C$10:$D$504,2,FALSE))</f>
        <v/>
      </c>
      <c r="D226" s="13" t="str">
        <f>IF(AND(B226&lt;&gt;"",'Schritt 2a Wärmeverbr. Kat. 1-4'!H231&lt;&gt;""),VLOOKUP('Schritt 4 - Priorisierung'!B226,'Schritt 2a Wärmeverbr. Kat. 1-4'!$C$10:$H$504,6,FALSE),"")</f>
        <v/>
      </c>
      <c r="E226" s="114" t="str">
        <f>IF(AND(B226&lt;&gt;"",'Schritt 2a Wärmeverbr. Kat. 1-4'!N231&lt;&gt;""),VLOOKUP('Schritt 4 - Priorisierung'!B226,'Schritt 2a Wärmeverbr. Kat. 1-4'!$C$10:$N$504,12,FALSE),"")</f>
        <v/>
      </c>
      <c r="F226" s="38" t="str">
        <f>IF(AND(B226&lt;&gt;"",'Schritt 2a Wärmeverbr. Kat. 1-4'!O231&lt;&gt;""),VLOOKUP(B226,'Schritt 2a Wärmeverbr. Kat. 1-4'!C231:O725,13,FALSE),"")</f>
        <v/>
      </c>
      <c r="G226" s="134" t="str">
        <f>IF(AND(B226&lt;&gt;"",'Schritt 2a Wärmeverbr. Kat. 1-4'!P231&lt;&gt;""),VLOOKUP(B226,'Schritt 2a Wärmeverbr. Kat. 1-4'!$C$10:$P$504,14,FALSE),"")</f>
        <v/>
      </c>
      <c r="H226" s="39" t="str">
        <f>IF(AND(B226&lt;&gt;"",'Schritt 2a Wärmeverbr. Kat. 1-4'!Q231&lt;&gt;""),VLOOKUP(B226,'Schritt 2a Wärmeverbr. Kat. 1-4'!$C$10:$Q$504,15,FALSE),"")</f>
        <v/>
      </c>
      <c r="I226" s="142" t="str">
        <f>IF(AND(B226&lt;&gt;"",'Schritt 2b Stromverbr. Kat. 1-4'!M231&lt;&gt;""),VLOOKUP(B226,'Schritt 2b Stromverbr. Kat. 1-4'!$B$10:$M$504,12,FALSE),"")</f>
        <v/>
      </c>
      <c r="J226" s="38" t="str">
        <f>IF(AND(B226&lt;&gt;"",'Schritt 2b Stromverbr. Kat. 1-4'!M231&lt;&gt;""),(1/SUM('Schritt 2b Stromverbr. Kat. 1-4'!$M$10:$M$504))*VLOOKUP(B226,'Schritt 2b Stromverbr. Kat. 1-4'!$B$10:$M$504,12,FALSE),"")</f>
        <v/>
      </c>
      <c r="K226" s="133" t="str">
        <f>IFERROR(IF(B226&lt;&gt;"",VLOOKUP(B226,'Schritt 2b Stromverbr. Kat. 1-4'!$B$10:$N$504,13,FALSE),""),"")</f>
        <v/>
      </c>
      <c r="L226" s="39" t="str">
        <f>IFERROR(IF(B226&lt;&gt;"",VLOOKUP(B226,'Schritt 2b Stromverbr. Kat. 1-4'!$B$10:$O$504,14,FALSE),""),"")</f>
        <v/>
      </c>
      <c r="M226" s="147"/>
      <c r="N226" s="61"/>
      <c r="O226" s="64"/>
      <c r="P226" s="113" t="str">
        <f t="shared" si="6"/>
        <v/>
      </c>
      <c r="Q226" s="151" t="str">
        <f t="shared" si="7"/>
        <v/>
      </c>
      <c r="R226" s="133" t="str">
        <f>IF(P226="","",((P226*1000)/IF(AND('Schritt 2a Wärmeverbr. Kat. 1-4'!D231&lt;&gt;"Bad - Freibad &lt; 1000 m2 Beckenfläche",'Schritt 2a Wärmeverbr. Kat. 1-4'!D231&lt;&gt;"Bad - Freibad 1000-2000 m2 Beckenfläche",'Schritt 2a Wärmeverbr. Kat. 1-4'!D231&lt;&gt;"Bad - Freibad &gt;2000 m2 Beckenfläche"),'Schritt 2a Wärmeverbr. Kat. 1-4'!F231,'Schritt 2a Wärmeverbr. Kat. 1-4'!G231)))</f>
        <v/>
      </c>
      <c r="S226" s="140" t="str">
        <f>IFERROR(IF(OR(R226="",'Schritt 2a Wärmeverbr. Kat. 1-4'!D231=""),"",R226/VLOOKUP('Schritt 2a Wärmeverbr. Kat. 1-4'!D231,Gebäudekat.!$C$6:$J$72,7,FALSE)-1),"k.A")</f>
        <v/>
      </c>
      <c r="T226" s="400" t="s">
        <v>138</v>
      </c>
      <c r="U226" t="str">
        <f>IFERROR(VLOOKUP(C226,Gebäudekat.!$C$6:$G$72,5,FALSE),"")</f>
        <v/>
      </c>
    </row>
    <row r="227" spans="1:21" x14ac:dyDescent="0.25">
      <c r="A227" s="23" t="str">
        <f>IF(B227="","",INDEX('Schritt 2a Wärmeverbr. Kat. 1-4'!$A232:$C$504,MATCH(B227,'Schritt 2a Wärmeverbr. Kat. 1-4'!$C232:$C$504,0),1))</f>
        <v/>
      </c>
      <c r="B227" s="40" t="str">
        <f>IF(AND('Schritt 2a Wärmeverbr. Kat. 1-4'!C232&lt;&gt;"",OR('Schritt 2a Wärmeverbr. Kat. 1-4'!R232=1,'Schritt 2a Wärmeverbr. Kat. 1-4'!R232=2,'Schritt 2a Wärmeverbr. Kat. 1-4'!R232&lt;&gt;4)),'Schritt 2a Wärmeverbr. Kat. 1-4'!C232,"")</f>
        <v/>
      </c>
      <c r="C227" s="24" t="str">
        <f>IF(B227="","",VLOOKUP(B227,'Schritt 2a Wärmeverbr. Kat. 1-4'!$C$10:$D$504,2,FALSE))</f>
        <v/>
      </c>
      <c r="D227" s="13" t="str">
        <f>IF(AND(B227&lt;&gt;"",'Schritt 2a Wärmeverbr. Kat. 1-4'!H232&lt;&gt;""),VLOOKUP('Schritt 4 - Priorisierung'!B227,'Schritt 2a Wärmeverbr. Kat. 1-4'!$C$10:$H$504,6,FALSE),"")</f>
        <v/>
      </c>
      <c r="E227" s="114" t="str">
        <f>IF(AND(B227&lt;&gt;"",'Schritt 2a Wärmeverbr. Kat. 1-4'!N232&lt;&gt;""),VLOOKUP('Schritt 4 - Priorisierung'!B227,'Schritt 2a Wärmeverbr. Kat. 1-4'!$C$10:$N$504,12,FALSE),"")</f>
        <v/>
      </c>
      <c r="F227" s="38" t="str">
        <f>IF(AND(B227&lt;&gt;"",'Schritt 2a Wärmeverbr. Kat. 1-4'!O232&lt;&gt;""),VLOOKUP(B227,'Schritt 2a Wärmeverbr. Kat. 1-4'!C232:O726,13,FALSE),"")</f>
        <v/>
      </c>
      <c r="G227" s="134" t="str">
        <f>IF(AND(B227&lt;&gt;"",'Schritt 2a Wärmeverbr. Kat. 1-4'!P232&lt;&gt;""),VLOOKUP(B227,'Schritt 2a Wärmeverbr. Kat. 1-4'!$C$10:$P$504,14,FALSE),"")</f>
        <v/>
      </c>
      <c r="H227" s="39" t="str">
        <f>IF(AND(B227&lt;&gt;"",'Schritt 2a Wärmeverbr. Kat. 1-4'!Q232&lt;&gt;""),VLOOKUP(B227,'Schritt 2a Wärmeverbr. Kat. 1-4'!$C$10:$Q$504,15,FALSE),"")</f>
        <v/>
      </c>
      <c r="I227" s="142" t="str">
        <f>IF(AND(B227&lt;&gt;"",'Schritt 2b Stromverbr. Kat. 1-4'!M232&lt;&gt;""),VLOOKUP(B227,'Schritt 2b Stromverbr. Kat. 1-4'!$B$10:$M$504,12,FALSE),"")</f>
        <v/>
      </c>
      <c r="J227" s="38" t="str">
        <f>IF(AND(B227&lt;&gt;"",'Schritt 2b Stromverbr. Kat. 1-4'!M232&lt;&gt;""),(1/SUM('Schritt 2b Stromverbr. Kat. 1-4'!$M$10:$M$504))*VLOOKUP(B227,'Schritt 2b Stromverbr. Kat. 1-4'!$B$10:$M$504,12,FALSE),"")</f>
        <v/>
      </c>
      <c r="K227" s="133" t="str">
        <f>IFERROR(IF(B227&lt;&gt;"",VLOOKUP(B227,'Schritt 2b Stromverbr. Kat. 1-4'!$B$10:$N$504,13,FALSE),""),"")</f>
        <v/>
      </c>
      <c r="L227" s="39" t="str">
        <f>IFERROR(IF(B227&lt;&gt;"",VLOOKUP(B227,'Schritt 2b Stromverbr. Kat. 1-4'!$B$10:$O$504,14,FALSE),""),"")</f>
        <v/>
      </c>
      <c r="M227" s="147"/>
      <c r="N227" s="61"/>
      <c r="O227" s="64"/>
      <c r="P227" s="113" t="str">
        <f t="shared" si="6"/>
        <v/>
      </c>
      <c r="Q227" s="151" t="str">
        <f t="shared" si="7"/>
        <v/>
      </c>
      <c r="R227" s="133" t="str">
        <f>IF(P227="","",((P227*1000)/IF(AND('Schritt 2a Wärmeverbr. Kat. 1-4'!D232&lt;&gt;"Bad - Freibad &lt; 1000 m2 Beckenfläche",'Schritt 2a Wärmeverbr. Kat. 1-4'!D232&lt;&gt;"Bad - Freibad 1000-2000 m2 Beckenfläche",'Schritt 2a Wärmeverbr. Kat. 1-4'!D232&lt;&gt;"Bad - Freibad &gt;2000 m2 Beckenfläche"),'Schritt 2a Wärmeverbr. Kat. 1-4'!F232,'Schritt 2a Wärmeverbr. Kat. 1-4'!G232)))</f>
        <v/>
      </c>
      <c r="S227" s="140" t="str">
        <f>IFERROR(IF(OR(R227="",'Schritt 2a Wärmeverbr. Kat. 1-4'!D232=""),"",R227/VLOOKUP('Schritt 2a Wärmeverbr. Kat. 1-4'!D232,Gebäudekat.!$C$6:$J$72,7,FALSE)-1),"k.A")</f>
        <v/>
      </c>
      <c r="T227" s="400" t="s">
        <v>138</v>
      </c>
      <c r="U227" t="str">
        <f>IFERROR(VLOOKUP(C227,Gebäudekat.!$C$6:$G$72,5,FALSE),"")</f>
        <v/>
      </c>
    </row>
    <row r="228" spans="1:21" x14ac:dyDescent="0.25">
      <c r="A228" s="23" t="str">
        <f>IF(B228="","",INDEX('Schritt 2a Wärmeverbr. Kat. 1-4'!$A233:$C$504,MATCH(B228,'Schritt 2a Wärmeverbr. Kat. 1-4'!$C233:$C$504,0),1))</f>
        <v/>
      </c>
      <c r="B228" s="40" t="str">
        <f>IF(AND('Schritt 2a Wärmeverbr. Kat. 1-4'!C233&lt;&gt;"",OR('Schritt 2a Wärmeverbr. Kat. 1-4'!R233=1,'Schritt 2a Wärmeverbr. Kat. 1-4'!R233=2,'Schritt 2a Wärmeverbr. Kat. 1-4'!R233&lt;&gt;4)),'Schritt 2a Wärmeverbr. Kat. 1-4'!C233,"")</f>
        <v/>
      </c>
      <c r="C228" s="24" t="str">
        <f>IF(B228="","",VLOOKUP(B228,'Schritt 2a Wärmeverbr. Kat. 1-4'!$C$10:$D$504,2,FALSE))</f>
        <v/>
      </c>
      <c r="D228" s="13" t="str">
        <f>IF(AND(B228&lt;&gt;"",'Schritt 2a Wärmeverbr. Kat. 1-4'!H233&lt;&gt;""),VLOOKUP('Schritt 4 - Priorisierung'!B228,'Schritt 2a Wärmeverbr. Kat. 1-4'!$C$10:$H$504,6,FALSE),"")</f>
        <v/>
      </c>
      <c r="E228" s="114" t="str">
        <f>IF(AND(B228&lt;&gt;"",'Schritt 2a Wärmeverbr. Kat. 1-4'!N233&lt;&gt;""),VLOOKUP('Schritt 4 - Priorisierung'!B228,'Schritt 2a Wärmeverbr. Kat. 1-4'!$C$10:$N$504,12,FALSE),"")</f>
        <v/>
      </c>
      <c r="F228" s="38" t="str">
        <f>IF(AND(B228&lt;&gt;"",'Schritt 2a Wärmeverbr. Kat. 1-4'!O233&lt;&gt;""),VLOOKUP(B228,'Schritt 2a Wärmeverbr. Kat. 1-4'!C233:O727,13,FALSE),"")</f>
        <v/>
      </c>
      <c r="G228" s="134" t="str">
        <f>IF(AND(B228&lt;&gt;"",'Schritt 2a Wärmeverbr. Kat. 1-4'!P233&lt;&gt;""),VLOOKUP(B228,'Schritt 2a Wärmeverbr. Kat. 1-4'!$C$10:$P$504,14,FALSE),"")</f>
        <v/>
      </c>
      <c r="H228" s="39" t="str">
        <f>IF(AND(B228&lt;&gt;"",'Schritt 2a Wärmeverbr. Kat. 1-4'!Q233&lt;&gt;""),VLOOKUP(B228,'Schritt 2a Wärmeverbr. Kat. 1-4'!$C$10:$Q$504,15,FALSE),"")</f>
        <v/>
      </c>
      <c r="I228" s="142" t="str">
        <f>IF(AND(B228&lt;&gt;"",'Schritt 2b Stromverbr. Kat. 1-4'!M233&lt;&gt;""),VLOOKUP(B228,'Schritt 2b Stromverbr. Kat. 1-4'!$B$10:$M$504,12,FALSE),"")</f>
        <v/>
      </c>
      <c r="J228" s="38" t="str">
        <f>IF(AND(B228&lt;&gt;"",'Schritt 2b Stromverbr. Kat. 1-4'!M233&lt;&gt;""),(1/SUM('Schritt 2b Stromverbr. Kat. 1-4'!$M$10:$M$504))*VLOOKUP(B228,'Schritt 2b Stromverbr. Kat. 1-4'!$B$10:$M$504,12,FALSE),"")</f>
        <v/>
      </c>
      <c r="K228" s="133" t="str">
        <f>IFERROR(IF(B228&lt;&gt;"",VLOOKUP(B228,'Schritt 2b Stromverbr. Kat. 1-4'!$B$10:$N$504,13,FALSE),""),"")</f>
        <v/>
      </c>
      <c r="L228" s="39" t="str">
        <f>IFERROR(IF(B228&lt;&gt;"",VLOOKUP(B228,'Schritt 2b Stromverbr. Kat. 1-4'!$B$10:$O$504,14,FALSE),""),"")</f>
        <v/>
      </c>
      <c r="M228" s="147"/>
      <c r="N228" s="61"/>
      <c r="O228" s="64"/>
      <c r="P228" s="113" t="str">
        <f t="shared" si="6"/>
        <v/>
      </c>
      <c r="Q228" s="151" t="str">
        <f t="shared" si="7"/>
        <v/>
      </c>
      <c r="R228" s="133" t="str">
        <f>IF(P228="","",((P228*1000)/IF(AND('Schritt 2a Wärmeverbr. Kat. 1-4'!D233&lt;&gt;"Bad - Freibad &lt; 1000 m2 Beckenfläche",'Schritt 2a Wärmeverbr. Kat. 1-4'!D233&lt;&gt;"Bad - Freibad 1000-2000 m2 Beckenfläche",'Schritt 2a Wärmeverbr. Kat. 1-4'!D233&lt;&gt;"Bad - Freibad &gt;2000 m2 Beckenfläche"),'Schritt 2a Wärmeverbr. Kat. 1-4'!F233,'Schritt 2a Wärmeverbr. Kat. 1-4'!G233)))</f>
        <v/>
      </c>
      <c r="S228" s="140" t="str">
        <f>IFERROR(IF(OR(R228="",'Schritt 2a Wärmeverbr. Kat. 1-4'!D233=""),"",R228/VLOOKUP('Schritt 2a Wärmeverbr. Kat. 1-4'!D233,Gebäudekat.!$C$6:$J$72,7,FALSE)-1),"k.A")</f>
        <v/>
      </c>
      <c r="T228" s="400" t="s">
        <v>138</v>
      </c>
      <c r="U228" t="str">
        <f>IFERROR(VLOOKUP(C228,Gebäudekat.!$C$6:$G$72,5,FALSE),"")</f>
        <v/>
      </c>
    </row>
    <row r="229" spans="1:21" x14ac:dyDescent="0.25">
      <c r="A229" s="23" t="str">
        <f>IF(B229="","",INDEX('Schritt 2a Wärmeverbr. Kat. 1-4'!$A234:$C$504,MATCH(B229,'Schritt 2a Wärmeverbr. Kat. 1-4'!$C234:$C$504,0),1))</f>
        <v/>
      </c>
      <c r="B229" s="40" t="str">
        <f>IF(AND('Schritt 2a Wärmeverbr. Kat. 1-4'!C234&lt;&gt;"",OR('Schritt 2a Wärmeverbr. Kat. 1-4'!R234=1,'Schritt 2a Wärmeverbr. Kat. 1-4'!R234=2,'Schritt 2a Wärmeverbr. Kat. 1-4'!R234&lt;&gt;4)),'Schritt 2a Wärmeverbr. Kat. 1-4'!C234,"")</f>
        <v/>
      </c>
      <c r="C229" s="24" t="str">
        <f>IF(B229="","",VLOOKUP(B229,'Schritt 2a Wärmeverbr. Kat. 1-4'!$C$10:$D$504,2,FALSE))</f>
        <v/>
      </c>
      <c r="D229" s="13" t="str">
        <f>IF(AND(B229&lt;&gt;"",'Schritt 2a Wärmeverbr. Kat. 1-4'!H234&lt;&gt;""),VLOOKUP('Schritt 4 - Priorisierung'!B229,'Schritt 2a Wärmeverbr. Kat. 1-4'!$C$10:$H$504,6,FALSE),"")</f>
        <v/>
      </c>
      <c r="E229" s="114" t="str">
        <f>IF(AND(B229&lt;&gt;"",'Schritt 2a Wärmeverbr. Kat. 1-4'!N234&lt;&gt;""),VLOOKUP('Schritt 4 - Priorisierung'!B229,'Schritt 2a Wärmeverbr. Kat. 1-4'!$C$10:$N$504,12,FALSE),"")</f>
        <v/>
      </c>
      <c r="F229" s="38" t="str">
        <f>IF(AND(B229&lt;&gt;"",'Schritt 2a Wärmeverbr. Kat. 1-4'!O234&lt;&gt;""),VLOOKUP(B229,'Schritt 2a Wärmeverbr. Kat. 1-4'!C234:O728,13,FALSE),"")</f>
        <v/>
      </c>
      <c r="G229" s="134" t="str">
        <f>IF(AND(B229&lt;&gt;"",'Schritt 2a Wärmeverbr. Kat. 1-4'!P234&lt;&gt;""),VLOOKUP(B229,'Schritt 2a Wärmeverbr. Kat. 1-4'!$C$10:$P$504,14,FALSE),"")</f>
        <v/>
      </c>
      <c r="H229" s="39" t="str">
        <f>IF(AND(B229&lt;&gt;"",'Schritt 2a Wärmeverbr. Kat. 1-4'!Q234&lt;&gt;""),VLOOKUP(B229,'Schritt 2a Wärmeverbr. Kat. 1-4'!$C$10:$Q$504,15,FALSE),"")</f>
        <v/>
      </c>
      <c r="I229" s="142" t="str">
        <f>IF(AND(B229&lt;&gt;"",'Schritt 2b Stromverbr. Kat. 1-4'!M234&lt;&gt;""),VLOOKUP(B229,'Schritt 2b Stromverbr. Kat. 1-4'!$B$10:$M$504,12,FALSE),"")</f>
        <v/>
      </c>
      <c r="J229" s="38" t="str">
        <f>IF(AND(B229&lt;&gt;"",'Schritt 2b Stromverbr. Kat. 1-4'!M234&lt;&gt;""),(1/SUM('Schritt 2b Stromverbr. Kat. 1-4'!$M$10:$M$504))*VLOOKUP(B229,'Schritt 2b Stromverbr. Kat. 1-4'!$B$10:$M$504,12,FALSE),"")</f>
        <v/>
      </c>
      <c r="K229" s="133" t="str">
        <f>IFERROR(IF(B229&lt;&gt;"",VLOOKUP(B229,'Schritt 2b Stromverbr. Kat. 1-4'!$B$10:$N$504,13,FALSE),""),"")</f>
        <v/>
      </c>
      <c r="L229" s="39" t="str">
        <f>IFERROR(IF(B229&lt;&gt;"",VLOOKUP(B229,'Schritt 2b Stromverbr. Kat. 1-4'!$B$10:$O$504,14,FALSE),""),"")</f>
        <v/>
      </c>
      <c r="M229" s="147"/>
      <c r="N229" s="61"/>
      <c r="O229" s="64"/>
      <c r="P229" s="113" t="str">
        <f t="shared" si="6"/>
        <v/>
      </c>
      <c r="Q229" s="151" t="str">
        <f t="shared" si="7"/>
        <v/>
      </c>
      <c r="R229" s="133" t="str">
        <f>IF(P229="","",((P229*1000)/IF(AND('Schritt 2a Wärmeverbr. Kat. 1-4'!D234&lt;&gt;"Bad - Freibad &lt; 1000 m2 Beckenfläche",'Schritt 2a Wärmeverbr. Kat. 1-4'!D234&lt;&gt;"Bad - Freibad 1000-2000 m2 Beckenfläche",'Schritt 2a Wärmeverbr. Kat. 1-4'!D234&lt;&gt;"Bad - Freibad &gt;2000 m2 Beckenfläche"),'Schritt 2a Wärmeverbr. Kat. 1-4'!F234,'Schritt 2a Wärmeverbr. Kat. 1-4'!G234)))</f>
        <v/>
      </c>
      <c r="S229" s="140" t="str">
        <f>IFERROR(IF(OR(R229="",'Schritt 2a Wärmeverbr. Kat. 1-4'!D234=""),"",R229/VLOOKUP('Schritt 2a Wärmeverbr. Kat. 1-4'!D234,Gebäudekat.!$C$6:$J$72,7,FALSE)-1),"k.A")</f>
        <v/>
      </c>
      <c r="T229" s="400" t="s">
        <v>138</v>
      </c>
      <c r="U229" t="str">
        <f>IFERROR(VLOOKUP(C229,Gebäudekat.!$C$6:$G$72,5,FALSE),"")</f>
        <v/>
      </c>
    </row>
    <row r="230" spans="1:21" x14ac:dyDescent="0.25">
      <c r="A230" s="23" t="str">
        <f>IF(B230="","",INDEX('Schritt 2a Wärmeverbr. Kat. 1-4'!$A235:$C$504,MATCH(B230,'Schritt 2a Wärmeverbr. Kat. 1-4'!$C235:$C$504,0),1))</f>
        <v/>
      </c>
      <c r="B230" s="40" t="str">
        <f>IF(AND('Schritt 2a Wärmeverbr. Kat. 1-4'!C235&lt;&gt;"",OR('Schritt 2a Wärmeverbr. Kat. 1-4'!R235=1,'Schritt 2a Wärmeverbr. Kat. 1-4'!R235=2,'Schritt 2a Wärmeverbr. Kat. 1-4'!R235&lt;&gt;4)),'Schritt 2a Wärmeverbr. Kat. 1-4'!C235,"")</f>
        <v/>
      </c>
      <c r="C230" s="24" t="str">
        <f>IF(B230="","",VLOOKUP(B230,'Schritt 2a Wärmeverbr. Kat. 1-4'!$C$10:$D$504,2,FALSE))</f>
        <v/>
      </c>
      <c r="D230" s="13" t="str">
        <f>IF(AND(B230&lt;&gt;"",'Schritt 2a Wärmeverbr. Kat. 1-4'!H235&lt;&gt;""),VLOOKUP('Schritt 4 - Priorisierung'!B230,'Schritt 2a Wärmeverbr. Kat. 1-4'!$C$10:$H$504,6,FALSE),"")</f>
        <v/>
      </c>
      <c r="E230" s="114" t="str">
        <f>IF(AND(B230&lt;&gt;"",'Schritt 2a Wärmeverbr. Kat. 1-4'!N235&lt;&gt;""),VLOOKUP('Schritt 4 - Priorisierung'!B230,'Schritt 2a Wärmeverbr. Kat. 1-4'!$C$10:$N$504,12,FALSE),"")</f>
        <v/>
      </c>
      <c r="F230" s="38" t="str">
        <f>IF(AND(B230&lt;&gt;"",'Schritt 2a Wärmeverbr. Kat. 1-4'!O235&lt;&gt;""),VLOOKUP(B230,'Schritt 2a Wärmeverbr. Kat. 1-4'!C235:O729,13,FALSE),"")</f>
        <v/>
      </c>
      <c r="G230" s="134" t="str">
        <f>IF(AND(B230&lt;&gt;"",'Schritt 2a Wärmeverbr. Kat. 1-4'!P235&lt;&gt;""),VLOOKUP(B230,'Schritt 2a Wärmeverbr. Kat. 1-4'!$C$10:$P$504,14,FALSE),"")</f>
        <v/>
      </c>
      <c r="H230" s="39" t="str">
        <f>IF(AND(B230&lt;&gt;"",'Schritt 2a Wärmeverbr. Kat. 1-4'!Q235&lt;&gt;""),VLOOKUP(B230,'Schritt 2a Wärmeverbr. Kat. 1-4'!$C$10:$Q$504,15,FALSE),"")</f>
        <v/>
      </c>
      <c r="I230" s="142" t="str">
        <f>IF(AND(B230&lt;&gt;"",'Schritt 2b Stromverbr. Kat. 1-4'!M235&lt;&gt;""),VLOOKUP(B230,'Schritt 2b Stromverbr. Kat. 1-4'!$B$10:$M$504,12,FALSE),"")</f>
        <v/>
      </c>
      <c r="J230" s="38" t="str">
        <f>IF(AND(B230&lt;&gt;"",'Schritt 2b Stromverbr. Kat. 1-4'!M235&lt;&gt;""),(1/SUM('Schritt 2b Stromverbr. Kat. 1-4'!$M$10:$M$504))*VLOOKUP(B230,'Schritt 2b Stromverbr. Kat. 1-4'!$B$10:$M$504,12,FALSE),"")</f>
        <v/>
      </c>
      <c r="K230" s="133" t="str">
        <f>IFERROR(IF(B230&lt;&gt;"",VLOOKUP(B230,'Schritt 2b Stromverbr. Kat. 1-4'!$B$10:$N$504,13,FALSE),""),"")</f>
        <v/>
      </c>
      <c r="L230" s="39" t="str">
        <f>IFERROR(IF(B230&lt;&gt;"",VLOOKUP(B230,'Schritt 2b Stromverbr. Kat. 1-4'!$B$10:$O$504,14,FALSE),""),"")</f>
        <v/>
      </c>
      <c r="M230" s="147"/>
      <c r="N230" s="61"/>
      <c r="O230" s="64"/>
      <c r="P230" s="113" t="str">
        <f t="shared" si="6"/>
        <v/>
      </c>
      <c r="Q230" s="151" t="str">
        <f t="shared" si="7"/>
        <v/>
      </c>
      <c r="R230" s="133" t="str">
        <f>IF(P230="","",((P230*1000)/IF(AND('Schritt 2a Wärmeverbr. Kat. 1-4'!D235&lt;&gt;"Bad - Freibad &lt; 1000 m2 Beckenfläche",'Schritt 2a Wärmeverbr. Kat. 1-4'!D235&lt;&gt;"Bad - Freibad 1000-2000 m2 Beckenfläche",'Schritt 2a Wärmeverbr. Kat. 1-4'!D235&lt;&gt;"Bad - Freibad &gt;2000 m2 Beckenfläche"),'Schritt 2a Wärmeverbr. Kat. 1-4'!F235,'Schritt 2a Wärmeverbr. Kat. 1-4'!G235)))</f>
        <v/>
      </c>
      <c r="S230" s="140" t="str">
        <f>IFERROR(IF(OR(R230="",'Schritt 2a Wärmeverbr. Kat. 1-4'!D235=""),"",R230/VLOOKUP('Schritt 2a Wärmeverbr. Kat. 1-4'!D235,Gebäudekat.!$C$6:$J$72,7,FALSE)-1),"k.A")</f>
        <v/>
      </c>
      <c r="T230" s="400" t="s">
        <v>138</v>
      </c>
      <c r="U230" t="str">
        <f>IFERROR(VLOOKUP(C230,Gebäudekat.!$C$6:$G$72,5,FALSE),"")</f>
        <v/>
      </c>
    </row>
    <row r="231" spans="1:21" x14ac:dyDescent="0.25">
      <c r="A231" s="23" t="str">
        <f>IF(B231="","",INDEX('Schritt 2a Wärmeverbr. Kat. 1-4'!$A236:$C$504,MATCH(B231,'Schritt 2a Wärmeverbr. Kat. 1-4'!$C236:$C$504,0),1))</f>
        <v/>
      </c>
      <c r="B231" s="40" t="str">
        <f>IF(AND('Schritt 2a Wärmeverbr. Kat. 1-4'!C236&lt;&gt;"",OR('Schritt 2a Wärmeverbr. Kat. 1-4'!R236=1,'Schritt 2a Wärmeverbr. Kat. 1-4'!R236=2,'Schritt 2a Wärmeverbr. Kat. 1-4'!R236&lt;&gt;4)),'Schritt 2a Wärmeverbr. Kat. 1-4'!C236,"")</f>
        <v/>
      </c>
      <c r="C231" s="24" t="str">
        <f>IF(B231="","",VLOOKUP(B231,'Schritt 2a Wärmeverbr. Kat. 1-4'!$C$10:$D$504,2,FALSE))</f>
        <v/>
      </c>
      <c r="D231" s="13" t="str">
        <f>IF(AND(B231&lt;&gt;"",'Schritt 2a Wärmeverbr. Kat. 1-4'!H236&lt;&gt;""),VLOOKUP('Schritt 4 - Priorisierung'!B231,'Schritt 2a Wärmeverbr. Kat. 1-4'!$C$10:$H$504,6,FALSE),"")</f>
        <v/>
      </c>
      <c r="E231" s="114" t="str">
        <f>IF(AND(B231&lt;&gt;"",'Schritt 2a Wärmeverbr. Kat. 1-4'!N236&lt;&gt;""),VLOOKUP('Schritt 4 - Priorisierung'!B231,'Schritt 2a Wärmeverbr. Kat. 1-4'!$C$10:$N$504,12,FALSE),"")</f>
        <v/>
      </c>
      <c r="F231" s="38" t="str">
        <f>IF(AND(B231&lt;&gt;"",'Schritt 2a Wärmeverbr. Kat. 1-4'!O236&lt;&gt;""),VLOOKUP(B231,'Schritt 2a Wärmeverbr. Kat. 1-4'!C236:O730,13,FALSE),"")</f>
        <v/>
      </c>
      <c r="G231" s="134" t="str">
        <f>IF(AND(B231&lt;&gt;"",'Schritt 2a Wärmeverbr. Kat. 1-4'!P236&lt;&gt;""),VLOOKUP(B231,'Schritt 2a Wärmeverbr. Kat. 1-4'!$C$10:$P$504,14,FALSE),"")</f>
        <v/>
      </c>
      <c r="H231" s="39" t="str">
        <f>IF(AND(B231&lt;&gt;"",'Schritt 2a Wärmeverbr. Kat. 1-4'!Q236&lt;&gt;""),VLOOKUP(B231,'Schritt 2a Wärmeverbr. Kat. 1-4'!$C$10:$Q$504,15,FALSE),"")</f>
        <v/>
      </c>
      <c r="I231" s="142" t="str">
        <f>IF(AND(B231&lt;&gt;"",'Schritt 2b Stromverbr. Kat. 1-4'!M236&lt;&gt;""),VLOOKUP(B231,'Schritt 2b Stromverbr. Kat. 1-4'!$B$10:$M$504,12,FALSE),"")</f>
        <v/>
      </c>
      <c r="J231" s="38" t="str">
        <f>IF(AND(B231&lt;&gt;"",'Schritt 2b Stromverbr. Kat. 1-4'!M236&lt;&gt;""),(1/SUM('Schritt 2b Stromverbr. Kat. 1-4'!$M$10:$M$504))*VLOOKUP(B231,'Schritt 2b Stromverbr. Kat. 1-4'!$B$10:$M$504,12,FALSE),"")</f>
        <v/>
      </c>
      <c r="K231" s="133" t="str">
        <f>IFERROR(IF(B231&lt;&gt;"",VLOOKUP(B231,'Schritt 2b Stromverbr. Kat. 1-4'!$B$10:$N$504,13,FALSE),""),"")</f>
        <v/>
      </c>
      <c r="L231" s="39" t="str">
        <f>IFERROR(IF(B231&lt;&gt;"",VLOOKUP(B231,'Schritt 2b Stromverbr. Kat. 1-4'!$B$10:$O$504,14,FALSE),""),"")</f>
        <v/>
      </c>
      <c r="M231" s="147"/>
      <c r="N231" s="61"/>
      <c r="O231" s="64"/>
      <c r="P231" s="113" t="str">
        <f t="shared" si="6"/>
        <v/>
      </c>
      <c r="Q231" s="151" t="str">
        <f t="shared" si="7"/>
        <v/>
      </c>
      <c r="R231" s="133" t="str">
        <f>IF(P231="","",((P231*1000)/IF(AND('Schritt 2a Wärmeverbr. Kat. 1-4'!D236&lt;&gt;"Bad - Freibad &lt; 1000 m2 Beckenfläche",'Schritt 2a Wärmeverbr. Kat. 1-4'!D236&lt;&gt;"Bad - Freibad 1000-2000 m2 Beckenfläche",'Schritt 2a Wärmeverbr. Kat. 1-4'!D236&lt;&gt;"Bad - Freibad &gt;2000 m2 Beckenfläche"),'Schritt 2a Wärmeverbr. Kat. 1-4'!F236,'Schritt 2a Wärmeverbr. Kat. 1-4'!G236)))</f>
        <v/>
      </c>
      <c r="S231" s="140" t="str">
        <f>IFERROR(IF(OR(R231="",'Schritt 2a Wärmeverbr. Kat. 1-4'!D236=""),"",R231/VLOOKUP('Schritt 2a Wärmeverbr. Kat. 1-4'!D236,Gebäudekat.!$C$6:$J$72,7,FALSE)-1),"k.A")</f>
        <v/>
      </c>
      <c r="T231" s="400" t="s">
        <v>138</v>
      </c>
      <c r="U231" t="str">
        <f>IFERROR(VLOOKUP(C231,Gebäudekat.!$C$6:$G$72,5,FALSE),"")</f>
        <v/>
      </c>
    </row>
    <row r="232" spans="1:21" x14ac:dyDescent="0.25">
      <c r="A232" s="23" t="str">
        <f>IF(B232="","",INDEX('Schritt 2a Wärmeverbr. Kat. 1-4'!$A237:$C$504,MATCH(B232,'Schritt 2a Wärmeverbr. Kat. 1-4'!$C237:$C$504,0),1))</f>
        <v/>
      </c>
      <c r="B232" s="40" t="str">
        <f>IF(AND('Schritt 2a Wärmeverbr. Kat. 1-4'!C237&lt;&gt;"",OR('Schritt 2a Wärmeverbr. Kat. 1-4'!R237=1,'Schritt 2a Wärmeverbr. Kat. 1-4'!R237=2,'Schritt 2a Wärmeverbr. Kat. 1-4'!R237&lt;&gt;4)),'Schritt 2a Wärmeverbr. Kat. 1-4'!C237,"")</f>
        <v/>
      </c>
      <c r="C232" s="24" t="str">
        <f>IF(B232="","",VLOOKUP(B232,'Schritt 2a Wärmeverbr. Kat. 1-4'!$C$10:$D$504,2,FALSE))</f>
        <v/>
      </c>
      <c r="D232" s="13" t="str">
        <f>IF(AND(B232&lt;&gt;"",'Schritt 2a Wärmeverbr. Kat. 1-4'!H237&lt;&gt;""),VLOOKUP('Schritt 4 - Priorisierung'!B232,'Schritt 2a Wärmeverbr. Kat. 1-4'!$C$10:$H$504,6,FALSE),"")</f>
        <v/>
      </c>
      <c r="E232" s="114" t="str">
        <f>IF(AND(B232&lt;&gt;"",'Schritt 2a Wärmeverbr. Kat. 1-4'!N237&lt;&gt;""),VLOOKUP('Schritt 4 - Priorisierung'!B232,'Schritt 2a Wärmeverbr. Kat. 1-4'!$C$10:$N$504,12,FALSE),"")</f>
        <v/>
      </c>
      <c r="F232" s="38" t="str">
        <f>IF(AND(B232&lt;&gt;"",'Schritt 2a Wärmeverbr. Kat. 1-4'!O237&lt;&gt;""),VLOOKUP(B232,'Schritt 2a Wärmeverbr. Kat. 1-4'!C237:O731,13,FALSE),"")</f>
        <v/>
      </c>
      <c r="G232" s="134" t="str">
        <f>IF(AND(B232&lt;&gt;"",'Schritt 2a Wärmeverbr. Kat. 1-4'!P237&lt;&gt;""),VLOOKUP(B232,'Schritt 2a Wärmeverbr. Kat. 1-4'!$C$10:$P$504,14,FALSE),"")</f>
        <v/>
      </c>
      <c r="H232" s="39" t="str">
        <f>IF(AND(B232&lt;&gt;"",'Schritt 2a Wärmeverbr. Kat. 1-4'!Q237&lt;&gt;""),VLOOKUP(B232,'Schritt 2a Wärmeverbr. Kat. 1-4'!$C$10:$Q$504,15,FALSE),"")</f>
        <v/>
      </c>
      <c r="I232" s="142" t="str">
        <f>IF(AND(B232&lt;&gt;"",'Schritt 2b Stromverbr. Kat. 1-4'!M237&lt;&gt;""),VLOOKUP(B232,'Schritt 2b Stromverbr. Kat. 1-4'!$B$10:$M$504,12,FALSE),"")</f>
        <v/>
      </c>
      <c r="J232" s="38" t="str">
        <f>IF(AND(B232&lt;&gt;"",'Schritt 2b Stromverbr. Kat. 1-4'!M237&lt;&gt;""),(1/SUM('Schritt 2b Stromverbr. Kat. 1-4'!$M$10:$M$504))*VLOOKUP(B232,'Schritt 2b Stromverbr. Kat. 1-4'!$B$10:$M$504,12,FALSE),"")</f>
        <v/>
      </c>
      <c r="K232" s="133" t="str">
        <f>IFERROR(IF(B232&lt;&gt;"",VLOOKUP(B232,'Schritt 2b Stromverbr. Kat. 1-4'!$B$10:$N$504,13,FALSE),""),"")</f>
        <v/>
      </c>
      <c r="L232" s="39" t="str">
        <f>IFERROR(IF(B232&lt;&gt;"",VLOOKUP(B232,'Schritt 2b Stromverbr. Kat. 1-4'!$B$10:$O$504,14,FALSE),""),"")</f>
        <v/>
      </c>
      <c r="M232" s="147"/>
      <c r="N232" s="61"/>
      <c r="O232" s="64"/>
      <c r="P232" s="113" t="str">
        <f t="shared" si="6"/>
        <v/>
      </c>
      <c r="Q232" s="151" t="str">
        <f t="shared" si="7"/>
        <v/>
      </c>
      <c r="R232" s="133" t="str">
        <f>IF(P232="","",((P232*1000)/IF(AND('Schritt 2a Wärmeverbr. Kat. 1-4'!D237&lt;&gt;"Bad - Freibad &lt; 1000 m2 Beckenfläche",'Schritt 2a Wärmeverbr. Kat. 1-4'!D237&lt;&gt;"Bad - Freibad 1000-2000 m2 Beckenfläche",'Schritt 2a Wärmeverbr. Kat. 1-4'!D237&lt;&gt;"Bad - Freibad &gt;2000 m2 Beckenfläche"),'Schritt 2a Wärmeverbr. Kat. 1-4'!F237,'Schritt 2a Wärmeverbr. Kat. 1-4'!G237)))</f>
        <v/>
      </c>
      <c r="S232" s="140" t="str">
        <f>IFERROR(IF(OR(R232="",'Schritt 2a Wärmeverbr. Kat. 1-4'!D237=""),"",R232/VLOOKUP('Schritt 2a Wärmeverbr. Kat. 1-4'!D237,Gebäudekat.!$C$6:$J$72,7,FALSE)-1),"k.A")</f>
        <v/>
      </c>
      <c r="T232" s="400" t="s">
        <v>138</v>
      </c>
      <c r="U232" t="str">
        <f>IFERROR(VLOOKUP(C232,Gebäudekat.!$C$6:$G$72,5,FALSE),"")</f>
        <v/>
      </c>
    </row>
    <row r="233" spans="1:21" x14ac:dyDescent="0.25">
      <c r="A233" s="23" t="str">
        <f>IF(B233="","",INDEX('Schritt 2a Wärmeverbr. Kat. 1-4'!$A238:$C$504,MATCH(B233,'Schritt 2a Wärmeverbr. Kat. 1-4'!$C238:$C$504,0),1))</f>
        <v/>
      </c>
      <c r="B233" s="40" t="str">
        <f>IF(AND('Schritt 2a Wärmeverbr. Kat. 1-4'!C238&lt;&gt;"",OR('Schritt 2a Wärmeverbr. Kat. 1-4'!R238=1,'Schritt 2a Wärmeverbr. Kat. 1-4'!R238=2,'Schritt 2a Wärmeverbr. Kat. 1-4'!R238&lt;&gt;4)),'Schritt 2a Wärmeverbr. Kat. 1-4'!C238,"")</f>
        <v/>
      </c>
      <c r="C233" s="24" t="str">
        <f>IF(B233="","",VLOOKUP(B233,'Schritt 2a Wärmeverbr. Kat. 1-4'!$C$10:$D$504,2,FALSE))</f>
        <v/>
      </c>
      <c r="D233" s="13" t="str">
        <f>IF(AND(B233&lt;&gt;"",'Schritt 2a Wärmeverbr. Kat. 1-4'!H238&lt;&gt;""),VLOOKUP('Schritt 4 - Priorisierung'!B233,'Schritt 2a Wärmeverbr. Kat. 1-4'!$C$10:$H$504,6,FALSE),"")</f>
        <v/>
      </c>
      <c r="E233" s="114" t="str">
        <f>IF(AND(B233&lt;&gt;"",'Schritt 2a Wärmeverbr. Kat. 1-4'!N238&lt;&gt;""),VLOOKUP('Schritt 4 - Priorisierung'!B233,'Schritt 2a Wärmeverbr. Kat. 1-4'!$C$10:$N$504,12,FALSE),"")</f>
        <v/>
      </c>
      <c r="F233" s="38" t="str">
        <f>IF(AND(B233&lt;&gt;"",'Schritt 2a Wärmeverbr. Kat. 1-4'!O238&lt;&gt;""),VLOOKUP(B233,'Schritt 2a Wärmeverbr. Kat. 1-4'!C238:O732,13,FALSE),"")</f>
        <v/>
      </c>
      <c r="G233" s="134" t="str">
        <f>IF(AND(B233&lt;&gt;"",'Schritt 2a Wärmeverbr. Kat. 1-4'!P238&lt;&gt;""),VLOOKUP(B233,'Schritt 2a Wärmeverbr. Kat. 1-4'!$C$10:$P$504,14,FALSE),"")</f>
        <v/>
      </c>
      <c r="H233" s="39" t="str">
        <f>IF(AND(B233&lt;&gt;"",'Schritt 2a Wärmeverbr. Kat. 1-4'!Q238&lt;&gt;""),VLOOKUP(B233,'Schritt 2a Wärmeverbr. Kat. 1-4'!$C$10:$Q$504,15,FALSE),"")</f>
        <v/>
      </c>
      <c r="I233" s="142" t="str">
        <f>IF(AND(B233&lt;&gt;"",'Schritt 2b Stromverbr. Kat. 1-4'!M238&lt;&gt;""),VLOOKUP(B233,'Schritt 2b Stromverbr. Kat. 1-4'!$B$10:$M$504,12,FALSE),"")</f>
        <v/>
      </c>
      <c r="J233" s="38" t="str">
        <f>IF(AND(B233&lt;&gt;"",'Schritt 2b Stromverbr. Kat. 1-4'!M238&lt;&gt;""),(1/SUM('Schritt 2b Stromverbr. Kat. 1-4'!$M$10:$M$504))*VLOOKUP(B233,'Schritt 2b Stromverbr. Kat. 1-4'!$B$10:$M$504,12,FALSE),"")</f>
        <v/>
      </c>
      <c r="K233" s="133" t="str">
        <f>IFERROR(IF(B233&lt;&gt;"",VLOOKUP(B233,'Schritt 2b Stromverbr. Kat. 1-4'!$B$10:$N$504,13,FALSE),""),"")</f>
        <v/>
      </c>
      <c r="L233" s="39" t="str">
        <f>IFERROR(IF(B233&lt;&gt;"",VLOOKUP(B233,'Schritt 2b Stromverbr. Kat. 1-4'!$B$10:$O$504,14,FALSE),""),"")</f>
        <v/>
      </c>
      <c r="M233" s="147"/>
      <c r="N233" s="61"/>
      <c r="O233" s="64"/>
      <c r="P233" s="113" t="str">
        <f t="shared" si="6"/>
        <v/>
      </c>
      <c r="Q233" s="151" t="str">
        <f t="shared" si="7"/>
        <v/>
      </c>
      <c r="R233" s="133" t="str">
        <f>IF(P233="","",((P233*1000)/IF(AND('Schritt 2a Wärmeverbr. Kat. 1-4'!D238&lt;&gt;"Bad - Freibad &lt; 1000 m2 Beckenfläche",'Schritt 2a Wärmeverbr. Kat. 1-4'!D238&lt;&gt;"Bad - Freibad 1000-2000 m2 Beckenfläche",'Schritt 2a Wärmeverbr. Kat. 1-4'!D238&lt;&gt;"Bad - Freibad &gt;2000 m2 Beckenfläche"),'Schritt 2a Wärmeverbr. Kat. 1-4'!F238,'Schritt 2a Wärmeverbr. Kat. 1-4'!G238)))</f>
        <v/>
      </c>
      <c r="S233" s="140" t="str">
        <f>IFERROR(IF(OR(R233="",'Schritt 2a Wärmeverbr. Kat. 1-4'!D238=""),"",R233/VLOOKUP('Schritt 2a Wärmeverbr. Kat. 1-4'!D238,Gebäudekat.!$C$6:$J$72,7,FALSE)-1),"k.A")</f>
        <v/>
      </c>
      <c r="T233" s="400" t="s">
        <v>138</v>
      </c>
      <c r="U233" t="str">
        <f>IFERROR(VLOOKUP(C233,Gebäudekat.!$C$6:$G$72,5,FALSE),"")</f>
        <v/>
      </c>
    </row>
    <row r="234" spans="1:21" x14ac:dyDescent="0.25">
      <c r="A234" s="23" t="str">
        <f>IF(B234="","",INDEX('Schritt 2a Wärmeverbr. Kat. 1-4'!$A239:$C$504,MATCH(B234,'Schritt 2a Wärmeverbr. Kat. 1-4'!$C239:$C$504,0),1))</f>
        <v/>
      </c>
      <c r="B234" s="40" t="str">
        <f>IF(AND('Schritt 2a Wärmeverbr. Kat. 1-4'!C239&lt;&gt;"",OR('Schritt 2a Wärmeverbr. Kat. 1-4'!R239=1,'Schritt 2a Wärmeverbr. Kat. 1-4'!R239=2,'Schritt 2a Wärmeverbr. Kat. 1-4'!R239&lt;&gt;4)),'Schritt 2a Wärmeverbr. Kat. 1-4'!C239,"")</f>
        <v/>
      </c>
      <c r="C234" s="24" t="str">
        <f>IF(B234="","",VLOOKUP(B234,'Schritt 2a Wärmeverbr. Kat. 1-4'!$C$10:$D$504,2,FALSE))</f>
        <v/>
      </c>
      <c r="D234" s="13" t="str">
        <f>IF(AND(B234&lt;&gt;"",'Schritt 2a Wärmeverbr. Kat. 1-4'!H239&lt;&gt;""),VLOOKUP('Schritt 4 - Priorisierung'!B234,'Schritt 2a Wärmeverbr. Kat. 1-4'!$C$10:$H$504,6,FALSE),"")</f>
        <v/>
      </c>
      <c r="E234" s="114" t="str">
        <f>IF(AND(B234&lt;&gt;"",'Schritt 2a Wärmeverbr. Kat. 1-4'!N239&lt;&gt;""),VLOOKUP('Schritt 4 - Priorisierung'!B234,'Schritt 2a Wärmeverbr. Kat. 1-4'!$C$10:$N$504,12,FALSE),"")</f>
        <v/>
      </c>
      <c r="F234" s="38" t="str">
        <f>IF(AND(B234&lt;&gt;"",'Schritt 2a Wärmeverbr. Kat. 1-4'!O239&lt;&gt;""),VLOOKUP(B234,'Schritt 2a Wärmeverbr. Kat. 1-4'!C239:O733,13,FALSE),"")</f>
        <v/>
      </c>
      <c r="G234" s="134" t="str">
        <f>IF(AND(B234&lt;&gt;"",'Schritt 2a Wärmeverbr. Kat. 1-4'!P239&lt;&gt;""),VLOOKUP(B234,'Schritt 2a Wärmeverbr. Kat. 1-4'!$C$10:$P$504,14,FALSE),"")</f>
        <v/>
      </c>
      <c r="H234" s="39" t="str">
        <f>IF(AND(B234&lt;&gt;"",'Schritt 2a Wärmeverbr. Kat. 1-4'!Q239&lt;&gt;""),VLOOKUP(B234,'Schritt 2a Wärmeverbr. Kat. 1-4'!$C$10:$Q$504,15,FALSE),"")</f>
        <v/>
      </c>
      <c r="I234" s="142" t="str">
        <f>IF(AND(B234&lt;&gt;"",'Schritt 2b Stromverbr. Kat. 1-4'!M239&lt;&gt;""),VLOOKUP(B234,'Schritt 2b Stromverbr. Kat. 1-4'!$B$10:$M$504,12,FALSE),"")</f>
        <v/>
      </c>
      <c r="J234" s="38" t="str">
        <f>IF(AND(B234&lt;&gt;"",'Schritt 2b Stromverbr. Kat. 1-4'!M239&lt;&gt;""),(1/SUM('Schritt 2b Stromverbr. Kat. 1-4'!$M$10:$M$504))*VLOOKUP(B234,'Schritt 2b Stromverbr. Kat. 1-4'!$B$10:$M$504,12,FALSE),"")</f>
        <v/>
      </c>
      <c r="K234" s="133" t="str">
        <f>IFERROR(IF(B234&lt;&gt;"",VLOOKUP(B234,'Schritt 2b Stromverbr. Kat. 1-4'!$B$10:$N$504,13,FALSE),""),"")</f>
        <v/>
      </c>
      <c r="L234" s="39" t="str">
        <f>IFERROR(IF(B234&lt;&gt;"",VLOOKUP(B234,'Schritt 2b Stromverbr. Kat. 1-4'!$B$10:$O$504,14,FALSE),""),"")</f>
        <v/>
      </c>
      <c r="M234" s="147"/>
      <c r="N234" s="61"/>
      <c r="O234" s="64"/>
      <c r="P234" s="113" t="str">
        <f t="shared" si="6"/>
        <v/>
      </c>
      <c r="Q234" s="151" t="str">
        <f t="shared" si="7"/>
        <v/>
      </c>
      <c r="R234" s="133" t="str">
        <f>IF(P234="","",((P234*1000)/IF(AND('Schritt 2a Wärmeverbr. Kat. 1-4'!D239&lt;&gt;"Bad - Freibad &lt; 1000 m2 Beckenfläche",'Schritt 2a Wärmeverbr. Kat. 1-4'!D239&lt;&gt;"Bad - Freibad 1000-2000 m2 Beckenfläche",'Schritt 2a Wärmeverbr. Kat. 1-4'!D239&lt;&gt;"Bad - Freibad &gt;2000 m2 Beckenfläche"),'Schritt 2a Wärmeverbr. Kat. 1-4'!F239,'Schritt 2a Wärmeverbr. Kat. 1-4'!G239)))</f>
        <v/>
      </c>
      <c r="S234" s="140" t="str">
        <f>IFERROR(IF(OR(R234="",'Schritt 2a Wärmeverbr. Kat. 1-4'!D239=""),"",R234/VLOOKUP('Schritt 2a Wärmeverbr. Kat. 1-4'!D239,Gebäudekat.!$C$6:$J$72,7,FALSE)-1),"k.A")</f>
        <v/>
      </c>
      <c r="T234" s="400" t="s">
        <v>138</v>
      </c>
      <c r="U234" t="str">
        <f>IFERROR(VLOOKUP(C234,Gebäudekat.!$C$6:$G$72,5,FALSE),"")</f>
        <v/>
      </c>
    </row>
    <row r="235" spans="1:21" x14ac:dyDescent="0.25">
      <c r="A235" s="23" t="str">
        <f>IF(B235="","",INDEX('Schritt 2a Wärmeverbr. Kat. 1-4'!$A240:$C$504,MATCH(B235,'Schritt 2a Wärmeverbr. Kat. 1-4'!$C240:$C$504,0),1))</f>
        <v/>
      </c>
      <c r="B235" s="40" t="str">
        <f>IF(AND('Schritt 2a Wärmeverbr. Kat. 1-4'!C240&lt;&gt;"",OR('Schritt 2a Wärmeverbr. Kat. 1-4'!R240=1,'Schritt 2a Wärmeverbr. Kat. 1-4'!R240=2,'Schritt 2a Wärmeverbr. Kat. 1-4'!R240&lt;&gt;4)),'Schritt 2a Wärmeverbr. Kat. 1-4'!C240,"")</f>
        <v/>
      </c>
      <c r="C235" s="24" t="str">
        <f>IF(B235="","",VLOOKUP(B235,'Schritt 2a Wärmeverbr. Kat. 1-4'!$C$10:$D$504,2,FALSE))</f>
        <v/>
      </c>
      <c r="D235" s="13" t="str">
        <f>IF(AND(B235&lt;&gt;"",'Schritt 2a Wärmeverbr. Kat. 1-4'!H240&lt;&gt;""),VLOOKUP('Schritt 4 - Priorisierung'!B235,'Schritt 2a Wärmeverbr. Kat. 1-4'!$C$10:$H$504,6,FALSE),"")</f>
        <v/>
      </c>
      <c r="E235" s="114" t="str">
        <f>IF(AND(B235&lt;&gt;"",'Schritt 2a Wärmeverbr. Kat. 1-4'!N240&lt;&gt;""),VLOOKUP('Schritt 4 - Priorisierung'!B235,'Schritt 2a Wärmeverbr. Kat. 1-4'!$C$10:$N$504,12,FALSE),"")</f>
        <v/>
      </c>
      <c r="F235" s="38" t="str">
        <f>IF(AND(B235&lt;&gt;"",'Schritt 2a Wärmeverbr. Kat. 1-4'!O240&lt;&gt;""),VLOOKUP(B235,'Schritt 2a Wärmeverbr. Kat. 1-4'!C240:O734,13,FALSE),"")</f>
        <v/>
      </c>
      <c r="G235" s="134" t="str">
        <f>IF(AND(B235&lt;&gt;"",'Schritt 2a Wärmeverbr. Kat. 1-4'!P240&lt;&gt;""),VLOOKUP(B235,'Schritt 2a Wärmeverbr. Kat. 1-4'!$C$10:$P$504,14,FALSE),"")</f>
        <v/>
      </c>
      <c r="H235" s="39" t="str">
        <f>IF(AND(B235&lt;&gt;"",'Schritt 2a Wärmeverbr. Kat. 1-4'!Q240&lt;&gt;""),VLOOKUP(B235,'Schritt 2a Wärmeverbr. Kat. 1-4'!$C$10:$Q$504,15,FALSE),"")</f>
        <v/>
      </c>
      <c r="I235" s="142" t="str">
        <f>IF(AND(B235&lt;&gt;"",'Schritt 2b Stromverbr. Kat. 1-4'!M240&lt;&gt;""),VLOOKUP(B235,'Schritt 2b Stromverbr. Kat. 1-4'!$B$10:$M$504,12,FALSE),"")</f>
        <v/>
      </c>
      <c r="J235" s="38" t="str">
        <f>IF(AND(B235&lt;&gt;"",'Schritt 2b Stromverbr. Kat. 1-4'!M240&lt;&gt;""),(1/SUM('Schritt 2b Stromverbr. Kat. 1-4'!$M$10:$M$504))*VLOOKUP(B235,'Schritt 2b Stromverbr. Kat. 1-4'!$B$10:$M$504,12,FALSE),"")</f>
        <v/>
      </c>
      <c r="K235" s="133" t="str">
        <f>IFERROR(IF(B235&lt;&gt;"",VLOOKUP(B235,'Schritt 2b Stromverbr. Kat. 1-4'!$B$10:$N$504,13,FALSE),""),"")</f>
        <v/>
      </c>
      <c r="L235" s="39" t="str">
        <f>IFERROR(IF(B235&lt;&gt;"",VLOOKUP(B235,'Schritt 2b Stromverbr. Kat. 1-4'!$B$10:$O$504,14,FALSE),""),"")</f>
        <v/>
      </c>
      <c r="M235" s="147"/>
      <c r="N235" s="61"/>
      <c r="O235" s="64"/>
      <c r="P235" s="113" t="str">
        <f t="shared" si="6"/>
        <v/>
      </c>
      <c r="Q235" s="151" t="str">
        <f t="shared" si="7"/>
        <v/>
      </c>
      <c r="R235" s="133" t="str">
        <f>IF(P235="","",((P235*1000)/IF(AND('Schritt 2a Wärmeverbr. Kat. 1-4'!D240&lt;&gt;"Bad - Freibad &lt; 1000 m2 Beckenfläche",'Schritt 2a Wärmeverbr. Kat. 1-4'!D240&lt;&gt;"Bad - Freibad 1000-2000 m2 Beckenfläche",'Schritt 2a Wärmeverbr. Kat. 1-4'!D240&lt;&gt;"Bad - Freibad &gt;2000 m2 Beckenfläche"),'Schritt 2a Wärmeverbr. Kat. 1-4'!F240,'Schritt 2a Wärmeverbr. Kat. 1-4'!G240)))</f>
        <v/>
      </c>
      <c r="S235" s="140" t="str">
        <f>IFERROR(IF(OR(R235="",'Schritt 2a Wärmeverbr. Kat. 1-4'!D240=""),"",R235/VLOOKUP('Schritt 2a Wärmeverbr. Kat. 1-4'!D240,Gebäudekat.!$C$6:$J$72,7,FALSE)-1),"k.A")</f>
        <v/>
      </c>
      <c r="T235" s="400" t="s">
        <v>138</v>
      </c>
      <c r="U235" t="str">
        <f>IFERROR(VLOOKUP(C235,Gebäudekat.!$C$6:$G$72,5,FALSE),"")</f>
        <v/>
      </c>
    </row>
    <row r="236" spans="1:21" x14ac:dyDescent="0.25">
      <c r="A236" s="23" t="str">
        <f>IF(B236="","",INDEX('Schritt 2a Wärmeverbr. Kat. 1-4'!$A241:$C$504,MATCH(B236,'Schritt 2a Wärmeverbr. Kat. 1-4'!$C241:$C$504,0),1))</f>
        <v/>
      </c>
      <c r="B236" s="40" t="str">
        <f>IF(AND('Schritt 2a Wärmeverbr. Kat. 1-4'!C241&lt;&gt;"",OR('Schritt 2a Wärmeverbr. Kat. 1-4'!R241=1,'Schritt 2a Wärmeverbr. Kat. 1-4'!R241=2,'Schritt 2a Wärmeverbr. Kat. 1-4'!R241&lt;&gt;4)),'Schritt 2a Wärmeverbr. Kat. 1-4'!C241,"")</f>
        <v/>
      </c>
      <c r="C236" s="24" t="str">
        <f>IF(B236="","",VLOOKUP(B236,'Schritt 2a Wärmeverbr. Kat. 1-4'!$C$10:$D$504,2,FALSE))</f>
        <v/>
      </c>
      <c r="D236" s="13" t="str">
        <f>IF(AND(B236&lt;&gt;"",'Schritt 2a Wärmeverbr. Kat. 1-4'!H241&lt;&gt;""),VLOOKUP('Schritt 4 - Priorisierung'!B236,'Schritt 2a Wärmeverbr. Kat. 1-4'!$C$10:$H$504,6,FALSE),"")</f>
        <v/>
      </c>
      <c r="E236" s="114" t="str">
        <f>IF(AND(B236&lt;&gt;"",'Schritt 2a Wärmeverbr. Kat. 1-4'!N241&lt;&gt;""),VLOOKUP('Schritt 4 - Priorisierung'!B236,'Schritt 2a Wärmeverbr. Kat. 1-4'!$C$10:$N$504,12,FALSE),"")</f>
        <v/>
      </c>
      <c r="F236" s="38" t="str">
        <f>IF(AND(B236&lt;&gt;"",'Schritt 2a Wärmeverbr. Kat. 1-4'!O241&lt;&gt;""),VLOOKUP(B236,'Schritt 2a Wärmeverbr. Kat. 1-4'!C241:O735,13,FALSE),"")</f>
        <v/>
      </c>
      <c r="G236" s="134" t="str">
        <f>IF(AND(B236&lt;&gt;"",'Schritt 2a Wärmeverbr. Kat. 1-4'!P241&lt;&gt;""),VLOOKUP(B236,'Schritt 2a Wärmeverbr. Kat. 1-4'!$C$10:$P$504,14,FALSE),"")</f>
        <v/>
      </c>
      <c r="H236" s="39" t="str">
        <f>IF(AND(B236&lt;&gt;"",'Schritt 2a Wärmeverbr. Kat. 1-4'!Q241&lt;&gt;""),VLOOKUP(B236,'Schritt 2a Wärmeverbr. Kat. 1-4'!$C$10:$Q$504,15,FALSE),"")</f>
        <v/>
      </c>
      <c r="I236" s="142" t="str">
        <f>IF(AND(B236&lt;&gt;"",'Schritt 2b Stromverbr. Kat. 1-4'!M241&lt;&gt;""),VLOOKUP(B236,'Schritt 2b Stromverbr. Kat. 1-4'!$B$10:$M$504,12,FALSE),"")</f>
        <v/>
      </c>
      <c r="J236" s="38" t="str">
        <f>IF(AND(B236&lt;&gt;"",'Schritt 2b Stromverbr. Kat. 1-4'!M241&lt;&gt;""),(1/SUM('Schritt 2b Stromverbr. Kat. 1-4'!$M$10:$M$504))*VLOOKUP(B236,'Schritt 2b Stromverbr. Kat. 1-4'!$B$10:$M$504,12,FALSE),"")</f>
        <v/>
      </c>
      <c r="K236" s="133" t="str">
        <f>IFERROR(IF(B236&lt;&gt;"",VLOOKUP(B236,'Schritt 2b Stromverbr. Kat. 1-4'!$B$10:$N$504,13,FALSE),""),"")</f>
        <v/>
      </c>
      <c r="L236" s="39" t="str">
        <f>IFERROR(IF(B236&lt;&gt;"",VLOOKUP(B236,'Schritt 2b Stromverbr. Kat. 1-4'!$B$10:$O$504,14,FALSE),""),"")</f>
        <v/>
      </c>
      <c r="M236" s="147"/>
      <c r="N236" s="61"/>
      <c r="O236" s="64"/>
      <c r="P236" s="113" t="str">
        <f t="shared" si="6"/>
        <v/>
      </c>
      <c r="Q236" s="151" t="str">
        <f t="shared" si="7"/>
        <v/>
      </c>
      <c r="R236" s="133" t="str">
        <f>IF(P236="","",((P236*1000)/IF(AND('Schritt 2a Wärmeverbr. Kat. 1-4'!D241&lt;&gt;"Bad - Freibad &lt; 1000 m2 Beckenfläche",'Schritt 2a Wärmeverbr. Kat. 1-4'!D241&lt;&gt;"Bad - Freibad 1000-2000 m2 Beckenfläche",'Schritt 2a Wärmeverbr. Kat. 1-4'!D241&lt;&gt;"Bad - Freibad &gt;2000 m2 Beckenfläche"),'Schritt 2a Wärmeverbr. Kat. 1-4'!F241,'Schritt 2a Wärmeverbr. Kat. 1-4'!G241)))</f>
        <v/>
      </c>
      <c r="S236" s="140" t="str">
        <f>IFERROR(IF(OR(R236="",'Schritt 2a Wärmeverbr. Kat. 1-4'!D241=""),"",R236/VLOOKUP('Schritt 2a Wärmeverbr. Kat. 1-4'!D241,Gebäudekat.!$C$6:$J$72,7,FALSE)-1),"k.A")</f>
        <v/>
      </c>
      <c r="T236" s="400" t="s">
        <v>138</v>
      </c>
      <c r="U236" t="str">
        <f>IFERROR(VLOOKUP(C236,Gebäudekat.!$C$6:$G$72,5,FALSE),"")</f>
        <v/>
      </c>
    </row>
    <row r="237" spans="1:21" x14ac:dyDescent="0.25">
      <c r="A237" s="23" t="str">
        <f>IF(B237="","",INDEX('Schritt 2a Wärmeverbr. Kat. 1-4'!$A242:$C$504,MATCH(B237,'Schritt 2a Wärmeverbr. Kat. 1-4'!$C242:$C$504,0),1))</f>
        <v/>
      </c>
      <c r="B237" s="40" t="str">
        <f>IF(AND('Schritt 2a Wärmeverbr. Kat. 1-4'!C242&lt;&gt;"",OR('Schritt 2a Wärmeverbr. Kat. 1-4'!R242=1,'Schritt 2a Wärmeverbr. Kat. 1-4'!R242=2,'Schritt 2a Wärmeverbr. Kat. 1-4'!R242&lt;&gt;4)),'Schritt 2a Wärmeverbr. Kat. 1-4'!C242,"")</f>
        <v/>
      </c>
      <c r="C237" s="24" t="str">
        <f>IF(B237="","",VLOOKUP(B237,'Schritt 2a Wärmeverbr. Kat. 1-4'!$C$10:$D$504,2,FALSE))</f>
        <v/>
      </c>
      <c r="D237" s="13" t="str">
        <f>IF(AND(B237&lt;&gt;"",'Schritt 2a Wärmeverbr. Kat. 1-4'!H242&lt;&gt;""),VLOOKUP('Schritt 4 - Priorisierung'!B237,'Schritt 2a Wärmeverbr. Kat. 1-4'!$C$10:$H$504,6,FALSE),"")</f>
        <v/>
      </c>
      <c r="E237" s="114" t="str">
        <f>IF(AND(B237&lt;&gt;"",'Schritt 2a Wärmeverbr. Kat. 1-4'!N242&lt;&gt;""),VLOOKUP('Schritt 4 - Priorisierung'!B237,'Schritt 2a Wärmeverbr. Kat. 1-4'!$C$10:$N$504,12,FALSE),"")</f>
        <v/>
      </c>
      <c r="F237" s="38" t="str">
        <f>IF(AND(B237&lt;&gt;"",'Schritt 2a Wärmeverbr. Kat. 1-4'!O242&lt;&gt;""),VLOOKUP(B237,'Schritt 2a Wärmeverbr. Kat. 1-4'!C242:O736,13,FALSE),"")</f>
        <v/>
      </c>
      <c r="G237" s="134" t="str">
        <f>IF(AND(B237&lt;&gt;"",'Schritt 2a Wärmeverbr. Kat. 1-4'!P242&lt;&gt;""),VLOOKUP(B237,'Schritt 2a Wärmeverbr. Kat. 1-4'!$C$10:$P$504,14,FALSE),"")</f>
        <v/>
      </c>
      <c r="H237" s="39" t="str">
        <f>IF(AND(B237&lt;&gt;"",'Schritt 2a Wärmeverbr. Kat. 1-4'!Q242&lt;&gt;""),VLOOKUP(B237,'Schritt 2a Wärmeverbr. Kat. 1-4'!$C$10:$Q$504,15,FALSE),"")</f>
        <v/>
      </c>
      <c r="I237" s="142" t="str">
        <f>IF(AND(B237&lt;&gt;"",'Schritt 2b Stromverbr. Kat. 1-4'!M242&lt;&gt;""),VLOOKUP(B237,'Schritt 2b Stromverbr. Kat. 1-4'!$B$10:$M$504,12,FALSE),"")</f>
        <v/>
      </c>
      <c r="J237" s="38" t="str">
        <f>IF(AND(B237&lt;&gt;"",'Schritt 2b Stromverbr. Kat. 1-4'!M242&lt;&gt;""),(1/SUM('Schritt 2b Stromverbr. Kat. 1-4'!$M$10:$M$504))*VLOOKUP(B237,'Schritt 2b Stromverbr. Kat. 1-4'!$B$10:$M$504,12,FALSE),"")</f>
        <v/>
      </c>
      <c r="K237" s="133" t="str">
        <f>IFERROR(IF(B237&lt;&gt;"",VLOOKUP(B237,'Schritt 2b Stromverbr. Kat. 1-4'!$B$10:$N$504,13,FALSE),""),"")</f>
        <v/>
      </c>
      <c r="L237" s="39" t="str">
        <f>IFERROR(IF(B237&lt;&gt;"",VLOOKUP(B237,'Schritt 2b Stromverbr. Kat. 1-4'!$B$10:$O$504,14,FALSE),""),"")</f>
        <v/>
      </c>
      <c r="M237" s="147"/>
      <c r="N237" s="61"/>
      <c r="O237" s="64"/>
      <c r="P237" s="113" t="str">
        <f t="shared" si="6"/>
        <v/>
      </c>
      <c r="Q237" s="151" t="str">
        <f t="shared" si="7"/>
        <v/>
      </c>
      <c r="R237" s="133" t="str">
        <f>IF(P237="","",((P237*1000)/IF(AND('Schritt 2a Wärmeverbr. Kat. 1-4'!D242&lt;&gt;"Bad - Freibad &lt; 1000 m2 Beckenfläche",'Schritt 2a Wärmeverbr. Kat. 1-4'!D242&lt;&gt;"Bad - Freibad 1000-2000 m2 Beckenfläche",'Schritt 2a Wärmeverbr. Kat. 1-4'!D242&lt;&gt;"Bad - Freibad &gt;2000 m2 Beckenfläche"),'Schritt 2a Wärmeverbr. Kat. 1-4'!F242,'Schritt 2a Wärmeverbr. Kat. 1-4'!G242)))</f>
        <v/>
      </c>
      <c r="S237" s="140" t="str">
        <f>IFERROR(IF(OR(R237="",'Schritt 2a Wärmeverbr. Kat. 1-4'!D242=""),"",R237/VLOOKUP('Schritt 2a Wärmeverbr. Kat. 1-4'!D242,Gebäudekat.!$C$6:$J$72,7,FALSE)-1),"k.A")</f>
        <v/>
      </c>
      <c r="T237" s="400" t="s">
        <v>138</v>
      </c>
      <c r="U237" t="str">
        <f>IFERROR(VLOOKUP(C237,Gebäudekat.!$C$6:$G$72,5,FALSE),"")</f>
        <v/>
      </c>
    </row>
    <row r="238" spans="1:21" x14ac:dyDescent="0.25">
      <c r="A238" s="23" t="str">
        <f>IF(B238="","",INDEX('Schritt 2a Wärmeverbr. Kat. 1-4'!$A243:$C$504,MATCH(B238,'Schritt 2a Wärmeverbr. Kat. 1-4'!$C243:$C$504,0),1))</f>
        <v/>
      </c>
      <c r="B238" s="40" t="str">
        <f>IF(AND('Schritt 2a Wärmeverbr. Kat. 1-4'!C243&lt;&gt;"",OR('Schritt 2a Wärmeverbr. Kat. 1-4'!R243=1,'Schritt 2a Wärmeverbr. Kat. 1-4'!R243=2,'Schritt 2a Wärmeverbr. Kat. 1-4'!R243&lt;&gt;4)),'Schritt 2a Wärmeverbr. Kat. 1-4'!C243,"")</f>
        <v/>
      </c>
      <c r="C238" s="24" t="str">
        <f>IF(B238="","",VLOOKUP(B238,'Schritt 2a Wärmeverbr. Kat. 1-4'!$C$10:$D$504,2,FALSE))</f>
        <v/>
      </c>
      <c r="D238" s="13" t="str">
        <f>IF(AND(B238&lt;&gt;"",'Schritt 2a Wärmeverbr. Kat. 1-4'!H243&lt;&gt;""),VLOOKUP('Schritt 4 - Priorisierung'!B238,'Schritt 2a Wärmeverbr. Kat. 1-4'!$C$10:$H$504,6,FALSE),"")</f>
        <v/>
      </c>
      <c r="E238" s="114" t="str">
        <f>IF(AND(B238&lt;&gt;"",'Schritt 2a Wärmeverbr. Kat. 1-4'!N243&lt;&gt;""),VLOOKUP('Schritt 4 - Priorisierung'!B238,'Schritt 2a Wärmeverbr. Kat. 1-4'!$C$10:$N$504,12,FALSE),"")</f>
        <v/>
      </c>
      <c r="F238" s="38" t="str">
        <f>IF(AND(B238&lt;&gt;"",'Schritt 2a Wärmeverbr. Kat. 1-4'!O243&lt;&gt;""),VLOOKUP(B238,'Schritt 2a Wärmeverbr. Kat. 1-4'!C243:O737,13,FALSE),"")</f>
        <v/>
      </c>
      <c r="G238" s="134" t="str">
        <f>IF(AND(B238&lt;&gt;"",'Schritt 2a Wärmeverbr. Kat. 1-4'!P243&lt;&gt;""),VLOOKUP(B238,'Schritt 2a Wärmeverbr. Kat. 1-4'!$C$10:$P$504,14,FALSE),"")</f>
        <v/>
      </c>
      <c r="H238" s="39" t="str">
        <f>IF(AND(B238&lt;&gt;"",'Schritt 2a Wärmeverbr. Kat. 1-4'!Q243&lt;&gt;""),VLOOKUP(B238,'Schritt 2a Wärmeverbr. Kat. 1-4'!$C$10:$Q$504,15,FALSE),"")</f>
        <v/>
      </c>
      <c r="I238" s="142" t="str">
        <f>IF(AND(B238&lt;&gt;"",'Schritt 2b Stromverbr. Kat. 1-4'!M243&lt;&gt;""),VLOOKUP(B238,'Schritt 2b Stromverbr. Kat. 1-4'!$B$10:$M$504,12,FALSE),"")</f>
        <v/>
      </c>
      <c r="J238" s="38" t="str">
        <f>IF(AND(B238&lt;&gt;"",'Schritt 2b Stromverbr. Kat. 1-4'!M243&lt;&gt;""),(1/SUM('Schritt 2b Stromverbr. Kat. 1-4'!$M$10:$M$504))*VLOOKUP(B238,'Schritt 2b Stromverbr. Kat. 1-4'!$B$10:$M$504,12,FALSE),"")</f>
        <v/>
      </c>
      <c r="K238" s="133" t="str">
        <f>IFERROR(IF(B238&lt;&gt;"",VLOOKUP(B238,'Schritt 2b Stromverbr. Kat. 1-4'!$B$10:$N$504,13,FALSE),""),"")</f>
        <v/>
      </c>
      <c r="L238" s="39" t="str">
        <f>IFERROR(IF(B238&lt;&gt;"",VLOOKUP(B238,'Schritt 2b Stromverbr. Kat. 1-4'!$B$10:$O$504,14,FALSE),""),"")</f>
        <v/>
      </c>
      <c r="M238" s="147"/>
      <c r="N238" s="61"/>
      <c r="O238" s="64"/>
      <c r="P238" s="113" t="str">
        <f t="shared" si="6"/>
        <v/>
      </c>
      <c r="Q238" s="151" t="str">
        <f t="shared" si="7"/>
        <v/>
      </c>
      <c r="R238" s="133" t="str">
        <f>IF(P238="","",((P238*1000)/IF(AND('Schritt 2a Wärmeverbr. Kat. 1-4'!D243&lt;&gt;"Bad - Freibad &lt; 1000 m2 Beckenfläche",'Schritt 2a Wärmeverbr. Kat. 1-4'!D243&lt;&gt;"Bad - Freibad 1000-2000 m2 Beckenfläche",'Schritt 2a Wärmeverbr. Kat. 1-4'!D243&lt;&gt;"Bad - Freibad &gt;2000 m2 Beckenfläche"),'Schritt 2a Wärmeverbr. Kat. 1-4'!F243,'Schritt 2a Wärmeverbr. Kat. 1-4'!G243)))</f>
        <v/>
      </c>
      <c r="S238" s="140" t="str">
        <f>IFERROR(IF(OR(R238="",'Schritt 2a Wärmeverbr. Kat. 1-4'!D243=""),"",R238/VLOOKUP('Schritt 2a Wärmeverbr. Kat. 1-4'!D243,Gebäudekat.!$C$6:$J$72,7,FALSE)-1),"k.A")</f>
        <v/>
      </c>
      <c r="T238" s="400" t="s">
        <v>138</v>
      </c>
      <c r="U238" t="str">
        <f>IFERROR(VLOOKUP(C238,Gebäudekat.!$C$6:$G$72,5,FALSE),"")</f>
        <v/>
      </c>
    </row>
    <row r="239" spans="1:21" x14ac:dyDescent="0.25">
      <c r="A239" s="23" t="str">
        <f>IF(B239="","",INDEX('Schritt 2a Wärmeverbr. Kat. 1-4'!$A244:$C$504,MATCH(B239,'Schritt 2a Wärmeverbr. Kat. 1-4'!$C244:$C$504,0),1))</f>
        <v/>
      </c>
      <c r="B239" s="40" t="str">
        <f>IF(AND('Schritt 2a Wärmeverbr. Kat. 1-4'!C244&lt;&gt;"",OR('Schritt 2a Wärmeverbr. Kat. 1-4'!R244=1,'Schritt 2a Wärmeverbr. Kat. 1-4'!R244=2,'Schritt 2a Wärmeverbr. Kat. 1-4'!R244&lt;&gt;4)),'Schritt 2a Wärmeverbr. Kat. 1-4'!C244,"")</f>
        <v/>
      </c>
      <c r="C239" s="24" t="str">
        <f>IF(B239="","",VLOOKUP(B239,'Schritt 2a Wärmeverbr. Kat. 1-4'!$C$10:$D$504,2,FALSE))</f>
        <v/>
      </c>
      <c r="D239" s="13" t="str">
        <f>IF(AND(B239&lt;&gt;"",'Schritt 2a Wärmeverbr. Kat. 1-4'!H244&lt;&gt;""),VLOOKUP('Schritt 4 - Priorisierung'!B239,'Schritt 2a Wärmeverbr. Kat. 1-4'!$C$10:$H$504,6,FALSE),"")</f>
        <v/>
      </c>
      <c r="E239" s="114" t="str">
        <f>IF(AND(B239&lt;&gt;"",'Schritt 2a Wärmeverbr. Kat. 1-4'!N244&lt;&gt;""),VLOOKUP('Schritt 4 - Priorisierung'!B239,'Schritt 2a Wärmeverbr. Kat. 1-4'!$C$10:$N$504,12,FALSE),"")</f>
        <v/>
      </c>
      <c r="F239" s="38" t="str">
        <f>IF(AND(B239&lt;&gt;"",'Schritt 2a Wärmeverbr. Kat. 1-4'!O244&lt;&gt;""),VLOOKUP(B239,'Schritt 2a Wärmeverbr. Kat. 1-4'!C244:O738,13,FALSE),"")</f>
        <v/>
      </c>
      <c r="G239" s="134" t="str">
        <f>IF(AND(B239&lt;&gt;"",'Schritt 2a Wärmeverbr. Kat. 1-4'!P244&lt;&gt;""),VLOOKUP(B239,'Schritt 2a Wärmeverbr. Kat. 1-4'!$C$10:$P$504,14,FALSE),"")</f>
        <v/>
      </c>
      <c r="H239" s="39" t="str">
        <f>IF(AND(B239&lt;&gt;"",'Schritt 2a Wärmeverbr. Kat. 1-4'!Q244&lt;&gt;""),VLOOKUP(B239,'Schritt 2a Wärmeverbr. Kat. 1-4'!$C$10:$Q$504,15,FALSE),"")</f>
        <v/>
      </c>
      <c r="I239" s="142" t="str">
        <f>IF(AND(B239&lt;&gt;"",'Schritt 2b Stromverbr. Kat. 1-4'!M244&lt;&gt;""),VLOOKUP(B239,'Schritt 2b Stromverbr. Kat. 1-4'!$B$10:$M$504,12,FALSE),"")</f>
        <v/>
      </c>
      <c r="J239" s="38" t="str">
        <f>IF(AND(B239&lt;&gt;"",'Schritt 2b Stromverbr. Kat. 1-4'!M244&lt;&gt;""),(1/SUM('Schritt 2b Stromverbr. Kat. 1-4'!$M$10:$M$504))*VLOOKUP(B239,'Schritt 2b Stromverbr. Kat. 1-4'!$B$10:$M$504,12,FALSE),"")</f>
        <v/>
      </c>
      <c r="K239" s="133" t="str">
        <f>IFERROR(IF(B239&lt;&gt;"",VLOOKUP(B239,'Schritt 2b Stromverbr. Kat. 1-4'!$B$10:$N$504,13,FALSE),""),"")</f>
        <v/>
      </c>
      <c r="L239" s="39" t="str">
        <f>IFERROR(IF(B239&lt;&gt;"",VLOOKUP(B239,'Schritt 2b Stromverbr. Kat. 1-4'!$B$10:$O$504,14,FALSE),""),"")</f>
        <v/>
      </c>
      <c r="M239" s="147"/>
      <c r="N239" s="61"/>
      <c r="O239" s="64"/>
      <c r="P239" s="113" t="str">
        <f t="shared" si="6"/>
        <v/>
      </c>
      <c r="Q239" s="151" t="str">
        <f t="shared" si="7"/>
        <v/>
      </c>
      <c r="R239" s="133" t="str">
        <f>IF(P239="","",((P239*1000)/IF(AND('Schritt 2a Wärmeverbr. Kat. 1-4'!D244&lt;&gt;"Bad - Freibad &lt; 1000 m2 Beckenfläche",'Schritt 2a Wärmeverbr. Kat. 1-4'!D244&lt;&gt;"Bad - Freibad 1000-2000 m2 Beckenfläche",'Schritt 2a Wärmeverbr. Kat. 1-4'!D244&lt;&gt;"Bad - Freibad &gt;2000 m2 Beckenfläche"),'Schritt 2a Wärmeverbr. Kat. 1-4'!F244,'Schritt 2a Wärmeverbr. Kat. 1-4'!G244)))</f>
        <v/>
      </c>
      <c r="S239" s="140" t="str">
        <f>IFERROR(IF(OR(R239="",'Schritt 2a Wärmeverbr. Kat. 1-4'!D244=""),"",R239/VLOOKUP('Schritt 2a Wärmeverbr. Kat. 1-4'!D244,Gebäudekat.!$C$6:$J$72,7,FALSE)-1),"k.A")</f>
        <v/>
      </c>
      <c r="T239" s="400" t="s">
        <v>138</v>
      </c>
      <c r="U239" t="str">
        <f>IFERROR(VLOOKUP(C239,Gebäudekat.!$C$6:$G$72,5,FALSE),"")</f>
        <v/>
      </c>
    </row>
    <row r="240" spans="1:21" x14ac:dyDescent="0.25">
      <c r="A240" s="23" t="str">
        <f>IF(B240="","",INDEX('Schritt 2a Wärmeverbr. Kat. 1-4'!$A245:$C$504,MATCH(B240,'Schritt 2a Wärmeverbr. Kat. 1-4'!$C245:$C$504,0),1))</f>
        <v/>
      </c>
      <c r="B240" s="40" t="str">
        <f>IF(AND('Schritt 2a Wärmeverbr. Kat. 1-4'!C245&lt;&gt;"",OR('Schritt 2a Wärmeverbr. Kat. 1-4'!R245=1,'Schritt 2a Wärmeverbr. Kat. 1-4'!R245=2,'Schritt 2a Wärmeverbr. Kat. 1-4'!R245&lt;&gt;4)),'Schritt 2a Wärmeverbr. Kat. 1-4'!C245,"")</f>
        <v/>
      </c>
      <c r="C240" s="24" t="str">
        <f>IF(B240="","",VLOOKUP(B240,'Schritt 2a Wärmeverbr. Kat. 1-4'!$C$10:$D$504,2,FALSE))</f>
        <v/>
      </c>
      <c r="D240" s="13" t="str">
        <f>IF(AND(B240&lt;&gt;"",'Schritt 2a Wärmeverbr. Kat. 1-4'!H245&lt;&gt;""),VLOOKUP('Schritt 4 - Priorisierung'!B240,'Schritt 2a Wärmeverbr. Kat. 1-4'!$C$10:$H$504,6,FALSE),"")</f>
        <v/>
      </c>
      <c r="E240" s="114" t="str">
        <f>IF(AND(B240&lt;&gt;"",'Schritt 2a Wärmeverbr. Kat. 1-4'!N245&lt;&gt;""),VLOOKUP('Schritt 4 - Priorisierung'!B240,'Schritt 2a Wärmeverbr. Kat. 1-4'!$C$10:$N$504,12,FALSE),"")</f>
        <v/>
      </c>
      <c r="F240" s="38" t="str">
        <f>IF(AND(B240&lt;&gt;"",'Schritt 2a Wärmeverbr. Kat. 1-4'!O245&lt;&gt;""),VLOOKUP(B240,'Schritt 2a Wärmeverbr. Kat. 1-4'!C245:O739,13,FALSE),"")</f>
        <v/>
      </c>
      <c r="G240" s="134" t="str">
        <f>IF(AND(B240&lt;&gt;"",'Schritt 2a Wärmeverbr. Kat. 1-4'!P245&lt;&gt;""),VLOOKUP(B240,'Schritt 2a Wärmeverbr. Kat. 1-4'!$C$10:$P$504,14,FALSE),"")</f>
        <v/>
      </c>
      <c r="H240" s="39" t="str">
        <f>IF(AND(B240&lt;&gt;"",'Schritt 2a Wärmeverbr. Kat. 1-4'!Q245&lt;&gt;""),VLOOKUP(B240,'Schritt 2a Wärmeverbr. Kat. 1-4'!$C$10:$Q$504,15,FALSE),"")</f>
        <v/>
      </c>
      <c r="I240" s="142" t="str">
        <f>IF(AND(B240&lt;&gt;"",'Schritt 2b Stromverbr. Kat. 1-4'!M245&lt;&gt;""),VLOOKUP(B240,'Schritt 2b Stromverbr. Kat. 1-4'!$B$10:$M$504,12,FALSE),"")</f>
        <v/>
      </c>
      <c r="J240" s="38" t="str">
        <f>IF(AND(B240&lt;&gt;"",'Schritt 2b Stromverbr. Kat. 1-4'!M245&lt;&gt;""),(1/SUM('Schritt 2b Stromverbr. Kat. 1-4'!$M$10:$M$504))*VLOOKUP(B240,'Schritt 2b Stromverbr. Kat. 1-4'!$B$10:$M$504,12,FALSE),"")</f>
        <v/>
      </c>
      <c r="K240" s="133" t="str">
        <f>IFERROR(IF(B240&lt;&gt;"",VLOOKUP(B240,'Schritt 2b Stromverbr. Kat. 1-4'!$B$10:$N$504,13,FALSE),""),"")</f>
        <v/>
      </c>
      <c r="L240" s="39" t="str">
        <f>IFERROR(IF(B240&lt;&gt;"",VLOOKUP(B240,'Schritt 2b Stromverbr. Kat. 1-4'!$B$10:$O$504,14,FALSE),""),"")</f>
        <v/>
      </c>
      <c r="M240" s="147"/>
      <c r="N240" s="61"/>
      <c r="O240" s="64"/>
      <c r="P240" s="113" t="str">
        <f t="shared" si="6"/>
        <v/>
      </c>
      <c r="Q240" s="151" t="str">
        <f t="shared" si="7"/>
        <v/>
      </c>
      <c r="R240" s="133" t="str">
        <f>IF(P240="","",((P240*1000)/IF(AND('Schritt 2a Wärmeverbr. Kat. 1-4'!D245&lt;&gt;"Bad - Freibad &lt; 1000 m2 Beckenfläche",'Schritt 2a Wärmeverbr. Kat. 1-4'!D245&lt;&gt;"Bad - Freibad 1000-2000 m2 Beckenfläche",'Schritt 2a Wärmeverbr. Kat. 1-4'!D245&lt;&gt;"Bad - Freibad &gt;2000 m2 Beckenfläche"),'Schritt 2a Wärmeverbr. Kat. 1-4'!F245,'Schritt 2a Wärmeverbr. Kat. 1-4'!G245)))</f>
        <v/>
      </c>
      <c r="S240" s="140" t="str">
        <f>IFERROR(IF(OR(R240="",'Schritt 2a Wärmeverbr. Kat. 1-4'!D245=""),"",R240/VLOOKUP('Schritt 2a Wärmeverbr. Kat. 1-4'!D245,Gebäudekat.!$C$6:$J$72,7,FALSE)-1),"k.A")</f>
        <v/>
      </c>
      <c r="T240" s="400" t="s">
        <v>138</v>
      </c>
      <c r="U240" t="str">
        <f>IFERROR(VLOOKUP(C240,Gebäudekat.!$C$6:$G$72,5,FALSE),"")</f>
        <v/>
      </c>
    </row>
    <row r="241" spans="1:21" x14ac:dyDescent="0.25">
      <c r="A241" s="23" t="str">
        <f>IF(B241="","",INDEX('Schritt 2a Wärmeverbr. Kat. 1-4'!$A246:$C$504,MATCH(B241,'Schritt 2a Wärmeverbr. Kat. 1-4'!$C246:$C$504,0),1))</f>
        <v/>
      </c>
      <c r="B241" s="40" t="str">
        <f>IF(AND('Schritt 2a Wärmeverbr. Kat. 1-4'!C246&lt;&gt;"",OR('Schritt 2a Wärmeverbr. Kat. 1-4'!R246=1,'Schritt 2a Wärmeverbr. Kat. 1-4'!R246=2,'Schritt 2a Wärmeverbr. Kat. 1-4'!R246&lt;&gt;4)),'Schritt 2a Wärmeverbr. Kat. 1-4'!C246,"")</f>
        <v/>
      </c>
      <c r="C241" s="24" t="str">
        <f>IF(B241="","",VLOOKUP(B241,'Schritt 2a Wärmeverbr. Kat. 1-4'!$C$10:$D$504,2,FALSE))</f>
        <v/>
      </c>
      <c r="D241" s="13" t="str">
        <f>IF(AND(B241&lt;&gt;"",'Schritt 2a Wärmeverbr. Kat. 1-4'!H246&lt;&gt;""),VLOOKUP('Schritt 4 - Priorisierung'!B241,'Schritt 2a Wärmeverbr. Kat. 1-4'!$C$10:$H$504,6,FALSE),"")</f>
        <v/>
      </c>
      <c r="E241" s="114" t="str">
        <f>IF(AND(B241&lt;&gt;"",'Schritt 2a Wärmeverbr. Kat. 1-4'!N246&lt;&gt;""),VLOOKUP('Schritt 4 - Priorisierung'!B241,'Schritt 2a Wärmeverbr. Kat. 1-4'!$C$10:$N$504,12,FALSE),"")</f>
        <v/>
      </c>
      <c r="F241" s="38" t="str">
        <f>IF(AND(B241&lt;&gt;"",'Schritt 2a Wärmeverbr. Kat. 1-4'!O246&lt;&gt;""),VLOOKUP(B241,'Schritt 2a Wärmeverbr. Kat. 1-4'!C246:O740,13,FALSE),"")</f>
        <v/>
      </c>
      <c r="G241" s="134" t="str">
        <f>IF(AND(B241&lt;&gt;"",'Schritt 2a Wärmeverbr. Kat. 1-4'!P246&lt;&gt;""),VLOOKUP(B241,'Schritt 2a Wärmeverbr. Kat. 1-4'!$C$10:$P$504,14,FALSE),"")</f>
        <v/>
      </c>
      <c r="H241" s="39" t="str">
        <f>IF(AND(B241&lt;&gt;"",'Schritt 2a Wärmeverbr. Kat. 1-4'!Q246&lt;&gt;""),VLOOKUP(B241,'Schritt 2a Wärmeverbr. Kat. 1-4'!$C$10:$Q$504,15,FALSE),"")</f>
        <v/>
      </c>
      <c r="I241" s="142" t="str">
        <f>IF(AND(B241&lt;&gt;"",'Schritt 2b Stromverbr. Kat. 1-4'!M246&lt;&gt;""),VLOOKUP(B241,'Schritt 2b Stromverbr. Kat. 1-4'!$B$10:$M$504,12,FALSE),"")</f>
        <v/>
      </c>
      <c r="J241" s="38" t="str">
        <f>IF(AND(B241&lt;&gt;"",'Schritt 2b Stromverbr. Kat. 1-4'!M246&lt;&gt;""),(1/SUM('Schritt 2b Stromverbr. Kat. 1-4'!$M$10:$M$504))*VLOOKUP(B241,'Schritt 2b Stromverbr. Kat. 1-4'!$B$10:$M$504,12,FALSE),"")</f>
        <v/>
      </c>
      <c r="K241" s="133" t="str">
        <f>IFERROR(IF(B241&lt;&gt;"",VLOOKUP(B241,'Schritt 2b Stromverbr. Kat. 1-4'!$B$10:$N$504,13,FALSE),""),"")</f>
        <v/>
      </c>
      <c r="L241" s="39" t="str">
        <f>IFERROR(IF(B241&lt;&gt;"",VLOOKUP(B241,'Schritt 2b Stromverbr. Kat. 1-4'!$B$10:$O$504,14,FALSE),""),"")</f>
        <v/>
      </c>
      <c r="M241" s="147"/>
      <c r="N241" s="61"/>
      <c r="O241" s="64"/>
      <c r="P241" s="113" t="str">
        <f t="shared" si="6"/>
        <v/>
      </c>
      <c r="Q241" s="151" t="str">
        <f t="shared" si="7"/>
        <v/>
      </c>
      <c r="R241" s="133" t="str">
        <f>IF(P241="","",((P241*1000)/IF(AND('Schritt 2a Wärmeverbr. Kat. 1-4'!D246&lt;&gt;"Bad - Freibad &lt; 1000 m2 Beckenfläche",'Schritt 2a Wärmeverbr. Kat. 1-4'!D246&lt;&gt;"Bad - Freibad 1000-2000 m2 Beckenfläche",'Schritt 2a Wärmeverbr. Kat. 1-4'!D246&lt;&gt;"Bad - Freibad &gt;2000 m2 Beckenfläche"),'Schritt 2a Wärmeverbr. Kat. 1-4'!F246,'Schritt 2a Wärmeverbr. Kat. 1-4'!G246)))</f>
        <v/>
      </c>
      <c r="S241" s="140" t="str">
        <f>IFERROR(IF(OR(R241="",'Schritt 2a Wärmeverbr. Kat. 1-4'!D246=""),"",R241/VLOOKUP('Schritt 2a Wärmeverbr. Kat. 1-4'!D246,Gebäudekat.!$C$6:$J$72,7,FALSE)-1),"k.A")</f>
        <v/>
      </c>
      <c r="T241" s="400" t="s">
        <v>138</v>
      </c>
      <c r="U241" t="str">
        <f>IFERROR(VLOOKUP(C241,Gebäudekat.!$C$6:$G$72,5,FALSE),"")</f>
        <v/>
      </c>
    </row>
    <row r="242" spans="1:21" x14ac:dyDescent="0.25">
      <c r="A242" s="23" t="str">
        <f>IF(B242="","",INDEX('Schritt 2a Wärmeverbr. Kat. 1-4'!$A247:$C$504,MATCH(B242,'Schritt 2a Wärmeverbr. Kat. 1-4'!$C247:$C$504,0),1))</f>
        <v/>
      </c>
      <c r="B242" s="40" t="str">
        <f>IF(AND('Schritt 2a Wärmeverbr. Kat. 1-4'!C247&lt;&gt;"",OR('Schritt 2a Wärmeverbr. Kat. 1-4'!R247=1,'Schritt 2a Wärmeverbr. Kat. 1-4'!R247=2,'Schritt 2a Wärmeverbr. Kat. 1-4'!R247&lt;&gt;4)),'Schritt 2a Wärmeverbr. Kat. 1-4'!C247,"")</f>
        <v/>
      </c>
      <c r="C242" s="24" t="str">
        <f>IF(B242="","",VLOOKUP(B242,'Schritt 2a Wärmeverbr. Kat. 1-4'!$C$10:$D$504,2,FALSE))</f>
        <v/>
      </c>
      <c r="D242" s="13" t="str">
        <f>IF(AND(B242&lt;&gt;"",'Schritt 2a Wärmeverbr. Kat. 1-4'!H247&lt;&gt;""),VLOOKUP('Schritt 4 - Priorisierung'!B242,'Schritt 2a Wärmeverbr. Kat. 1-4'!$C$10:$H$504,6,FALSE),"")</f>
        <v/>
      </c>
      <c r="E242" s="114" t="str">
        <f>IF(AND(B242&lt;&gt;"",'Schritt 2a Wärmeverbr. Kat. 1-4'!N247&lt;&gt;""),VLOOKUP('Schritt 4 - Priorisierung'!B242,'Schritt 2a Wärmeverbr. Kat. 1-4'!$C$10:$N$504,12,FALSE),"")</f>
        <v/>
      </c>
      <c r="F242" s="38" t="str">
        <f>IF(AND(B242&lt;&gt;"",'Schritt 2a Wärmeverbr. Kat. 1-4'!O247&lt;&gt;""),VLOOKUP(B242,'Schritt 2a Wärmeverbr. Kat. 1-4'!C247:O741,13,FALSE),"")</f>
        <v/>
      </c>
      <c r="G242" s="134" t="str">
        <f>IF(AND(B242&lt;&gt;"",'Schritt 2a Wärmeverbr. Kat. 1-4'!P247&lt;&gt;""),VLOOKUP(B242,'Schritt 2a Wärmeverbr. Kat. 1-4'!$C$10:$P$504,14,FALSE),"")</f>
        <v/>
      </c>
      <c r="H242" s="39" t="str">
        <f>IF(AND(B242&lt;&gt;"",'Schritt 2a Wärmeverbr. Kat. 1-4'!Q247&lt;&gt;""),VLOOKUP(B242,'Schritt 2a Wärmeverbr. Kat. 1-4'!$C$10:$Q$504,15,FALSE),"")</f>
        <v/>
      </c>
      <c r="I242" s="142" t="str">
        <f>IF(AND(B242&lt;&gt;"",'Schritt 2b Stromverbr. Kat. 1-4'!M247&lt;&gt;""),VLOOKUP(B242,'Schritt 2b Stromverbr. Kat. 1-4'!$B$10:$M$504,12,FALSE),"")</f>
        <v/>
      </c>
      <c r="J242" s="38" t="str">
        <f>IF(AND(B242&lt;&gt;"",'Schritt 2b Stromverbr. Kat. 1-4'!M247&lt;&gt;""),(1/SUM('Schritt 2b Stromverbr. Kat. 1-4'!$M$10:$M$504))*VLOOKUP(B242,'Schritt 2b Stromverbr. Kat. 1-4'!$B$10:$M$504,12,FALSE),"")</f>
        <v/>
      </c>
      <c r="K242" s="133" t="str">
        <f>IFERROR(IF(B242&lt;&gt;"",VLOOKUP(B242,'Schritt 2b Stromverbr. Kat. 1-4'!$B$10:$N$504,13,FALSE),""),"")</f>
        <v/>
      </c>
      <c r="L242" s="39" t="str">
        <f>IFERROR(IF(B242&lt;&gt;"",VLOOKUP(B242,'Schritt 2b Stromverbr. Kat. 1-4'!$B$10:$O$504,14,FALSE),""),"")</f>
        <v/>
      </c>
      <c r="M242" s="147"/>
      <c r="N242" s="61"/>
      <c r="O242" s="64"/>
      <c r="P242" s="113" t="str">
        <f t="shared" si="6"/>
        <v/>
      </c>
      <c r="Q242" s="151" t="str">
        <f t="shared" si="7"/>
        <v/>
      </c>
      <c r="R242" s="133" t="str">
        <f>IF(P242="","",((P242*1000)/IF(AND('Schritt 2a Wärmeverbr. Kat. 1-4'!D247&lt;&gt;"Bad - Freibad &lt; 1000 m2 Beckenfläche",'Schritt 2a Wärmeverbr. Kat. 1-4'!D247&lt;&gt;"Bad - Freibad 1000-2000 m2 Beckenfläche",'Schritt 2a Wärmeverbr. Kat. 1-4'!D247&lt;&gt;"Bad - Freibad &gt;2000 m2 Beckenfläche"),'Schritt 2a Wärmeverbr. Kat. 1-4'!F247,'Schritt 2a Wärmeverbr. Kat. 1-4'!G247)))</f>
        <v/>
      </c>
      <c r="S242" s="140" t="str">
        <f>IFERROR(IF(OR(R242="",'Schritt 2a Wärmeverbr. Kat. 1-4'!D247=""),"",R242/VLOOKUP('Schritt 2a Wärmeverbr. Kat. 1-4'!D247,Gebäudekat.!$C$6:$J$72,7,FALSE)-1),"k.A")</f>
        <v/>
      </c>
      <c r="T242" s="400" t="s">
        <v>138</v>
      </c>
      <c r="U242" t="str">
        <f>IFERROR(VLOOKUP(C242,Gebäudekat.!$C$6:$G$72,5,FALSE),"")</f>
        <v/>
      </c>
    </row>
    <row r="243" spans="1:21" x14ac:dyDescent="0.25">
      <c r="A243" s="23" t="str">
        <f>IF(B243="","",INDEX('Schritt 2a Wärmeverbr. Kat. 1-4'!$A248:$C$504,MATCH(B243,'Schritt 2a Wärmeverbr. Kat. 1-4'!$C248:$C$504,0),1))</f>
        <v/>
      </c>
      <c r="B243" s="40" t="str">
        <f>IF(AND('Schritt 2a Wärmeverbr. Kat. 1-4'!C248&lt;&gt;"",OR('Schritt 2a Wärmeverbr. Kat. 1-4'!R248=1,'Schritt 2a Wärmeverbr. Kat. 1-4'!R248=2,'Schritt 2a Wärmeverbr. Kat. 1-4'!R248&lt;&gt;4)),'Schritt 2a Wärmeverbr. Kat. 1-4'!C248,"")</f>
        <v/>
      </c>
      <c r="C243" s="24" t="str">
        <f>IF(B243="","",VLOOKUP(B243,'Schritt 2a Wärmeverbr. Kat. 1-4'!$C$10:$D$504,2,FALSE))</f>
        <v/>
      </c>
      <c r="D243" s="13" t="str">
        <f>IF(AND(B243&lt;&gt;"",'Schritt 2a Wärmeverbr. Kat. 1-4'!H248&lt;&gt;""),VLOOKUP('Schritt 4 - Priorisierung'!B243,'Schritt 2a Wärmeverbr. Kat. 1-4'!$C$10:$H$504,6,FALSE),"")</f>
        <v/>
      </c>
      <c r="E243" s="114" t="str">
        <f>IF(AND(B243&lt;&gt;"",'Schritt 2a Wärmeverbr. Kat. 1-4'!N248&lt;&gt;""),VLOOKUP('Schritt 4 - Priorisierung'!B243,'Schritt 2a Wärmeverbr. Kat. 1-4'!$C$10:$N$504,12,FALSE),"")</f>
        <v/>
      </c>
      <c r="F243" s="38" t="str">
        <f>IF(AND(B243&lt;&gt;"",'Schritt 2a Wärmeverbr. Kat. 1-4'!O248&lt;&gt;""),VLOOKUP(B243,'Schritt 2a Wärmeverbr. Kat. 1-4'!C248:O742,13,FALSE),"")</f>
        <v/>
      </c>
      <c r="G243" s="134" t="str">
        <f>IF(AND(B243&lt;&gt;"",'Schritt 2a Wärmeverbr. Kat. 1-4'!P248&lt;&gt;""),VLOOKUP(B243,'Schritt 2a Wärmeverbr. Kat. 1-4'!$C$10:$P$504,14,FALSE),"")</f>
        <v/>
      </c>
      <c r="H243" s="39" t="str">
        <f>IF(AND(B243&lt;&gt;"",'Schritt 2a Wärmeverbr. Kat. 1-4'!Q248&lt;&gt;""),VLOOKUP(B243,'Schritt 2a Wärmeverbr. Kat. 1-4'!$C$10:$Q$504,15,FALSE),"")</f>
        <v/>
      </c>
      <c r="I243" s="142" t="str">
        <f>IF(AND(B243&lt;&gt;"",'Schritt 2b Stromverbr. Kat. 1-4'!M248&lt;&gt;""),VLOOKUP(B243,'Schritt 2b Stromverbr. Kat. 1-4'!$B$10:$M$504,12,FALSE),"")</f>
        <v/>
      </c>
      <c r="J243" s="38" t="str">
        <f>IF(AND(B243&lt;&gt;"",'Schritt 2b Stromverbr. Kat. 1-4'!M248&lt;&gt;""),(1/SUM('Schritt 2b Stromverbr. Kat. 1-4'!$M$10:$M$504))*VLOOKUP(B243,'Schritt 2b Stromverbr. Kat. 1-4'!$B$10:$M$504,12,FALSE),"")</f>
        <v/>
      </c>
      <c r="K243" s="133" t="str">
        <f>IFERROR(IF(B243&lt;&gt;"",VLOOKUP(B243,'Schritt 2b Stromverbr. Kat. 1-4'!$B$10:$N$504,13,FALSE),""),"")</f>
        <v/>
      </c>
      <c r="L243" s="39" t="str">
        <f>IFERROR(IF(B243&lt;&gt;"",VLOOKUP(B243,'Schritt 2b Stromverbr. Kat. 1-4'!$B$10:$O$504,14,FALSE),""),"")</f>
        <v/>
      </c>
      <c r="M243" s="147"/>
      <c r="N243" s="61"/>
      <c r="O243" s="64"/>
      <c r="P243" s="113" t="str">
        <f t="shared" si="6"/>
        <v/>
      </c>
      <c r="Q243" s="151" t="str">
        <f t="shared" si="7"/>
        <v/>
      </c>
      <c r="R243" s="133" t="str">
        <f>IF(P243="","",((P243*1000)/IF(AND('Schritt 2a Wärmeverbr. Kat. 1-4'!D248&lt;&gt;"Bad - Freibad &lt; 1000 m2 Beckenfläche",'Schritt 2a Wärmeverbr. Kat. 1-4'!D248&lt;&gt;"Bad - Freibad 1000-2000 m2 Beckenfläche",'Schritt 2a Wärmeverbr. Kat. 1-4'!D248&lt;&gt;"Bad - Freibad &gt;2000 m2 Beckenfläche"),'Schritt 2a Wärmeverbr. Kat. 1-4'!F248,'Schritt 2a Wärmeverbr. Kat. 1-4'!G248)))</f>
        <v/>
      </c>
      <c r="S243" s="140" t="str">
        <f>IFERROR(IF(OR(R243="",'Schritt 2a Wärmeverbr. Kat. 1-4'!D248=""),"",R243/VLOOKUP('Schritt 2a Wärmeverbr. Kat. 1-4'!D248,Gebäudekat.!$C$6:$J$72,7,FALSE)-1),"k.A")</f>
        <v/>
      </c>
      <c r="T243" s="400" t="s">
        <v>138</v>
      </c>
      <c r="U243" t="str">
        <f>IFERROR(VLOOKUP(C243,Gebäudekat.!$C$6:$G$72,5,FALSE),"")</f>
        <v/>
      </c>
    </row>
    <row r="244" spans="1:21" x14ac:dyDescent="0.25">
      <c r="A244" s="23" t="str">
        <f>IF(B244="","",INDEX('Schritt 2a Wärmeverbr. Kat. 1-4'!$A249:$C$504,MATCH(B244,'Schritt 2a Wärmeverbr. Kat. 1-4'!$C249:$C$504,0),1))</f>
        <v/>
      </c>
      <c r="B244" s="40" t="str">
        <f>IF(AND('Schritt 2a Wärmeverbr. Kat. 1-4'!C249&lt;&gt;"",OR('Schritt 2a Wärmeverbr. Kat. 1-4'!R249=1,'Schritt 2a Wärmeverbr. Kat. 1-4'!R249=2,'Schritt 2a Wärmeverbr. Kat. 1-4'!R249&lt;&gt;4)),'Schritt 2a Wärmeverbr. Kat. 1-4'!C249,"")</f>
        <v/>
      </c>
      <c r="C244" s="24" t="str">
        <f>IF(B244="","",VLOOKUP(B244,'Schritt 2a Wärmeverbr. Kat. 1-4'!$C$10:$D$504,2,FALSE))</f>
        <v/>
      </c>
      <c r="D244" s="13" t="str">
        <f>IF(AND(B244&lt;&gt;"",'Schritt 2a Wärmeverbr. Kat. 1-4'!H249&lt;&gt;""),VLOOKUP('Schritt 4 - Priorisierung'!B244,'Schritt 2a Wärmeverbr. Kat. 1-4'!$C$10:$H$504,6,FALSE),"")</f>
        <v/>
      </c>
      <c r="E244" s="114" t="str">
        <f>IF(AND(B244&lt;&gt;"",'Schritt 2a Wärmeverbr. Kat. 1-4'!N249&lt;&gt;""),VLOOKUP('Schritt 4 - Priorisierung'!B244,'Schritt 2a Wärmeverbr. Kat. 1-4'!$C$10:$N$504,12,FALSE),"")</f>
        <v/>
      </c>
      <c r="F244" s="38" t="str">
        <f>IF(AND(B244&lt;&gt;"",'Schritt 2a Wärmeverbr. Kat. 1-4'!O249&lt;&gt;""),VLOOKUP(B244,'Schritt 2a Wärmeverbr. Kat. 1-4'!C249:O743,13,FALSE),"")</f>
        <v/>
      </c>
      <c r="G244" s="134" t="str">
        <f>IF(AND(B244&lt;&gt;"",'Schritt 2a Wärmeverbr. Kat. 1-4'!P249&lt;&gt;""),VLOOKUP(B244,'Schritt 2a Wärmeverbr. Kat. 1-4'!$C$10:$P$504,14,FALSE),"")</f>
        <v/>
      </c>
      <c r="H244" s="39" t="str">
        <f>IF(AND(B244&lt;&gt;"",'Schritt 2a Wärmeverbr. Kat. 1-4'!Q249&lt;&gt;""),VLOOKUP(B244,'Schritt 2a Wärmeverbr. Kat. 1-4'!$C$10:$Q$504,15,FALSE),"")</f>
        <v/>
      </c>
      <c r="I244" s="142" t="str">
        <f>IF(AND(B244&lt;&gt;"",'Schritt 2b Stromverbr. Kat. 1-4'!M249&lt;&gt;""),VLOOKUP(B244,'Schritt 2b Stromverbr. Kat. 1-4'!$B$10:$M$504,12,FALSE),"")</f>
        <v/>
      </c>
      <c r="J244" s="38" t="str">
        <f>IF(AND(B244&lt;&gt;"",'Schritt 2b Stromverbr. Kat. 1-4'!M249&lt;&gt;""),(1/SUM('Schritt 2b Stromverbr. Kat. 1-4'!$M$10:$M$504))*VLOOKUP(B244,'Schritt 2b Stromverbr. Kat. 1-4'!$B$10:$M$504,12,FALSE),"")</f>
        <v/>
      </c>
      <c r="K244" s="133" t="str">
        <f>IFERROR(IF(B244&lt;&gt;"",VLOOKUP(B244,'Schritt 2b Stromverbr. Kat. 1-4'!$B$10:$N$504,13,FALSE),""),"")</f>
        <v/>
      </c>
      <c r="L244" s="39" t="str">
        <f>IFERROR(IF(B244&lt;&gt;"",VLOOKUP(B244,'Schritt 2b Stromverbr. Kat. 1-4'!$B$10:$O$504,14,FALSE),""),"")</f>
        <v/>
      </c>
      <c r="M244" s="147"/>
      <c r="N244" s="61"/>
      <c r="O244" s="64"/>
      <c r="P244" s="113" t="str">
        <f t="shared" si="6"/>
        <v/>
      </c>
      <c r="Q244" s="151" t="str">
        <f t="shared" si="7"/>
        <v/>
      </c>
      <c r="R244" s="133" t="str">
        <f>IF(P244="","",((P244*1000)/IF(AND('Schritt 2a Wärmeverbr. Kat. 1-4'!D249&lt;&gt;"Bad - Freibad &lt; 1000 m2 Beckenfläche",'Schritt 2a Wärmeverbr. Kat. 1-4'!D249&lt;&gt;"Bad - Freibad 1000-2000 m2 Beckenfläche",'Schritt 2a Wärmeverbr. Kat. 1-4'!D249&lt;&gt;"Bad - Freibad &gt;2000 m2 Beckenfläche"),'Schritt 2a Wärmeverbr. Kat. 1-4'!F249,'Schritt 2a Wärmeverbr. Kat. 1-4'!G249)))</f>
        <v/>
      </c>
      <c r="S244" s="140" t="str">
        <f>IFERROR(IF(OR(R244="",'Schritt 2a Wärmeverbr. Kat. 1-4'!D249=""),"",R244/VLOOKUP('Schritt 2a Wärmeverbr. Kat. 1-4'!D249,Gebäudekat.!$C$6:$J$72,7,FALSE)-1),"k.A")</f>
        <v/>
      </c>
      <c r="T244" s="400" t="s">
        <v>138</v>
      </c>
      <c r="U244" t="str">
        <f>IFERROR(VLOOKUP(C244,Gebäudekat.!$C$6:$G$72,5,FALSE),"")</f>
        <v/>
      </c>
    </row>
    <row r="245" spans="1:21" x14ac:dyDescent="0.25">
      <c r="A245" s="23" t="str">
        <f>IF(B245="","",INDEX('Schritt 2a Wärmeverbr. Kat. 1-4'!$A250:$C$504,MATCH(B245,'Schritt 2a Wärmeverbr. Kat. 1-4'!$C250:$C$504,0),1))</f>
        <v/>
      </c>
      <c r="B245" s="40" t="str">
        <f>IF(AND('Schritt 2a Wärmeverbr. Kat. 1-4'!C250&lt;&gt;"",OR('Schritt 2a Wärmeverbr. Kat. 1-4'!R250=1,'Schritt 2a Wärmeverbr. Kat. 1-4'!R250=2,'Schritt 2a Wärmeverbr. Kat. 1-4'!R250&lt;&gt;4)),'Schritt 2a Wärmeverbr. Kat. 1-4'!C250,"")</f>
        <v/>
      </c>
      <c r="C245" s="24" t="str">
        <f>IF(B245="","",VLOOKUP(B245,'Schritt 2a Wärmeverbr. Kat. 1-4'!$C$10:$D$504,2,FALSE))</f>
        <v/>
      </c>
      <c r="D245" s="13" t="str">
        <f>IF(AND(B245&lt;&gt;"",'Schritt 2a Wärmeverbr. Kat. 1-4'!H250&lt;&gt;""),VLOOKUP('Schritt 4 - Priorisierung'!B245,'Schritt 2a Wärmeverbr. Kat. 1-4'!$C$10:$H$504,6,FALSE),"")</f>
        <v/>
      </c>
      <c r="E245" s="114" t="str">
        <f>IF(AND(B245&lt;&gt;"",'Schritt 2a Wärmeverbr. Kat. 1-4'!N250&lt;&gt;""),VLOOKUP('Schritt 4 - Priorisierung'!B245,'Schritt 2a Wärmeverbr. Kat. 1-4'!$C$10:$N$504,12,FALSE),"")</f>
        <v/>
      </c>
      <c r="F245" s="38" t="str">
        <f>IF(AND(B245&lt;&gt;"",'Schritt 2a Wärmeverbr. Kat. 1-4'!O250&lt;&gt;""),VLOOKUP(B245,'Schritt 2a Wärmeverbr. Kat. 1-4'!C250:O744,13,FALSE),"")</f>
        <v/>
      </c>
      <c r="G245" s="134" t="str">
        <f>IF(AND(B245&lt;&gt;"",'Schritt 2a Wärmeverbr. Kat. 1-4'!P250&lt;&gt;""),VLOOKUP(B245,'Schritt 2a Wärmeverbr. Kat. 1-4'!$C$10:$P$504,14,FALSE),"")</f>
        <v/>
      </c>
      <c r="H245" s="39" t="str">
        <f>IF(AND(B245&lt;&gt;"",'Schritt 2a Wärmeverbr. Kat. 1-4'!Q250&lt;&gt;""),VLOOKUP(B245,'Schritt 2a Wärmeverbr. Kat. 1-4'!$C$10:$Q$504,15,FALSE),"")</f>
        <v/>
      </c>
      <c r="I245" s="142" t="str">
        <f>IF(AND(B245&lt;&gt;"",'Schritt 2b Stromverbr. Kat. 1-4'!M250&lt;&gt;""),VLOOKUP(B245,'Schritt 2b Stromverbr. Kat. 1-4'!$B$10:$M$504,12,FALSE),"")</f>
        <v/>
      </c>
      <c r="J245" s="38" t="str">
        <f>IF(AND(B245&lt;&gt;"",'Schritt 2b Stromverbr. Kat. 1-4'!M250&lt;&gt;""),(1/SUM('Schritt 2b Stromverbr. Kat. 1-4'!$M$10:$M$504))*VLOOKUP(B245,'Schritt 2b Stromverbr. Kat. 1-4'!$B$10:$M$504,12,FALSE),"")</f>
        <v/>
      </c>
      <c r="K245" s="133" t="str">
        <f>IFERROR(IF(B245&lt;&gt;"",VLOOKUP(B245,'Schritt 2b Stromverbr. Kat. 1-4'!$B$10:$N$504,13,FALSE),""),"")</f>
        <v/>
      </c>
      <c r="L245" s="39" t="str">
        <f>IFERROR(IF(B245&lt;&gt;"",VLOOKUP(B245,'Schritt 2b Stromverbr. Kat. 1-4'!$B$10:$O$504,14,FALSE),""),"")</f>
        <v/>
      </c>
      <c r="M245" s="147"/>
      <c r="N245" s="61"/>
      <c r="O245" s="64"/>
      <c r="P245" s="113" t="str">
        <f t="shared" si="6"/>
        <v/>
      </c>
      <c r="Q245" s="151" t="str">
        <f t="shared" si="7"/>
        <v/>
      </c>
      <c r="R245" s="133" t="str">
        <f>IF(P245="","",((P245*1000)/IF(AND('Schritt 2a Wärmeverbr. Kat. 1-4'!D250&lt;&gt;"Bad - Freibad &lt; 1000 m2 Beckenfläche",'Schritt 2a Wärmeverbr. Kat. 1-4'!D250&lt;&gt;"Bad - Freibad 1000-2000 m2 Beckenfläche",'Schritt 2a Wärmeverbr. Kat. 1-4'!D250&lt;&gt;"Bad - Freibad &gt;2000 m2 Beckenfläche"),'Schritt 2a Wärmeverbr. Kat. 1-4'!F250,'Schritt 2a Wärmeverbr. Kat. 1-4'!G250)))</f>
        <v/>
      </c>
      <c r="S245" s="140" t="str">
        <f>IFERROR(IF(OR(R245="",'Schritt 2a Wärmeverbr. Kat. 1-4'!D250=""),"",R245/VLOOKUP('Schritt 2a Wärmeverbr. Kat. 1-4'!D250,Gebäudekat.!$C$6:$J$72,7,FALSE)-1),"k.A")</f>
        <v/>
      </c>
      <c r="T245" s="400" t="s">
        <v>138</v>
      </c>
      <c r="U245" t="str">
        <f>IFERROR(VLOOKUP(C245,Gebäudekat.!$C$6:$G$72,5,FALSE),"")</f>
        <v/>
      </c>
    </row>
    <row r="246" spans="1:21" x14ac:dyDescent="0.25">
      <c r="A246" s="23" t="str">
        <f>IF(B246="","",INDEX('Schritt 2a Wärmeverbr. Kat. 1-4'!$A251:$C$504,MATCH(B246,'Schritt 2a Wärmeverbr. Kat. 1-4'!$C251:$C$504,0),1))</f>
        <v/>
      </c>
      <c r="B246" s="40" t="str">
        <f>IF(AND('Schritt 2a Wärmeverbr. Kat. 1-4'!C251&lt;&gt;"",OR('Schritt 2a Wärmeverbr. Kat. 1-4'!R251=1,'Schritt 2a Wärmeverbr. Kat. 1-4'!R251=2,'Schritt 2a Wärmeverbr. Kat. 1-4'!R251&lt;&gt;4)),'Schritt 2a Wärmeverbr. Kat. 1-4'!C251,"")</f>
        <v/>
      </c>
      <c r="C246" s="24" t="str">
        <f>IF(B246="","",VLOOKUP(B246,'Schritt 2a Wärmeverbr. Kat. 1-4'!$C$10:$D$504,2,FALSE))</f>
        <v/>
      </c>
      <c r="D246" s="13" t="str">
        <f>IF(AND(B246&lt;&gt;"",'Schritt 2a Wärmeverbr. Kat. 1-4'!H251&lt;&gt;""),VLOOKUP('Schritt 4 - Priorisierung'!B246,'Schritt 2a Wärmeverbr. Kat. 1-4'!$C$10:$H$504,6,FALSE),"")</f>
        <v/>
      </c>
      <c r="E246" s="114" t="str">
        <f>IF(AND(B246&lt;&gt;"",'Schritt 2a Wärmeverbr. Kat. 1-4'!N251&lt;&gt;""),VLOOKUP('Schritt 4 - Priorisierung'!B246,'Schritt 2a Wärmeverbr. Kat. 1-4'!$C$10:$N$504,12,FALSE),"")</f>
        <v/>
      </c>
      <c r="F246" s="38" t="str">
        <f>IF(AND(B246&lt;&gt;"",'Schritt 2a Wärmeverbr. Kat. 1-4'!O251&lt;&gt;""),VLOOKUP(B246,'Schritt 2a Wärmeverbr. Kat. 1-4'!C251:O745,13,FALSE),"")</f>
        <v/>
      </c>
      <c r="G246" s="134" t="str">
        <f>IF(AND(B246&lt;&gt;"",'Schritt 2a Wärmeverbr. Kat. 1-4'!P251&lt;&gt;""),VLOOKUP(B246,'Schritt 2a Wärmeverbr. Kat. 1-4'!$C$10:$P$504,14,FALSE),"")</f>
        <v/>
      </c>
      <c r="H246" s="39" t="str">
        <f>IF(AND(B246&lt;&gt;"",'Schritt 2a Wärmeverbr. Kat. 1-4'!Q251&lt;&gt;""),VLOOKUP(B246,'Schritt 2a Wärmeverbr. Kat. 1-4'!$C$10:$Q$504,15,FALSE),"")</f>
        <v/>
      </c>
      <c r="I246" s="142" t="str">
        <f>IF(AND(B246&lt;&gt;"",'Schritt 2b Stromverbr. Kat. 1-4'!M251&lt;&gt;""),VLOOKUP(B246,'Schritt 2b Stromverbr. Kat. 1-4'!$B$10:$M$504,12,FALSE),"")</f>
        <v/>
      </c>
      <c r="J246" s="38" t="str">
        <f>IF(AND(B246&lt;&gt;"",'Schritt 2b Stromverbr. Kat. 1-4'!M251&lt;&gt;""),(1/SUM('Schritt 2b Stromverbr. Kat. 1-4'!$M$10:$M$504))*VLOOKUP(B246,'Schritt 2b Stromverbr. Kat. 1-4'!$B$10:$M$504,12,FALSE),"")</f>
        <v/>
      </c>
      <c r="K246" s="133" t="str">
        <f>IFERROR(IF(B246&lt;&gt;"",VLOOKUP(B246,'Schritt 2b Stromverbr. Kat. 1-4'!$B$10:$N$504,13,FALSE),""),"")</f>
        <v/>
      </c>
      <c r="L246" s="39" t="str">
        <f>IFERROR(IF(B246&lt;&gt;"",VLOOKUP(B246,'Schritt 2b Stromverbr. Kat. 1-4'!$B$10:$O$504,14,FALSE),""),"")</f>
        <v/>
      </c>
      <c r="M246" s="147"/>
      <c r="N246" s="61"/>
      <c r="O246" s="64"/>
      <c r="P246" s="113" t="str">
        <f t="shared" si="6"/>
        <v/>
      </c>
      <c r="Q246" s="151" t="str">
        <f t="shared" si="7"/>
        <v/>
      </c>
      <c r="R246" s="133" t="str">
        <f>IF(P246="","",((P246*1000)/IF(AND('Schritt 2a Wärmeverbr. Kat. 1-4'!D251&lt;&gt;"Bad - Freibad &lt; 1000 m2 Beckenfläche",'Schritt 2a Wärmeverbr. Kat. 1-4'!D251&lt;&gt;"Bad - Freibad 1000-2000 m2 Beckenfläche",'Schritt 2a Wärmeverbr. Kat. 1-4'!D251&lt;&gt;"Bad - Freibad &gt;2000 m2 Beckenfläche"),'Schritt 2a Wärmeverbr. Kat. 1-4'!F251,'Schritt 2a Wärmeverbr. Kat. 1-4'!G251)))</f>
        <v/>
      </c>
      <c r="S246" s="140" t="str">
        <f>IFERROR(IF(OR(R246="",'Schritt 2a Wärmeverbr. Kat. 1-4'!D251=""),"",R246/VLOOKUP('Schritt 2a Wärmeverbr. Kat. 1-4'!D251,Gebäudekat.!$C$6:$J$72,7,FALSE)-1),"k.A")</f>
        <v/>
      </c>
      <c r="T246" s="400" t="s">
        <v>138</v>
      </c>
      <c r="U246" t="str">
        <f>IFERROR(VLOOKUP(C246,Gebäudekat.!$C$6:$G$72,5,FALSE),"")</f>
        <v/>
      </c>
    </row>
    <row r="247" spans="1:21" x14ac:dyDescent="0.25">
      <c r="A247" s="23" t="str">
        <f>IF(B247="","",INDEX('Schritt 2a Wärmeverbr. Kat. 1-4'!$A252:$C$504,MATCH(B247,'Schritt 2a Wärmeverbr. Kat. 1-4'!$C252:$C$504,0),1))</f>
        <v/>
      </c>
      <c r="B247" s="40" t="str">
        <f>IF(AND('Schritt 2a Wärmeverbr. Kat. 1-4'!C252&lt;&gt;"",OR('Schritt 2a Wärmeverbr. Kat. 1-4'!R252=1,'Schritt 2a Wärmeverbr. Kat. 1-4'!R252=2,'Schritt 2a Wärmeverbr. Kat. 1-4'!R252&lt;&gt;4)),'Schritt 2a Wärmeverbr. Kat. 1-4'!C252,"")</f>
        <v/>
      </c>
      <c r="C247" s="24" t="str">
        <f>IF(B247="","",VLOOKUP(B247,'Schritt 2a Wärmeverbr. Kat. 1-4'!$C$10:$D$504,2,FALSE))</f>
        <v/>
      </c>
      <c r="D247" s="13" t="str">
        <f>IF(AND(B247&lt;&gt;"",'Schritt 2a Wärmeverbr. Kat. 1-4'!H252&lt;&gt;""),VLOOKUP('Schritt 4 - Priorisierung'!B247,'Schritt 2a Wärmeverbr. Kat. 1-4'!$C$10:$H$504,6,FALSE),"")</f>
        <v/>
      </c>
      <c r="E247" s="114" t="str">
        <f>IF(AND(B247&lt;&gt;"",'Schritt 2a Wärmeverbr. Kat. 1-4'!N252&lt;&gt;""),VLOOKUP('Schritt 4 - Priorisierung'!B247,'Schritt 2a Wärmeverbr. Kat. 1-4'!$C$10:$N$504,12,FALSE),"")</f>
        <v/>
      </c>
      <c r="F247" s="38" t="str">
        <f>IF(AND(B247&lt;&gt;"",'Schritt 2a Wärmeverbr. Kat. 1-4'!O252&lt;&gt;""),VLOOKUP(B247,'Schritt 2a Wärmeverbr. Kat. 1-4'!C252:O746,13,FALSE),"")</f>
        <v/>
      </c>
      <c r="G247" s="134" t="str">
        <f>IF(AND(B247&lt;&gt;"",'Schritt 2a Wärmeverbr. Kat. 1-4'!P252&lt;&gt;""),VLOOKUP(B247,'Schritt 2a Wärmeverbr. Kat. 1-4'!$C$10:$P$504,14,FALSE),"")</f>
        <v/>
      </c>
      <c r="H247" s="39" t="str">
        <f>IF(AND(B247&lt;&gt;"",'Schritt 2a Wärmeverbr. Kat. 1-4'!Q252&lt;&gt;""),VLOOKUP(B247,'Schritt 2a Wärmeverbr. Kat. 1-4'!$C$10:$Q$504,15,FALSE),"")</f>
        <v/>
      </c>
      <c r="I247" s="142" t="str">
        <f>IF(AND(B247&lt;&gt;"",'Schritt 2b Stromverbr. Kat. 1-4'!M252&lt;&gt;""),VLOOKUP(B247,'Schritt 2b Stromverbr. Kat. 1-4'!$B$10:$M$504,12,FALSE),"")</f>
        <v/>
      </c>
      <c r="J247" s="38" t="str">
        <f>IF(AND(B247&lt;&gt;"",'Schritt 2b Stromverbr. Kat. 1-4'!M252&lt;&gt;""),(1/SUM('Schritt 2b Stromverbr. Kat. 1-4'!$M$10:$M$504))*VLOOKUP(B247,'Schritt 2b Stromverbr. Kat. 1-4'!$B$10:$M$504,12,FALSE),"")</f>
        <v/>
      </c>
      <c r="K247" s="133" t="str">
        <f>IFERROR(IF(B247&lt;&gt;"",VLOOKUP(B247,'Schritt 2b Stromverbr. Kat. 1-4'!$B$10:$N$504,13,FALSE),""),"")</f>
        <v/>
      </c>
      <c r="L247" s="39" t="str">
        <f>IFERROR(IF(B247&lt;&gt;"",VLOOKUP(B247,'Schritt 2b Stromverbr. Kat. 1-4'!$B$10:$O$504,14,FALSE),""),"")</f>
        <v/>
      </c>
      <c r="M247" s="147"/>
      <c r="N247" s="61"/>
      <c r="O247" s="64"/>
      <c r="P247" s="113" t="str">
        <f t="shared" si="6"/>
        <v/>
      </c>
      <c r="Q247" s="151" t="str">
        <f t="shared" si="7"/>
        <v/>
      </c>
      <c r="R247" s="133" t="str">
        <f>IF(P247="","",((P247*1000)/IF(AND('Schritt 2a Wärmeverbr. Kat. 1-4'!D252&lt;&gt;"Bad - Freibad &lt; 1000 m2 Beckenfläche",'Schritt 2a Wärmeverbr. Kat. 1-4'!D252&lt;&gt;"Bad - Freibad 1000-2000 m2 Beckenfläche",'Schritt 2a Wärmeverbr. Kat. 1-4'!D252&lt;&gt;"Bad - Freibad &gt;2000 m2 Beckenfläche"),'Schritt 2a Wärmeverbr. Kat. 1-4'!F252,'Schritt 2a Wärmeverbr. Kat. 1-4'!G252)))</f>
        <v/>
      </c>
      <c r="S247" s="140" t="str">
        <f>IFERROR(IF(OR(R247="",'Schritt 2a Wärmeverbr. Kat. 1-4'!D252=""),"",R247/VLOOKUP('Schritt 2a Wärmeverbr. Kat. 1-4'!D252,Gebäudekat.!$C$6:$J$72,7,FALSE)-1),"k.A")</f>
        <v/>
      </c>
      <c r="T247" s="400" t="s">
        <v>138</v>
      </c>
      <c r="U247" t="str">
        <f>IFERROR(VLOOKUP(C247,Gebäudekat.!$C$6:$G$72,5,FALSE),"")</f>
        <v/>
      </c>
    </row>
    <row r="248" spans="1:21" x14ac:dyDescent="0.25">
      <c r="A248" s="23" t="str">
        <f>IF(B248="","",INDEX('Schritt 2a Wärmeverbr. Kat. 1-4'!$A253:$C$504,MATCH(B248,'Schritt 2a Wärmeverbr. Kat. 1-4'!$C253:$C$504,0),1))</f>
        <v/>
      </c>
      <c r="B248" s="40" t="str">
        <f>IF(AND('Schritt 2a Wärmeverbr. Kat. 1-4'!C253&lt;&gt;"",OR('Schritt 2a Wärmeverbr. Kat. 1-4'!R253=1,'Schritt 2a Wärmeverbr. Kat. 1-4'!R253=2,'Schritt 2a Wärmeverbr. Kat. 1-4'!R253&lt;&gt;4)),'Schritt 2a Wärmeverbr. Kat. 1-4'!C253,"")</f>
        <v/>
      </c>
      <c r="C248" s="24" t="str">
        <f>IF(B248="","",VLOOKUP(B248,'Schritt 2a Wärmeverbr. Kat. 1-4'!$C$10:$D$504,2,FALSE))</f>
        <v/>
      </c>
      <c r="D248" s="13" t="str">
        <f>IF(AND(B248&lt;&gt;"",'Schritt 2a Wärmeverbr. Kat. 1-4'!H253&lt;&gt;""),VLOOKUP('Schritt 4 - Priorisierung'!B248,'Schritt 2a Wärmeverbr. Kat. 1-4'!$C$10:$H$504,6,FALSE),"")</f>
        <v/>
      </c>
      <c r="E248" s="114" t="str">
        <f>IF(AND(B248&lt;&gt;"",'Schritt 2a Wärmeverbr. Kat. 1-4'!N253&lt;&gt;""),VLOOKUP('Schritt 4 - Priorisierung'!B248,'Schritt 2a Wärmeverbr. Kat. 1-4'!$C$10:$N$504,12,FALSE),"")</f>
        <v/>
      </c>
      <c r="F248" s="38" t="str">
        <f>IF(AND(B248&lt;&gt;"",'Schritt 2a Wärmeverbr. Kat. 1-4'!O253&lt;&gt;""),VLOOKUP(B248,'Schritt 2a Wärmeverbr. Kat. 1-4'!C253:O747,13,FALSE),"")</f>
        <v/>
      </c>
      <c r="G248" s="134" t="str">
        <f>IF(AND(B248&lt;&gt;"",'Schritt 2a Wärmeverbr. Kat. 1-4'!P253&lt;&gt;""),VLOOKUP(B248,'Schritt 2a Wärmeverbr. Kat. 1-4'!$C$10:$P$504,14,FALSE),"")</f>
        <v/>
      </c>
      <c r="H248" s="39" t="str">
        <f>IF(AND(B248&lt;&gt;"",'Schritt 2a Wärmeverbr. Kat. 1-4'!Q253&lt;&gt;""),VLOOKUP(B248,'Schritt 2a Wärmeverbr. Kat. 1-4'!$C$10:$Q$504,15,FALSE),"")</f>
        <v/>
      </c>
      <c r="I248" s="142" t="str">
        <f>IF(AND(B248&lt;&gt;"",'Schritt 2b Stromverbr. Kat. 1-4'!M253&lt;&gt;""),VLOOKUP(B248,'Schritt 2b Stromverbr. Kat. 1-4'!$B$10:$M$504,12,FALSE),"")</f>
        <v/>
      </c>
      <c r="J248" s="38" t="str">
        <f>IF(AND(B248&lt;&gt;"",'Schritt 2b Stromverbr. Kat. 1-4'!M253&lt;&gt;""),(1/SUM('Schritt 2b Stromverbr. Kat. 1-4'!$M$10:$M$504))*VLOOKUP(B248,'Schritt 2b Stromverbr. Kat. 1-4'!$B$10:$M$504,12,FALSE),"")</f>
        <v/>
      </c>
      <c r="K248" s="133" t="str">
        <f>IFERROR(IF(B248&lt;&gt;"",VLOOKUP(B248,'Schritt 2b Stromverbr. Kat. 1-4'!$B$10:$N$504,13,FALSE),""),"")</f>
        <v/>
      </c>
      <c r="L248" s="39" t="str">
        <f>IFERROR(IF(B248&lt;&gt;"",VLOOKUP(B248,'Schritt 2b Stromverbr. Kat. 1-4'!$B$10:$O$504,14,FALSE),""),"")</f>
        <v/>
      </c>
      <c r="M248" s="147"/>
      <c r="N248" s="61"/>
      <c r="O248" s="64"/>
      <c r="P248" s="113" t="str">
        <f t="shared" si="6"/>
        <v/>
      </c>
      <c r="Q248" s="151" t="str">
        <f t="shared" si="7"/>
        <v/>
      </c>
      <c r="R248" s="133" t="str">
        <f>IF(P248="","",((P248*1000)/IF(AND('Schritt 2a Wärmeverbr. Kat. 1-4'!D253&lt;&gt;"Bad - Freibad &lt; 1000 m2 Beckenfläche",'Schritt 2a Wärmeverbr. Kat. 1-4'!D253&lt;&gt;"Bad - Freibad 1000-2000 m2 Beckenfläche",'Schritt 2a Wärmeverbr. Kat. 1-4'!D253&lt;&gt;"Bad - Freibad &gt;2000 m2 Beckenfläche"),'Schritt 2a Wärmeverbr. Kat. 1-4'!F253,'Schritt 2a Wärmeverbr. Kat. 1-4'!G253)))</f>
        <v/>
      </c>
      <c r="S248" s="140" t="str">
        <f>IFERROR(IF(OR(R248="",'Schritt 2a Wärmeverbr. Kat. 1-4'!D253=""),"",R248/VLOOKUP('Schritt 2a Wärmeverbr. Kat. 1-4'!D253,Gebäudekat.!$C$6:$J$72,7,FALSE)-1),"k.A")</f>
        <v/>
      </c>
      <c r="T248" s="400" t="s">
        <v>138</v>
      </c>
      <c r="U248" t="str">
        <f>IFERROR(VLOOKUP(C248,Gebäudekat.!$C$6:$G$72,5,FALSE),"")</f>
        <v/>
      </c>
    </row>
    <row r="249" spans="1:21" x14ac:dyDescent="0.25">
      <c r="A249" s="23" t="str">
        <f>IF(B249="","",INDEX('Schritt 2a Wärmeverbr. Kat. 1-4'!$A254:$C$504,MATCH(B249,'Schritt 2a Wärmeverbr. Kat. 1-4'!$C254:$C$504,0),1))</f>
        <v/>
      </c>
      <c r="B249" s="40" t="str">
        <f>IF(AND('Schritt 2a Wärmeverbr. Kat. 1-4'!C254&lt;&gt;"",OR('Schritt 2a Wärmeverbr. Kat. 1-4'!R254=1,'Schritt 2a Wärmeverbr. Kat. 1-4'!R254=2,'Schritt 2a Wärmeverbr. Kat. 1-4'!R254&lt;&gt;4)),'Schritt 2a Wärmeverbr. Kat. 1-4'!C254,"")</f>
        <v/>
      </c>
      <c r="C249" s="24" t="str">
        <f>IF(B249="","",VLOOKUP(B249,'Schritt 2a Wärmeverbr. Kat. 1-4'!$C$10:$D$504,2,FALSE))</f>
        <v/>
      </c>
      <c r="D249" s="13" t="str">
        <f>IF(AND(B249&lt;&gt;"",'Schritt 2a Wärmeverbr. Kat. 1-4'!H254&lt;&gt;""),VLOOKUP('Schritt 4 - Priorisierung'!B249,'Schritt 2a Wärmeverbr. Kat. 1-4'!$C$10:$H$504,6,FALSE),"")</f>
        <v/>
      </c>
      <c r="E249" s="114" t="str">
        <f>IF(AND(B249&lt;&gt;"",'Schritt 2a Wärmeverbr. Kat. 1-4'!N254&lt;&gt;""),VLOOKUP('Schritt 4 - Priorisierung'!B249,'Schritt 2a Wärmeverbr. Kat. 1-4'!$C$10:$N$504,12,FALSE),"")</f>
        <v/>
      </c>
      <c r="F249" s="38" t="str">
        <f>IF(AND(B249&lt;&gt;"",'Schritt 2a Wärmeverbr. Kat. 1-4'!O254&lt;&gt;""),VLOOKUP(B249,'Schritt 2a Wärmeverbr. Kat. 1-4'!C254:O748,13,FALSE),"")</f>
        <v/>
      </c>
      <c r="G249" s="134" t="str">
        <f>IF(AND(B249&lt;&gt;"",'Schritt 2a Wärmeverbr. Kat. 1-4'!P254&lt;&gt;""),VLOOKUP(B249,'Schritt 2a Wärmeverbr. Kat. 1-4'!$C$10:$P$504,14,FALSE),"")</f>
        <v/>
      </c>
      <c r="H249" s="39" t="str">
        <f>IF(AND(B249&lt;&gt;"",'Schritt 2a Wärmeverbr. Kat. 1-4'!Q254&lt;&gt;""),VLOOKUP(B249,'Schritt 2a Wärmeverbr. Kat. 1-4'!$C$10:$Q$504,15,FALSE),"")</f>
        <v/>
      </c>
      <c r="I249" s="142" t="str">
        <f>IF(AND(B249&lt;&gt;"",'Schritt 2b Stromverbr. Kat. 1-4'!M254&lt;&gt;""),VLOOKUP(B249,'Schritt 2b Stromverbr. Kat. 1-4'!$B$10:$M$504,12,FALSE),"")</f>
        <v/>
      </c>
      <c r="J249" s="38" t="str">
        <f>IF(AND(B249&lt;&gt;"",'Schritt 2b Stromverbr. Kat. 1-4'!M254&lt;&gt;""),(1/SUM('Schritt 2b Stromverbr. Kat. 1-4'!$M$10:$M$504))*VLOOKUP(B249,'Schritt 2b Stromverbr. Kat. 1-4'!$B$10:$M$504,12,FALSE),"")</f>
        <v/>
      </c>
      <c r="K249" s="133" t="str">
        <f>IFERROR(IF(B249&lt;&gt;"",VLOOKUP(B249,'Schritt 2b Stromverbr. Kat. 1-4'!$B$10:$N$504,13,FALSE),""),"")</f>
        <v/>
      </c>
      <c r="L249" s="39" t="str">
        <f>IFERROR(IF(B249&lt;&gt;"",VLOOKUP(B249,'Schritt 2b Stromverbr. Kat. 1-4'!$B$10:$O$504,14,FALSE),""),"")</f>
        <v/>
      </c>
      <c r="M249" s="147"/>
      <c r="N249" s="61"/>
      <c r="O249" s="64"/>
      <c r="P249" s="113" t="str">
        <f t="shared" si="6"/>
        <v/>
      </c>
      <c r="Q249" s="151" t="str">
        <f t="shared" si="7"/>
        <v/>
      </c>
      <c r="R249" s="133" t="str">
        <f>IF(P249="","",((P249*1000)/IF(AND('Schritt 2a Wärmeverbr. Kat. 1-4'!D254&lt;&gt;"Bad - Freibad &lt; 1000 m2 Beckenfläche",'Schritt 2a Wärmeverbr. Kat. 1-4'!D254&lt;&gt;"Bad - Freibad 1000-2000 m2 Beckenfläche",'Schritt 2a Wärmeverbr. Kat. 1-4'!D254&lt;&gt;"Bad - Freibad &gt;2000 m2 Beckenfläche"),'Schritt 2a Wärmeverbr. Kat. 1-4'!F254,'Schritt 2a Wärmeverbr. Kat. 1-4'!G254)))</f>
        <v/>
      </c>
      <c r="S249" s="140" t="str">
        <f>IFERROR(IF(OR(R249="",'Schritt 2a Wärmeverbr. Kat. 1-4'!D254=""),"",R249/VLOOKUP('Schritt 2a Wärmeverbr. Kat. 1-4'!D254,Gebäudekat.!$C$6:$J$72,7,FALSE)-1),"k.A")</f>
        <v/>
      </c>
      <c r="T249" s="400" t="s">
        <v>138</v>
      </c>
      <c r="U249" t="str">
        <f>IFERROR(VLOOKUP(C249,Gebäudekat.!$C$6:$G$72,5,FALSE),"")</f>
        <v/>
      </c>
    </row>
    <row r="250" spans="1:21" x14ac:dyDescent="0.25">
      <c r="A250" s="23" t="str">
        <f>IF(B250="","",INDEX('Schritt 2a Wärmeverbr. Kat. 1-4'!$A255:$C$504,MATCH(B250,'Schritt 2a Wärmeverbr. Kat. 1-4'!$C255:$C$504,0),1))</f>
        <v/>
      </c>
      <c r="B250" s="40" t="str">
        <f>IF(AND('Schritt 2a Wärmeverbr. Kat. 1-4'!C255&lt;&gt;"",OR('Schritt 2a Wärmeverbr. Kat. 1-4'!R255=1,'Schritt 2a Wärmeverbr. Kat. 1-4'!R255=2,'Schritt 2a Wärmeverbr. Kat. 1-4'!R255&lt;&gt;4)),'Schritt 2a Wärmeverbr. Kat. 1-4'!C255,"")</f>
        <v/>
      </c>
      <c r="C250" s="24" t="str">
        <f>IF(B250="","",VLOOKUP(B250,'Schritt 2a Wärmeverbr. Kat. 1-4'!$C$10:$D$504,2,FALSE))</f>
        <v/>
      </c>
      <c r="D250" s="13" t="str">
        <f>IF(AND(B250&lt;&gt;"",'Schritt 2a Wärmeverbr. Kat. 1-4'!H255&lt;&gt;""),VLOOKUP('Schritt 4 - Priorisierung'!B250,'Schritt 2a Wärmeverbr. Kat. 1-4'!$C$10:$H$504,6,FALSE),"")</f>
        <v/>
      </c>
      <c r="E250" s="114" t="str">
        <f>IF(AND(B250&lt;&gt;"",'Schritt 2a Wärmeverbr. Kat. 1-4'!N255&lt;&gt;""),VLOOKUP('Schritt 4 - Priorisierung'!B250,'Schritt 2a Wärmeverbr. Kat. 1-4'!$C$10:$N$504,12,FALSE),"")</f>
        <v/>
      </c>
      <c r="F250" s="38" t="str">
        <f>IF(AND(B250&lt;&gt;"",'Schritt 2a Wärmeverbr. Kat. 1-4'!O255&lt;&gt;""),VLOOKUP(B250,'Schritt 2a Wärmeverbr. Kat. 1-4'!C255:O749,13,FALSE),"")</f>
        <v/>
      </c>
      <c r="G250" s="134" t="str">
        <f>IF(AND(B250&lt;&gt;"",'Schritt 2a Wärmeverbr. Kat. 1-4'!P255&lt;&gt;""),VLOOKUP(B250,'Schritt 2a Wärmeverbr. Kat. 1-4'!$C$10:$P$504,14,FALSE),"")</f>
        <v/>
      </c>
      <c r="H250" s="39" t="str">
        <f>IF(AND(B250&lt;&gt;"",'Schritt 2a Wärmeverbr. Kat. 1-4'!Q255&lt;&gt;""),VLOOKUP(B250,'Schritt 2a Wärmeverbr. Kat. 1-4'!$C$10:$Q$504,15,FALSE),"")</f>
        <v/>
      </c>
      <c r="I250" s="142" t="str">
        <f>IF(AND(B250&lt;&gt;"",'Schritt 2b Stromverbr. Kat. 1-4'!M255&lt;&gt;""),VLOOKUP(B250,'Schritt 2b Stromverbr. Kat. 1-4'!$B$10:$M$504,12,FALSE),"")</f>
        <v/>
      </c>
      <c r="J250" s="38" t="str">
        <f>IF(AND(B250&lt;&gt;"",'Schritt 2b Stromverbr. Kat. 1-4'!M255&lt;&gt;""),(1/SUM('Schritt 2b Stromverbr. Kat. 1-4'!$M$10:$M$504))*VLOOKUP(B250,'Schritt 2b Stromverbr. Kat. 1-4'!$B$10:$M$504,12,FALSE),"")</f>
        <v/>
      </c>
      <c r="K250" s="133" t="str">
        <f>IFERROR(IF(B250&lt;&gt;"",VLOOKUP(B250,'Schritt 2b Stromverbr. Kat. 1-4'!$B$10:$N$504,13,FALSE),""),"")</f>
        <v/>
      </c>
      <c r="L250" s="39" t="str">
        <f>IFERROR(IF(B250&lt;&gt;"",VLOOKUP(B250,'Schritt 2b Stromverbr. Kat. 1-4'!$B$10:$O$504,14,FALSE),""),"")</f>
        <v/>
      </c>
      <c r="M250" s="147"/>
      <c r="N250" s="61"/>
      <c r="O250" s="64"/>
      <c r="P250" s="113" t="str">
        <f t="shared" si="6"/>
        <v/>
      </c>
      <c r="Q250" s="151" t="str">
        <f t="shared" si="7"/>
        <v/>
      </c>
      <c r="R250" s="133" t="str">
        <f>IF(P250="","",((P250*1000)/IF(AND('Schritt 2a Wärmeverbr. Kat. 1-4'!D255&lt;&gt;"Bad - Freibad &lt; 1000 m2 Beckenfläche",'Schritt 2a Wärmeverbr. Kat. 1-4'!D255&lt;&gt;"Bad - Freibad 1000-2000 m2 Beckenfläche",'Schritt 2a Wärmeverbr. Kat. 1-4'!D255&lt;&gt;"Bad - Freibad &gt;2000 m2 Beckenfläche"),'Schritt 2a Wärmeverbr. Kat. 1-4'!F255,'Schritt 2a Wärmeverbr. Kat. 1-4'!G255)))</f>
        <v/>
      </c>
      <c r="S250" s="140" t="str">
        <f>IFERROR(IF(OR(R250="",'Schritt 2a Wärmeverbr. Kat. 1-4'!D255=""),"",R250/VLOOKUP('Schritt 2a Wärmeverbr. Kat. 1-4'!D255,Gebäudekat.!$C$6:$J$72,7,FALSE)-1),"k.A")</f>
        <v/>
      </c>
      <c r="T250" s="400" t="s">
        <v>138</v>
      </c>
      <c r="U250" t="str">
        <f>IFERROR(VLOOKUP(C250,Gebäudekat.!$C$6:$G$72,5,FALSE),"")</f>
        <v/>
      </c>
    </row>
    <row r="251" spans="1:21" x14ac:dyDescent="0.25">
      <c r="A251" s="23" t="str">
        <f>IF(B251="","",INDEX('Schritt 2a Wärmeverbr. Kat. 1-4'!$A256:$C$504,MATCH(B251,'Schritt 2a Wärmeverbr. Kat. 1-4'!$C256:$C$504,0),1))</f>
        <v/>
      </c>
      <c r="B251" s="40" t="str">
        <f>IF(AND('Schritt 2a Wärmeverbr. Kat. 1-4'!C256&lt;&gt;"",OR('Schritt 2a Wärmeverbr. Kat. 1-4'!R256=1,'Schritt 2a Wärmeverbr. Kat. 1-4'!R256=2,'Schritt 2a Wärmeverbr. Kat. 1-4'!R256&lt;&gt;4)),'Schritt 2a Wärmeverbr. Kat. 1-4'!C256,"")</f>
        <v/>
      </c>
      <c r="C251" s="24" t="str">
        <f>IF(B251="","",VLOOKUP(B251,'Schritt 2a Wärmeverbr. Kat. 1-4'!$C$10:$D$504,2,FALSE))</f>
        <v/>
      </c>
      <c r="D251" s="13" t="str">
        <f>IF(AND(B251&lt;&gt;"",'Schritt 2a Wärmeverbr. Kat. 1-4'!H256&lt;&gt;""),VLOOKUP('Schritt 4 - Priorisierung'!B251,'Schritt 2a Wärmeverbr. Kat. 1-4'!$C$10:$H$504,6,FALSE),"")</f>
        <v/>
      </c>
      <c r="E251" s="114" t="str">
        <f>IF(AND(B251&lt;&gt;"",'Schritt 2a Wärmeverbr. Kat. 1-4'!N256&lt;&gt;""),VLOOKUP('Schritt 4 - Priorisierung'!B251,'Schritt 2a Wärmeverbr. Kat. 1-4'!$C$10:$N$504,12,FALSE),"")</f>
        <v/>
      </c>
      <c r="F251" s="38" t="str">
        <f>IF(AND(B251&lt;&gt;"",'Schritt 2a Wärmeverbr. Kat. 1-4'!O256&lt;&gt;""),VLOOKUP(B251,'Schritt 2a Wärmeverbr. Kat. 1-4'!C256:O750,13,FALSE),"")</f>
        <v/>
      </c>
      <c r="G251" s="134" t="str">
        <f>IF(AND(B251&lt;&gt;"",'Schritt 2a Wärmeverbr. Kat. 1-4'!P256&lt;&gt;""),VLOOKUP(B251,'Schritt 2a Wärmeverbr. Kat. 1-4'!$C$10:$P$504,14,FALSE),"")</f>
        <v/>
      </c>
      <c r="H251" s="39" t="str">
        <f>IF(AND(B251&lt;&gt;"",'Schritt 2a Wärmeverbr. Kat. 1-4'!Q256&lt;&gt;""),VLOOKUP(B251,'Schritt 2a Wärmeverbr. Kat. 1-4'!$C$10:$Q$504,15,FALSE),"")</f>
        <v/>
      </c>
      <c r="I251" s="142" t="str">
        <f>IF(AND(B251&lt;&gt;"",'Schritt 2b Stromverbr. Kat. 1-4'!M256&lt;&gt;""),VLOOKUP(B251,'Schritt 2b Stromverbr. Kat. 1-4'!$B$10:$M$504,12,FALSE),"")</f>
        <v/>
      </c>
      <c r="J251" s="38" t="str">
        <f>IF(AND(B251&lt;&gt;"",'Schritt 2b Stromverbr. Kat. 1-4'!M256&lt;&gt;""),(1/SUM('Schritt 2b Stromverbr. Kat. 1-4'!$M$10:$M$504))*VLOOKUP(B251,'Schritt 2b Stromverbr. Kat. 1-4'!$B$10:$M$504,12,FALSE),"")</f>
        <v/>
      </c>
      <c r="K251" s="133" t="str">
        <f>IFERROR(IF(B251&lt;&gt;"",VLOOKUP(B251,'Schritt 2b Stromverbr. Kat. 1-4'!$B$10:$N$504,13,FALSE),""),"")</f>
        <v/>
      </c>
      <c r="L251" s="39" t="str">
        <f>IFERROR(IF(B251&lt;&gt;"",VLOOKUP(B251,'Schritt 2b Stromverbr. Kat. 1-4'!$B$10:$O$504,14,FALSE),""),"")</f>
        <v/>
      </c>
      <c r="M251" s="147"/>
      <c r="N251" s="61"/>
      <c r="O251" s="64"/>
      <c r="P251" s="113" t="str">
        <f t="shared" si="6"/>
        <v/>
      </c>
      <c r="Q251" s="151" t="str">
        <f t="shared" si="7"/>
        <v/>
      </c>
      <c r="R251" s="133" t="str">
        <f>IF(P251="","",((P251*1000)/IF(AND('Schritt 2a Wärmeverbr. Kat. 1-4'!D256&lt;&gt;"Bad - Freibad &lt; 1000 m2 Beckenfläche",'Schritt 2a Wärmeverbr. Kat. 1-4'!D256&lt;&gt;"Bad - Freibad 1000-2000 m2 Beckenfläche",'Schritt 2a Wärmeverbr. Kat. 1-4'!D256&lt;&gt;"Bad - Freibad &gt;2000 m2 Beckenfläche"),'Schritt 2a Wärmeverbr. Kat. 1-4'!F256,'Schritt 2a Wärmeverbr. Kat. 1-4'!G256)))</f>
        <v/>
      </c>
      <c r="S251" s="140" t="str">
        <f>IFERROR(IF(OR(R251="",'Schritt 2a Wärmeverbr. Kat. 1-4'!D256=""),"",R251/VLOOKUP('Schritt 2a Wärmeverbr. Kat. 1-4'!D256,Gebäudekat.!$C$6:$J$72,7,FALSE)-1),"k.A")</f>
        <v/>
      </c>
      <c r="T251" s="400" t="s">
        <v>138</v>
      </c>
      <c r="U251" t="str">
        <f>IFERROR(VLOOKUP(C251,Gebäudekat.!$C$6:$G$72,5,FALSE),"")</f>
        <v/>
      </c>
    </row>
    <row r="252" spans="1:21" x14ac:dyDescent="0.25">
      <c r="A252" s="23" t="str">
        <f>IF(B252="","",INDEX('Schritt 2a Wärmeverbr. Kat. 1-4'!$A257:$C$504,MATCH(B252,'Schritt 2a Wärmeverbr. Kat. 1-4'!$C257:$C$504,0),1))</f>
        <v/>
      </c>
      <c r="B252" s="40" t="str">
        <f>IF(AND('Schritt 2a Wärmeverbr. Kat. 1-4'!C257&lt;&gt;"",OR('Schritt 2a Wärmeverbr. Kat. 1-4'!R257=1,'Schritt 2a Wärmeverbr. Kat. 1-4'!R257=2,'Schritt 2a Wärmeverbr. Kat. 1-4'!R257&lt;&gt;4)),'Schritt 2a Wärmeverbr. Kat. 1-4'!C257,"")</f>
        <v/>
      </c>
      <c r="C252" s="24" t="str">
        <f>IF(B252="","",VLOOKUP(B252,'Schritt 2a Wärmeverbr. Kat. 1-4'!$C$10:$D$504,2,FALSE))</f>
        <v/>
      </c>
      <c r="D252" s="13" t="str">
        <f>IF(AND(B252&lt;&gt;"",'Schritt 2a Wärmeverbr. Kat. 1-4'!H257&lt;&gt;""),VLOOKUP('Schritt 4 - Priorisierung'!B252,'Schritt 2a Wärmeverbr. Kat. 1-4'!$C$10:$H$504,6,FALSE),"")</f>
        <v/>
      </c>
      <c r="E252" s="114" t="str">
        <f>IF(AND(B252&lt;&gt;"",'Schritt 2a Wärmeverbr. Kat. 1-4'!N257&lt;&gt;""),VLOOKUP('Schritt 4 - Priorisierung'!B252,'Schritt 2a Wärmeverbr. Kat. 1-4'!$C$10:$N$504,12,FALSE),"")</f>
        <v/>
      </c>
      <c r="F252" s="38" t="str">
        <f>IF(AND(B252&lt;&gt;"",'Schritt 2a Wärmeverbr. Kat. 1-4'!O257&lt;&gt;""),VLOOKUP(B252,'Schritt 2a Wärmeverbr. Kat. 1-4'!C257:O751,13,FALSE),"")</f>
        <v/>
      </c>
      <c r="G252" s="134" t="str">
        <f>IF(AND(B252&lt;&gt;"",'Schritt 2a Wärmeverbr. Kat. 1-4'!P257&lt;&gt;""),VLOOKUP(B252,'Schritt 2a Wärmeverbr. Kat. 1-4'!$C$10:$P$504,14,FALSE),"")</f>
        <v/>
      </c>
      <c r="H252" s="39" t="str">
        <f>IF(AND(B252&lt;&gt;"",'Schritt 2a Wärmeverbr. Kat. 1-4'!Q257&lt;&gt;""),VLOOKUP(B252,'Schritt 2a Wärmeverbr. Kat. 1-4'!$C$10:$Q$504,15,FALSE),"")</f>
        <v/>
      </c>
      <c r="I252" s="142" t="str">
        <f>IF(AND(B252&lt;&gt;"",'Schritt 2b Stromverbr. Kat. 1-4'!M257&lt;&gt;""),VLOOKUP(B252,'Schritt 2b Stromverbr. Kat. 1-4'!$B$10:$M$504,12,FALSE),"")</f>
        <v/>
      </c>
      <c r="J252" s="38" t="str">
        <f>IF(AND(B252&lt;&gt;"",'Schritt 2b Stromverbr. Kat. 1-4'!M257&lt;&gt;""),(1/SUM('Schritt 2b Stromverbr. Kat. 1-4'!$M$10:$M$504))*VLOOKUP(B252,'Schritt 2b Stromverbr. Kat. 1-4'!$B$10:$M$504,12,FALSE),"")</f>
        <v/>
      </c>
      <c r="K252" s="133" t="str">
        <f>IFERROR(IF(B252&lt;&gt;"",VLOOKUP(B252,'Schritt 2b Stromverbr. Kat. 1-4'!$B$10:$N$504,13,FALSE),""),"")</f>
        <v/>
      </c>
      <c r="L252" s="39" t="str">
        <f>IFERROR(IF(B252&lt;&gt;"",VLOOKUP(B252,'Schritt 2b Stromverbr. Kat. 1-4'!$B$10:$O$504,14,FALSE),""),"")</f>
        <v/>
      </c>
      <c r="M252" s="147"/>
      <c r="N252" s="61"/>
      <c r="O252" s="64"/>
      <c r="P252" s="113" t="str">
        <f t="shared" si="6"/>
        <v/>
      </c>
      <c r="Q252" s="151" t="str">
        <f t="shared" si="7"/>
        <v/>
      </c>
      <c r="R252" s="133" t="str">
        <f>IF(P252="","",((P252*1000)/IF(AND('Schritt 2a Wärmeverbr. Kat. 1-4'!D257&lt;&gt;"Bad - Freibad &lt; 1000 m2 Beckenfläche",'Schritt 2a Wärmeverbr. Kat. 1-4'!D257&lt;&gt;"Bad - Freibad 1000-2000 m2 Beckenfläche",'Schritt 2a Wärmeverbr. Kat. 1-4'!D257&lt;&gt;"Bad - Freibad &gt;2000 m2 Beckenfläche"),'Schritt 2a Wärmeverbr. Kat. 1-4'!F257,'Schritt 2a Wärmeverbr. Kat. 1-4'!G257)))</f>
        <v/>
      </c>
      <c r="S252" s="140" t="str">
        <f>IFERROR(IF(OR(R252="",'Schritt 2a Wärmeverbr. Kat. 1-4'!D257=""),"",R252/VLOOKUP('Schritt 2a Wärmeverbr. Kat. 1-4'!D257,Gebäudekat.!$C$6:$J$72,7,FALSE)-1),"k.A")</f>
        <v/>
      </c>
      <c r="T252" s="400" t="s">
        <v>138</v>
      </c>
      <c r="U252" t="str">
        <f>IFERROR(VLOOKUP(C252,Gebäudekat.!$C$6:$G$72,5,FALSE),"")</f>
        <v/>
      </c>
    </row>
    <row r="253" spans="1:21" x14ac:dyDescent="0.25">
      <c r="A253" s="23" t="str">
        <f>IF(B253="","",INDEX('Schritt 2a Wärmeverbr. Kat. 1-4'!$A258:$C$504,MATCH(B253,'Schritt 2a Wärmeverbr. Kat. 1-4'!$C258:$C$504,0),1))</f>
        <v/>
      </c>
      <c r="B253" s="40" t="str">
        <f>IF(AND('Schritt 2a Wärmeverbr. Kat. 1-4'!C258&lt;&gt;"",OR('Schritt 2a Wärmeverbr. Kat. 1-4'!R258=1,'Schritt 2a Wärmeverbr. Kat. 1-4'!R258=2,'Schritt 2a Wärmeverbr. Kat. 1-4'!R258&lt;&gt;4)),'Schritt 2a Wärmeverbr. Kat. 1-4'!C258,"")</f>
        <v/>
      </c>
      <c r="C253" s="24" t="str">
        <f>IF(B253="","",VLOOKUP(B253,'Schritt 2a Wärmeverbr. Kat. 1-4'!$C$10:$D$504,2,FALSE))</f>
        <v/>
      </c>
      <c r="D253" s="13" t="str">
        <f>IF(AND(B253&lt;&gt;"",'Schritt 2a Wärmeverbr. Kat. 1-4'!H258&lt;&gt;""),VLOOKUP('Schritt 4 - Priorisierung'!B253,'Schritt 2a Wärmeverbr. Kat. 1-4'!$C$10:$H$504,6,FALSE),"")</f>
        <v/>
      </c>
      <c r="E253" s="114" t="str">
        <f>IF(AND(B253&lt;&gt;"",'Schritt 2a Wärmeverbr. Kat. 1-4'!N258&lt;&gt;""),VLOOKUP('Schritt 4 - Priorisierung'!B253,'Schritt 2a Wärmeverbr. Kat. 1-4'!$C$10:$N$504,12,FALSE),"")</f>
        <v/>
      </c>
      <c r="F253" s="38" t="str">
        <f>IF(AND(B253&lt;&gt;"",'Schritt 2a Wärmeverbr. Kat. 1-4'!O258&lt;&gt;""),VLOOKUP(B253,'Schritt 2a Wärmeverbr. Kat. 1-4'!C258:O752,13,FALSE),"")</f>
        <v/>
      </c>
      <c r="G253" s="134" t="str">
        <f>IF(AND(B253&lt;&gt;"",'Schritt 2a Wärmeverbr. Kat. 1-4'!P258&lt;&gt;""),VLOOKUP(B253,'Schritt 2a Wärmeverbr. Kat. 1-4'!$C$10:$P$504,14,FALSE),"")</f>
        <v/>
      </c>
      <c r="H253" s="39" t="str">
        <f>IF(AND(B253&lt;&gt;"",'Schritt 2a Wärmeverbr. Kat. 1-4'!Q258&lt;&gt;""),VLOOKUP(B253,'Schritt 2a Wärmeverbr. Kat. 1-4'!$C$10:$Q$504,15,FALSE),"")</f>
        <v/>
      </c>
      <c r="I253" s="142" t="str">
        <f>IF(AND(B253&lt;&gt;"",'Schritt 2b Stromverbr. Kat. 1-4'!M258&lt;&gt;""),VLOOKUP(B253,'Schritt 2b Stromverbr. Kat. 1-4'!$B$10:$M$504,12,FALSE),"")</f>
        <v/>
      </c>
      <c r="J253" s="38" t="str">
        <f>IF(AND(B253&lt;&gt;"",'Schritt 2b Stromverbr. Kat. 1-4'!M258&lt;&gt;""),(1/SUM('Schritt 2b Stromverbr. Kat. 1-4'!$M$10:$M$504))*VLOOKUP(B253,'Schritt 2b Stromverbr. Kat. 1-4'!$B$10:$M$504,12,FALSE),"")</f>
        <v/>
      </c>
      <c r="K253" s="133" t="str">
        <f>IFERROR(IF(B253&lt;&gt;"",VLOOKUP(B253,'Schritt 2b Stromverbr. Kat. 1-4'!$B$10:$N$504,13,FALSE),""),"")</f>
        <v/>
      </c>
      <c r="L253" s="39" t="str">
        <f>IFERROR(IF(B253&lt;&gt;"",VLOOKUP(B253,'Schritt 2b Stromverbr. Kat. 1-4'!$B$10:$O$504,14,FALSE),""),"")</f>
        <v/>
      </c>
      <c r="M253" s="147"/>
      <c r="N253" s="61"/>
      <c r="O253" s="64"/>
      <c r="P253" s="113" t="str">
        <f t="shared" si="6"/>
        <v/>
      </c>
      <c r="Q253" s="151" t="str">
        <f t="shared" si="7"/>
        <v/>
      </c>
      <c r="R253" s="133" t="str">
        <f>IF(P253="","",((P253*1000)/IF(AND('Schritt 2a Wärmeverbr. Kat. 1-4'!D258&lt;&gt;"Bad - Freibad &lt; 1000 m2 Beckenfläche",'Schritt 2a Wärmeverbr. Kat. 1-4'!D258&lt;&gt;"Bad - Freibad 1000-2000 m2 Beckenfläche",'Schritt 2a Wärmeverbr. Kat. 1-4'!D258&lt;&gt;"Bad - Freibad &gt;2000 m2 Beckenfläche"),'Schritt 2a Wärmeverbr. Kat. 1-4'!F258,'Schritt 2a Wärmeverbr. Kat. 1-4'!G258)))</f>
        <v/>
      </c>
      <c r="S253" s="140" t="str">
        <f>IFERROR(IF(OR(R253="",'Schritt 2a Wärmeverbr. Kat. 1-4'!D258=""),"",R253/VLOOKUP('Schritt 2a Wärmeverbr. Kat. 1-4'!D258,Gebäudekat.!$C$6:$J$72,7,FALSE)-1),"k.A")</f>
        <v/>
      </c>
      <c r="T253" s="400" t="s">
        <v>138</v>
      </c>
      <c r="U253" t="str">
        <f>IFERROR(VLOOKUP(C253,Gebäudekat.!$C$6:$G$72,5,FALSE),"")</f>
        <v/>
      </c>
    </row>
    <row r="254" spans="1:21" x14ac:dyDescent="0.25">
      <c r="A254" s="23" t="str">
        <f>IF(B254="","",INDEX('Schritt 2a Wärmeverbr. Kat. 1-4'!$A259:$C$504,MATCH(B254,'Schritt 2a Wärmeverbr. Kat. 1-4'!$C259:$C$504,0),1))</f>
        <v/>
      </c>
      <c r="B254" s="40" t="str">
        <f>IF(AND('Schritt 2a Wärmeverbr. Kat. 1-4'!C259&lt;&gt;"",OR('Schritt 2a Wärmeverbr. Kat. 1-4'!R259=1,'Schritt 2a Wärmeverbr. Kat. 1-4'!R259=2,'Schritt 2a Wärmeverbr. Kat. 1-4'!R259&lt;&gt;4)),'Schritt 2a Wärmeverbr. Kat. 1-4'!C259,"")</f>
        <v/>
      </c>
      <c r="C254" s="24" t="str">
        <f>IF(B254="","",VLOOKUP(B254,'Schritt 2a Wärmeverbr. Kat. 1-4'!$C$10:$D$504,2,FALSE))</f>
        <v/>
      </c>
      <c r="D254" s="13" t="str">
        <f>IF(AND(B254&lt;&gt;"",'Schritt 2a Wärmeverbr. Kat. 1-4'!H259&lt;&gt;""),VLOOKUP('Schritt 4 - Priorisierung'!B254,'Schritt 2a Wärmeverbr. Kat. 1-4'!$C$10:$H$504,6,FALSE),"")</f>
        <v/>
      </c>
      <c r="E254" s="114" t="str">
        <f>IF(AND(B254&lt;&gt;"",'Schritt 2a Wärmeverbr. Kat. 1-4'!N259&lt;&gt;""),VLOOKUP('Schritt 4 - Priorisierung'!B254,'Schritt 2a Wärmeverbr. Kat. 1-4'!$C$10:$N$504,12,FALSE),"")</f>
        <v/>
      </c>
      <c r="F254" s="38" t="str">
        <f>IF(AND(B254&lt;&gt;"",'Schritt 2a Wärmeverbr. Kat. 1-4'!O259&lt;&gt;""),VLOOKUP(B254,'Schritt 2a Wärmeverbr. Kat. 1-4'!C259:O753,13,FALSE),"")</f>
        <v/>
      </c>
      <c r="G254" s="134" t="str">
        <f>IF(AND(B254&lt;&gt;"",'Schritt 2a Wärmeverbr. Kat. 1-4'!P259&lt;&gt;""),VLOOKUP(B254,'Schritt 2a Wärmeverbr. Kat. 1-4'!$C$10:$P$504,14,FALSE),"")</f>
        <v/>
      </c>
      <c r="H254" s="39" t="str">
        <f>IF(AND(B254&lt;&gt;"",'Schritt 2a Wärmeverbr. Kat. 1-4'!Q259&lt;&gt;""),VLOOKUP(B254,'Schritt 2a Wärmeverbr. Kat. 1-4'!$C$10:$Q$504,15,FALSE),"")</f>
        <v/>
      </c>
      <c r="I254" s="142" t="str">
        <f>IF(AND(B254&lt;&gt;"",'Schritt 2b Stromverbr. Kat. 1-4'!M259&lt;&gt;""),VLOOKUP(B254,'Schritt 2b Stromverbr. Kat. 1-4'!$B$10:$M$504,12,FALSE),"")</f>
        <v/>
      </c>
      <c r="J254" s="38" t="str">
        <f>IF(AND(B254&lt;&gt;"",'Schritt 2b Stromverbr. Kat. 1-4'!M259&lt;&gt;""),(1/SUM('Schritt 2b Stromverbr. Kat. 1-4'!$M$10:$M$504))*VLOOKUP(B254,'Schritt 2b Stromverbr. Kat. 1-4'!$B$10:$M$504,12,FALSE),"")</f>
        <v/>
      </c>
      <c r="K254" s="133" t="str">
        <f>IFERROR(IF(B254&lt;&gt;"",VLOOKUP(B254,'Schritt 2b Stromverbr. Kat. 1-4'!$B$10:$N$504,13,FALSE),""),"")</f>
        <v/>
      </c>
      <c r="L254" s="39" t="str">
        <f>IFERROR(IF(B254&lt;&gt;"",VLOOKUP(B254,'Schritt 2b Stromverbr. Kat. 1-4'!$B$10:$O$504,14,FALSE),""),"")</f>
        <v/>
      </c>
      <c r="M254" s="147"/>
      <c r="N254" s="61"/>
      <c r="O254" s="64"/>
      <c r="P254" s="113" t="str">
        <f t="shared" si="6"/>
        <v/>
      </c>
      <c r="Q254" s="151" t="str">
        <f t="shared" si="7"/>
        <v/>
      </c>
      <c r="R254" s="133" t="str">
        <f>IF(P254="","",((P254*1000)/IF(AND('Schritt 2a Wärmeverbr. Kat. 1-4'!D259&lt;&gt;"Bad - Freibad &lt; 1000 m2 Beckenfläche",'Schritt 2a Wärmeverbr. Kat. 1-4'!D259&lt;&gt;"Bad - Freibad 1000-2000 m2 Beckenfläche",'Schritt 2a Wärmeverbr. Kat. 1-4'!D259&lt;&gt;"Bad - Freibad &gt;2000 m2 Beckenfläche"),'Schritt 2a Wärmeverbr. Kat. 1-4'!F259,'Schritt 2a Wärmeverbr. Kat. 1-4'!G259)))</f>
        <v/>
      </c>
      <c r="S254" s="140" t="str">
        <f>IFERROR(IF(OR(R254="",'Schritt 2a Wärmeverbr. Kat. 1-4'!D259=""),"",R254/VLOOKUP('Schritt 2a Wärmeverbr. Kat. 1-4'!D259,Gebäudekat.!$C$6:$J$72,7,FALSE)-1),"k.A")</f>
        <v/>
      </c>
      <c r="T254" s="400" t="s">
        <v>138</v>
      </c>
      <c r="U254" t="str">
        <f>IFERROR(VLOOKUP(C254,Gebäudekat.!$C$6:$G$72,5,FALSE),"")</f>
        <v/>
      </c>
    </row>
    <row r="255" spans="1:21" x14ac:dyDescent="0.25">
      <c r="A255" s="23" t="str">
        <f>IF(B255="","",INDEX('Schritt 2a Wärmeverbr. Kat. 1-4'!$A260:$C$504,MATCH(B255,'Schritt 2a Wärmeverbr. Kat. 1-4'!$C260:$C$504,0),1))</f>
        <v/>
      </c>
      <c r="B255" s="40" t="str">
        <f>IF(AND('Schritt 2a Wärmeverbr. Kat. 1-4'!C260&lt;&gt;"",OR('Schritt 2a Wärmeverbr. Kat. 1-4'!R260=1,'Schritt 2a Wärmeverbr. Kat. 1-4'!R260=2,'Schritt 2a Wärmeverbr. Kat. 1-4'!R260&lt;&gt;4)),'Schritt 2a Wärmeverbr. Kat. 1-4'!C260,"")</f>
        <v/>
      </c>
      <c r="C255" s="24" t="str">
        <f>IF(B255="","",VLOOKUP(B255,'Schritt 2a Wärmeverbr. Kat. 1-4'!$C$10:$D$504,2,FALSE))</f>
        <v/>
      </c>
      <c r="D255" s="13" t="str">
        <f>IF(AND(B255&lt;&gt;"",'Schritt 2a Wärmeverbr. Kat. 1-4'!H260&lt;&gt;""),VLOOKUP('Schritt 4 - Priorisierung'!B255,'Schritt 2a Wärmeverbr. Kat. 1-4'!$C$10:$H$504,6,FALSE),"")</f>
        <v/>
      </c>
      <c r="E255" s="114" t="str">
        <f>IF(AND(B255&lt;&gt;"",'Schritt 2a Wärmeverbr. Kat. 1-4'!N260&lt;&gt;""),VLOOKUP('Schritt 4 - Priorisierung'!B255,'Schritt 2a Wärmeverbr. Kat. 1-4'!$C$10:$N$504,12,FALSE),"")</f>
        <v/>
      </c>
      <c r="F255" s="38" t="str">
        <f>IF(AND(B255&lt;&gt;"",'Schritt 2a Wärmeverbr. Kat. 1-4'!O260&lt;&gt;""),VLOOKUP(B255,'Schritt 2a Wärmeverbr. Kat. 1-4'!C260:O754,13,FALSE),"")</f>
        <v/>
      </c>
      <c r="G255" s="134" t="str">
        <f>IF(AND(B255&lt;&gt;"",'Schritt 2a Wärmeverbr. Kat. 1-4'!P260&lt;&gt;""),VLOOKUP(B255,'Schritt 2a Wärmeverbr. Kat. 1-4'!$C$10:$P$504,14,FALSE),"")</f>
        <v/>
      </c>
      <c r="H255" s="39" t="str">
        <f>IF(AND(B255&lt;&gt;"",'Schritt 2a Wärmeverbr. Kat. 1-4'!Q260&lt;&gt;""),VLOOKUP(B255,'Schritt 2a Wärmeverbr. Kat. 1-4'!$C$10:$Q$504,15,FALSE),"")</f>
        <v/>
      </c>
      <c r="I255" s="142" t="str">
        <f>IF(AND(B255&lt;&gt;"",'Schritt 2b Stromverbr. Kat. 1-4'!M260&lt;&gt;""),VLOOKUP(B255,'Schritt 2b Stromverbr. Kat. 1-4'!$B$10:$M$504,12,FALSE),"")</f>
        <v/>
      </c>
      <c r="J255" s="38" t="str">
        <f>IF(AND(B255&lt;&gt;"",'Schritt 2b Stromverbr. Kat. 1-4'!M260&lt;&gt;""),(1/SUM('Schritt 2b Stromverbr. Kat. 1-4'!$M$10:$M$504))*VLOOKUP(B255,'Schritt 2b Stromverbr. Kat. 1-4'!$B$10:$M$504,12,FALSE),"")</f>
        <v/>
      </c>
      <c r="K255" s="133" t="str">
        <f>IFERROR(IF(B255&lt;&gt;"",VLOOKUP(B255,'Schritt 2b Stromverbr. Kat. 1-4'!$B$10:$N$504,13,FALSE),""),"")</f>
        <v/>
      </c>
      <c r="L255" s="39" t="str">
        <f>IFERROR(IF(B255&lt;&gt;"",VLOOKUP(B255,'Schritt 2b Stromverbr. Kat. 1-4'!$B$10:$O$504,14,FALSE),""),"")</f>
        <v/>
      </c>
      <c r="M255" s="147"/>
      <c r="N255" s="61"/>
      <c r="O255" s="64"/>
      <c r="P255" s="113" t="str">
        <f t="shared" si="6"/>
        <v/>
      </c>
      <c r="Q255" s="151" t="str">
        <f t="shared" si="7"/>
        <v/>
      </c>
      <c r="R255" s="133" t="str">
        <f>IF(P255="","",((P255*1000)/IF(AND('Schritt 2a Wärmeverbr. Kat. 1-4'!D260&lt;&gt;"Bad - Freibad &lt; 1000 m2 Beckenfläche",'Schritt 2a Wärmeverbr. Kat. 1-4'!D260&lt;&gt;"Bad - Freibad 1000-2000 m2 Beckenfläche",'Schritt 2a Wärmeverbr. Kat. 1-4'!D260&lt;&gt;"Bad - Freibad &gt;2000 m2 Beckenfläche"),'Schritt 2a Wärmeverbr. Kat. 1-4'!F260,'Schritt 2a Wärmeverbr. Kat. 1-4'!G260)))</f>
        <v/>
      </c>
      <c r="S255" s="140" t="str">
        <f>IFERROR(IF(OR(R255="",'Schritt 2a Wärmeverbr. Kat. 1-4'!D260=""),"",R255/VLOOKUP('Schritt 2a Wärmeverbr. Kat. 1-4'!D260,Gebäudekat.!$C$6:$J$72,7,FALSE)-1),"k.A")</f>
        <v/>
      </c>
      <c r="T255" s="400" t="s">
        <v>138</v>
      </c>
      <c r="U255" t="str">
        <f>IFERROR(VLOOKUP(C255,Gebäudekat.!$C$6:$G$72,5,FALSE),"")</f>
        <v/>
      </c>
    </row>
    <row r="256" spans="1:21" x14ac:dyDescent="0.25">
      <c r="A256" s="23" t="str">
        <f>IF(B256="","",INDEX('Schritt 2a Wärmeverbr. Kat. 1-4'!$A261:$C$504,MATCH(B256,'Schritt 2a Wärmeverbr. Kat. 1-4'!$C261:$C$504,0),1))</f>
        <v/>
      </c>
      <c r="B256" s="40" t="str">
        <f>IF(AND('Schritt 2a Wärmeverbr. Kat. 1-4'!C261&lt;&gt;"",OR('Schritt 2a Wärmeverbr. Kat. 1-4'!R261=1,'Schritt 2a Wärmeverbr. Kat. 1-4'!R261=2,'Schritt 2a Wärmeverbr. Kat. 1-4'!R261&lt;&gt;4)),'Schritt 2a Wärmeverbr. Kat. 1-4'!C261,"")</f>
        <v/>
      </c>
      <c r="C256" s="24" t="str">
        <f>IF(B256="","",VLOOKUP(B256,'Schritt 2a Wärmeverbr. Kat. 1-4'!$C$10:$D$504,2,FALSE))</f>
        <v/>
      </c>
      <c r="D256" s="13" t="str">
        <f>IF(AND(B256&lt;&gt;"",'Schritt 2a Wärmeverbr. Kat. 1-4'!H261&lt;&gt;""),VLOOKUP('Schritt 4 - Priorisierung'!B256,'Schritt 2a Wärmeverbr. Kat. 1-4'!$C$10:$H$504,6,FALSE),"")</f>
        <v/>
      </c>
      <c r="E256" s="114" t="str">
        <f>IF(AND(B256&lt;&gt;"",'Schritt 2a Wärmeverbr. Kat. 1-4'!N261&lt;&gt;""),VLOOKUP('Schritt 4 - Priorisierung'!B256,'Schritt 2a Wärmeverbr. Kat. 1-4'!$C$10:$N$504,12,FALSE),"")</f>
        <v/>
      </c>
      <c r="F256" s="38" t="str">
        <f>IF(AND(B256&lt;&gt;"",'Schritt 2a Wärmeverbr. Kat. 1-4'!O261&lt;&gt;""),VLOOKUP(B256,'Schritt 2a Wärmeverbr. Kat. 1-4'!C261:O755,13,FALSE),"")</f>
        <v/>
      </c>
      <c r="G256" s="134" t="str">
        <f>IF(AND(B256&lt;&gt;"",'Schritt 2a Wärmeverbr. Kat. 1-4'!P261&lt;&gt;""),VLOOKUP(B256,'Schritt 2a Wärmeverbr. Kat. 1-4'!$C$10:$P$504,14,FALSE),"")</f>
        <v/>
      </c>
      <c r="H256" s="39" t="str">
        <f>IF(AND(B256&lt;&gt;"",'Schritt 2a Wärmeverbr. Kat. 1-4'!Q261&lt;&gt;""),VLOOKUP(B256,'Schritt 2a Wärmeverbr. Kat. 1-4'!$C$10:$Q$504,15,FALSE),"")</f>
        <v/>
      </c>
      <c r="I256" s="142" t="str">
        <f>IF(AND(B256&lt;&gt;"",'Schritt 2b Stromverbr. Kat. 1-4'!M261&lt;&gt;""),VLOOKUP(B256,'Schritt 2b Stromverbr. Kat. 1-4'!$B$10:$M$504,12,FALSE),"")</f>
        <v/>
      </c>
      <c r="J256" s="38" t="str">
        <f>IF(AND(B256&lt;&gt;"",'Schritt 2b Stromverbr. Kat. 1-4'!M261&lt;&gt;""),(1/SUM('Schritt 2b Stromverbr. Kat. 1-4'!$M$10:$M$504))*VLOOKUP(B256,'Schritt 2b Stromverbr. Kat. 1-4'!$B$10:$M$504,12,FALSE),"")</f>
        <v/>
      </c>
      <c r="K256" s="133" t="str">
        <f>IFERROR(IF(B256&lt;&gt;"",VLOOKUP(B256,'Schritt 2b Stromverbr. Kat. 1-4'!$B$10:$N$504,13,FALSE),""),"")</f>
        <v/>
      </c>
      <c r="L256" s="39" t="str">
        <f>IFERROR(IF(B256&lt;&gt;"",VLOOKUP(B256,'Schritt 2b Stromverbr. Kat. 1-4'!$B$10:$O$504,14,FALSE),""),"")</f>
        <v/>
      </c>
      <c r="M256" s="147"/>
      <c r="N256" s="61"/>
      <c r="O256" s="64"/>
      <c r="P256" s="113" t="str">
        <f t="shared" si="6"/>
        <v/>
      </c>
      <c r="Q256" s="151" t="str">
        <f t="shared" si="7"/>
        <v/>
      </c>
      <c r="R256" s="133" t="str">
        <f>IF(P256="","",((P256*1000)/IF(AND('Schritt 2a Wärmeverbr. Kat. 1-4'!D261&lt;&gt;"Bad - Freibad &lt; 1000 m2 Beckenfläche",'Schritt 2a Wärmeverbr. Kat. 1-4'!D261&lt;&gt;"Bad - Freibad 1000-2000 m2 Beckenfläche",'Schritt 2a Wärmeverbr. Kat. 1-4'!D261&lt;&gt;"Bad - Freibad &gt;2000 m2 Beckenfläche"),'Schritt 2a Wärmeverbr. Kat. 1-4'!F261,'Schritt 2a Wärmeverbr. Kat. 1-4'!G261)))</f>
        <v/>
      </c>
      <c r="S256" s="140" t="str">
        <f>IFERROR(IF(OR(R256="",'Schritt 2a Wärmeverbr. Kat. 1-4'!D261=""),"",R256/VLOOKUP('Schritt 2a Wärmeverbr. Kat. 1-4'!D261,Gebäudekat.!$C$6:$J$72,7,FALSE)-1),"k.A")</f>
        <v/>
      </c>
      <c r="T256" s="400" t="s">
        <v>138</v>
      </c>
      <c r="U256" t="str">
        <f>IFERROR(VLOOKUP(C256,Gebäudekat.!$C$6:$G$72,5,FALSE),"")</f>
        <v/>
      </c>
    </row>
    <row r="257" spans="1:21" x14ac:dyDescent="0.25">
      <c r="A257" s="23" t="str">
        <f>IF(B257="","",INDEX('Schritt 2a Wärmeverbr. Kat. 1-4'!$A262:$C$504,MATCH(B257,'Schritt 2a Wärmeverbr. Kat. 1-4'!$C262:$C$504,0),1))</f>
        <v/>
      </c>
      <c r="B257" s="40" t="str">
        <f>IF(AND('Schritt 2a Wärmeverbr. Kat. 1-4'!C262&lt;&gt;"",OR('Schritt 2a Wärmeverbr. Kat. 1-4'!R262=1,'Schritt 2a Wärmeverbr. Kat. 1-4'!R262=2,'Schritt 2a Wärmeverbr. Kat. 1-4'!R262&lt;&gt;4)),'Schritt 2a Wärmeverbr. Kat. 1-4'!C262,"")</f>
        <v/>
      </c>
      <c r="C257" s="24" t="str">
        <f>IF(B257="","",VLOOKUP(B257,'Schritt 2a Wärmeverbr. Kat. 1-4'!$C$10:$D$504,2,FALSE))</f>
        <v/>
      </c>
      <c r="D257" s="13" t="str">
        <f>IF(AND(B257&lt;&gt;"",'Schritt 2a Wärmeverbr. Kat. 1-4'!H262&lt;&gt;""),VLOOKUP('Schritt 4 - Priorisierung'!B257,'Schritt 2a Wärmeverbr. Kat. 1-4'!$C$10:$H$504,6,FALSE),"")</f>
        <v/>
      </c>
      <c r="E257" s="114" t="str">
        <f>IF(AND(B257&lt;&gt;"",'Schritt 2a Wärmeverbr. Kat. 1-4'!N262&lt;&gt;""),VLOOKUP('Schritt 4 - Priorisierung'!B257,'Schritt 2a Wärmeverbr. Kat. 1-4'!$C$10:$N$504,12,FALSE),"")</f>
        <v/>
      </c>
      <c r="F257" s="38" t="str">
        <f>IF(AND(B257&lt;&gt;"",'Schritt 2a Wärmeverbr. Kat. 1-4'!O262&lt;&gt;""),VLOOKUP(B257,'Schritt 2a Wärmeverbr. Kat. 1-4'!C262:O756,13,FALSE),"")</f>
        <v/>
      </c>
      <c r="G257" s="134" t="str">
        <f>IF(AND(B257&lt;&gt;"",'Schritt 2a Wärmeverbr. Kat. 1-4'!P262&lt;&gt;""),VLOOKUP(B257,'Schritt 2a Wärmeverbr. Kat. 1-4'!$C$10:$P$504,14,FALSE),"")</f>
        <v/>
      </c>
      <c r="H257" s="39" t="str">
        <f>IF(AND(B257&lt;&gt;"",'Schritt 2a Wärmeverbr. Kat. 1-4'!Q262&lt;&gt;""),VLOOKUP(B257,'Schritt 2a Wärmeverbr. Kat. 1-4'!$C$10:$Q$504,15,FALSE),"")</f>
        <v/>
      </c>
      <c r="I257" s="142" t="str">
        <f>IF(AND(B257&lt;&gt;"",'Schritt 2b Stromverbr. Kat. 1-4'!M262&lt;&gt;""),VLOOKUP(B257,'Schritt 2b Stromverbr. Kat. 1-4'!$B$10:$M$504,12,FALSE),"")</f>
        <v/>
      </c>
      <c r="J257" s="38" t="str">
        <f>IF(AND(B257&lt;&gt;"",'Schritt 2b Stromverbr. Kat. 1-4'!M262&lt;&gt;""),(1/SUM('Schritt 2b Stromverbr. Kat. 1-4'!$M$10:$M$504))*VLOOKUP(B257,'Schritt 2b Stromverbr. Kat. 1-4'!$B$10:$M$504,12,FALSE),"")</f>
        <v/>
      </c>
      <c r="K257" s="133" t="str">
        <f>IFERROR(IF(B257&lt;&gt;"",VLOOKUP(B257,'Schritt 2b Stromverbr. Kat. 1-4'!$B$10:$N$504,13,FALSE),""),"")</f>
        <v/>
      </c>
      <c r="L257" s="39" t="str">
        <f>IFERROR(IF(B257&lt;&gt;"",VLOOKUP(B257,'Schritt 2b Stromverbr. Kat. 1-4'!$B$10:$O$504,14,FALSE),""),"")</f>
        <v/>
      </c>
      <c r="M257" s="147"/>
      <c r="N257" s="61"/>
      <c r="O257" s="64"/>
      <c r="P257" s="113" t="str">
        <f t="shared" si="6"/>
        <v/>
      </c>
      <c r="Q257" s="151" t="str">
        <f t="shared" si="7"/>
        <v/>
      </c>
      <c r="R257" s="133" t="str">
        <f>IF(P257="","",((P257*1000)/IF(AND('Schritt 2a Wärmeverbr. Kat. 1-4'!D262&lt;&gt;"Bad - Freibad &lt; 1000 m2 Beckenfläche",'Schritt 2a Wärmeverbr. Kat. 1-4'!D262&lt;&gt;"Bad - Freibad 1000-2000 m2 Beckenfläche",'Schritt 2a Wärmeverbr. Kat. 1-4'!D262&lt;&gt;"Bad - Freibad &gt;2000 m2 Beckenfläche"),'Schritt 2a Wärmeverbr. Kat. 1-4'!F262,'Schritt 2a Wärmeverbr. Kat. 1-4'!G262)))</f>
        <v/>
      </c>
      <c r="S257" s="140" t="str">
        <f>IFERROR(IF(OR(R257="",'Schritt 2a Wärmeverbr. Kat. 1-4'!D262=""),"",R257/VLOOKUP('Schritt 2a Wärmeverbr. Kat. 1-4'!D262,Gebäudekat.!$C$6:$J$72,7,FALSE)-1),"k.A")</f>
        <v/>
      </c>
      <c r="T257" s="400" t="s">
        <v>138</v>
      </c>
      <c r="U257" t="str">
        <f>IFERROR(VLOOKUP(C257,Gebäudekat.!$C$6:$G$72,5,FALSE),"")</f>
        <v/>
      </c>
    </row>
    <row r="258" spans="1:21" x14ac:dyDescent="0.25">
      <c r="A258" s="23" t="str">
        <f>IF(B258="","",INDEX('Schritt 2a Wärmeverbr. Kat. 1-4'!$A263:$C$504,MATCH(B258,'Schritt 2a Wärmeverbr. Kat. 1-4'!$C263:$C$504,0),1))</f>
        <v/>
      </c>
      <c r="B258" s="40" t="str">
        <f>IF(AND('Schritt 2a Wärmeverbr. Kat. 1-4'!C263&lt;&gt;"",OR('Schritt 2a Wärmeverbr. Kat. 1-4'!R263=1,'Schritt 2a Wärmeverbr. Kat. 1-4'!R263=2,'Schritt 2a Wärmeverbr. Kat. 1-4'!R263&lt;&gt;4)),'Schritt 2a Wärmeverbr. Kat. 1-4'!C263,"")</f>
        <v/>
      </c>
      <c r="C258" s="24" t="str">
        <f>IF(B258="","",VLOOKUP(B258,'Schritt 2a Wärmeverbr. Kat. 1-4'!$C$10:$D$504,2,FALSE))</f>
        <v/>
      </c>
      <c r="D258" s="13" t="str">
        <f>IF(AND(B258&lt;&gt;"",'Schritt 2a Wärmeverbr. Kat. 1-4'!H263&lt;&gt;""),VLOOKUP('Schritt 4 - Priorisierung'!B258,'Schritt 2a Wärmeverbr. Kat. 1-4'!$C$10:$H$504,6,FALSE),"")</f>
        <v/>
      </c>
      <c r="E258" s="114" t="str">
        <f>IF(AND(B258&lt;&gt;"",'Schritt 2a Wärmeverbr. Kat. 1-4'!N263&lt;&gt;""),VLOOKUP('Schritt 4 - Priorisierung'!B258,'Schritt 2a Wärmeverbr. Kat. 1-4'!$C$10:$N$504,12,FALSE),"")</f>
        <v/>
      </c>
      <c r="F258" s="38" t="str">
        <f>IF(AND(B258&lt;&gt;"",'Schritt 2a Wärmeverbr. Kat. 1-4'!O263&lt;&gt;""),VLOOKUP(B258,'Schritt 2a Wärmeverbr. Kat. 1-4'!C263:O757,13,FALSE),"")</f>
        <v/>
      </c>
      <c r="G258" s="134" t="str">
        <f>IF(AND(B258&lt;&gt;"",'Schritt 2a Wärmeverbr. Kat. 1-4'!P263&lt;&gt;""),VLOOKUP(B258,'Schritt 2a Wärmeverbr. Kat. 1-4'!$C$10:$P$504,14,FALSE),"")</f>
        <v/>
      </c>
      <c r="H258" s="39" t="str">
        <f>IF(AND(B258&lt;&gt;"",'Schritt 2a Wärmeverbr. Kat. 1-4'!Q263&lt;&gt;""),VLOOKUP(B258,'Schritt 2a Wärmeverbr. Kat. 1-4'!$C$10:$Q$504,15,FALSE),"")</f>
        <v/>
      </c>
      <c r="I258" s="142" t="str">
        <f>IF(AND(B258&lt;&gt;"",'Schritt 2b Stromverbr. Kat. 1-4'!M263&lt;&gt;""),VLOOKUP(B258,'Schritt 2b Stromverbr. Kat. 1-4'!$B$10:$M$504,12,FALSE),"")</f>
        <v/>
      </c>
      <c r="J258" s="38" t="str">
        <f>IF(AND(B258&lt;&gt;"",'Schritt 2b Stromverbr. Kat. 1-4'!M263&lt;&gt;""),(1/SUM('Schritt 2b Stromverbr. Kat. 1-4'!$M$10:$M$504))*VLOOKUP(B258,'Schritt 2b Stromverbr. Kat. 1-4'!$B$10:$M$504,12,FALSE),"")</f>
        <v/>
      </c>
      <c r="K258" s="133" t="str">
        <f>IFERROR(IF(B258&lt;&gt;"",VLOOKUP(B258,'Schritt 2b Stromverbr. Kat. 1-4'!$B$10:$N$504,13,FALSE),""),"")</f>
        <v/>
      </c>
      <c r="L258" s="39" t="str">
        <f>IFERROR(IF(B258&lt;&gt;"",VLOOKUP(B258,'Schritt 2b Stromverbr. Kat. 1-4'!$B$10:$O$504,14,FALSE),""),"")</f>
        <v/>
      </c>
      <c r="M258" s="147"/>
      <c r="N258" s="61"/>
      <c r="O258" s="64"/>
      <c r="P258" s="113" t="str">
        <f t="shared" si="6"/>
        <v/>
      </c>
      <c r="Q258" s="151" t="str">
        <f t="shared" si="7"/>
        <v/>
      </c>
      <c r="R258" s="133" t="str">
        <f>IF(P258="","",((P258*1000)/IF(AND('Schritt 2a Wärmeverbr. Kat. 1-4'!D263&lt;&gt;"Bad - Freibad &lt; 1000 m2 Beckenfläche",'Schritt 2a Wärmeverbr. Kat. 1-4'!D263&lt;&gt;"Bad - Freibad 1000-2000 m2 Beckenfläche",'Schritt 2a Wärmeverbr. Kat. 1-4'!D263&lt;&gt;"Bad - Freibad &gt;2000 m2 Beckenfläche"),'Schritt 2a Wärmeverbr. Kat. 1-4'!F263,'Schritt 2a Wärmeverbr. Kat. 1-4'!G263)))</f>
        <v/>
      </c>
      <c r="S258" s="140" t="str">
        <f>IFERROR(IF(OR(R258="",'Schritt 2a Wärmeverbr. Kat. 1-4'!D263=""),"",R258/VLOOKUP('Schritt 2a Wärmeverbr. Kat. 1-4'!D263,Gebäudekat.!$C$6:$J$72,7,FALSE)-1),"k.A")</f>
        <v/>
      </c>
      <c r="T258" s="400" t="s">
        <v>138</v>
      </c>
      <c r="U258" t="str">
        <f>IFERROR(VLOOKUP(C258,Gebäudekat.!$C$6:$G$72,5,FALSE),"")</f>
        <v/>
      </c>
    </row>
    <row r="259" spans="1:21" x14ac:dyDescent="0.25">
      <c r="A259" s="23" t="str">
        <f>IF(B259="","",INDEX('Schritt 2a Wärmeverbr. Kat. 1-4'!$A264:$C$504,MATCH(B259,'Schritt 2a Wärmeverbr. Kat. 1-4'!$C264:$C$504,0),1))</f>
        <v/>
      </c>
      <c r="B259" s="40" t="str">
        <f>IF(AND('Schritt 2a Wärmeverbr. Kat. 1-4'!C264&lt;&gt;"",OR('Schritt 2a Wärmeverbr. Kat. 1-4'!R264=1,'Schritt 2a Wärmeverbr. Kat. 1-4'!R264=2,'Schritt 2a Wärmeverbr. Kat. 1-4'!R264&lt;&gt;4)),'Schritt 2a Wärmeverbr. Kat. 1-4'!C264,"")</f>
        <v/>
      </c>
      <c r="C259" s="24" t="str">
        <f>IF(B259="","",VLOOKUP(B259,'Schritt 2a Wärmeverbr. Kat. 1-4'!$C$10:$D$504,2,FALSE))</f>
        <v/>
      </c>
      <c r="D259" s="13" t="str">
        <f>IF(AND(B259&lt;&gt;"",'Schritt 2a Wärmeverbr. Kat. 1-4'!H264&lt;&gt;""),VLOOKUP('Schritt 4 - Priorisierung'!B259,'Schritt 2a Wärmeverbr. Kat. 1-4'!$C$10:$H$504,6,FALSE),"")</f>
        <v/>
      </c>
      <c r="E259" s="114" t="str">
        <f>IF(AND(B259&lt;&gt;"",'Schritt 2a Wärmeverbr. Kat. 1-4'!N264&lt;&gt;""),VLOOKUP('Schritt 4 - Priorisierung'!B259,'Schritt 2a Wärmeverbr. Kat. 1-4'!$C$10:$N$504,12,FALSE),"")</f>
        <v/>
      </c>
      <c r="F259" s="38" t="str">
        <f>IF(AND(B259&lt;&gt;"",'Schritt 2a Wärmeverbr. Kat. 1-4'!O264&lt;&gt;""),VLOOKUP(B259,'Schritt 2a Wärmeverbr. Kat. 1-4'!C264:O758,13,FALSE),"")</f>
        <v/>
      </c>
      <c r="G259" s="134" t="str">
        <f>IF(AND(B259&lt;&gt;"",'Schritt 2a Wärmeverbr. Kat. 1-4'!P264&lt;&gt;""),VLOOKUP(B259,'Schritt 2a Wärmeverbr. Kat. 1-4'!$C$10:$P$504,14,FALSE),"")</f>
        <v/>
      </c>
      <c r="H259" s="39" t="str">
        <f>IF(AND(B259&lt;&gt;"",'Schritt 2a Wärmeverbr. Kat. 1-4'!Q264&lt;&gt;""),VLOOKUP(B259,'Schritt 2a Wärmeverbr. Kat. 1-4'!$C$10:$Q$504,15,FALSE),"")</f>
        <v/>
      </c>
      <c r="I259" s="142" t="str">
        <f>IF(AND(B259&lt;&gt;"",'Schritt 2b Stromverbr. Kat. 1-4'!M264&lt;&gt;""),VLOOKUP(B259,'Schritt 2b Stromverbr. Kat. 1-4'!$B$10:$M$504,12,FALSE),"")</f>
        <v/>
      </c>
      <c r="J259" s="38" t="str">
        <f>IF(AND(B259&lt;&gt;"",'Schritt 2b Stromverbr. Kat. 1-4'!M264&lt;&gt;""),(1/SUM('Schritt 2b Stromverbr. Kat. 1-4'!$M$10:$M$504))*VLOOKUP(B259,'Schritt 2b Stromverbr. Kat. 1-4'!$B$10:$M$504,12,FALSE),"")</f>
        <v/>
      </c>
      <c r="K259" s="133" t="str">
        <f>IFERROR(IF(B259&lt;&gt;"",VLOOKUP(B259,'Schritt 2b Stromverbr. Kat. 1-4'!$B$10:$N$504,13,FALSE),""),"")</f>
        <v/>
      </c>
      <c r="L259" s="39" t="str">
        <f>IFERROR(IF(B259&lt;&gt;"",VLOOKUP(B259,'Schritt 2b Stromverbr. Kat. 1-4'!$B$10:$O$504,14,FALSE),""),"")</f>
        <v/>
      </c>
      <c r="M259" s="147"/>
      <c r="N259" s="61"/>
      <c r="O259" s="64"/>
      <c r="P259" s="113" t="str">
        <f t="shared" si="6"/>
        <v/>
      </c>
      <c r="Q259" s="151" t="str">
        <f t="shared" si="7"/>
        <v/>
      </c>
      <c r="R259" s="133" t="str">
        <f>IF(P259="","",((P259*1000)/IF(AND('Schritt 2a Wärmeverbr. Kat. 1-4'!D264&lt;&gt;"Bad - Freibad &lt; 1000 m2 Beckenfläche",'Schritt 2a Wärmeverbr. Kat. 1-4'!D264&lt;&gt;"Bad - Freibad 1000-2000 m2 Beckenfläche",'Schritt 2a Wärmeverbr. Kat. 1-4'!D264&lt;&gt;"Bad - Freibad &gt;2000 m2 Beckenfläche"),'Schritt 2a Wärmeverbr. Kat. 1-4'!F264,'Schritt 2a Wärmeverbr. Kat. 1-4'!G264)))</f>
        <v/>
      </c>
      <c r="S259" s="140" t="str">
        <f>IFERROR(IF(OR(R259="",'Schritt 2a Wärmeverbr. Kat. 1-4'!D264=""),"",R259/VLOOKUP('Schritt 2a Wärmeverbr. Kat. 1-4'!D264,Gebäudekat.!$C$6:$J$72,7,FALSE)-1),"k.A")</f>
        <v/>
      </c>
      <c r="T259" s="400" t="s">
        <v>138</v>
      </c>
      <c r="U259" t="str">
        <f>IFERROR(VLOOKUP(C259,Gebäudekat.!$C$6:$G$72,5,FALSE),"")</f>
        <v/>
      </c>
    </row>
    <row r="260" spans="1:21" x14ac:dyDescent="0.25">
      <c r="A260" s="23" t="str">
        <f>IF(B260="","",INDEX('Schritt 2a Wärmeverbr. Kat. 1-4'!$A265:$C$504,MATCH(B260,'Schritt 2a Wärmeverbr. Kat. 1-4'!$C265:$C$504,0),1))</f>
        <v/>
      </c>
      <c r="B260" s="40" t="str">
        <f>IF(AND('Schritt 2a Wärmeverbr. Kat. 1-4'!C265&lt;&gt;"",OR('Schritt 2a Wärmeverbr. Kat. 1-4'!R265=1,'Schritt 2a Wärmeverbr. Kat. 1-4'!R265=2,'Schritt 2a Wärmeverbr. Kat. 1-4'!R265&lt;&gt;4)),'Schritt 2a Wärmeverbr. Kat. 1-4'!C265,"")</f>
        <v/>
      </c>
      <c r="C260" s="24" t="str">
        <f>IF(B260="","",VLOOKUP(B260,'Schritt 2a Wärmeverbr. Kat. 1-4'!$C$10:$D$504,2,FALSE))</f>
        <v/>
      </c>
      <c r="D260" s="13" t="str">
        <f>IF(AND(B260&lt;&gt;"",'Schritt 2a Wärmeverbr. Kat. 1-4'!H265&lt;&gt;""),VLOOKUP('Schritt 4 - Priorisierung'!B260,'Schritt 2a Wärmeverbr. Kat. 1-4'!$C$10:$H$504,6,FALSE),"")</f>
        <v/>
      </c>
      <c r="E260" s="114" t="str">
        <f>IF(AND(B260&lt;&gt;"",'Schritt 2a Wärmeverbr. Kat. 1-4'!N265&lt;&gt;""),VLOOKUP('Schritt 4 - Priorisierung'!B260,'Schritt 2a Wärmeverbr. Kat. 1-4'!$C$10:$N$504,12,FALSE),"")</f>
        <v/>
      </c>
      <c r="F260" s="38" t="str">
        <f>IF(AND(B260&lt;&gt;"",'Schritt 2a Wärmeverbr. Kat. 1-4'!O265&lt;&gt;""),VLOOKUP(B260,'Schritt 2a Wärmeverbr. Kat. 1-4'!C265:O759,13,FALSE),"")</f>
        <v/>
      </c>
      <c r="G260" s="134" t="str">
        <f>IF(AND(B260&lt;&gt;"",'Schritt 2a Wärmeverbr. Kat. 1-4'!P265&lt;&gt;""),VLOOKUP(B260,'Schritt 2a Wärmeverbr. Kat. 1-4'!$C$10:$P$504,14,FALSE),"")</f>
        <v/>
      </c>
      <c r="H260" s="39" t="str">
        <f>IF(AND(B260&lt;&gt;"",'Schritt 2a Wärmeverbr. Kat. 1-4'!Q265&lt;&gt;""),VLOOKUP(B260,'Schritt 2a Wärmeverbr. Kat. 1-4'!$C$10:$Q$504,15,FALSE),"")</f>
        <v/>
      </c>
      <c r="I260" s="142" t="str">
        <f>IF(AND(B260&lt;&gt;"",'Schritt 2b Stromverbr. Kat. 1-4'!M265&lt;&gt;""),VLOOKUP(B260,'Schritt 2b Stromverbr. Kat. 1-4'!$B$10:$M$504,12,FALSE),"")</f>
        <v/>
      </c>
      <c r="J260" s="38" t="str">
        <f>IF(AND(B260&lt;&gt;"",'Schritt 2b Stromverbr. Kat. 1-4'!M265&lt;&gt;""),(1/SUM('Schritt 2b Stromverbr. Kat. 1-4'!$M$10:$M$504))*VLOOKUP(B260,'Schritt 2b Stromverbr. Kat. 1-4'!$B$10:$M$504,12,FALSE),"")</f>
        <v/>
      </c>
      <c r="K260" s="133" t="str">
        <f>IFERROR(IF(B260&lt;&gt;"",VLOOKUP(B260,'Schritt 2b Stromverbr. Kat. 1-4'!$B$10:$N$504,13,FALSE),""),"")</f>
        <v/>
      </c>
      <c r="L260" s="39" t="str">
        <f>IFERROR(IF(B260&lt;&gt;"",VLOOKUP(B260,'Schritt 2b Stromverbr. Kat. 1-4'!$B$10:$O$504,14,FALSE),""),"")</f>
        <v/>
      </c>
      <c r="M260" s="147"/>
      <c r="N260" s="61"/>
      <c r="O260" s="64"/>
      <c r="P260" s="113" t="str">
        <f t="shared" si="6"/>
        <v/>
      </c>
      <c r="Q260" s="151" t="str">
        <f t="shared" si="7"/>
        <v/>
      </c>
      <c r="R260" s="133" t="str">
        <f>IF(P260="","",((P260*1000)/IF(AND('Schritt 2a Wärmeverbr. Kat. 1-4'!D265&lt;&gt;"Bad - Freibad &lt; 1000 m2 Beckenfläche",'Schritt 2a Wärmeverbr. Kat. 1-4'!D265&lt;&gt;"Bad - Freibad 1000-2000 m2 Beckenfläche",'Schritt 2a Wärmeverbr. Kat. 1-4'!D265&lt;&gt;"Bad - Freibad &gt;2000 m2 Beckenfläche"),'Schritt 2a Wärmeverbr. Kat. 1-4'!F265,'Schritt 2a Wärmeverbr. Kat. 1-4'!G265)))</f>
        <v/>
      </c>
      <c r="S260" s="140" t="str">
        <f>IFERROR(IF(OR(R260="",'Schritt 2a Wärmeverbr. Kat. 1-4'!D265=""),"",R260/VLOOKUP('Schritt 2a Wärmeverbr. Kat. 1-4'!D265,Gebäudekat.!$C$6:$J$72,7,FALSE)-1),"k.A")</f>
        <v/>
      </c>
      <c r="T260" s="400" t="s">
        <v>138</v>
      </c>
      <c r="U260" t="str">
        <f>IFERROR(VLOOKUP(C260,Gebäudekat.!$C$6:$G$72,5,FALSE),"")</f>
        <v/>
      </c>
    </row>
    <row r="261" spans="1:21" x14ac:dyDescent="0.25">
      <c r="A261" s="23" t="str">
        <f>IF(B261="","",INDEX('Schritt 2a Wärmeverbr. Kat. 1-4'!$A266:$C$504,MATCH(B261,'Schritt 2a Wärmeverbr. Kat. 1-4'!$C266:$C$504,0),1))</f>
        <v/>
      </c>
      <c r="B261" s="40" t="str">
        <f>IF(AND('Schritt 2a Wärmeverbr. Kat. 1-4'!C266&lt;&gt;"",OR('Schritt 2a Wärmeverbr. Kat. 1-4'!R266=1,'Schritt 2a Wärmeverbr. Kat. 1-4'!R266=2,'Schritt 2a Wärmeverbr. Kat. 1-4'!R266&lt;&gt;4)),'Schritt 2a Wärmeverbr. Kat. 1-4'!C266,"")</f>
        <v/>
      </c>
      <c r="C261" s="24" t="str">
        <f>IF(B261="","",VLOOKUP(B261,'Schritt 2a Wärmeverbr. Kat. 1-4'!$C$10:$D$504,2,FALSE))</f>
        <v/>
      </c>
      <c r="D261" s="13" t="str">
        <f>IF(AND(B261&lt;&gt;"",'Schritt 2a Wärmeverbr. Kat. 1-4'!H266&lt;&gt;""),VLOOKUP('Schritt 4 - Priorisierung'!B261,'Schritt 2a Wärmeverbr. Kat. 1-4'!$C$10:$H$504,6,FALSE),"")</f>
        <v/>
      </c>
      <c r="E261" s="114" t="str">
        <f>IF(AND(B261&lt;&gt;"",'Schritt 2a Wärmeverbr. Kat. 1-4'!N266&lt;&gt;""),VLOOKUP('Schritt 4 - Priorisierung'!B261,'Schritt 2a Wärmeverbr. Kat. 1-4'!$C$10:$N$504,12,FALSE),"")</f>
        <v/>
      </c>
      <c r="F261" s="38" t="str">
        <f>IF(AND(B261&lt;&gt;"",'Schritt 2a Wärmeverbr. Kat. 1-4'!O266&lt;&gt;""),VLOOKUP(B261,'Schritt 2a Wärmeverbr. Kat. 1-4'!C266:O760,13,FALSE),"")</f>
        <v/>
      </c>
      <c r="G261" s="134" t="str">
        <f>IF(AND(B261&lt;&gt;"",'Schritt 2a Wärmeverbr. Kat. 1-4'!P266&lt;&gt;""),VLOOKUP(B261,'Schritt 2a Wärmeverbr. Kat. 1-4'!$C$10:$P$504,14,FALSE),"")</f>
        <v/>
      </c>
      <c r="H261" s="39" t="str">
        <f>IF(AND(B261&lt;&gt;"",'Schritt 2a Wärmeverbr. Kat. 1-4'!Q266&lt;&gt;""),VLOOKUP(B261,'Schritt 2a Wärmeverbr. Kat. 1-4'!$C$10:$Q$504,15,FALSE),"")</f>
        <v/>
      </c>
      <c r="I261" s="142" t="str">
        <f>IF(AND(B261&lt;&gt;"",'Schritt 2b Stromverbr. Kat. 1-4'!M266&lt;&gt;""),VLOOKUP(B261,'Schritt 2b Stromverbr. Kat. 1-4'!$B$10:$M$504,12,FALSE),"")</f>
        <v/>
      </c>
      <c r="J261" s="38" t="str">
        <f>IF(AND(B261&lt;&gt;"",'Schritt 2b Stromverbr. Kat. 1-4'!M266&lt;&gt;""),(1/SUM('Schritt 2b Stromverbr. Kat. 1-4'!$M$10:$M$504))*VLOOKUP(B261,'Schritt 2b Stromverbr. Kat. 1-4'!$B$10:$M$504,12,FALSE),"")</f>
        <v/>
      </c>
      <c r="K261" s="133" t="str">
        <f>IFERROR(IF(B261&lt;&gt;"",VLOOKUP(B261,'Schritt 2b Stromverbr. Kat. 1-4'!$B$10:$N$504,13,FALSE),""),"")</f>
        <v/>
      </c>
      <c r="L261" s="39" t="str">
        <f>IFERROR(IF(B261&lt;&gt;"",VLOOKUP(B261,'Schritt 2b Stromverbr. Kat. 1-4'!$B$10:$O$504,14,FALSE),""),"")</f>
        <v/>
      </c>
      <c r="M261" s="147"/>
      <c r="N261" s="61"/>
      <c r="O261" s="64"/>
      <c r="P261" s="113" t="str">
        <f t="shared" si="6"/>
        <v/>
      </c>
      <c r="Q261" s="151" t="str">
        <f t="shared" si="7"/>
        <v/>
      </c>
      <c r="R261" s="133" t="str">
        <f>IF(P261="","",((P261*1000)/IF(AND('Schritt 2a Wärmeverbr. Kat. 1-4'!D266&lt;&gt;"Bad - Freibad &lt; 1000 m2 Beckenfläche",'Schritt 2a Wärmeverbr. Kat. 1-4'!D266&lt;&gt;"Bad - Freibad 1000-2000 m2 Beckenfläche",'Schritt 2a Wärmeverbr. Kat. 1-4'!D266&lt;&gt;"Bad - Freibad &gt;2000 m2 Beckenfläche"),'Schritt 2a Wärmeverbr. Kat. 1-4'!F266,'Schritt 2a Wärmeverbr. Kat. 1-4'!G266)))</f>
        <v/>
      </c>
      <c r="S261" s="140" t="str">
        <f>IFERROR(IF(OR(R261="",'Schritt 2a Wärmeverbr. Kat. 1-4'!D266=""),"",R261/VLOOKUP('Schritt 2a Wärmeverbr. Kat. 1-4'!D266,Gebäudekat.!$C$6:$J$72,7,FALSE)-1),"k.A")</f>
        <v/>
      </c>
      <c r="T261" s="400" t="s">
        <v>138</v>
      </c>
      <c r="U261" t="str">
        <f>IFERROR(VLOOKUP(C261,Gebäudekat.!$C$6:$G$72,5,FALSE),"")</f>
        <v/>
      </c>
    </row>
    <row r="262" spans="1:21" x14ac:dyDescent="0.25">
      <c r="A262" s="23" t="str">
        <f>IF(B262="","",INDEX('Schritt 2a Wärmeverbr. Kat. 1-4'!$A267:$C$504,MATCH(B262,'Schritt 2a Wärmeverbr. Kat. 1-4'!$C267:$C$504,0),1))</f>
        <v/>
      </c>
      <c r="B262" s="40" t="str">
        <f>IF(AND('Schritt 2a Wärmeverbr. Kat. 1-4'!C267&lt;&gt;"",OR('Schritt 2a Wärmeverbr. Kat. 1-4'!R267=1,'Schritt 2a Wärmeverbr. Kat. 1-4'!R267=2,'Schritt 2a Wärmeverbr. Kat. 1-4'!R267&lt;&gt;4)),'Schritt 2a Wärmeverbr. Kat. 1-4'!C267,"")</f>
        <v/>
      </c>
      <c r="C262" s="24" t="str">
        <f>IF(B262="","",VLOOKUP(B262,'Schritt 2a Wärmeverbr. Kat. 1-4'!$C$10:$D$504,2,FALSE))</f>
        <v/>
      </c>
      <c r="D262" s="13" t="str">
        <f>IF(AND(B262&lt;&gt;"",'Schritt 2a Wärmeverbr. Kat. 1-4'!H267&lt;&gt;""),VLOOKUP('Schritt 4 - Priorisierung'!B262,'Schritt 2a Wärmeverbr. Kat. 1-4'!$C$10:$H$504,6,FALSE),"")</f>
        <v/>
      </c>
      <c r="E262" s="114" t="str">
        <f>IF(AND(B262&lt;&gt;"",'Schritt 2a Wärmeverbr. Kat. 1-4'!N267&lt;&gt;""),VLOOKUP('Schritt 4 - Priorisierung'!B262,'Schritt 2a Wärmeverbr. Kat. 1-4'!$C$10:$N$504,12,FALSE),"")</f>
        <v/>
      </c>
      <c r="F262" s="38" t="str">
        <f>IF(AND(B262&lt;&gt;"",'Schritt 2a Wärmeverbr. Kat. 1-4'!O267&lt;&gt;""),VLOOKUP(B262,'Schritt 2a Wärmeverbr. Kat. 1-4'!C267:O761,13,FALSE),"")</f>
        <v/>
      </c>
      <c r="G262" s="134" t="str">
        <f>IF(AND(B262&lt;&gt;"",'Schritt 2a Wärmeverbr. Kat. 1-4'!P267&lt;&gt;""),VLOOKUP(B262,'Schritt 2a Wärmeverbr. Kat. 1-4'!$C$10:$P$504,14,FALSE),"")</f>
        <v/>
      </c>
      <c r="H262" s="39" t="str">
        <f>IF(AND(B262&lt;&gt;"",'Schritt 2a Wärmeverbr. Kat. 1-4'!Q267&lt;&gt;""),VLOOKUP(B262,'Schritt 2a Wärmeverbr. Kat. 1-4'!$C$10:$Q$504,15,FALSE),"")</f>
        <v/>
      </c>
      <c r="I262" s="142" t="str">
        <f>IF(AND(B262&lt;&gt;"",'Schritt 2b Stromverbr. Kat. 1-4'!M267&lt;&gt;""),VLOOKUP(B262,'Schritt 2b Stromverbr. Kat. 1-4'!$B$10:$M$504,12,FALSE),"")</f>
        <v/>
      </c>
      <c r="J262" s="38" t="str">
        <f>IF(AND(B262&lt;&gt;"",'Schritt 2b Stromverbr. Kat. 1-4'!M267&lt;&gt;""),(1/SUM('Schritt 2b Stromverbr. Kat. 1-4'!$M$10:$M$504))*VLOOKUP(B262,'Schritt 2b Stromverbr. Kat. 1-4'!$B$10:$M$504,12,FALSE),"")</f>
        <v/>
      </c>
      <c r="K262" s="133" t="str">
        <f>IFERROR(IF(B262&lt;&gt;"",VLOOKUP(B262,'Schritt 2b Stromverbr. Kat. 1-4'!$B$10:$N$504,13,FALSE),""),"")</f>
        <v/>
      </c>
      <c r="L262" s="39" t="str">
        <f>IFERROR(IF(B262&lt;&gt;"",VLOOKUP(B262,'Schritt 2b Stromverbr. Kat. 1-4'!$B$10:$O$504,14,FALSE),""),"")</f>
        <v/>
      </c>
      <c r="M262" s="147"/>
      <c r="N262" s="61"/>
      <c r="O262" s="64"/>
      <c r="P262" s="113" t="str">
        <f t="shared" ref="P262:P325" si="8">IF(AND(N262&lt;&gt;"",O262&lt;&gt;""),IF(M262="","",M262/(O262-N262)*365),"")</f>
        <v/>
      </c>
      <c r="Q262" s="151" t="str">
        <f t="shared" ref="Q262:Q325" si="9">IFERROR(IF(P262="","",P262)/SUM($P$5:$P$501),"")</f>
        <v/>
      </c>
      <c r="R262" s="133" t="str">
        <f>IF(P262="","",((P262*1000)/IF(AND('Schritt 2a Wärmeverbr. Kat. 1-4'!D267&lt;&gt;"Bad - Freibad &lt; 1000 m2 Beckenfläche",'Schritt 2a Wärmeverbr. Kat. 1-4'!D267&lt;&gt;"Bad - Freibad 1000-2000 m2 Beckenfläche",'Schritt 2a Wärmeverbr. Kat. 1-4'!D267&lt;&gt;"Bad - Freibad &gt;2000 m2 Beckenfläche"),'Schritt 2a Wärmeverbr. Kat. 1-4'!F267,'Schritt 2a Wärmeverbr. Kat. 1-4'!G267)))</f>
        <v/>
      </c>
      <c r="S262" s="140" t="str">
        <f>IFERROR(IF(OR(R262="",'Schritt 2a Wärmeverbr. Kat. 1-4'!D267=""),"",R262/VLOOKUP('Schritt 2a Wärmeverbr. Kat. 1-4'!D267,Gebäudekat.!$C$6:$J$72,7,FALSE)-1),"k.A")</f>
        <v/>
      </c>
      <c r="T262" s="400" t="s">
        <v>138</v>
      </c>
      <c r="U262" t="str">
        <f>IFERROR(VLOOKUP(C262,Gebäudekat.!$C$6:$G$72,5,FALSE),"")</f>
        <v/>
      </c>
    </row>
    <row r="263" spans="1:21" x14ac:dyDescent="0.25">
      <c r="A263" s="23" t="str">
        <f>IF(B263="","",INDEX('Schritt 2a Wärmeverbr. Kat. 1-4'!$A268:$C$504,MATCH(B263,'Schritt 2a Wärmeverbr. Kat. 1-4'!$C268:$C$504,0),1))</f>
        <v/>
      </c>
      <c r="B263" s="40" t="str">
        <f>IF(AND('Schritt 2a Wärmeverbr. Kat. 1-4'!C268&lt;&gt;"",OR('Schritt 2a Wärmeverbr. Kat. 1-4'!R268=1,'Schritt 2a Wärmeverbr. Kat. 1-4'!R268=2,'Schritt 2a Wärmeverbr. Kat. 1-4'!R268&lt;&gt;4)),'Schritt 2a Wärmeverbr. Kat. 1-4'!C268,"")</f>
        <v/>
      </c>
      <c r="C263" s="24" t="str">
        <f>IF(B263="","",VLOOKUP(B263,'Schritt 2a Wärmeverbr. Kat. 1-4'!$C$10:$D$504,2,FALSE))</f>
        <v/>
      </c>
      <c r="D263" s="13" t="str">
        <f>IF(AND(B263&lt;&gt;"",'Schritt 2a Wärmeverbr. Kat. 1-4'!H268&lt;&gt;""),VLOOKUP('Schritt 4 - Priorisierung'!B263,'Schritt 2a Wärmeverbr. Kat. 1-4'!$C$10:$H$504,6,FALSE),"")</f>
        <v/>
      </c>
      <c r="E263" s="114" t="str">
        <f>IF(AND(B263&lt;&gt;"",'Schritt 2a Wärmeverbr. Kat. 1-4'!N268&lt;&gt;""),VLOOKUP('Schritt 4 - Priorisierung'!B263,'Schritt 2a Wärmeverbr. Kat. 1-4'!$C$10:$N$504,12,FALSE),"")</f>
        <v/>
      </c>
      <c r="F263" s="38" t="str">
        <f>IF(AND(B263&lt;&gt;"",'Schritt 2a Wärmeverbr. Kat. 1-4'!O268&lt;&gt;""),VLOOKUP(B263,'Schritt 2a Wärmeverbr. Kat. 1-4'!C268:O762,13,FALSE),"")</f>
        <v/>
      </c>
      <c r="G263" s="134" t="str">
        <f>IF(AND(B263&lt;&gt;"",'Schritt 2a Wärmeverbr. Kat. 1-4'!P268&lt;&gt;""),VLOOKUP(B263,'Schritt 2a Wärmeverbr. Kat. 1-4'!$C$10:$P$504,14,FALSE),"")</f>
        <v/>
      </c>
      <c r="H263" s="39" t="str">
        <f>IF(AND(B263&lt;&gt;"",'Schritt 2a Wärmeverbr. Kat. 1-4'!Q268&lt;&gt;""),VLOOKUP(B263,'Schritt 2a Wärmeverbr. Kat. 1-4'!$C$10:$Q$504,15,FALSE),"")</f>
        <v/>
      </c>
      <c r="I263" s="142" t="str">
        <f>IF(AND(B263&lt;&gt;"",'Schritt 2b Stromverbr. Kat. 1-4'!M268&lt;&gt;""),VLOOKUP(B263,'Schritt 2b Stromverbr. Kat. 1-4'!$B$10:$M$504,12,FALSE),"")</f>
        <v/>
      </c>
      <c r="J263" s="38" t="str">
        <f>IF(AND(B263&lt;&gt;"",'Schritt 2b Stromverbr. Kat. 1-4'!M268&lt;&gt;""),(1/SUM('Schritt 2b Stromverbr. Kat. 1-4'!$M$10:$M$504))*VLOOKUP(B263,'Schritt 2b Stromverbr. Kat. 1-4'!$B$10:$M$504,12,FALSE),"")</f>
        <v/>
      </c>
      <c r="K263" s="133" t="str">
        <f>IFERROR(IF(B263&lt;&gt;"",VLOOKUP(B263,'Schritt 2b Stromverbr. Kat. 1-4'!$B$10:$N$504,13,FALSE),""),"")</f>
        <v/>
      </c>
      <c r="L263" s="39" t="str">
        <f>IFERROR(IF(B263&lt;&gt;"",VLOOKUP(B263,'Schritt 2b Stromverbr. Kat. 1-4'!$B$10:$O$504,14,FALSE),""),"")</f>
        <v/>
      </c>
      <c r="M263" s="147"/>
      <c r="N263" s="61"/>
      <c r="O263" s="64"/>
      <c r="P263" s="113" t="str">
        <f t="shared" si="8"/>
        <v/>
      </c>
      <c r="Q263" s="151" t="str">
        <f t="shared" si="9"/>
        <v/>
      </c>
      <c r="R263" s="133" t="str">
        <f>IF(P263="","",((P263*1000)/IF(AND('Schritt 2a Wärmeverbr. Kat. 1-4'!D268&lt;&gt;"Bad - Freibad &lt; 1000 m2 Beckenfläche",'Schritt 2a Wärmeverbr. Kat. 1-4'!D268&lt;&gt;"Bad - Freibad 1000-2000 m2 Beckenfläche",'Schritt 2a Wärmeverbr. Kat. 1-4'!D268&lt;&gt;"Bad - Freibad &gt;2000 m2 Beckenfläche"),'Schritt 2a Wärmeverbr. Kat. 1-4'!F268,'Schritt 2a Wärmeverbr. Kat. 1-4'!G268)))</f>
        <v/>
      </c>
      <c r="S263" s="140" t="str">
        <f>IFERROR(IF(OR(R263="",'Schritt 2a Wärmeverbr. Kat. 1-4'!D268=""),"",R263/VLOOKUP('Schritt 2a Wärmeverbr. Kat. 1-4'!D268,Gebäudekat.!$C$6:$J$72,7,FALSE)-1),"k.A")</f>
        <v/>
      </c>
      <c r="T263" s="400" t="s">
        <v>138</v>
      </c>
      <c r="U263" t="str">
        <f>IFERROR(VLOOKUP(C263,Gebäudekat.!$C$6:$G$72,5,FALSE),"")</f>
        <v/>
      </c>
    </row>
    <row r="264" spans="1:21" x14ac:dyDescent="0.25">
      <c r="A264" s="23" t="str">
        <f>IF(B264="","",INDEX('Schritt 2a Wärmeverbr. Kat. 1-4'!$A269:$C$504,MATCH(B264,'Schritt 2a Wärmeverbr. Kat. 1-4'!$C269:$C$504,0),1))</f>
        <v/>
      </c>
      <c r="B264" s="40" t="str">
        <f>IF(AND('Schritt 2a Wärmeverbr. Kat. 1-4'!C269&lt;&gt;"",OR('Schritt 2a Wärmeverbr. Kat. 1-4'!R269=1,'Schritt 2a Wärmeverbr. Kat. 1-4'!R269=2,'Schritt 2a Wärmeverbr. Kat. 1-4'!R269&lt;&gt;4)),'Schritt 2a Wärmeverbr. Kat. 1-4'!C269,"")</f>
        <v/>
      </c>
      <c r="C264" s="24" t="str">
        <f>IF(B264="","",VLOOKUP(B264,'Schritt 2a Wärmeverbr. Kat. 1-4'!$C$10:$D$504,2,FALSE))</f>
        <v/>
      </c>
      <c r="D264" s="13" t="str">
        <f>IF(AND(B264&lt;&gt;"",'Schritt 2a Wärmeverbr. Kat. 1-4'!H269&lt;&gt;""),VLOOKUP('Schritt 4 - Priorisierung'!B264,'Schritt 2a Wärmeverbr. Kat. 1-4'!$C$10:$H$504,6,FALSE),"")</f>
        <v/>
      </c>
      <c r="E264" s="114" t="str">
        <f>IF(AND(B264&lt;&gt;"",'Schritt 2a Wärmeverbr. Kat. 1-4'!N269&lt;&gt;""),VLOOKUP('Schritt 4 - Priorisierung'!B264,'Schritt 2a Wärmeverbr. Kat. 1-4'!$C$10:$N$504,12,FALSE),"")</f>
        <v/>
      </c>
      <c r="F264" s="38" t="str">
        <f>IF(AND(B264&lt;&gt;"",'Schritt 2a Wärmeverbr. Kat. 1-4'!O269&lt;&gt;""),VLOOKUP(B264,'Schritt 2a Wärmeverbr. Kat. 1-4'!C269:O763,13,FALSE),"")</f>
        <v/>
      </c>
      <c r="G264" s="134" t="str">
        <f>IF(AND(B264&lt;&gt;"",'Schritt 2a Wärmeverbr. Kat. 1-4'!P269&lt;&gt;""),VLOOKUP(B264,'Schritt 2a Wärmeverbr. Kat. 1-4'!$C$10:$P$504,14,FALSE),"")</f>
        <v/>
      </c>
      <c r="H264" s="39" t="str">
        <f>IF(AND(B264&lt;&gt;"",'Schritt 2a Wärmeverbr. Kat. 1-4'!Q269&lt;&gt;""),VLOOKUP(B264,'Schritt 2a Wärmeverbr. Kat. 1-4'!$C$10:$Q$504,15,FALSE),"")</f>
        <v/>
      </c>
      <c r="I264" s="142" t="str">
        <f>IF(AND(B264&lt;&gt;"",'Schritt 2b Stromverbr. Kat. 1-4'!M269&lt;&gt;""),VLOOKUP(B264,'Schritt 2b Stromverbr. Kat. 1-4'!$B$10:$M$504,12,FALSE),"")</f>
        <v/>
      </c>
      <c r="J264" s="38" t="str">
        <f>IF(AND(B264&lt;&gt;"",'Schritt 2b Stromverbr. Kat. 1-4'!M269&lt;&gt;""),(1/SUM('Schritt 2b Stromverbr. Kat. 1-4'!$M$10:$M$504))*VLOOKUP(B264,'Schritt 2b Stromverbr. Kat. 1-4'!$B$10:$M$504,12,FALSE),"")</f>
        <v/>
      </c>
      <c r="K264" s="133" t="str">
        <f>IFERROR(IF(B264&lt;&gt;"",VLOOKUP(B264,'Schritt 2b Stromverbr. Kat. 1-4'!$B$10:$N$504,13,FALSE),""),"")</f>
        <v/>
      </c>
      <c r="L264" s="39" t="str">
        <f>IFERROR(IF(B264&lt;&gt;"",VLOOKUP(B264,'Schritt 2b Stromverbr. Kat. 1-4'!$B$10:$O$504,14,FALSE),""),"")</f>
        <v/>
      </c>
      <c r="M264" s="147"/>
      <c r="N264" s="61"/>
      <c r="O264" s="64"/>
      <c r="P264" s="113" t="str">
        <f t="shared" si="8"/>
        <v/>
      </c>
      <c r="Q264" s="151" t="str">
        <f t="shared" si="9"/>
        <v/>
      </c>
      <c r="R264" s="133" t="str">
        <f>IF(P264="","",((P264*1000)/IF(AND('Schritt 2a Wärmeverbr. Kat. 1-4'!D269&lt;&gt;"Bad - Freibad &lt; 1000 m2 Beckenfläche",'Schritt 2a Wärmeverbr. Kat. 1-4'!D269&lt;&gt;"Bad - Freibad 1000-2000 m2 Beckenfläche",'Schritt 2a Wärmeverbr. Kat. 1-4'!D269&lt;&gt;"Bad - Freibad &gt;2000 m2 Beckenfläche"),'Schritt 2a Wärmeverbr. Kat. 1-4'!F269,'Schritt 2a Wärmeverbr. Kat. 1-4'!G269)))</f>
        <v/>
      </c>
      <c r="S264" s="140" t="str">
        <f>IFERROR(IF(OR(R264="",'Schritt 2a Wärmeverbr. Kat. 1-4'!D269=""),"",R264/VLOOKUP('Schritt 2a Wärmeverbr. Kat. 1-4'!D269,Gebäudekat.!$C$6:$J$72,7,FALSE)-1),"k.A")</f>
        <v/>
      </c>
      <c r="T264" s="400" t="s">
        <v>138</v>
      </c>
      <c r="U264" t="str">
        <f>IFERROR(VLOOKUP(C264,Gebäudekat.!$C$6:$G$72,5,FALSE),"")</f>
        <v/>
      </c>
    </row>
    <row r="265" spans="1:21" x14ac:dyDescent="0.25">
      <c r="A265" s="23" t="str">
        <f>IF(B265="","",INDEX('Schritt 2a Wärmeverbr. Kat. 1-4'!$A270:$C$504,MATCH(B265,'Schritt 2a Wärmeverbr. Kat. 1-4'!$C270:$C$504,0),1))</f>
        <v/>
      </c>
      <c r="B265" s="40" t="str">
        <f>IF(AND('Schritt 2a Wärmeverbr. Kat. 1-4'!C270&lt;&gt;"",OR('Schritt 2a Wärmeverbr. Kat. 1-4'!R270=1,'Schritt 2a Wärmeverbr. Kat. 1-4'!R270=2,'Schritt 2a Wärmeverbr. Kat. 1-4'!R270&lt;&gt;4)),'Schritt 2a Wärmeverbr. Kat. 1-4'!C270,"")</f>
        <v/>
      </c>
      <c r="C265" s="24" t="str">
        <f>IF(B265="","",VLOOKUP(B265,'Schritt 2a Wärmeverbr. Kat. 1-4'!$C$10:$D$504,2,FALSE))</f>
        <v/>
      </c>
      <c r="D265" s="13" t="str">
        <f>IF(AND(B265&lt;&gt;"",'Schritt 2a Wärmeverbr. Kat. 1-4'!H270&lt;&gt;""),VLOOKUP('Schritt 4 - Priorisierung'!B265,'Schritt 2a Wärmeverbr. Kat. 1-4'!$C$10:$H$504,6,FALSE),"")</f>
        <v/>
      </c>
      <c r="E265" s="114" t="str">
        <f>IF(AND(B265&lt;&gt;"",'Schritt 2a Wärmeverbr. Kat. 1-4'!N270&lt;&gt;""),VLOOKUP('Schritt 4 - Priorisierung'!B265,'Schritt 2a Wärmeverbr. Kat. 1-4'!$C$10:$N$504,12,FALSE),"")</f>
        <v/>
      </c>
      <c r="F265" s="38" t="str">
        <f>IF(AND(B265&lt;&gt;"",'Schritt 2a Wärmeverbr. Kat. 1-4'!O270&lt;&gt;""),VLOOKUP(B265,'Schritt 2a Wärmeverbr. Kat. 1-4'!C270:O764,13,FALSE),"")</f>
        <v/>
      </c>
      <c r="G265" s="134" t="str">
        <f>IF(AND(B265&lt;&gt;"",'Schritt 2a Wärmeverbr. Kat. 1-4'!P270&lt;&gt;""),VLOOKUP(B265,'Schritt 2a Wärmeverbr. Kat. 1-4'!$C$10:$P$504,14,FALSE),"")</f>
        <v/>
      </c>
      <c r="H265" s="39" t="str">
        <f>IF(AND(B265&lt;&gt;"",'Schritt 2a Wärmeverbr. Kat. 1-4'!Q270&lt;&gt;""),VLOOKUP(B265,'Schritt 2a Wärmeverbr. Kat. 1-4'!$C$10:$Q$504,15,FALSE),"")</f>
        <v/>
      </c>
      <c r="I265" s="142" t="str">
        <f>IF(AND(B265&lt;&gt;"",'Schritt 2b Stromverbr. Kat. 1-4'!M270&lt;&gt;""),VLOOKUP(B265,'Schritt 2b Stromverbr. Kat. 1-4'!$B$10:$M$504,12,FALSE),"")</f>
        <v/>
      </c>
      <c r="J265" s="38" t="str">
        <f>IF(AND(B265&lt;&gt;"",'Schritt 2b Stromverbr. Kat. 1-4'!M270&lt;&gt;""),(1/SUM('Schritt 2b Stromverbr. Kat. 1-4'!$M$10:$M$504))*VLOOKUP(B265,'Schritt 2b Stromverbr. Kat. 1-4'!$B$10:$M$504,12,FALSE),"")</f>
        <v/>
      </c>
      <c r="K265" s="133" t="str">
        <f>IFERROR(IF(B265&lt;&gt;"",VLOOKUP(B265,'Schritt 2b Stromverbr. Kat. 1-4'!$B$10:$N$504,13,FALSE),""),"")</f>
        <v/>
      </c>
      <c r="L265" s="39" t="str">
        <f>IFERROR(IF(B265&lt;&gt;"",VLOOKUP(B265,'Schritt 2b Stromverbr. Kat. 1-4'!$B$10:$O$504,14,FALSE),""),"")</f>
        <v/>
      </c>
      <c r="M265" s="147"/>
      <c r="N265" s="61"/>
      <c r="O265" s="64"/>
      <c r="P265" s="113" t="str">
        <f t="shared" si="8"/>
        <v/>
      </c>
      <c r="Q265" s="151" t="str">
        <f t="shared" si="9"/>
        <v/>
      </c>
      <c r="R265" s="133" t="str">
        <f>IF(P265="","",((P265*1000)/IF(AND('Schritt 2a Wärmeverbr. Kat. 1-4'!D270&lt;&gt;"Bad - Freibad &lt; 1000 m2 Beckenfläche",'Schritt 2a Wärmeverbr. Kat. 1-4'!D270&lt;&gt;"Bad - Freibad 1000-2000 m2 Beckenfläche",'Schritt 2a Wärmeverbr. Kat. 1-4'!D270&lt;&gt;"Bad - Freibad &gt;2000 m2 Beckenfläche"),'Schritt 2a Wärmeverbr. Kat. 1-4'!F270,'Schritt 2a Wärmeverbr. Kat. 1-4'!G270)))</f>
        <v/>
      </c>
      <c r="S265" s="140" t="str">
        <f>IFERROR(IF(OR(R265="",'Schritt 2a Wärmeverbr. Kat. 1-4'!D270=""),"",R265/VLOOKUP('Schritt 2a Wärmeverbr. Kat. 1-4'!D270,Gebäudekat.!$C$6:$J$72,7,FALSE)-1),"k.A")</f>
        <v/>
      </c>
      <c r="T265" s="400" t="s">
        <v>138</v>
      </c>
      <c r="U265" t="str">
        <f>IFERROR(VLOOKUP(C265,Gebäudekat.!$C$6:$G$72,5,FALSE),"")</f>
        <v/>
      </c>
    </row>
    <row r="266" spans="1:21" x14ac:dyDescent="0.25">
      <c r="A266" s="23" t="str">
        <f>IF(B266="","",INDEX('Schritt 2a Wärmeverbr. Kat. 1-4'!$A271:$C$504,MATCH(B266,'Schritt 2a Wärmeverbr. Kat. 1-4'!$C271:$C$504,0),1))</f>
        <v/>
      </c>
      <c r="B266" s="40" t="str">
        <f>IF(AND('Schritt 2a Wärmeverbr. Kat. 1-4'!C271&lt;&gt;"",OR('Schritt 2a Wärmeverbr. Kat. 1-4'!R271=1,'Schritt 2a Wärmeverbr. Kat. 1-4'!R271=2,'Schritt 2a Wärmeverbr. Kat. 1-4'!R271&lt;&gt;4)),'Schritt 2a Wärmeverbr. Kat. 1-4'!C271,"")</f>
        <v/>
      </c>
      <c r="C266" s="24" t="str">
        <f>IF(B266="","",VLOOKUP(B266,'Schritt 2a Wärmeverbr. Kat. 1-4'!$C$10:$D$504,2,FALSE))</f>
        <v/>
      </c>
      <c r="D266" s="13" t="str">
        <f>IF(AND(B266&lt;&gt;"",'Schritt 2a Wärmeverbr. Kat. 1-4'!H271&lt;&gt;""),VLOOKUP('Schritt 4 - Priorisierung'!B266,'Schritt 2a Wärmeverbr. Kat. 1-4'!$C$10:$H$504,6,FALSE),"")</f>
        <v/>
      </c>
      <c r="E266" s="114" t="str">
        <f>IF(AND(B266&lt;&gt;"",'Schritt 2a Wärmeverbr. Kat. 1-4'!N271&lt;&gt;""),VLOOKUP('Schritt 4 - Priorisierung'!B266,'Schritt 2a Wärmeverbr. Kat. 1-4'!$C$10:$N$504,12,FALSE),"")</f>
        <v/>
      </c>
      <c r="F266" s="38" t="str">
        <f>IF(AND(B266&lt;&gt;"",'Schritt 2a Wärmeverbr. Kat. 1-4'!O271&lt;&gt;""),VLOOKUP(B266,'Schritt 2a Wärmeverbr. Kat. 1-4'!C271:O765,13,FALSE),"")</f>
        <v/>
      </c>
      <c r="G266" s="134" t="str">
        <f>IF(AND(B266&lt;&gt;"",'Schritt 2a Wärmeverbr. Kat. 1-4'!P271&lt;&gt;""),VLOOKUP(B266,'Schritt 2a Wärmeverbr. Kat. 1-4'!$C$10:$P$504,14,FALSE),"")</f>
        <v/>
      </c>
      <c r="H266" s="39" t="str">
        <f>IF(AND(B266&lt;&gt;"",'Schritt 2a Wärmeverbr. Kat. 1-4'!Q271&lt;&gt;""),VLOOKUP(B266,'Schritt 2a Wärmeverbr. Kat. 1-4'!$C$10:$Q$504,15,FALSE),"")</f>
        <v/>
      </c>
      <c r="I266" s="142" t="str">
        <f>IF(AND(B266&lt;&gt;"",'Schritt 2b Stromverbr. Kat. 1-4'!M271&lt;&gt;""),VLOOKUP(B266,'Schritt 2b Stromverbr. Kat. 1-4'!$B$10:$M$504,12,FALSE),"")</f>
        <v/>
      </c>
      <c r="J266" s="38" t="str">
        <f>IF(AND(B266&lt;&gt;"",'Schritt 2b Stromverbr. Kat. 1-4'!M271&lt;&gt;""),(1/SUM('Schritt 2b Stromverbr. Kat. 1-4'!$M$10:$M$504))*VLOOKUP(B266,'Schritt 2b Stromverbr. Kat. 1-4'!$B$10:$M$504,12,FALSE),"")</f>
        <v/>
      </c>
      <c r="K266" s="133" t="str">
        <f>IFERROR(IF(B266&lt;&gt;"",VLOOKUP(B266,'Schritt 2b Stromverbr. Kat. 1-4'!$B$10:$N$504,13,FALSE),""),"")</f>
        <v/>
      </c>
      <c r="L266" s="39" t="str">
        <f>IFERROR(IF(B266&lt;&gt;"",VLOOKUP(B266,'Schritt 2b Stromverbr. Kat. 1-4'!$B$10:$O$504,14,FALSE),""),"")</f>
        <v/>
      </c>
      <c r="M266" s="147"/>
      <c r="N266" s="61"/>
      <c r="O266" s="64"/>
      <c r="P266" s="113" t="str">
        <f t="shared" si="8"/>
        <v/>
      </c>
      <c r="Q266" s="151" t="str">
        <f t="shared" si="9"/>
        <v/>
      </c>
      <c r="R266" s="133" t="str">
        <f>IF(P266="","",((P266*1000)/IF(AND('Schritt 2a Wärmeverbr. Kat. 1-4'!D271&lt;&gt;"Bad - Freibad &lt; 1000 m2 Beckenfläche",'Schritt 2a Wärmeverbr. Kat. 1-4'!D271&lt;&gt;"Bad - Freibad 1000-2000 m2 Beckenfläche",'Schritt 2a Wärmeverbr. Kat. 1-4'!D271&lt;&gt;"Bad - Freibad &gt;2000 m2 Beckenfläche"),'Schritt 2a Wärmeverbr. Kat. 1-4'!F271,'Schritt 2a Wärmeverbr. Kat. 1-4'!G271)))</f>
        <v/>
      </c>
      <c r="S266" s="140" t="str">
        <f>IFERROR(IF(OR(R266="",'Schritt 2a Wärmeverbr. Kat. 1-4'!D271=""),"",R266/VLOOKUP('Schritt 2a Wärmeverbr. Kat. 1-4'!D271,Gebäudekat.!$C$6:$J$72,7,FALSE)-1),"k.A")</f>
        <v/>
      </c>
      <c r="T266" s="400" t="s">
        <v>138</v>
      </c>
      <c r="U266" t="str">
        <f>IFERROR(VLOOKUP(C266,Gebäudekat.!$C$6:$G$72,5,FALSE),"")</f>
        <v/>
      </c>
    </row>
    <row r="267" spans="1:21" x14ac:dyDescent="0.25">
      <c r="A267" s="23" t="str">
        <f>IF(B267="","",INDEX('Schritt 2a Wärmeverbr. Kat. 1-4'!$A272:$C$504,MATCH(B267,'Schritt 2a Wärmeverbr. Kat. 1-4'!$C272:$C$504,0),1))</f>
        <v/>
      </c>
      <c r="B267" s="40" t="str">
        <f>IF(AND('Schritt 2a Wärmeverbr. Kat. 1-4'!C272&lt;&gt;"",OR('Schritt 2a Wärmeverbr. Kat. 1-4'!R272=1,'Schritt 2a Wärmeverbr. Kat. 1-4'!R272=2,'Schritt 2a Wärmeverbr. Kat. 1-4'!R272&lt;&gt;4)),'Schritt 2a Wärmeverbr. Kat. 1-4'!C272,"")</f>
        <v/>
      </c>
      <c r="C267" s="24" t="str">
        <f>IF(B267="","",VLOOKUP(B267,'Schritt 2a Wärmeverbr. Kat. 1-4'!$C$10:$D$504,2,FALSE))</f>
        <v/>
      </c>
      <c r="D267" s="13" t="str">
        <f>IF(AND(B267&lt;&gt;"",'Schritt 2a Wärmeverbr. Kat. 1-4'!H272&lt;&gt;""),VLOOKUP('Schritt 4 - Priorisierung'!B267,'Schritt 2a Wärmeverbr. Kat. 1-4'!$C$10:$H$504,6,FALSE),"")</f>
        <v/>
      </c>
      <c r="E267" s="114" t="str">
        <f>IF(AND(B267&lt;&gt;"",'Schritt 2a Wärmeverbr. Kat. 1-4'!N272&lt;&gt;""),VLOOKUP('Schritt 4 - Priorisierung'!B267,'Schritt 2a Wärmeverbr. Kat. 1-4'!$C$10:$N$504,12,FALSE),"")</f>
        <v/>
      </c>
      <c r="F267" s="38" t="str">
        <f>IF(AND(B267&lt;&gt;"",'Schritt 2a Wärmeverbr. Kat. 1-4'!O272&lt;&gt;""),VLOOKUP(B267,'Schritt 2a Wärmeverbr. Kat. 1-4'!C272:O766,13,FALSE),"")</f>
        <v/>
      </c>
      <c r="G267" s="134" t="str">
        <f>IF(AND(B267&lt;&gt;"",'Schritt 2a Wärmeverbr. Kat. 1-4'!P272&lt;&gt;""),VLOOKUP(B267,'Schritt 2a Wärmeverbr. Kat. 1-4'!$C$10:$P$504,14,FALSE),"")</f>
        <v/>
      </c>
      <c r="H267" s="39" t="str">
        <f>IF(AND(B267&lt;&gt;"",'Schritt 2a Wärmeverbr. Kat. 1-4'!Q272&lt;&gt;""),VLOOKUP(B267,'Schritt 2a Wärmeverbr. Kat. 1-4'!$C$10:$Q$504,15,FALSE),"")</f>
        <v/>
      </c>
      <c r="I267" s="142" t="str">
        <f>IF(AND(B267&lt;&gt;"",'Schritt 2b Stromverbr. Kat. 1-4'!M272&lt;&gt;""),VLOOKUP(B267,'Schritt 2b Stromverbr. Kat. 1-4'!$B$10:$M$504,12,FALSE),"")</f>
        <v/>
      </c>
      <c r="J267" s="38" t="str">
        <f>IF(AND(B267&lt;&gt;"",'Schritt 2b Stromverbr. Kat. 1-4'!M272&lt;&gt;""),(1/SUM('Schritt 2b Stromverbr. Kat. 1-4'!$M$10:$M$504))*VLOOKUP(B267,'Schritt 2b Stromverbr. Kat. 1-4'!$B$10:$M$504,12,FALSE),"")</f>
        <v/>
      </c>
      <c r="K267" s="133" t="str">
        <f>IFERROR(IF(B267&lt;&gt;"",VLOOKUP(B267,'Schritt 2b Stromverbr. Kat. 1-4'!$B$10:$N$504,13,FALSE),""),"")</f>
        <v/>
      </c>
      <c r="L267" s="39" t="str">
        <f>IFERROR(IF(B267&lt;&gt;"",VLOOKUP(B267,'Schritt 2b Stromverbr. Kat. 1-4'!$B$10:$O$504,14,FALSE),""),"")</f>
        <v/>
      </c>
      <c r="M267" s="147"/>
      <c r="N267" s="61"/>
      <c r="O267" s="64"/>
      <c r="P267" s="113" t="str">
        <f t="shared" si="8"/>
        <v/>
      </c>
      <c r="Q267" s="151" t="str">
        <f t="shared" si="9"/>
        <v/>
      </c>
      <c r="R267" s="133" t="str">
        <f>IF(P267="","",((P267*1000)/IF(AND('Schritt 2a Wärmeverbr. Kat. 1-4'!D272&lt;&gt;"Bad - Freibad &lt; 1000 m2 Beckenfläche",'Schritt 2a Wärmeverbr. Kat. 1-4'!D272&lt;&gt;"Bad - Freibad 1000-2000 m2 Beckenfläche",'Schritt 2a Wärmeverbr. Kat. 1-4'!D272&lt;&gt;"Bad - Freibad &gt;2000 m2 Beckenfläche"),'Schritt 2a Wärmeverbr. Kat. 1-4'!F272,'Schritt 2a Wärmeverbr. Kat. 1-4'!G272)))</f>
        <v/>
      </c>
      <c r="S267" s="140" t="str">
        <f>IFERROR(IF(OR(R267="",'Schritt 2a Wärmeverbr. Kat. 1-4'!D272=""),"",R267/VLOOKUP('Schritt 2a Wärmeverbr. Kat. 1-4'!D272,Gebäudekat.!$C$6:$J$72,7,FALSE)-1),"k.A")</f>
        <v/>
      </c>
      <c r="T267" s="400" t="s">
        <v>138</v>
      </c>
      <c r="U267" t="str">
        <f>IFERROR(VLOOKUP(C267,Gebäudekat.!$C$6:$G$72,5,FALSE),"")</f>
        <v/>
      </c>
    </row>
    <row r="268" spans="1:21" x14ac:dyDescent="0.25">
      <c r="A268" s="23" t="str">
        <f>IF(B268="","",INDEX('Schritt 2a Wärmeverbr. Kat. 1-4'!$A273:$C$504,MATCH(B268,'Schritt 2a Wärmeverbr. Kat. 1-4'!$C273:$C$504,0),1))</f>
        <v/>
      </c>
      <c r="B268" s="40" t="str">
        <f>IF(AND('Schritt 2a Wärmeverbr. Kat. 1-4'!C273&lt;&gt;"",OR('Schritt 2a Wärmeverbr. Kat. 1-4'!R273=1,'Schritt 2a Wärmeverbr. Kat. 1-4'!R273=2,'Schritt 2a Wärmeverbr. Kat. 1-4'!R273&lt;&gt;4)),'Schritt 2a Wärmeverbr. Kat. 1-4'!C273,"")</f>
        <v/>
      </c>
      <c r="C268" s="24" t="str">
        <f>IF(B268="","",VLOOKUP(B268,'Schritt 2a Wärmeverbr. Kat. 1-4'!$C$10:$D$504,2,FALSE))</f>
        <v/>
      </c>
      <c r="D268" s="13" t="str">
        <f>IF(AND(B268&lt;&gt;"",'Schritt 2a Wärmeverbr. Kat. 1-4'!H273&lt;&gt;""),VLOOKUP('Schritt 4 - Priorisierung'!B268,'Schritt 2a Wärmeverbr. Kat. 1-4'!$C$10:$H$504,6,FALSE),"")</f>
        <v/>
      </c>
      <c r="E268" s="114" t="str">
        <f>IF(AND(B268&lt;&gt;"",'Schritt 2a Wärmeverbr. Kat. 1-4'!N273&lt;&gt;""),VLOOKUP('Schritt 4 - Priorisierung'!B268,'Schritt 2a Wärmeverbr. Kat. 1-4'!$C$10:$N$504,12,FALSE),"")</f>
        <v/>
      </c>
      <c r="F268" s="38" t="str">
        <f>IF(AND(B268&lt;&gt;"",'Schritt 2a Wärmeverbr. Kat. 1-4'!O273&lt;&gt;""),VLOOKUP(B268,'Schritt 2a Wärmeverbr. Kat. 1-4'!C273:O767,13,FALSE),"")</f>
        <v/>
      </c>
      <c r="G268" s="134" t="str">
        <f>IF(AND(B268&lt;&gt;"",'Schritt 2a Wärmeverbr. Kat. 1-4'!P273&lt;&gt;""),VLOOKUP(B268,'Schritt 2a Wärmeverbr. Kat. 1-4'!$C$10:$P$504,14,FALSE),"")</f>
        <v/>
      </c>
      <c r="H268" s="39" t="str">
        <f>IF(AND(B268&lt;&gt;"",'Schritt 2a Wärmeverbr. Kat. 1-4'!Q273&lt;&gt;""),VLOOKUP(B268,'Schritt 2a Wärmeverbr. Kat. 1-4'!$C$10:$Q$504,15,FALSE),"")</f>
        <v/>
      </c>
      <c r="I268" s="142" t="str">
        <f>IF(AND(B268&lt;&gt;"",'Schritt 2b Stromverbr. Kat. 1-4'!M273&lt;&gt;""),VLOOKUP(B268,'Schritt 2b Stromverbr. Kat. 1-4'!$B$10:$M$504,12,FALSE),"")</f>
        <v/>
      </c>
      <c r="J268" s="38" t="str">
        <f>IF(AND(B268&lt;&gt;"",'Schritt 2b Stromverbr. Kat. 1-4'!M273&lt;&gt;""),(1/SUM('Schritt 2b Stromverbr. Kat. 1-4'!$M$10:$M$504))*VLOOKUP(B268,'Schritt 2b Stromverbr. Kat. 1-4'!$B$10:$M$504,12,FALSE),"")</f>
        <v/>
      </c>
      <c r="K268" s="133" t="str">
        <f>IFERROR(IF(B268&lt;&gt;"",VLOOKUP(B268,'Schritt 2b Stromverbr. Kat. 1-4'!$B$10:$N$504,13,FALSE),""),"")</f>
        <v/>
      </c>
      <c r="L268" s="39" t="str">
        <f>IFERROR(IF(B268&lt;&gt;"",VLOOKUP(B268,'Schritt 2b Stromverbr. Kat. 1-4'!$B$10:$O$504,14,FALSE),""),"")</f>
        <v/>
      </c>
      <c r="M268" s="147"/>
      <c r="N268" s="61"/>
      <c r="O268" s="64"/>
      <c r="P268" s="113" t="str">
        <f t="shared" si="8"/>
        <v/>
      </c>
      <c r="Q268" s="151" t="str">
        <f t="shared" si="9"/>
        <v/>
      </c>
      <c r="R268" s="133" t="str">
        <f>IF(P268="","",((P268*1000)/IF(AND('Schritt 2a Wärmeverbr. Kat. 1-4'!D273&lt;&gt;"Bad - Freibad &lt; 1000 m2 Beckenfläche",'Schritt 2a Wärmeverbr. Kat. 1-4'!D273&lt;&gt;"Bad - Freibad 1000-2000 m2 Beckenfläche",'Schritt 2a Wärmeverbr. Kat. 1-4'!D273&lt;&gt;"Bad - Freibad &gt;2000 m2 Beckenfläche"),'Schritt 2a Wärmeverbr. Kat. 1-4'!F273,'Schritt 2a Wärmeverbr. Kat. 1-4'!G273)))</f>
        <v/>
      </c>
      <c r="S268" s="140" t="str">
        <f>IFERROR(IF(OR(R268="",'Schritt 2a Wärmeverbr. Kat. 1-4'!D273=""),"",R268/VLOOKUP('Schritt 2a Wärmeverbr. Kat. 1-4'!D273,Gebäudekat.!$C$6:$J$72,7,FALSE)-1),"k.A")</f>
        <v/>
      </c>
      <c r="T268" s="400" t="s">
        <v>138</v>
      </c>
      <c r="U268" t="str">
        <f>IFERROR(VLOOKUP(C268,Gebäudekat.!$C$6:$G$72,5,FALSE),"")</f>
        <v/>
      </c>
    </row>
    <row r="269" spans="1:21" x14ac:dyDescent="0.25">
      <c r="A269" s="23" t="str">
        <f>IF(B269="","",INDEX('Schritt 2a Wärmeverbr. Kat. 1-4'!$A274:$C$504,MATCH(B269,'Schritt 2a Wärmeverbr. Kat. 1-4'!$C274:$C$504,0),1))</f>
        <v/>
      </c>
      <c r="B269" s="40" t="str">
        <f>IF(AND('Schritt 2a Wärmeverbr. Kat. 1-4'!C274&lt;&gt;"",OR('Schritt 2a Wärmeverbr. Kat. 1-4'!R274=1,'Schritt 2a Wärmeverbr. Kat. 1-4'!R274=2,'Schritt 2a Wärmeverbr. Kat. 1-4'!R274&lt;&gt;4)),'Schritt 2a Wärmeverbr. Kat. 1-4'!C274,"")</f>
        <v/>
      </c>
      <c r="C269" s="24" t="str">
        <f>IF(B269="","",VLOOKUP(B269,'Schritt 2a Wärmeverbr. Kat. 1-4'!$C$10:$D$504,2,FALSE))</f>
        <v/>
      </c>
      <c r="D269" s="13" t="str">
        <f>IF(AND(B269&lt;&gt;"",'Schritt 2a Wärmeverbr. Kat. 1-4'!H274&lt;&gt;""),VLOOKUP('Schritt 4 - Priorisierung'!B269,'Schritt 2a Wärmeverbr. Kat. 1-4'!$C$10:$H$504,6,FALSE),"")</f>
        <v/>
      </c>
      <c r="E269" s="114" t="str">
        <f>IF(AND(B269&lt;&gt;"",'Schritt 2a Wärmeverbr. Kat. 1-4'!N274&lt;&gt;""),VLOOKUP('Schritt 4 - Priorisierung'!B269,'Schritt 2a Wärmeverbr. Kat. 1-4'!$C$10:$N$504,12,FALSE),"")</f>
        <v/>
      </c>
      <c r="F269" s="38" t="str">
        <f>IF(AND(B269&lt;&gt;"",'Schritt 2a Wärmeverbr. Kat. 1-4'!O274&lt;&gt;""),VLOOKUP(B269,'Schritt 2a Wärmeverbr. Kat. 1-4'!C274:O768,13,FALSE),"")</f>
        <v/>
      </c>
      <c r="G269" s="134" t="str">
        <f>IF(AND(B269&lt;&gt;"",'Schritt 2a Wärmeverbr. Kat. 1-4'!P274&lt;&gt;""),VLOOKUP(B269,'Schritt 2a Wärmeverbr. Kat. 1-4'!$C$10:$P$504,14,FALSE),"")</f>
        <v/>
      </c>
      <c r="H269" s="39" t="str">
        <f>IF(AND(B269&lt;&gt;"",'Schritt 2a Wärmeverbr. Kat. 1-4'!Q274&lt;&gt;""),VLOOKUP(B269,'Schritt 2a Wärmeverbr. Kat. 1-4'!$C$10:$Q$504,15,FALSE),"")</f>
        <v/>
      </c>
      <c r="I269" s="142" t="str">
        <f>IF(AND(B269&lt;&gt;"",'Schritt 2b Stromverbr. Kat. 1-4'!M274&lt;&gt;""),VLOOKUP(B269,'Schritt 2b Stromverbr. Kat. 1-4'!$B$10:$M$504,12,FALSE),"")</f>
        <v/>
      </c>
      <c r="J269" s="38" t="str">
        <f>IF(AND(B269&lt;&gt;"",'Schritt 2b Stromverbr. Kat. 1-4'!M274&lt;&gt;""),(1/SUM('Schritt 2b Stromverbr. Kat. 1-4'!$M$10:$M$504))*VLOOKUP(B269,'Schritt 2b Stromverbr. Kat. 1-4'!$B$10:$M$504,12,FALSE),"")</f>
        <v/>
      </c>
      <c r="K269" s="133" t="str">
        <f>IFERROR(IF(B269&lt;&gt;"",VLOOKUP(B269,'Schritt 2b Stromverbr. Kat. 1-4'!$B$10:$N$504,13,FALSE),""),"")</f>
        <v/>
      </c>
      <c r="L269" s="39" t="str">
        <f>IFERROR(IF(B269&lt;&gt;"",VLOOKUP(B269,'Schritt 2b Stromverbr. Kat. 1-4'!$B$10:$O$504,14,FALSE),""),"")</f>
        <v/>
      </c>
      <c r="M269" s="147"/>
      <c r="N269" s="61"/>
      <c r="O269" s="64"/>
      <c r="P269" s="113" t="str">
        <f t="shared" si="8"/>
        <v/>
      </c>
      <c r="Q269" s="151" t="str">
        <f t="shared" si="9"/>
        <v/>
      </c>
      <c r="R269" s="133" t="str">
        <f>IF(P269="","",((P269*1000)/IF(AND('Schritt 2a Wärmeverbr. Kat. 1-4'!D274&lt;&gt;"Bad - Freibad &lt; 1000 m2 Beckenfläche",'Schritt 2a Wärmeverbr. Kat. 1-4'!D274&lt;&gt;"Bad - Freibad 1000-2000 m2 Beckenfläche",'Schritt 2a Wärmeverbr. Kat. 1-4'!D274&lt;&gt;"Bad - Freibad &gt;2000 m2 Beckenfläche"),'Schritt 2a Wärmeverbr. Kat. 1-4'!F274,'Schritt 2a Wärmeverbr. Kat. 1-4'!G274)))</f>
        <v/>
      </c>
      <c r="S269" s="140" t="str">
        <f>IFERROR(IF(OR(R269="",'Schritt 2a Wärmeverbr. Kat. 1-4'!D274=""),"",R269/VLOOKUP('Schritt 2a Wärmeverbr. Kat. 1-4'!D274,Gebäudekat.!$C$6:$J$72,7,FALSE)-1),"k.A")</f>
        <v/>
      </c>
      <c r="T269" s="400" t="s">
        <v>138</v>
      </c>
      <c r="U269" t="str">
        <f>IFERROR(VLOOKUP(C269,Gebäudekat.!$C$6:$G$72,5,FALSE),"")</f>
        <v/>
      </c>
    </row>
    <row r="270" spans="1:21" x14ac:dyDescent="0.25">
      <c r="A270" s="23" t="str">
        <f>IF(B270="","",INDEX('Schritt 2a Wärmeverbr. Kat. 1-4'!$A275:$C$504,MATCH(B270,'Schritt 2a Wärmeverbr. Kat. 1-4'!$C275:$C$504,0),1))</f>
        <v/>
      </c>
      <c r="B270" s="40" t="str">
        <f>IF(AND('Schritt 2a Wärmeverbr. Kat. 1-4'!C275&lt;&gt;"",OR('Schritt 2a Wärmeverbr. Kat. 1-4'!R275=1,'Schritt 2a Wärmeverbr. Kat. 1-4'!R275=2,'Schritt 2a Wärmeverbr. Kat. 1-4'!R275&lt;&gt;4)),'Schritt 2a Wärmeverbr. Kat. 1-4'!C275,"")</f>
        <v/>
      </c>
      <c r="C270" s="24" t="str">
        <f>IF(B270="","",VLOOKUP(B270,'Schritt 2a Wärmeverbr. Kat. 1-4'!$C$10:$D$504,2,FALSE))</f>
        <v/>
      </c>
      <c r="D270" s="13" t="str">
        <f>IF(AND(B270&lt;&gt;"",'Schritt 2a Wärmeverbr. Kat. 1-4'!H275&lt;&gt;""),VLOOKUP('Schritt 4 - Priorisierung'!B270,'Schritt 2a Wärmeverbr. Kat. 1-4'!$C$10:$H$504,6,FALSE),"")</f>
        <v/>
      </c>
      <c r="E270" s="114" t="str">
        <f>IF(AND(B270&lt;&gt;"",'Schritt 2a Wärmeverbr. Kat. 1-4'!N275&lt;&gt;""),VLOOKUP('Schritt 4 - Priorisierung'!B270,'Schritt 2a Wärmeverbr. Kat. 1-4'!$C$10:$N$504,12,FALSE),"")</f>
        <v/>
      </c>
      <c r="F270" s="38" t="str">
        <f>IF(AND(B270&lt;&gt;"",'Schritt 2a Wärmeverbr. Kat. 1-4'!O275&lt;&gt;""),VLOOKUP(B270,'Schritt 2a Wärmeverbr. Kat. 1-4'!C275:O769,13,FALSE),"")</f>
        <v/>
      </c>
      <c r="G270" s="134" t="str">
        <f>IF(AND(B270&lt;&gt;"",'Schritt 2a Wärmeverbr. Kat. 1-4'!P275&lt;&gt;""),VLOOKUP(B270,'Schritt 2a Wärmeverbr. Kat. 1-4'!$C$10:$P$504,14,FALSE),"")</f>
        <v/>
      </c>
      <c r="H270" s="39" t="str">
        <f>IF(AND(B270&lt;&gt;"",'Schritt 2a Wärmeverbr. Kat. 1-4'!Q275&lt;&gt;""),VLOOKUP(B270,'Schritt 2a Wärmeverbr. Kat. 1-4'!$C$10:$Q$504,15,FALSE),"")</f>
        <v/>
      </c>
      <c r="I270" s="142" t="str">
        <f>IF(AND(B270&lt;&gt;"",'Schritt 2b Stromverbr. Kat. 1-4'!M275&lt;&gt;""),VLOOKUP(B270,'Schritt 2b Stromverbr. Kat. 1-4'!$B$10:$M$504,12,FALSE),"")</f>
        <v/>
      </c>
      <c r="J270" s="38" t="str">
        <f>IF(AND(B270&lt;&gt;"",'Schritt 2b Stromverbr. Kat. 1-4'!M275&lt;&gt;""),(1/SUM('Schritt 2b Stromverbr. Kat. 1-4'!$M$10:$M$504))*VLOOKUP(B270,'Schritt 2b Stromverbr. Kat. 1-4'!$B$10:$M$504,12,FALSE),"")</f>
        <v/>
      </c>
      <c r="K270" s="133" t="str">
        <f>IFERROR(IF(B270&lt;&gt;"",VLOOKUP(B270,'Schritt 2b Stromverbr. Kat. 1-4'!$B$10:$N$504,13,FALSE),""),"")</f>
        <v/>
      </c>
      <c r="L270" s="39" t="str">
        <f>IFERROR(IF(B270&lt;&gt;"",VLOOKUP(B270,'Schritt 2b Stromverbr. Kat. 1-4'!$B$10:$O$504,14,FALSE),""),"")</f>
        <v/>
      </c>
      <c r="M270" s="147"/>
      <c r="N270" s="61"/>
      <c r="O270" s="64"/>
      <c r="P270" s="113" t="str">
        <f t="shared" si="8"/>
        <v/>
      </c>
      <c r="Q270" s="151" t="str">
        <f t="shared" si="9"/>
        <v/>
      </c>
      <c r="R270" s="133" t="str">
        <f>IF(P270="","",((P270*1000)/IF(AND('Schritt 2a Wärmeverbr. Kat. 1-4'!D275&lt;&gt;"Bad - Freibad &lt; 1000 m2 Beckenfläche",'Schritt 2a Wärmeverbr. Kat. 1-4'!D275&lt;&gt;"Bad - Freibad 1000-2000 m2 Beckenfläche",'Schritt 2a Wärmeverbr. Kat. 1-4'!D275&lt;&gt;"Bad - Freibad &gt;2000 m2 Beckenfläche"),'Schritt 2a Wärmeverbr. Kat. 1-4'!F275,'Schritt 2a Wärmeverbr. Kat. 1-4'!G275)))</f>
        <v/>
      </c>
      <c r="S270" s="140" t="str">
        <f>IFERROR(IF(OR(R270="",'Schritt 2a Wärmeverbr. Kat. 1-4'!D275=""),"",R270/VLOOKUP('Schritt 2a Wärmeverbr. Kat. 1-4'!D275,Gebäudekat.!$C$6:$J$72,7,FALSE)-1),"k.A")</f>
        <v/>
      </c>
      <c r="T270" s="400" t="s">
        <v>138</v>
      </c>
      <c r="U270" t="str">
        <f>IFERROR(VLOOKUP(C270,Gebäudekat.!$C$6:$G$72,5,FALSE),"")</f>
        <v/>
      </c>
    </row>
    <row r="271" spans="1:21" x14ac:dyDescent="0.25">
      <c r="A271" s="23" t="str">
        <f>IF(B271="","",INDEX('Schritt 2a Wärmeverbr. Kat. 1-4'!$A276:$C$504,MATCH(B271,'Schritt 2a Wärmeverbr. Kat. 1-4'!$C276:$C$504,0),1))</f>
        <v/>
      </c>
      <c r="B271" s="40" t="str">
        <f>IF(AND('Schritt 2a Wärmeverbr. Kat. 1-4'!C276&lt;&gt;"",OR('Schritt 2a Wärmeverbr. Kat. 1-4'!R276=1,'Schritt 2a Wärmeverbr. Kat. 1-4'!R276=2,'Schritt 2a Wärmeverbr. Kat. 1-4'!R276&lt;&gt;4)),'Schritt 2a Wärmeverbr. Kat. 1-4'!C276,"")</f>
        <v/>
      </c>
      <c r="C271" s="24" t="str">
        <f>IF(B271="","",VLOOKUP(B271,'Schritt 2a Wärmeverbr. Kat. 1-4'!$C$10:$D$504,2,FALSE))</f>
        <v/>
      </c>
      <c r="D271" s="13" t="str">
        <f>IF(AND(B271&lt;&gt;"",'Schritt 2a Wärmeverbr. Kat. 1-4'!H276&lt;&gt;""),VLOOKUP('Schritt 4 - Priorisierung'!B271,'Schritt 2a Wärmeverbr. Kat. 1-4'!$C$10:$H$504,6,FALSE),"")</f>
        <v/>
      </c>
      <c r="E271" s="114" t="str">
        <f>IF(AND(B271&lt;&gt;"",'Schritt 2a Wärmeverbr. Kat. 1-4'!N276&lt;&gt;""),VLOOKUP('Schritt 4 - Priorisierung'!B271,'Schritt 2a Wärmeverbr. Kat. 1-4'!$C$10:$N$504,12,FALSE),"")</f>
        <v/>
      </c>
      <c r="F271" s="38" t="str">
        <f>IF(AND(B271&lt;&gt;"",'Schritt 2a Wärmeverbr. Kat. 1-4'!O276&lt;&gt;""),VLOOKUP(B271,'Schritt 2a Wärmeverbr. Kat. 1-4'!C276:O770,13,FALSE),"")</f>
        <v/>
      </c>
      <c r="G271" s="134" t="str">
        <f>IF(AND(B271&lt;&gt;"",'Schritt 2a Wärmeverbr. Kat. 1-4'!P276&lt;&gt;""),VLOOKUP(B271,'Schritt 2a Wärmeverbr. Kat. 1-4'!$C$10:$P$504,14,FALSE),"")</f>
        <v/>
      </c>
      <c r="H271" s="39" t="str">
        <f>IF(AND(B271&lt;&gt;"",'Schritt 2a Wärmeverbr. Kat. 1-4'!Q276&lt;&gt;""),VLOOKUP(B271,'Schritt 2a Wärmeverbr. Kat. 1-4'!$C$10:$Q$504,15,FALSE),"")</f>
        <v/>
      </c>
      <c r="I271" s="142" t="str">
        <f>IF(AND(B271&lt;&gt;"",'Schritt 2b Stromverbr. Kat. 1-4'!M276&lt;&gt;""),VLOOKUP(B271,'Schritt 2b Stromverbr. Kat. 1-4'!$B$10:$M$504,12,FALSE),"")</f>
        <v/>
      </c>
      <c r="J271" s="38" t="str">
        <f>IF(AND(B271&lt;&gt;"",'Schritt 2b Stromverbr. Kat. 1-4'!M276&lt;&gt;""),(1/SUM('Schritt 2b Stromverbr. Kat. 1-4'!$M$10:$M$504))*VLOOKUP(B271,'Schritt 2b Stromverbr. Kat. 1-4'!$B$10:$M$504,12,FALSE),"")</f>
        <v/>
      </c>
      <c r="K271" s="133" t="str">
        <f>IFERROR(IF(B271&lt;&gt;"",VLOOKUP(B271,'Schritt 2b Stromverbr. Kat. 1-4'!$B$10:$N$504,13,FALSE),""),"")</f>
        <v/>
      </c>
      <c r="L271" s="39" t="str">
        <f>IFERROR(IF(B271&lt;&gt;"",VLOOKUP(B271,'Schritt 2b Stromverbr. Kat. 1-4'!$B$10:$O$504,14,FALSE),""),"")</f>
        <v/>
      </c>
      <c r="M271" s="147"/>
      <c r="N271" s="61"/>
      <c r="O271" s="64"/>
      <c r="P271" s="113" t="str">
        <f t="shared" si="8"/>
        <v/>
      </c>
      <c r="Q271" s="151" t="str">
        <f t="shared" si="9"/>
        <v/>
      </c>
      <c r="R271" s="133" t="str">
        <f>IF(P271="","",((P271*1000)/IF(AND('Schritt 2a Wärmeverbr. Kat. 1-4'!D276&lt;&gt;"Bad - Freibad &lt; 1000 m2 Beckenfläche",'Schritt 2a Wärmeverbr. Kat. 1-4'!D276&lt;&gt;"Bad - Freibad 1000-2000 m2 Beckenfläche",'Schritt 2a Wärmeverbr. Kat. 1-4'!D276&lt;&gt;"Bad - Freibad &gt;2000 m2 Beckenfläche"),'Schritt 2a Wärmeverbr. Kat. 1-4'!F276,'Schritt 2a Wärmeverbr. Kat. 1-4'!G276)))</f>
        <v/>
      </c>
      <c r="S271" s="140" t="str">
        <f>IFERROR(IF(OR(R271="",'Schritt 2a Wärmeverbr. Kat. 1-4'!D276=""),"",R271/VLOOKUP('Schritt 2a Wärmeverbr. Kat. 1-4'!D276,Gebäudekat.!$C$6:$J$72,7,FALSE)-1),"k.A")</f>
        <v/>
      </c>
      <c r="T271" s="400" t="s">
        <v>138</v>
      </c>
      <c r="U271" t="str">
        <f>IFERROR(VLOOKUP(C271,Gebäudekat.!$C$6:$G$72,5,FALSE),"")</f>
        <v/>
      </c>
    </row>
    <row r="272" spans="1:21" x14ac:dyDescent="0.25">
      <c r="A272" s="23" t="str">
        <f>IF(B272="","",INDEX('Schritt 2a Wärmeverbr. Kat. 1-4'!$A277:$C$504,MATCH(B272,'Schritt 2a Wärmeverbr. Kat. 1-4'!$C277:$C$504,0),1))</f>
        <v/>
      </c>
      <c r="B272" s="40" t="str">
        <f>IF(AND('Schritt 2a Wärmeverbr. Kat. 1-4'!C277&lt;&gt;"",OR('Schritt 2a Wärmeverbr. Kat. 1-4'!R277=1,'Schritt 2a Wärmeverbr. Kat. 1-4'!R277=2,'Schritt 2a Wärmeverbr. Kat. 1-4'!R277&lt;&gt;4)),'Schritt 2a Wärmeverbr. Kat. 1-4'!C277,"")</f>
        <v/>
      </c>
      <c r="C272" s="24" t="str">
        <f>IF(B272="","",VLOOKUP(B272,'Schritt 2a Wärmeverbr. Kat. 1-4'!$C$10:$D$504,2,FALSE))</f>
        <v/>
      </c>
      <c r="D272" s="13" t="str">
        <f>IF(AND(B272&lt;&gt;"",'Schritt 2a Wärmeverbr. Kat. 1-4'!H277&lt;&gt;""),VLOOKUP('Schritt 4 - Priorisierung'!B272,'Schritt 2a Wärmeverbr. Kat. 1-4'!$C$10:$H$504,6,FALSE),"")</f>
        <v/>
      </c>
      <c r="E272" s="114" t="str">
        <f>IF(AND(B272&lt;&gt;"",'Schritt 2a Wärmeverbr. Kat. 1-4'!N277&lt;&gt;""),VLOOKUP('Schritt 4 - Priorisierung'!B272,'Schritt 2a Wärmeverbr. Kat. 1-4'!$C$10:$N$504,12,FALSE),"")</f>
        <v/>
      </c>
      <c r="F272" s="38" t="str">
        <f>IF(AND(B272&lt;&gt;"",'Schritt 2a Wärmeverbr. Kat. 1-4'!O277&lt;&gt;""),VLOOKUP(B272,'Schritt 2a Wärmeverbr. Kat. 1-4'!C277:O771,13,FALSE),"")</f>
        <v/>
      </c>
      <c r="G272" s="134" t="str">
        <f>IF(AND(B272&lt;&gt;"",'Schritt 2a Wärmeverbr. Kat. 1-4'!P277&lt;&gt;""),VLOOKUP(B272,'Schritt 2a Wärmeverbr. Kat. 1-4'!$C$10:$P$504,14,FALSE),"")</f>
        <v/>
      </c>
      <c r="H272" s="39" t="str">
        <f>IF(AND(B272&lt;&gt;"",'Schritt 2a Wärmeverbr. Kat. 1-4'!Q277&lt;&gt;""),VLOOKUP(B272,'Schritt 2a Wärmeverbr. Kat. 1-4'!$C$10:$Q$504,15,FALSE),"")</f>
        <v/>
      </c>
      <c r="I272" s="142" t="str">
        <f>IF(AND(B272&lt;&gt;"",'Schritt 2b Stromverbr. Kat. 1-4'!M277&lt;&gt;""),VLOOKUP(B272,'Schritt 2b Stromverbr. Kat. 1-4'!$B$10:$M$504,12,FALSE),"")</f>
        <v/>
      </c>
      <c r="J272" s="38" t="str">
        <f>IF(AND(B272&lt;&gt;"",'Schritt 2b Stromverbr. Kat. 1-4'!M277&lt;&gt;""),(1/SUM('Schritt 2b Stromverbr. Kat. 1-4'!$M$10:$M$504))*VLOOKUP(B272,'Schritt 2b Stromverbr. Kat. 1-4'!$B$10:$M$504,12,FALSE),"")</f>
        <v/>
      </c>
      <c r="K272" s="133" t="str">
        <f>IFERROR(IF(B272&lt;&gt;"",VLOOKUP(B272,'Schritt 2b Stromverbr. Kat. 1-4'!$B$10:$N$504,13,FALSE),""),"")</f>
        <v/>
      </c>
      <c r="L272" s="39" t="str">
        <f>IFERROR(IF(B272&lt;&gt;"",VLOOKUP(B272,'Schritt 2b Stromverbr. Kat. 1-4'!$B$10:$O$504,14,FALSE),""),"")</f>
        <v/>
      </c>
      <c r="M272" s="147"/>
      <c r="N272" s="61"/>
      <c r="O272" s="64"/>
      <c r="P272" s="113" t="str">
        <f t="shared" si="8"/>
        <v/>
      </c>
      <c r="Q272" s="151" t="str">
        <f t="shared" si="9"/>
        <v/>
      </c>
      <c r="R272" s="133" t="str">
        <f>IF(P272="","",((P272*1000)/IF(AND('Schritt 2a Wärmeverbr. Kat. 1-4'!D277&lt;&gt;"Bad - Freibad &lt; 1000 m2 Beckenfläche",'Schritt 2a Wärmeverbr. Kat. 1-4'!D277&lt;&gt;"Bad - Freibad 1000-2000 m2 Beckenfläche",'Schritt 2a Wärmeverbr. Kat. 1-4'!D277&lt;&gt;"Bad - Freibad &gt;2000 m2 Beckenfläche"),'Schritt 2a Wärmeverbr. Kat. 1-4'!F277,'Schritt 2a Wärmeverbr. Kat. 1-4'!G277)))</f>
        <v/>
      </c>
      <c r="S272" s="140" t="str">
        <f>IFERROR(IF(OR(R272="",'Schritt 2a Wärmeverbr. Kat. 1-4'!D277=""),"",R272/VLOOKUP('Schritt 2a Wärmeverbr. Kat. 1-4'!D277,Gebäudekat.!$C$6:$J$72,7,FALSE)-1),"k.A")</f>
        <v/>
      </c>
      <c r="T272" s="400" t="s">
        <v>138</v>
      </c>
      <c r="U272" t="str">
        <f>IFERROR(VLOOKUP(C272,Gebäudekat.!$C$6:$G$72,5,FALSE),"")</f>
        <v/>
      </c>
    </row>
    <row r="273" spans="1:21" x14ac:dyDescent="0.25">
      <c r="A273" s="23" t="str">
        <f>IF(B273="","",INDEX('Schritt 2a Wärmeverbr. Kat. 1-4'!$A278:$C$504,MATCH(B273,'Schritt 2a Wärmeverbr. Kat. 1-4'!$C278:$C$504,0),1))</f>
        <v/>
      </c>
      <c r="B273" s="40" t="str">
        <f>IF(AND('Schritt 2a Wärmeverbr. Kat. 1-4'!C278&lt;&gt;"",OR('Schritt 2a Wärmeverbr. Kat. 1-4'!R278=1,'Schritt 2a Wärmeverbr. Kat. 1-4'!R278=2,'Schritt 2a Wärmeverbr. Kat. 1-4'!R278&lt;&gt;4)),'Schritt 2a Wärmeverbr. Kat. 1-4'!C278,"")</f>
        <v/>
      </c>
      <c r="C273" s="24" t="str">
        <f>IF(B273="","",VLOOKUP(B273,'Schritt 2a Wärmeverbr. Kat. 1-4'!$C$10:$D$504,2,FALSE))</f>
        <v/>
      </c>
      <c r="D273" s="13" t="str">
        <f>IF(AND(B273&lt;&gt;"",'Schritt 2a Wärmeverbr. Kat. 1-4'!H278&lt;&gt;""),VLOOKUP('Schritt 4 - Priorisierung'!B273,'Schritt 2a Wärmeverbr. Kat. 1-4'!$C$10:$H$504,6,FALSE),"")</f>
        <v/>
      </c>
      <c r="E273" s="114" t="str">
        <f>IF(AND(B273&lt;&gt;"",'Schritt 2a Wärmeverbr. Kat. 1-4'!N278&lt;&gt;""),VLOOKUP('Schritt 4 - Priorisierung'!B273,'Schritt 2a Wärmeverbr. Kat. 1-4'!$C$10:$N$504,12,FALSE),"")</f>
        <v/>
      </c>
      <c r="F273" s="38" t="str">
        <f>IF(AND(B273&lt;&gt;"",'Schritt 2a Wärmeverbr. Kat. 1-4'!O278&lt;&gt;""),VLOOKUP(B273,'Schritt 2a Wärmeverbr. Kat. 1-4'!C278:O772,13,FALSE),"")</f>
        <v/>
      </c>
      <c r="G273" s="134" t="str">
        <f>IF(AND(B273&lt;&gt;"",'Schritt 2a Wärmeverbr. Kat. 1-4'!P278&lt;&gt;""),VLOOKUP(B273,'Schritt 2a Wärmeverbr. Kat. 1-4'!$C$10:$P$504,14,FALSE),"")</f>
        <v/>
      </c>
      <c r="H273" s="39" t="str">
        <f>IF(AND(B273&lt;&gt;"",'Schritt 2a Wärmeverbr. Kat. 1-4'!Q278&lt;&gt;""),VLOOKUP(B273,'Schritt 2a Wärmeverbr. Kat. 1-4'!$C$10:$Q$504,15,FALSE),"")</f>
        <v/>
      </c>
      <c r="I273" s="142" t="str">
        <f>IF(AND(B273&lt;&gt;"",'Schritt 2b Stromverbr. Kat. 1-4'!M278&lt;&gt;""),VLOOKUP(B273,'Schritt 2b Stromverbr. Kat. 1-4'!$B$10:$M$504,12,FALSE),"")</f>
        <v/>
      </c>
      <c r="J273" s="38" t="str">
        <f>IF(AND(B273&lt;&gt;"",'Schritt 2b Stromverbr. Kat. 1-4'!M278&lt;&gt;""),(1/SUM('Schritt 2b Stromverbr. Kat. 1-4'!$M$10:$M$504))*VLOOKUP(B273,'Schritt 2b Stromverbr. Kat. 1-4'!$B$10:$M$504,12,FALSE),"")</f>
        <v/>
      </c>
      <c r="K273" s="133" t="str">
        <f>IFERROR(IF(B273&lt;&gt;"",VLOOKUP(B273,'Schritt 2b Stromverbr. Kat. 1-4'!$B$10:$N$504,13,FALSE),""),"")</f>
        <v/>
      </c>
      <c r="L273" s="39" t="str">
        <f>IFERROR(IF(B273&lt;&gt;"",VLOOKUP(B273,'Schritt 2b Stromverbr. Kat. 1-4'!$B$10:$O$504,14,FALSE),""),"")</f>
        <v/>
      </c>
      <c r="M273" s="147"/>
      <c r="N273" s="61"/>
      <c r="O273" s="64"/>
      <c r="P273" s="113" t="str">
        <f t="shared" si="8"/>
        <v/>
      </c>
      <c r="Q273" s="151" t="str">
        <f t="shared" si="9"/>
        <v/>
      </c>
      <c r="R273" s="133" t="str">
        <f>IF(P273="","",((P273*1000)/IF(AND('Schritt 2a Wärmeverbr. Kat. 1-4'!D278&lt;&gt;"Bad - Freibad &lt; 1000 m2 Beckenfläche",'Schritt 2a Wärmeverbr. Kat. 1-4'!D278&lt;&gt;"Bad - Freibad 1000-2000 m2 Beckenfläche",'Schritt 2a Wärmeverbr. Kat. 1-4'!D278&lt;&gt;"Bad - Freibad &gt;2000 m2 Beckenfläche"),'Schritt 2a Wärmeverbr. Kat. 1-4'!F278,'Schritt 2a Wärmeverbr. Kat. 1-4'!G278)))</f>
        <v/>
      </c>
      <c r="S273" s="140" t="str">
        <f>IFERROR(IF(OR(R273="",'Schritt 2a Wärmeverbr. Kat. 1-4'!D278=""),"",R273/VLOOKUP('Schritt 2a Wärmeverbr. Kat. 1-4'!D278,Gebäudekat.!$C$6:$J$72,7,FALSE)-1),"k.A")</f>
        <v/>
      </c>
      <c r="T273" s="400" t="s">
        <v>138</v>
      </c>
      <c r="U273" t="str">
        <f>IFERROR(VLOOKUP(C273,Gebäudekat.!$C$6:$G$72,5,FALSE),"")</f>
        <v/>
      </c>
    </row>
    <row r="274" spans="1:21" x14ac:dyDescent="0.25">
      <c r="A274" s="23" t="str">
        <f>IF(B274="","",INDEX('Schritt 2a Wärmeverbr. Kat. 1-4'!$A279:$C$504,MATCH(B274,'Schritt 2a Wärmeverbr. Kat. 1-4'!$C279:$C$504,0),1))</f>
        <v/>
      </c>
      <c r="B274" s="40" t="str">
        <f>IF(AND('Schritt 2a Wärmeverbr. Kat. 1-4'!C279&lt;&gt;"",OR('Schritt 2a Wärmeverbr. Kat. 1-4'!R279=1,'Schritt 2a Wärmeverbr. Kat. 1-4'!R279=2,'Schritt 2a Wärmeverbr. Kat. 1-4'!R279&lt;&gt;4)),'Schritt 2a Wärmeverbr. Kat. 1-4'!C279,"")</f>
        <v/>
      </c>
      <c r="C274" s="24" t="str">
        <f>IF(B274="","",VLOOKUP(B274,'Schritt 2a Wärmeverbr. Kat. 1-4'!$C$10:$D$504,2,FALSE))</f>
        <v/>
      </c>
      <c r="D274" s="13" t="str">
        <f>IF(AND(B274&lt;&gt;"",'Schritt 2a Wärmeverbr. Kat. 1-4'!H279&lt;&gt;""),VLOOKUP('Schritt 4 - Priorisierung'!B274,'Schritt 2a Wärmeverbr. Kat. 1-4'!$C$10:$H$504,6,FALSE),"")</f>
        <v/>
      </c>
      <c r="E274" s="114" t="str">
        <f>IF(AND(B274&lt;&gt;"",'Schritt 2a Wärmeverbr. Kat. 1-4'!N279&lt;&gt;""),VLOOKUP('Schritt 4 - Priorisierung'!B274,'Schritt 2a Wärmeverbr. Kat. 1-4'!$C$10:$N$504,12,FALSE),"")</f>
        <v/>
      </c>
      <c r="F274" s="38" t="str">
        <f>IF(AND(B274&lt;&gt;"",'Schritt 2a Wärmeverbr. Kat. 1-4'!O279&lt;&gt;""),VLOOKUP(B274,'Schritt 2a Wärmeverbr. Kat. 1-4'!C279:O773,13,FALSE),"")</f>
        <v/>
      </c>
      <c r="G274" s="134" t="str">
        <f>IF(AND(B274&lt;&gt;"",'Schritt 2a Wärmeverbr. Kat. 1-4'!P279&lt;&gt;""),VLOOKUP(B274,'Schritt 2a Wärmeverbr. Kat. 1-4'!$C$10:$P$504,14,FALSE),"")</f>
        <v/>
      </c>
      <c r="H274" s="39" t="str">
        <f>IF(AND(B274&lt;&gt;"",'Schritt 2a Wärmeverbr. Kat. 1-4'!Q279&lt;&gt;""),VLOOKUP(B274,'Schritt 2a Wärmeverbr. Kat. 1-4'!$C$10:$Q$504,15,FALSE),"")</f>
        <v/>
      </c>
      <c r="I274" s="142" t="str">
        <f>IF(AND(B274&lt;&gt;"",'Schritt 2b Stromverbr. Kat. 1-4'!M279&lt;&gt;""),VLOOKUP(B274,'Schritt 2b Stromverbr. Kat. 1-4'!$B$10:$M$504,12,FALSE),"")</f>
        <v/>
      </c>
      <c r="J274" s="38" t="str">
        <f>IF(AND(B274&lt;&gt;"",'Schritt 2b Stromverbr. Kat. 1-4'!M279&lt;&gt;""),(1/SUM('Schritt 2b Stromverbr. Kat. 1-4'!$M$10:$M$504))*VLOOKUP(B274,'Schritt 2b Stromverbr. Kat. 1-4'!$B$10:$M$504,12,FALSE),"")</f>
        <v/>
      </c>
      <c r="K274" s="133" t="str">
        <f>IFERROR(IF(B274&lt;&gt;"",VLOOKUP(B274,'Schritt 2b Stromverbr. Kat. 1-4'!$B$10:$N$504,13,FALSE),""),"")</f>
        <v/>
      </c>
      <c r="L274" s="39" t="str">
        <f>IFERROR(IF(B274&lt;&gt;"",VLOOKUP(B274,'Schritt 2b Stromverbr. Kat. 1-4'!$B$10:$O$504,14,FALSE),""),"")</f>
        <v/>
      </c>
      <c r="M274" s="147"/>
      <c r="N274" s="61"/>
      <c r="O274" s="64"/>
      <c r="P274" s="113" t="str">
        <f t="shared" si="8"/>
        <v/>
      </c>
      <c r="Q274" s="151" t="str">
        <f t="shared" si="9"/>
        <v/>
      </c>
      <c r="R274" s="133" t="str">
        <f>IF(P274="","",((P274*1000)/IF(AND('Schritt 2a Wärmeverbr. Kat. 1-4'!D279&lt;&gt;"Bad - Freibad &lt; 1000 m2 Beckenfläche",'Schritt 2a Wärmeverbr. Kat. 1-4'!D279&lt;&gt;"Bad - Freibad 1000-2000 m2 Beckenfläche",'Schritt 2a Wärmeverbr. Kat. 1-4'!D279&lt;&gt;"Bad - Freibad &gt;2000 m2 Beckenfläche"),'Schritt 2a Wärmeverbr. Kat. 1-4'!F279,'Schritt 2a Wärmeverbr. Kat. 1-4'!G279)))</f>
        <v/>
      </c>
      <c r="S274" s="140" t="str">
        <f>IFERROR(IF(OR(R274="",'Schritt 2a Wärmeverbr. Kat. 1-4'!D279=""),"",R274/VLOOKUP('Schritt 2a Wärmeverbr. Kat. 1-4'!D279,Gebäudekat.!$C$6:$J$72,7,FALSE)-1),"k.A")</f>
        <v/>
      </c>
      <c r="T274" s="400" t="s">
        <v>138</v>
      </c>
      <c r="U274" t="str">
        <f>IFERROR(VLOOKUP(C274,Gebäudekat.!$C$6:$G$72,5,FALSE),"")</f>
        <v/>
      </c>
    </row>
    <row r="275" spans="1:21" x14ac:dyDescent="0.25">
      <c r="A275" s="23" t="str">
        <f>IF(B275="","",INDEX('Schritt 2a Wärmeverbr. Kat. 1-4'!$A280:$C$504,MATCH(B275,'Schritt 2a Wärmeverbr. Kat. 1-4'!$C280:$C$504,0),1))</f>
        <v/>
      </c>
      <c r="B275" s="40" t="str">
        <f>IF(AND('Schritt 2a Wärmeverbr. Kat. 1-4'!C280&lt;&gt;"",OR('Schritt 2a Wärmeverbr. Kat. 1-4'!R280=1,'Schritt 2a Wärmeverbr. Kat. 1-4'!R280=2,'Schritt 2a Wärmeverbr. Kat. 1-4'!R280&lt;&gt;4)),'Schritt 2a Wärmeverbr. Kat. 1-4'!C280,"")</f>
        <v/>
      </c>
      <c r="C275" s="24" t="str">
        <f>IF(B275="","",VLOOKUP(B275,'Schritt 2a Wärmeverbr. Kat. 1-4'!$C$10:$D$504,2,FALSE))</f>
        <v/>
      </c>
      <c r="D275" s="13" t="str">
        <f>IF(AND(B275&lt;&gt;"",'Schritt 2a Wärmeverbr. Kat. 1-4'!H280&lt;&gt;""),VLOOKUP('Schritt 4 - Priorisierung'!B275,'Schritt 2a Wärmeverbr. Kat. 1-4'!$C$10:$H$504,6,FALSE),"")</f>
        <v/>
      </c>
      <c r="E275" s="114" t="str">
        <f>IF(AND(B275&lt;&gt;"",'Schritt 2a Wärmeverbr. Kat. 1-4'!N280&lt;&gt;""),VLOOKUP('Schritt 4 - Priorisierung'!B275,'Schritt 2a Wärmeverbr. Kat. 1-4'!$C$10:$N$504,12,FALSE),"")</f>
        <v/>
      </c>
      <c r="F275" s="38" t="str">
        <f>IF(AND(B275&lt;&gt;"",'Schritt 2a Wärmeverbr. Kat. 1-4'!O280&lt;&gt;""),VLOOKUP(B275,'Schritt 2a Wärmeverbr. Kat. 1-4'!C280:O774,13,FALSE),"")</f>
        <v/>
      </c>
      <c r="G275" s="134" t="str">
        <f>IF(AND(B275&lt;&gt;"",'Schritt 2a Wärmeverbr. Kat. 1-4'!P280&lt;&gt;""),VLOOKUP(B275,'Schritt 2a Wärmeverbr. Kat. 1-4'!$C$10:$P$504,14,FALSE),"")</f>
        <v/>
      </c>
      <c r="H275" s="39" t="str">
        <f>IF(AND(B275&lt;&gt;"",'Schritt 2a Wärmeverbr. Kat. 1-4'!Q280&lt;&gt;""),VLOOKUP(B275,'Schritt 2a Wärmeverbr. Kat. 1-4'!$C$10:$Q$504,15,FALSE),"")</f>
        <v/>
      </c>
      <c r="I275" s="142" t="str">
        <f>IF(AND(B275&lt;&gt;"",'Schritt 2b Stromverbr. Kat. 1-4'!M280&lt;&gt;""),VLOOKUP(B275,'Schritt 2b Stromverbr. Kat. 1-4'!$B$10:$M$504,12,FALSE),"")</f>
        <v/>
      </c>
      <c r="J275" s="38" t="str">
        <f>IF(AND(B275&lt;&gt;"",'Schritt 2b Stromverbr. Kat. 1-4'!M280&lt;&gt;""),(1/SUM('Schritt 2b Stromverbr. Kat. 1-4'!$M$10:$M$504))*VLOOKUP(B275,'Schritt 2b Stromverbr. Kat. 1-4'!$B$10:$M$504,12,FALSE),"")</f>
        <v/>
      </c>
      <c r="K275" s="133" t="str">
        <f>IFERROR(IF(B275&lt;&gt;"",VLOOKUP(B275,'Schritt 2b Stromverbr. Kat. 1-4'!$B$10:$N$504,13,FALSE),""),"")</f>
        <v/>
      </c>
      <c r="L275" s="39" t="str">
        <f>IFERROR(IF(B275&lt;&gt;"",VLOOKUP(B275,'Schritt 2b Stromverbr. Kat. 1-4'!$B$10:$O$504,14,FALSE),""),"")</f>
        <v/>
      </c>
      <c r="M275" s="147"/>
      <c r="N275" s="61"/>
      <c r="O275" s="64"/>
      <c r="P275" s="113" t="str">
        <f t="shared" si="8"/>
        <v/>
      </c>
      <c r="Q275" s="151" t="str">
        <f t="shared" si="9"/>
        <v/>
      </c>
      <c r="R275" s="133" t="str">
        <f>IF(P275="","",((P275*1000)/IF(AND('Schritt 2a Wärmeverbr. Kat. 1-4'!D280&lt;&gt;"Bad - Freibad &lt; 1000 m2 Beckenfläche",'Schritt 2a Wärmeverbr. Kat. 1-4'!D280&lt;&gt;"Bad - Freibad 1000-2000 m2 Beckenfläche",'Schritt 2a Wärmeverbr. Kat. 1-4'!D280&lt;&gt;"Bad - Freibad &gt;2000 m2 Beckenfläche"),'Schritt 2a Wärmeverbr. Kat. 1-4'!F280,'Schritt 2a Wärmeverbr. Kat. 1-4'!G280)))</f>
        <v/>
      </c>
      <c r="S275" s="140" t="str">
        <f>IFERROR(IF(OR(R275="",'Schritt 2a Wärmeverbr. Kat. 1-4'!D280=""),"",R275/VLOOKUP('Schritt 2a Wärmeverbr. Kat. 1-4'!D280,Gebäudekat.!$C$6:$J$72,7,FALSE)-1),"k.A")</f>
        <v/>
      </c>
      <c r="T275" s="400" t="s">
        <v>138</v>
      </c>
      <c r="U275" t="str">
        <f>IFERROR(VLOOKUP(C275,Gebäudekat.!$C$6:$G$72,5,FALSE),"")</f>
        <v/>
      </c>
    </row>
    <row r="276" spans="1:21" x14ac:dyDescent="0.25">
      <c r="A276" s="23" t="str">
        <f>IF(B276="","",INDEX('Schritt 2a Wärmeverbr. Kat. 1-4'!$A281:$C$504,MATCH(B276,'Schritt 2a Wärmeverbr. Kat. 1-4'!$C281:$C$504,0),1))</f>
        <v/>
      </c>
      <c r="B276" s="40" t="str">
        <f>IF(AND('Schritt 2a Wärmeverbr. Kat. 1-4'!C281&lt;&gt;"",OR('Schritt 2a Wärmeverbr. Kat. 1-4'!R281=1,'Schritt 2a Wärmeverbr. Kat. 1-4'!R281=2,'Schritt 2a Wärmeverbr. Kat. 1-4'!R281&lt;&gt;4)),'Schritt 2a Wärmeverbr. Kat. 1-4'!C281,"")</f>
        <v/>
      </c>
      <c r="C276" s="24" t="str">
        <f>IF(B276="","",VLOOKUP(B276,'Schritt 2a Wärmeverbr. Kat. 1-4'!$C$10:$D$504,2,FALSE))</f>
        <v/>
      </c>
      <c r="D276" s="13" t="str">
        <f>IF(AND(B276&lt;&gt;"",'Schritt 2a Wärmeverbr. Kat. 1-4'!H281&lt;&gt;""),VLOOKUP('Schritt 4 - Priorisierung'!B276,'Schritt 2a Wärmeverbr. Kat. 1-4'!$C$10:$H$504,6,FALSE),"")</f>
        <v/>
      </c>
      <c r="E276" s="114" t="str">
        <f>IF(AND(B276&lt;&gt;"",'Schritt 2a Wärmeverbr. Kat. 1-4'!N281&lt;&gt;""),VLOOKUP('Schritt 4 - Priorisierung'!B276,'Schritt 2a Wärmeverbr. Kat. 1-4'!$C$10:$N$504,12,FALSE),"")</f>
        <v/>
      </c>
      <c r="F276" s="38" t="str">
        <f>IF(AND(B276&lt;&gt;"",'Schritt 2a Wärmeverbr. Kat. 1-4'!O281&lt;&gt;""),VLOOKUP(B276,'Schritt 2a Wärmeverbr. Kat. 1-4'!C281:O775,13,FALSE),"")</f>
        <v/>
      </c>
      <c r="G276" s="134" t="str">
        <f>IF(AND(B276&lt;&gt;"",'Schritt 2a Wärmeverbr. Kat. 1-4'!P281&lt;&gt;""),VLOOKUP(B276,'Schritt 2a Wärmeverbr. Kat. 1-4'!$C$10:$P$504,14,FALSE),"")</f>
        <v/>
      </c>
      <c r="H276" s="39" t="str">
        <f>IF(AND(B276&lt;&gt;"",'Schritt 2a Wärmeverbr. Kat. 1-4'!Q281&lt;&gt;""),VLOOKUP(B276,'Schritt 2a Wärmeverbr. Kat. 1-4'!$C$10:$Q$504,15,FALSE),"")</f>
        <v/>
      </c>
      <c r="I276" s="142" t="str">
        <f>IF(AND(B276&lt;&gt;"",'Schritt 2b Stromverbr. Kat. 1-4'!M281&lt;&gt;""),VLOOKUP(B276,'Schritt 2b Stromverbr. Kat. 1-4'!$B$10:$M$504,12,FALSE),"")</f>
        <v/>
      </c>
      <c r="J276" s="38" t="str">
        <f>IF(AND(B276&lt;&gt;"",'Schritt 2b Stromverbr. Kat. 1-4'!M281&lt;&gt;""),(1/SUM('Schritt 2b Stromverbr. Kat. 1-4'!$M$10:$M$504))*VLOOKUP(B276,'Schritt 2b Stromverbr. Kat. 1-4'!$B$10:$M$504,12,FALSE),"")</f>
        <v/>
      </c>
      <c r="K276" s="133" t="str">
        <f>IFERROR(IF(B276&lt;&gt;"",VLOOKUP(B276,'Schritt 2b Stromverbr. Kat. 1-4'!$B$10:$N$504,13,FALSE),""),"")</f>
        <v/>
      </c>
      <c r="L276" s="39" t="str">
        <f>IFERROR(IF(B276&lt;&gt;"",VLOOKUP(B276,'Schritt 2b Stromverbr. Kat. 1-4'!$B$10:$O$504,14,FALSE),""),"")</f>
        <v/>
      </c>
      <c r="M276" s="147"/>
      <c r="N276" s="61"/>
      <c r="O276" s="64"/>
      <c r="P276" s="113" t="str">
        <f t="shared" si="8"/>
        <v/>
      </c>
      <c r="Q276" s="151" t="str">
        <f t="shared" si="9"/>
        <v/>
      </c>
      <c r="R276" s="133" t="str">
        <f>IF(P276="","",((P276*1000)/IF(AND('Schritt 2a Wärmeverbr. Kat. 1-4'!D281&lt;&gt;"Bad - Freibad &lt; 1000 m2 Beckenfläche",'Schritt 2a Wärmeverbr. Kat. 1-4'!D281&lt;&gt;"Bad - Freibad 1000-2000 m2 Beckenfläche",'Schritt 2a Wärmeverbr. Kat. 1-4'!D281&lt;&gt;"Bad - Freibad &gt;2000 m2 Beckenfläche"),'Schritt 2a Wärmeverbr. Kat. 1-4'!F281,'Schritt 2a Wärmeverbr. Kat. 1-4'!G281)))</f>
        <v/>
      </c>
      <c r="S276" s="140" t="str">
        <f>IFERROR(IF(OR(R276="",'Schritt 2a Wärmeverbr. Kat. 1-4'!D281=""),"",R276/VLOOKUP('Schritt 2a Wärmeverbr. Kat. 1-4'!D281,Gebäudekat.!$C$6:$J$72,7,FALSE)-1),"k.A")</f>
        <v/>
      </c>
      <c r="T276" s="400" t="s">
        <v>138</v>
      </c>
      <c r="U276" t="str">
        <f>IFERROR(VLOOKUP(C276,Gebäudekat.!$C$6:$G$72,5,FALSE),"")</f>
        <v/>
      </c>
    </row>
    <row r="277" spans="1:21" x14ac:dyDescent="0.25">
      <c r="A277" s="23" t="str">
        <f>IF(B277="","",INDEX('Schritt 2a Wärmeverbr. Kat. 1-4'!$A282:$C$504,MATCH(B277,'Schritt 2a Wärmeverbr. Kat. 1-4'!$C282:$C$504,0),1))</f>
        <v/>
      </c>
      <c r="B277" s="40" t="str">
        <f>IF(AND('Schritt 2a Wärmeverbr. Kat. 1-4'!C282&lt;&gt;"",OR('Schritt 2a Wärmeverbr. Kat. 1-4'!R282=1,'Schritt 2a Wärmeverbr. Kat. 1-4'!R282=2,'Schritt 2a Wärmeverbr. Kat. 1-4'!R282&lt;&gt;4)),'Schritt 2a Wärmeverbr. Kat. 1-4'!C282,"")</f>
        <v/>
      </c>
      <c r="C277" s="24" t="str">
        <f>IF(B277="","",VLOOKUP(B277,'Schritt 2a Wärmeverbr. Kat. 1-4'!$C$10:$D$504,2,FALSE))</f>
        <v/>
      </c>
      <c r="D277" s="13" t="str">
        <f>IF(AND(B277&lt;&gt;"",'Schritt 2a Wärmeverbr. Kat. 1-4'!H282&lt;&gt;""),VLOOKUP('Schritt 4 - Priorisierung'!B277,'Schritt 2a Wärmeverbr. Kat. 1-4'!$C$10:$H$504,6,FALSE),"")</f>
        <v/>
      </c>
      <c r="E277" s="114" t="str">
        <f>IF(AND(B277&lt;&gt;"",'Schritt 2a Wärmeverbr. Kat. 1-4'!N282&lt;&gt;""),VLOOKUP('Schritt 4 - Priorisierung'!B277,'Schritt 2a Wärmeverbr. Kat. 1-4'!$C$10:$N$504,12,FALSE),"")</f>
        <v/>
      </c>
      <c r="F277" s="38" t="str">
        <f>IF(AND(B277&lt;&gt;"",'Schritt 2a Wärmeverbr. Kat. 1-4'!O282&lt;&gt;""),VLOOKUP(B277,'Schritt 2a Wärmeverbr. Kat. 1-4'!C282:O776,13,FALSE),"")</f>
        <v/>
      </c>
      <c r="G277" s="134" t="str">
        <f>IF(AND(B277&lt;&gt;"",'Schritt 2a Wärmeverbr. Kat. 1-4'!P282&lt;&gt;""),VLOOKUP(B277,'Schritt 2a Wärmeverbr. Kat. 1-4'!$C$10:$P$504,14,FALSE),"")</f>
        <v/>
      </c>
      <c r="H277" s="39" t="str">
        <f>IF(AND(B277&lt;&gt;"",'Schritt 2a Wärmeverbr. Kat. 1-4'!Q282&lt;&gt;""),VLOOKUP(B277,'Schritt 2a Wärmeverbr. Kat. 1-4'!$C$10:$Q$504,15,FALSE),"")</f>
        <v/>
      </c>
      <c r="I277" s="142" t="str">
        <f>IF(AND(B277&lt;&gt;"",'Schritt 2b Stromverbr. Kat. 1-4'!M282&lt;&gt;""),VLOOKUP(B277,'Schritt 2b Stromverbr. Kat. 1-4'!$B$10:$M$504,12,FALSE),"")</f>
        <v/>
      </c>
      <c r="J277" s="38" t="str">
        <f>IF(AND(B277&lt;&gt;"",'Schritt 2b Stromverbr. Kat. 1-4'!M282&lt;&gt;""),(1/SUM('Schritt 2b Stromverbr. Kat. 1-4'!$M$10:$M$504))*VLOOKUP(B277,'Schritt 2b Stromverbr. Kat. 1-4'!$B$10:$M$504,12,FALSE),"")</f>
        <v/>
      </c>
      <c r="K277" s="133" t="str">
        <f>IFERROR(IF(B277&lt;&gt;"",VLOOKUP(B277,'Schritt 2b Stromverbr. Kat. 1-4'!$B$10:$N$504,13,FALSE),""),"")</f>
        <v/>
      </c>
      <c r="L277" s="39" t="str">
        <f>IFERROR(IF(B277&lt;&gt;"",VLOOKUP(B277,'Schritt 2b Stromverbr. Kat. 1-4'!$B$10:$O$504,14,FALSE),""),"")</f>
        <v/>
      </c>
      <c r="M277" s="147"/>
      <c r="N277" s="61"/>
      <c r="O277" s="64"/>
      <c r="P277" s="113" t="str">
        <f t="shared" si="8"/>
        <v/>
      </c>
      <c r="Q277" s="151" t="str">
        <f t="shared" si="9"/>
        <v/>
      </c>
      <c r="R277" s="133" t="str">
        <f>IF(P277="","",((P277*1000)/IF(AND('Schritt 2a Wärmeverbr. Kat. 1-4'!D282&lt;&gt;"Bad - Freibad &lt; 1000 m2 Beckenfläche",'Schritt 2a Wärmeverbr. Kat. 1-4'!D282&lt;&gt;"Bad - Freibad 1000-2000 m2 Beckenfläche",'Schritt 2a Wärmeverbr. Kat. 1-4'!D282&lt;&gt;"Bad - Freibad &gt;2000 m2 Beckenfläche"),'Schritt 2a Wärmeverbr. Kat. 1-4'!F282,'Schritt 2a Wärmeverbr. Kat. 1-4'!G282)))</f>
        <v/>
      </c>
      <c r="S277" s="140" t="str">
        <f>IFERROR(IF(OR(R277="",'Schritt 2a Wärmeverbr. Kat. 1-4'!D282=""),"",R277/VLOOKUP('Schritt 2a Wärmeverbr. Kat. 1-4'!D282,Gebäudekat.!$C$6:$J$72,7,FALSE)-1),"k.A")</f>
        <v/>
      </c>
      <c r="T277" s="400" t="s">
        <v>138</v>
      </c>
      <c r="U277" t="str">
        <f>IFERROR(VLOOKUP(C277,Gebäudekat.!$C$6:$G$72,5,FALSE),"")</f>
        <v/>
      </c>
    </row>
    <row r="278" spans="1:21" x14ac:dyDescent="0.25">
      <c r="A278" s="23" t="str">
        <f>IF(B278="","",INDEX('Schritt 2a Wärmeverbr. Kat. 1-4'!$A283:$C$504,MATCH(B278,'Schritt 2a Wärmeverbr. Kat. 1-4'!$C283:$C$504,0),1))</f>
        <v/>
      </c>
      <c r="B278" s="40" t="str">
        <f>IF(AND('Schritt 2a Wärmeverbr. Kat. 1-4'!C283&lt;&gt;"",OR('Schritt 2a Wärmeverbr. Kat. 1-4'!R283=1,'Schritt 2a Wärmeverbr. Kat. 1-4'!R283=2,'Schritt 2a Wärmeverbr. Kat. 1-4'!R283&lt;&gt;4)),'Schritt 2a Wärmeverbr. Kat. 1-4'!C283,"")</f>
        <v/>
      </c>
      <c r="C278" s="24" t="str">
        <f>IF(B278="","",VLOOKUP(B278,'Schritt 2a Wärmeverbr. Kat. 1-4'!$C$10:$D$504,2,FALSE))</f>
        <v/>
      </c>
      <c r="D278" s="13" t="str">
        <f>IF(AND(B278&lt;&gt;"",'Schritt 2a Wärmeverbr. Kat. 1-4'!H283&lt;&gt;""),VLOOKUP('Schritt 4 - Priorisierung'!B278,'Schritt 2a Wärmeverbr. Kat. 1-4'!$C$10:$H$504,6,FALSE),"")</f>
        <v/>
      </c>
      <c r="E278" s="114" t="str">
        <f>IF(AND(B278&lt;&gt;"",'Schritt 2a Wärmeverbr. Kat. 1-4'!N283&lt;&gt;""),VLOOKUP('Schritt 4 - Priorisierung'!B278,'Schritt 2a Wärmeverbr. Kat. 1-4'!$C$10:$N$504,12,FALSE),"")</f>
        <v/>
      </c>
      <c r="F278" s="38" t="str">
        <f>IF(AND(B278&lt;&gt;"",'Schritt 2a Wärmeverbr. Kat. 1-4'!O283&lt;&gt;""),VLOOKUP(B278,'Schritt 2a Wärmeverbr. Kat. 1-4'!C283:O777,13,FALSE),"")</f>
        <v/>
      </c>
      <c r="G278" s="134" t="str">
        <f>IF(AND(B278&lt;&gt;"",'Schritt 2a Wärmeverbr. Kat. 1-4'!P283&lt;&gt;""),VLOOKUP(B278,'Schritt 2a Wärmeverbr. Kat. 1-4'!$C$10:$P$504,14,FALSE),"")</f>
        <v/>
      </c>
      <c r="H278" s="39" t="str">
        <f>IF(AND(B278&lt;&gt;"",'Schritt 2a Wärmeverbr. Kat. 1-4'!Q283&lt;&gt;""),VLOOKUP(B278,'Schritt 2a Wärmeverbr. Kat. 1-4'!$C$10:$Q$504,15,FALSE),"")</f>
        <v/>
      </c>
      <c r="I278" s="142" t="str">
        <f>IF(AND(B278&lt;&gt;"",'Schritt 2b Stromverbr. Kat. 1-4'!M283&lt;&gt;""),VLOOKUP(B278,'Schritt 2b Stromverbr. Kat. 1-4'!$B$10:$M$504,12,FALSE),"")</f>
        <v/>
      </c>
      <c r="J278" s="38" t="str">
        <f>IF(AND(B278&lt;&gt;"",'Schritt 2b Stromverbr. Kat. 1-4'!M283&lt;&gt;""),(1/SUM('Schritt 2b Stromverbr. Kat. 1-4'!$M$10:$M$504))*VLOOKUP(B278,'Schritt 2b Stromverbr. Kat. 1-4'!$B$10:$M$504,12,FALSE),"")</f>
        <v/>
      </c>
      <c r="K278" s="133" t="str">
        <f>IFERROR(IF(B278&lt;&gt;"",VLOOKUP(B278,'Schritt 2b Stromverbr. Kat. 1-4'!$B$10:$N$504,13,FALSE),""),"")</f>
        <v/>
      </c>
      <c r="L278" s="39" t="str">
        <f>IFERROR(IF(B278&lt;&gt;"",VLOOKUP(B278,'Schritt 2b Stromverbr. Kat. 1-4'!$B$10:$O$504,14,FALSE),""),"")</f>
        <v/>
      </c>
      <c r="M278" s="147"/>
      <c r="N278" s="61"/>
      <c r="O278" s="64"/>
      <c r="P278" s="113" t="str">
        <f t="shared" si="8"/>
        <v/>
      </c>
      <c r="Q278" s="151" t="str">
        <f t="shared" si="9"/>
        <v/>
      </c>
      <c r="R278" s="133" t="str">
        <f>IF(P278="","",((P278*1000)/IF(AND('Schritt 2a Wärmeverbr. Kat. 1-4'!D283&lt;&gt;"Bad - Freibad &lt; 1000 m2 Beckenfläche",'Schritt 2a Wärmeverbr. Kat. 1-4'!D283&lt;&gt;"Bad - Freibad 1000-2000 m2 Beckenfläche",'Schritt 2a Wärmeverbr. Kat. 1-4'!D283&lt;&gt;"Bad - Freibad &gt;2000 m2 Beckenfläche"),'Schritt 2a Wärmeverbr. Kat. 1-4'!F283,'Schritt 2a Wärmeverbr. Kat. 1-4'!G283)))</f>
        <v/>
      </c>
      <c r="S278" s="140" t="str">
        <f>IFERROR(IF(OR(R278="",'Schritt 2a Wärmeverbr. Kat. 1-4'!D283=""),"",R278/VLOOKUP('Schritt 2a Wärmeverbr. Kat. 1-4'!D283,Gebäudekat.!$C$6:$J$72,7,FALSE)-1),"k.A")</f>
        <v/>
      </c>
      <c r="T278" s="400" t="s">
        <v>138</v>
      </c>
      <c r="U278" t="str">
        <f>IFERROR(VLOOKUP(C278,Gebäudekat.!$C$6:$G$72,5,FALSE),"")</f>
        <v/>
      </c>
    </row>
    <row r="279" spans="1:21" x14ac:dyDescent="0.25">
      <c r="A279" s="23" t="str">
        <f>IF(B279="","",INDEX('Schritt 2a Wärmeverbr. Kat. 1-4'!$A284:$C$504,MATCH(B279,'Schritt 2a Wärmeverbr. Kat. 1-4'!$C284:$C$504,0),1))</f>
        <v/>
      </c>
      <c r="B279" s="40" t="str">
        <f>IF(AND('Schritt 2a Wärmeverbr. Kat. 1-4'!C284&lt;&gt;"",OR('Schritt 2a Wärmeverbr. Kat. 1-4'!R284=1,'Schritt 2a Wärmeverbr. Kat. 1-4'!R284=2,'Schritt 2a Wärmeverbr. Kat. 1-4'!R284&lt;&gt;4)),'Schritt 2a Wärmeverbr. Kat. 1-4'!C284,"")</f>
        <v/>
      </c>
      <c r="C279" s="24" t="str">
        <f>IF(B279="","",VLOOKUP(B279,'Schritt 2a Wärmeverbr. Kat. 1-4'!$C$10:$D$504,2,FALSE))</f>
        <v/>
      </c>
      <c r="D279" s="13" t="str">
        <f>IF(AND(B279&lt;&gt;"",'Schritt 2a Wärmeverbr. Kat. 1-4'!H284&lt;&gt;""),VLOOKUP('Schritt 4 - Priorisierung'!B279,'Schritt 2a Wärmeverbr. Kat. 1-4'!$C$10:$H$504,6,FALSE),"")</f>
        <v/>
      </c>
      <c r="E279" s="114" t="str">
        <f>IF(AND(B279&lt;&gt;"",'Schritt 2a Wärmeverbr. Kat. 1-4'!N284&lt;&gt;""),VLOOKUP('Schritt 4 - Priorisierung'!B279,'Schritt 2a Wärmeverbr. Kat. 1-4'!$C$10:$N$504,12,FALSE),"")</f>
        <v/>
      </c>
      <c r="F279" s="38" t="str">
        <f>IF(AND(B279&lt;&gt;"",'Schritt 2a Wärmeverbr. Kat. 1-4'!O284&lt;&gt;""),VLOOKUP(B279,'Schritt 2a Wärmeverbr. Kat. 1-4'!C284:O778,13,FALSE),"")</f>
        <v/>
      </c>
      <c r="G279" s="134" t="str">
        <f>IF(AND(B279&lt;&gt;"",'Schritt 2a Wärmeverbr. Kat. 1-4'!P284&lt;&gt;""),VLOOKUP(B279,'Schritt 2a Wärmeverbr. Kat. 1-4'!$C$10:$P$504,14,FALSE),"")</f>
        <v/>
      </c>
      <c r="H279" s="39" t="str">
        <f>IF(AND(B279&lt;&gt;"",'Schritt 2a Wärmeverbr. Kat. 1-4'!Q284&lt;&gt;""),VLOOKUP(B279,'Schritt 2a Wärmeverbr. Kat. 1-4'!$C$10:$Q$504,15,FALSE),"")</f>
        <v/>
      </c>
      <c r="I279" s="142" t="str">
        <f>IF(AND(B279&lt;&gt;"",'Schritt 2b Stromverbr. Kat. 1-4'!M284&lt;&gt;""),VLOOKUP(B279,'Schritt 2b Stromverbr. Kat. 1-4'!$B$10:$M$504,12,FALSE),"")</f>
        <v/>
      </c>
      <c r="J279" s="38" t="str">
        <f>IF(AND(B279&lt;&gt;"",'Schritt 2b Stromverbr. Kat. 1-4'!M284&lt;&gt;""),(1/SUM('Schritt 2b Stromverbr. Kat. 1-4'!$M$10:$M$504))*VLOOKUP(B279,'Schritt 2b Stromverbr. Kat. 1-4'!$B$10:$M$504,12,FALSE),"")</f>
        <v/>
      </c>
      <c r="K279" s="133" t="str">
        <f>IFERROR(IF(B279&lt;&gt;"",VLOOKUP(B279,'Schritt 2b Stromverbr. Kat. 1-4'!$B$10:$N$504,13,FALSE),""),"")</f>
        <v/>
      </c>
      <c r="L279" s="39" t="str">
        <f>IFERROR(IF(B279&lt;&gt;"",VLOOKUP(B279,'Schritt 2b Stromverbr. Kat. 1-4'!$B$10:$O$504,14,FALSE),""),"")</f>
        <v/>
      </c>
      <c r="M279" s="147"/>
      <c r="N279" s="61"/>
      <c r="O279" s="64"/>
      <c r="P279" s="113" t="str">
        <f t="shared" si="8"/>
        <v/>
      </c>
      <c r="Q279" s="151" t="str">
        <f t="shared" si="9"/>
        <v/>
      </c>
      <c r="R279" s="133" t="str">
        <f>IF(P279="","",((P279*1000)/IF(AND('Schritt 2a Wärmeverbr. Kat. 1-4'!D284&lt;&gt;"Bad - Freibad &lt; 1000 m2 Beckenfläche",'Schritt 2a Wärmeverbr. Kat. 1-4'!D284&lt;&gt;"Bad - Freibad 1000-2000 m2 Beckenfläche",'Schritt 2a Wärmeverbr. Kat. 1-4'!D284&lt;&gt;"Bad - Freibad &gt;2000 m2 Beckenfläche"),'Schritt 2a Wärmeverbr. Kat. 1-4'!F284,'Schritt 2a Wärmeverbr. Kat. 1-4'!G284)))</f>
        <v/>
      </c>
      <c r="S279" s="140" t="str">
        <f>IFERROR(IF(OR(R279="",'Schritt 2a Wärmeverbr. Kat. 1-4'!D284=""),"",R279/VLOOKUP('Schritt 2a Wärmeverbr. Kat. 1-4'!D284,Gebäudekat.!$C$6:$J$72,7,FALSE)-1),"k.A")</f>
        <v/>
      </c>
      <c r="T279" s="400" t="s">
        <v>138</v>
      </c>
      <c r="U279" t="str">
        <f>IFERROR(VLOOKUP(C279,Gebäudekat.!$C$6:$G$72,5,FALSE),"")</f>
        <v/>
      </c>
    </row>
    <row r="280" spans="1:21" x14ac:dyDescent="0.25">
      <c r="A280" s="23" t="str">
        <f>IF(B280="","",INDEX('Schritt 2a Wärmeverbr. Kat. 1-4'!$A285:$C$504,MATCH(B280,'Schritt 2a Wärmeverbr. Kat. 1-4'!$C285:$C$504,0),1))</f>
        <v/>
      </c>
      <c r="B280" s="40" t="str">
        <f>IF(AND('Schritt 2a Wärmeverbr. Kat. 1-4'!C285&lt;&gt;"",OR('Schritt 2a Wärmeverbr. Kat. 1-4'!R285=1,'Schritt 2a Wärmeverbr. Kat. 1-4'!R285=2,'Schritt 2a Wärmeverbr. Kat. 1-4'!R285&lt;&gt;4)),'Schritt 2a Wärmeverbr. Kat. 1-4'!C285,"")</f>
        <v/>
      </c>
      <c r="C280" s="24" t="str">
        <f>IF(B280="","",VLOOKUP(B280,'Schritt 2a Wärmeverbr. Kat. 1-4'!$C$10:$D$504,2,FALSE))</f>
        <v/>
      </c>
      <c r="D280" s="13" t="str">
        <f>IF(AND(B280&lt;&gt;"",'Schritt 2a Wärmeverbr. Kat. 1-4'!H285&lt;&gt;""),VLOOKUP('Schritt 4 - Priorisierung'!B280,'Schritt 2a Wärmeverbr. Kat. 1-4'!$C$10:$H$504,6,FALSE),"")</f>
        <v/>
      </c>
      <c r="E280" s="114" t="str">
        <f>IF(AND(B280&lt;&gt;"",'Schritt 2a Wärmeverbr. Kat. 1-4'!N285&lt;&gt;""),VLOOKUP('Schritt 4 - Priorisierung'!B280,'Schritt 2a Wärmeverbr. Kat. 1-4'!$C$10:$N$504,12,FALSE),"")</f>
        <v/>
      </c>
      <c r="F280" s="38" t="str">
        <f>IF(AND(B280&lt;&gt;"",'Schritt 2a Wärmeverbr. Kat. 1-4'!O285&lt;&gt;""),VLOOKUP(B280,'Schritt 2a Wärmeverbr. Kat. 1-4'!C285:O779,13,FALSE),"")</f>
        <v/>
      </c>
      <c r="G280" s="134" t="str">
        <f>IF(AND(B280&lt;&gt;"",'Schritt 2a Wärmeverbr. Kat. 1-4'!P285&lt;&gt;""),VLOOKUP(B280,'Schritt 2a Wärmeverbr. Kat. 1-4'!$C$10:$P$504,14,FALSE),"")</f>
        <v/>
      </c>
      <c r="H280" s="39" t="str">
        <f>IF(AND(B280&lt;&gt;"",'Schritt 2a Wärmeverbr. Kat. 1-4'!Q285&lt;&gt;""),VLOOKUP(B280,'Schritt 2a Wärmeverbr. Kat. 1-4'!$C$10:$Q$504,15,FALSE),"")</f>
        <v/>
      </c>
      <c r="I280" s="142" t="str">
        <f>IF(AND(B280&lt;&gt;"",'Schritt 2b Stromverbr. Kat. 1-4'!M285&lt;&gt;""),VLOOKUP(B280,'Schritt 2b Stromverbr. Kat. 1-4'!$B$10:$M$504,12,FALSE),"")</f>
        <v/>
      </c>
      <c r="J280" s="38" t="str">
        <f>IF(AND(B280&lt;&gt;"",'Schritt 2b Stromverbr. Kat. 1-4'!M285&lt;&gt;""),(1/SUM('Schritt 2b Stromverbr. Kat. 1-4'!$M$10:$M$504))*VLOOKUP(B280,'Schritt 2b Stromverbr. Kat. 1-4'!$B$10:$M$504,12,FALSE),"")</f>
        <v/>
      </c>
      <c r="K280" s="133" t="str">
        <f>IFERROR(IF(B280&lt;&gt;"",VLOOKUP(B280,'Schritt 2b Stromverbr. Kat. 1-4'!$B$10:$N$504,13,FALSE),""),"")</f>
        <v/>
      </c>
      <c r="L280" s="39" t="str">
        <f>IFERROR(IF(B280&lt;&gt;"",VLOOKUP(B280,'Schritt 2b Stromverbr. Kat. 1-4'!$B$10:$O$504,14,FALSE),""),"")</f>
        <v/>
      </c>
      <c r="M280" s="147"/>
      <c r="N280" s="61"/>
      <c r="O280" s="64"/>
      <c r="P280" s="113" t="str">
        <f t="shared" si="8"/>
        <v/>
      </c>
      <c r="Q280" s="151" t="str">
        <f t="shared" si="9"/>
        <v/>
      </c>
      <c r="R280" s="133" t="str">
        <f>IF(P280="","",((P280*1000)/IF(AND('Schritt 2a Wärmeverbr. Kat. 1-4'!D285&lt;&gt;"Bad - Freibad &lt; 1000 m2 Beckenfläche",'Schritt 2a Wärmeverbr. Kat. 1-4'!D285&lt;&gt;"Bad - Freibad 1000-2000 m2 Beckenfläche",'Schritt 2a Wärmeverbr. Kat. 1-4'!D285&lt;&gt;"Bad - Freibad &gt;2000 m2 Beckenfläche"),'Schritt 2a Wärmeverbr. Kat. 1-4'!F285,'Schritt 2a Wärmeverbr. Kat. 1-4'!G285)))</f>
        <v/>
      </c>
      <c r="S280" s="140" t="str">
        <f>IFERROR(IF(OR(R280="",'Schritt 2a Wärmeverbr. Kat. 1-4'!D285=""),"",R280/VLOOKUP('Schritt 2a Wärmeverbr. Kat. 1-4'!D285,Gebäudekat.!$C$6:$J$72,7,FALSE)-1),"k.A")</f>
        <v/>
      </c>
      <c r="T280" s="400" t="s">
        <v>138</v>
      </c>
      <c r="U280" t="str">
        <f>IFERROR(VLOOKUP(C280,Gebäudekat.!$C$6:$G$72,5,FALSE),"")</f>
        <v/>
      </c>
    </row>
    <row r="281" spans="1:21" x14ac:dyDescent="0.25">
      <c r="A281" s="23" t="str">
        <f>IF(B281="","",INDEX('Schritt 2a Wärmeverbr. Kat. 1-4'!$A286:$C$504,MATCH(B281,'Schritt 2a Wärmeverbr. Kat. 1-4'!$C286:$C$504,0),1))</f>
        <v/>
      </c>
      <c r="B281" s="40" t="str">
        <f>IF(AND('Schritt 2a Wärmeverbr. Kat. 1-4'!C286&lt;&gt;"",OR('Schritt 2a Wärmeverbr. Kat. 1-4'!R286=1,'Schritt 2a Wärmeverbr. Kat. 1-4'!R286=2,'Schritt 2a Wärmeverbr. Kat. 1-4'!R286&lt;&gt;4)),'Schritt 2a Wärmeverbr. Kat. 1-4'!C286,"")</f>
        <v/>
      </c>
      <c r="C281" s="24" t="str">
        <f>IF(B281="","",VLOOKUP(B281,'Schritt 2a Wärmeverbr. Kat. 1-4'!$C$10:$D$504,2,FALSE))</f>
        <v/>
      </c>
      <c r="D281" s="13" t="str">
        <f>IF(AND(B281&lt;&gt;"",'Schritt 2a Wärmeverbr. Kat. 1-4'!H286&lt;&gt;""),VLOOKUP('Schritt 4 - Priorisierung'!B281,'Schritt 2a Wärmeverbr. Kat. 1-4'!$C$10:$H$504,6,FALSE),"")</f>
        <v/>
      </c>
      <c r="E281" s="114" t="str">
        <f>IF(AND(B281&lt;&gt;"",'Schritt 2a Wärmeverbr. Kat. 1-4'!N286&lt;&gt;""),VLOOKUP('Schritt 4 - Priorisierung'!B281,'Schritt 2a Wärmeverbr. Kat. 1-4'!$C$10:$N$504,12,FALSE),"")</f>
        <v/>
      </c>
      <c r="F281" s="38" t="str">
        <f>IF(AND(B281&lt;&gt;"",'Schritt 2a Wärmeverbr. Kat. 1-4'!O286&lt;&gt;""),VLOOKUP(B281,'Schritt 2a Wärmeverbr. Kat. 1-4'!C286:O780,13,FALSE),"")</f>
        <v/>
      </c>
      <c r="G281" s="134" t="str">
        <f>IF(AND(B281&lt;&gt;"",'Schritt 2a Wärmeverbr. Kat. 1-4'!P286&lt;&gt;""),VLOOKUP(B281,'Schritt 2a Wärmeverbr. Kat. 1-4'!$C$10:$P$504,14,FALSE),"")</f>
        <v/>
      </c>
      <c r="H281" s="39" t="str">
        <f>IF(AND(B281&lt;&gt;"",'Schritt 2a Wärmeverbr. Kat. 1-4'!Q286&lt;&gt;""),VLOOKUP(B281,'Schritt 2a Wärmeverbr. Kat. 1-4'!$C$10:$Q$504,15,FALSE),"")</f>
        <v/>
      </c>
      <c r="I281" s="142" t="str">
        <f>IF(AND(B281&lt;&gt;"",'Schritt 2b Stromverbr. Kat. 1-4'!M286&lt;&gt;""),VLOOKUP(B281,'Schritt 2b Stromverbr. Kat. 1-4'!$B$10:$M$504,12,FALSE),"")</f>
        <v/>
      </c>
      <c r="J281" s="38" t="str">
        <f>IF(AND(B281&lt;&gt;"",'Schritt 2b Stromverbr. Kat. 1-4'!M286&lt;&gt;""),(1/SUM('Schritt 2b Stromverbr. Kat. 1-4'!$M$10:$M$504))*VLOOKUP(B281,'Schritt 2b Stromverbr. Kat. 1-4'!$B$10:$M$504,12,FALSE),"")</f>
        <v/>
      </c>
      <c r="K281" s="133" t="str">
        <f>IFERROR(IF(B281&lt;&gt;"",VLOOKUP(B281,'Schritt 2b Stromverbr. Kat. 1-4'!$B$10:$N$504,13,FALSE),""),"")</f>
        <v/>
      </c>
      <c r="L281" s="39" t="str">
        <f>IFERROR(IF(B281&lt;&gt;"",VLOOKUP(B281,'Schritt 2b Stromverbr. Kat. 1-4'!$B$10:$O$504,14,FALSE),""),"")</f>
        <v/>
      </c>
      <c r="M281" s="147"/>
      <c r="N281" s="61"/>
      <c r="O281" s="64"/>
      <c r="P281" s="113" t="str">
        <f t="shared" si="8"/>
        <v/>
      </c>
      <c r="Q281" s="151" t="str">
        <f t="shared" si="9"/>
        <v/>
      </c>
      <c r="R281" s="133" t="str">
        <f>IF(P281="","",((P281*1000)/IF(AND('Schritt 2a Wärmeverbr. Kat. 1-4'!D286&lt;&gt;"Bad - Freibad &lt; 1000 m2 Beckenfläche",'Schritt 2a Wärmeverbr. Kat. 1-4'!D286&lt;&gt;"Bad - Freibad 1000-2000 m2 Beckenfläche",'Schritt 2a Wärmeverbr. Kat. 1-4'!D286&lt;&gt;"Bad - Freibad &gt;2000 m2 Beckenfläche"),'Schritt 2a Wärmeverbr. Kat. 1-4'!F286,'Schritt 2a Wärmeverbr. Kat. 1-4'!G286)))</f>
        <v/>
      </c>
      <c r="S281" s="140" t="str">
        <f>IFERROR(IF(OR(R281="",'Schritt 2a Wärmeverbr. Kat. 1-4'!D286=""),"",R281/VLOOKUP('Schritt 2a Wärmeverbr. Kat. 1-4'!D286,Gebäudekat.!$C$6:$J$72,7,FALSE)-1),"k.A")</f>
        <v/>
      </c>
      <c r="T281" s="400" t="s">
        <v>138</v>
      </c>
      <c r="U281" t="str">
        <f>IFERROR(VLOOKUP(C281,Gebäudekat.!$C$6:$G$72,5,FALSE),"")</f>
        <v/>
      </c>
    </row>
    <row r="282" spans="1:21" x14ac:dyDescent="0.25">
      <c r="A282" s="23" t="str">
        <f>IF(B282="","",INDEX('Schritt 2a Wärmeverbr. Kat. 1-4'!$A287:$C$504,MATCH(B282,'Schritt 2a Wärmeverbr. Kat. 1-4'!$C287:$C$504,0),1))</f>
        <v/>
      </c>
      <c r="B282" s="40" t="str">
        <f>IF(AND('Schritt 2a Wärmeverbr. Kat. 1-4'!C287&lt;&gt;"",OR('Schritt 2a Wärmeverbr. Kat. 1-4'!R287=1,'Schritt 2a Wärmeverbr. Kat. 1-4'!R287=2,'Schritt 2a Wärmeverbr. Kat. 1-4'!R287&lt;&gt;4)),'Schritt 2a Wärmeverbr. Kat. 1-4'!C287,"")</f>
        <v/>
      </c>
      <c r="C282" s="24" t="str">
        <f>IF(B282="","",VLOOKUP(B282,'Schritt 2a Wärmeverbr. Kat. 1-4'!$C$10:$D$504,2,FALSE))</f>
        <v/>
      </c>
      <c r="D282" s="13" t="str">
        <f>IF(AND(B282&lt;&gt;"",'Schritt 2a Wärmeverbr. Kat. 1-4'!H287&lt;&gt;""),VLOOKUP('Schritt 4 - Priorisierung'!B282,'Schritt 2a Wärmeverbr. Kat. 1-4'!$C$10:$H$504,6,FALSE),"")</f>
        <v/>
      </c>
      <c r="E282" s="114" t="str">
        <f>IF(AND(B282&lt;&gt;"",'Schritt 2a Wärmeverbr. Kat. 1-4'!N287&lt;&gt;""),VLOOKUP('Schritt 4 - Priorisierung'!B282,'Schritt 2a Wärmeverbr. Kat. 1-4'!$C$10:$N$504,12,FALSE),"")</f>
        <v/>
      </c>
      <c r="F282" s="38" t="str">
        <f>IF(AND(B282&lt;&gt;"",'Schritt 2a Wärmeverbr. Kat. 1-4'!O287&lt;&gt;""),VLOOKUP(B282,'Schritt 2a Wärmeverbr. Kat. 1-4'!C287:O781,13,FALSE),"")</f>
        <v/>
      </c>
      <c r="G282" s="134" t="str">
        <f>IF(AND(B282&lt;&gt;"",'Schritt 2a Wärmeverbr. Kat. 1-4'!P287&lt;&gt;""),VLOOKUP(B282,'Schritt 2a Wärmeverbr. Kat. 1-4'!$C$10:$P$504,14,FALSE),"")</f>
        <v/>
      </c>
      <c r="H282" s="39" t="str">
        <f>IF(AND(B282&lt;&gt;"",'Schritt 2a Wärmeverbr. Kat. 1-4'!Q287&lt;&gt;""),VLOOKUP(B282,'Schritt 2a Wärmeverbr. Kat. 1-4'!$C$10:$Q$504,15,FALSE),"")</f>
        <v/>
      </c>
      <c r="I282" s="142" t="str">
        <f>IF(AND(B282&lt;&gt;"",'Schritt 2b Stromverbr. Kat. 1-4'!M287&lt;&gt;""),VLOOKUP(B282,'Schritt 2b Stromverbr. Kat. 1-4'!$B$10:$M$504,12,FALSE),"")</f>
        <v/>
      </c>
      <c r="J282" s="38" t="str">
        <f>IF(AND(B282&lt;&gt;"",'Schritt 2b Stromverbr. Kat. 1-4'!M287&lt;&gt;""),(1/SUM('Schritt 2b Stromverbr. Kat. 1-4'!$M$10:$M$504))*VLOOKUP(B282,'Schritt 2b Stromverbr. Kat. 1-4'!$B$10:$M$504,12,FALSE),"")</f>
        <v/>
      </c>
      <c r="K282" s="133" t="str">
        <f>IFERROR(IF(B282&lt;&gt;"",VLOOKUP(B282,'Schritt 2b Stromverbr. Kat. 1-4'!$B$10:$N$504,13,FALSE),""),"")</f>
        <v/>
      </c>
      <c r="L282" s="39" t="str">
        <f>IFERROR(IF(B282&lt;&gt;"",VLOOKUP(B282,'Schritt 2b Stromverbr. Kat. 1-4'!$B$10:$O$504,14,FALSE),""),"")</f>
        <v/>
      </c>
      <c r="M282" s="147"/>
      <c r="N282" s="61"/>
      <c r="O282" s="64"/>
      <c r="P282" s="113" t="str">
        <f t="shared" si="8"/>
        <v/>
      </c>
      <c r="Q282" s="151" t="str">
        <f t="shared" si="9"/>
        <v/>
      </c>
      <c r="R282" s="133" t="str">
        <f>IF(P282="","",((P282*1000)/IF(AND('Schritt 2a Wärmeverbr. Kat. 1-4'!D287&lt;&gt;"Bad - Freibad &lt; 1000 m2 Beckenfläche",'Schritt 2a Wärmeverbr. Kat. 1-4'!D287&lt;&gt;"Bad - Freibad 1000-2000 m2 Beckenfläche",'Schritt 2a Wärmeverbr. Kat. 1-4'!D287&lt;&gt;"Bad - Freibad &gt;2000 m2 Beckenfläche"),'Schritt 2a Wärmeverbr. Kat. 1-4'!F287,'Schritt 2a Wärmeverbr. Kat. 1-4'!G287)))</f>
        <v/>
      </c>
      <c r="S282" s="140" t="str">
        <f>IFERROR(IF(OR(R282="",'Schritt 2a Wärmeverbr. Kat. 1-4'!D287=""),"",R282/VLOOKUP('Schritt 2a Wärmeverbr. Kat. 1-4'!D287,Gebäudekat.!$C$6:$J$72,7,FALSE)-1),"k.A")</f>
        <v/>
      </c>
      <c r="T282" s="400" t="s">
        <v>138</v>
      </c>
      <c r="U282" t="str">
        <f>IFERROR(VLOOKUP(C282,Gebäudekat.!$C$6:$G$72,5,FALSE),"")</f>
        <v/>
      </c>
    </row>
    <row r="283" spans="1:21" x14ac:dyDescent="0.25">
      <c r="A283" s="23" t="str">
        <f>IF(B283="","",INDEX('Schritt 2a Wärmeverbr. Kat. 1-4'!$A288:$C$504,MATCH(B283,'Schritt 2a Wärmeverbr. Kat. 1-4'!$C288:$C$504,0),1))</f>
        <v/>
      </c>
      <c r="B283" s="40" t="str">
        <f>IF(AND('Schritt 2a Wärmeverbr. Kat. 1-4'!C288&lt;&gt;"",OR('Schritt 2a Wärmeverbr. Kat. 1-4'!R288=1,'Schritt 2a Wärmeverbr. Kat. 1-4'!R288=2,'Schritt 2a Wärmeverbr. Kat. 1-4'!R288&lt;&gt;4)),'Schritt 2a Wärmeverbr. Kat. 1-4'!C288,"")</f>
        <v/>
      </c>
      <c r="C283" s="24" t="str">
        <f>IF(B283="","",VLOOKUP(B283,'Schritt 2a Wärmeverbr. Kat. 1-4'!$C$10:$D$504,2,FALSE))</f>
        <v/>
      </c>
      <c r="D283" s="13" t="str">
        <f>IF(AND(B283&lt;&gt;"",'Schritt 2a Wärmeverbr. Kat. 1-4'!H288&lt;&gt;""),VLOOKUP('Schritt 4 - Priorisierung'!B283,'Schritt 2a Wärmeverbr. Kat. 1-4'!$C$10:$H$504,6,FALSE),"")</f>
        <v/>
      </c>
      <c r="E283" s="114" t="str">
        <f>IF(AND(B283&lt;&gt;"",'Schritt 2a Wärmeverbr. Kat. 1-4'!N288&lt;&gt;""),VLOOKUP('Schritt 4 - Priorisierung'!B283,'Schritt 2a Wärmeverbr. Kat. 1-4'!$C$10:$N$504,12,FALSE),"")</f>
        <v/>
      </c>
      <c r="F283" s="38" t="str">
        <f>IF(AND(B283&lt;&gt;"",'Schritt 2a Wärmeverbr. Kat. 1-4'!O288&lt;&gt;""),VLOOKUP(B283,'Schritt 2a Wärmeverbr. Kat. 1-4'!C288:O782,13,FALSE),"")</f>
        <v/>
      </c>
      <c r="G283" s="134" t="str">
        <f>IF(AND(B283&lt;&gt;"",'Schritt 2a Wärmeverbr. Kat. 1-4'!P288&lt;&gt;""),VLOOKUP(B283,'Schritt 2a Wärmeverbr. Kat. 1-4'!$C$10:$P$504,14,FALSE),"")</f>
        <v/>
      </c>
      <c r="H283" s="39" t="str">
        <f>IF(AND(B283&lt;&gt;"",'Schritt 2a Wärmeverbr. Kat. 1-4'!Q288&lt;&gt;""),VLOOKUP(B283,'Schritt 2a Wärmeverbr. Kat. 1-4'!$C$10:$Q$504,15,FALSE),"")</f>
        <v/>
      </c>
      <c r="I283" s="142" t="str">
        <f>IF(AND(B283&lt;&gt;"",'Schritt 2b Stromverbr. Kat. 1-4'!M288&lt;&gt;""),VLOOKUP(B283,'Schritt 2b Stromverbr. Kat. 1-4'!$B$10:$M$504,12,FALSE),"")</f>
        <v/>
      </c>
      <c r="J283" s="38" t="str">
        <f>IF(AND(B283&lt;&gt;"",'Schritt 2b Stromverbr. Kat. 1-4'!M288&lt;&gt;""),(1/SUM('Schritt 2b Stromverbr. Kat. 1-4'!$M$10:$M$504))*VLOOKUP(B283,'Schritt 2b Stromverbr. Kat. 1-4'!$B$10:$M$504,12,FALSE),"")</f>
        <v/>
      </c>
      <c r="K283" s="133" t="str">
        <f>IFERROR(IF(B283&lt;&gt;"",VLOOKUP(B283,'Schritt 2b Stromverbr. Kat. 1-4'!$B$10:$N$504,13,FALSE),""),"")</f>
        <v/>
      </c>
      <c r="L283" s="39" t="str">
        <f>IFERROR(IF(B283&lt;&gt;"",VLOOKUP(B283,'Schritt 2b Stromverbr. Kat. 1-4'!$B$10:$O$504,14,FALSE),""),"")</f>
        <v/>
      </c>
      <c r="M283" s="147"/>
      <c r="N283" s="61"/>
      <c r="O283" s="64"/>
      <c r="P283" s="113" t="str">
        <f t="shared" si="8"/>
        <v/>
      </c>
      <c r="Q283" s="151" t="str">
        <f t="shared" si="9"/>
        <v/>
      </c>
      <c r="R283" s="133" t="str">
        <f>IF(P283="","",((P283*1000)/IF(AND('Schritt 2a Wärmeverbr. Kat. 1-4'!D288&lt;&gt;"Bad - Freibad &lt; 1000 m2 Beckenfläche",'Schritt 2a Wärmeverbr. Kat. 1-4'!D288&lt;&gt;"Bad - Freibad 1000-2000 m2 Beckenfläche",'Schritt 2a Wärmeverbr. Kat. 1-4'!D288&lt;&gt;"Bad - Freibad &gt;2000 m2 Beckenfläche"),'Schritt 2a Wärmeverbr. Kat. 1-4'!F288,'Schritt 2a Wärmeverbr. Kat. 1-4'!G288)))</f>
        <v/>
      </c>
      <c r="S283" s="140" t="str">
        <f>IFERROR(IF(OR(R283="",'Schritt 2a Wärmeverbr. Kat. 1-4'!D288=""),"",R283/VLOOKUP('Schritt 2a Wärmeverbr. Kat. 1-4'!D288,Gebäudekat.!$C$6:$J$72,7,FALSE)-1),"k.A")</f>
        <v/>
      </c>
      <c r="T283" s="400" t="s">
        <v>138</v>
      </c>
      <c r="U283" t="str">
        <f>IFERROR(VLOOKUP(C283,Gebäudekat.!$C$6:$G$72,5,FALSE),"")</f>
        <v/>
      </c>
    </row>
    <row r="284" spans="1:21" x14ac:dyDescent="0.25">
      <c r="A284" s="23" t="str">
        <f>IF(B284="","",INDEX('Schritt 2a Wärmeverbr. Kat. 1-4'!$A289:$C$504,MATCH(B284,'Schritt 2a Wärmeverbr. Kat. 1-4'!$C289:$C$504,0),1))</f>
        <v/>
      </c>
      <c r="B284" s="40" t="str">
        <f>IF(AND('Schritt 2a Wärmeverbr. Kat. 1-4'!C289&lt;&gt;"",OR('Schritt 2a Wärmeverbr. Kat. 1-4'!R289=1,'Schritt 2a Wärmeverbr. Kat. 1-4'!R289=2,'Schritt 2a Wärmeverbr. Kat. 1-4'!R289&lt;&gt;4)),'Schritt 2a Wärmeverbr. Kat. 1-4'!C289,"")</f>
        <v/>
      </c>
      <c r="C284" s="24" t="str">
        <f>IF(B284="","",VLOOKUP(B284,'Schritt 2a Wärmeverbr. Kat. 1-4'!$C$10:$D$504,2,FALSE))</f>
        <v/>
      </c>
      <c r="D284" s="13" t="str">
        <f>IF(AND(B284&lt;&gt;"",'Schritt 2a Wärmeverbr. Kat. 1-4'!H289&lt;&gt;""),VLOOKUP('Schritt 4 - Priorisierung'!B284,'Schritt 2a Wärmeverbr. Kat. 1-4'!$C$10:$H$504,6,FALSE),"")</f>
        <v/>
      </c>
      <c r="E284" s="114" t="str">
        <f>IF(AND(B284&lt;&gt;"",'Schritt 2a Wärmeverbr. Kat. 1-4'!N289&lt;&gt;""),VLOOKUP('Schritt 4 - Priorisierung'!B284,'Schritt 2a Wärmeverbr. Kat. 1-4'!$C$10:$N$504,12,FALSE),"")</f>
        <v/>
      </c>
      <c r="F284" s="38" t="str">
        <f>IF(AND(B284&lt;&gt;"",'Schritt 2a Wärmeverbr. Kat. 1-4'!O289&lt;&gt;""),VLOOKUP(B284,'Schritt 2a Wärmeverbr. Kat. 1-4'!C289:O783,13,FALSE),"")</f>
        <v/>
      </c>
      <c r="G284" s="134" t="str">
        <f>IF(AND(B284&lt;&gt;"",'Schritt 2a Wärmeverbr. Kat. 1-4'!P289&lt;&gt;""),VLOOKUP(B284,'Schritt 2a Wärmeverbr. Kat. 1-4'!$C$10:$P$504,14,FALSE),"")</f>
        <v/>
      </c>
      <c r="H284" s="39" t="str">
        <f>IF(AND(B284&lt;&gt;"",'Schritt 2a Wärmeverbr. Kat. 1-4'!Q289&lt;&gt;""),VLOOKUP(B284,'Schritt 2a Wärmeverbr. Kat. 1-4'!$C$10:$Q$504,15,FALSE),"")</f>
        <v/>
      </c>
      <c r="I284" s="142" t="str">
        <f>IF(AND(B284&lt;&gt;"",'Schritt 2b Stromverbr. Kat. 1-4'!M289&lt;&gt;""),VLOOKUP(B284,'Schritt 2b Stromverbr. Kat. 1-4'!$B$10:$M$504,12,FALSE),"")</f>
        <v/>
      </c>
      <c r="J284" s="38" t="str">
        <f>IF(AND(B284&lt;&gt;"",'Schritt 2b Stromverbr. Kat. 1-4'!M289&lt;&gt;""),(1/SUM('Schritt 2b Stromverbr. Kat. 1-4'!$M$10:$M$504))*VLOOKUP(B284,'Schritt 2b Stromverbr. Kat. 1-4'!$B$10:$M$504,12,FALSE),"")</f>
        <v/>
      </c>
      <c r="K284" s="133" t="str">
        <f>IFERROR(IF(B284&lt;&gt;"",VLOOKUP(B284,'Schritt 2b Stromverbr. Kat. 1-4'!$B$10:$N$504,13,FALSE),""),"")</f>
        <v/>
      </c>
      <c r="L284" s="39" t="str">
        <f>IFERROR(IF(B284&lt;&gt;"",VLOOKUP(B284,'Schritt 2b Stromverbr. Kat. 1-4'!$B$10:$O$504,14,FALSE),""),"")</f>
        <v/>
      </c>
      <c r="M284" s="147"/>
      <c r="N284" s="61"/>
      <c r="O284" s="64"/>
      <c r="P284" s="113" t="str">
        <f t="shared" si="8"/>
        <v/>
      </c>
      <c r="Q284" s="151" t="str">
        <f t="shared" si="9"/>
        <v/>
      </c>
      <c r="R284" s="133" t="str">
        <f>IF(P284="","",((P284*1000)/IF(AND('Schritt 2a Wärmeverbr. Kat. 1-4'!D289&lt;&gt;"Bad - Freibad &lt; 1000 m2 Beckenfläche",'Schritt 2a Wärmeverbr. Kat. 1-4'!D289&lt;&gt;"Bad - Freibad 1000-2000 m2 Beckenfläche",'Schritt 2a Wärmeverbr. Kat. 1-4'!D289&lt;&gt;"Bad - Freibad &gt;2000 m2 Beckenfläche"),'Schritt 2a Wärmeverbr. Kat. 1-4'!F289,'Schritt 2a Wärmeverbr. Kat. 1-4'!G289)))</f>
        <v/>
      </c>
      <c r="S284" s="140" t="str">
        <f>IFERROR(IF(OR(R284="",'Schritt 2a Wärmeverbr. Kat. 1-4'!D289=""),"",R284/VLOOKUP('Schritt 2a Wärmeverbr. Kat. 1-4'!D289,Gebäudekat.!$C$6:$J$72,7,FALSE)-1),"k.A")</f>
        <v/>
      </c>
      <c r="T284" s="400" t="s">
        <v>138</v>
      </c>
      <c r="U284" t="str">
        <f>IFERROR(VLOOKUP(C284,Gebäudekat.!$C$6:$G$72,5,FALSE),"")</f>
        <v/>
      </c>
    </row>
    <row r="285" spans="1:21" x14ac:dyDescent="0.25">
      <c r="A285" s="23" t="str">
        <f>IF(B285="","",INDEX('Schritt 2a Wärmeverbr. Kat. 1-4'!$A290:$C$504,MATCH(B285,'Schritt 2a Wärmeverbr. Kat. 1-4'!$C290:$C$504,0),1))</f>
        <v/>
      </c>
      <c r="B285" s="40" t="str">
        <f>IF(AND('Schritt 2a Wärmeverbr. Kat. 1-4'!C290&lt;&gt;"",OR('Schritt 2a Wärmeverbr. Kat. 1-4'!R290=1,'Schritt 2a Wärmeverbr. Kat. 1-4'!R290=2,'Schritt 2a Wärmeverbr. Kat. 1-4'!R290&lt;&gt;4)),'Schritt 2a Wärmeverbr. Kat. 1-4'!C290,"")</f>
        <v/>
      </c>
      <c r="C285" s="24" t="str">
        <f>IF(B285="","",VLOOKUP(B285,'Schritt 2a Wärmeverbr. Kat. 1-4'!$C$10:$D$504,2,FALSE))</f>
        <v/>
      </c>
      <c r="D285" s="13" t="str">
        <f>IF(AND(B285&lt;&gt;"",'Schritt 2a Wärmeverbr. Kat. 1-4'!H290&lt;&gt;""),VLOOKUP('Schritt 4 - Priorisierung'!B285,'Schritt 2a Wärmeverbr. Kat. 1-4'!$C$10:$H$504,6,FALSE),"")</f>
        <v/>
      </c>
      <c r="E285" s="114" t="str">
        <f>IF(AND(B285&lt;&gt;"",'Schritt 2a Wärmeverbr. Kat. 1-4'!N290&lt;&gt;""),VLOOKUP('Schritt 4 - Priorisierung'!B285,'Schritt 2a Wärmeverbr. Kat. 1-4'!$C$10:$N$504,12,FALSE),"")</f>
        <v/>
      </c>
      <c r="F285" s="38" t="str">
        <f>IF(AND(B285&lt;&gt;"",'Schritt 2a Wärmeverbr. Kat. 1-4'!O290&lt;&gt;""),VLOOKUP(B285,'Schritt 2a Wärmeverbr. Kat. 1-4'!C290:O784,13,FALSE),"")</f>
        <v/>
      </c>
      <c r="G285" s="134" t="str">
        <f>IF(AND(B285&lt;&gt;"",'Schritt 2a Wärmeverbr. Kat. 1-4'!P290&lt;&gt;""),VLOOKUP(B285,'Schritt 2a Wärmeverbr. Kat. 1-4'!$C$10:$P$504,14,FALSE),"")</f>
        <v/>
      </c>
      <c r="H285" s="39" t="str">
        <f>IF(AND(B285&lt;&gt;"",'Schritt 2a Wärmeverbr. Kat. 1-4'!Q290&lt;&gt;""),VLOOKUP(B285,'Schritt 2a Wärmeverbr. Kat. 1-4'!$C$10:$Q$504,15,FALSE),"")</f>
        <v/>
      </c>
      <c r="I285" s="142" t="str">
        <f>IF(AND(B285&lt;&gt;"",'Schritt 2b Stromverbr. Kat. 1-4'!M290&lt;&gt;""),VLOOKUP(B285,'Schritt 2b Stromverbr. Kat. 1-4'!$B$10:$M$504,12,FALSE),"")</f>
        <v/>
      </c>
      <c r="J285" s="38" t="str">
        <f>IF(AND(B285&lt;&gt;"",'Schritt 2b Stromverbr. Kat. 1-4'!M290&lt;&gt;""),(1/SUM('Schritt 2b Stromverbr. Kat. 1-4'!$M$10:$M$504))*VLOOKUP(B285,'Schritt 2b Stromverbr. Kat. 1-4'!$B$10:$M$504,12,FALSE),"")</f>
        <v/>
      </c>
      <c r="K285" s="133" t="str">
        <f>IFERROR(IF(B285&lt;&gt;"",VLOOKUP(B285,'Schritt 2b Stromverbr. Kat. 1-4'!$B$10:$N$504,13,FALSE),""),"")</f>
        <v/>
      </c>
      <c r="L285" s="39" t="str">
        <f>IFERROR(IF(B285&lt;&gt;"",VLOOKUP(B285,'Schritt 2b Stromverbr. Kat. 1-4'!$B$10:$O$504,14,FALSE),""),"")</f>
        <v/>
      </c>
      <c r="M285" s="147"/>
      <c r="N285" s="61"/>
      <c r="O285" s="64"/>
      <c r="P285" s="113" t="str">
        <f t="shared" si="8"/>
        <v/>
      </c>
      <c r="Q285" s="151" t="str">
        <f t="shared" si="9"/>
        <v/>
      </c>
      <c r="R285" s="133" t="str">
        <f>IF(P285="","",((P285*1000)/IF(AND('Schritt 2a Wärmeverbr. Kat. 1-4'!D290&lt;&gt;"Bad - Freibad &lt; 1000 m2 Beckenfläche",'Schritt 2a Wärmeverbr. Kat. 1-4'!D290&lt;&gt;"Bad - Freibad 1000-2000 m2 Beckenfläche",'Schritt 2a Wärmeverbr. Kat. 1-4'!D290&lt;&gt;"Bad - Freibad &gt;2000 m2 Beckenfläche"),'Schritt 2a Wärmeverbr. Kat. 1-4'!F290,'Schritt 2a Wärmeverbr. Kat. 1-4'!G290)))</f>
        <v/>
      </c>
      <c r="S285" s="140" t="str">
        <f>IFERROR(IF(OR(R285="",'Schritt 2a Wärmeverbr. Kat. 1-4'!D290=""),"",R285/VLOOKUP('Schritt 2a Wärmeverbr. Kat. 1-4'!D290,Gebäudekat.!$C$6:$J$72,7,FALSE)-1),"k.A")</f>
        <v/>
      </c>
      <c r="T285" s="400" t="s">
        <v>138</v>
      </c>
      <c r="U285" t="str">
        <f>IFERROR(VLOOKUP(C285,Gebäudekat.!$C$6:$G$72,5,FALSE),"")</f>
        <v/>
      </c>
    </row>
    <row r="286" spans="1:21" x14ac:dyDescent="0.25">
      <c r="A286" s="23" t="str">
        <f>IF(B286="","",INDEX('Schritt 2a Wärmeverbr. Kat. 1-4'!$A291:$C$504,MATCH(B286,'Schritt 2a Wärmeverbr. Kat. 1-4'!$C291:$C$504,0),1))</f>
        <v/>
      </c>
      <c r="B286" s="40" t="str">
        <f>IF(AND('Schritt 2a Wärmeverbr. Kat. 1-4'!C291&lt;&gt;"",OR('Schritt 2a Wärmeverbr. Kat. 1-4'!R291=1,'Schritt 2a Wärmeverbr. Kat. 1-4'!R291=2,'Schritt 2a Wärmeverbr. Kat. 1-4'!R291&lt;&gt;4)),'Schritt 2a Wärmeverbr. Kat. 1-4'!C291,"")</f>
        <v/>
      </c>
      <c r="C286" s="24" t="str">
        <f>IF(B286="","",VLOOKUP(B286,'Schritt 2a Wärmeverbr. Kat. 1-4'!$C$10:$D$504,2,FALSE))</f>
        <v/>
      </c>
      <c r="D286" s="13" t="str">
        <f>IF(AND(B286&lt;&gt;"",'Schritt 2a Wärmeverbr. Kat. 1-4'!H291&lt;&gt;""),VLOOKUP('Schritt 4 - Priorisierung'!B286,'Schritt 2a Wärmeverbr. Kat. 1-4'!$C$10:$H$504,6,FALSE),"")</f>
        <v/>
      </c>
      <c r="E286" s="114" t="str">
        <f>IF(AND(B286&lt;&gt;"",'Schritt 2a Wärmeverbr. Kat. 1-4'!N291&lt;&gt;""),VLOOKUP('Schritt 4 - Priorisierung'!B286,'Schritt 2a Wärmeverbr. Kat. 1-4'!$C$10:$N$504,12,FALSE),"")</f>
        <v/>
      </c>
      <c r="F286" s="38" t="str">
        <f>IF(AND(B286&lt;&gt;"",'Schritt 2a Wärmeverbr. Kat. 1-4'!O291&lt;&gt;""),VLOOKUP(B286,'Schritt 2a Wärmeverbr. Kat. 1-4'!C291:O785,13,FALSE),"")</f>
        <v/>
      </c>
      <c r="G286" s="134" t="str">
        <f>IF(AND(B286&lt;&gt;"",'Schritt 2a Wärmeverbr. Kat. 1-4'!P291&lt;&gt;""),VLOOKUP(B286,'Schritt 2a Wärmeverbr. Kat. 1-4'!$C$10:$P$504,14,FALSE),"")</f>
        <v/>
      </c>
      <c r="H286" s="39" t="str">
        <f>IF(AND(B286&lt;&gt;"",'Schritt 2a Wärmeverbr. Kat. 1-4'!Q291&lt;&gt;""),VLOOKUP(B286,'Schritt 2a Wärmeverbr. Kat. 1-4'!$C$10:$Q$504,15,FALSE),"")</f>
        <v/>
      </c>
      <c r="I286" s="142" t="str">
        <f>IF(AND(B286&lt;&gt;"",'Schritt 2b Stromverbr. Kat. 1-4'!M291&lt;&gt;""),VLOOKUP(B286,'Schritt 2b Stromverbr. Kat. 1-4'!$B$10:$M$504,12,FALSE),"")</f>
        <v/>
      </c>
      <c r="J286" s="38" t="str">
        <f>IF(AND(B286&lt;&gt;"",'Schritt 2b Stromverbr. Kat. 1-4'!M291&lt;&gt;""),(1/SUM('Schritt 2b Stromverbr. Kat. 1-4'!$M$10:$M$504))*VLOOKUP(B286,'Schritt 2b Stromverbr. Kat. 1-4'!$B$10:$M$504,12,FALSE),"")</f>
        <v/>
      </c>
      <c r="K286" s="133" t="str">
        <f>IFERROR(IF(B286&lt;&gt;"",VLOOKUP(B286,'Schritt 2b Stromverbr. Kat. 1-4'!$B$10:$N$504,13,FALSE),""),"")</f>
        <v/>
      </c>
      <c r="L286" s="39" t="str">
        <f>IFERROR(IF(B286&lt;&gt;"",VLOOKUP(B286,'Schritt 2b Stromverbr. Kat. 1-4'!$B$10:$O$504,14,FALSE),""),"")</f>
        <v/>
      </c>
      <c r="M286" s="147"/>
      <c r="N286" s="61"/>
      <c r="O286" s="64"/>
      <c r="P286" s="113" t="str">
        <f t="shared" si="8"/>
        <v/>
      </c>
      <c r="Q286" s="151" t="str">
        <f t="shared" si="9"/>
        <v/>
      </c>
      <c r="R286" s="133" t="str">
        <f>IF(P286="","",((P286*1000)/IF(AND('Schritt 2a Wärmeverbr. Kat. 1-4'!D291&lt;&gt;"Bad - Freibad &lt; 1000 m2 Beckenfläche",'Schritt 2a Wärmeverbr. Kat. 1-4'!D291&lt;&gt;"Bad - Freibad 1000-2000 m2 Beckenfläche",'Schritt 2a Wärmeverbr. Kat. 1-4'!D291&lt;&gt;"Bad - Freibad &gt;2000 m2 Beckenfläche"),'Schritt 2a Wärmeverbr. Kat. 1-4'!F291,'Schritt 2a Wärmeverbr. Kat. 1-4'!G291)))</f>
        <v/>
      </c>
      <c r="S286" s="140" t="str">
        <f>IFERROR(IF(OR(R286="",'Schritt 2a Wärmeverbr. Kat. 1-4'!D291=""),"",R286/VLOOKUP('Schritt 2a Wärmeverbr. Kat. 1-4'!D291,Gebäudekat.!$C$6:$J$72,7,FALSE)-1),"k.A")</f>
        <v/>
      </c>
      <c r="T286" s="400" t="s">
        <v>138</v>
      </c>
      <c r="U286" t="str">
        <f>IFERROR(VLOOKUP(C286,Gebäudekat.!$C$6:$G$72,5,FALSE),"")</f>
        <v/>
      </c>
    </row>
    <row r="287" spans="1:21" x14ac:dyDescent="0.25">
      <c r="A287" s="23" t="str">
        <f>IF(B287="","",INDEX('Schritt 2a Wärmeverbr. Kat. 1-4'!$A292:$C$504,MATCH(B287,'Schritt 2a Wärmeverbr. Kat. 1-4'!$C292:$C$504,0),1))</f>
        <v/>
      </c>
      <c r="B287" s="40" t="str">
        <f>IF(AND('Schritt 2a Wärmeverbr. Kat. 1-4'!C292&lt;&gt;"",OR('Schritt 2a Wärmeverbr. Kat. 1-4'!R292=1,'Schritt 2a Wärmeverbr. Kat. 1-4'!R292=2,'Schritt 2a Wärmeverbr. Kat. 1-4'!R292&lt;&gt;4)),'Schritt 2a Wärmeverbr. Kat. 1-4'!C292,"")</f>
        <v/>
      </c>
      <c r="C287" s="24" t="str">
        <f>IF(B287="","",VLOOKUP(B287,'Schritt 2a Wärmeverbr. Kat. 1-4'!$C$10:$D$504,2,FALSE))</f>
        <v/>
      </c>
      <c r="D287" s="13" t="str">
        <f>IF(AND(B287&lt;&gt;"",'Schritt 2a Wärmeverbr. Kat. 1-4'!H292&lt;&gt;""),VLOOKUP('Schritt 4 - Priorisierung'!B287,'Schritt 2a Wärmeverbr. Kat. 1-4'!$C$10:$H$504,6,FALSE),"")</f>
        <v/>
      </c>
      <c r="E287" s="114" t="str">
        <f>IF(AND(B287&lt;&gt;"",'Schritt 2a Wärmeverbr. Kat. 1-4'!N292&lt;&gt;""),VLOOKUP('Schritt 4 - Priorisierung'!B287,'Schritt 2a Wärmeverbr. Kat. 1-4'!$C$10:$N$504,12,FALSE),"")</f>
        <v/>
      </c>
      <c r="F287" s="38" t="str">
        <f>IF(AND(B287&lt;&gt;"",'Schritt 2a Wärmeverbr. Kat. 1-4'!O292&lt;&gt;""),VLOOKUP(B287,'Schritt 2a Wärmeverbr. Kat. 1-4'!C292:O786,13,FALSE),"")</f>
        <v/>
      </c>
      <c r="G287" s="134" t="str">
        <f>IF(AND(B287&lt;&gt;"",'Schritt 2a Wärmeverbr. Kat. 1-4'!P292&lt;&gt;""),VLOOKUP(B287,'Schritt 2a Wärmeverbr. Kat. 1-4'!$C$10:$P$504,14,FALSE),"")</f>
        <v/>
      </c>
      <c r="H287" s="39" t="str">
        <f>IF(AND(B287&lt;&gt;"",'Schritt 2a Wärmeverbr. Kat. 1-4'!Q292&lt;&gt;""),VLOOKUP(B287,'Schritt 2a Wärmeverbr. Kat. 1-4'!$C$10:$Q$504,15,FALSE),"")</f>
        <v/>
      </c>
      <c r="I287" s="142" t="str">
        <f>IF(AND(B287&lt;&gt;"",'Schritt 2b Stromverbr. Kat. 1-4'!M292&lt;&gt;""),VLOOKUP(B287,'Schritt 2b Stromverbr. Kat. 1-4'!$B$10:$M$504,12,FALSE),"")</f>
        <v/>
      </c>
      <c r="J287" s="38" t="str">
        <f>IF(AND(B287&lt;&gt;"",'Schritt 2b Stromverbr. Kat. 1-4'!M292&lt;&gt;""),(1/SUM('Schritt 2b Stromverbr. Kat. 1-4'!$M$10:$M$504))*VLOOKUP(B287,'Schritt 2b Stromverbr. Kat. 1-4'!$B$10:$M$504,12,FALSE),"")</f>
        <v/>
      </c>
      <c r="K287" s="133" t="str">
        <f>IFERROR(IF(B287&lt;&gt;"",VLOOKUP(B287,'Schritt 2b Stromverbr. Kat. 1-4'!$B$10:$N$504,13,FALSE),""),"")</f>
        <v/>
      </c>
      <c r="L287" s="39" t="str">
        <f>IFERROR(IF(B287&lt;&gt;"",VLOOKUP(B287,'Schritt 2b Stromverbr. Kat. 1-4'!$B$10:$O$504,14,FALSE),""),"")</f>
        <v/>
      </c>
      <c r="M287" s="147"/>
      <c r="N287" s="61"/>
      <c r="O287" s="64"/>
      <c r="P287" s="113" t="str">
        <f t="shared" si="8"/>
        <v/>
      </c>
      <c r="Q287" s="151" t="str">
        <f t="shared" si="9"/>
        <v/>
      </c>
      <c r="R287" s="133" t="str">
        <f>IF(P287="","",((P287*1000)/IF(AND('Schritt 2a Wärmeverbr. Kat. 1-4'!D292&lt;&gt;"Bad - Freibad &lt; 1000 m2 Beckenfläche",'Schritt 2a Wärmeverbr. Kat. 1-4'!D292&lt;&gt;"Bad - Freibad 1000-2000 m2 Beckenfläche",'Schritt 2a Wärmeverbr. Kat. 1-4'!D292&lt;&gt;"Bad - Freibad &gt;2000 m2 Beckenfläche"),'Schritt 2a Wärmeverbr. Kat. 1-4'!F292,'Schritt 2a Wärmeverbr. Kat. 1-4'!G292)))</f>
        <v/>
      </c>
      <c r="S287" s="140" t="str">
        <f>IFERROR(IF(OR(R287="",'Schritt 2a Wärmeverbr. Kat. 1-4'!D292=""),"",R287/VLOOKUP('Schritt 2a Wärmeverbr. Kat. 1-4'!D292,Gebäudekat.!$C$6:$J$72,7,FALSE)-1),"k.A")</f>
        <v/>
      </c>
      <c r="T287" s="400" t="s">
        <v>138</v>
      </c>
      <c r="U287" t="str">
        <f>IFERROR(VLOOKUP(C287,Gebäudekat.!$C$6:$G$72,5,FALSE),"")</f>
        <v/>
      </c>
    </row>
    <row r="288" spans="1:21" x14ac:dyDescent="0.25">
      <c r="A288" s="23" t="str">
        <f>IF(B288="","",INDEX('Schritt 2a Wärmeverbr. Kat. 1-4'!$A293:$C$504,MATCH(B288,'Schritt 2a Wärmeverbr. Kat. 1-4'!$C293:$C$504,0),1))</f>
        <v/>
      </c>
      <c r="B288" s="40" t="str">
        <f>IF(AND('Schritt 2a Wärmeverbr. Kat. 1-4'!C293&lt;&gt;"",OR('Schritt 2a Wärmeverbr. Kat. 1-4'!R293=1,'Schritt 2a Wärmeverbr. Kat. 1-4'!R293=2,'Schritt 2a Wärmeverbr. Kat. 1-4'!R293&lt;&gt;4)),'Schritt 2a Wärmeverbr. Kat. 1-4'!C293,"")</f>
        <v/>
      </c>
      <c r="C288" s="24" t="str">
        <f>IF(B288="","",VLOOKUP(B288,'Schritt 2a Wärmeverbr. Kat. 1-4'!$C$10:$D$504,2,FALSE))</f>
        <v/>
      </c>
      <c r="D288" s="13" t="str">
        <f>IF(AND(B288&lt;&gt;"",'Schritt 2a Wärmeverbr. Kat. 1-4'!H293&lt;&gt;""),VLOOKUP('Schritt 4 - Priorisierung'!B288,'Schritt 2a Wärmeverbr. Kat. 1-4'!$C$10:$H$504,6,FALSE),"")</f>
        <v/>
      </c>
      <c r="E288" s="114" t="str">
        <f>IF(AND(B288&lt;&gt;"",'Schritt 2a Wärmeverbr. Kat. 1-4'!N293&lt;&gt;""),VLOOKUP('Schritt 4 - Priorisierung'!B288,'Schritt 2a Wärmeverbr. Kat. 1-4'!$C$10:$N$504,12,FALSE),"")</f>
        <v/>
      </c>
      <c r="F288" s="38" t="str">
        <f>IF(AND(B288&lt;&gt;"",'Schritt 2a Wärmeverbr. Kat. 1-4'!O293&lt;&gt;""),VLOOKUP(B288,'Schritt 2a Wärmeverbr. Kat. 1-4'!C293:O787,13,FALSE),"")</f>
        <v/>
      </c>
      <c r="G288" s="134" t="str">
        <f>IF(AND(B288&lt;&gt;"",'Schritt 2a Wärmeverbr. Kat. 1-4'!P293&lt;&gt;""),VLOOKUP(B288,'Schritt 2a Wärmeverbr. Kat. 1-4'!$C$10:$P$504,14,FALSE),"")</f>
        <v/>
      </c>
      <c r="H288" s="39" t="str">
        <f>IF(AND(B288&lt;&gt;"",'Schritt 2a Wärmeverbr. Kat. 1-4'!Q293&lt;&gt;""),VLOOKUP(B288,'Schritt 2a Wärmeverbr. Kat. 1-4'!$C$10:$Q$504,15,FALSE),"")</f>
        <v/>
      </c>
      <c r="I288" s="142" t="str">
        <f>IF(AND(B288&lt;&gt;"",'Schritt 2b Stromverbr. Kat. 1-4'!M293&lt;&gt;""),VLOOKUP(B288,'Schritt 2b Stromverbr. Kat. 1-4'!$B$10:$M$504,12,FALSE),"")</f>
        <v/>
      </c>
      <c r="J288" s="38" t="str">
        <f>IF(AND(B288&lt;&gt;"",'Schritt 2b Stromverbr. Kat. 1-4'!M293&lt;&gt;""),(1/SUM('Schritt 2b Stromverbr. Kat. 1-4'!$M$10:$M$504))*VLOOKUP(B288,'Schritt 2b Stromverbr. Kat. 1-4'!$B$10:$M$504,12,FALSE),"")</f>
        <v/>
      </c>
      <c r="K288" s="133" t="str">
        <f>IFERROR(IF(B288&lt;&gt;"",VLOOKUP(B288,'Schritt 2b Stromverbr. Kat. 1-4'!$B$10:$N$504,13,FALSE),""),"")</f>
        <v/>
      </c>
      <c r="L288" s="39" t="str">
        <f>IFERROR(IF(B288&lt;&gt;"",VLOOKUP(B288,'Schritt 2b Stromverbr. Kat. 1-4'!$B$10:$O$504,14,FALSE),""),"")</f>
        <v/>
      </c>
      <c r="M288" s="147"/>
      <c r="N288" s="61"/>
      <c r="O288" s="64"/>
      <c r="P288" s="113" t="str">
        <f t="shared" si="8"/>
        <v/>
      </c>
      <c r="Q288" s="151" t="str">
        <f t="shared" si="9"/>
        <v/>
      </c>
      <c r="R288" s="133" t="str">
        <f>IF(P288="","",((P288*1000)/IF(AND('Schritt 2a Wärmeverbr. Kat. 1-4'!D293&lt;&gt;"Bad - Freibad &lt; 1000 m2 Beckenfläche",'Schritt 2a Wärmeverbr. Kat. 1-4'!D293&lt;&gt;"Bad - Freibad 1000-2000 m2 Beckenfläche",'Schritt 2a Wärmeverbr. Kat. 1-4'!D293&lt;&gt;"Bad - Freibad &gt;2000 m2 Beckenfläche"),'Schritt 2a Wärmeverbr. Kat. 1-4'!F293,'Schritt 2a Wärmeverbr. Kat. 1-4'!G293)))</f>
        <v/>
      </c>
      <c r="S288" s="140" t="str">
        <f>IFERROR(IF(OR(R288="",'Schritt 2a Wärmeverbr. Kat. 1-4'!D293=""),"",R288/VLOOKUP('Schritt 2a Wärmeverbr. Kat. 1-4'!D293,Gebäudekat.!$C$6:$J$72,7,FALSE)-1),"k.A")</f>
        <v/>
      </c>
      <c r="T288" s="400" t="s">
        <v>138</v>
      </c>
      <c r="U288" t="str">
        <f>IFERROR(VLOOKUP(C288,Gebäudekat.!$C$6:$G$72,5,FALSE),"")</f>
        <v/>
      </c>
    </row>
    <row r="289" spans="1:21" x14ac:dyDescent="0.25">
      <c r="A289" s="23" t="str">
        <f>IF(B289="","",INDEX('Schritt 2a Wärmeverbr. Kat. 1-4'!$A294:$C$504,MATCH(B289,'Schritt 2a Wärmeverbr. Kat. 1-4'!$C294:$C$504,0),1))</f>
        <v/>
      </c>
      <c r="B289" s="40" t="str">
        <f>IF(AND('Schritt 2a Wärmeverbr. Kat. 1-4'!C294&lt;&gt;"",OR('Schritt 2a Wärmeverbr. Kat. 1-4'!R294=1,'Schritt 2a Wärmeverbr. Kat. 1-4'!R294=2,'Schritt 2a Wärmeverbr. Kat. 1-4'!R294&lt;&gt;4)),'Schritt 2a Wärmeverbr. Kat. 1-4'!C294,"")</f>
        <v/>
      </c>
      <c r="C289" s="24" t="str">
        <f>IF(B289="","",VLOOKUP(B289,'Schritt 2a Wärmeverbr. Kat. 1-4'!$C$10:$D$504,2,FALSE))</f>
        <v/>
      </c>
      <c r="D289" s="13" t="str">
        <f>IF(AND(B289&lt;&gt;"",'Schritt 2a Wärmeverbr. Kat. 1-4'!H294&lt;&gt;""),VLOOKUP('Schritt 4 - Priorisierung'!B289,'Schritt 2a Wärmeverbr. Kat. 1-4'!$C$10:$H$504,6,FALSE),"")</f>
        <v/>
      </c>
      <c r="E289" s="114" t="str">
        <f>IF(AND(B289&lt;&gt;"",'Schritt 2a Wärmeverbr. Kat. 1-4'!N294&lt;&gt;""),VLOOKUP('Schritt 4 - Priorisierung'!B289,'Schritt 2a Wärmeverbr. Kat. 1-4'!$C$10:$N$504,12,FALSE),"")</f>
        <v/>
      </c>
      <c r="F289" s="38" t="str">
        <f>IF(AND(B289&lt;&gt;"",'Schritt 2a Wärmeverbr. Kat. 1-4'!O294&lt;&gt;""),VLOOKUP(B289,'Schritt 2a Wärmeverbr. Kat. 1-4'!C294:O788,13,FALSE),"")</f>
        <v/>
      </c>
      <c r="G289" s="134" t="str">
        <f>IF(AND(B289&lt;&gt;"",'Schritt 2a Wärmeverbr. Kat. 1-4'!P294&lt;&gt;""),VLOOKUP(B289,'Schritt 2a Wärmeverbr. Kat. 1-4'!$C$10:$P$504,14,FALSE),"")</f>
        <v/>
      </c>
      <c r="H289" s="39" t="str">
        <f>IF(AND(B289&lt;&gt;"",'Schritt 2a Wärmeverbr. Kat. 1-4'!Q294&lt;&gt;""),VLOOKUP(B289,'Schritt 2a Wärmeverbr. Kat. 1-4'!$C$10:$Q$504,15,FALSE),"")</f>
        <v/>
      </c>
      <c r="I289" s="142" t="str">
        <f>IF(AND(B289&lt;&gt;"",'Schritt 2b Stromverbr. Kat. 1-4'!M294&lt;&gt;""),VLOOKUP(B289,'Schritt 2b Stromverbr. Kat. 1-4'!$B$10:$M$504,12,FALSE),"")</f>
        <v/>
      </c>
      <c r="J289" s="38" t="str">
        <f>IF(AND(B289&lt;&gt;"",'Schritt 2b Stromverbr. Kat. 1-4'!M294&lt;&gt;""),(1/SUM('Schritt 2b Stromverbr. Kat. 1-4'!$M$10:$M$504))*VLOOKUP(B289,'Schritt 2b Stromverbr. Kat. 1-4'!$B$10:$M$504,12,FALSE),"")</f>
        <v/>
      </c>
      <c r="K289" s="133" t="str">
        <f>IFERROR(IF(B289&lt;&gt;"",VLOOKUP(B289,'Schritt 2b Stromverbr. Kat. 1-4'!$B$10:$N$504,13,FALSE),""),"")</f>
        <v/>
      </c>
      <c r="L289" s="39" t="str">
        <f>IFERROR(IF(B289&lt;&gt;"",VLOOKUP(B289,'Schritt 2b Stromverbr. Kat. 1-4'!$B$10:$O$504,14,FALSE),""),"")</f>
        <v/>
      </c>
      <c r="M289" s="147"/>
      <c r="N289" s="61"/>
      <c r="O289" s="64"/>
      <c r="P289" s="113" t="str">
        <f t="shared" si="8"/>
        <v/>
      </c>
      <c r="Q289" s="151" t="str">
        <f t="shared" si="9"/>
        <v/>
      </c>
      <c r="R289" s="133" t="str">
        <f>IF(P289="","",((P289*1000)/IF(AND('Schritt 2a Wärmeverbr. Kat. 1-4'!D294&lt;&gt;"Bad - Freibad &lt; 1000 m2 Beckenfläche",'Schritt 2a Wärmeverbr. Kat. 1-4'!D294&lt;&gt;"Bad - Freibad 1000-2000 m2 Beckenfläche",'Schritt 2a Wärmeverbr. Kat. 1-4'!D294&lt;&gt;"Bad - Freibad &gt;2000 m2 Beckenfläche"),'Schritt 2a Wärmeverbr. Kat. 1-4'!F294,'Schritt 2a Wärmeverbr. Kat. 1-4'!G294)))</f>
        <v/>
      </c>
      <c r="S289" s="140" t="str">
        <f>IFERROR(IF(OR(R289="",'Schritt 2a Wärmeverbr. Kat. 1-4'!D294=""),"",R289/VLOOKUP('Schritt 2a Wärmeverbr. Kat. 1-4'!D294,Gebäudekat.!$C$6:$J$72,7,FALSE)-1),"k.A")</f>
        <v/>
      </c>
      <c r="T289" s="400" t="s">
        <v>138</v>
      </c>
      <c r="U289" t="str">
        <f>IFERROR(VLOOKUP(C289,Gebäudekat.!$C$6:$G$72,5,FALSE),"")</f>
        <v/>
      </c>
    </row>
    <row r="290" spans="1:21" x14ac:dyDescent="0.25">
      <c r="A290" s="23" t="str">
        <f>IF(B290="","",INDEX('Schritt 2a Wärmeverbr. Kat. 1-4'!$A295:$C$504,MATCH(B290,'Schritt 2a Wärmeverbr. Kat. 1-4'!$C295:$C$504,0),1))</f>
        <v/>
      </c>
      <c r="B290" s="40" t="str">
        <f>IF(AND('Schritt 2a Wärmeverbr. Kat. 1-4'!C295&lt;&gt;"",OR('Schritt 2a Wärmeverbr. Kat. 1-4'!R295=1,'Schritt 2a Wärmeverbr. Kat. 1-4'!R295=2,'Schritt 2a Wärmeverbr. Kat. 1-4'!R295&lt;&gt;4)),'Schritt 2a Wärmeverbr. Kat. 1-4'!C295,"")</f>
        <v/>
      </c>
      <c r="C290" s="24" t="str">
        <f>IF(B290="","",VLOOKUP(B290,'Schritt 2a Wärmeverbr. Kat. 1-4'!$C$10:$D$504,2,FALSE))</f>
        <v/>
      </c>
      <c r="D290" s="13" t="str">
        <f>IF(AND(B290&lt;&gt;"",'Schritt 2a Wärmeverbr. Kat. 1-4'!H295&lt;&gt;""),VLOOKUP('Schritt 4 - Priorisierung'!B290,'Schritt 2a Wärmeverbr. Kat. 1-4'!$C$10:$H$504,6,FALSE),"")</f>
        <v/>
      </c>
      <c r="E290" s="114" t="str">
        <f>IF(AND(B290&lt;&gt;"",'Schritt 2a Wärmeverbr. Kat. 1-4'!N295&lt;&gt;""),VLOOKUP('Schritt 4 - Priorisierung'!B290,'Schritt 2a Wärmeverbr. Kat. 1-4'!$C$10:$N$504,12,FALSE),"")</f>
        <v/>
      </c>
      <c r="F290" s="38" t="str">
        <f>IF(AND(B290&lt;&gt;"",'Schritt 2a Wärmeverbr. Kat. 1-4'!O295&lt;&gt;""),VLOOKUP(B290,'Schritt 2a Wärmeverbr. Kat. 1-4'!C295:O789,13,FALSE),"")</f>
        <v/>
      </c>
      <c r="G290" s="134" t="str">
        <f>IF(AND(B290&lt;&gt;"",'Schritt 2a Wärmeverbr. Kat. 1-4'!P295&lt;&gt;""),VLOOKUP(B290,'Schritt 2a Wärmeverbr. Kat. 1-4'!$C$10:$P$504,14,FALSE),"")</f>
        <v/>
      </c>
      <c r="H290" s="39" t="str">
        <f>IF(AND(B290&lt;&gt;"",'Schritt 2a Wärmeverbr. Kat. 1-4'!Q295&lt;&gt;""),VLOOKUP(B290,'Schritt 2a Wärmeverbr. Kat. 1-4'!$C$10:$Q$504,15,FALSE),"")</f>
        <v/>
      </c>
      <c r="I290" s="142" t="str">
        <f>IF(AND(B290&lt;&gt;"",'Schritt 2b Stromverbr. Kat. 1-4'!M295&lt;&gt;""),VLOOKUP(B290,'Schritt 2b Stromverbr. Kat. 1-4'!$B$10:$M$504,12,FALSE),"")</f>
        <v/>
      </c>
      <c r="J290" s="38" t="str">
        <f>IF(AND(B290&lt;&gt;"",'Schritt 2b Stromverbr. Kat. 1-4'!M295&lt;&gt;""),(1/SUM('Schritt 2b Stromverbr. Kat. 1-4'!$M$10:$M$504))*VLOOKUP(B290,'Schritt 2b Stromverbr. Kat. 1-4'!$B$10:$M$504,12,FALSE),"")</f>
        <v/>
      </c>
      <c r="K290" s="133" t="str">
        <f>IFERROR(IF(B290&lt;&gt;"",VLOOKUP(B290,'Schritt 2b Stromverbr. Kat. 1-4'!$B$10:$N$504,13,FALSE),""),"")</f>
        <v/>
      </c>
      <c r="L290" s="39" t="str">
        <f>IFERROR(IF(B290&lt;&gt;"",VLOOKUP(B290,'Schritt 2b Stromverbr. Kat. 1-4'!$B$10:$O$504,14,FALSE),""),"")</f>
        <v/>
      </c>
      <c r="M290" s="147"/>
      <c r="N290" s="61"/>
      <c r="O290" s="64"/>
      <c r="P290" s="113" t="str">
        <f t="shared" si="8"/>
        <v/>
      </c>
      <c r="Q290" s="151" t="str">
        <f t="shared" si="9"/>
        <v/>
      </c>
      <c r="R290" s="133" t="str">
        <f>IF(P290="","",((P290*1000)/IF(AND('Schritt 2a Wärmeverbr. Kat. 1-4'!D295&lt;&gt;"Bad - Freibad &lt; 1000 m2 Beckenfläche",'Schritt 2a Wärmeverbr. Kat. 1-4'!D295&lt;&gt;"Bad - Freibad 1000-2000 m2 Beckenfläche",'Schritt 2a Wärmeverbr. Kat. 1-4'!D295&lt;&gt;"Bad - Freibad &gt;2000 m2 Beckenfläche"),'Schritt 2a Wärmeverbr. Kat. 1-4'!F295,'Schritt 2a Wärmeverbr. Kat. 1-4'!G295)))</f>
        <v/>
      </c>
      <c r="S290" s="140" t="str">
        <f>IFERROR(IF(OR(R290="",'Schritt 2a Wärmeverbr. Kat. 1-4'!D295=""),"",R290/VLOOKUP('Schritt 2a Wärmeverbr. Kat. 1-4'!D295,Gebäudekat.!$C$6:$J$72,7,FALSE)-1),"k.A")</f>
        <v/>
      </c>
      <c r="T290" s="400" t="s">
        <v>138</v>
      </c>
      <c r="U290" t="str">
        <f>IFERROR(VLOOKUP(C290,Gebäudekat.!$C$6:$G$72,5,FALSE),"")</f>
        <v/>
      </c>
    </row>
    <row r="291" spans="1:21" x14ac:dyDescent="0.25">
      <c r="A291" s="23" t="str">
        <f>IF(B291="","",INDEX('Schritt 2a Wärmeverbr. Kat. 1-4'!$A296:$C$504,MATCH(B291,'Schritt 2a Wärmeverbr. Kat. 1-4'!$C296:$C$504,0),1))</f>
        <v/>
      </c>
      <c r="B291" s="40" t="str">
        <f>IF(AND('Schritt 2a Wärmeverbr. Kat. 1-4'!C296&lt;&gt;"",OR('Schritt 2a Wärmeverbr. Kat. 1-4'!R296=1,'Schritt 2a Wärmeverbr. Kat. 1-4'!R296=2,'Schritt 2a Wärmeverbr. Kat. 1-4'!R296&lt;&gt;4)),'Schritt 2a Wärmeverbr. Kat. 1-4'!C296,"")</f>
        <v/>
      </c>
      <c r="C291" s="24" t="str">
        <f>IF(B291="","",VLOOKUP(B291,'Schritt 2a Wärmeverbr. Kat. 1-4'!$C$10:$D$504,2,FALSE))</f>
        <v/>
      </c>
      <c r="D291" s="13" t="str">
        <f>IF(AND(B291&lt;&gt;"",'Schritt 2a Wärmeverbr. Kat. 1-4'!H296&lt;&gt;""),VLOOKUP('Schritt 4 - Priorisierung'!B291,'Schritt 2a Wärmeverbr. Kat. 1-4'!$C$10:$H$504,6,FALSE),"")</f>
        <v/>
      </c>
      <c r="E291" s="114" t="str">
        <f>IF(AND(B291&lt;&gt;"",'Schritt 2a Wärmeverbr. Kat. 1-4'!N296&lt;&gt;""),VLOOKUP('Schritt 4 - Priorisierung'!B291,'Schritt 2a Wärmeverbr. Kat. 1-4'!$C$10:$N$504,12,FALSE),"")</f>
        <v/>
      </c>
      <c r="F291" s="38" t="str">
        <f>IF(AND(B291&lt;&gt;"",'Schritt 2a Wärmeverbr. Kat. 1-4'!O296&lt;&gt;""),VLOOKUP(B291,'Schritt 2a Wärmeverbr. Kat. 1-4'!C296:O790,13,FALSE),"")</f>
        <v/>
      </c>
      <c r="G291" s="134" t="str">
        <f>IF(AND(B291&lt;&gt;"",'Schritt 2a Wärmeverbr. Kat. 1-4'!P296&lt;&gt;""),VLOOKUP(B291,'Schritt 2a Wärmeverbr. Kat. 1-4'!$C$10:$P$504,14,FALSE),"")</f>
        <v/>
      </c>
      <c r="H291" s="39" t="str">
        <f>IF(AND(B291&lt;&gt;"",'Schritt 2a Wärmeverbr. Kat. 1-4'!Q296&lt;&gt;""),VLOOKUP(B291,'Schritt 2a Wärmeverbr. Kat. 1-4'!$C$10:$Q$504,15,FALSE),"")</f>
        <v/>
      </c>
      <c r="I291" s="142" t="str">
        <f>IF(AND(B291&lt;&gt;"",'Schritt 2b Stromverbr. Kat. 1-4'!M296&lt;&gt;""),VLOOKUP(B291,'Schritt 2b Stromverbr. Kat. 1-4'!$B$10:$M$504,12,FALSE),"")</f>
        <v/>
      </c>
      <c r="J291" s="38" t="str">
        <f>IF(AND(B291&lt;&gt;"",'Schritt 2b Stromverbr. Kat. 1-4'!M296&lt;&gt;""),(1/SUM('Schritt 2b Stromverbr. Kat. 1-4'!$M$10:$M$504))*VLOOKUP(B291,'Schritt 2b Stromverbr. Kat. 1-4'!$B$10:$M$504,12,FALSE),"")</f>
        <v/>
      </c>
      <c r="K291" s="133" t="str">
        <f>IFERROR(IF(B291&lt;&gt;"",VLOOKUP(B291,'Schritt 2b Stromverbr. Kat. 1-4'!$B$10:$N$504,13,FALSE),""),"")</f>
        <v/>
      </c>
      <c r="L291" s="39" t="str">
        <f>IFERROR(IF(B291&lt;&gt;"",VLOOKUP(B291,'Schritt 2b Stromverbr. Kat. 1-4'!$B$10:$O$504,14,FALSE),""),"")</f>
        <v/>
      </c>
      <c r="M291" s="147"/>
      <c r="N291" s="61"/>
      <c r="O291" s="64"/>
      <c r="P291" s="113" t="str">
        <f t="shared" si="8"/>
        <v/>
      </c>
      <c r="Q291" s="151" t="str">
        <f t="shared" si="9"/>
        <v/>
      </c>
      <c r="R291" s="133" t="str">
        <f>IF(P291="","",((P291*1000)/IF(AND('Schritt 2a Wärmeverbr. Kat. 1-4'!D296&lt;&gt;"Bad - Freibad &lt; 1000 m2 Beckenfläche",'Schritt 2a Wärmeverbr. Kat. 1-4'!D296&lt;&gt;"Bad - Freibad 1000-2000 m2 Beckenfläche",'Schritt 2a Wärmeverbr. Kat. 1-4'!D296&lt;&gt;"Bad - Freibad &gt;2000 m2 Beckenfläche"),'Schritt 2a Wärmeverbr. Kat. 1-4'!F296,'Schritt 2a Wärmeverbr. Kat. 1-4'!G296)))</f>
        <v/>
      </c>
      <c r="S291" s="140" t="str">
        <f>IFERROR(IF(OR(R291="",'Schritt 2a Wärmeverbr. Kat. 1-4'!D296=""),"",R291/VLOOKUP('Schritt 2a Wärmeverbr. Kat. 1-4'!D296,Gebäudekat.!$C$6:$J$72,7,FALSE)-1),"k.A")</f>
        <v/>
      </c>
      <c r="T291" s="400" t="s">
        <v>138</v>
      </c>
      <c r="U291" t="str">
        <f>IFERROR(VLOOKUP(C291,Gebäudekat.!$C$6:$G$72,5,FALSE),"")</f>
        <v/>
      </c>
    </row>
    <row r="292" spans="1:21" x14ac:dyDescent="0.25">
      <c r="A292" s="23" t="str">
        <f>IF(B292="","",INDEX('Schritt 2a Wärmeverbr. Kat. 1-4'!$A297:$C$504,MATCH(B292,'Schritt 2a Wärmeverbr. Kat. 1-4'!$C297:$C$504,0),1))</f>
        <v/>
      </c>
      <c r="B292" s="40" t="str">
        <f>IF(AND('Schritt 2a Wärmeverbr. Kat. 1-4'!C297&lt;&gt;"",OR('Schritt 2a Wärmeverbr. Kat. 1-4'!R297=1,'Schritt 2a Wärmeverbr. Kat. 1-4'!R297=2,'Schritt 2a Wärmeverbr. Kat. 1-4'!R297&lt;&gt;4)),'Schritt 2a Wärmeverbr. Kat. 1-4'!C297,"")</f>
        <v/>
      </c>
      <c r="C292" s="24" t="str">
        <f>IF(B292="","",VLOOKUP(B292,'Schritt 2a Wärmeverbr. Kat. 1-4'!$C$10:$D$504,2,FALSE))</f>
        <v/>
      </c>
      <c r="D292" s="13" t="str">
        <f>IF(AND(B292&lt;&gt;"",'Schritt 2a Wärmeverbr. Kat. 1-4'!H297&lt;&gt;""),VLOOKUP('Schritt 4 - Priorisierung'!B292,'Schritt 2a Wärmeverbr. Kat. 1-4'!$C$10:$H$504,6,FALSE),"")</f>
        <v/>
      </c>
      <c r="E292" s="114" t="str">
        <f>IF(AND(B292&lt;&gt;"",'Schritt 2a Wärmeverbr. Kat. 1-4'!N297&lt;&gt;""),VLOOKUP('Schritt 4 - Priorisierung'!B292,'Schritt 2a Wärmeverbr. Kat. 1-4'!$C$10:$N$504,12,FALSE),"")</f>
        <v/>
      </c>
      <c r="F292" s="38" t="str">
        <f>IF(AND(B292&lt;&gt;"",'Schritt 2a Wärmeverbr. Kat. 1-4'!O297&lt;&gt;""),VLOOKUP(B292,'Schritt 2a Wärmeverbr. Kat. 1-4'!C297:O791,13,FALSE),"")</f>
        <v/>
      </c>
      <c r="G292" s="134" t="str">
        <f>IF(AND(B292&lt;&gt;"",'Schritt 2a Wärmeverbr. Kat. 1-4'!P297&lt;&gt;""),VLOOKUP(B292,'Schritt 2a Wärmeverbr. Kat. 1-4'!$C$10:$P$504,14,FALSE),"")</f>
        <v/>
      </c>
      <c r="H292" s="39" t="str">
        <f>IF(AND(B292&lt;&gt;"",'Schritt 2a Wärmeverbr. Kat. 1-4'!Q297&lt;&gt;""),VLOOKUP(B292,'Schritt 2a Wärmeverbr. Kat. 1-4'!$C$10:$Q$504,15,FALSE),"")</f>
        <v/>
      </c>
      <c r="I292" s="142" t="str">
        <f>IF(AND(B292&lt;&gt;"",'Schritt 2b Stromverbr. Kat. 1-4'!M297&lt;&gt;""),VLOOKUP(B292,'Schritt 2b Stromverbr. Kat. 1-4'!$B$10:$M$504,12,FALSE),"")</f>
        <v/>
      </c>
      <c r="J292" s="38" t="str">
        <f>IF(AND(B292&lt;&gt;"",'Schritt 2b Stromverbr. Kat. 1-4'!M297&lt;&gt;""),(1/SUM('Schritt 2b Stromverbr. Kat. 1-4'!$M$10:$M$504))*VLOOKUP(B292,'Schritt 2b Stromverbr. Kat. 1-4'!$B$10:$M$504,12,FALSE),"")</f>
        <v/>
      </c>
      <c r="K292" s="133" t="str">
        <f>IFERROR(IF(B292&lt;&gt;"",VLOOKUP(B292,'Schritt 2b Stromverbr. Kat. 1-4'!$B$10:$N$504,13,FALSE),""),"")</f>
        <v/>
      </c>
      <c r="L292" s="39" t="str">
        <f>IFERROR(IF(B292&lt;&gt;"",VLOOKUP(B292,'Schritt 2b Stromverbr. Kat. 1-4'!$B$10:$O$504,14,FALSE),""),"")</f>
        <v/>
      </c>
      <c r="M292" s="147"/>
      <c r="N292" s="61"/>
      <c r="O292" s="64"/>
      <c r="P292" s="113" t="str">
        <f t="shared" si="8"/>
        <v/>
      </c>
      <c r="Q292" s="151" t="str">
        <f t="shared" si="9"/>
        <v/>
      </c>
      <c r="R292" s="133" t="str">
        <f>IF(P292="","",((P292*1000)/IF(AND('Schritt 2a Wärmeverbr. Kat. 1-4'!D297&lt;&gt;"Bad - Freibad &lt; 1000 m2 Beckenfläche",'Schritt 2a Wärmeverbr. Kat. 1-4'!D297&lt;&gt;"Bad - Freibad 1000-2000 m2 Beckenfläche",'Schritt 2a Wärmeverbr. Kat. 1-4'!D297&lt;&gt;"Bad - Freibad &gt;2000 m2 Beckenfläche"),'Schritt 2a Wärmeverbr. Kat. 1-4'!F297,'Schritt 2a Wärmeverbr. Kat. 1-4'!G297)))</f>
        <v/>
      </c>
      <c r="S292" s="140" t="str">
        <f>IFERROR(IF(OR(R292="",'Schritt 2a Wärmeverbr. Kat. 1-4'!D297=""),"",R292/VLOOKUP('Schritt 2a Wärmeverbr. Kat. 1-4'!D297,Gebäudekat.!$C$6:$J$72,7,FALSE)-1),"k.A")</f>
        <v/>
      </c>
      <c r="T292" s="400" t="s">
        <v>138</v>
      </c>
      <c r="U292" t="str">
        <f>IFERROR(VLOOKUP(C292,Gebäudekat.!$C$6:$G$72,5,FALSE),"")</f>
        <v/>
      </c>
    </row>
    <row r="293" spans="1:21" x14ac:dyDescent="0.25">
      <c r="A293" s="23" t="str">
        <f>IF(B293="","",INDEX('Schritt 2a Wärmeverbr. Kat. 1-4'!$A298:$C$504,MATCH(B293,'Schritt 2a Wärmeverbr. Kat. 1-4'!$C298:$C$504,0),1))</f>
        <v/>
      </c>
      <c r="B293" s="40" t="str">
        <f>IF(AND('Schritt 2a Wärmeverbr. Kat. 1-4'!C298&lt;&gt;"",OR('Schritt 2a Wärmeverbr. Kat. 1-4'!R298=1,'Schritt 2a Wärmeverbr. Kat. 1-4'!R298=2,'Schritt 2a Wärmeverbr. Kat. 1-4'!R298&lt;&gt;4)),'Schritt 2a Wärmeverbr. Kat. 1-4'!C298,"")</f>
        <v/>
      </c>
      <c r="C293" s="24" t="str">
        <f>IF(B293="","",VLOOKUP(B293,'Schritt 2a Wärmeverbr. Kat. 1-4'!$C$10:$D$504,2,FALSE))</f>
        <v/>
      </c>
      <c r="D293" s="13" t="str">
        <f>IF(AND(B293&lt;&gt;"",'Schritt 2a Wärmeverbr. Kat. 1-4'!H298&lt;&gt;""),VLOOKUP('Schritt 4 - Priorisierung'!B293,'Schritt 2a Wärmeverbr. Kat. 1-4'!$C$10:$H$504,6,FALSE),"")</f>
        <v/>
      </c>
      <c r="E293" s="114" t="str">
        <f>IF(AND(B293&lt;&gt;"",'Schritt 2a Wärmeverbr. Kat. 1-4'!N298&lt;&gt;""),VLOOKUP('Schritt 4 - Priorisierung'!B293,'Schritt 2a Wärmeverbr. Kat. 1-4'!$C$10:$N$504,12,FALSE),"")</f>
        <v/>
      </c>
      <c r="F293" s="38" t="str">
        <f>IF(AND(B293&lt;&gt;"",'Schritt 2a Wärmeverbr. Kat. 1-4'!O298&lt;&gt;""),VLOOKUP(B293,'Schritt 2a Wärmeverbr. Kat. 1-4'!C298:O792,13,FALSE),"")</f>
        <v/>
      </c>
      <c r="G293" s="134" t="str">
        <f>IF(AND(B293&lt;&gt;"",'Schritt 2a Wärmeverbr. Kat. 1-4'!P298&lt;&gt;""),VLOOKUP(B293,'Schritt 2a Wärmeverbr. Kat. 1-4'!$C$10:$P$504,14,FALSE),"")</f>
        <v/>
      </c>
      <c r="H293" s="39" t="str">
        <f>IF(AND(B293&lt;&gt;"",'Schritt 2a Wärmeverbr. Kat. 1-4'!Q298&lt;&gt;""),VLOOKUP(B293,'Schritt 2a Wärmeverbr. Kat. 1-4'!$C$10:$Q$504,15,FALSE),"")</f>
        <v/>
      </c>
      <c r="I293" s="142" t="str">
        <f>IF(AND(B293&lt;&gt;"",'Schritt 2b Stromverbr. Kat. 1-4'!M298&lt;&gt;""),VLOOKUP(B293,'Schritt 2b Stromverbr. Kat. 1-4'!$B$10:$M$504,12,FALSE),"")</f>
        <v/>
      </c>
      <c r="J293" s="38" t="str">
        <f>IF(AND(B293&lt;&gt;"",'Schritt 2b Stromverbr. Kat. 1-4'!M298&lt;&gt;""),(1/SUM('Schritt 2b Stromverbr. Kat. 1-4'!$M$10:$M$504))*VLOOKUP(B293,'Schritt 2b Stromverbr. Kat. 1-4'!$B$10:$M$504,12,FALSE),"")</f>
        <v/>
      </c>
      <c r="K293" s="133" t="str">
        <f>IFERROR(IF(B293&lt;&gt;"",VLOOKUP(B293,'Schritt 2b Stromverbr. Kat. 1-4'!$B$10:$N$504,13,FALSE),""),"")</f>
        <v/>
      </c>
      <c r="L293" s="39" t="str">
        <f>IFERROR(IF(B293&lt;&gt;"",VLOOKUP(B293,'Schritt 2b Stromverbr. Kat. 1-4'!$B$10:$O$504,14,FALSE),""),"")</f>
        <v/>
      </c>
      <c r="M293" s="147"/>
      <c r="N293" s="61"/>
      <c r="O293" s="64"/>
      <c r="P293" s="113" t="str">
        <f t="shared" si="8"/>
        <v/>
      </c>
      <c r="Q293" s="151" t="str">
        <f t="shared" si="9"/>
        <v/>
      </c>
      <c r="R293" s="133" t="str">
        <f>IF(P293="","",((P293*1000)/IF(AND('Schritt 2a Wärmeverbr. Kat. 1-4'!D298&lt;&gt;"Bad - Freibad &lt; 1000 m2 Beckenfläche",'Schritt 2a Wärmeverbr. Kat. 1-4'!D298&lt;&gt;"Bad - Freibad 1000-2000 m2 Beckenfläche",'Schritt 2a Wärmeverbr. Kat. 1-4'!D298&lt;&gt;"Bad - Freibad &gt;2000 m2 Beckenfläche"),'Schritt 2a Wärmeverbr. Kat. 1-4'!F298,'Schritt 2a Wärmeverbr. Kat. 1-4'!G298)))</f>
        <v/>
      </c>
      <c r="S293" s="140" t="str">
        <f>IFERROR(IF(OR(R293="",'Schritt 2a Wärmeverbr. Kat. 1-4'!D298=""),"",R293/VLOOKUP('Schritt 2a Wärmeverbr. Kat. 1-4'!D298,Gebäudekat.!$C$6:$J$72,7,FALSE)-1),"k.A")</f>
        <v/>
      </c>
      <c r="T293" s="400" t="s">
        <v>138</v>
      </c>
      <c r="U293" t="str">
        <f>IFERROR(VLOOKUP(C293,Gebäudekat.!$C$6:$G$72,5,FALSE),"")</f>
        <v/>
      </c>
    </row>
    <row r="294" spans="1:21" x14ac:dyDescent="0.25">
      <c r="A294" s="23" t="str">
        <f>IF(B294="","",INDEX('Schritt 2a Wärmeverbr. Kat. 1-4'!$A299:$C$504,MATCH(B294,'Schritt 2a Wärmeverbr. Kat. 1-4'!$C299:$C$504,0),1))</f>
        <v/>
      </c>
      <c r="B294" s="40" t="str">
        <f>IF(AND('Schritt 2a Wärmeverbr. Kat. 1-4'!C299&lt;&gt;"",OR('Schritt 2a Wärmeverbr. Kat. 1-4'!R299=1,'Schritt 2a Wärmeverbr. Kat. 1-4'!R299=2,'Schritt 2a Wärmeverbr. Kat. 1-4'!R299&lt;&gt;4)),'Schritt 2a Wärmeverbr. Kat. 1-4'!C299,"")</f>
        <v/>
      </c>
      <c r="C294" s="24" t="str">
        <f>IF(B294="","",VLOOKUP(B294,'Schritt 2a Wärmeverbr. Kat. 1-4'!$C$10:$D$504,2,FALSE))</f>
        <v/>
      </c>
      <c r="D294" s="13" t="str">
        <f>IF(AND(B294&lt;&gt;"",'Schritt 2a Wärmeverbr. Kat. 1-4'!H299&lt;&gt;""),VLOOKUP('Schritt 4 - Priorisierung'!B294,'Schritt 2a Wärmeverbr. Kat. 1-4'!$C$10:$H$504,6,FALSE),"")</f>
        <v/>
      </c>
      <c r="E294" s="114" t="str">
        <f>IF(AND(B294&lt;&gt;"",'Schritt 2a Wärmeverbr. Kat. 1-4'!N299&lt;&gt;""),VLOOKUP('Schritt 4 - Priorisierung'!B294,'Schritt 2a Wärmeverbr. Kat. 1-4'!$C$10:$N$504,12,FALSE),"")</f>
        <v/>
      </c>
      <c r="F294" s="38" t="str">
        <f>IF(AND(B294&lt;&gt;"",'Schritt 2a Wärmeverbr. Kat. 1-4'!O299&lt;&gt;""),VLOOKUP(B294,'Schritt 2a Wärmeverbr. Kat. 1-4'!C299:O793,13,FALSE),"")</f>
        <v/>
      </c>
      <c r="G294" s="134" t="str">
        <f>IF(AND(B294&lt;&gt;"",'Schritt 2a Wärmeverbr. Kat. 1-4'!P299&lt;&gt;""),VLOOKUP(B294,'Schritt 2a Wärmeverbr. Kat. 1-4'!$C$10:$P$504,14,FALSE),"")</f>
        <v/>
      </c>
      <c r="H294" s="39" t="str">
        <f>IF(AND(B294&lt;&gt;"",'Schritt 2a Wärmeverbr. Kat. 1-4'!Q299&lt;&gt;""),VLOOKUP(B294,'Schritt 2a Wärmeverbr. Kat. 1-4'!$C$10:$Q$504,15,FALSE),"")</f>
        <v/>
      </c>
      <c r="I294" s="142" t="str">
        <f>IF(AND(B294&lt;&gt;"",'Schritt 2b Stromverbr. Kat. 1-4'!M299&lt;&gt;""),VLOOKUP(B294,'Schritt 2b Stromverbr. Kat. 1-4'!$B$10:$M$504,12,FALSE),"")</f>
        <v/>
      </c>
      <c r="J294" s="38" t="str">
        <f>IF(AND(B294&lt;&gt;"",'Schritt 2b Stromverbr. Kat. 1-4'!M299&lt;&gt;""),(1/SUM('Schritt 2b Stromverbr. Kat. 1-4'!$M$10:$M$504))*VLOOKUP(B294,'Schritt 2b Stromverbr. Kat. 1-4'!$B$10:$M$504,12,FALSE),"")</f>
        <v/>
      </c>
      <c r="K294" s="133" t="str">
        <f>IFERROR(IF(B294&lt;&gt;"",VLOOKUP(B294,'Schritt 2b Stromverbr. Kat. 1-4'!$B$10:$N$504,13,FALSE),""),"")</f>
        <v/>
      </c>
      <c r="L294" s="39" t="str">
        <f>IFERROR(IF(B294&lt;&gt;"",VLOOKUP(B294,'Schritt 2b Stromverbr. Kat. 1-4'!$B$10:$O$504,14,FALSE),""),"")</f>
        <v/>
      </c>
      <c r="M294" s="147"/>
      <c r="N294" s="61"/>
      <c r="O294" s="64"/>
      <c r="P294" s="113" t="str">
        <f t="shared" si="8"/>
        <v/>
      </c>
      <c r="Q294" s="151" t="str">
        <f t="shared" si="9"/>
        <v/>
      </c>
      <c r="R294" s="133" t="str">
        <f>IF(P294="","",((P294*1000)/IF(AND('Schritt 2a Wärmeverbr. Kat. 1-4'!D299&lt;&gt;"Bad - Freibad &lt; 1000 m2 Beckenfläche",'Schritt 2a Wärmeverbr. Kat. 1-4'!D299&lt;&gt;"Bad - Freibad 1000-2000 m2 Beckenfläche",'Schritt 2a Wärmeverbr. Kat. 1-4'!D299&lt;&gt;"Bad - Freibad &gt;2000 m2 Beckenfläche"),'Schritt 2a Wärmeverbr. Kat. 1-4'!F299,'Schritt 2a Wärmeverbr. Kat. 1-4'!G299)))</f>
        <v/>
      </c>
      <c r="S294" s="140" t="str">
        <f>IFERROR(IF(OR(R294="",'Schritt 2a Wärmeverbr. Kat. 1-4'!D299=""),"",R294/VLOOKUP('Schritt 2a Wärmeverbr. Kat. 1-4'!D299,Gebäudekat.!$C$6:$J$72,7,FALSE)-1),"k.A")</f>
        <v/>
      </c>
      <c r="T294" s="400" t="s">
        <v>138</v>
      </c>
      <c r="U294" t="str">
        <f>IFERROR(VLOOKUP(C294,Gebäudekat.!$C$6:$G$72,5,FALSE),"")</f>
        <v/>
      </c>
    </row>
    <row r="295" spans="1:21" x14ac:dyDescent="0.25">
      <c r="A295" s="23" t="str">
        <f>IF(B295="","",INDEX('Schritt 2a Wärmeverbr. Kat. 1-4'!$A300:$C$504,MATCH(B295,'Schritt 2a Wärmeverbr. Kat. 1-4'!$C300:$C$504,0),1))</f>
        <v/>
      </c>
      <c r="B295" s="40" t="str">
        <f>IF(AND('Schritt 2a Wärmeverbr. Kat. 1-4'!C300&lt;&gt;"",OR('Schritt 2a Wärmeverbr. Kat. 1-4'!R300=1,'Schritt 2a Wärmeverbr. Kat. 1-4'!R300=2,'Schritt 2a Wärmeverbr. Kat. 1-4'!R300&lt;&gt;4)),'Schritt 2a Wärmeverbr. Kat. 1-4'!C300,"")</f>
        <v/>
      </c>
      <c r="C295" s="24" t="str">
        <f>IF(B295="","",VLOOKUP(B295,'Schritt 2a Wärmeverbr. Kat. 1-4'!$C$10:$D$504,2,FALSE))</f>
        <v/>
      </c>
      <c r="D295" s="13" t="str">
        <f>IF(AND(B295&lt;&gt;"",'Schritt 2a Wärmeverbr. Kat. 1-4'!H300&lt;&gt;""),VLOOKUP('Schritt 4 - Priorisierung'!B295,'Schritt 2a Wärmeverbr. Kat. 1-4'!$C$10:$H$504,6,FALSE),"")</f>
        <v/>
      </c>
      <c r="E295" s="114" t="str">
        <f>IF(AND(B295&lt;&gt;"",'Schritt 2a Wärmeverbr. Kat. 1-4'!N300&lt;&gt;""),VLOOKUP('Schritt 4 - Priorisierung'!B295,'Schritt 2a Wärmeverbr. Kat. 1-4'!$C$10:$N$504,12,FALSE),"")</f>
        <v/>
      </c>
      <c r="F295" s="38" t="str">
        <f>IF(AND(B295&lt;&gt;"",'Schritt 2a Wärmeverbr. Kat. 1-4'!O300&lt;&gt;""),VLOOKUP(B295,'Schritt 2a Wärmeverbr. Kat. 1-4'!C300:O794,13,FALSE),"")</f>
        <v/>
      </c>
      <c r="G295" s="134" t="str">
        <f>IF(AND(B295&lt;&gt;"",'Schritt 2a Wärmeverbr. Kat. 1-4'!P300&lt;&gt;""),VLOOKUP(B295,'Schritt 2a Wärmeverbr. Kat. 1-4'!$C$10:$P$504,14,FALSE),"")</f>
        <v/>
      </c>
      <c r="H295" s="39" t="str">
        <f>IF(AND(B295&lt;&gt;"",'Schritt 2a Wärmeverbr. Kat. 1-4'!Q300&lt;&gt;""),VLOOKUP(B295,'Schritt 2a Wärmeverbr. Kat. 1-4'!$C$10:$Q$504,15,FALSE),"")</f>
        <v/>
      </c>
      <c r="I295" s="142" t="str">
        <f>IF(AND(B295&lt;&gt;"",'Schritt 2b Stromverbr. Kat. 1-4'!M300&lt;&gt;""),VLOOKUP(B295,'Schritt 2b Stromverbr. Kat. 1-4'!$B$10:$M$504,12,FALSE),"")</f>
        <v/>
      </c>
      <c r="J295" s="38" t="str">
        <f>IF(AND(B295&lt;&gt;"",'Schritt 2b Stromverbr. Kat. 1-4'!M300&lt;&gt;""),(1/SUM('Schritt 2b Stromverbr. Kat. 1-4'!$M$10:$M$504))*VLOOKUP(B295,'Schritt 2b Stromverbr. Kat. 1-4'!$B$10:$M$504,12,FALSE),"")</f>
        <v/>
      </c>
      <c r="K295" s="133" t="str">
        <f>IFERROR(IF(B295&lt;&gt;"",VLOOKUP(B295,'Schritt 2b Stromverbr. Kat. 1-4'!$B$10:$N$504,13,FALSE),""),"")</f>
        <v/>
      </c>
      <c r="L295" s="39" t="str">
        <f>IFERROR(IF(B295&lt;&gt;"",VLOOKUP(B295,'Schritt 2b Stromverbr. Kat. 1-4'!$B$10:$O$504,14,FALSE),""),"")</f>
        <v/>
      </c>
      <c r="M295" s="147"/>
      <c r="N295" s="61"/>
      <c r="O295" s="64"/>
      <c r="P295" s="113" t="str">
        <f t="shared" si="8"/>
        <v/>
      </c>
      <c r="Q295" s="151" t="str">
        <f t="shared" si="9"/>
        <v/>
      </c>
      <c r="R295" s="133" t="str">
        <f>IF(P295="","",((P295*1000)/IF(AND('Schritt 2a Wärmeverbr. Kat. 1-4'!D300&lt;&gt;"Bad - Freibad &lt; 1000 m2 Beckenfläche",'Schritt 2a Wärmeverbr. Kat. 1-4'!D300&lt;&gt;"Bad - Freibad 1000-2000 m2 Beckenfläche",'Schritt 2a Wärmeverbr. Kat. 1-4'!D300&lt;&gt;"Bad - Freibad &gt;2000 m2 Beckenfläche"),'Schritt 2a Wärmeverbr. Kat. 1-4'!F300,'Schritt 2a Wärmeverbr. Kat. 1-4'!G300)))</f>
        <v/>
      </c>
      <c r="S295" s="140" t="str">
        <f>IFERROR(IF(OR(R295="",'Schritt 2a Wärmeverbr. Kat. 1-4'!D300=""),"",R295/VLOOKUP('Schritt 2a Wärmeverbr. Kat. 1-4'!D300,Gebäudekat.!$C$6:$J$72,7,FALSE)-1),"k.A")</f>
        <v/>
      </c>
      <c r="T295" s="400" t="s">
        <v>138</v>
      </c>
      <c r="U295" t="str">
        <f>IFERROR(VLOOKUP(C295,Gebäudekat.!$C$6:$G$72,5,FALSE),"")</f>
        <v/>
      </c>
    </row>
    <row r="296" spans="1:21" x14ac:dyDescent="0.25">
      <c r="A296" s="23" t="str">
        <f>IF(B296="","",INDEX('Schritt 2a Wärmeverbr. Kat. 1-4'!$A301:$C$504,MATCH(B296,'Schritt 2a Wärmeverbr. Kat. 1-4'!$C301:$C$504,0),1))</f>
        <v/>
      </c>
      <c r="B296" s="40" t="str">
        <f>IF(AND('Schritt 2a Wärmeverbr. Kat. 1-4'!C301&lt;&gt;"",OR('Schritt 2a Wärmeverbr. Kat. 1-4'!R301=1,'Schritt 2a Wärmeverbr. Kat. 1-4'!R301=2,'Schritt 2a Wärmeverbr. Kat. 1-4'!R301&lt;&gt;4)),'Schritt 2a Wärmeverbr. Kat. 1-4'!C301,"")</f>
        <v/>
      </c>
      <c r="C296" s="24" t="str">
        <f>IF(B296="","",VLOOKUP(B296,'Schritt 2a Wärmeverbr. Kat. 1-4'!$C$10:$D$504,2,FALSE))</f>
        <v/>
      </c>
      <c r="D296" s="13" t="str">
        <f>IF(AND(B296&lt;&gt;"",'Schritt 2a Wärmeverbr. Kat. 1-4'!H301&lt;&gt;""),VLOOKUP('Schritt 4 - Priorisierung'!B296,'Schritt 2a Wärmeverbr. Kat. 1-4'!$C$10:$H$504,6,FALSE),"")</f>
        <v/>
      </c>
      <c r="E296" s="114" t="str">
        <f>IF(AND(B296&lt;&gt;"",'Schritt 2a Wärmeverbr. Kat. 1-4'!N301&lt;&gt;""),VLOOKUP('Schritt 4 - Priorisierung'!B296,'Schritt 2a Wärmeverbr. Kat. 1-4'!$C$10:$N$504,12,FALSE),"")</f>
        <v/>
      </c>
      <c r="F296" s="38" t="str">
        <f>IF(AND(B296&lt;&gt;"",'Schritt 2a Wärmeverbr. Kat. 1-4'!O301&lt;&gt;""),VLOOKUP(B296,'Schritt 2a Wärmeverbr. Kat. 1-4'!C301:O795,13,FALSE),"")</f>
        <v/>
      </c>
      <c r="G296" s="134" t="str">
        <f>IF(AND(B296&lt;&gt;"",'Schritt 2a Wärmeverbr. Kat. 1-4'!P301&lt;&gt;""),VLOOKUP(B296,'Schritt 2a Wärmeverbr. Kat. 1-4'!$C$10:$P$504,14,FALSE),"")</f>
        <v/>
      </c>
      <c r="H296" s="39" t="str">
        <f>IF(AND(B296&lt;&gt;"",'Schritt 2a Wärmeverbr. Kat. 1-4'!Q301&lt;&gt;""),VLOOKUP(B296,'Schritt 2a Wärmeverbr. Kat. 1-4'!$C$10:$Q$504,15,FALSE),"")</f>
        <v/>
      </c>
      <c r="I296" s="142" t="str">
        <f>IF(AND(B296&lt;&gt;"",'Schritt 2b Stromverbr. Kat. 1-4'!M301&lt;&gt;""),VLOOKUP(B296,'Schritt 2b Stromverbr. Kat. 1-4'!$B$10:$M$504,12,FALSE),"")</f>
        <v/>
      </c>
      <c r="J296" s="38" t="str">
        <f>IF(AND(B296&lt;&gt;"",'Schritt 2b Stromverbr. Kat. 1-4'!M301&lt;&gt;""),(1/SUM('Schritt 2b Stromverbr. Kat. 1-4'!$M$10:$M$504))*VLOOKUP(B296,'Schritt 2b Stromverbr. Kat. 1-4'!$B$10:$M$504,12,FALSE),"")</f>
        <v/>
      </c>
      <c r="K296" s="133" t="str">
        <f>IFERROR(IF(B296&lt;&gt;"",VLOOKUP(B296,'Schritt 2b Stromverbr. Kat. 1-4'!$B$10:$N$504,13,FALSE),""),"")</f>
        <v/>
      </c>
      <c r="L296" s="39" t="str">
        <f>IFERROR(IF(B296&lt;&gt;"",VLOOKUP(B296,'Schritt 2b Stromverbr. Kat. 1-4'!$B$10:$O$504,14,FALSE),""),"")</f>
        <v/>
      </c>
      <c r="M296" s="147"/>
      <c r="N296" s="61"/>
      <c r="O296" s="64"/>
      <c r="P296" s="113" t="str">
        <f t="shared" si="8"/>
        <v/>
      </c>
      <c r="Q296" s="151" t="str">
        <f t="shared" si="9"/>
        <v/>
      </c>
      <c r="R296" s="133" t="str">
        <f>IF(P296="","",((P296*1000)/IF(AND('Schritt 2a Wärmeverbr. Kat. 1-4'!D301&lt;&gt;"Bad - Freibad &lt; 1000 m2 Beckenfläche",'Schritt 2a Wärmeverbr. Kat. 1-4'!D301&lt;&gt;"Bad - Freibad 1000-2000 m2 Beckenfläche",'Schritt 2a Wärmeverbr. Kat. 1-4'!D301&lt;&gt;"Bad - Freibad &gt;2000 m2 Beckenfläche"),'Schritt 2a Wärmeverbr. Kat. 1-4'!F301,'Schritt 2a Wärmeverbr. Kat. 1-4'!G301)))</f>
        <v/>
      </c>
      <c r="S296" s="140" t="str">
        <f>IFERROR(IF(OR(R296="",'Schritt 2a Wärmeverbr. Kat. 1-4'!D301=""),"",R296/VLOOKUP('Schritt 2a Wärmeverbr. Kat. 1-4'!D301,Gebäudekat.!$C$6:$J$72,7,FALSE)-1),"k.A")</f>
        <v/>
      </c>
      <c r="T296" s="400" t="s">
        <v>138</v>
      </c>
      <c r="U296" t="str">
        <f>IFERROR(VLOOKUP(C296,Gebäudekat.!$C$6:$G$72,5,FALSE),"")</f>
        <v/>
      </c>
    </row>
    <row r="297" spans="1:21" x14ac:dyDescent="0.25">
      <c r="A297" s="23" t="str">
        <f>IF(B297="","",INDEX('Schritt 2a Wärmeverbr. Kat. 1-4'!$A302:$C$504,MATCH(B297,'Schritt 2a Wärmeverbr. Kat. 1-4'!$C302:$C$504,0),1))</f>
        <v/>
      </c>
      <c r="B297" s="40" t="str">
        <f>IF(AND('Schritt 2a Wärmeverbr. Kat. 1-4'!C302&lt;&gt;"",OR('Schritt 2a Wärmeverbr. Kat. 1-4'!R302=1,'Schritt 2a Wärmeverbr. Kat. 1-4'!R302=2,'Schritt 2a Wärmeverbr. Kat. 1-4'!R302&lt;&gt;4)),'Schritt 2a Wärmeverbr. Kat. 1-4'!C302,"")</f>
        <v/>
      </c>
      <c r="C297" s="24" t="str">
        <f>IF(B297="","",VLOOKUP(B297,'Schritt 2a Wärmeverbr. Kat. 1-4'!$C$10:$D$504,2,FALSE))</f>
        <v/>
      </c>
      <c r="D297" s="13" t="str">
        <f>IF(AND(B297&lt;&gt;"",'Schritt 2a Wärmeverbr. Kat. 1-4'!H302&lt;&gt;""),VLOOKUP('Schritt 4 - Priorisierung'!B297,'Schritt 2a Wärmeverbr. Kat. 1-4'!$C$10:$H$504,6,FALSE),"")</f>
        <v/>
      </c>
      <c r="E297" s="114" t="str">
        <f>IF(AND(B297&lt;&gt;"",'Schritt 2a Wärmeverbr. Kat. 1-4'!N302&lt;&gt;""),VLOOKUP('Schritt 4 - Priorisierung'!B297,'Schritt 2a Wärmeverbr. Kat. 1-4'!$C$10:$N$504,12,FALSE),"")</f>
        <v/>
      </c>
      <c r="F297" s="38" t="str">
        <f>IF(AND(B297&lt;&gt;"",'Schritt 2a Wärmeverbr. Kat. 1-4'!O302&lt;&gt;""),VLOOKUP(B297,'Schritt 2a Wärmeverbr. Kat. 1-4'!C302:O796,13,FALSE),"")</f>
        <v/>
      </c>
      <c r="G297" s="134" t="str">
        <f>IF(AND(B297&lt;&gt;"",'Schritt 2a Wärmeverbr. Kat. 1-4'!P302&lt;&gt;""),VLOOKUP(B297,'Schritt 2a Wärmeverbr. Kat. 1-4'!$C$10:$P$504,14,FALSE),"")</f>
        <v/>
      </c>
      <c r="H297" s="39" t="str">
        <f>IF(AND(B297&lt;&gt;"",'Schritt 2a Wärmeverbr. Kat. 1-4'!Q302&lt;&gt;""),VLOOKUP(B297,'Schritt 2a Wärmeverbr. Kat. 1-4'!$C$10:$Q$504,15,FALSE),"")</f>
        <v/>
      </c>
      <c r="I297" s="142" t="str">
        <f>IF(AND(B297&lt;&gt;"",'Schritt 2b Stromverbr. Kat. 1-4'!M302&lt;&gt;""),VLOOKUP(B297,'Schritt 2b Stromverbr. Kat. 1-4'!$B$10:$M$504,12,FALSE),"")</f>
        <v/>
      </c>
      <c r="J297" s="38" t="str">
        <f>IF(AND(B297&lt;&gt;"",'Schritt 2b Stromverbr. Kat. 1-4'!M302&lt;&gt;""),(1/SUM('Schritt 2b Stromverbr. Kat. 1-4'!$M$10:$M$504))*VLOOKUP(B297,'Schritt 2b Stromverbr. Kat. 1-4'!$B$10:$M$504,12,FALSE),"")</f>
        <v/>
      </c>
      <c r="K297" s="133" t="str">
        <f>IFERROR(IF(B297&lt;&gt;"",VLOOKUP(B297,'Schritt 2b Stromverbr. Kat. 1-4'!$B$10:$N$504,13,FALSE),""),"")</f>
        <v/>
      </c>
      <c r="L297" s="39" t="str">
        <f>IFERROR(IF(B297&lt;&gt;"",VLOOKUP(B297,'Schritt 2b Stromverbr. Kat. 1-4'!$B$10:$O$504,14,FALSE),""),"")</f>
        <v/>
      </c>
      <c r="M297" s="147"/>
      <c r="N297" s="61"/>
      <c r="O297" s="64"/>
      <c r="P297" s="113" t="str">
        <f t="shared" si="8"/>
        <v/>
      </c>
      <c r="Q297" s="151" t="str">
        <f t="shared" si="9"/>
        <v/>
      </c>
      <c r="R297" s="133" t="str">
        <f>IF(P297="","",((P297*1000)/IF(AND('Schritt 2a Wärmeverbr. Kat. 1-4'!D302&lt;&gt;"Bad - Freibad &lt; 1000 m2 Beckenfläche",'Schritt 2a Wärmeverbr. Kat. 1-4'!D302&lt;&gt;"Bad - Freibad 1000-2000 m2 Beckenfläche",'Schritt 2a Wärmeverbr. Kat. 1-4'!D302&lt;&gt;"Bad - Freibad &gt;2000 m2 Beckenfläche"),'Schritt 2a Wärmeverbr. Kat. 1-4'!F302,'Schritt 2a Wärmeverbr. Kat. 1-4'!G302)))</f>
        <v/>
      </c>
      <c r="S297" s="140" t="str">
        <f>IFERROR(IF(OR(R297="",'Schritt 2a Wärmeverbr. Kat. 1-4'!D302=""),"",R297/VLOOKUP('Schritt 2a Wärmeverbr. Kat. 1-4'!D302,Gebäudekat.!$C$6:$J$72,7,FALSE)-1),"k.A")</f>
        <v/>
      </c>
      <c r="T297" s="400" t="s">
        <v>138</v>
      </c>
      <c r="U297" t="str">
        <f>IFERROR(VLOOKUP(C297,Gebäudekat.!$C$6:$G$72,5,FALSE),"")</f>
        <v/>
      </c>
    </row>
    <row r="298" spans="1:21" x14ac:dyDescent="0.25">
      <c r="A298" s="23" t="str">
        <f>IF(B298="","",INDEX('Schritt 2a Wärmeverbr. Kat. 1-4'!$A303:$C$504,MATCH(B298,'Schritt 2a Wärmeverbr. Kat. 1-4'!$C303:$C$504,0),1))</f>
        <v/>
      </c>
      <c r="B298" s="40" t="str">
        <f>IF(AND('Schritt 2a Wärmeverbr. Kat. 1-4'!C303&lt;&gt;"",OR('Schritt 2a Wärmeverbr. Kat. 1-4'!R303=1,'Schritt 2a Wärmeverbr. Kat. 1-4'!R303=2,'Schritt 2a Wärmeverbr. Kat. 1-4'!R303&lt;&gt;4)),'Schritt 2a Wärmeverbr. Kat. 1-4'!C303,"")</f>
        <v/>
      </c>
      <c r="C298" s="24" t="str">
        <f>IF(B298="","",VLOOKUP(B298,'Schritt 2a Wärmeverbr. Kat. 1-4'!$C$10:$D$504,2,FALSE))</f>
        <v/>
      </c>
      <c r="D298" s="13" t="str">
        <f>IF(AND(B298&lt;&gt;"",'Schritt 2a Wärmeverbr. Kat. 1-4'!H303&lt;&gt;""),VLOOKUP('Schritt 4 - Priorisierung'!B298,'Schritt 2a Wärmeverbr. Kat. 1-4'!$C$10:$H$504,6,FALSE),"")</f>
        <v/>
      </c>
      <c r="E298" s="114" t="str">
        <f>IF(AND(B298&lt;&gt;"",'Schritt 2a Wärmeverbr. Kat. 1-4'!N303&lt;&gt;""),VLOOKUP('Schritt 4 - Priorisierung'!B298,'Schritt 2a Wärmeverbr. Kat. 1-4'!$C$10:$N$504,12,FALSE),"")</f>
        <v/>
      </c>
      <c r="F298" s="38" t="str">
        <f>IF(AND(B298&lt;&gt;"",'Schritt 2a Wärmeverbr. Kat. 1-4'!O303&lt;&gt;""),VLOOKUP(B298,'Schritt 2a Wärmeverbr. Kat. 1-4'!C303:O797,13,FALSE),"")</f>
        <v/>
      </c>
      <c r="G298" s="134" t="str">
        <f>IF(AND(B298&lt;&gt;"",'Schritt 2a Wärmeverbr. Kat. 1-4'!P303&lt;&gt;""),VLOOKUP(B298,'Schritt 2a Wärmeverbr. Kat. 1-4'!$C$10:$P$504,14,FALSE),"")</f>
        <v/>
      </c>
      <c r="H298" s="39" t="str">
        <f>IF(AND(B298&lt;&gt;"",'Schritt 2a Wärmeverbr. Kat. 1-4'!Q303&lt;&gt;""),VLOOKUP(B298,'Schritt 2a Wärmeverbr. Kat. 1-4'!$C$10:$Q$504,15,FALSE),"")</f>
        <v/>
      </c>
      <c r="I298" s="142" t="str">
        <f>IF(AND(B298&lt;&gt;"",'Schritt 2b Stromverbr. Kat. 1-4'!M303&lt;&gt;""),VLOOKUP(B298,'Schritt 2b Stromverbr. Kat. 1-4'!$B$10:$M$504,12,FALSE),"")</f>
        <v/>
      </c>
      <c r="J298" s="38" t="str">
        <f>IF(AND(B298&lt;&gt;"",'Schritt 2b Stromverbr. Kat. 1-4'!M303&lt;&gt;""),(1/SUM('Schritt 2b Stromverbr. Kat. 1-4'!$M$10:$M$504))*VLOOKUP(B298,'Schritt 2b Stromverbr. Kat. 1-4'!$B$10:$M$504,12,FALSE),"")</f>
        <v/>
      </c>
      <c r="K298" s="133" t="str">
        <f>IFERROR(IF(B298&lt;&gt;"",VLOOKUP(B298,'Schritt 2b Stromverbr. Kat. 1-4'!$B$10:$N$504,13,FALSE),""),"")</f>
        <v/>
      </c>
      <c r="L298" s="39" t="str">
        <f>IFERROR(IF(B298&lt;&gt;"",VLOOKUP(B298,'Schritt 2b Stromverbr. Kat. 1-4'!$B$10:$O$504,14,FALSE),""),"")</f>
        <v/>
      </c>
      <c r="M298" s="147"/>
      <c r="N298" s="61"/>
      <c r="O298" s="64"/>
      <c r="P298" s="113" t="str">
        <f t="shared" si="8"/>
        <v/>
      </c>
      <c r="Q298" s="151" t="str">
        <f t="shared" si="9"/>
        <v/>
      </c>
      <c r="R298" s="133" t="str">
        <f>IF(P298="","",((P298*1000)/IF(AND('Schritt 2a Wärmeverbr. Kat. 1-4'!D303&lt;&gt;"Bad - Freibad &lt; 1000 m2 Beckenfläche",'Schritt 2a Wärmeverbr. Kat. 1-4'!D303&lt;&gt;"Bad - Freibad 1000-2000 m2 Beckenfläche",'Schritt 2a Wärmeverbr. Kat. 1-4'!D303&lt;&gt;"Bad - Freibad &gt;2000 m2 Beckenfläche"),'Schritt 2a Wärmeverbr. Kat. 1-4'!F303,'Schritt 2a Wärmeverbr. Kat. 1-4'!G303)))</f>
        <v/>
      </c>
      <c r="S298" s="140" t="str">
        <f>IFERROR(IF(OR(R298="",'Schritt 2a Wärmeverbr. Kat. 1-4'!D303=""),"",R298/VLOOKUP('Schritt 2a Wärmeverbr. Kat. 1-4'!D303,Gebäudekat.!$C$6:$J$72,7,FALSE)-1),"k.A")</f>
        <v/>
      </c>
      <c r="T298" s="400" t="s">
        <v>138</v>
      </c>
      <c r="U298" t="str">
        <f>IFERROR(VLOOKUP(C298,Gebäudekat.!$C$6:$G$72,5,FALSE),"")</f>
        <v/>
      </c>
    </row>
    <row r="299" spans="1:21" x14ac:dyDescent="0.25">
      <c r="A299" s="23" t="str">
        <f>IF(B299="","",INDEX('Schritt 2a Wärmeverbr. Kat. 1-4'!$A304:$C$504,MATCH(B299,'Schritt 2a Wärmeverbr. Kat. 1-4'!$C304:$C$504,0),1))</f>
        <v/>
      </c>
      <c r="B299" s="40" t="str">
        <f>IF(AND('Schritt 2a Wärmeverbr. Kat. 1-4'!C304&lt;&gt;"",OR('Schritt 2a Wärmeverbr. Kat. 1-4'!R304=1,'Schritt 2a Wärmeverbr. Kat. 1-4'!R304=2,'Schritt 2a Wärmeverbr. Kat. 1-4'!R304&lt;&gt;4)),'Schritt 2a Wärmeverbr. Kat. 1-4'!C304,"")</f>
        <v/>
      </c>
      <c r="C299" s="24" t="str">
        <f>IF(B299="","",VLOOKUP(B299,'Schritt 2a Wärmeverbr. Kat. 1-4'!$C$10:$D$504,2,FALSE))</f>
        <v/>
      </c>
      <c r="D299" s="13" t="str">
        <f>IF(AND(B299&lt;&gt;"",'Schritt 2a Wärmeverbr. Kat. 1-4'!H304&lt;&gt;""),VLOOKUP('Schritt 4 - Priorisierung'!B299,'Schritt 2a Wärmeverbr. Kat. 1-4'!$C$10:$H$504,6,FALSE),"")</f>
        <v/>
      </c>
      <c r="E299" s="114" t="str">
        <f>IF(AND(B299&lt;&gt;"",'Schritt 2a Wärmeverbr. Kat. 1-4'!N304&lt;&gt;""),VLOOKUP('Schritt 4 - Priorisierung'!B299,'Schritt 2a Wärmeverbr. Kat. 1-4'!$C$10:$N$504,12,FALSE),"")</f>
        <v/>
      </c>
      <c r="F299" s="38" t="str">
        <f>IF(AND(B299&lt;&gt;"",'Schritt 2a Wärmeverbr. Kat. 1-4'!O304&lt;&gt;""),VLOOKUP(B299,'Schritt 2a Wärmeverbr. Kat. 1-4'!C304:O798,13,FALSE),"")</f>
        <v/>
      </c>
      <c r="G299" s="134" t="str">
        <f>IF(AND(B299&lt;&gt;"",'Schritt 2a Wärmeverbr. Kat. 1-4'!P304&lt;&gt;""),VLOOKUP(B299,'Schritt 2a Wärmeverbr. Kat. 1-4'!$C$10:$P$504,14,FALSE),"")</f>
        <v/>
      </c>
      <c r="H299" s="39" t="str">
        <f>IF(AND(B299&lt;&gt;"",'Schritt 2a Wärmeverbr. Kat. 1-4'!Q304&lt;&gt;""),VLOOKUP(B299,'Schritt 2a Wärmeverbr. Kat. 1-4'!$C$10:$Q$504,15,FALSE),"")</f>
        <v/>
      </c>
      <c r="I299" s="142" t="str">
        <f>IF(AND(B299&lt;&gt;"",'Schritt 2b Stromverbr. Kat. 1-4'!M304&lt;&gt;""),VLOOKUP(B299,'Schritt 2b Stromverbr. Kat. 1-4'!$B$10:$M$504,12,FALSE),"")</f>
        <v/>
      </c>
      <c r="J299" s="38" t="str">
        <f>IF(AND(B299&lt;&gt;"",'Schritt 2b Stromverbr. Kat. 1-4'!M304&lt;&gt;""),(1/SUM('Schritt 2b Stromverbr. Kat. 1-4'!$M$10:$M$504))*VLOOKUP(B299,'Schritt 2b Stromverbr. Kat. 1-4'!$B$10:$M$504,12,FALSE),"")</f>
        <v/>
      </c>
      <c r="K299" s="133" t="str">
        <f>IFERROR(IF(B299&lt;&gt;"",VLOOKUP(B299,'Schritt 2b Stromverbr. Kat. 1-4'!$B$10:$N$504,13,FALSE),""),"")</f>
        <v/>
      </c>
      <c r="L299" s="39" t="str">
        <f>IFERROR(IF(B299&lt;&gt;"",VLOOKUP(B299,'Schritt 2b Stromverbr. Kat. 1-4'!$B$10:$O$504,14,FALSE),""),"")</f>
        <v/>
      </c>
      <c r="M299" s="147"/>
      <c r="N299" s="61"/>
      <c r="O299" s="64"/>
      <c r="P299" s="113" t="str">
        <f t="shared" si="8"/>
        <v/>
      </c>
      <c r="Q299" s="151" t="str">
        <f t="shared" si="9"/>
        <v/>
      </c>
      <c r="R299" s="133" t="str">
        <f>IF(P299="","",((P299*1000)/IF(AND('Schritt 2a Wärmeverbr. Kat. 1-4'!D304&lt;&gt;"Bad - Freibad &lt; 1000 m2 Beckenfläche",'Schritt 2a Wärmeverbr. Kat. 1-4'!D304&lt;&gt;"Bad - Freibad 1000-2000 m2 Beckenfläche",'Schritt 2a Wärmeverbr. Kat. 1-4'!D304&lt;&gt;"Bad - Freibad &gt;2000 m2 Beckenfläche"),'Schritt 2a Wärmeverbr. Kat. 1-4'!F304,'Schritt 2a Wärmeverbr. Kat. 1-4'!G304)))</f>
        <v/>
      </c>
      <c r="S299" s="140" t="str">
        <f>IFERROR(IF(OR(R299="",'Schritt 2a Wärmeverbr. Kat. 1-4'!D304=""),"",R299/VLOOKUP('Schritt 2a Wärmeverbr. Kat. 1-4'!D304,Gebäudekat.!$C$6:$J$72,7,FALSE)-1),"k.A")</f>
        <v/>
      </c>
      <c r="T299" s="400" t="s">
        <v>138</v>
      </c>
      <c r="U299" t="str">
        <f>IFERROR(VLOOKUP(C299,Gebäudekat.!$C$6:$G$72,5,FALSE),"")</f>
        <v/>
      </c>
    </row>
    <row r="300" spans="1:21" x14ac:dyDescent="0.25">
      <c r="A300" s="23" t="str">
        <f>IF(B300="","",INDEX('Schritt 2a Wärmeverbr. Kat. 1-4'!$A305:$C$504,MATCH(B300,'Schritt 2a Wärmeverbr. Kat. 1-4'!$C305:$C$504,0),1))</f>
        <v/>
      </c>
      <c r="B300" s="40" t="str">
        <f>IF(AND('Schritt 2a Wärmeverbr. Kat. 1-4'!C305&lt;&gt;"",OR('Schritt 2a Wärmeverbr. Kat. 1-4'!R305=1,'Schritt 2a Wärmeverbr. Kat. 1-4'!R305=2,'Schritt 2a Wärmeverbr. Kat. 1-4'!R305&lt;&gt;4)),'Schritt 2a Wärmeverbr. Kat. 1-4'!C305,"")</f>
        <v/>
      </c>
      <c r="C300" s="24" t="str">
        <f>IF(B300="","",VLOOKUP(B300,'Schritt 2a Wärmeverbr. Kat. 1-4'!$C$10:$D$504,2,FALSE))</f>
        <v/>
      </c>
      <c r="D300" s="13" t="str">
        <f>IF(AND(B300&lt;&gt;"",'Schritt 2a Wärmeverbr. Kat. 1-4'!H305&lt;&gt;""),VLOOKUP('Schritt 4 - Priorisierung'!B300,'Schritt 2a Wärmeverbr. Kat. 1-4'!$C$10:$H$504,6,FALSE),"")</f>
        <v/>
      </c>
      <c r="E300" s="114" t="str">
        <f>IF(AND(B300&lt;&gt;"",'Schritt 2a Wärmeverbr. Kat. 1-4'!N305&lt;&gt;""),VLOOKUP('Schritt 4 - Priorisierung'!B300,'Schritt 2a Wärmeverbr. Kat. 1-4'!$C$10:$N$504,12,FALSE),"")</f>
        <v/>
      </c>
      <c r="F300" s="38" t="str">
        <f>IF(AND(B300&lt;&gt;"",'Schritt 2a Wärmeverbr. Kat. 1-4'!O305&lt;&gt;""),VLOOKUP(B300,'Schritt 2a Wärmeverbr. Kat. 1-4'!C305:O799,13,FALSE),"")</f>
        <v/>
      </c>
      <c r="G300" s="134" t="str">
        <f>IF(AND(B300&lt;&gt;"",'Schritt 2a Wärmeverbr. Kat. 1-4'!P305&lt;&gt;""),VLOOKUP(B300,'Schritt 2a Wärmeverbr. Kat. 1-4'!$C$10:$P$504,14,FALSE),"")</f>
        <v/>
      </c>
      <c r="H300" s="39" t="str">
        <f>IF(AND(B300&lt;&gt;"",'Schritt 2a Wärmeverbr. Kat. 1-4'!Q305&lt;&gt;""),VLOOKUP(B300,'Schritt 2a Wärmeverbr. Kat. 1-4'!$C$10:$Q$504,15,FALSE),"")</f>
        <v/>
      </c>
      <c r="I300" s="142" t="str">
        <f>IF(AND(B300&lt;&gt;"",'Schritt 2b Stromverbr. Kat. 1-4'!M305&lt;&gt;""),VLOOKUP(B300,'Schritt 2b Stromverbr. Kat. 1-4'!$B$10:$M$504,12,FALSE),"")</f>
        <v/>
      </c>
      <c r="J300" s="38" t="str">
        <f>IF(AND(B300&lt;&gt;"",'Schritt 2b Stromverbr. Kat. 1-4'!M305&lt;&gt;""),(1/SUM('Schritt 2b Stromverbr. Kat. 1-4'!$M$10:$M$504))*VLOOKUP(B300,'Schritt 2b Stromverbr. Kat. 1-4'!$B$10:$M$504,12,FALSE),"")</f>
        <v/>
      </c>
      <c r="K300" s="133" t="str">
        <f>IFERROR(IF(B300&lt;&gt;"",VLOOKUP(B300,'Schritt 2b Stromverbr. Kat. 1-4'!$B$10:$N$504,13,FALSE),""),"")</f>
        <v/>
      </c>
      <c r="L300" s="39" t="str">
        <f>IFERROR(IF(B300&lt;&gt;"",VLOOKUP(B300,'Schritt 2b Stromverbr. Kat. 1-4'!$B$10:$O$504,14,FALSE),""),"")</f>
        <v/>
      </c>
      <c r="M300" s="147"/>
      <c r="N300" s="61"/>
      <c r="O300" s="64"/>
      <c r="P300" s="113" t="str">
        <f t="shared" si="8"/>
        <v/>
      </c>
      <c r="Q300" s="151" t="str">
        <f t="shared" si="9"/>
        <v/>
      </c>
      <c r="R300" s="133" t="str">
        <f>IF(P300="","",((P300*1000)/IF(AND('Schritt 2a Wärmeverbr. Kat. 1-4'!D305&lt;&gt;"Bad - Freibad &lt; 1000 m2 Beckenfläche",'Schritt 2a Wärmeverbr. Kat. 1-4'!D305&lt;&gt;"Bad - Freibad 1000-2000 m2 Beckenfläche",'Schritt 2a Wärmeverbr. Kat. 1-4'!D305&lt;&gt;"Bad - Freibad &gt;2000 m2 Beckenfläche"),'Schritt 2a Wärmeverbr. Kat. 1-4'!F305,'Schritt 2a Wärmeverbr. Kat. 1-4'!G305)))</f>
        <v/>
      </c>
      <c r="S300" s="140" t="str">
        <f>IFERROR(IF(OR(R300="",'Schritt 2a Wärmeverbr. Kat. 1-4'!D305=""),"",R300/VLOOKUP('Schritt 2a Wärmeverbr. Kat. 1-4'!D305,Gebäudekat.!$C$6:$J$72,7,FALSE)-1),"k.A")</f>
        <v/>
      </c>
      <c r="T300" s="400" t="s">
        <v>138</v>
      </c>
      <c r="U300" t="str">
        <f>IFERROR(VLOOKUP(C300,Gebäudekat.!$C$6:$G$72,5,FALSE),"")</f>
        <v/>
      </c>
    </row>
    <row r="301" spans="1:21" x14ac:dyDescent="0.25">
      <c r="A301" s="23" t="str">
        <f>IF(B301="","",INDEX('Schritt 2a Wärmeverbr. Kat. 1-4'!$A306:$C$504,MATCH(B301,'Schritt 2a Wärmeverbr. Kat. 1-4'!$C306:$C$504,0),1))</f>
        <v/>
      </c>
      <c r="B301" s="40" t="str">
        <f>IF(AND('Schritt 2a Wärmeverbr. Kat. 1-4'!C306&lt;&gt;"",OR('Schritt 2a Wärmeverbr. Kat. 1-4'!R306=1,'Schritt 2a Wärmeverbr. Kat. 1-4'!R306=2,'Schritt 2a Wärmeverbr. Kat. 1-4'!R306&lt;&gt;4)),'Schritt 2a Wärmeverbr. Kat. 1-4'!C306,"")</f>
        <v/>
      </c>
      <c r="C301" s="24" t="str">
        <f>IF(B301="","",VLOOKUP(B301,'Schritt 2a Wärmeverbr. Kat. 1-4'!$C$10:$D$504,2,FALSE))</f>
        <v/>
      </c>
      <c r="D301" s="13" t="str">
        <f>IF(AND(B301&lt;&gt;"",'Schritt 2a Wärmeverbr. Kat. 1-4'!H306&lt;&gt;""),VLOOKUP('Schritt 4 - Priorisierung'!B301,'Schritt 2a Wärmeverbr. Kat. 1-4'!$C$10:$H$504,6,FALSE),"")</f>
        <v/>
      </c>
      <c r="E301" s="114" t="str">
        <f>IF(AND(B301&lt;&gt;"",'Schritt 2a Wärmeverbr. Kat. 1-4'!N306&lt;&gt;""),VLOOKUP('Schritt 4 - Priorisierung'!B301,'Schritt 2a Wärmeverbr. Kat. 1-4'!$C$10:$N$504,12,FALSE),"")</f>
        <v/>
      </c>
      <c r="F301" s="38" t="str">
        <f>IF(AND(B301&lt;&gt;"",'Schritt 2a Wärmeverbr. Kat. 1-4'!O306&lt;&gt;""),VLOOKUP(B301,'Schritt 2a Wärmeverbr. Kat. 1-4'!C306:O800,13,FALSE),"")</f>
        <v/>
      </c>
      <c r="G301" s="134" t="str">
        <f>IF(AND(B301&lt;&gt;"",'Schritt 2a Wärmeverbr. Kat. 1-4'!P306&lt;&gt;""),VLOOKUP(B301,'Schritt 2a Wärmeverbr. Kat. 1-4'!$C$10:$P$504,14,FALSE),"")</f>
        <v/>
      </c>
      <c r="H301" s="39" t="str">
        <f>IF(AND(B301&lt;&gt;"",'Schritt 2a Wärmeverbr. Kat. 1-4'!Q306&lt;&gt;""),VLOOKUP(B301,'Schritt 2a Wärmeverbr. Kat. 1-4'!$C$10:$Q$504,15,FALSE),"")</f>
        <v/>
      </c>
      <c r="I301" s="142" t="str">
        <f>IF(AND(B301&lt;&gt;"",'Schritt 2b Stromverbr. Kat. 1-4'!M306&lt;&gt;""),VLOOKUP(B301,'Schritt 2b Stromverbr. Kat. 1-4'!$B$10:$M$504,12,FALSE),"")</f>
        <v/>
      </c>
      <c r="J301" s="38" t="str">
        <f>IF(AND(B301&lt;&gt;"",'Schritt 2b Stromverbr. Kat. 1-4'!M306&lt;&gt;""),(1/SUM('Schritt 2b Stromverbr. Kat. 1-4'!$M$10:$M$504))*VLOOKUP(B301,'Schritt 2b Stromverbr. Kat. 1-4'!$B$10:$M$504,12,FALSE),"")</f>
        <v/>
      </c>
      <c r="K301" s="133" t="str">
        <f>IFERROR(IF(B301&lt;&gt;"",VLOOKUP(B301,'Schritt 2b Stromverbr. Kat. 1-4'!$B$10:$N$504,13,FALSE),""),"")</f>
        <v/>
      </c>
      <c r="L301" s="39" t="str">
        <f>IFERROR(IF(B301&lt;&gt;"",VLOOKUP(B301,'Schritt 2b Stromverbr. Kat. 1-4'!$B$10:$O$504,14,FALSE),""),"")</f>
        <v/>
      </c>
      <c r="M301" s="147"/>
      <c r="N301" s="61"/>
      <c r="O301" s="64"/>
      <c r="P301" s="113" t="str">
        <f t="shared" si="8"/>
        <v/>
      </c>
      <c r="Q301" s="151" t="str">
        <f t="shared" si="9"/>
        <v/>
      </c>
      <c r="R301" s="133" t="str">
        <f>IF(P301="","",((P301*1000)/IF(AND('Schritt 2a Wärmeverbr. Kat. 1-4'!D306&lt;&gt;"Bad - Freibad &lt; 1000 m2 Beckenfläche",'Schritt 2a Wärmeverbr. Kat. 1-4'!D306&lt;&gt;"Bad - Freibad 1000-2000 m2 Beckenfläche",'Schritt 2a Wärmeverbr. Kat. 1-4'!D306&lt;&gt;"Bad - Freibad &gt;2000 m2 Beckenfläche"),'Schritt 2a Wärmeverbr. Kat. 1-4'!F306,'Schritt 2a Wärmeverbr. Kat. 1-4'!G306)))</f>
        <v/>
      </c>
      <c r="S301" s="140" t="str">
        <f>IFERROR(IF(OR(R301="",'Schritt 2a Wärmeverbr. Kat. 1-4'!D306=""),"",R301/VLOOKUP('Schritt 2a Wärmeverbr. Kat. 1-4'!D306,Gebäudekat.!$C$6:$J$72,7,FALSE)-1),"k.A")</f>
        <v/>
      </c>
      <c r="T301" s="400" t="s">
        <v>138</v>
      </c>
      <c r="U301" t="str">
        <f>IFERROR(VLOOKUP(C301,Gebäudekat.!$C$6:$G$72,5,FALSE),"")</f>
        <v/>
      </c>
    </row>
    <row r="302" spans="1:21" x14ac:dyDescent="0.25">
      <c r="A302" s="23" t="str">
        <f>IF(B302="","",INDEX('Schritt 2a Wärmeverbr. Kat. 1-4'!$A307:$C$504,MATCH(B302,'Schritt 2a Wärmeverbr. Kat. 1-4'!$C307:$C$504,0),1))</f>
        <v/>
      </c>
      <c r="B302" s="40" t="str">
        <f>IF(AND('Schritt 2a Wärmeverbr. Kat. 1-4'!C307&lt;&gt;"",OR('Schritt 2a Wärmeverbr. Kat. 1-4'!R307=1,'Schritt 2a Wärmeverbr. Kat. 1-4'!R307=2,'Schritt 2a Wärmeverbr. Kat. 1-4'!R307&lt;&gt;4)),'Schritt 2a Wärmeverbr. Kat. 1-4'!C307,"")</f>
        <v/>
      </c>
      <c r="C302" s="24" t="str">
        <f>IF(B302="","",VLOOKUP(B302,'Schritt 2a Wärmeverbr. Kat. 1-4'!$C$10:$D$504,2,FALSE))</f>
        <v/>
      </c>
      <c r="D302" s="13" t="str">
        <f>IF(AND(B302&lt;&gt;"",'Schritt 2a Wärmeverbr. Kat. 1-4'!H307&lt;&gt;""),VLOOKUP('Schritt 4 - Priorisierung'!B302,'Schritt 2a Wärmeverbr. Kat. 1-4'!$C$10:$H$504,6,FALSE),"")</f>
        <v/>
      </c>
      <c r="E302" s="114" t="str">
        <f>IF(AND(B302&lt;&gt;"",'Schritt 2a Wärmeverbr. Kat. 1-4'!N307&lt;&gt;""),VLOOKUP('Schritt 4 - Priorisierung'!B302,'Schritt 2a Wärmeverbr. Kat. 1-4'!$C$10:$N$504,12,FALSE),"")</f>
        <v/>
      </c>
      <c r="F302" s="38" t="str">
        <f>IF(AND(B302&lt;&gt;"",'Schritt 2a Wärmeverbr. Kat. 1-4'!O307&lt;&gt;""),VLOOKUP(B302,'Schritt 2a Wärmeverbr. Kat. 1-4'!C307:O801,13,FALSE),"")</f>
        <v/>
      </c>
      <c r="G302" s="134" t="str">
        <f>IF(AND(B302&lt;&gt;"",'Schritt 2a Wärmeverbr. Kat. 1-4'!P307&lt;&gt;""),VLOOKUP(B302,'Schritt 2a Wärmeverbr. Kat. 1-4'!$C$10:$P$504,14,FALSE),"")</f>
        <v/>
      </c>
      <c r="H302" s="39" t="str">
        <f>IF(AND(B302&lt;&gt;"",'Schritt 2a Wärmeverbr. Kat. 1-4'!Q307&lt;&gt;""),VLOOKUP(B302,'Schritt 2a Wärmeverbr. Kat. 1-4'!$C$10:$Q$504,15,FALSE),"")</f>
        <v/>
      </c>
      <c r="I302" s="142" t="str">
        <f>IF(AND(B302&lt;&gt;"",'Schritt 2b Stromverbr. Kat. 1-4'!M307&lt;&gt;""),VLOOKUP(B302,'Schritt 2b Stromverbr. Kat. 1-4'!$B$10:$M$504,12,FALSE),"")</f>
        <v/>
      </c>
      <c r="J302" s="38" t="str">
        <f>IF(AND(B302&lt;&gt;"",'Schritt 2b Stromverbr. Kat. 1-4'!M307&lt;&gt;""),(1/SUM('Schritt 2b Stromverbr. Kat. 1-4'!$M$10:$M$504))*VLOOKUP(B302,'Schritt 2b Stromverbr. Kat. 1-4'!$B$10:$M$504,12,FALSE),"")</f>
        <v/>
      </c>
      <c r="K302" s="133" t="str">
        <f>IFERROR(IF(B302&lt;&gt;"",VLOOKUP(B302,'Schritt 2b Stromverbr. Kat. 1-4'!$B$10:$N$504,13,FALSE),""),"")</f>
        <v/>
      </c>
      <c r="L302" s="39" t="str">
        <f>IFERROR(IF(B302&lt;&gt;"",VLOOKUP(B302,'Schritt 2b Stromverbr. Kat. 1-4'!$B$10:$O$504,14,FALSE),""),"")</f>
        <v/>
      </c>
      <c r="M302" s="147"/>
      <c r="N302" s="61"/>
      <c r="O302" s="64"/>
      <c r="P302" s="113" t="str">
        <f t="shared" si="8"/>
        <v/>
      </c>
      <c r="Q302" s="151" t="str">
        <f t="shared" si="9"/>
        <v/>
      </c>
      <c r="R302" s="133" t="str">
        <f>IF(P302="","",((P302*1000)/IF(AND('Schritt 2a Wärmeverbr. Kat. 1-4'!D307&lt;&gt;"Bad - Freibad &lt; 1000 m2 Beckenfläche",'Schritt 2a Wärmeverbr. Kat. 1-4'!D307&lt;&gt;"Bad - Freibad 1000-2000 m2 Beckenfläche",'Schritt 2a Wärmeverbr. Kat. 1-4'!D307&lt;&gt;"Bad - Freibad &gt;2000 m2 Beckenfläche"),'Schritt 2a Wärmeverbr. Kat. 1-4'!F307,'Schritt 2a Wärmeverbr. Kat. 1-4'!G307)))</f>
        <v/>
      </c>
      <c r="S302" s="140" t="str">
        <f>IFERROR(IF(OR(R302="",'Schritt 2a Wärmeverbr. Kat. 1-4'!D307=""),"",R302/VLOOKUP('Schritt 2a Wärmeverbr. Kat. 1-4'!D307,Gebäudekat.!$C$6:$J$72,7,FALSE)-1),"k.A")</f>
        <v/>
      </c>
      <c r="T302" s="400" t="s">
        <v>138</v>
      </c>
      <c r="U302" t="str">
        <f>IFERROR(VLOOKUP(C302,Gebäudekat.!$C$6:$G$72,5,FALSE),"")</f>
        <v/>
      </c>
    </row>
    <row r="303" spans="1:21" x14ac:dyDescent="0.25">
      <c r="A303" s="23" t="str">
        <f>IF(B303="","",INDEX('Schritt 2a Wärmeverbr. Kat. 1-4'!$A308:$C$504,MATCH(B303,'Schritt 2a Wärmeverbr. Kat. 1-4'!$C308:$C$504,0),1))</f>
        <v/>
      </c>
      <c r="B303" s="40" t="str">
        <f>IF(AND('Schritt 2a Wärmeverbr. Kat. 1-4'!C308&lt;&gt;"",OR('Schritt 2a Wärmeverbr. Kat. 1-4'!R308=1,'Schritt 2a Wärmeverbr. Kat. 1-4'!R308=2,'Schritt 2a Wärmeverbr. Kat. 1-4'!R308&lt;&gt;4)),'Schritt 2a Wärmeverbr. Kat. 1-4'!C308,"")</f>
        <v/>
      </c>
      <c r="C303" s="24" t="str">
        <f>IF(B303="","",VLOOKUP(B303,'Schritt 2a Wärmeverbr. Kat. 1-4'!$C$10:$D$504,2,FALSE))</f>
        <v/>
      </c>
      <c r="D303" s="13" t="str">
        <f>IF(AND(B303&lt;&gt;"",'Schritt 2a Wärmeverbr. Kat. 1-4'!H308&lt;&gt;""),VLOOKUP('Schritt 4 - Priorisierung'!B303,'Schritt 2a Wärmeverbr. Kat. 1-4'!$C$10:$H$504,6,FALSE),"")</f>
        <v/>
      </c>
      <c r="E303" s="114" t="str">
        <f>IF(AND(B303&lt;&gt;"",'Schritt 2a Wärmeverbr. Kat. 1-4'!N308&lt;&gt;""),VLOOKUP('Schritt 4 - Priorisierung'!B303,'Schritt 2a Wärmeverbr. Kat. 1-4'!$C$10:$N$504,12,FALSE),"")</f>
        <v/>
      </c>
      <c r="F303" s="38" t="str">
        <f>IF(AND(B303&lt;&gt;"",'Schritt 2a Wärmeverbr. Kat. 1-4'!O308&lt;&gt;""),VLOOKUP(B303,'Schritt 2a Wärmeverbr. Kat. 1-4'!C308:O802,13,FALSE),"")</f>
        <v/>
      </c>
      <c r="G303" s="134" t="str">
        <f>IF(AND(B303&lt;&gt;"",'Schritt 2a Wärmeverbr. Kat. 1-4'!P308&lt;&gt;""),VLOOKUP(B303,'Schritt 2a Wärmeverbr. Kat. 1-4'!$C$10:$P$504,14,FALSE),"")</f>
        <v/>
      </c>
      <c r="H303" s="39" t="str">
        <f>IF(AND(B303&lt;&gt;"",'Schritt 2a Wärmeverbr. Kat. 1-4'!Q308&lt;&gt;""),VLOOKUP(B303,'Schritt 2a Wärmeverbr. Kat. 1-4'!$C$10:$Q$504,15,FALSE),"")</f>
        <v/>
      </c>
      <c r="I303" s="142" t="str">
        <f>IF(AND(B303&lt;&gt;"",'Schritt 2b Stromverbr. Kat. 1-4'!M308&lt;&gt;""),VLOOKUP(B303,'Schritt 2b Stromverbr. Kat. 1-4'!$B$10:$M$504,12,FALSE),"")</f>
        <v/>
      </c>
      <c r="J303" s="38" t="str">
        <f>IF(AND(B303&lt;&gt;"",'Schritt 2b Stromverbr. Kat. 1-4'!M308&lt;&gt;""),(1/SUM('Schritt 2b Stromverbr. Kat. 1-4'!$M$10:$M$504))*VLOOKUP(B303,'Schritt 2b Stromverbr. Kat. 1-4'!$B$10:$M$504,12,FALSE),"")</f>
        <v/>
      </c>
      <c r="K303" s="133" t="str">
        <f>IFERROR(IF(B303&lt;&gt;"",VLOOKUP(B303,'Schritt 2b Stromverbr. Kat. 1-4'!$B$10:$N$504,13,FALSE),""),"")</f>
        <v/>
      </c>
      <c r="L303" s="39" t="str">
        <f>IFERROR(IF(B303&lt;&gt;"",VLOOKUP(B303,'Schritt 2b Stromverbr. Kat. 1-4'!$B$10:$O$504,14,FALSE),""),"")</f>
        <v/>
      </c>
      <c r="M303" s="147"/>
      <c r="N303" s="61"/>
      <c r="O303" s="64"/>
      <c r="P303" s="113" t="str">
        <f t="shared" si="8"/>
        <v/>
      </c>
      <c r="Q303" s="151" t="str">
        <f t="shared" si="9"/>
        <v/>
      </c>
      <c r="R303" s="133" t="str">
        <f>IF(P303="","",((P303*1000)/IF(AND('Schritt 2a Wärmeverbr. Kat. 1-4'!D308&lt;&gt;"Bad - Freibad &lt; 1000 m2 Beckenfläche",'Schritt 2a Wärmeverbr. Kat. 1-4'!D308&lt;&gt;"Bad - Freibad 1000-2000 m2 Beckenfläche",'Schritt 2a Wärmeverbr. Kat. 1-4'!D308&lt;&gt;"Bad - Freibad &gt;2000 m2 Beckenfläche"),'Schritt 2a Wärmeverbr. Kat. 1-4'!F308,'Schritt 2a Wärmeverbr. Kat. 1-4'!G308)))</f>
        <v/>
      </c>
      <c r="S303" s="140" t="str">
        <f>IFERROR(IF(OR(R303="",'Schritt 2a Wärmeverbr. Kat. 1-4'!D308=""),"",R303/VLOOKUP('Schritt 2a Wärmeverbr. Kat. 1-4'!D308,Gebäudekat.!$C$6:$J$72,7,FALSE)-1),"k.A")</f>
        <v/>
      </c>
      <c r="T303" s="400" t="s">
        <v>138</v>
      </c>
      <c r="U303" t="str">
        <f>IFERROR(VLOOKUP(C303,Gebäudekat.!$C$6:$G$72,5,FALSE),"")</f>
        <v/>
      </c>
    </row>
    <row r="304" spans="1:21" x14ac:dyDescent="0.25">
      <c r="A304" s="23" t="str">
        <f>IF(B304="","",INDEX('Schritt 2a Wärmeverbr. Kat. 1-4'!$A309:$C$504,MATCH(B304,'Schritt 2a Wärmeverbr. Kat. 1-4'!$C309:$C$504,0),1))</f>
        <v/>
      </c>
      <c r="B304" s="40" t="str">
        <f>IF(AND('Schritt 2a Wärmeverbr. Kat. 1-4'!C309&lt;&gt;"",OR('Schritt 2a Wärmeverbr. Kat. 1-4'!R309=1,'Schritt 2a Wärmeverbr. Kat. 1-4'!R309=2,'Schritt 2a Wärmeverbr. Kat. 1-4'!R309&lt;&gt;4)),'Schritt 2a Wärmeverbr. Kat. 1-4'!C309,"")</f>
        <v/>
      </c>
      <c r="C304" s="24" t="str">
        <f>IF(B304="","",VLOOKUP(B304,'Schritt 2a Wärmeverbr. Kat. 1-4'!$C$10:$D$504,2,FALSE))</f>
        <v/>
      </c>
      <c r="D304" s="13" t="str">
        <f>IF(AND(B304&lt;&gt;"",'Schritt 2a Wärmeverbr. Kat. 1-4'!H309&lt;&gt;""),VLOOKUP('Schritt 4 - Priorisierung'!B304,'Schritt 2a Wärmeverbr. Kat. 1-4'!$C$10:$H$504,6,FALSE),"")</f>
        <v/>
      </c>
      <c r="E304" s="114" t="str">
        <f>IF(AND(B304&lt;&gt;"",'Schritt 2a Wärmeverbr. Kat. 1-4'!N309&lt;&gt;""),VLOOKUP('Schritt 4 - Priorisierung'!B304,'Schritt 2a Wärmeverbr. Kat. 1-4'!$C$10:$N$504,12,FALSE),"")</f>
        <v/>
      </c>
      <c r="F304" s="38" t="str">
        <f>IF(AND(B304&lt;&gt;"",'Schritt 2a Wärmeverbr. Kat. 1-4'!O309&lt;&gt;""),VLOOKUP(B304,'Schritt 2a Wärmeverbr. Kat. 1-4'!C309:O803,13,FALSE),"")</f>
        <v/>
      </c>
      <c r="G304" s="134" t="str">
        <f>IF(AND(B304&lt;&gt;"",'Schritt 2a Wärmeverbr. Kat. 1-4'!P309&lt;&gt;""),VLOOKUP(B304,'Schritt 2a Wärmeverbr. Kat. 1-4'!$C$10:$P$504,14,FALSE),"")</f>
        <v/>
      </c>
      <c r="H304" s="39" t="str">
        <f>IF(AND(B304&lt;&gt;"",'Schritt 2a Wärmeverbr. Kat. 1-4'!Q309&lt;&gt;""),VLOOKUP(B304,'Schritt 2a Wärmeverbr. Kat. 1-4'!$C$10:$Q$504,15,FALSE),"")</f>
        <v/>
      </c>
      <c r="I304" s="142" t="str">
        <f>IF(AND(B304&lt;&gt;"",'Schritt 2b Stromverbr. Kat. 1-4'!M309&lt;&gt;""),VLOOKUP(B304,'Schritt 2b Stromverbr. Kat. 1-4'!$B$10:$M$504,12,FALSE),"")</f>
        <v/>
      </c>
      <c r="J304" s="38" t="str">
        <f>IF(AND(B304&lt;&gt;"",'Schritt 2b Stromverbr. Kat. 1-4'!M309&lt;&gt;""),(1/SUM('Schritt 2b Stromverbr. Kat. 1-4'!$M$10:$M$504))*VLOOKUP(B304,'Schritt 2b Stromverbr. Kat. 1-4'!$B$10:$M$504,12,FALSE),"")</f>
        <v/>
      </c>
      <c r="K304" s="133" t="str">
        <f>IFERROR(IF(B304&lt;&gt;"",VLOOKUP(B304,'Schritt 2b Stromverbr. Kat. 1-4'!$B$10:$N$504,13,FALSE),""),"")</f>
        <v/>
      </c>
      <c r="L304" s="39" t="str">
        <f>IFERROR(IF(B304&lt;&gt;"",VLOOKUP(B304,'Schritt 2b Stromverbr. Kat. 1-4'!$B$10:$O$504,14,FALSE),""),"")</f>
        <v/>
      </c>
      <c r="M304" s="147"/>
      <c r="N304" s="61"/>
      <c r="O304" s="64"/>
      <c r="P304" s="113" t="str">
        <f t="shared" si="8"/>
        <v/>
      </c>
      <c r="Q304" s="151" t="str">
        <f t="shared" si="9"/>
        <v/>
      </c>
      <c r="R304" s="133" t="str">
        <f>IF(P304="","",((P304*1000)/IF(AND('Schritt 2a Wärmeverbr. Kat. 1-4'!D309&lt;&gt;"Bad - Freibad &lt; 1000 m2 Beckenfläche",'Schritt 2a Wärmeverbr. Kat. 1-4'!D309&lt;&gt;"Bad - Freibad 1000-2000 m2 Beckenfläche",'Schritt 2a Wärmeverbr. Kat. 1-4'!D309&lt;&gt;"Bad - Freibad &gt;2000 m2 Beckenfläche"),'Schritt 2a Wärmeverbr. Kat. 1-4'!F309,'Schritt 2a Wärmeverbr. Kat. 1-4'!G309)))</f>
        <v/>
      </c>
      <c r="S304" s="140" t="str">
        <f>IFERROR(IF(OR(R304="",'Schritt 2a Wärmeverbr. Kat. 1-4'!D309=""),"",R304/VLOOKUP('Schritt 2a Wärmeverbr. Kat. 1-4'!D309,Gebäudekat.!$C$6:$J$72,7,FALSE)-1),"k.A")</f>
        <v/>
      </c>
      <c r="T304" s="400" t="s">
        <v>138</v>
      </c>
      <c r="U304" t="str">
        <f>IFERROR(VLOOKUP(C304,Gebäudekat.!$C$6:$G$72,5,FALSE),"")</f>
        <v/>
      </c>
    </row>
    <row r="305" spans="1:21" x14ac:dyDescent="0.25">
      <c r="A305" s="23" t="str">
        <f>IF(B305="","",INDEX('Schritt 2a Wärmeverbr. Kat. 1-4'!$A310:$C$504,MATCH(B305,'Schritt 2a Wärmeverbr. Kat. 1-4'!$C310:$C$504,0),1))</f>
        <v/>
      </c>
      <c r="B305" s="40" t="str">
        <f>IF(AND('Schritt 2a Wärmeverbr. Kat. 1-4'!C310&lt;&gt;"",OR('Schritt 2a Wärmeverbr. Kat. 1-4'!R310=1,'Schritt 2a Wärmeverbr. Kat. 1-4'!R310=2,'Schritt 2a Wärmeverbr. Kat. 1-4'!R310&lt;&gt;4)),'Schritt 2a Wärmeverbr. Kat. 1-4'!C310,"")</f>
        <v/>
      </c>
      <c r="C305" s="24" t="str">
        <f>IF(B305="","",VLOOKUP(B305,'Schritt 2a Wärmeverbr. Kat. 1-4'!$C$10:$D$504,2,FALSE))</f>
        <v/>
      </c>
      <c r="D305" s="13" t="str">
        <f>IF(AND(B305&lt;&gt;"",'Schritt 2a Wärmeverbr. Kat. 1-4'!H310&lt;&gt;""),VLOOKUP('Schritt 4 - Priorisierung'!B305,'Schritt 2a Wärmeverbr. Kat. 1-4'!$C$10:$H$504,6,FALSE),"")</f>
        <v/>
      </c>
      <c r="E305" s="114" t="str">
        <f>IF(AND(B305&lt;&gt;"",'Schritt 2a Wärmeverbr. Kat. 1-4'!N310&lt;&gt;""),VLOOKUP('Schritt 4 - Priorisierung'!B305,'Schritt 2a Wärmeverbr. Kat. 1-4'!$C$10:$N$504,12,FALSE),"")</f>
        <v/>
      </c>
      <c r="F305" s="38" t="str">
        <f>IF(AND(B305&lt;&gt;"",'Schritt 2a Wärmeverbr. Kat. 1-4'!O310&lt;&gt;""),VLOOKUP(B305,'Schritt 2a Wärmeverbr. Kat. 1-4'!C310:O804,13,FALSE),"")</f>
        <v/>
      </c>
      <c r="G305" s="134" t="str">
        <f>IF(AND(B305&lt;&gt;"",'Schritt 2a Wärmeverbr. Kat. 1-4'!P310&lt;&gt;""),VLOOKUP(B305,'Schritt 2a Wärmeverbr. Kat. 1-4'!$C$10:$P$504,14,FALSE),"")</f>
        <v/>
      </c>
      <c r="H305" s="39" t="str">
        <f>IF(AND(B305&lt;&gt;"",'Schritt 2a Wärmeverbr. Kat. 1-4'!Q310&lt;&gt;""),VLOOKUP(B305,'Schritt 2a Wärmeverbr. Kat. 1-4'!$C$10:$Q$504,15,FALSE),"")</f>
        <v/>
      </c>
      <c r="I305" s="142" t="str">
        <f>IF(AND(B305&lt;&gt;"",'Schritt 2b Stromverbr. Kat. 1-4'!M310&lt;&gt;""),VLOOKUP(B305,'Schritt 2b Stromverbr. Kat. 1-4'!$B$10:$M$504,12,FALSE),"")</f>
        <v/>
      </c>
      <c r="J305" s="38" t="str">
        <f>IF(AND(B305&lt;&gt;"",'Schritt 2b Stromverbr. Kat. 1-4'!M310&lt;&gt;""),(1/SUM('Schritt 2b Stromverbr. Kat. 1-4'!$M$10:$M$504))*VLOOKUP(B305,'Schritt 2b Stromverbr. Kat. 1-4'!$B$10:$M$504,12,FALSE),"")</f>
        <v/>
      </c>
      <c r="K305" s="133" t="str">
        <f>IFERROR(IF(B305&lt;&gt;"",VLOOKUP(B305,'Schritt 2b Stromverbr. Kat. 1-4'!$B$10:$N$504,13,FALSE),""),"")</f>
        <v/>
      </c>
      <c r="L305" s="39" t="str">
        <f>IFERROR(IF(B305&lt;&gt;"",VLOOKUP(B305,'Schritt 2b Stromverbr. Kat. 1-4'!$B$10:$O$504,14,FALSE),""),"")</f>
        <v/>
      </c>
      <c r="M305" s="147"/>
      <c r="N305" s="61"/>
      <c r="O305" s="64"/>
      <c r="P305" s="113" t="str">
        <f t="shared" si="8"/>
        <v/>
      </c>
      <c r="Q305" s="151" t="str">
        <f t="shared" si="9"/>
        <v/>
      </c>
      <c r="R305" s="133" t="str">
        <f>IF(P305="","",((P305*1000)/IF(AND('Schritt 2a Wärmeverbr. Kat. 1-4'!D310&lt;&gt;"Bad - Freibad &lt; 1000 m2 Beckenfläche",'Schritt 2a Wärmeverbr. Kat. 1-4'!D310&lt;&gt;"Bad - Freibad 1000-2000 m2 Beckenfläche",'Schritt 2a Wärmeverbr. Kat. 1-4'!D310&lt;&gt;"Bad - Freibad &gt;2000 m2 Beckenfläche"),'Schritt 2a Wärmeverbr. Kat. 1-4'!F310,'Schritt 2a Wärmeverbr. Kat. 1-4'!G310)))</f>
        <v/>
      </c>
      <c r="S305" s="140" t="str">
        <f>IFERROR(IF(OR(R305="",'Schritt 2a Wärmeverbr. Kat. 1-4'!D310=""),"",R305/VLOOKUP('Schritt 2a Wärmeverbr. Kat. 1-4'!D310,Gebäudekat.!$C$6:$J$72,7,FALSE)-1),"k.A")</f>
        <v/>
      </c>
      <c r="T305" s="400" t="s">
        <v>138</v>
      </c>
      <c r="U305" t="str">
        <f>IFERROR(VLOOKUP(C305,Gebäudekat.!$C$6:$G$72,5,FALSE),"")</f>
        <v/>
      </c>
    </row>
    <row r="306" spans="1:21" x14ac:dyDescent="0.25">
      <c r="A306" s="23" t="str">
        <f>IF(B306="","",INDEX('Schritt 2a Wärmeverbr. Kat. 1-4'!$A311:$C$504,MATCH(B306,'Schritt 2a Wärmeverbr. Kat. 1-4'!$C311:$C$504,0),1))</f>
        <v/>
      </c>
      <c r="B306" s="40" t="str">
        <f>IF(AND('Schritt 2a Wärmeverbr. Kat. 1-4'!C311&lt;&gt;"",OR('Schritt 2a Wärmeverbr. Kat. 1-4'!R311=1,'Schritt 2a Wärmeverbr. Kat. 1-4'!R311=2,'Schritt 2a Wärmeverbr. Kat. 1-4'!R311&lt;&gt;4)),'Schritt 2a Wärmeverbr. Kat. 1-4'!C311,"")</f>
        <v/>
      </c>
      <c r="C306" s="24" t="str">
        <f>IF(B306="","",VLOOKUP(B306,'Schritt 2a Wärmeverbr. Kat. 1-4'!$C$10:$D$504,2,FALSE))</f>
        <v/>
      </c>
      <c r="D306" s="13" t="str">
        <f>IF(AND(B306&lt;&gt;"",'Schritt 2a Wärmeverbr. Kat. 1-4'!H311&lt;&gt;""),VLOOKUP('Schritt 4 - Priorisierung'!B306,'Schritt 2a Wärmeverbr. Kat. 1-4'!$C$10:$H$504,6,FALSE),"")</f>
        <v/>
      </c>
      <c r="E306" s="114" t="str">
        <f>IF(AND(B306&lt;&gt;"",'Schritt 2a Wärmeverbr. Kat. 1-4'!N311&lt;&gt;""),VLOOKUP('Schritt 4 - Priorisierung'!B306,'Schritt 2a Wärmeverbr. Kat. 1-4'!$C$10:$N$504,12,FALSE),"")</f>
        <v/>
      </c>
      <c r="F306" s="38" t="str">
        <f>IF(AND(B306&lt;&gt;"",'Schritt 2a Wärmeverbr. Kat. 1-4'!O311&lt;&gt;""),VLOOKUP(B306,'Schritt 2a Wärmeverbr. Kat. 1-4'!C311:O805,13,FALSE),"")</f>
        <v/>
      </c>
      <c r="G306" s="134" t="str">
        <f>IF(AND(B306&lt;&gt;"",'Schritt 2a Wärmeverbr. Kat. 1-4'!P311&lt;&gt;""),VLOOKUP(B306,'Schritt 2a Wärmeverbr. Kat. 1-4'!$C$10:$P$504,14,FALSE),"")</f>
        <v/>
      </c>
      <c r="H306" s="39" t="str">
        <f>IF(AND(B306&lt;&gt;"",'Schritt 2a Wärmeverbr. Kat. 1-4'!Q311&lt;&gt;""),VLOOKUP(B306,'Schritt 2a Wärmeverbr. Kat. 1-4'!$C$10:$Q$504,15,FALSE),"")</f>
        <v/>
      </c>
      <c r="I306" s="142" t="str">
        <f>IF(AND(B306&lt;&gt;"",'Schritt 2b Stromverbr. Kat. 1-4'!M311&lt;&gt;""),VLOOKUP(B306,'Schritt 2b Stromverbr. Kat. 1-4'!$B$10:$M$504,12,FALSE),"")</f>
        <v/>
      </c>
      <c r="J306" s="38" t="str">
        <f>IF(AND(B306&lt;&gt;"",'Schritt 2b Stromverbr. Kat. 1-4'!M311&lt;&gt;""),(1/SUM('Schritt 2b Stromverbr. Kat. 1-4'!$M$10:$M$504))*VLOOKUP(B306,'Schritt 2b Stromverbr. Kat. 1-4'!$B$10:$M$504,12,FALSE),"")</f>
        <v/>
      </c>
      <c r="K306" s="133" t="str">
        <f>IFERROR(IF(B306&lt;&gt;"",VLOOKUP(B306,'Schritt 2b Stromverbr. Kat. 1-4'!$B$10:$N$504,13,FALSE),""),"")</f>
        <v/>
      </c>
      <c r="L306" s="39" t="str">
        <f>IFERROR(IF(B306&lt;&gt;"",VLOOKUP(B306,'Schritt 2b Stromverbr. Kat. 1-4'!$B$10:$O$504,14,FALSE),""),"")</f>
        <v/>
      </c>
      <c r="M306" s="147"/>
      <c r="N306" s="61"/>
      <c r="O306" s="64"/>
      <c r="P306" s="113" t="str">
        <f t="shared" si="8"/>
        <v/>
      </c>
      <c r="Q306" s="151" t="str">
        <f t="shared" si="9"/>
        <v/>
      </c>
      <c r="R306" s="133" t="str">
        <f>IF(P306="","",((P306*1000)/IF(AND('Schritt 2a Wärmeverbr. Kat. 1-4'!D311&lt;&gt;"Bad - Freibad &lt; 1000 m2 Beckenfläche",'Schritt 2a Wärmeverbr. Kat. 1-4'!D311&lt;&gt;"Bad - Freibad 1000-2000 m2 Beckenfläche",'Schritt 2a Wärmeverbr. Kat. 1-4'!D311&lt;&gt;"Bad - Freibad &gt;2000 m2 Beckenfläche"),'Schritt 2a Wärmeverbr. Kat. 1-4'!F311,'Schritt 2a Wärmeverbr. Kat. 1-4'!G311)))</f>
        <v/>
      </c>
      <c r="S306" s="140" t="str">
        <f>IFERROR(IF(OR(R306="",'Schritt 2a Wärmeverbr. Kat. 1-4'!D311=""),"",R306/VLOOKUP('Schritt 2a Wärmeverbr. Kat. 1-4'!D311,Gebäudekat.!$C$6:$J$72,7,FALSE)-1),"k.A")</f>
        <v/>
      </c>
      <c r="T306" s="400" t="s">
        <v>138</v>
      </c>
      <c r="U306" t="str">
        <f>IFERROR(VLOOKUP(C306,Gebäudekat.!$C$6:$G$72,5,FALSE),"")</f>
        <v/>
      </c>
    </row>
    <row r="307" spans="1:21" x14ac:dyDescent="0.25">
      <c r="A307" s="23" t="str">
        <f>IF(B307="","",INDEX('Schritt 2a Wärmeverbr. Kat. 1-4'!$A312:$C$504,MATCH(B307,'Schritt 2a Wärmeverbr. Kat. 1-4'!$C312:$C$504,0),1))</f>
        <v/>
      </c>
      <c r="B307" s="40" t="str">
        <f>IF(AND('Schritt 2a Wärmeverbr. Kat. 1-4'!C312&lt;&gt;"",OR('Schritt 2a Wärmeverbr. Kat. 1-4'!R312=1,'Schritt 2a Wärmeverbr. Kat. 1-4'!R312=2,'Schritt 2a Wärmeverbr. Kat. 1-4'!R312&lt;&gt;4)),'Schritt 2a Wärmeverbr. Kat. 1-4'!C312,"")</f>
        <v/>
      </c>
      <c r="C307" s="24" t="str">
        <f>IF(B307="","",VLOOKUP(B307,'Schritt 2a Wärmeverbr. Kat. 1-4'!$C$10:$D$504,2,FALSE))</f>
        <v/>
      </c>
      <c r="D307" s="13" t="str">
        <f>IF(AND(B307&lt;&gt;"",'Schritt 2a Wärmeverbr. Kat. 1-4'!H312&lt;&gt;""),VLOOKUP('Schritt 4 - Priorisierung'!B307,'Schritt 2a Wärmeverbr. Kat. 1-4'!$C$10:$H$504,6,FALSE),"")</f>
        <v/>
      </c>
      <c r="E307" s="114" t="str">
        <f>IF(AND(B307&lt;&gt;"",'Schritt 2a Wärmeverbr. Kat. 1-4'!N312&lt;&gt;""),VLOOKUP('Schritt 4 - Priorisierung'!B307,'Schritt 2a Wärmeverbr. Kat. 1-4'!$C$10:$N$504,12,FALSE),"")</f>
        <v/>
      </c>
      <c r="F307" s="38" t="str">
        <f>IF(AND(B307&lt;&gt;"",'Schritt 2a Wärmeverbr. Kat. 1-4'!O312&lt;&gt;""),VLOOKUP(B307,'Schritt 2a Wärmeverbr. Kat. 1-4'!C312:O806,13,FALSE),"")</f>
        <v/>
      </c>
      <c r="G307" s="134" t="str">
        <f>IF(AND(B307&lt;&gt;"",'Schritt 2a Wärmeverbr. Kat. 1-4'!P312&lt;&gt;""),VLOOKUP(B307,'Schritt 2a Wärmeverbr. Kat. 1-4'!$C$10:$P$504,14,FALSE),"")</f>
        <v/>
      </c>
      <c r="H307" s="39" t="str">
        <f>IF(AND(B307&lt;&gt;"",'Schritt 2a Wärmeverbr. Kat. 1-4'!Q312&lt;&gt;""),VLOOKUP(B307,'Schritt 2a Wärmeverbr. Kat. 1-4'!$C$10:$Q$504,15,FALSE),"")</f>
        <v/>
      </c>
      <c r="I307" s="142" t="str">
        <f>IF(AND(B307&lt;&gt;"",'Schritt 2b Stromverbr. Kat. 1-4'!M312&lt;&gt;""),VLOOKUP(B307,'Schritt 2b Stromverbr. Kat. 1-4'!$B$10:$M$504,12,FALSE),"")</f>
        <v/>
      </c>
      <c r="J307" s="38" t="str">
        <f>IF(AND(B307&lt;&gt;"",'Schritt 2b Stromverbr. Kat. 1-4'!M312&lt;&gt;""),(1/SUM('Schritt 2b Stromverbr. Kat. 1-4'!$M$10:$M$504))*VLOOKUP(B307,'Schritt 2b Stromverbr. Kat. 1-4'!$B$10:$M$504,12,FALSE),"")</f>
        <v/>
      </c>
      <c r="K307" s="133" t="str">
        <f>IFERROR(IF(B307&lt;&gt;"",VLOOKUP(B307,'Schritt 2b Stromverbr. Kat. 1-4'!$B$10:$N$504,13,FALSE),""),"")</f>
        <v/>
      </c>
      <c r="L307" s="39" t="str">
        <f>IFERROR(IF(B307&lt;&gt;"",VLOOKUP(B307,'Schritt 2b Stromverbr. Kat. 1-4'!$B$10:$O$504,14,FALSE),""),"")</f>
        <v/>
      </c>
      <c r="M307" s="147"/>
      <c r="N307" s="61"/>
      <c r="O307" s="64"/>
      <c r="P307" s="113" t="str">
        <f t="shared" si="8"/>
        <v/>
      </c>
      <c r="Q307" s="151" t="str">
        <f t="shared" si="9"/>
        <v/>
      </c>
      <c r="R307" s="133" t="str">
        <f>IF(P307="","",((P307*1000)/IF(AND('Schritt 2a Wärmeverbr. Kat. 1-4'!D312&lt;&gt;"Bad - Freibad &lt; 1000 m2 Beckenfläche",'Schritt 2a Wärmeverbr. Kat. 1-4'!D312&lt;&gt;"Bad - Freibad 1000-2000 m2 Beckenfläche",'Schritt 2a Wärmeverbr. Kat. 1-4'!D312&lt;&gt;"Bad - Freibad &gt;2000 m2 Beckenfläche"),'Schritt 2a Wärmeverbr. Kat. 1-4'!F312,'Schritt 2a Wärmeverbr. Kat. 1-4'!G312)))</f>
        <v/>
      </c>
      <c r="S307" s="140" t="str">
        <f>IFERROR(IF(OR(R307="",'Schritt 2a Wärmeverbr. Kat. 1-4'!D312=""),"",R307/VLOOKUP('Schritt 2a Wärmeverbr. Kat. 1-4'!D312,Gebäudekat.!$C$6:$J$72,7,FALSE)-1),"k.A")</f>
        <v/>
      </c>
      <c r="T307" s="400" t="s">
        <v>138</v>
      </c>
      <c r="U307" t="str">
        <f>IFERROR(VLOOKUP(C307,Gebäudekat.!$C$6:$G$72,5,FALSE),"")</f>
        <v/>
      </c>
    </row>
    <row r="308" spans="1:21" x14ac:dyDescent="0.25">
      <c r="A308" s="23" t="str">
        <f>IF(B308="","",INDEX('Schritt 2a Wärmeverbr. Kat. 1-4'!$A313:$C$504,MATCH(B308,'Schritt 2a Wärmeverbr. Kat. 1-4'!$C313:$C$504,0),1))</f>
        <v/>
      </c>
      <c r="B308" s="40" t="str">
        <f>IF(AND('Schritt 2a Wärmeverbr. Kat. 1-4'!C313&lt;&gt;"",OR('Schritt 2a Wärmeverbr. Kat. 1-4'!R313=1,'Schritt 2a Wärmeverbr. Kat. 1-4'!R313=2,'Schritt 2a Wärmeverbr. Kat. 1-4'!R313&lt;&gt;4)),'Schritt 2a Wärmeverbr. Kat. 1-4'!C313,"")</f>
        <v/>
      </c>
      <c r="C308" s="24" t="str">
        <f>IF(B308="","",VLOOKUP(B308,'Schritt 2a Wärmeverbr. Kat. 1-4'!$C$10:$D$504,2,FALSE))</f>
        <v/>
      </c>
      <c r="D308" s="13" t="str">
        <f>IF(AND(B308&lt;&gt;"",'Schritt 2a Wärmeverbr. Kat. 1-4'!H313&lt;&gt;""),VLOOKUP('Schritt 4 - Priorisierung'!B308,'Schritt 2a Wärmeverbr. Kat. 1-4'!$C$10:$H$504,6,FALSE),"")</f>
        <v/>
      </c>
      <c r="E308" s="114" t="str">
        <f>IF(AND(B308&lt;&gt;"",'Schritt 2a Wärmeverbr. Kat. 1-4'!N313&lt;&gt;""),VLOOKUP('Schritt 4 - Priorisierung'!B308,'Schritt 2a Wärmeverbr. Kat. 1-4'!$C$10:$N$504,12,FALSE),"")</f>
        <v/>
      </c>
      <c r="F308" s="38" t="str">
        <f>IF(AND(B308&lt;&gt;"",'Schritt 2a Wärmeverbr. Kat. 1-4'!O313&lt;&gt;""),VLOOKUP(B308,'Schritt 2a Wärmeverbr. Kat. 1-4'!C313:O807,13,FALSE),"")</f>
        <v/>
      </c>
      <c r="G308" s="134" t="str">
        <f>IF(AND(B308&lt;&gt;"",'Schritt 2a Wärmeverbr. Kat. 1-4'!P313&lt;&gt;""),VLOOKUP(B308,'Schritt 2a Wärmeverbr. Kat. 1-4'!$C$10:$P$504,14,FALSE),"")</f>
        <v/>
      </c>
      <c r="H308" s="39" t="str">
        <f>IF(AND(B308&lt;&gt;"",'Schritt 2a Wärmeverbr. Kat. 1-4'!Q313&lt;&gt;""),VLOOKUP(B308,'Schritt 2a Wärmeverbr. Kat. 1-4'!$C$10:$Q$504,15,FALSE),"")</f>
        <v/>
      </c>
      <c r="I308" s="142" t="str">
        <f>IF(AND(B308&lt;&gt;"",'Schritt 2b Stromverbr. Kat. 1-4'!M313&lt;&gt;""),VLOOKUP(B308,'Schritt 2b Stromverbr. Kat. 1-4'!$B$10:$M$504,12,FALSE),"")</f>
        <v/>
      </c>
      <c r="J308" s="38" t="str">
        <f>IF(AND(B308&lt;&gt;"",'Schritt 2b Stromverbr. Kat. 1-4'!M313&lt;&gt;""),(1/SUM('Schritt 2b Stromverbr. Kat. 1-4'!$M$10:$M$504))*VLOOKUP(B308,'Schritt 2b Stromverbr. Kat. 1-4'!$B$10:$M$504,12,FALSE),"")</f>
        <v/>
      </c>
      <c r="K308" s="133" t="str">
        <f>IFERROR(IF(B308&lt;&gt;"",VLOOKUP(B308,'Schritt 2b Stromverbr. Kat. 1-4'!$B$10:$N$504,13,FALSE),""),"")</f>
        <v/>
      </c>
      <c r="L308" s="39" t="str">
        <f>IFERROR(IF(B308&lt;&gt;"",VLOOKUP(B308,'Schritt 2b Stromverbr. Kat. 1-4'!$B$10:$O$504,14,FALSE),""),"")</f>
        <v/>
      </c>
      <c r="M308" s="147"/>
      <c r="N308" s="61"/>
      <c r="O308" s="64"/>
      <c r="P308" s="113" t="str">
        <f t="shared" si="8"/>
        <v/>
      </c>
      <c r="Q308" s="151" t="str">
        <f t="shared" si="9"/>
        <v/>
      </c>
      <c r="R308" s="133" t="str">
        <f>IF(P308="","",((P308*1000)/IF(AND('Schritt 2a Wärmeverbr. Kat. 1-4'!D313&lt;&gt;"Bad - Freibad &lt; 1000 m2 Beckenfläche",'Schritt 2a Wärmeverbr. Kat. 1-4'!D313&lt;&gt;"Bad - Freibad 1000-2000 m2 Beckenfläche",'Schritt 2a Wärmeverbr. Kat. 1-4'!D313&lt;&gt;"Bad - Freibad &gt;2000 m2 Beckenfläche"),'Schritt 2a Wärmeverbr. Kat. 1-4'!F313,'Schritt 2a Wärmeverbr. Kat. 1-4'!G313)))</f>
        <v/>
      </c>
      <c r="S308" s="140" t="str">
        <f>IFERROR(IF(OR(R308="",'Schritt 2a Wärmeverbr. Kat. 1-4'!D313=""),"",R308/VLOOKUP('Schritt 2a Wärmeverbr. Kat. 1-4'!D313,Gebäudekat.!$C$6:$J$72,7,FALSE)-1),"k.A")</f>
        <v/>
      </c>
      <c r="T308" s="400" t="s">
        <v>138</v>
      </c>
      <c r="U308" t="str">
        <f>IFERROR(VLOOKUP(C308,Gebäudekat.!$C$6:$G$72,5,FALSE),"")</f>
        <v/>
      </c>
    </row>
    <row r="309" spans="1:21" x14ac:dyDescent="0.25">
      <c r="A309" s="23" t="str">
        <f>IF(B309="","",INDEX('Schritt 2a Wärmeverbr. Kat. 1-4'!$A314:$C$504,MATCH(B309,'Schritt 2a Wärmeverbr. Kat. 1-4'!$C314:$C$504,0),1))</f>
        <v/>
      </c>
      <c r="B309" s="40" t="str">
        <f>IF(AND('Schritt 2a Wärmeverbr. Kat. 1-4'!C314&lt;&gt;"",OR('Schritt 2a Wärmeverbr. Kat. 1-4'!R314=1,'Schritt 2a Wärmeverbr. Kat. 1-4'!R314=2,'Schritt 2a Wärmeverbr. Kat. 1-4'!R314&lt;&gt;4)),'Schritt 2a Wärmeverbr. Kat. 1-4'!C314,"")</f>
        <v/>
      </c>
      <c r="C309" s="24" t="str">
        <f>IF(B309="","",VLOOKUP(B309,'Schritt 2a Wärmeverbr. Kat. 1-4'!$C$10:$D$504,2,FALSE))</f>
        <v/>
      </c>
      <c r="D309" s="13" t="str">
        <f>IF(AND(B309&lt;&gt;"",'Schritt 2a Wärmeverbr. Kat. 1-4'!H314&lt;&gt;""),VLOOKUP('Schritt 4 - Priorisierung'!B309,'Schritt 2a Wärmeverbr. Kat. 1-4'!$C$10:$H$504,6,FALSE),"")</f>
        <v/>
      </c>
      <c r="E309" s="114" t="str">
        <f>IF(AND(B309&lt;&gt;"",'Schritt 2a Wärmeverbr. Kat. 1-4'!N314&lt;&gt;""),VLOOKUP('Schritt 4 - Priorisierung'!B309,'Schritt 2a Wärmeverbr. Kat. 1-4'!$C$10:$N$504,12,FALSE),"")</f>
        <v/>
      </c>
      <c r="F309" s="38" t="str">
        <f>IF(AND(B309&lt;&gt;"",'Schritt 2a Wärmeverbr. Kat. 1-4'!O314&lt;&gt;""),VLOOKUP(B309,'Schritt 2a Wärmeverbr. Kat. 1-4'!C314:O808,13,FALSE),"")</f>
        <v/>
      </c>
      <c r="G309" s="134" t="str">
        <f>IF(AND(B309&lt;&gt;"",'Schritt 2a Wärmeverbr. Kat. 1-4'!P314&lt;&gt;""),VLOOKUP(B309,'Schritt 2a Wärmeverbr. Kat. 1-4'!$C$10:$P$504,14,FALSE),"")</f>
        <v/>
      </c>
      <c r="H309" s="39" t="str">
        <f>IF(AND(B309&lt;&gt;"",'Schritt 2a Wärmeverbr. Kat. 1-4'!Q314&lt;&gt;""),VLOOKUP(B309,'Schritt 2a Wärmeverbr. Kat. 1-4'!$C$10:$Q$504,15,FALSE),"")</f>
        <v/>
      </c>
      <c r="I309" s="142" t="str">
        <f>IF(AND(B309&lt;&gt;"",'Schritt 2b Stromverbr. Kat. 1-4'!M314&lt;&gt;""),VLOOKUP(B309,'Schritt 2b Stromverbr. Kat. 1-4'!$B$10:$M$504,12,FALSE),"")</f>
        <v/>
      </c>
      <c r="J309" s="38" t="str">
        <f>IF(AND(B309&lt;&gt;"",'Schritt 2b Stromverbr. Kat. 1-4'!M314&lt;&gt;""),(1/SUM('Schritt 2b Stromverbr. Kat. 1-4'!$M$10:$M$504))*VLOOKUP(B309,'Schritt 2b Stromverbr. Kat. 1-4'!$B$10:$M$504,12,FALSE),"")</f>
        <v/>
      </c>
      <c r="K309" s="133" t="str">
        <f>IFERROR(IF(B309&lt;&gt;"",VLOOKUP(B309,'Schritt 2b Stromverbr. Kat. 1-4'!$B$10:$N$504,13,FALSE),""),"")</f>
        <v/>
      </c>
      <c r="L309" s="39" t="str">
        <f>IFERROR(IF(B309&lt;&gt;"",VLOOKUP(B309,'Schritt 2b Stromverbr. Kat. 1-4'!$B$10:$O$504,14,FALSE),""),"")</f>
        <v/>
      </c>
      <c r="M309" s="147"/>
      <c r="N309" s="61"/>
      <c r="O309" s="64"/>
      <c r="P309" s="113" t="str">
        <f t="shared" si="8"/>
        <v/>
      </c>
      <c r="Q309" s="151" t="str">
        <f t="shared" si="9"/>
        <v/>
      </c>
      <c r="R309" s="133" t="str">
        <f>IF(P309="","",((P309*1000)/IF(AND('Schritt 2a Wärmeverbr. Kat. 1-4'!D314&lt;&gt;"Bad - Freibad &lt; 1000 m2 Beckenfläche",'Schritt 2a Wärmeverbr. Kat. 1-4'!D314&lt;&gt;"Bad - Freibad 1000-2000 m2 Beckenfläche",'Schritt 2a Wärmeverbr. Kat. 1-4'!D314&lt;&gt;"Bad - Freibad &gt;2000 m2 Beckenfläche"),'Schritt 2a Wärmeverbr. Kat. 1-4'!F314,'Schritt 2a Wärmeverbr. Kat. 1-4'!G314)))</f>
        <v/>
      </c>
      <c r="S309" s="140" t="str">
        <f>IFERROR(IF(OR(R309="",'Schritt 2a Wärmeverbr. Kat. 1-4'!D314=""),"",R309/VLOOKUP('Schritt 2a Wärmeverbr. Kat. 1-4'!D314,Gebäudekat.!$C$6:$J$72,7,FALSE)-1),"k.A")</f>
        <v/>
      </c>
      <c r="T309" s="400" t="s">
        <v>138</v>
      </c>
      <c r="U309" t="str">
        <f>IFERROR(VLOOKUP(C309,Gebäudekat.!$C$6:$G$72,5,FALSE),"")</f>
        <v/>
      </c>
    </row>
    <row r="310" spans="1:21" x14ac:dyDescent="0.25">
      <c r="A310" s="23" t="str">
        <f>IF(B310="","",INDEX('Schritt 2a Wärmeverbr. Kat. 1-4'!$A315:$C$504,MATCH(B310,'Schritt 2a Wärmeverbr. Kat. 1-4'!$C315:$C$504,0),1))</f>
        <v/>
      </c>
      <c r="B310" s="40" t="str">
        <f>IF(AND('Schritt 2a Wärmeverbr. Kat. 1-4'!C315&lt;&gt;"",OR('Schritt 2a Wärmeverbr. Kat. 1-4'!R315=1,'Schritt 2a Wärmeverbr. Kat. 1-4'!R315=2,'Schritt 2a Wärmeverbr. Kat. 1-4'!R315&lt;&gt;4)),'Schritt 2a Wärmeverbr. Kat. 1-4'!C315,"")</f>
        <v/>
      </c>
      <c r="C310" s="24" t="str">
        <f>IF(B310="","",VLOOKUP(B310,'Schritt 2a Wärmeverbr. Kat. 1-4'!$C$10:$D$504,2,FALSE))</f>
        <v/>
      </c>
      <c r="D310" s="13" t="str">
        <f>IF(AND(B310&lt;&gt;"",'Schritt 2a Wärmeverbr. Kat. 1-4'!H315&lt;&gt;""),VLOOKUP('Schritt 4 - Priorisierung'!B310,'Schritt 2a Wärmeverbr. Kat. 1-4'!$C$10:$H$504,6,FALSE),"")</f>
        <v/>
      </c>
      <c r="E310" s="114" t="str">
        <f>IF(AND(B310&lt;&gt;"",'Schritt 2a Wärmeverbr. Kat. 1-4'!N315&lt;&gt;""),VLOOKUP('Schritt 4 - Priorisierung'!B310,'Schritt 2a Wärmeverbr. Kat. 1-4'!$C$10:$N$504,12,FALSE),"")</f>
        <v/>
      </c>
      <c r="F310" s="38" t="str">
        <f>IF(AND(B310&lt;&gt;"",'Schritt 2a Wärmeverbr. Kat. 1-4'!O315&lt;&gt;""),VLOOKUP(B310,'Schritt 2a Wärmeverbr. Kat. 1-4'!C315:O809,13,FALSE),"")</f>
        <v/>
      </c>
      <c r="G310" s="134" t="str">
        <f>IF(AND(B310&lt;&gt;"",'Schritt 2a Wärmeverbr. Kat. 1-4'!P315&lt;&gt;""),VLOOKUP(B310,'Schritt 2a Wärmeverbr. Kat. 1-4'!$C$10:$P$504,14,FALSE),"")</f>
        <v/>
      </c>
      <c r="H310" s="39" t="str">
        <f>IF(AND(B310&lt;&gt;"",'Schritt 2a Wärmeverbr. Kat. 1-4'!Q315&lt;&gt;""),VLOOKUP(B310,'Schritt 2a Wärmeverbr. Kat. 1-4'!$C$10:$Q$504,15,FALSE),"")</f>
        <v/>
      </c>
      <c r="I310" s="142" t="str">
        <f>IF(AND(B310&lt;&gt;"",'Schritt 2b Stromverbr. Kat. 1-4'!M315&lt;&gt;""),VLOOKUP(B310,'Schritt 2b Stromverbr. Kat. 1-4'!$B$10:$M$504,12,FALSE),"")</f>
        <v/>
      </c>
      <c r="J310" s="38" t="str">
        <f>IF(AND(B310&lt;&gt;"",'Schritt 2b Stromverbr. Kat. 1-4'!M315&lt;&gt;""),(1/SUM('Schritt 2b Stromverbr. Kat. 1-4'!$M$10:$M$504))*VLOOKUP(B310,'Schritt 2b Stromverbr. Kat. 1-4'!$B$10:$M$504,12,FALSE),"")</f>
        <v/>
      </c>
      <c r="K310" s="133" t="str">
        <f>IFERROR(IF(B310&lt;&gt;"",VLOOKUP(B310,'Schritt 2b Stromverbr. Kat. 1-4'!$B$10:$N$504,13,FALSE),""),"")</f>
        <v/>
      </c>
      <c r="L310" s="39" t="str">
        <f>IFERROR(IF(B310&lt;&gt;"",VLOOKUP(B310,'Schritt 2b Stromverbr. Kat. 1-4'!$B$10:$O$504,14,FALSE),""),"")</f>
        <v/>
      </c>
      <c r="M310" s="147"/>
      <c r="N310" s="61"/>
      <c r="O310" s="64"/>
      <c r="P310" s="113" t="str">
        <f t="shared" si="8"/>
        <v/>
      </c>
      <c r="Q310" s="151" t="str">
        <f t="shared" si="9"/>
        <v/>
      </c>
      <c r="R310" s="133" t="str">
        <f>IF(P310="","",((P310*1000)/IF(AND('Schritt 2a Wärmeverbr. Kat. 1-4'!D315&lt;&gt;"Bad - Freibad &lt; 1000 m2 Beckenfläche",'Schritt 2a Wärmeverbr. Kat. 1-4'!D315&lt;&gt;"Bad - Freibad 1000-2000 m2 Beckenfläche",'Schritt 2a Wärmeverbr. Kat. 1-4'!D315&lt;&gt;"Bad - Freibad &gt;2000 m2 Beckenfläche"),'Schritt 2a Wärmeverbr. Kat. 1-4'!F315,'Schritt 2a Wärmeverbr. Kat. 1-4'!G315)))</f>
        <v/>
      </c>
      <c r="S310" s="140" t="str">
        <f>IFERROR(IF(OR(R310="",'Schritt 2a Wärmeverbr. Kat. 1-4'!D315=""),"",R310/VLOOKUP('Schritt 2a Wärmeverbr. Kat. 1-4'!D315,Gebäudekat.!$C$6:$J$72,7,FALSE)-1),"k.A")</f>
        <v/>
      </c>
      <c r="T310" s="400" t="s">
        <v>138</v>
      </c>
      <c r="U310" t="str">
        <f>IFERROR(VLOOKUP(C310,Gebäudekat.!$C$6:$G$72,5,FALSE),"")</f>
        <v/>
      </c>
    </row>
    <row r="311" spans="1:21" x14ac:dyDescent="0.25">
      <c r="A311" s="23" t="str">
        <f>IF(B311="","",INDEX('Schritt 2a Wärmeverbr. Kat. 1-4'!$A316:$C$504,MATCH(B311,'Schritt 2a Wärmeverbr. Kat. 1-4'!$C316:$C$504,0),1))</f>
        <v/>
      </c>
      <c r="B311" s="40" t="str">
        <f>IF(AND('Schritt 2a Wärmeverbr. Kat. 1-4'!C316&lt;&gt;"",OR('Schritt 2a Wärmeverbr. Kat. 1-4'!R316=1,'Schritt 2a Wärmeverbr. Kat. 1-4'!R316=2,'Schritt 2a Wärmeverbr. Kat. 1-4'!R316&lt;&gt;4)),'Schritt 2a Wärmeverbr. Kat. 1-4'!C316,"")</f>
        <v/>
      </c>
      <c r="C311" s="24" t="str">
        <f>IF(B311="","",VLOOKUP(B311,'Schritt 2a Wärmeverbr. Kat. 1-4'!$C$10:$D$504,2,FALSE))</f>
        <v/>
      </c>
      <c r="D311" s="13" t="str">
        <f>IF(AND(B311&lt;&gt;"",'Schritt 2a Wärmeverbr. Kat. 1-4'!H316&lt;&gt;""),VLOOKUP('Schritt 4 - Priorisierung'!B311,'Schritt 2a Wärmeverbr. Kat. 1-4'!$C$10:$H$504,6,FALSE),"")</f>
        <v/>
      </c>
      <c r="E311" s="114" t="str">
        <f>IF(AND(B311&lt;&gt;"",'Schritt 2a Wärmeverbr. Kat. 1-4'!N316&lt;&gt;""),VLOOKUP('Schritt 4 - Priorisierung'!B311,'Schritt 2a Wärmeverbr. Kat. 1-4'!$C$10:$N$504,12,FALSE),"")</f>
        <v/>
      </c>
      <c r="F311" s="38" t="str">
        <f>IF(AND(B311&lt;&gt;"",'Schritt 2a Wärmeverbr. Kat. 1-4'!O316&lt;&gt;""),VLOOKUP(B311,'Schritt 2a Wärmeverbr. Kat. 1-4'!C316:O810,13,FALSE),"")</f>
        <v/>
      </c>
      <c r="G311" s="134" t="str">
        <f>IF(AND(B311&lt;&gt;"",'Schritt 2a Wärmeverbr. Kat. 1-4'!P316&lt;&gt;""),VLOOKUP(B311,'Schritt 2a Wärmeverbr. Kat. 1-4'!$C$10:$P$504,14,FALSE),"")</f>
        <v/>
      </c>
      <c r="H311" s="39" t="str">
        <f>IF(AND(B311&lt;&gt;"",'Schritt 2a Wärmeverbr. Kat. 1-4'!Q316&lt;&gt;""),VLOOKUP(B311,'Schritt 2a Wärmeverbr. Kat. 1-4'!$C$10:$Q$504,15,FALSE),"")</f>
        <v/>
      </c>
      <c r="I311" s="142" t="str">
        <f>IF(AND(B311&lt;&gt;"",'Schritt 2b Stromverbr. Kat. 1-4'!M316&lt;&gt;""),VLOOKUP(B311,'Schritt 2b Stromverbr. Kat. 1-4'!$B$10:$M$504,12,FALSE),"")</f>
        <v/>
      </c>
      <c r="J311" s="38" t="str">
        <f>IF(AND(B311&lt;&gt;"",'Schritt 2b Stromverbr. Kat. 1-4'!M316&lt;&gt;""),(1/SUM('Schritt 2b Stromverbr. Kat. 1-4'!$M$10:$M$504))*VLOOKUP(B311,'Schritt 2b Stromverbr. Kat. 1-4'!$B$10:$M$504,12,FALSE),"")</f>
        <v/>
      </c>
      <c r="K311" s="133" t="str">
        <f>IFERROR(IF(B311&lt;&gt;"",VLOOKUP(B311,'Schritt 2b Stromverbr. Kat. 1-4'!$B$10:$N$504,13,FALSE),""),"")</f>
        <v/>
      </c>
      <c r="L311" s="39" t="str">
        <f>IFERROR(IF(B311&lt;&gt;"",VLOOKUP(B311,'Schritt 2b Stromverbr. Kat. 1-4'!$B$10:$O$504,14,FALSE),""),"")</f>
        <v/>
      </c>
      <c r="M311" s="147"/>
      <c r="N311" s="61"/>
      <c r="O311" s="64"/>
      <c r="P311" s="113" t="str">
        <f t="shared" si="8"/>
        <v/>
      </c>
      <c r="Q311" s="151" t="str">
        <f t="shared" si="9"/>
        <v/>
      </c>
      <c r="R311" s="133" t="str">
        <f>IF(P311="","",((P311*1000)/IF(AND('Schritt 2a Wärmeverbr. Kat. 1-4'!D316&lt;&gt;"Bad - Freibad &lt; 1000 m2 Beckenfläche",'Schritt 2a Wärmeverbr. Kat. 1-4'!D316&lt;&gt;"Bad - Freibad 1000-2000 m2 Beckenfläche",'Schritt 2a Wärmeverbr. Kat. 1-4'!D316&lt;&gt;"Bad - Freibad &gt;2000 m2 Beckenfläche"),'Schritt 2a Wärmeverbr. Kat. 1-4'!F316,'Schritt 2a Wärmeverbr. Kat. 1-4'!G316)))</f>
        <v/>
      </c>
      <c r="S311" s="140" t="str">
        <f>IFERROR(IF(OR(R311="",'Schritt 2a Wärmeverbr. Kat. 1-4'!D316=""),"",R311/VLOOKUP('Schritt 2a Wärmeverbr. Kat. 1-4'!D316,Gebäudekat.!$C$6:$J$72,7,FALSE)-1),"k.A")</f>
        <v/>
      </c>
      <c r="T311" s="400" t="s">
        <v>138</v>
      </c>
      <c r="U311" t="str">
        <f>IFERROR(VLOOKUP(C311,Gebäudekat.!$C$6:$G$72,5,FALSE),"")</f>
        <v/>
      </c>
    </row>
    <row r="312" spans="1:21" x14ac:dyDescent="0.25">
      <c r="A312" s="23" t="str">
        <f>IF(B312="","",INDEX('Schritt 2a Wärmeverbr. Kat. 1-4'!$A317:$C$504,MATCH(B312,'Schritt 2a Wärmeverbr. Kat. 1-4'!$C317:$C$504,0),1))</f>
        <v/>
      </c>
      <c r="B312" s="40" t="str">
        <f>IF(AND('Schritt 2a Wärmeverbr. Kat. 1-4'!C317&lt;&gt;"",OR('Schritt 2a Wärmeverbr. Kat. 1-4'!R317=1,'Schritt 2a Wärmeverbr. Kat. 1-4'!R317=2,'Schritt 2a Wärmeverbr. Kat. 1-4'!R317&lt;&gt;4)),'Schritt 2a Wärmeverbr. Kat. 1-4'!C317,"")</f>
        <v/>
      </c>
      <c r="C312" s="24" t="str">
        <f>IF(B312="","",VLOOKUP(B312,'Schritt 2a Wärmeverbr. Kat. 1-4'!$C$10:$D$504,2,FALSE))</f>
        <v/>
      </c>
      <c r="D312" s="13" t="str">
        <f>IF(AND(B312&lt;&gt;"",'Schritt 2a Wärmeverbr. Kat. 1-4'!H317&lt;&gt;""),VLOOKUP('Schritt 4 - Priorisierung'!B312,'Schritt 2a Wärmeverbr. Kat. 1-4'!$C$10:$H$504,6,FALSE),"")</f>
        <v/>
      </c>
      <c r="E312" s="114" t="str">
        <f>IF(AND(B312&lt;&gt;"",'Schritt 2a Wärmeverbr. Kat. 1-4'!N317&lt;&gt;""),VLOOKUP('Schritt 4 - Priorisierung'!B312,'Schritt 2a Wärmeverbr. Kat. 1-4'!$C$10:$N$504,12,FALSE),"")</f>
        <v/>
      </c>
      <c r="F312" s="38" t="str">
        <f>IF(AND(B312&lt;&gt;"",'Schritt 2a Wärmeverbr. Kat. 1-4'!O317&lt;&gt;""),VLOOKUP(B312,'Schritt 2a Wärmeverbr. Kat. 1-4'!C317:O811,13,FALSE),"")</f>
        <v/>
      </c>
      <c r="G312" s="134" t="str">
        <f>IF(AND(B312&lt;&gt;"",'Schritt 2a Wärmeverbr. Kat. 1-4'!P317&lt;&gt;""),VLOOKUP(B312,'Schritt 2a Wärmeverbr. Kat. 1-4'!$C$10:$P$504,14,FALSE),"")</f>
        <v/>
      </c>
      <c r="H312" s="39" t="str">
        <f>IF(AND(B312&lt;&gt;"",'Schritt 2a Wärmeverbr. Kat. 1-4'!Q317&lt;&gt;""),VLOOKUP(B312,'Schritt 2a Wärmeverbr. Kat. 1-4'!$C$10:$Q$504,15,FALSE),"")</f>
        <v/>
      </c>
      <c r="I312" s="142" t="str">
        <f>IF(AND(B312&lt;&gt;"",'Schritt 2b Stromverbr. Kat. 1-4'!M317&lt;&gt;""),VLOOKUP(B312,'Schritt 2b Stromverbr. Kat. 1-4'!$B$10:$M$504,12,FALSE),"")</f>
        <v/>
      </c>
      <c r="J312" s="38" t="str">
        <f>IF(AND(B312&lt;&gt;"",'Schritt 2b Stromverbr. Kat. 1-4'!M317&lt;&gt;""),(1/SUM('Schritt 2b Stromverbr. Kat. 1-4'!$M$10:$M$504))*VLOOKUP(B312,'Schritt 2b Stromverbr. Kat. 1-4'!$B$10:$M$504,12,FALSE),"")</f>
        <v/>
      </c>
      <c r="K312" s="133" t="str">
        <f>IFERROR(IF(B312&lt;&gt;"",VLOOKUP(B312,'Schritt 2b Stromverbr. Kat. 1-4'!$B$10:$N$504,13,FALSE),""),"")</f>
        <v/>
      </c>
      <c r="L312" s="39" t="str">
        <f>IFERROR(IF(B312&lt;&gt;"",VLOOKUP(B312,'Schritt 2b Stromverbr. Kat. 1-4'!$B$10:$O$504,14,FALSE),""),"")</f>
        <v/>
      </c>
      <c r="M312" s="147"/>
      <c r="N312" s="61"/>
      <c r="O312" s="64"/>
      <c r="P312" s="113" t="str">
        <f t="shared" si="8"/>
        <v/>
      </c>
      <c r="Q312" s="151" t="str">
        <f t="shared" si="9"/>
        <v/>
      </c>
      <c r="R312" s="133" t="str">
        <f>IF(P312="","",((P312*1000)/IF(AND('Schritt 2a Wärmeverbr. Kat. 1-4'!D317&lt;&gt;"Bad - Freibad &lt; 1000 m2 Beckenfläche",'Schritt 2a Wärmeverbr. Kat. 1-4'!D317&lt;&gt;"Bad - Freibad 1000-2000 m2 Beckenfläche",'Schritt 2a Wärmeverbr. Kat. 1-4'!D317&lt;&gt;"Bad - Freibad &gt;2000 m2 Beckenfläche"),'Schritt 2a Wärmeverbr. Kat. 1-4'!F317,'Schritt 2a Wärmeverbr. Kat. 1-4'!G317)))</f>
        <v/>
      </c>
      <c r="S312" s="140" t="str">
        <f>IFERROR(IF(OR(R312="",'Schritt 2a Wärmeverbr. Kat. 1-4'!D317=""),"",R312/VLOOKUP('Schritt 2a Wärmeverbr. Kat. 1-4'!D317,Gebäudekat.!$C$6:$J$72,7,FALSE)-1),"k.A")</f>
        <v/>
      </c>
      <c r="T312" s="400" t="s">
        <v>138</v>
      </c>
      <c r="U312" t="str">
        <f>IFERROR(VLOOKUP(C312,Gebäudekat.!$C$6:$G$72,5,FALSE),"")</f>
        <v/>
      </c>
    </row>
    <row r="313" spans="1:21" x14ac:dyDescent="0.25">
      <c r="A313" s="23" t="str">
        <f>IF(B313="","",INDEX('Schritt 2a Wärmeverbr. Kat. 1-4'!$A318:$C$504,MATCH(B313,'Schritt 2a Wärmeverbr. Kat. 1-4'!$C318:$C$504,0),1))</f>
        <v/>
      </c>
      <c r="B313" s="40" t="str">
        <f>IF(AND('Schritt 2a Wärmeverbr. Kat. 1-4'!C318&lt;&gt;"",OR('Schritt 2a Wärmeverbr. Kat. 1-4'!R318=1,'Schritt 2a Wärmeverbr. Kat. 1-4'!R318=2,'Schritt 2a Wärmeverbr. Kat. 1-4'!R318&lt;&gt;4)),'Schritt 2a Wärmeverbr. Kat. 1-4'!C318,"")</f>
        <v/>
      </c>
      <c r="C313" s="24" t="str">
        <f>IF(B313="","",VLOOKUP(B313,'Schritt 2a Wärmeverbr. Kat. 1-4'!$C$10:$D$504,2,FALSE))</f>
        <v/>
      </c>
      <c r="D313" s="13" t="str">
        <f>IF(AND(B313&lt;&gt;"",'Schritt 2a Wärmeverbr. Kat. 1-4'!H318&lt;&gt;""),VLOOKUP('Schritt 4 - Priorisierung'!B313,'Schritt 2a Wärmeverbr. Kat. 1-4'!$C$10:$H$504,6,FALSE),"")</f>
        <v/>
      </c>
      <c r="E313" s="114" t="str">
        <f>IF(AND(B313&lt;&gt;"",'Schritt 2a Wärmeverbr. Kat. 1-4'!N318&lt;&gt;""),VLOOKUP('Schritt 4 - Priorisierung'!B313,'Schritt 2a Wärmeverbr. Kat. 1-4'!$C$10:$N$504,12,FALSE),"")</f>
        <v/>
      </c>
      <c r="F313" s="38" t="str">
        <f>IF(AND(B313&lt;&gt;"",'Schritt 2a Wärmeverbr. Kat. 1-4'!O318&lt;&gt;""),VLOOKUP(B313,'Schritt 2a Wärmeverbr. Kat. 1-4'!C318:O812,13,FALSE),"")</f>
        <v/>
      </c>
      <c r="G313" s="134" t="str">
        <f>IF(AND(B313&lt;&gt;"",'Schritt 2a Wärmeverbr. Kat. 1-4'!P318&lt;&gt;""),VLOOKUP(B313,'Schritt 2a Wärmeverbr. Kat. 1-4'!$C$10:$P$504,14,FALSE),"")</f>
        <v/>
      </c>
      <c r="H313" s="39" t="str">
        <f>IF(AND(B313&lt;&gt;"",'Schritt 2a Wärmeverbr. Kat. 1-4'!Q318&lt;&gt;""),VLOOKUP(B313,'Schritt 2a Wärmeverbr. Kat. 1-4'!$C$10:$Q$504,15,FALSE),"")</f>
        <v/>
      </c>
      <c r="I313" s="142" t="str">
        <f>IF(AND(B313&lt;&gt;"",'Schritt 2b Stromverbr. Kat. 1-4'!M318&lt;&gt;""),VLOOKUP(B313,'Schritt 2b Stromverbr. Kat. 1-4'!$B$10:$M$504,12,FALSE),"")</f>
        <v/>
      </c>
      <c r="J313" s="38" t="str">
        <f>IF(AND(B313&lt;&gt;"",'Schritt 2b Stromverbr. Kat. 1-4'!M318&lt;&gt;""),(1/SUM('Schritt 2b Stromverbr. Kat. 1-4'!$M$10:$M$504))*VLOOKUP(B313,'Schritt 2b Stromverbr. Kat. 1-4'!$B$10:$M$504,12,FALSE),"")</f>
        <v/>
      </c>
      <c r="K313" s="133" t="str">
        <f>IFERROR(IF(B313&lt;&gt;"",VLOOKUP(B313,'Schritt 2b Stromverbr. Kat. 1-4'!$B$10:$N$504,13,FALSE),""),"")</f>
        <v/>
      </c>
      <c r="L313" s="39" t="str">
        <f>IFERROR(IF(B313&lt;&gt;"",VLOOKUP(B313,'Schritt 2b Stromverbr. Kat. 1-4'!$B$10:$O$504,14,FALSE),""),"")</f>
        <v/>
      </c>
      <c r="M313" s="147"/>
      <c r="N313" s="61"/>
      <c r="O313" s="64"/>
      <c r="P313" s="113" t="str">
        <f t="shared" si="8"/>
        <v/>
      </c>
      <c r="Q313" s="151" t="str">
        <f t="shared" si="9"/>
        <v/>
      </c>
      <c r="R313" s="133" t="str">
        <f>IF(P313="","",((P313*1000)/IF(AND('Schritt 2a Wärmeverbr. Kat. 1-4'!D318&lt;&gt;"Bad - Freibad &lt; 1000 m2 Beckenfläche",'Schritt 2a Wärmeverbr. Kat. 1-4'!D318&lt;&gt;"Bad - Freibad 1000-2000 m2 Beckenfläche",'Schritt 2a Wärmeverbr. Kat. 1-4'!D318&lt;&gt;"Bad - Freibad &gt;2000 m2 Beckenfläche"),'Schritt 2a Wärmeverbr. Kat. 1-4'!F318,'Schritt 2a Wärmeverbr. Kat. 1-4'!G318)))</f>
        <v/>
      </c>
      <c r="S313" s="140" t="str">
        <f>IFERROR(IF(OR(R313="",'Schritt 2a Wärmeverbr. Kat. 1-4'!D318=""),"",R313/VLOOKUP('Schritt 2a Wärmeverbr. Kat. 1-4'!D318,Gebäudekat.!$C$6:$J$72,7,FALSE)-1),"k.A")</f>
        <v/>
      </c>
      <c r="T313" s="400" t="s">
        <v>138</v>
      </c>
      <c r="U313" t="str">
        <f>IFERROR(VLOOKUP(C313,Gebäudekat.!$C$6:$G$72,5,FALSE),"")</f>
        <v/>
      </c>
    </row>
    <row r="314" spans="1:21" x14ac:dyDescent="0.25">
      <c r="A314" s="23" t="str">
        <f>IF(B314="","",INDEX('Schritt 2a Wärmeverbr. Kat. 1-4'!$A319:$C$504,MATCH(B314,'Schritt 2a Wärmeverbr. Kat. 1-4'!$C319:$C$504,0),1))</f>
        <v/>
      </c>
      <c r="B314" s="40" t="str">
        <f>IF(AND('Schritt 2a Wärmeverbr. Kat. 1-4'!C319&lt;&gt;"",OR('Schritt 2a Wärmeverbr. Kat. 1-4'!R319=1,'Schritt 2a Wärmeverbr. Kat. 1-4'!R319=2,'Schritt 2a Wärmeverbr. Kat. 1-4'!R319&lt;&gt;4)),'Schritt 2a Wärmeverbr. Kat. 1-4'!C319,"")</f>
        <v/>
      </c>
      <c r="C314" s="24" t="str">
        <f>IF(B314="","",VLOOKUP(B314,'Schritt 2a Wärmeverbr. Kat. 1-4'!$C$10:$D$504,2,FALSE))</f>
        <v/>
      </c>
      <c r="D314" s="13" t="str">
        <f>IF(AND(B314&lt;&gt;"",'Schritt 2a Wärmeverbr. Kat. 1-4'!H319&lt;&gt;""),VLOOKUP('Schritt 4 - Priorisierung'!B314,'Schritt 2a Wärmeverbr. Kat. 1-4'!$C$10:$H$504,6,FALSE),"")</f>
        <v/>
      </c>
      <c r="E314" s="114" t="str">
        <f>IF(AND(B314&lt;&gt;"",'Schritt 2a Wärmeverbr. Kat. 1-4'!N319&lt;&gt;""),VLOOKUP('Schritt 4 - Priorisierung'!B314,'Schritt 2a Wärmeverbr. Kat. 1-4'!$C$10:$N$504,12,FALSE),"")</f>
        <v/>
      </c>
      <c r="F314" s="38" t="str">
        <f>IF(AND(B314&lt;&gt;"",'Schritt 2a Wärmeverbr. Kat. 1-4'!O319&lt;&gt;""),VLOOKUP(B314,'Schritt 2a Wärmeverbr. Kat. 1-4'!C319:O813,13,FALSE),"")</f>
        <v/>
      </c>
      <c r="G314" s="134" t="str">
        <f>IF(AND(B314&lt;&gt;"",'Schritt 2a Wärmeverbr. Kat. 1-4'!P319&lt;&gt;""),VLOOKUP(B314,'Schritt 2a Wärmeverbr. Kat. 1-4'!$C$10:$P$504,14,FALSE),"")</f>
        <v/>
      </c>
      <c r="H314" s="39" t="str">
        <f>IF(AND(B314&lt;&gt;"",'Schritt 2a Wärmeverbr. Kat. 1-4'!Q319&lt;&gt;""),VLOOKUP(B314,'Schritt 2a Wärmeverbr. Kat. 1-4'!$C$10:$Q$504,15,FALSE),"")</f>
        <v/>
      </c>
      <c r="I314" s="142" t="str">
        <f>IF(AND(B314&lt;&gt;"",'Schritt 2b Stromverbr. Kat. 1-4'!M319&lt;&gt;""),VLOOKUP(B314,'Schritt 2b Stromverbr. Kat. 1-4'!$B$10:$M$504,12,FALSE),"")</f>
        <v/>
      </c>
      <c r="J314" s="38" t="str">
        <f>IF(AND(B314&lt;&gt;"",'Schritt 2b Stromverbr. Kat. 1-4'!M319&lt;&gt;""),(1/SUM('Schritt 2b Stromverbr. Kat. 1-4'!$M$10:$M$504))*VLOOKUP(B314,'Schritt 2b Stromverbr. Kat. 1-4'!$B$10:$M$504,12,FALSE),"")</f>
        <v/>
      </c>
      <c r="K314" s="133" t="str">
        <f>IFERROR(IF(B314&lt;&gt;"",VLOOKUP(B314,'Schritt 2b Stromverbr. Kat. 1-4'!$B$10:$N$504,13,FALSE),""),"")</f>
        <v/>
      </c>
      <c r="L314" s="39" t="str">
        <f>IFERROR(IF(B314&lt;&gt;"",VLOOKUP(B314,'Schritt 2b Stromverbr. Kat. 1-4'!$B$10:$O$504,14,FALSE),""),"")</f>
        <v/>
      </c>
      <c r="M314" s="147"/>
      <c r="N314" s="61"/>
      <c r="O314" s="64"/>
      <c r="P314" s="113" t="str">
        <f t="shared" si="8"/>
        <v/>
      </c>
      <c r="Q314" s="151" t="str">
        <f t="shared" si="9"/>
        <v/>
      </c>
      <c r="R314" s="133" t="str">
        <f>IF(P314="","",((P314*1000)/IF(AND('Schritt 2a Wärmeverbr. Kat. 1-4'!D319&lt;&gt;"Bad - Freibad &lt; 1000 m2 Beckenfläche",'Schritt 2a Wärmeverbr. Kat. 1-4'!D319&lt;&gt;"Bad - Freibad 1000-2000 m2 Beckenfläche",'Schritt 2a Wärmeverbr. Kat. 1-4'!D319&lt;&gt;"Bad - Freibad &gt;2000 m2 Beckenfläche"),'Schritt 2a Wärmeverbr. Kat. 1-4'!F319,'Schritt 2a Wärmeverbr. Kat. 1-4'!G319)))</f>
        <v/>
      </c>
      <c r="S314" s="140" t="str">
        <f>IFERROR(IF(OR(R314="",'Schritt 2a Wärmeverbr. Kat. 1-4'!D319=""),"",R314/VLOOKUP('Schritt 2a Wärmeverbr. Kat. 1-4'!D319,Gebäudekat.!$C$6:$J$72,7,FALSE)-1),"k.A")</f>
        <v/>
      </c>
      <c r="T314" s="400" t="s">
        <v>138</v>
      </c>
      <c r="U314" t="str">
        <f>IFERROR(VLOOKUP(C314,Gebäudekat.!$C$6:$G$72,5,FALSE),"")</f>
        <v/>
      </c>
    </row>
    <row r="315" spans="1:21" x14ac:dyDescent="0.25">
      <c r="A315" s="23" t="str">
        <f>IF(B315="","",INDEX('Schritt 2a Wärmeverbr. Kat. 1-4'!$A320:$C$504,MATCH(B315,'Schritt 2a Wärmeverbr. Kat. 1-4'!$C320:$C$504,0),1))</f>
        <v/>
      </c>
      <c r="B315" s="40" t="str">
        <f>IF(AND('Schritt 2a Wärmeverbr. Kat. 1-4'!C320&lt;&gt;"",OR('Schritt 2a Wärmeverbr. Kat. 1-4'!R320=1,'Schritt 2a Wärmeverbr. Kat. 1-4'!R320=2,'Schritt 2a Wärmeverbr. Kat. 1-4'!R320&lt;&gt;4)),'Schritt 2a Wärmeverbr. Kat. 1-4'!C320,"")</f>
        <v/>
      </c>
      <c r="C315" s="24" t="str">
        <f>IF(B315="","",VLOOKUP(B315,'Schritt 2a Wärmeverbr. Kat. 1-4'!$C$10:$D$504,2,FALSE))</f>
        <v/>
      </c>
      <c r="D315" s="13" t="str">
        <f>IF(AND(B315&lt;&gt;"",'Schritt 2a Wärmeverbr. Kat. 1-4'!H320&lt;&gt;""),VLOOKUP('Schritt 4 - Priorisierung'!B315,'Schritt 2a Wärmeverbr. Kat. 1-4'!$C$10:$H$504,6,FALSE),"")</f>
        <v/>
      </c>
      <c r="E315" s="114" t="str">
        <f>IF(AND(B315&lt;&gt;"",'Schritt 2a Wärmeverbr. Kat. 1-4'!N320&lt;&gt;""),VLOOKUP('Schritt 4 - Priorisierung'!B315,'Schritt 2a Wärmeverbr. Kat. 1-4'!$C$10:$N$504,12,FALSE),"")</f>
        <v/>
      </c>
      <c r="F315" s="38" t="str">
        <f>IF(AND(B315&lt;&gt;"",'Schritt 2a Wärmeverbr. Kat. 1-4'!O320&lt;&gt;""),VLOOKUP(B315,'Schritt 2a Wärmeverbr. Kat. 1-4'!C320:O814,13,FALSE),"")</f>
        <v/>
      </c>
      <c r="G315" s="134" t="str">
        <f>IF(AND(B315&lt;&gt;"",'Schritt 2a Wärmeverbr. Kat. 1-4'!P320&lt;&gt;""),VLOOKUP(B315,'Schritt 2a Wärmeverbr. Kat. 1-4'!$C$10:$P$504,14,FALSE),"")</f>
        <v/>
      </c>
      <c r="H315" s="39" t="str">
        <f>IF(AND(B315&lt;&gt;"",'Schritt 2a Wärmeverbr. Kat. 1-4'!Q320&lt;&gt;""),VLOOKUP(B315,'Schritt 2a Wärmeverbr. Kat. 1-4'!$C$10:$Q$504,15,FALSE),"")</f>
        <v/>
      </c>
      <c r="I315" s="142" t="str">
        <f>IF(AND(B315&lt;&gt;"",'Schritt 2b Stromverbr. Kat. 1-4'!M320&lt;&gt;""),VLOOKUP(B315,'Schritt 2b Stromverbr. Kat. 1-4'!$B$10:$M$504,12,FALSE),"")</f>
        <v/>
      </c>
      <c r="J315" s="38" t="str">
        <f>IF(AND(B315&lt;&gt;"",'Schritt 2b Stromverbr. Kat. 1-4'!M320&lt;&gt;""),(1/SUM('Schritt 2b Stromverbr. Kat. 1-4'!$M$10:$M$504))*VLOOKUP(B315,'Schritt 2b Stromverbr. Kat. 1-4'!$B$10:$M$504,12,FALSE),"")</f>
        <v/>
      </c>
      <c r="K315" s="133" t="str">
        <f>IFERROR(IF(B315&lt;&gt;"",VLOOKUP(B315,'Schritt 2b Stromverbr. Kat. 1-4'!$B$10:$N$504,13,FALSE),""),"")</f>
        <v/>
      </c>
      <c r="L315" s="39" t="str">
        <f>IFERROR(IF(B315&lt;&gt;"",VLOOKUP(B315,'Schritt 2b Stromverbr. Kat. 1-4'!$B$10:$O$504,14,FALSE),""),"")</f>
        <v/>
      </c>
      <c r="M315" s="147"/>
      <c r="N315" s="61"/>
      <c r="O315" s="64"/>
      <c r="P315" s="113" t="str">
        <f t="shared" si="8"/>
        <v/>
      </c>
      <c r="Q315" s="151" t="str">
        <f t="shared" si="9"/>
        <v/>
      </c>
      <c r="R315" s="133" t="str">
        <f>IF(P315="","",((P315*1000)/IF(AND('Schritt 2a Wärmeverbr. Kat. 1-4'!D320&lt;&gt;"Bad - Freibad &lt; 1000 m2 Beckenfläche",'Schritt 2a Wärmeverbr. Kat. 1-4'!D320&lt;&gt;"Bad - Freibad 1000-2000 m2 Beckenfläche",'Schritt 2a Wärmeverbr. Kat. 1-4'!D320&lt;&gt;"Bad - Freibad &gt;2000 m2 Beckenfläche"),'Schritt 2a Wärmeverbr. Kat. 1-4'!F320,'Schritt 2a Wärmeverbr. Kat. 1-4'!G320)))</f>
        <v/>
      </c>
      <c r="S315" s="140" t="str">
        <f>IFERROR(IF(OR(R315="",'Schritt 2a Wärmeverbr. Kat. 1-4'!D320=""),"",R315/VLOOKUP('Schritt 2a Wärmeverbr. Kat. 1-4'!D320,Gebäudekat.!$C$6:$J$72,7,FALSE)-1),"k.A")</f>
        <v/>
      </c>
      <c r="T315" s="400" t="s">
        <v>138</v>
      </c>
      <c r="U315" t="str">
        <f>IFERROR(VLOOKUP(C315,Gebäudekat.!$C$6:$G$72,5,FALSE),"")</f>
        <v/>
      </c>
    </row>
    <row r="316" spans="1:21" x14ac:dyDescent="0.25">
      <c r="A316" s="23" t="str">
        <f>IF(B316="","",INDEX('Schritt 2a Wärmeverbr. Kat. 1-4'!$A321:$C$504,MATCH(B316,'Schritt 2a Wärmeverbr. Kat. 1-4'!$C321:$C$504,0),1))</f>
        <v/>
      </c>
      <c r="B316" s="40" t="str">
        <f>IF(AND('Schritt 2a Wärmeverbr. Kat. 1-4'!C321&lt;&gt;"",OR('Schritt 2a Wärmeverbr. Kat. 1-4'!R321=1,'Schritt 2a Wärmeverbr. Kat. 1-4'!R321=2,'Schritt 2a Wärmeverbr. Kat. 1-4'!R321&lt;&gt;4)),'Schritt 2a Wärmeverbr. Kat. 1-4'!C321,"")</f>
        <v/>
      </c>
      <c r="C316" s="24" t="str">
        <f>IF(B316="","",VLOOKUP(B316,'Schritt 2a Wärmeverbr. Kat. 1-4'!$C$10:$D$504,2,FALSE))</f>
        <v/>
      </c>
      <c r="D316" s="13" t="str">
        <f>IF(AND(B316&lt;&gt;"",'Schritt 2a Wärmeverbr. Kat. 1-4'!H321&lt;&gt;""),VLOOKUP('Schritt 4 - Priorisierung'!B316,'Schritt 2a Wärmeverbr. Kat. 1-4'!$C$10:$H$504,6,FALSE),"")</f>
        <v/>
      </c>
      <c r="E316" s="114" t="str">
        <f>IF(AND(B316&lt;&gt;"",'Schritt 2a Wärmeverbr. Kat. 1-4'!N321&lt;&gt;""),VLOOKUP('Schritt 4 - Priorisierung'!B316,'Schritt 2a Wärmeverbr. Kat. 1-4'!$C$10:$N$504,12,FALSE),"")</f>
        <v/>
      </c>
      <c r="F316" s="38" t="str">
        <f>IF(AND(B316&lt;&gt;"",'Schritt 2a Wärmeverbr. Kat. 1-4'!O321&lt;&gt;""),VLOOKUP(B316,'Schritt 2a Wärmeverbr. Kat. 1-4'!C321:O815,13,FALSE),"")</f>
        <v/>
      </c>
      <c r="G316" s="134" t="str">
        <f>IF(AND(B316&lt;&gt;"",'Schritt 2a Wärmeverbr. Kat. 1-4'!P321&lt;&gt;""),VLOOKUP(B316,'Schritt 2a Wärmeverbr. Kat. 1-4'!$C$10:$P$504,14,FALSE),"")</f>
        <v/>
      </c>
      <c r="H316" s="39" t="str">
        <f>IF(AND(B316&lt;&gt;"",'Schritt 2a Wärmeverbr. Kat. 1-4'!Q321&lt;&gt;""),VLOOKUP(B316,'Schritt 2a Wärmeverbr. Kat. 1-4'!$C$10:$Q$504,15,FALSE),"")</f>
        <v/>
      </c>
      <c r="I316" s="142" t="str">
        <f>IF(AND(B316&lt;&gt;"",'Schritt 2b Stromverbr. Kat. 1-4'!M321&lt;&gt;""),VLOOKUP(B316,'Schritt 2b Stromverbr. Kat. 1-4'!$B$10:$M$504,12,FALSE),"")</f>
        <v/>
      </c>
      <c r="J316" s="38" t="str">
        <f>IF(AND(B316&lt;&gt;"",'Schritt 2b Stromverbr. Kat. 1-4'!M321&lt;&gt;""),(1/SUM('Schritt 2b Stromverbr. Kat. 1-4'!$M$10:$M$504))*VLOOKUP(B316,'Schritt 2b Stromverbr. Kat. 1-4'!$B$10:$M$504,12,FALSE),"")</f>
        <v/>
      </c>
      <c r="K316" s="133" t="str">
        <f>IFERROR(IF(B316&lt;&gt;"",VLOOKUP(B316,'Schritt 2b Stromverbr. Kat. 1-4'!$B$10:$N$504,13,FALSE),""),"")</f>
        <v/>
      </c>
      <c r="L316" s="39" t="str">
        <f>IFERROR(IF(B316&lt;&gt;"",VLOOKUP(B316,'Schritt 2b Stromverbr. Kat. 1-4'!$B$10:$O$504,14,FALSE),""),"")</f>
        <v/>
      </c>
      <c r="M316" s="147"/>
      <c r="N316" s="61"/>
      <c r="O316" s="64"/>
      <c r="P316" s="113" t="str">
        <f t="shared" si="8"/>
        <v/>
      </c>
      <c r="Q316" s="151" t="str">
        <f t="shared" si="9"/>
        <v/>
      </c>
      <c r="R316" s="133" t="str">
        <f>IF(P316="","",((P316*1000)/IF(AND('Schritt 2a Wärmeverbr. Kat. 1-4'!D321&lt;&gt;"Bad - Freibad &lt; 1000 m2 Beckenfläche",'Schritt 2a Wärmeverbr. Kat. 1-4'!D321&lt;&gt;"Bad - Freibad 1000-2000 m2 Beckenfläche",'Schritt 2a Wärmeverbr. Kat. 1-4'!D321&lt;&gt;"Bad - Freibad &gt;2000 m2 Beckenfläche"),'Schritt 2a Wärmeverbr. Kat. 1-4'!F321,'Schritt 2a Wärmeverbr. Kat. 1-4'!G321)))</f>
        <v/>
      </c>
      <c r="S316" s="140" t="str">
        <f>IFERROR(IF(OR(R316="",'Schritt 2a Wärmeverbr. Kat. 1-4'!D321=""),"",R316/VLOOKUP('Schritt 2a Wärmeverbr. Kat. 1-4'!D321,Gebäudekat.!$C$6:$J$72,7,FALSE)-1),"k.A")</f>
        <v/>
      </c>
      <c r="T316" s="400" t="s">
        <v>138</v>
      </c>
      <c r="U316" t="str">
        <f>IFERROR(VLOOKUP(C316,Gebäudekat.!$C$6:$G$72,5,FALSE),"")</f>
        <v/>
      </c>
    </row>
    <row r="317" spans="1:21" x14ac:dyDescent="0.25">
      <c r="A317" s="23" t="str">
        <f>IF(B317="","",INDEX('Schritt 2a Wärmeverbr. Kat. 1-4'!$A322:$C$504,MATCH(B317,'Schritt 2a Wärmeverbr. Kat. 1-4'!$C322:$C$504,0),1))</f>
        <v/>
      </c>
      <c r="B317" s="40" t="str">
        <f>IF(AND('Schritt 2a Wärmeverbr. Kat. 1-4'!C322&lt;&gt;"",OR('Schritt 2a Wärmeverbr. Kat. 1-4'!R322=1,'Schritt 2a Wärmeverbr. Kat. 1-4'!R322=2,'Schritt 2a Wärmeverbr. Kat. 1-4'!R322&lt;&gt;4)),'Schritt 2a Wärmeverbr. Kat. 1-4'!C322,"")</f>
        <v/>
      </c>
      <c r="C317" s="24" t="str">
        <f>IF(B317="","",VLOOKUP(B317,'Schritt 2a Wärmeverbr. Kat. 1-4'!$C$10:$D$504,2,FALSE))</f>
        <v/>
      </c>
      <c r="D317" s="13" t="str">
        <f>IF(AND(B317&lt;&gt;"",'Schritt 2a Wärmeverbr. Kat. 1-4'!H322&lt;&gt;""),VLOOKUP('Schritt 4 - Priorisierung'!B317,'Schritt 2a Wärmeverbr. Kat. 1-4'!$C$10:$H$504,6,FALSE),"")</f>
        <v/>
      </c>
      <c r="E317" s="114" t="str">
        <f>IF(AND(B317&lt;&gt;"",'Schritt 2a Wärmeverbr. Kat. 1-4'!N322&lt;&gt;""),VLOOKUP('Schritt 4 - Priorisierung'!B317,'Schritt 2a Wärmeverbr. Kat. 1-4'!$C$10:$N$504,12,FALSE),"")</f>
        <v/>
      </c>
      <c r="F317" s="38" t="str">
        <f>IF(AND(B317&lt;&gt;"",'Schritt 2a Wärmeverbr. Kat. 1-4'!O322&lt;&gt;""),VLOOKUP(B317,'Schritt 2a Wärmeverbr. Kat. 1-4'!C322:O816,13,FALSE),"")</f>
        <v/>
      </c>
      <c r="G317" s="134" t="str">
        <f>IF(AND(B317&lt;&gt;"",'Schritt 2a Wärmeverbr. Kat. 1-4'!P322&lt;&gt;""),VLOOKUP(B317,'Schritt 2a Wärmeverbr. Kat. 1-4'!$C$10:$P$504,14,FALSE),"")</f>
        <v/>
      </c>
      <c r="H317" s="39" t="str">
        <f>IF(AND(B317&lt;&gt;"",'Schritt 2a Wärmeverbr. Kat. 1-4'!Q322&lt;&gt;""),VLOOKUP(B317,'Schritt 2a Wärmeverbr. Kat. 1-4'!$C$10:$Q$504,15,FALSE),"")</f>
        <v/>
      </c>
      <c r="I317" s="142" t="str">
        <f>IF(AND(B317&lt;&gt;"",'Schritt 2b Stromverbr. Kat. 1-4'!M322&lt;&gt;""),VLOOKUP(B317,'Schritt 2b Stromverbr. Kat. 1-4'!$B$10:$M$504,12,FALSE),"")</f>
        <v/>
      </c>
      <c r="J317" s="38" t="str">
        <f>IF(AND(B317&lt;&gt;"",'Schritt 2b Stromverbr. Kat. 1-4'!M322&lt;&gt;""),(1/SUM('Schritt 2b Stromverbr. Kat. 1-4'!$M$10:$M$504))*VLOOKUP(B317,'Schritt 2b Stromverbr. Kat. 1-4'!$B$10:$M$504,12,FALSE),"")</f>
        <v/>
      </c>
      <c r="K317" s="133" t="str">
        <f>IFERROR(IF(B317&lt;&gt;"",VLOOKUP(B317,'Schritt 2b Stromverbr. Kat. 1-4'!$B$10:$N$504,13,FALSE),""),"")</f>
        <v/>
      </c>
      <c r="L317" s="39" t="str">
        <f>IFERROR(IF(B317&lt;&gt;"",VLOOKUP(B317,'Schritt 2b Stromverbr. Kat. 1-4'!$B$10:$O$504,14,FALSE),""),"")</f>
        <v/>
      </c>
      <c r="M317" s="147"/>
      <c r="N317" s="61"/>
      <c r="O317" s="64"/>
      <c r="P317" s="113" t="str">
        <f t="shared" si="8"/>
        <v/>
      </c>
      <c r="Q317" s="151" t="str">
        <f t="shared" si="9"/>
        <v/>
      </c>
      <c r="R317" s="133" t="str">
        <f>IF(P317="","",((P317*1000)/IF(AND('Schritt 2a Wärmeverbr. Kat. 1-4'!D322&lt;&gt;"Bad - Freibad &lt; 1000 m2 Beckenfläche",'Schritt 2a Wärmeverbr. Kat. 1-4'!D322&lt;&gt;"Bad - Freibad 1000-2000 m2 Beckenfläche",'Schritt 2a Wärmeverbr. Kat. 1-4'!D322&lt;&gt;"Bad - Freibad &gt;2000 m2 Beckenfläche"),'Schritt 2a Wärmeverbr. Kat. 1-4'!F322,'Schritt 2a Wärmeverbr. Kat. 1-4'!G322)))</f>
        <v/>
      </c>
      <c r="S317" s="140" t="str">
        <f>IFERROR(IF(OR(R317="",'Schritt 2a Wärmeverbr. Kat. 1-4'!D322=""),"",R317/VLOOKUP('Schritt 2a Wärmeverbr. Kat. 1-4'!D322,Gebäudekat.!$C$6:$J$72,7,FALSE)-1),"k.A")</f>
        <v/>
      </c>
      <c r="T317" s="400" t="s">
        <v>138</v>
      </c>
      <c r="U317" t="str">
        <f>IFERROR(VLOOKUP(C317,Gebäudekat.!$C$6:$G$72,5,FALSE),"")</f>
        <v/>
      </c>
    </row>
    <row r="318" spans="1:21" x14ac:dyDescent="0.25">
      <c r="A318" s="23" t="str">
        <f>IF(B318="","",INDEX('Schritt 2a Wärmeverbr. Kat. 1-4'!$A323:$C$504,MATCH(B318,'Schritt 2a Wärmeverbr. Kat. 1-4'!$C323:$C$504,0),1))</f>
        <v/>
      </c>
      <c r="B318" s="40" t="str">
        <f>IF(AND('Schritt 2a Wärmeverbr. Kat. 1-4'!C323&lt;&gt;"",OR('Schritt 2a Wärmeverbr. Kat. 1-4'!R323=1,'Schritt 2a Wärmeverbr. Kat. 1-4'!R323=2,'Schritt 2a Wärmeverbr. Kat. 1-4'!R323&lt;&gt;4)),'Schritt 2a Wärmeverbr. Kat. 1-4'!C323,"")</f>
        <v/>
      </c>
      <c r="C318" s="24" t="str">
        <f>IF(B318="","",VLOOKUP(B318,'Schritt 2a Wärmeverbr. Kat. 1-4'!$C$10:$D$504,2,FALSE))</f>
        <v/>
      </c>
      <c r="D318" s="13" t="str">
        <f>IF(AND(B318&lt;&gt;"",'Schritt 2a Wärmeverbr. Kat. 1-4'!H323&lt;&gt;""),VLOOKUP('Schritt 4 - Priorisierung'!B318,'Schritt 2a Wärmeverbr. Kat. 1-4'!$C$10:$H$504,6,FALSE),"")</f>
        <v/>
      </c>
      <c r="E318" s="114" t="str">
        <f>IF(AND(B318&lt;&gt;"",'Schritt 2a Wärmeverbr. Kat. 1-4'!N323&lt;&gt;""),VLOOKUP('Schritt 4 - Priorisierung'!B318,'Schritt 2a Wärmeverbr. Kat. 1-4'!$C$10:$N$504,12,FALSE),"")</f>
        <v/>
      </c>
      <c r="F318" s="38" t="str">
        <f>IF(AND(B318&lt;&gt;"",'Schritt 2a Wärmeverbr. Kat. 1-4'!O323&lt;&gt;""),VLOOKUP(B318,'Schritt 2a Wärmeverbr. Kat. 1-4'!C323:O817,13,FALSE),"")</f>
        <v/>
      </c>
      <c r="G318" s="134" t="str">
        <f>IF(AND(B318&lt;&gt;"",'Schritt 2a Wärmeverbr. Kat. 1-4'!P323&lt;&gt;""),VLOOKUP(B318,'Schritt 2a Wärmeverbr. Kat. 1-4'!$C$10:$P$504,14,FALSE),"")</f>
        <v/>
      </c>
      <c r="H318" s="39" t="str">
        <f>IF(AND(B318&lt;&gt;"",'Schritt 2a Wärmeverbr. Kat. 1-4'!Q323&lt;&gt;""),VLOOKUP(B318,'Schritt 2a Wärmeverbr. Kat. 1-4'!$C$10:$Q$504,15,FALSE),"")</f>
        <v/>
      </c>
      <c r="I318" s="142" t="str">
        <f>IF(AND(B318&lt;&gt;"",'Schritt 2b Stromverbr. Kat. 1-4'!M323&lt;&gt;""),VLOOKUP(B318,'Schritt 2b Stromverbr. Kat. 1-4'!$B$10:$M$504,12,FALSE),"")</f>
        <v/>
      </c>
      <c r="J318" s="38" t="str">
        <f>IF(AND(B318&lt;&gt;"",'Schritt 2b Stromverbr. Kat. 1-4'!M323&lt;&gt;""),(1/SUM('Schritt 2b Stromverbr. Kat. 1-4'!$M$10:$M$504))*VLOOKUP(B318,'Schritt 2b Stromverbr. Kat. 1-4'!$B$10:$M$504,12,FALSE),"")</f>
        <v/>
      </c>
      <c r="K318" s="133" t="str">
        <f>IFERROR(IF(B318&lt;&gt;"",VLOOKUP(B318,'Schritt 2b Stromverbr. Kat. 1-4'!$B$10:$N$504,13,FALSE),""),"")</f>
        <v/>
      </c>
      <c r="L318" s="39" t="str">
        <f>IFERROR(IF(B318&lt;&gt;"",VLOOKUP(B318,'Schritt 2b Stromverbr. Kat. 1-4'!$B$10:$O$504,14,FALSE),""),"")</f>
        <v/>
      </c>
      <c r="M318" s="147"/>
      <c r="N318" s="61"/>
      <c r="O318" s="64"/>
      <c r="P318" s="113" t="str">
        <f t="shared" si="8"/>
        <v/>
      </c>
      <c r="Q318" s="151" t="str">
        <f t="shared" si="9"/>
        <v/>
      </c>
      <c r="R318" s="133" t="str">
        <f>IF(P318="","",((P318*1000)/IF(AND('Schritt 2a Wärmeverbr. Kat. 1-4'!D323&lt;&gt;"Bad - Freibad &lt; 1000 m2 Beckenfläche",'Schritt 2a Wärmeverbr. Kat. 1-4'!D323&lt;&gt;"Bad - Freibad 1000-2000 m2 Beckenfläche",'Schritt 2a Wärmeverbr. Kat. 1-4'!D323&lt;&gt;"Bad - Freibad &gt;2000 m2 Beckenfläche"),'Schritt 2a Wärmeverbr. Kat. 1-4'!F323,'Schritt 2a Wärmeverbr. Kat. 1-4'!G323)))</f>
        <v/>
      </c>
      <c r="S318" s="140" t="str">
        <f>IFERROR(IF(OR(R318="",'Schritt 2a Wärmeverbr. Kat. 1-4'!D323=""),"",R318/VLOOKUP('Schritt 2a Wärmeverbr. Kat. 1-4'!D323,Gebäudekat.!$C$6:$J$72,7,FALSE)-1),"k.A")</f>
        <v/>
      </c>
      <c r="T318" s="400" t="s">
        <v>138</v>
      </c>
      <c r="U318" t="str">
        <f>IFERROR(VLOOKUP(C318,Gebäudekat.!$C$6:$G$72,5,FALSE),"")</f>
        <v/>
      </c>
    </row>
    <row r="319" spans="1:21" x14ac:dyDescent="0.25">
      <c r="A319" s="23" t="str">
        <f>IF(B319="","",INDEX('Schritt 2a Wärmeverbr. Kat. 1-4'!$A324:$C$504,MATCH(B319,'Schritt 2a Wärmeverbr. Kat. 1-4'!$C324:$C$504,0),1))</f>
        <v/>
      </c>
      <c r="B319" s="40" t="str">
        <f>IF(AND('Schritt 2a Wärmeverbr. Kat. 1-4'!C324&lt;&gt;"",OR('Schritt 2a Wärmeverbr. Kat. 1-4'!R324=1,'Schritt 2a Wärmeverbr. Kat. 1-4'!R324=2,'Schritt 2a Wärmeverbr. Kat. 1-4'!R324&lt;&gt;4)),'Schritt 2a Wärmeverbr. Kat. 1-4'!C324,"")</f>
        <v/>
      </c>
      <c r="C319" s="24" t="str">
        <f>IF(B319="","",VLOOKUP(B319,'Schritt 2a Wärmeverbr. Kat. 1-4'!$C$10:$D$504,2,FALSE))</f>
        <v/>
      </c>
      <c r="D319" s="13" t="str">
        <f>IF(AND(B319&lt;&gt;"",'Schritt 2a Wärmeverbr. Kat. 1-4'!H324&lt;&gt;""),VLOOKUP('Schritt 4 - Priorisierung'!B319,'Schritt 2a Wärmeverbr. Kat. 1-4'!$C$10:$H$504,6,FALSE),"")</f>
        <v/>
      </c>
      <c r="E319" s="114" t="str">
        <f>IF(AND(B319&lt;&gt;"",'Schritt 2a Wärmeverbr. Kat. 1-4'!N324&lt;&gt;""),VLOOKUP('Schritt 4 - Priorisierung'!B319,'Schritt 2a Wärmeverbr. Kat. 1-4'!$C$10:$N$504,12,FALSE),"")</f>
        <v/>
      </c>
      <c r="F319" s="38" t="str">
        <f>IF(AND(B319&lt;&gt;"",'Schritt 2a Wärmeverbr. Kat. 1-4'!O324&lt;&gt;""),VLOOKUP(B319,'Schritt 2a Wärmeverbr. Kat. 1-4'!C324:O818,13,FALSE),"")</f>
        <v/>
      </c>
      <c r="G319" s="134" t="str">
        <f>IF(AND(B319&lt;&gt;"",'Schritt 2a Wärmeverbr. Kat. 1-4'!P324&lt;&gt;""),VLOOKUP(B319,'Schritt 2a Wärmeverbr. Kat. 1-4'!$C$10:$P$504,14,FALSE),"")</f>
        <v/>
      </c>
      <c r="H319" s="39" t="str">
        <f>IF(AND(B319&lt;&gt;"",'Schritt 2a Wärmeverbr. Kat. 1-4'!Q324&lt;&gt;""),VLOOKUP(B319,'Schritt 2a Wärmeverbr. Kat. 1-4'!$C$10:$Q$504,15,FALSE),"")</f>
        <v/>
      </c>
      <c r="I319" s="142" t="str">
        <f>IF(AND(B319&lt;&gt;"",'Schritt 2b Stromverbr. Kat. 1-4'!M324&lt;&gt;""),VLOOKUP(B319,'Schritt 2b Stromverbr. Kat. 1-4'!$B$10:$M$504,12,FALSE),"")</f>
        <v/>
      </c>
      <c r="J319" s="38" t="str">
        <f>IF(AND(B319&lt;&gt;"",'Schritt 2b Stromverbr. Kat. 1-4'!M324&lt;&gt;""),(1/SUM('Schritt 2b Stromverbr. Kat. 1-4'!$M$10:$M$504))*VLOOKUP(B319,'Schritt 2b Stromverbr. Kat. 1-4'!$B$10:$M$504,12,FALSE),"")</f>
        <v/>
      </c>
      <c r="K319" s="133" t="str">
        <f>IFERROR(IF(B319&lt;&gt;"",VLOOKUP(B319,'Schritt 2b Stromverbr. Kat. 1-4'!$B$10:$N$504,13,FALSE),""),"")</f>
        <v/>
      </c>
      <c r="L319" s="39" t="str">
        <f>IFERROR(IF(B319&lt;&gt;"",VLOOKUP(B319,'Schritt 2b Stromverbr. Kat. 1-4'!$B$10:$O$504,14,FALSE),""),"")</f>
        <v/>
      </c>
      <c r="M319" s="147"/>
      <c r="N319" s="61"/>
      <c r="O319" s="64"/>
      <c r="P319" s="113" t="str">
        <f t="shared" si="8"/>
        <v/>
      </c>
      <c r="Q319" s="151" t="str">
        <f t="shared" si="9"/>
        <v/>
      </c>
      <c r="R319" s="133" t="str">
        <f>IF(P319="","",((P319*1000)/IF(AND('Schritt 2a Wärmeverbr. Kat. 1-4'!D324&lt;&gt;"Bad - Freibad &lt; 1000 m2 Beckenfläche",'Schritt 2a Wärmeverbr. Kat. 1-4'!D324&lt;&gt;"Bad - Freibad 1000-2000 m2 Beckenfläche",'Schritt 2a Wärmeverbr. Kat. 1-4'!D324&lt;&gt;"Bad - Freibad &gt;2000 m2 Beckenfläche"),'Schritt 2a Wärmeverbr. Kat. 1-4'!F324,'Schritt 2a Wärmeverbr. Kat. 1-4'!G324)))</f>
        <v/>
      </c>
      <c r="S319" s="140" t="str">
        <f>IFERROR(IF(OR(R319="",'Schritt 2a Wärmeverbr. Kat. 1-4'!D324=""),"",R319/VLOOKUP('Schritt 2a Wärmeverbr. Kat. 1-4'!D324,Gebäudekat.!$C$6:$J$72,7,FALSE)-1),"k.A")</f>
        <v/>
      </c>
      <c r="T319" s="400" t="s">
        <v>138</v>
      </c>
      <c r="U319" t="str">
        <f>IFERROR(VLOOKUP(C319,Gebäudekat.!$C$6:$G$72,5,FALSE),"")</f>
        <v/>
      </c>
    </row>
    <row r="320" spans="1:21" x14ac:dyDescent="0.25">
      <c r="A320" s="23" t="str">
        <f>IF(B320="","",INDEX('Schritt 2a Wärmeverbr. Kat. 1-4'!$A325:$C$504,MATCH(B320,'Schritt 2a Wärmeverbr. Kat. 1-4'!$C325:$C$504,0),1))</f>
        <v/>
      </c>
      <c r="B320" s="40" t="str">
        <f>IF(AND('Schritt 2a Wärmeverbr. Kat. 1-4'!C325&lt;&gt;"",OR('Schritt 2a Wärmeverbr. Kat. 1-4'!R325=1,'Schritt 2a Wärmeverbr. Kat. 1-4'!R325=2,'Schritt 2a Wärmeverbr. Kat. 1-4'!R325&lt;&gt;4)),'Schritt 2a Wärmeverbr. Kat. 1-4'!C325,"")</f>
        <v/>
      </c>
      <c r="C320" s="24" t="str">
        <f>IF(B320="","",VLOOKUP(B320,'Schritt 2a Wärmeverbr. Kat. 1-4'!$C$10:$D$504,2,FALSE))</f>
        <v/>
      </c>
      <c r="D320" s="13" t="str">
        <f>IF(AND(B320&lt;&gt;"",'Schritt 2a Wärmeverbr. Kat. 1-4'!H325&lt;&gt;""),VLOOKUP('Schritt 4 - Priorisierung'!B320,'Schritt 2a Wärmeverbr. Kat. 1-4'!$C$10:$H$504,6,FALSE),"")</f>
        <v/>
      </c>
      <c r="E320" s="114" t="str">
        <f>IF(AND(B320&lt;&gt;"",'Schritt 2a Wärmeverbr. Kat. 1-4'!N325&lt;&gt;""),VLOOKUP('Schritt 4 - Priorisierung'!B320,'Schritt 2a Wärmeverbr. Kat. 1-4'!$C$10:$N$504,12,FALSE),"")</f>
        <v/>
      </c>
      <c r="F320" s="38" t="str">
        <f>IF(AND(B320&lt;&gt;"",'Schritt 2a Wärmeverbr. Kat. 1-4'!O325&lt;&gt;""),VLOOKUP(B320,'Schritt 2a Wärmeverbr. Kat. 1-4'!C325:O819,13,FALSE),"")</f>
        <v/>
      </c>
      <c r="G320" s="134" t="str">
        <f>IF(AND(B320&lt;&gt;"",'Schritt 2a Wärmeverbr. Kat. 1-4'!P325&lt;&gt;""),VLOOKUP(B320,'Schritt 2a Wärmeverbr. Kat. 1-4'!$C$10:$P$504,14,FALSE),"")</f>
        <v/>
      </c>
      <c r="H320" s="39" t="str">
        <f>IF(AND(B320&lt;&gt;"",'Schritt 2a Wärmeverbr. Kat. 1-4'!Q325&lt;&gt;""),VLOOKUP(B320,'Schritt 2a Wärmeverbr. Kat. 1-4'!$C$10:$Q$504,15,FALSE),"")</f>
        <v/>
      </c>
      <c r="I320" s="142" t="str">
        <f>IF(AND(B320&lt;&gt;"",'Schritt 2b Stromverbr. Kat. 1-4'!M325&lt;&gt;""),VLOOKUP(B320,'Schritt 2b Stromverbr. Kat. 1-4'!$B$10:$M$504,12,FALSE),"")</f>
        <v/>
      </c>
      <c r="J320" s="38" t="str">
        <f>IF(AND(B320&lt;&gt;"",'Schritt 2b Stromverbr. Kat. 1-4'!M325&lt;&gt;""),(1/SUM('Schritt 2b Stromverbr. Kat. 1-4'!$M$10:$M$504))*VLOOKUP(B320,'Schritt 2b Stromverbr. Kat. 1-4'!$B$10:$M$504,12,FALSE),"")</f>
        <v/>
      </c>
      <c r="K320" s="133" t="str">
        <f>IFERROR(IF(B320&lt;&gt;"",VLOOKUP(B320,'Schritt 2b Stromverbr. Kat. 1-4'!$B$10:$N$504,13,FALSE),""),"")</f>
        <v/>
      </c>
      <c r="L320" s="39" t="str">
        <f>IFERROR(IF(B320&lt;&gt;"",VLOOKUP(B320,'Schritt 2b Stromverbr. Kat. 1-4'!$B$10:$O$504,14,FALSE),""),"")</f>
        <v/>
      </c>
      <c r="M320" s="147"/>
      <c r="N320" s="61"/>
      <c r="O320" s="64"/>
      <c r="P320" s="113" t="str">
        <f t="shared" si="8"/>
        <v/>
      </c>
      <c r="Q320" s="151" t="str">
        <f t="shared" si="9"/>
        <v/>
      </c>
      <c r="R320" s="133" t="str">
        <f>IF(P320="","",((P320*1000)/IF(AND('Schritt 2a Wärmeverbr. Kat. 1-4'!D325&lt;&gt;"Bad - Freibad &lt; 1000 m2 Beckenfläche",'Schritt 2a Wärmeverbr. Kat. 1-4'!D325&lt;&gt;"Bad - Freibad 1000-2000 m2 Beckenfläche",'Schritt 2a Wärmeverbr. Kat. 1-4'!D325&lt;&gt;"Bad - Freibad &gt;2000 m2 Beckenfläche"),'Schritt 2a Wärmeverbr. Kat. 1-4'!F325,'Schritt 2a Wärmeverbr. Kat. 1-4'!G325)))</f>
        <v/>
      </c>
      <c r="S320" s="140" t="str">
        <f>IFERROR(IF(OR(R320="",'Schritt 2a Wärmeverbr. Kat. 1-4'!D325=""),"",R320/VLOOKUP('Schritt 2a Wärmeverbr. Kat. 1-4'!D325,Gebäudekat.!$C$6:$J$72,7,FALSE)-1),"k.A")</f>
        <v/>
      </c>
      <c r="T320" s="400" t="s">
        <v>138</v>
      </c>
      <c r="U320" t="str">
        <f>IFERROR(VLOOKUP(C320,Gebäudekat.!$C$6:$G$72,5,FALSE),"")</f>
        <v/>
      </c>
    </row>
    <row r="321" spans="1:21" x14ac:dyDescent="0.25">
      <c r="A321" s="23" t="str">
        <f>IF(B321="","",INDEX('Schritt 2a Wärmeverbr. Kat. 1-4'!$A326:$C$504,MATCH(B321,'Schritt 2a Wärmeverbr. Kat. 1-4'!$C326:$C$504,0),1))</f>
        <v/>
      </c>
      <c r="B321" s="40" t="str">
        <f>IF(AND('Schritt 2a Wärmeverbr. Kat. 1-4'!C326&lt;&gt;"",OR('Schritt 2a Wärmeverbr. Kat. 1-4'!R326=1,'Schritt 2a Wärmeverbr. Kat. 1-4'!R326=2,'Schritt 2a Wärmeverbr. Kat. 1-4'!R326&lt;&gt;4)),'Schritt 2a Wärmeverbr. Kat. 1-4'!C326,"")</f>
        <v/>
      </c>
      <c r="C321" s="24" t="str">
        <f>IF(B321="","",VLOOKUP(B321,'Schritt 2a Wärmeverbr. Kat. 1-4'!$C$10:$D$504,2,FALSE))</f>
        <v/>
      </c>
      <c r="D321" s="13" t="str">
        <f>IF(AND(B321&lt;&gt;"",'Schritt 2a Wärmeverbr. Kat. 1-4'!H326&lt;&gt;""),VLOOKUP('Schritt 4 - Priorisierung'!B321,'Schritt 2a Wärmeverbr. Kat. 1-4'!$C$10:$H$504,6,FALSE),"")</f>
        <v/>
      </c>
      <c r="E321" s="114" t="str">
        <f>IF(AND(B321&lt;&gt;"",'Schritt 2a Wärmeverbr. Kat. 1-4'!N326&lt;&gt;""),VLOOKUP('Schritt 4 - Priorisierung'!B321,'Schritt 2a Wärmeverbr. Kat. 1-4'!$C$10:$N$504,12,FALSE),"")</f>
        <v/>
      </c>
      <c r="F321" s="38" t="str">
        <f>IF(AND(B321&lt;&gt;"",'Schritt 2a Wärmeverbr. Kat. 1-4'!O326&lt;&gt;""),VLOOKUP(B321,'Schritt 2a Wärmeverbr. Kat. 1-4'!C326:O820,13,FALSE),"")</f>
        <v/>
      </c>
      <c r="G321" s="134" t="str">
        <f>IF(AND(B321&lt;&gt;"",'Schritt 2a Wärmeverbr. Kat. 1-4'!P326&lt;&gt;""),VLOOKUP(B321,'Schritt 2a Wärmeverbr. Kat. 1-4'!$C$10:$P$504,14,FALSE),"")</f>
        <v/>
      </c>
      <c r="H321" s="39" t="str">
        <f>IF(AND(B321&lt;&gt;"",'Schritt 2a Wärmeverbr. Kat. 1-4'!Q326&lt;&gt;""),VLOOKUP(B321,'Schritt 2a Wärmeverbr. Kat. 1-4'!$C$10:$Q$504,15,FALSE),"")</f>
        <v/>
      </c>
      <c r="I321" s="142" t="str">
        <f>IF(AND(B321&lt;&gt;"",'Schritt 2b Stromverbr. Kat. 1-4'!M326&lt;&gt;""),VLOOKUP(B321,'Schritt 2b Stromverbr. Kat. 1-4'!$B$10:$M$504,12,FALSE),"")</f>
        <v/>
      </c>
      <c r="J321" s="38" t="str">
        <f>IF(AND(B321&lt;&gt;"",'Schritt 2b Stromverbr. Kat. 1-4'!M326&lt;&gt;""),(1/SUM('Schritt 2b Stromverbr. Kat. 1-4'!$M$10:$M$504))*VLOOKUP(B321,'Schritt 2b Stromverbr. Kat. 1-4'!$B$10:$M$504,12,FALSE),"")</f>
        <v/>
      </c>
      <c r="K321" s="133" t="str">
        <f>IFERROR(IF(B321&lt;&gt;"",VLOOKUP(B321,'Schritt 2b Stromverbr. Kat. 1-4'!$B$10:$N$504,13,FALSE),""),"")</f>
        <v/>
      </c>
      <c r="L321" s="39" t="str">
        <f>IFERROR(IF(B321&lt;&gt;"",VLOOKUP(B321,'Schritt 2b Stromverbr. Kat. 1-4'!$B$10:$O$504,14,FALSE),""),"")</f>
        <v/>
      </c>
      <c r="M321" s="147"/>
      <c r="N321" s="61"/>
      <c r="O321" s="64"/>
      <c r="P321" s="113" t="str">
        <f t="shared" si="8"/>
        <v/>
      </c>
      <c r="Q321" s="151" t="str">
        <f t="shared" si="9"/>
        <v/>
      </c>
      <c r="R321" s="133" t="str">
        <f>IF(P321="","",((P321*1000)/IF(AND('Schritt 2a Wärmeverbr. Kat. 1-4'!D326&lt;&gt;"Bad - Freibad &lt; 1000 m2 Beckenfläche",'Schritt 2a Wärmeverbr. Kat. 1-4'!D326&lt;&gt;"Bad - Freibad 1000-2000 m2 Beckenfläche",'Schritt 2a Wärmeverbr. Kat. 1-4'!D326&lt;&gt;"Bad - Freibad &gt;2000 m2 Beckenfläche"),'Schritt 2a Wärmeverbr. Kat. 1-4'!F326,'Schritt 2a Wärmeverbr. Kat. 1-4'!G326)))</f>
        <v/>
      </c>
      <c r="S321" s="140" t="str">
        <f>IFERROR(IF(OR(R321="",'Schritt 2a Wärmeverbr. Kat. 1-4'!D326=""),"",R321/VLOOKUP('Schritt 2a Wärmeverbr. Kat. 1-4'!D326,Gebäudekat.!$C$6:$J$72,7,FALSE)-1),"k.A")</f>
        <v/>
      </c>
      <c r="T321" s="400" t="s">
        <v>138</v>
      </c>
      <c r="U321" t="str">
        <f>IFERROR(VLOOKUP(C321,Gebäudekat.!$C$6:$G$72,5,FALSE),"")</f>
        <v/>
      </c>
    </row>
    <row r="322" spans="1:21" x14ac:dyDescent="0.25">
      <c r="A322" s="23" t="str">
        <f>IF(B322="","",INDEX('Schritt 2a Wärmeverbr. Kat. 1-4'!$A327:$C$504,MATCH(B322,'Schritt 2a Wärmeverbr. Kat. 1-4'!$C327:$C$504,0),1))</f>
        <v/>
      </c>
      <c r="B322" s="40" t="str">
        <f>IF(AND('Schritt 2a Wärmeverbr. Kat. 1-4'!C327&lt;&gt;"",OR('Schritt 2a Wärmeverbr. Kat. 1-4'!R327=1,'Schritt 2a Wärmeverbr. Kat. 1-4'!R327=2,'Schritt 2a Wärmeverbr. Kat. 1-4'!R327&lt;&gt;4)),'Schritt 2a Wärmeverbr. Kat. 1-4'!C327,"")</f>
        <v/>
      </c>
      <c r="C322" s="24" t="str">
        <f>IF(B322="","",VLOOKUP(B322,'Schritt 2a Wärmeverbr. Kat. 1-4'!$C$10:$D$504,2,FALSE))</f>
        <v/>
      </c>
      <c r="D322" s="13" t="str">
        <f>IF(AND(B322&lt;&gt;"",'Schritt 2a Wärmeverbr. Kat. 1-4'!H327&lt;&gt;""),VLOOKUP('Schritt 4 - Priorisierung'!B322,'Schritt 2a Wärmeverbr. Kat. 1-4'!$C$10:$H$504,6,FALSE),"")</f>
        <v/>
      </c>
      <c r="E322" s="114" t="str">
        <f>IF(AND(B322&lt;&gt;"",'Schritt 2a Wärmeverbr. Kat. 1-4'!N327&lt;&gt;""),VLOOKUP('Schritt 4 - Priorisierung'!B322,'Schritt 2a Wärmeverbr. Kat. 1-4'!$C$10:$N$504,12,FALSE),"")</f>
        <v/>
      </c>
      <c r="F322" s="38" t="str">
        <f>IF(AND(B322&lt;&gt;"",'Schritt 2a Wärmeverbr. Kat. 1-4'!O327&lt;&gt;""),VLOOKUP(B322,'Schritt 2a Wärmeverbr. Kat. 1-4'!C327:O821,13,FALSE),"")</f>
        <v/>
      </c>
      <c r="G322" s="134" t="str">
        <f>IF(AND(B322&lt;&gt;"",'Schritt 2a Wärmeverbr. Kat. 1-4'!P327&lt;&gt;""),VLOOKUP(B322,'Schritt 2a Wärmeverbr. Kat. 1-4'!$C$10:$P$504,14,FALSE),"")</f>
        <v/>
      </c>
      <c r="H322" s="39" t="str">
        <f>IF(AND(B322&lt;&gt;"",'Schritt 2a Wärmeverbr. Kat. 1-4'!Q327&lt;&gt;""),VLOOKUP(B322,'Schritt 2a Wärmeverbr. Kat. 1-4'!$C$10:$Q$504,15,FALSE),"")</f>
        <v/>
      </c>
      <c r="I322" s="142" t="str">
        <f>IF(AND(B322&lt;&gt;"",'Schritt 2b Stromverbr. Kat. 1-4'!M327&lt;&gt;""),VLOOKUP(B322,'Schritt 2b Stromverbr. Kat. 1-4'!$B$10:$M$504,12,FALSE),"")</f>
        <v/>
      </c>
      <c r="J322" s="38" t="str">
        <f>IF(AND(B322&lt;&gt;"",'Schritt 2b Stromverbr. Kat. 1-4'!M327&lt;&gt;""),(1/SUM('Schritt 2b Stromverbr. Kat. 1-4'!$M$10:$M$504))*VLOOKUP(B322,'Schritt 2b Stromverbr. Kat. 1-4'!$B$10:$M$504,12,FALSE),"")</f>
        <v/>
      </c>
      <c r="K322" s="133" t="str">
        <f>IFERROR(IF(B322&lt;&gt;"",VLOOKUP(B322,'Schritt 2b Stromverbr. Kat. 1-4'!$B$10:$N$504,13,FALSE),""),"")</f>
        <v/>
      </c>
      <c r="L322" s="39" t="str">
        <f>IFERROR(IF(B322&lt;&gt;"",VLOOKUP(B322,'Schritt 2b Stromverbr. Kat. 1-4'!$B$10:$O$504,14,FALSE),""),"")</f>
        <v/>
      </c>
      <c r="M322" s="147"/>
      <c r="N322" s="61"/>
      <c r="O322" s="64"/>
      <c r="P322" s="113" t="str">
        <f t="shared" si="8"/>
        <v/>
      </c>
      <c r="Q322" s="151" t="str">
        <f t="shared" si="9"/>
        <v/>
      </c>
      <c r="R322" s="133" t="str">
        <f>IF(P322="","",((P322*1000)/IF(AND('Schritt 2a Wärmeverbr. Kat. 1-4'!D327&lt;&gt;"Bad - Freibad &lt; 1000 m2 Beckenfläche",'Schritt 2a Wärmeverbr. Kat. 1-4'!D327&lt;&gt;"Bad - Freibad 1000-2000 m2 Beckenfläche",'Schritt 2a Wärmeverbr. Kat. 1-4'!D327&lt;&gt;"Bad - Freibad &gt;2000 m2 Beckenfläche"),'Schritt 2a Wärmeverbr. Kat. 1-4'!F327,'Schritt 2a Wärmeverbr. Kat. 1-4'!G327)))</f>
        <v/>
      </c>
      <c r="S322" s="140" t="str">
        <f>IFERROR(IF(OR(R322="",'Schritt 2a Wärmeverbr. Kat. 1-4'!D327=""),"",R322/VLOOKUP('Schritt 2a Wärmeverbr. Kat. 1-4'!D327,Gebäudekat.!$C$6:$J$72,7,FALSE)-1),"k.A")</f>
        <v/>
      </c>
      <c r="T322" s="400" t="s">
        <v>138</v>
      </c>
      <c r="U322" t="str">
        <f>IFERROR(VLOOKUP(C322,Gebäudekat.!$C$6:$G$72,5,FALSE),"")</f>
        <v/>
      </c>
    </row>
    <row r="323" spans="1:21" x14ac:dyDescent="0.25">
      <c r="A323" s="23" t="str">
        <f>IF(B323="","",INDEX('Schritt 2a Wärmeverbr. Kat. 1-4'!$A328:$C$504,MATCH(B323,'Schritt 2a Wärmeverbr. Kat. 1-4'!$C328:$C$504,0),1))</f>
        <v/>
      </c>
      <c r="B323" s="40" t="str">
        <f>IF(AND('Schritt 2a Wärmeverbr. Kat. 1-4'!C328&lt;&gt;"",OR('Schritt 2a Wärmeverbr. Kat. 1-4'!R328=1,'Schritt 2a Wärmeverbr. Kat. 1-4'!R328=2,'Schritt 2a Wärmeverbr. Kat. 1-4'!R328&lt;&gt;4)),'Schritt 2a Wärmeverbr. Kat. 1-4'!C328,"")</f>
        <v/>
      </c>
      <c r="C323" s="24" t="str">
        <f>IF(B323="","",VLOOKUP(B323,'Schritt 2a Wärmeverbr. Kat. 1-4'!$C$10:$D$504,2,FALSE))</f>
        <v/>
      </c>
      <c r="D323" s="13" t="str">
        <f>IF(AND(B323&lt;&gt;"",'Schritt 2a Wärmeverbr. Kat. 1-4'!H328&lt;&gt;""),VLOOKUP('Schritt 4 - Priorisierung'!B323,'Schritt 2a Wärmeverbr. Kat. 1-4'!$C$10:$H$504,6,FALSE),"")</f>
        <v/>
      </c>
      <c r="E323" s="114" t="str">
        <f>IF(AND(B323&lt;&gt;"",'Schritt 2a Wärmeverbr. Kat. 1-4'!N328&lt;&gt;""),VLOOKUP('Schritt 4 - Priorisierung'!B323,'Schritt 2a Wärmeverbr. Kat. 1-4'!$C$10:$N$504,12,FALSE),"")</f>
        <v/>
      </c>
      <c r="F323" s="38" t="str">
        <f>IF(AND(B323&lt;&gt;"",'Schritt 2a Wärmeverbr. Kat. 1-4'!O328&lt;&gt;""),VLOOKUP(B323,'Schritt 2a Wärmeverbr. Kat. 1-4'!C328:O822,13,FALSE),"")</f>
        <v/>
      </c>
      <c r="G323" s="134" t="str">
        <f>IF(AND(B323&lt;&gt;"",'Schritt 2a Wärmeverbr. Kat. 1-4'!P328&lt;&gt;""),VLOOKUP(B323,'Schritt 2a Wärmeverbr. Kat. 1-4'!$C$10:$P$504,14,FALSE),"")</f>
        <v/>
      </c>
      <c r="H323" s="39" t="str">
        <f>IF(AND(B323&lt;&gt;"",'Schritt 2a Wärmeverbr. Kat. 1-4'!Q328&lt;&gt;""),VLOOKUP(B323,'Schritt 2a Wärmeverbr. Kat. 1-4'!$C$10:$Q$504,15,FALSE),"")</f>
        <v/>
      </c>
      <c r="I323" s="142" t="str">
        <f>IF(AND(B323&lt;&gt;"",'Schritt 2b Stromverbr. Kat. 1-4'!M328&lt;&gt;""),VLOOKUP(B323,'Schritt 2b Stromverbr. Kat. 1-4'!$B$10:$M$504,12,FALSE),"")</f>
        <v/>
      </c>
      <c r="J323" s="38" t="str">
        <f>IF(AND(B323&lt;&gt;"",'Schritt 2b Stromverbr. Kat. 1-4'!M328&lt;&gt;""),(1/SUM('Schritt 2b Stromverbr. Kat. 1-4'!$M$10:$M$504))*VLOOKUP(B323,'Schritt 2b Stromverbr. Kat. 1-4'!$B$10:$M$504,12,FALSE),"")</f>
        <v/>
      </c>
      <c r="K323" s="133" t="str">
        <f>IFERROR(IF(B323&lt;&gt;"",VLOOKUP(B323,'Schritt 2b Stromverbr. Kat. 1-4'!$B$10:$N$504,13,FALSE),""),"")</f>
        <v/>
      </c>
      <c r="L323" s="39" t="str">
        <f>IFERROR(IF(B323&lt;&gt;"",VLOOKUP(B323,'Schritt 2b Stromverbr. Kat. 1-4'!$B$10:$O$504,14,FALSE),""),"")</f>
        <v/>
      </c>
      <c r="M323" s="147"/>
      <c r="N323" s="61"/>
      <c r="O323" s="64"/>
      <c r="P323" s="113" t="str">
        <f t="shared" si="8"/>
        <v/>
      </c>
      <c r="Q323" s="151" t="str">
        <f t="shared" si="9"/>
        <v/>
      </c>
      <c r="R323" s="133" t="str">
        <f>IF(P323="","",((P323*1000)/IF(AND('Schritt 2a Wärmeverbr. Kat. 1-4'!D328&lt;&gt;"Bad - Freibad &lt; 1000 m2 Beckenfläche",'Schritt 2a Wärmeverbr. Kat. 1-4'!D328&lt;&gt;"Bad - Freibad 1000-2000 m2 Beckenfläche",'Schritt 2a Wärmeverbr. Kat. 1-4'!D328&lt;&gt;"Bad - Freibad &gt;2000 m2 Beckenfläche"),'Schritt 2a Wärmeverbr. Kat. 1-4'!F328,'Schritt 2a Wärmeverbr. Kat. 1-4'!G328)))</f>
        <v/>
      </c>
      <c r="S323" s="140" t="str">
        <f>IFERROR(IF(OR(R323="",'Schritt 2a Wärmeverbr. Kat. 1-4'!D328=""),"",R323/VLOOKUP('Schritt 2a Wärmeverbr. Kat. 1-4'!D328,Gebäudekat.!$C$6:$J$72,7,FALSE)-1),"k.A")</f>
        <v/>
      </c>
      <c r="T323" s="400" t="s">
        <v>138</v>
      </c>
      <c r="U323" t="str">
        <f>IFERROR(VLOOKUP(C323,Gebäudekat.!$C$6:$G$72,5,FALSE),"")</f>
        <v/>
      </c>
    </row>
    <row r="324" spans="1:21" x14ac:dyDescent="0.25">
      <c r="A324" s="23" t="str">
        <f>IF(B324="","",INDEX('Schritt 2a Wärmeverbr. Kat. 1-4'!$A329:$C$504,MATCH(B324,'Schritt 2a Wärmeverbr. Kat. 1-4'!$C329:$C$504,0),1))</f>
        <v/>
      </c>
      <c r="B324" s="40" t="str">
        <f>IF(AND('Schritt 2a Wärmeverbr. Kat. 1-4'!C329&lt;&gt;"",OR('Schritt 2a Wärmeverbr. Kat. 1-4'!R329=1,'Schritt 2a Wärmeverbr. Kat. 1-4'!R329=2,'Schritt 2a Wärmeverbr. Kat. 1-4'!R329&lt;&gt;4)),'Schritt 2a Wärmeverbr. Kat. 1-4'!C329,"")</f>
        <v/>
      </c>
      <c r="C324" s="24" t="str">
        <f>IF(B324="","",VLOOKUP(B324,'Schritt 2a Wärmeverbr. Kat. 1-4'!$C$10:$D$504,2,FALSE))</f>
        <v/>
      </c>
      <c r="D324" s="13" t="str">
        <f>IF(AND(B324&lt;&gt;"",'Schritt 2a Wärmeverbr. Kat. 1-4'!H329&lt;&gt;""),VLOOKUP('Schritt 4 - Priorisierung'!B324,'Schritt 2a Wärmeverbr. Kat. 1-4'!$C$10:$H$504,6,FALSE),"")</f>
        <v/>
      </c>
      <c r="E324" s="114" t="str">
        <f>IF(AND(B324&lt;&gt;"",'Schritt 2a Wärmeverbr. Kat. 1-4'!N329&lt;&gt;""),VLOOKUP('Schritt 4 - Priorisierung'!B324,'Schritt 2a Wärmeverbr. Kat. 1-4'!$C$10:$N$504,12,FALSE),"")</f>
        <v/>
      </c>
      <c r="F324" s="38" t="str">
        <f>IF(AND(B324&lt;&gt;"",'Schritt 2a Wärmeverbr. Kat. 1-4'!O329&lt;&gt;""),VLOOKUP(B324,'Schritt 2a Wärmeverbr. Kat. 1-4'!C329:O823,13,FALSE),"")</f>
        <v/>
      </c>
      <c r="G324" s="134" t="str">
        <f>IF(AND(B324&lt;&gt;"",'Schritt 2a Wärmeverbr. Kat. 1-4'!P329&lt;&gt;""),VLOOKUP(B324,'Schritt 2a Wärmeverbr. Kat. 1-4'!$C$10:$P$504,14,FALSE),"")</f>
        <v/>
      </c>
      <c r="H324" s="39" t="str">
        <f>IF(AND(B324&lt;&gt;"",'Schritt 2a Wärmeverbr. Kat. 1-4'!Q329&lt;&gt;""),VLOOKUP(B324,'Schritt 2a Wärmeverbr. Kat. 1-4'!$C$10:$Q$504,15,FALSE),"")</f>
        <v/>
      </c>
      <c r="I324" s="142" t="str">
        <f>IF(AND(B324&lt;&gt;"",'Schritt 2b Stromverbr. Kat. 1-4'!M329&lt;&gt;""),VLOOKUP(B324,'Schritt 2b Stromverbr. Kat. 1-4'!$B$10:$M$504,12,FALSE),"")</f>
        <v/>
      </c>
      <c r="J324" s="38" t="str">
        <f>IF(AND(B324&lt;&gt;"",'Schritt 2b Stromverbr. Kat. 1-4'!M329&lt;&gt;""),(1/SUM('Schritt 2b Stromverbr. Kat. 1-4'!$M$10:$M$504))*VLOOKUP(B324,'Schritt 2b Stromverbr. Kat. 1-4'!$B$10:$M$504,12,FALSE),"")</f>
        <v/>
      </c>
      <c r="K324" s="133" t="str">
        <f>IFERROR(IF(B324&lt;&gt;"",VLOOKUP(B324,'Schritt 2b Stromverbr. Kat. 1-4'!$B$10:$N$504,13,FALSE),""),"")</f>
        <v/>
      </c>
      <c r="L324" s="39" t="str">
        <f>IFERROR(IF(B324&lt;&gt;"",VLOOKUP(B324,'Schritt 2b Stromverbr. Kat. 1-4'!$B$10:$O$504,14,FALSE),""),"")</f>
        <v/>
      </c>
      <c r="M324" s="147"/>
      <c r="N324" s="61"/>
      <c r="O324" s="64"/>
      <c r="P324" s="113" t="str">
        <f t="shared" si="8"/>
        <v/>
      </c>
      <c r="Q324" s="151" t="str">
        <f t="shared" si="9"/>
        <v/>
      </c>
      <c r="R324" s="133" t="str">
        <f>IF(P324="","",((P324*1000)/IF(AND('Schritt 2a Wärmeverbr. Kat. 1-4'!D329&lt;&gt;"Bad - Freibad &lt; 1000 m2 Beckenfläche",'Schritt 2a Wärmeverbr. Kat. 1-4'!D329&lt;&gt;"Bad - Freibad 1000-2000 m2 Beckenfläche",'Schritt 2a Wärmeverbr. Kat. 1-4'!D329&lt;&gt;"Bad - Freibad &gt;2000 m2 Beckenfläche"),'Schritt 2a Wärmeverbr. Kat. 1-4'!F329,'Schritt 2a Wärmeverbr. Kat. 1-4'!G329)))</f>
        <v/>
      </c>
      <c r="S324" s="140" t="str">
        <f>IFERROR(IF(OR(R324="",'Schritt 2a Wärmeverbr. Kat. 1-4'!D329=""),"",R324/VLOOKUP('Schritt 2a Wärmeverbr. Kat. 1-4'!D329,Gebäudekat.!$C$6:$J$72,7,FALSE)-1),"k.A")</f>
        <v/>
      </c>
      <c r="T324" s="400" t="s">
        <v>138</v>
      </c>
      <c r="U324" t="str">
        <f>IFERROR(VLOOKUP(C324,Gebäudekat.!$C$6:$G$72,5,FALSE),"")</f>
        <v/>
      </c>
    </row>
    <row r="325" spans="1:21" x14ac:dyDescent="0.25">
      <c r="A325" s="23" t="str">
        <f>IF(B325="","",INDEX('Schritt 2a Wärmeverbr. Kat. 1-4'!$A330:$C$504,MATCH(B325,'Schritt 2a Wärmeverbr. Kat. 1-4'!$C330:$C$504,0),1))</f>
        <v/>
      </c>
      <c r="B325" s="40" t="str">
        <f>IF(AND('Schritt 2a Wärmeverbr. Kat. 1-4'!C330&lt;&gt;"",OR('Schritt 2a Wärmeverbr. Kat. 1-4'!R330=1,'Schritt 2a Wärmeverbr. Kat. 1-4'!R330=2,'Schritt 2a Wärmeverbr. Kat. 1-4'!R330&lt;&gt;4)),'Schritt 2a Wärmeverbr. Kat. 1-4'!C330,"")</f>
        <v/>
      </c>
      <c r="C325" s="24" t="str">
        <f>IF(B325="","",VLOOKUP(B325,'Schritt 2a Wärmeverbr. Kat. 1-4'!$C$10:$D$504,2,FALSE))</f>
        <v/>
      </c>
      <c r="D325" s="13" t="str">
        <f>IF(AND(B325&lt;&gt;"",'Schritt 2a Wärmeverbr. Kat. 1-4'!H330&lt;&gt;""),VLOOKUP('Schritt 4 - Priorisierung'!B325,'Schritt 2a Wärmeverbr. Kat. 1-4'!$C$10:$H$504,6,FALSE),"")</f>
        <v/>
      </c>
      <c r="E325" s="114" t="str">
        <f>IF(AND(B325&lt;&gt;"",'Schritt 2a Wärmeverbr. Kat. 1-4'!N330&lt;&gt;""),VLOOKUP('Schritt 4 - Priorisierung'!B325,'Schritt 2a Wärmeverbr. Kat. 1-4'!$C$10:$N$504,12,FALSE),"")</f>
        <v/>
      </c>
      <c r="F325" s="38" t="str">
        <f>IF(AND(B325&lt;&gt;"",'Schritt 2a Wärmeverbr. Kat. 1-4'!O330&lt;&gt;""),VLOOKUP(B325,'Schritt 2a Wärmeverbr. Kat. 1-4'!C330:O824,13,FALSE),"")</f>
        <v/>
      </c>
      <c r="G325" s="134" t="str">
        <f>IF(AND(B325&lt;&gt;"",'Schritt 2a Wärmeverbr. Kat. 1-4'!P330&lt;&gt;""),VLOOKUP(B325,'Schritt 2a Wärmeverbr. Kat. 1-4'!$C$10:$P$504,14,FALSE),"")</f>
        <v/>
      </c>
      <c r="H325" s="39" t="str">
        <f>IF(AND(B325&lt;&gt;"",'Schritt 2a Wärmeverbr. Kat. 1-4'!Q330&lt;&gt;""),VLOOKUP(B325,'Schritt 2a Wärmeverbr. Kat. 1-4'!$C$10:$Q$504,15,FALSE),"")</f>
        <v/>
      </c>
      <c r="I325" s="142" t="str">
        <f>IF(AND(B325&lt;&gt;"",'Schritt 2b Stromverbr. Kat. 1-4'!M330&lt;&gt;""),VLOOKUP(B325,'Schritt 2b Stromverbr. Kat. 1-4'!$B$10:$M$504,12,FALSE),"")</f>
        <v/>
      </c>
      <c r="J325" s="38" t="str">
        <f>IF(AND(B325&lt;&gt;"",'Schritt 2b Stromverbr. Kat. 1-4'!M330&lt;&gt;""),(1/SUM('Schritt 2b Stromverbr. Kat. 1-4'!$M$10:$M$504))*VLOOKUP(B325,'Schritt 2b Stromverbr. Kat. 1-4'!$B$10:$M$504,12,FALSE),"")</f>
        <v/>
      </c>
      <c r="K325" s="133" t="str">
        <f>IFERROR(IF(B325&lt;&gt;"",VLOOKUP(B325,'Schritt 2b Stromverbr. Kat. 1-4'!$B$10:$N$504,13,FALSE),""),"")</f>
        <v/>
      </c>
      <c r="L325" s="39" t="str">
        <f>IFERROR(IF(B325&lt;&gt;"",VLOOKUP(B325,'Schritt 2b Stromverbr. Kat. 1-4'!$B$10:$O$504,14,FALSE),""),"")</f>
        <v/>
      </c>
      <c r="M325" s="147"/>
      <c r="N325" s="61"/>
      <c r="O325" s="64"/>
      <c r="P325" s="113" t="str">
        <f t="shared" si="8"/>
        <v/>
      </c>
      <c r="Q325" s="151" t="str">
        <f t="shared" si="9"/>
        <v/>
      </c>
      <c r="R325" s="133" t="str">
        <f>IF(P325="","",((P325*1000)/IF(AND('Schritt 2a Wärmeverbr. Kat. 1-4'!D330&lt;&gt;"Bad - Freibad &lt; 1000 m2 Beckenfläche",'Schritt 2a Wärmeverbr. Kat. 1-4'!D330&lt;&gt;"Bad - Freibad 1000-2000 m2 Beckenfläche",'Schritt 2a Wärmeverbr. Kat. 1-4'!D330&lt;&gt;"Bad - Freibad &gt;2000 m2 Beckenfläche"),'Schritt 2a Wärmeverbr. Kat. 1-4'!F330,'Schritt 2a Wärmeverbr. Kat. 1-4'!G330)))</f>
        <v/>
      </c>
      <c r="S325" s="140" t="str">
        <f>IFERROR(IF(OR(R325="",'Schritt 2a Wärmeverbr. Kat. 1-4'!D330=""),"",R325/VLOOKUP('Schritt 2a Wärmeverbr. Kat. 1-4'!D330,Gebäudekat.!$C$6:$J$72,7,FALSE)-1),"k.A")</f>
        <v/>
      </c>
      <c r="T325" s="400" t="s">
        <v>138</v>
      </c>
      <c r="U325" t="str">
        <f>IFERROR(VLOOKUP(C325,Gebäudekat.!$C$6:$G$72,5,FALSE),"")</f>
        <v/>
      </c>
    </row>
    <row r="326" spans="1:21" x14ac:dyDescent="0.25">
      <c r="A326" s="23" t="str">
        <f>IF(B326="","",INDEX('Schritt 2a Wärmeverbr. Kat. 1-4'!$A331:$C$504,MATCH(B326,'Schritt 2a Wärmeverbr. Kat. 1-4'!$C331:$C$504,0),1))</f>
        <v/>
      </c>
      <c r="B326" s="40" t="str">
        <f>IF(AND('Schritt 2a Wärmeverbr. Kat. 1-4'!C331&lt;&gt;"",OR('Schritt 2a Wärmeverbr. Kat. 1-4'!R331=1,'Schritt 2a Wärmeverbr. Kat. 1-4'!R331=2,'Schritt 2a Wärmeverbr. Kat. 1-4'!R331&lt;&gt;4)),'Schritt 2a Wärmeverbr. Kat. 1-4'!C331,"")</f>
        <v/>
      </c>
      <c r="C326" s="24" t="str">
        <f>IF(B326="","",VLOOKUP(B326,'Schritt 2a Wärmeverbr. Kat. 1-4'!$C$10:$D$504,2,FALSE))</f>
        <v/>
      </c>
      <c r="D326" s="13" t="str">
        <f>IF(AND(B326&lt;&gt;"",'Schritt 2a Wärmeverbr. Kat. 1-4'!H331&lt;&gt;""),VLOOKUP('Schritt 4 - Priorisierung'!B326,'Schritt 2a Wärmeverbr. Kat. 1-4'!$C$10:$H$504,6,FALSE),"")</f>
        <v/>
      </c>
      <c r="E326" s="114" t="str">
        <f>IF(AND(B326&lt;&gt;"",'Schritt 2a Wärmeverbr. Kat. 1-4'!N331&lt;&gt;""),VLOOKUP('Schritt 4 - Priorisierung'!B326,'Schritt 2a Wärmeverbr. Kat. 1-4'!$C$10:$N$504,12,FALSE),"")</f>
        <v/>
      </c>
      <c r="F326" s="38" t="str">
        <f>IF(AND(B326&lt;&gt;"",'Schritt 2a Wärmeverbr. Kat. 1-4'!O331&lt;&gt;""),VLOOKUP(B326,'Schritt 2a Wärmeverbr. Kat. 1-4'!C331:O825,13,FALSE),"")</f>
        <v/>
      </c>
      <c r="G326" s="134" t="str">
        <f>IF(AND(B326&lt;&gt;"",'Schritt 2a Wärmeverbr. Kat. 1-4'!P331&lt;&gt;""),VLOOKUP(B326,'Schritt 2a Wärmeverbr. Kat. 1-4'!$C$10:$P$504,14,FALSE),"")</f>
        <v/>
      </c>
      <c r="H326" s="39" t="str">
        <f>IF(AND(B326&lt;&gt;"",'Schritt 2a Wärmeverbr. Kat. 1-4'!Q331&lt;&gt;""),VLOOKUP(B326,'Schritt 2a Wärmeverbr. Kat. 1-4'!$C$10:$Q$504,15,FALSE),"")</f>
        <v/>
      </c>
      <c r="I326" s="142" t="str">
        <f>IF(AND(B326&lt;&gt;"",'Schritt 2b Stromverbr. Kat. 1-4'!M331&lt;&gt;""),VLOOKUP(B326,'Schritt 2b Stromverbr. Kat. 1-4'!$B$10:$M$504,12,FALSE),"")</f>
        <v/>
      </c>
      <c r="J326" s="38" t="str">
        <f>IF(AND(B326&lt;&gt;"",'Schritt 2b Stromverbr. Kat. 1-4'!M331&lt;&gt;""),(1/SUM('Schritt 2b Stromverbr. Kat. 1-4'!$M$10:$M$504))*VLOOKUP(B326,'Schritt 2b Stromverbr. Kat. 1-4'!$B$10:$M$504,12,FALSE),"")</f>
        <v/>
      </c>
      <c r="K326" s="133" t="str">
        <f>IFERROR(IF(B326&lt;&gt;"",VLOOKUP(B326,'Schritt 2b Stromverbr. Kat. 1-4'!$B$10:$N$504,13,FALSE),""),"")</f>
        <v/>
      </c>
      <c r="L326" s="39" t="str">
        <f>IFERROR(IF(B326&lt;&gt;"",VLOOKUP(B326,'Schritt 2b Stromverbr. Kat. 1-4'!$B$10:$O$504,14,FALSE),""),"")</f>
        <v/>
      </c>
      <c r="M326" s="147"/>
      <c r="N326" s="61"/>
      <c r="O326" s="64"/>
      <c r="P326" s="113" t="str">
        <f t="shared" ref="P326:P389" si="10">IF(AND(N326&lt;&gt;"",O326&lt;&gt;""),IF(M326="","",M326/(O326-N326)*365),"")</f>
        <v/>
      </c>
      <c r="Q326" s="151" t="str">
        <f t="shared" ref="Q326:Q389" si="11">IFERROR(IF(P326="","",P326)/SUM($P$5:$P$501),"")</f>
        <v/>
      </c>
      <c r="R326" s="133" t="str">
        <f>IF(P326="","",((P326*1000)/IF(AND('Schritt 2a Wärmeverbr. Kat. 1-4'!D331&lt;&gt;"Bad - Freibad &lt; 1000 m2 Beckenfläche",'Schritt 2a Wärmeverbr. Kat. 1-4'!D331&lt;&gt;"Bad - Freibad 1000-2000 m2 Beckenfläche",'Schritt 2a Wärmeverbr. Kat. 1-4'!D331&lt;&gt;"Bad - Freibad &gt;2000 m2 Beckenfläche"),'Schritt 2a Wärmeverbr. Kat. 1-4'!F331,'Schritt 2a Wärmeverbr. Kat. 1-4'!G331)))</f>
        <v/>
      </c>
      <c r="S326" s="140" t="str">
        <f>IFERROR(IF(OR(R326="",'Schritt 2a Wärmeverbr. Kat. 1-4'!D331=""),"",R326/VLOOKUP('Schritt 2a Wärmeverbr. Kat. 1-4'!D331,Gebäudekat.!$C$6:$J$72,7,FALSE)-1),"k.A")</f>
        <v/>
      </c>
      <c r="T326" s="400" t="s">
        <v>138</v>
      </c>
      <c r="U326" t="str">
        <f>IFERROR(VLOOKUP(C326,Gebäudekat.!$C$6:$G$72,5,FALSE),"")</f>
        <v/>
      </c>
    </row>
    <row r="327" spans="1:21" x14ac:dyDescent="0.25">
      <c r="A327" s="23" t="str">
        <f>IF(B327="","",INDEX('Schritt 2a Wärmeverbr. Kat. 1-4'!$A332:$C$504,MATCH(B327,'Schritt 2a Wärmeverbr. Kat. 1-4'!$C332:$C$504,0),1))</f>
        <v/>
      </c>
      <c r="B327" s="40" t="str">
        <f>IF(AND('Schritt 2a Wärmeverbr. Kat. 1-4'!C332&lt;&gt;"",OR('Schritt 2a Wärmeverbr. Kat. 1-4'!R332=1,'Schritt 2a Wärmeverbr. Kat. 1-4'!R332=2,'Schritt 2a Wärmeverbr. Kat. 1-4'!R332&lt;&gt;4)),'Schritt 2a Wärmeverbr. Kat. 1-4'!C332,"")</f>
        <v/>
      </c>
      <c r="C327" s="24" t="str">
        <f>IF(B327="","",VLOOKUP(B327,'Schritt 2a Wärmeverbr. Kat. 1-4'!$C$10:$D$504,2,FALSE))</f>
        <v/>
      </c>
      <c r="D327" s="13" t="str">
        <f>IF(AND(B327&lt;&gt;"",'Schritt 2a Wärmeverbr. Kat. 1-4'!H332&lt;&gt;""),VLOOKUP('Schritt 4 - Priorisierung'!B327,'Schritt 2a Wärmeverbr. Kat. 1-4'!$C$10:$H$504,6,FALSE),"")</f>
        <v/>
      </c>
      <c r="E327" s="114" t="str">
        <f>IF(AND(B327&lt;&gt;"",'Schritt 2a Wärmeverbr. Kat. 1-4'!N332&lt;&gt;""),VLOOKUP('Schritt 4 - Priorisierung'!B327,'Schritt 2a Wärmeverbr. Kat. 1-4'!$C$10:$N$504,12,FALSE),"")</f>
        <v/>
      </c>
      <c r="F327" s="38" t="str">
        <f>IF(AND(B327&lt;&gt;"",'Schritt 2a Wärmeverbr. Kat. 1-4'!O332&lt;&gt;""),VLOOKUP(B327,'Schritt 2a Wärmeverbr. Kat. 1-4'!C332:O826,13,FALSE),"")</f>
        <v/>
      </c>
      <c r="G327" s="134" t="str">
        <f>IF(AND(B327&lt;&gt;"",'Schritt 2a Wärmeverbr. Kat. 1-4'!P332&lt;&gt;""),VLOOKUP(B327,'Schritt 2a Wärmeverbr. Kat. 1-4'!$C$10:$P$504,14,FALSE),"")</f>
        <v/>
      </c>
      <c r="H327" s="39" t="str">
        <f>IF(AND(B327&lt;&gt;"",'Schritt 2a Wärmeverbr. Kat. 1-4'!Q332&lt;&gt;""),VLOOKUP(B327,'Schritt 2a Wärmeverbr. Kat. 1-4'!$C$10:$Q$504,15,FALSE),"")</f>
        <v/>
      </c>
      <c r="I327" s="142" t="str">
        <f>IF(AND(B327&lt;&gt;"",'Schritt 2b Stromverbr. Kat. 1-4'!M332&lt;&gt;""),VLOOKUP(B327,'Schritt 2b Stromverbr. Kat. 1-4'!$B$10:$M$504,12,FALSE),"")</f>
        <v/>
      </c>
      <c r="J327" s="38" t="str">
        <f>IF(AND(B327&lt;&gt;"",'Schritt 2b Stromverbr. Kat. 1-4'!M332&lt;&gt;""),(1/SUM('Schritt 2b Stromverbr. Kat. 1-4'!$M$10:$M$504))*VLOOKUP(B327,'Schritt 2b Stromverbr. Kat. 1-4'!$B$10:$M$504,12,FALSE),"")</f>
        <v/>
      </c>
      <c r="K327" s="133" t="str">
        <f>IFERROR(IF(B327&lt;&gt;"",VLOOKUP(B327,'Schritt 2b Stromverbr. Kat. 1-4'!$B$10:$N$504,13,FALSE),""),"")</f>
        <v/>
      </c>
      <c r="L327" s="39" t="str">
        <f>IFERROR(IF(B327&lt;&gt;"",VLOOKUP(B327,'Schritt 2b Stromverbr. Kat. 1-4'!$B$10:$O$504,14,FALSE),""),"")</f>
        <v/>
      </c>
      <c r="M327" s="147"/>
      <c r="N327" s="61"/>
      <c r="O327" s="64"/>
      <c r="P327" s="113" t="str">
        <f t="shared" si="10"/>
        <v/>
      </c>
      <c r="Q327" s="151" t="str">
        <f t="shared" si="11"/>
        <v/>
      </c>
      <c r="R327" s="133" t="str">
        <f>IF(P327="","",((P327*1000)/IF(AND('Schritt 2a Wärmeverbr. Kat. 1-4'!D332&lt;&gt;"Bad - Freibad &lt; 1000 m2 Beckenfläche",'Schritt 2a Wärmeverbr. Kat. 1-4'!D332&lt;&gt;"Bad - Freibad 1000-2000 m2 Beckenfläche",'Schritt 2a Wärmeverbr. Kat. 1-4'!D332&lt;&gt;"Bad - Freibad &gt;2000 m2 Beckenfläche"),'Schritt 2a Wärmeverbr. Kat. 1-4'!F332,'Schritt 2a Wärmeverbr. Kat. 1-4'!G332)))</f>
        <v/>
      </c>
      <c r="S327" s="140" t="str">
        <f>IFERROR(IF(OR(R327="",'Schritt 2a Wärmeverbr. Kat. 1-4'!D332=""),"",R327/VLOOKUP('Schritt 2a Wärmeverbr. Kat. 1-4'!D332,Gebäudekat.!$C$6:$J$72,7,FALSE)-1),"k.A")</f>
        <v/>
      </c>
      <c r="T327" s="400" t="s">
        <v>138</v>
      </c>
      <c r="U327" t="str">
        <f>IFERROR(VLOOKUP(C327,Gebäudekat.!$C$6:$G$72,5,FALSE),"")</f>
        <v/>
      </c>
    </row>
    <row r="328" spans="1:21" x14ac:dyDescent="0.25">
      <c r="A328" s="23" t="str">
        <f>IF(B328="","",INDEX('Schritt 2a Wärmeverbr. Kat. 1-4'!$A333:$C$504,MATCH(B328,'Schritt 2a Wärmeverbr. Kat. 1-4'!$C333:$C$504,0),1))</f>
        <v/>
      </c>
      <c r="B328" s="40" t="str">
        <f>IF(AND('Schritt 2a Wärmeverbr. Kat. 1-4'!C333&lt;&gt;"",OR('Schritt 2a Wärmeverbr. Kat. 1-4'!R333=1,'Schritt 2a Wärmeverbr. Kat. 1-4'!R333=2,'Schritt 2a Wärmeverbr. Kat. 1-4'!R333&lt;&gt;4)),'Schritt 2a Wärmeverbr. Kat. 1-4'!C333,"")</f>
        <v/>
      </c>
      <c r="C328" s="24" t="str">
        <f>IF(B328="","",VLOOKUP(B328,'Schritt 2a Wärmeverbr. Kat. 1-4'!$C$10:$D$504,2,FALSE))</f>
        <v/>
      </c>
      <c r="D328" s="13" t="str">
        <f>IF(AND(B328&lt;&gt;"",'Schritt 2a Wärmeverbr. Kat. 1-4'!H333&lt;&gt;""),VLOOKUP('Schritt 4 - Priorisierung'!B328,'Schritt 2a Wärmeverbr. Kat. 1-4'!$C$10:$H$504,6,FALSE),"")</f>
        <v/>
      </c>
      <c r="E328" s="114" t="str">
        <f>IF(AND(B328&lt;&gt;"",'Schritt 2a Wärmeverbr. Kat. 1-4'!N333&lt;&gt;""),VLOOKUP('Schritt 4 - Priorisierung'!B328,'Schritt 2a Wärmeverbr. Kat. 1-4'!$C$10:$N$504,12,FALSE),"")</f>
        <v/>
      </c>
      <c r="F328" s="38" t="str">
        <f>IF(AND(B328&lt;&gt;"",'Schritt 2a Wärmeverbr. Kat. 1-4'!O333&lt;&gt;""),VLOOKUP(B328,'Schritt 2a Wärmeverbr. Kat. 1-4'!C333:O827,13,FALSE),"")</f>
        <v/>
      </c>
      <c r="G328" s="134" t="str">
        <f>IF(AND(B328&lt;&gt;"",'Schritt 2a Wärmeverbr. Kat. 1-4'!P333&lt;&gt;""),VLOOKUP(B328,'Schritt 2a Wärmeverbr. Kat. 1-4'!$C$10:$P$504,14,FALSE),"")</f>
        <v/>
      </c>
      <c r="H328" s="39" t="str">
        <f>IF(AND(B328&lt;&gt;"",'Schritt 2a Wärmeverbr. Kat. 1-4'!Q333&lt;&gt;""),VLOOKUP(B328,'Schritt 2a Wärmeverbr. Kat. 1-4'!$C$10:$Q$504,15,FALSE),"")</f>
        <v/>
      </c>
      <c r="I328" s="142" t="str">
        <f>IF(AND(B328&lt;&gt;"",'Schritt 2b Stromverbr. Kat. 1-4'!M333&lt;&gt;""),VLOOKUP(B328,'Schritt 2b Stromverbr. Kat. 1-4'!$B$10:$M$504,12,FALSE),"")</f>
        <v/>
      </c>
      <c r="J328" s="38" t="str">
        <f>IF(AND(B328&lt;&gt;"",'Schritt 2b Stromverbr. Kat. 1-4'!M333&lt;&gt;""),(1/SUM('Schritt 2b Stromverbr. Kat. 1-4'!$M$10:$M$504))*VLOOKUP(B328,'Schritt 2b Stromverbr. Kat. 1-4'!$B$10:$M$504,12,FALSE),"")</f>
        <v/>
      </c>
      <c r="K328" s="133" t="str">
        <f>IFERROR(IF(B328&lt;&gt;"",VLOOKUP(B328,'Schritt 2b Stromverbr. Kat. 1-4'!$B$10:$N$504,13,FALSE),""),"")</f>
        <v/>
      </c>
      <c r="L328" s="39" t="str">
        <f>IFERROR(IF(B328&lt;&gt;"",VLOOKUP(B328,'Schritt 2b Stromverbr. Kat. 1-4'!$B$10:$O$504,14,FALSE),""),"")</f>
        <v/>
      </c>
      <c r="M328" s="147"/>
      <c r="N328" s="61"/>
      <c r="O328" s="64"/>
      <c r="P328" s="113" t="str">
        <f t="shared" si="10"/>
        <v/>
      </c>
      <c r="Q328" s="151" t="str">
        <f t="shared" si="11"/>
        <v/>
      </c>
      <c r="R328" s="133" t="str">
        <f>IF(P328="","",((P328*1000)/IF(AND('Schritt 2a Wärmeverbr. Kat. 1-4'!D333&lt;&gt;"Bad - Freibad &lt; 1000 m2 Beckenfläche",'Schritt 2a Wärmeverbr. Kat. 1-4'!D333&lt;&gt;"Bad - Freibad 1000-2000 m2 Beckenfläche",'Schritt 2a Wärmeverbr. Kat. 1-4'!D333&lt;&gt;"Bad - Freibad &gt;2000 m2 Beckenfläche"),'Schritt 2a Wärmeverbr. Kat. 1-4'!F333,'Schritt 2a Wärmeverbr. Kat. 1-4'!G333)))</f>
        <v/>
      </c>
      <c r="S328" s="140" t="str">
        <f>IFERROR(IF(OR(R328="",'Schritt 2a Wärmeverbr. Kat. 1-4'!D333=""),"",R328/VLOOKUP('Schritt 2a Wärmeverbr. Kat. 1-4'!D333,Gebäudekat.!$C$6:$J$72,7,FALSE)-1),"k.A")</f>
        <v/>
      </c>
      <c r="T328" s="400" t="s">
        <v>138</v>
      </c>
      <c r="U328" t="str">
        <f>IFERROR(VLOOKUP(C328,Gebäudekat.!$C$6:$G$72,5,FALSE),"")</f>
        <v/>
      </c>
    </row>
    <row r="329" spans="1:21" x14ac:dyDescent="0.25">
      <c r="A329" s="23" t="str">
        <f>IF(B329="","",INDEX('Schritt 2a Wärmeverbr. Kat. 1-4'!$A334:$C$504,MATCH(B329,'Schritt 2a Wärmeverbr. Kat. 1-4'!$C334:$C$504,0),1))</f>
        <v/>
      </c>
      <c r="B329" s="40" t="str">
        <f>IF(AND('Schritt 2a Wärmeverbr. Kat. 1-4'!C334&lt;&gt;"",OR('Schritt 2a Wärmeverbr. Kat. 1-4'!R334=1,'Schritt 2a Wärmeverbr. Kat. 1-4'!R334=2,'Schritt 2a Wärmeverbr. Kat. 1-4'!R334&lt;&gt;4)),'Schritt 2a Wärmeverbr. Kat. 1-4'!C334,"")</f>
        <v/>
      </c>
      <c r="C329" s="24" t="str">
        <f>IF(B329="","",VLOOKUP(B329,'Schritt 2a Wärmeverbr. Kat. 1-4'!$C$10:$D$504,2,FALSE))</f>
        <v/>
      </c>
      <c r="D329" s="13" t="str">
        <f>IF(AND(B329&lt;&gt;"",'Schritt 2a Wärmeverbr. Kat. 1-4'!H334&lt;&gt;""),VLOOKUP('Schritt 4 - Priorisierung'!B329,'Schritt 2a Wärmeverbr. Kat. 1-4'!$C$10:$H$504,6,FALSE),"")</f>
        <v/>
      </c>
      <c r="E329" s="114" t="str">
        <f>IF(AND(B329&lt;&gt;"",'Schritt 2a Wärmeverbr. Kat. 1-4'!N334&lt;&gt;""),VLOOKUP('Schritt 4 - Priorisierung'!B329,'Schritt 2a Wärmeverbr. Kat. 1-4'!$C$10:$N$504,12,FALSE),"")</f>
        <v/>
      </c>
      <c r="F329" s="38" t="str">
        <f>IF(AND(B329&lt;&gt;"",'Schritt 2a Wärmeverbr. Kat. 1-4'!O334&lt;&gt;""),VLOOKUP(B329,'Schritt 2a Wärmeverbr. Kat. 1-4'!C334:O828,13,FALSE),"")</f>
        <v/>
      </c>
      <c r="G329" s="134" t="str">
        <f>IF(AND(B329&lt;&gt;"",'Schritt 2a Wärmeverbr. Kat. 1-4'!P334&lt;&gt;""),VLOOKUP(B329,'Schritt 2a Wärmeverbr. Kat. 1-4'!$C$10:$P$504,14,FALSE),"")</f>
        <v/>
      </c>
      <c r="H329" s="39" t="str">
        <f>IF(AND(B329&lt;&gt;"",'Schritt 2a Wärmeverbr. Kat. 1-4'!Q334&lt;&gt;""),VLOOKUP(B329,'Schritt 2a Wärmeverbr. Kat. 1-4'!$C$10:$Q$504,15,FALSE),"")</f>
        <v/>
      </c>
      <c r="I329" s="142" t="str">
        <f>IF(AND(B329&lt;&gt;"",'Schritt 2b Stromverbr. Kat. 1-4'!M334&lt;&gt;""),VLOOKUP(B329,'Schritt 2b Stromverbr. Kat. 1-4'!$B$10:$M$504,12,FALSE),"")</f>
        <v/>
      </c>
      <c r="J329" s="38" t="str">
        <f>IF(AND(B329&lt;&gt;"",'Schritt 2b Stromverbr. Kat. 1-4'!M334&lt;&gt;""),(1/SUM('Schritt 2b Stromverbr. Kat. 1-4'!$M$10:$M$504))*VLOOKUP(B329,'Schritt 2b Stromverbr. Kat. 1-4'!$B$10:$M$504,12,FALSE),"")</f>
        <v/>
      </c>
      <c r="K329" s="133" t="str">
        <f>IFERROR(IF(B329&lt;&gt;"",VLOOKUP(B329,'Schritt 2b Stromverbr. Kat. 1-4'!$B$10:$N$504,13,FALSE),""),"")</f>
        <v/>
      </c>
      <c r="L329" s="39" t="str">
        <f>IFERROR(IF(B329&lt;&gt;"",VLOOKUP(B329,'Schritt 2b Stromverbr. Kat. 1-4'!$B$10:$O$504,14,FALSE),""),"")</f>
        <v/>
      </c>
      <c r="M329" s="147"/>
      <c r="N329" s="61"/>
      <c r="O329" s="64"/>
      <c r="P329" s="113" t="str">
        <f t="shared" si="10"/>
        <v/>
      </c>
      <c r="Q329" s="151" t="str">
        <f t="shared" si="11"/>
        <v/>
      </c>
      <c r="R329" s="133" t="str">
        <f>IF(P329="","",((P329*1000)/IF(AND('Schritt 2a Wärmeverbr. Kat. 1-4'!D334&lt;&gt;"Bad - Freibad &lt; 1000 m2 Beckenfläche",'Schritt 2a Wärmeverbr. Kat. 1-4'!D334&lt;&gt;"Bad - Freibad 1000-2000 m2 Beckenfläche",'Schritt 2a Wärmeverbr. Kat. 1-4'!D334&lt;&gt;"Bad - Freibad &gt;2000 m2 Beckenfläche"),'Schritt 2a Wärmeverbr. Kat. 1-4'!F334,'Schritt 2a Wärmeverbr. Kat. 1-4'!G334)))</f>
        <v/>
      </c>
      <c r="S329" s="140" t="str">
        <f>IFERROR(IF(OR(R329="",'Schritt 2a Wärmeverbr. Kat. 1-4'!D334=""),"",R329/VLOOKUP('Schritt 2a Wärmeverbr. Kat. 1-4'!D334,Gebäudekat.!$C$6:$J$72,7,FALSE)-1),"k.A")</f>
        <v/>
      </c>
      <c r="T329" s="400" t="s">
        <v>138</v>
      </c>
      <c r="U329" t="str">
        <f>IFERROR(VLOOKUP(C329,Gebäudekat.!$C$6:$G$72,5,FALSE),"")</f>
        <v/>
      </c>
    </row>
    <row r="330" spans="1:21" x14ac:dyDescent="0.25">
      <c r="A330" s="23" t="str">
        <f>IF(B330="","",INDEX('Schritt 2a Wärmeverbr. Kat. 1-4'!$A335:$C$504,MATCH(B330,'Schritt 2a Wärmeverbr. Kat. 1-4'!$C335:$C$504,0),1))</f>
        <v/>
      </c>
      <c r="B330" s="40" t="str">
        <f>IF(AND('Schritt 2a Wärmeverbr. Kat. 1-4'!C335&lt;&gt;"",OR('Schritt 2a Wärmeverbr. Kat. 1-4'!R335=1,'Schritt 2a Wärmeverbr. Kat. 1-4'!R335=2,'Schritt 2a Wärmeverbr. Kat. 1-4'!R335&lt;&gt;4)),'Schritt 2a Wärmeverbr. Kat. 1-4'!C335,"")</f>
        <v/>
      </c>
      <c r="C330" s="24" t="str">
        <f>IF(B330="","",VLOOKUP(B330,'Schritt 2a Wärmeverbr. Kat. 1-4'!$C$10:$D$504,2,FALSE))</f>
        <v/>
      </c>
      <c r="D330" s="13" t="str">
        <f>IF(AND(B330&lt;&gt;"",'Schritt 2a Wärmeverbr. Kat. 1-4'!H335&lt;&gt;""),VLOOKUP('Schritt 4 - Priorisierung'!B330,'Schritt 2a Wärmeverbr. Kat. 1-4'!$C$10:$H$504,6,FALSE),"")</f>
        <v/>
      </c>
      <c r="E330" s="114" t="str">
        <f>IF(AND(B330&lt;&gt;"",'Schritt 2a Wärmeverbr. Kat. 1-4'!N335&lt;&gt;""),VLOOKUP('Schritt 4 - Priorisierung'!B330,'Schritt 2a Wärmeverbr. Kat. 1-4'!$C$10:$N$504,12,FALSE),"")</f>
        <v/>
      </c>
      <c r="F330" s="38" t="str">
        <f>IF(AND(B330&lt;&gt;"",'Schritt 2a Wärmeverbr. Kat. 1-4'!O335&lt;&gt;""),VLOOKUP(B330,'Schritt 2a Wärmeverbr. Kat. 1-4'!C335:O829,13,FALSE),"")</f>
        <v/>
      </c>
      <c r="G330" s="134" t="str">
        <f>IF(AND(B330&lt;&gt;"",'Schritt 2a Wärmeverbr. Kat. 1-4'!P335&lt;&gt;""),VLOOKUP(B330,'Schritt 2a Wärmeverbr. Kat. 1-4'!$C$10:$P$504,14,FALSE),"")</f>
        <v/>
      </c>
      <c r="H330" s="39" t="str">
        <f>IF(AND(B330&lt;&gt;"",'Schritt 2a Wärmeverbr. Kat. 1-4'!Q335&lt;&gt;""),VLOOKUP(B330,'Schritt 2a Wärmeverbr. Kat. 1-4'!$C$10:$Q$504,15,FALSE),"")</f>
        <v/>
      </c>
      <c r="I330" s="142" t="str">
        <f>IF(AND(B330&lt;&gt;"",'Schritt 2b Stromverbr. Kat. 1-4'!M335&lt;&gt;""),VLOOKUP(B330,'Schritt 2b Stromverbr. Kat. 1-4'!$B$10:$M$504,12,FALSE),"")</f>
        <v/>
      </c>
      <c r="J330" s="38" t="str">
        <f>IF(AND(B330&lt;&gt;"",'Schritt 2b Stromverbr. Kat. 1-4'!M335&lt;&gt;""),(1/SUM('Schritt 2b Stromverbr. Kat. 1-4'!$M$10:$M$504))*VLOOKUP(B330,'Schritt 2b Stromverbr. Kat. 1-4'!$B$10:$M$504,12,FALSE),"")</f>
        <v/>
      </c>
      <c r="K330" s="133" t="str">
        <f>IFERROR(IF(B330&lt;&gt;"",VLOOKUP(B330,'Schritt 2b Stromverbr. Kat. 1-4'!$B$10:$N$504,13,FALSE),""),"")</f>
        <v/>
      </c>
      <c r="L330" s="39" t="str">
        <f>IFERROR(IF(B330&lt;&gt;"",VLOOKUP(B330,'Schritt 2b Stromverbr. Kat. 1-4'!$B$10:$O$504,14,FALSE),""),"")</f>
        <v/>
      </c>
      <c r="M330" s="147"/>
      <c r="N330" s="61"/>
      <c r="O330" s="64"/>
      <c r="P330" s="113" t="str">
        <f t="shared" si="10"/>
        <v/>
      </c>
      <c r="Q330" s="151" t="str">
        <f t="shared" si="11"/>
        <v/>
      </c>
      <c r="R330" s="133" t="str">
        <f>IF(P330="","",((P330*1000)/IF(AND('Schritt 2a Wärmeverbr. Kat. 1-4'!D335&lt;&gt;"Bad - Freibad &lt; 1000 m2 Beckenfläche",'Schritt 2a Wärmeverbr. Kat. 1-4'!D335&lt;&gt;"Bad - Freibad 1000-2000 m2 Beckenfläche",'Schritt 2a Wärmeverbr. Kat. 1-4'!D335&lt;&gt;"Bad - Freibad &gt;2000 m2 Beckenfläche"),'Schritt 2a Wärmeverbr. Kat. 1-4'!F335,'Schritt 2a Wärmeverbr. Kat. 1-4'!G335)))</f>
        <v/>
      </c>
      <c r="S330" s="140" t="str">
        <f>IFERROR(IF(OR(R330="",'Schritt 2a Wärmeverbr. Kat. 1-4'!D335=""),"",R330/VLOOKUP('Schritt 2a Wärmeverbr. Kat. 1-4'!D335,Gebäudekat.!$C$6:$J$72,7,FALSE)-1),"k.A")</f>
        <v/>
      </c>
      <c r="T330" s="400" t="s">
        <v>138</v>
      </c>
      <c r="U330" t="str">
        <f>IFERROR(VLOOKUP(C330,Gebäudekat.!$C$6:$G$72,5,FALSE),"")</f>
        <v/>
      </c>
    </row>
    <row r="331" spans="1:21" x14ac:dyDescent="0.25">
      <c r="A331" s="23" t="str">
        <f>IF(B331="","",INDEX('Schritt 2a Wärmeverbr. Kat. 1-4'!$A336:$C$504,MATCH(B331,'Schritt 2a Wärmeverbr. Kat. 1-4'!$C336:$C$504,0),1))</f>
        <v/>
      </c>
      <c r="B331" s="40" t="str">
        <f>IF(AND('Schritt 2a Wärmeverbr. Kat. 1-4'!C336&lt;&gt;"",OR('Schritt 2a Wärmeverbr. Kat. 1-4'!R336=1,'Schritt 2a Wärmeverbr. Kat. 1-4'!R336=2,'Schritt 2a Wärmeverbr. Kat. 1-4'!R336&lt;&gt;4)),'Schritt 2a Wärmeverbr. Kat. 1-4'!C336,"")</f>
        <v/>
      </c>
      <c r="C331" s="24" t="str">
        <f>IF(B331="","",VLOOKUP(B331,'Schritt 2a Wärmeverbr. Kat. 1-4'!$C$10:$D$504,2,FALSE))</f>
        <v/>
      </c>
      <c r="D331" s="13" t="str">
        <f>IF(AND(B331&lt;&gt;"",'Schritt 2a Wärmeverbr. Kat. 1-4'!H336&lt;&gt;""),VLOOKUP('Schritt 4 - Priorisierung'!B331,'Schritt 2a Wärmeverbr. Kat. 1-4'!$C$10:$H$504,6,FALSE),"")</f>
        <v/>
      </c>
      <c r="E331" s="114" t="str">
        <f>IF(AND(B331&lt;&gt;"",'Schritt 2a Wärmeverbr. Kat. 1-4'!N336&lt;&gt;""),VLOOKUP('Schritt 4 - Priorisierung'!B331,'Schritt 2a Wärmeverbr. Kat. 1-4'!$C$10:$N$504,12,FALSE),"")</f>
        <v/>
      </c>
      <c r="F331" s="38" t="str">
        <f>IF(AND(B331&lt;&gt;"",'Schritt 2a Wärmeverbr. Kat. 1-4'!O336&lt;&gt;""),VLOOKUP(B331,'Schritt 2a Wärmeverbr. Kat. 1-4'!C336:O830,13,FALSE),"")</f>
        <v/>
      </c>
      <c r="G331" s="134" t="str">
        <f>IF(AND(B331&lt;&gt;"",'Schritt 2a Wärmeverbr. Kat. 1-4'!P336&lt;&gt;""),VLOOKUP(B331,'Schritt 2a Wärmeverbr. Kat. 1-4'!$C$10:$P$504,14,FALSE),"")</f>
        <v/>
      </c>
      <c r="H331" s="39" t="str">
        <f>IF(AND(B331&lt;&gt;"",'Schritt 2a Wärmeverbr. Kat. 1-4'!Q336&lt;&gt;""),VLOOKUP(B331,'Schritt 2a Wärmeverbr. Kat. 1-4'!$C$10:$Q$504,15,FALSE),"")</f>
        <v/>
      </c>
      <c r="I331" s="142" t="str">
        <f>IF(AND(B331&lt;&gt;"",'Schritt 2b Stromverbr. Kat. 1-4'!M336&lt;&gt;""),VLOOKUP(B331,'Schritt 2b Stromverbr. Kat. 1-4'!$B$10:$M$504,12,FALSE),"")</f>
        <v/>
      </c>
      <c r="J331" s="38" t="str">
        <f>IF(AND(B331&lt;&gt;"",'Schritt 2b Stromverbr. Kat. 1-4'!M336&lt;&gt;""),(1/SUM('Schritt 2b Stromverbr. Kat. 1-4'!$M$10:$M$504))*VLOOKUP(B331,'Schritt 2b Stromverbr. Kat. 1-4'!$B$10:$M$504,12,FALSE),"")</f>
        <v/>
      </c>
      <c r="K331" s="133" t="str">
        <f>IFERROR(IF(B331&lt;&gt;"",VLOOKUP(B331,'Schritt 2b Stromverbr. Kat. 1-4'!$B$10:$N$504,13,FALSE),""),"")</f>
        <v/>
      </c>
      <c r="L331" s="39" t="str">
        <f>IFERROR(IF(B331&lt;&gt;"",VLOOKUP(B331,'Schritt 2b Stromverbr. Kat. 1-4'!$B$10:$O$504,14,FALSE),""),"")</f>
        <v/>
      </c>
      <c r="M331" s="147"/>
      <c r="N331" s="61"/>
      <c r="O331" s="64"/>
      <c r="P331" s="113" t="str">
        <f t="shared" si="10"/>
        <v/>
      </c>
      <c r="Q331" s="151" t="str">
        <f t="shared" si="11"/>
        <v/>
      </c>
      <c r="R331" s="133" t="str">
        <f>IF(P331="","",((P331*1000)/IF(AND('Schritt 2a Wärmeverbr. Kat. 1-4'!D336&lt;&gt;"Bad - Freibad &lt; 1000 m2 Beckenfläche",'Schritt 2a Wärmeverbr. Kat. 1-4'!D336&lt;&gt;"Bad - Freibad 1000-2000 m2 Beckenfläche",'Schritt 2a Wärmeverbr. Kat. 1-4'!D336&lt;&gt;"Bad - Freibad &gt;2000 m2 Beckenfläche"),'Schritt 2a Wärmeverbr. Kat. 1-4'!F336,'Schritt 2a Wärmeverbr. Kat. 1-4'!G336)))</f>
        <v/>
      </c>
      <c r="S331" s="140" t="str">
        <f>IFERROR(IF(OR(R331="",'Schritt 2a Wärmeverbr. Kat. 1-4'!D336=""),"",R331/VLOOKUP('Schritt 2a Wärmeverbr. Kat. 1-4'!D336,Gebäudekat.!$C$6:$J$72,7,FALSE)-1),"k.A")</f>
        <v/>
      </c>
      <c r="T331" s="400" t="s">
        <v>138</v>
      </c>
      <c r="U331" t="str">
        <f>IFERROR(VLOOKUP(C331,Gebäudekat.!$C$6:$G$72,5,FALSE),"")</f>
        <v/>
      </c>
    </row>
    <row r="332" spans="1:21" x14ac:dyDescent="0.25">
      <c r="A332" s="23" t="str">
        <f>IF(B332="","",INDEX('Schritt 2a Wärmeverbr. Kat. 1-4'!$A337:$C$504,MATCH(B332,'Schritt 2a Wärmeverbr. Kat. 1-4'!$C337:$C$504,0),1))</f>
        <v/>
      </c>
      <c r="B332" s="40" t="str">
        <f>IF(AND('Schritt 2a Wärmeverbr. Kat. 1-4'!C337&lt;&gt;"",OR('Schritt 2a Wärmeverbr. Kat. 1-4'!R337=1,'Schritt 2a Wärmeverbr. Kat. 1-4'!R337=2,'Schritt 2a Wärmeverbr. Kat. 1-4'!R337&lt;&gt;4)),'Schritt 2a Wärmeverbr. Kat. 1-4'!C337,"")</f>
        <v/>
      </c>
      <c r="C332" s="24" t="str">
        <f>IF(B332="","",VLOOKUP(B332,'Schritt 2a Wärmeverbr. Kat. 1-4'!$C$10:$D$504,2,FALSE))</f>
        <v/>
      </c>
      <c r="D332" s="13" t="str">
        <f>IF(AND(B332&lt;&gt;"",'Schritt 2a Wärmeverbr. Kat. 1-4'!H337&lt;&gt;""),VLOOKUP('Schritt 4 - Priorisierung'!B332,'Schritt 2a Wärmeverbr. Kat. 1-4'!$C$10:$H$504,6,FALSE),"")</f>
        <v/>
      </c>
      <c r="E332" s="114" t="str">
        <f>IF(AND(B332&lt;&gt;"",'Schritt 2a Wärmeverbr. Kat. 1-4'!N337&lt;&gt;""),VLOOKUP('Schritt 4 - Priorisierung'!B332,'Schritt 2a Wärmeverbr. Kat. 1-4'!$C$10:$N$504,12,FALSE),"")</f>
        <v/>
      </c>
      <c r="F332" s="38" t="str">
        <f>IF(AND(B332&lt;&gt;"",'Schritt 2a Wärmeverbr. Kat. 1-4'!O337&lt;&gt;""),VLOOKUP(B332,'Schritt 2a Wärmeverbr. Kat. 1-4'!C337:O831,13,FALSE),"")</f>
        <v/>
      </c>
      <c r="G332" s="134" t="str">
        <f>IF(AND(B332&lt;&gt;"",'Schritt 2a Wärmeverbr. Kat. 1-4'!P337&lt;&gt;""),VLOOKUP(B332,'Schritt 2a Wärmeverbr. Kat. 1-4'!$C$10:$P$504,14,FALSE),"")</f>
        <v/>
      </c>
      <c r="H332" s="39" t="str">
        <f>IF(AND(B332&lt;&gt;"",'Schritt 2a Wärmeverbr. Kat. 1-4'!Q337&lt;&gt;""),VLOOKUP(B332,'Schritt 2a Wärmeverbr. Kat. 1-4'!$C$10:$Q$504,15,FALSE),"")</f>
        <v/>
      </c>
      <c r="I332" s="142" t="str">
        <f>IF(AND(B332&lt;&gt;"",'Schritt 2b Stromverbr. Kat. 1-4'!M337&lt;&gt;""),VLOOKUP(B332,'Schritt 2b Stromverbr. Kat. 1-4'!$B$10:$M$504,12,FALSE),"")</f>
        <v/>
      </c>
      <c r="J332" s="38" t="str">
        <f>IF(AND(B332&lt;&gt;"",'Schritt 2b Stromverbr. Kat. 1-4'!M337&lt;&gt;""),(1/SUM('Schritt 2b Stromverbr. Kat. 1-4'!$M$10:$M$504))*VLOOKUP(B332,'Schritt 2b Stromverbr. Kat. 1-4'!$B$10:$M$504,12,FALSE),"")</f>
        <v/>
      </c>
      <c r="K332" s="133" t="str">
        <f>IFERROR(IF(B332&lt;&gt;"",VLOOKUP(B332,'Schritt 2b Stromverbr. Kat. 1-4'!$B$10:$N$504,13,FALSE),""),"")</f>
        <v/>
      </c>
      <c r="L332" s="39" t="str">
        <f>IFERROR(IF(B332&lt;&gt;"",VLOOKUP(B332,'Schritt 2b Stromverbr. Kat. 1-4'!$B$10:$O$504,14,FALSE),""),"")</f>
        <v/>
      </c>
      <c r="M332" s="147"/>
      <c r="N332" s="61"/>
      <c r="O332" s="64"/>
      <c r="P332" s="113" t="str">
        <f t="shared" si="10"/>
        <v/>
      </c>
      <c r="Q332" s="151" t="str">
        <f t="shared" si="11"/>
        <v/>
      </c>
      <c r="R332" s="133" t="str">
        <f>IF(P332="","",((P332*1000)/IF(AND('Schritt 2a Wärmeverbr. Kat. 1-4'!D337&lt;&gt;"Bad - Freibad &lt; 1000 m2 Beckenfläche",'Schritt 2a Wärmeverbr. Kat. 1-4'!D337&lt;&gt;"Bad - Freibad 1000-2000 m2 Beckenfläche",'Schritt 2a Wärmeverbr. Kat. 1-4'!D337&lt;&gt;"Bad - Freibad &gt;2000 m2 Beckenfläche"),'Schritt 2a Wärmeverbr. Kat. 1-4'!F337,'Schritt 2a Wärmeverbr. Kat. 1-4'!G337)))</f>
        <v/>
      </c>
      <c r="S332" s="140" t="str">
        <f>IFERROR(IF(OR(R332="",'Schritt 2a Wärmeverbr. Kat. 1-4'!D337=""),"",R332/VLOOKUP('Schritt 2a Wärmeverbr. Kat. 1-4'!D337,Gebäudekat.!$C$6:$J$72,7,FALSE)-1),"k.A")</f>
        <v/>
      </c>
      <c r="T332" s="400" t="s">
        <v>138</v>
      </c>
      <c r="U332" t="str">
        <f>IFERROR(VLOOKUP(C332,Gebäudekat.!$C$6:$G$72,5,FALSE),"")</f>
        <v/>
      </c>
    </row>
    <row r="333" spans="1:21" x14ac:dyDescent="0.25">
      <c r="A333" s="23" t="str">
        <f>IF(B333="","",INDEX('Schritt 2a Wärmeverbr. Kat. 1-4'!$A338:$C$504,MATCH(B333,'Schritt 2a Wärmeverbr. Kat. 1-4'!$C338:$C$504,0),1))</f>
        <v/>
      </c>
      <c r="B333" s="40" t="str">
        <f>IF(AND('Schritt 2a Wärmeverbr. Kat. 1-4'!C338&lt;&gt;"",OR('Schritt 2a Wärmeverbr. Kat. 1-4'!R338=1,'Schritt 2a Wärmeverbr. Kat. 1-4'!R338=2,'Schritt 2a Wärmeverbr. Kat. 1-4'!R338&lt;&gt;4)),'Schritt 2a Wärmeverbr. Kat. 1-4'!C338,"")</f>
        <v/>
      </c>
      <c r="C333" s="24" t="str">
        <f>IF(B333="","",VLOOKUP(B333,'Schritt 2a Wärmeverbr. Kat. 1-4'!$C$10:$D$504,2,FALSE))</f>
        <v/>
      </c>
      <c r="D333" s="13" t="str">
        <f>IF(AND(B333&lt;&gt;"",'Schritt 2a Wärmeverbr. Kat. 1-4'!H338&lt;&gt;""),VLOOKUP('Schritt 4 - Priorisierung'!B333,'Schritt 2a Wärmeverbr. Kat. 1-4'!$C$10:$H$504,6,FALSE),"")</f>
        <v/>
      </c>
      <c r="E333" s="114" t="str">
        <f>IF(AND(B333&lt;&gt;"",'Schritt 2a Wärmeverbr. Kat. 1-4'!N338&lt;&gt;""),VLOOKUP('Schritt 4 - Priorisierung'!B333,'Schritt 2a Wärmeverbr. Kat. 1-4'!$C$10:$N$504,12,FALSE),"")</f>
        <v/>
      </c>
      <c r="F333" s="38" t="str">
        <f>IF(AND(B333&lt;&gt;"",'Schritt 2a Wärmeverbr. Kat. 1-4'!O338&lt;&gt;""),VLOOKUP(B333,'Schritt 2a Wärmeverbr. Kat. 1-4'!C338:O832,13,FALSE),"")</f>
        <v/>
      </c>
      <c r="G333" s="134" t="str">
        <f>IF(AND(B333&lt;&gt;"",'Schritt 2a Wärmeverbr. Kat. 1-4'!P338&lt;&gt;""),VLOOKUP(B333,'Schritt 2a Wärmeverbr. Kat. 1-4'!$C$10:$P$504,14,FALSE),"")</f>
        <v/>
      </c>
      <c r="H333" s="39" t="str">
        <f>IF(AND(B333&lt;&gt;"",'Schritt 2a Wärmeverbr. Kat. 1-4'!Q338&lt;&gt;""),VLOOKUP(B333,'Schritt 2a Wärmeverbr. Kat. 1-4'!$C$10:$Q$504,15,FALSE),"")</f>
        <v/>
      </c>
      <c r="I333" s="142" t="str">
        <f>IF(AND(B333&lt;&gt;"",'Schritt 2b Stromverbr. Kat. 1-4'!M338&lt;&gt;""),VLOOKUP(B333,'Schritt 2b Stromverbr. Kat. 1-4'!$B$10:$M$504,12,FALSE),"")</f>
        <v/>
      </c>
      <c r="J333" s="38" t="str">
        <f>IF(AND(B333&lt;&gt;"",'Schritt 2b Stromverbr. Kat. 1-4'!M338&lt;&gt;""),(1/SUM('Schritt 2b Stromverbr. Kat. 1-4'!$M$10:$M$504))*VLOOKUP(B333,'Schritt 2b Stromverbr. Kat. 1-4'!$B$10:$M$504,12,FALSE),"")</f>
        <v/>
      </c>
      <c r="K333" s="133" t="str">
        <f>IFERROR(IF(B333&lt;&gt;"",VLOOKUP(B333,'Schritt 2b Stromverbr. Kat. 1-4'!$B$10:$N$504,13,FALSE),""),"")</f>
        <v/>
      </c>
      <c r="L333" s="39" t="str">
        <f>IFERROR(IF(B333&lt;&gt;"",VLOOKUP(B333,'Schritt 2b Stromverbr. Kat. 1-4'!$B$10:$O$504,14,FALSE),""),"")</f>
        <v/>
      </c>
      <c r="M333" s="147"/>
      <c r="N333" s="61"/>
      <c r="O333" s="64"/>
      <c r="P333" s="113" t="str">
        <f t="shared" si="10"/>
        <v/>
      </c>
      <c r="Q333" s="151" t="str">
        <f t="shared" si="11"/>
        <v/>
      </c>
      <c r="R333" s="133" t="str">
        <f>IF(P333="","",((P333*1000)/IF(AND('Schritt 2a Wärmeverbr. Kat. 1-4'!D338&lt;&gt;"Bad - Freibad &lt; 1000 m2 Beckenfläche",'Schritt 2a Wärmeverbr. Kat. 1-4'!D338&lt;&gt;"Bad - Freibad 1000-2000 m2 Beckenfläche",'Schritt 2a Wärmeverbr. Kat. 1-4'!D338&lt;&gt;"Bad - Freibad &gt;2000 m2 Beckenfläche"),'Schritt 2a Wärmeverbr. Kat. 1-4'!F338,'Schritt 2a Wärmeverbr. Kat. 1-4'!G338)))</f>
        <v/>
      </c>
      <c r="S333" s="140" t="str">
        <f>IFERROR(IF(OR(R333="",'Schritt 2a Wärmeverbr. Kat. 1-4'!D338=""),"",R333/VLOOKUP('Schritt 2a Wärmeverbr. Kat. 1-4'!D338,Gebäudekat.!$C$6:$J$72,7,FALSE)-1),"k.A")</f>
        <v/>
      </c>
      <c r="T333" s="400" t="s">
        <v>138</v>
      </c>
      <c r="U333" t="str">
        <f>IFERROR(VLOOKUP(C333,Gebäudekat.!$C$6:$G$72,5,FALSE),"")</f>
        <v/>
      </c>
    </row>
    <row r="334" spans="1:21" x14ac:dyDescent="0.25">
      <c r="A334" s="23" t="str">
        <f>IF(B334="","",INDEX('Schritt 2a Wärmeverbr. Kat. 1-4'!$A339:$C$504,MATCH(B334,'Schritt 2a Wärmeverbr. Kat. 1-4'!$C339:$C$504,0),1))</f>
        <v/>
      </c>
      <c r="B334" s="40" t="str">
        <f>IF(AND('Schritt 2a Wärmeverbr. Kat. 1-4'!C339&lt;&gt;"",OR('Schritt 2a Wärmeverbr. Kat. 1-4'!R339=1,'Schritt 2a Wärmeverbr. Kat. 1-4'!R339=2,'Schritt 2a Wärmeverbr. Kat. 1-4'!R339&lt;&gt;4)),'Schritt 2a Wärmeverbr. Kat. 1-4'!C339,"")</f>
        <v/>
      </c>
      <c r="C334" s="24" t="str">
        <f>IF(B334="","",VLOOKUP(B334,'Schritt 2a Wärmeverbr. Kat. 1-4'!$C$10:$D$504,2,FALSE))</f>
        <v/>
      </c>
      <c r="D334" s="13" t="str">
        <f>IF(AND(B334&lt;&gt;"",'Schritt 2a Wärmeverbr. Kat. 1-4'!H339&lt;&gt;""),VLOOKUP('Schritt 4 - Priorisierung'!B334,'Schritt 2a Wärmeverbr. Kat. 1-4'!$C$10:$H$504,6,FALSE),"")</f>
        <v/>
      </c>
      <c r="E334" s="114" t="str">
        <f>IF(AND(B334&lt;&gt;"",'Schritt 2a Wärmeverbr. Kat. 1-4'!N339&lt;&gt;""),VLOOKUP('Schritt 4 - Priorisierung'!B334,'Schritt 2a Wärmeverbr. Kat. 1-4'!$C$10:$N$504,12,FALSE),"")</f>
        <v/>
      </c>
      <c r="F334" s="38" t="str">
        <f>IF(AND(B334&lt;&gt;"",'Schritt 2a Wärmeverbr. Kat. 1-4'!O339&lt;&gt;""),VLOOKUP(B334,'Schritt 2a Wärmeverbr. Kat. 1-4'!C339:O833,13,FALSE),"")</f>
        <v/>
      </c>
      <c r="G334" s="134" t="str">
        <f>IF(AND(B334&lt;&gt;"",'Schritt 2a Wärmeverbr. Kat. 1-4'!P339&lt;&gt;""),VLOOKUP(B334,'Schritt 2a Wärmeverbr. Kat. 1-4'!$C$10:$P$504,14,FALSE),"")</f>
        <v/>
      </c>
      <c r="H334" s="39" t="str">
        <f>IF(AND(B334&lt;&gt;"",'Schritt 2a Wärmeverbr. Kat. 1-4'!Q339&lt;&gt;""),VLOOKUP(B334,'Schritt 2a Wärmeverbr. Kat. 1-4'!$C$10:$Q$504,15,FALSE),"")</f>
        <v/>
      </c>
      <c r="I334" s="142" t="str">
        <f>IF(AND(B334&lt;&gt;"",'Schritt 2b Stromverbr. Kat. 1-4'!M339&lt;&gt;""),VLOOKUP(B334,'Schritt 2b Stromverbr. Kat. 1-4'!$B$10:$M$504,12,FALSE),"")</f>
        <v/>
      </c>
      <c r="J334" s="38" t="str">
        <f>IF(AND(B334&lt;&gt;"",'Schritt 2b Stromverbr. Kat. 1-4'!M339&lt;&gt;""),(1/SUM('Schritt 2b Stromverbr. Kat. 1-4'!$M$10:$M$504))*VLOOKUP(B334,'Schritt 2b Stromverbr. Kat. 1-4'!$B$10:$M$504,12,FALSE),"")</f>
        <v/>
      </c>
      <c r="K334" s="133" t="str">
        <f>IFERROR(IF(B334&lt;&gt;"",VLOOKUP(B334,'Schritt 2b Stromverbr. Kat. 1-4'!$B$10:$N$504,13,FALSE),""),"")</f>
        <v/>
      </c>
      <c r="L334" s="39" t="str">
        <f>IFERROR(IF(B334&lt;&gt;"",VLOOKUP(B334,'Schritt 2b Stromverbr. Kat. 1-4'!$B$10:$O$504,14,FALSE),""),"")</f>
        <v/>
      </c>
      <c r="M334" s="147"/>
      <c r="N334" s="61"/>
      <c r="O334" s="64"/>
      <c r="P334" s="113" t="str">
        <f t="shared" si="10"/>
        <v/>
      </c>
      <c r="Q334" s="151" t="str">
        <f t="shared" si="11"/>
        <v/>
      </c>
      <c r="R334" s="133" t="str">
        <f>IF(P334="","",((P334*1000)/IF(AND('Schritt 2a Wärmeverbr. Kat. 1-4'!D339&lt;&gt;"Bad - Freibad &lt; 1000 m2 Beckenfläche",'Schritt 2a Wärmeverbr. Kat. 1-4'!D339&lt;&gt;"Bad - Freibad 1000-2000 m2 Beckenfläche",'Schritt 2a Wärmeverbr. Kat. 1-4'!D339&lt;&gt;"Bad - Freibad &gt;2000 m2 Beckenfläche"),'Schritt 2a Wärmeverbr. Kat. 1-4'!F339,'Schritt 2a Wärmeverbr. Kat. 1-4'!G339)))</f>
        <v/>
      </c>
      <c r="S334" s="140" t="str">
        <f>IFERROR(IF(OR(R334="",'Schritt 2a Wärmeverbr. Kat. 1-4'!D339=""),"",R334/VLOOKUP('Schritt 2a Wärmeverbr. Kat. 1-4'!D339,Gebäudekat.!$C$6:$J$72,7,FALSE)-1),"k.A")</f>
        <v/>
      </c>
      <c r="T334" s="400" t="s">
        <v>138</v>
      </c>
      <c r="U334" t="str">
        <f>IFERROR(VLOOKUP(C334,Gebäudekat.!$C$6:$G$72,5,FALSE),"")</f>
        <v/>
      </c>
    </row>
    <row r="335" spans="1:21" x14ac:dyDescent="0.25">
      <c r="A335" s="23" t="str">
        <f>IF(B335="","",INDEX('Schritt 2a Wärmeverbr. Kat. 1-4'!$A340:$C$504,MATCH(B335,'Schritt 2a Wärmeverbr. Kat. 1-4'!$C340:$C$504,0),1))</f>
        <v/>
      </c>
      <c r="B335" s="40" t="str">
        <f>IF(AND('Schritt 2a Wärmeverbr. Kat. 1-4'!C340&lt;&gt;"",OR('Schritt 2a Wärmeverbr. Kat. 1-4'!R340=1,'Schritt 2a Wärmeverbr. Kat. 1-4'!R340=2,'Schritt 2a Wärmeverbr. Kat. 1-4'!R340&lt;&gt;4)),'Schritt 2a Wärmeverbr. Kat. 1-4'!C340,"")</f>
        <v/>
      </c>
      <c r="C335" s="24" t="str">
        <f>IF(B335="","",VLOOKUP(B335,'Schritt 2a Wärmeverbr. Kat. 1-4'!$C$10:$D$504,2,FALSE))</f>
        <v/>
      </c>
      <c r="D335" s="13" t="str">
        <f>IF(AND(B335&lt;&gt;"",'Schritt 2a Wärmeverbr. Kat. 1-4'!H340&lt;&gt;""),VLOOKUP('Schritt 4 - Priorisierung'!B335,'Schritt 2a Wärmeverbr. Kat. 1-4'!$C$10:$H$504,6,FALSE),"")</f>
        <v/>
      </c>
      <c r="E335" s="114" t="str">
        <f>IF(AND(B335&lt;&gt;"",'Schritt 2a Wärmeverbr. Kat. 1-4'!N340&lt;&gt;""),VLOOKUP('Schritt 4 - Priorisierung'!B335,'Schritt 2a Wärmeverbr. Kat. 1-4'!$C$10:$N$504,12,FALSE),"")</f>
        <v/>
      </c>
      <c r="F335" s="38" t="str">
        <f>IF(AND(B335&lt;&gt;"",'Schritt 2a Wärmeverbr. Kat. 1-4'!O340&lt;&gt;""),VLOOKUP(B335,'Schritt 2a Wärmeverbr. Kat. 1-4'!C340:O834,13,FALSE),"")</f>
        <v/>
      </c>
      <c r="G335" s="134" t="str">
        <f>IF(AND(B335&lt;&gt;"",'Schritt 2a Wärmeverbr. Kat. 1-4'!P340&lt;&gt;""),VLOOKUP(B335,'Schritt 2a Wärmeverbr. Kat. 1-4'!$C$10:$P$504,14,FALSE),"")</f>
        <v/>
      </c>
      <c r="H335" s="39" t="str">
        <f>IF(AND(B335&lt;&gt;"",'Schritt 2a Wärmeverbr. Kat. 1-4'!Q340&lt;&gt;""),VLOOKUP(B335,'Schritt 2a Wärmeverbr. Kat. 1-4'!$C$10:$Q$504,15,FALSE),"")</f>
        <v/>
      </c>
      <c r="I335" s="142" t="str">
        <f>IF(AND(B335&lt;&gt;"",'Schritt 2b Stromverbr. Kat. 1-4'!M340&lt;&gt;""),VLOOKUP(B335,'Schritt 2b Stromverbr. Kat. 1-4'!$B$10:$M$504,12,FALSE),"")</f>
        <v/>
      </c>
      <c r="J335" s="38" t="str">
        <f>IF(AND(B335&lt;&gt;"",'Schritt 2b Stromverbr. Kat. 1-4'!M340&lt;&gt;""),(1/SUM('Schritt 2b Stromverbr. Kat. 1-4'!$M$10:$M$504))*VLOOKUP(B335,'Schritt 2b Stromverbr. Kat. 1-4'!$B$10:$M$504,12,FALSE),"")</f>
        <v/>
      </c>
      <c r="K335" s="133" t="str">
        <f>IFERROR(IF(B335&lt;&gt;"",VLOOKUP(B335,'Schritt 2b Stromverbr. Kat. 1-4'!$B$10:$N$504,13,FALSE),""),"")</f>
        <v/>
      </c>
      <c r="L335" s="39" t="str">
        <f>IFERROR(IF(B335&lt;&gt;"",VLOOKUP(B335,'Schritt 2b Stromverbr. Kat. 1-4'!$B$10:$O$504,14,FALSE),""),"")</f>
        <v/>
      </c>
      <c r="M335" s="147"/>
      <c r="N335" s="61"/>
      <c r="O335" s="64"/>
      <c r="P335" s="113" t="str">
        <f t="shared" si="10"/>
        <v/>
      </c>
      <c r="Q335" s="151" t="str">
        <f t="shared" si="11"/>
        <v/>
      </c>
      <c r="R335" s="133" t="str">
        <f>IF(P335="","",((P335*1000)/IF(AND('Schritt 2a Wärmeverbr. Kat. 1-4'!D340&lt;&gt;"Bad - Freibad &lt; 1000 m2 Beckenfläche",'Schritt 2a Wärmeverbr. Kat. 1-4'!D340&lt;&gt;"Bad - Freibad 1000-2000 m2 Beckenfläche",'Schritt 2a Wärmeverbr. Kat. 1-4'!D340&lt;&gt;"Bad - Freibad &gt;2000 m2 Beckenfläche"),'Schritt 2a Wärmeverbr. Kat. 1-4'!F340,'Schritt 2a Wärmeverbr. Kat. 1-4'!G340)))</f>
        <v/>
      </c>
      <c r="S335" s="140" t="str">
        <f>IFERROR(IF(OR(R335="",'Schritt 2a Wärmeverbr. Kat. 1-4'!D340=""),"",R335/VLOOKUP('Schritt 2a Wärmeverbr. Kat. 1-4'!D340,Gebäudekat.!$C$6:$J$72,7,FALSE)-1),"k.A")</f>
        <v/>
      </c>
      <c r="T335" s="400" t="s">
        <v>138</v>
      </c>
      <c r="U335" t="str">
        <f>IFERROR(VLOOKUP(C335,Gebäudekat.!$C$6:$G$72,5,FALSE),"")</f>
        <v/>
      </c>
    </row>
    <row r="336" spans="1:21" x14ac:dyDescent="0.25">
      <c r="A336" s="23" t="str">
        <f>IF(B336="","",INDEX('Schritt 2a Wärmeverbr. Kat. 1-4'!$A341:$C$504,MATCH(B336,'Schritt 2a Wärmeverbr. Kat. 1-4'!$C341:$C$504,0),1))</f>
        <v/>
      </c>
      <c r="B336" s="40" t="str">
        <f>IF(AND('Schritt 2a Wärmeverbr. Kat. 1-4'!C341&lt;&gt;"",OR('Schritt 2a Wärmeverbr. Kat. 1-4'!R341=1,'Schritt 2a Wärmeverbr. Kat. 1-4'!R341=2,'Schritt 2a Wärmeverbr. Kat. 1-4'!R341&lt;&gt;4)),'Schritt 2a Wärmeverbr. Kat. 1-4'!C341,"")</f>
        <v/>
      </c>
      <c r="C336" s="24" t="str">
        <f>IF(B336="","",VLOOKUP(B336,'Schritt 2a Wärmeverbr. Kat. 1-4'!$C$10:$D$504,2,FALSE))</f>
        <v/>
      </c>
      <c r="D336" s="13" t="str">
        <f>IF(AND(B336&lt;&gt;"",'Schritt 2a Wärmeverbr. Kat. 1-4'!H341&lt;&gt;""),VLOOKUP('Schritt 4 - Priorisierung'!B336,'Schritt 2a Wärmeverbr. Kat. 1-4'!$C$10:$H$504,6,FALSE),"")</f>
        <v/>
      </c>
      <c r="E336" s="114" t="str">
        <f>IF(AND(B336&lt;&gt;"",'Schritt 2a Wärmeverbr. Kat. 1-4'!N341&lt;&gt;""),VLOOKUP('Schritt 4 - Priorisierung'!B336,'Schritt 2a Wärmeverbr. Kat. 1-4'!$C$10:$N$504,12,FALSE),"")</f>
        <v/>
      </c>
      <c r="F336" s="38" t="str">
        <f>IF(AND(B336&lt;&gt;"",'Schritt 2a Wärmeverbr. Kat. 1-4'!O341&lt;&gt;""),VLOOKUP(B336,'Schritt 2a Wärmeverbr. Kat. 1-4'!C341:O835,13,FALSE),"")</f>
        <v/>
      </c>
      <c r="G336" s="134" t="str">
        <f>IF(AND(B336&lt;&gt;"",'Schritt 2a Wärmeverbr. Kat. 1-4'!P341&lt;&gt;""),VLOOKUP(B336,'Schritt 2a Wärmeverbr. Kat. 1-4'!$C$10:$P$504,14,FALSE),"")</f>
        <v/>
      </c>
      <c r="H336" s="39" t="str">
        <f>IF(AND(B336&lt;&gt;"",'Schritt 2a Wärmeverbr. Kat. 1-4'!Q341&lt;&gt;""),VLOOKUP(B336,'Schritt 2a Wärmeverbr. Kat. 1-4'!$C$10:$Q$504,15,FALSE),"")</f>
        <v/>
      </c>
      <c r="I336" s="142" t="str">
        <f>IF(AND(B336&lt;&gt;"",'Schritt 2b Stromverbr. Kat. 1-4'!M341&lt;&gt;""),VLOOKUP(B336,'Schritt 2b Stromverbr. Kat. 1-4'!$B$10:$M$504,12,FALSE),"")</f>
        <v/>
      </c>
      <c r="J336" s="38" t="str">
        <f>IF(AND(B336&lt;&gt;"",'Schritt 2b Stromverbr. Kat. 1-4'!M341&lt;&gt;""),(1/SUM('Schritt 2b Stromverbr. Kat. 1-4'!$M$10:$M$504))*VLOOKUP(B336,'Schritt 2b Stromverbr. Kat. 1-4'!$B$10:$M$504,12,FALSE),"")</f>
        <v/>
      </c>
      <c r="K336" s="133" t="str">
        <f>IFERROR(IF(B336&lt;&gt;"",VLOOKUP(B336,'Schritt 2b Stromverbr. Kat. 1-4'!$B$10:$N$504,13,FALSE),""),"")</f>
        <v/>
      </c>
      <c r="L336" s="39" t="str">
        <f>IFERROR(IF(B336&lt;&gt;"",VLOOKUP(B336,'Schritt 2b Stromverbr. Kat. 1-4'!$B$10:$O$504,14,FALSE),""),"")</f>
        <v/>
      </c>
      <c r="M336" s="147"/>
      <c r="N336" s="61"/>
      <c r="O336" s="64"/>
      <c r="P336" s="113" t="str">
        <f t="shared" si="10"/>
        <v/>
      </c>
      <c r="Q336" s="151" t="str">
        <f t="shared" si="11"/>
        <v/>
      </c>
      <c r="R336" s="133" t="str">
        <f>IF(P336="","",((P336*1000)/IF(AND('Schritt 2a Wärmeverbr. Kat. 1-4'!D341&lt;&gt;"Bad - Freibad &lt; 1000 m2 Beckenfläche",'Schritt 2a Wärmeverbr. Kat. 1-4'!D341&lt;&gt;"Bad - Freibad 1000-2000 m2 Beckenfläche",'Schritt 2a Wärmeverbr. Kat. 1-4'!D341&lt;&gt;"Bad - Freibad &gt;2000 m2 Beckenfläche"),'Schritt 2a Wärmeverbr. Kat. 1-4'!F341,'Schritt 2a Wärmeverbr. Kat. 1-4'!G341)))</f>
        <v/>
      </c>
      <c r="S336" s="140" t="str">
        <f>IFERROR(IF(OR(R336="",'Schritt 2a Wärmeverbr. Kat. 1-4'!D341=""),"",R336/VLOOKUP('Schritt 2a Wärmeverbr. Kat. 1-4'!D341,Gebäudekat.!$C$6:$J$72,7,FALSE)-1),"k.A")</f>
        <v/>
      </c>
      <c r="T336" s="400" t="s">
        <v>138</v>
      </c>
      <c r="U336" t="str">
        <f>IFERROR(VLOOKUP(C336,Gebäudekat.!$C$6:$G$72,5,FALSE),"")</f>
        <v/>
      </c>
    </row>
    <row r="337" spans="1:21" x14ac:dyDescent="0.25">
      <c r="A337" s="23" t="str">
        <f>IF(B337="","",INDEX('Schritt 2a Wärmeverbr. Kat. 1-4'!$A342:$C$504,MATCH(B337,'Schritt 2a Wärmeverbr. Kat. 1-4'!$C342:$C$504,0),1))</f>
        <v/>
      </c>
      <c r="B337" s="40" t="str">
        <f>IF(AND('Schritt 2a Wärmeverbr. Kat. 1-4'!C342&lt;&gt;"",OR('Schritt 2a Wärmeverbr. Kat. 1-4'!R342=1,'Schritt 2a Wärmeverbr. Kat. 1-4'!R342=2,'Schritt 2a Wärmeverbr. Kat. 1-4'!R342&lt;&gt;4)),'Schritt 2a Wärmeverbr. Kat. 1-4'!C342,"")</f>
        <v/>
      </c>
      <c r="C337" s="24" t="str">
        <f>IF(B337="","",VLOOKUP(B337,'Schritt 2a Wärmeverbr. Kat. 1-4'!$C$10:$D$504,2,FALSE))</f>
        <v/>
      </c>
      <c r="D337" s="13" t="str">
        <f>IF(AND(B337&lt;&gt;"",'Schritt 2a Wärmeverbr. Kat. 1-4'!H342&lt;&gt;""),VLOOKUP('Schritt 4 - Priorisierung'!B337,'Schritt 2a Wärmeverbr. Kat. 1-4'!$C$10:$H$504,6,FALSE),"")</f>
        <v/>
      </c>
      <c r="E337" s="114" t="str">
        <f>IF(AND(B337&lt;&gt;"",'Schritt 2a Wärmeverbr. Kat. 1-4'!N342&lt;&gt;""),VLOOKUP('Schritt 4 - Priorisierung'!B337,'Schritt 2a Wärmeverbr. Kat. 1-4'!$C$10:$N$504,12,FALSE),"")</f>
        <v/>
      </c>
      <c r="F337" s="38" t="str">
        <f>IF(AND(B337&lt;&gt;"",'Schritt 2a Wärmeverbr. Kat. 1-4'!O342&lt;&gt;""),VLOOKUP(B337,'Schritt 2a Wärmeverbr. Kat. 1-4'!C342:O836,13,FALSE),"")</f>
        <v/>
      </c>
      <c r="G337" s="134" t="str">
        <f>IF(AND(B337&lt;&gt;"",'Schritt 2a Wärmeverbr. Kat. 1-4'!P342&lt;&gt;""),VLOOKUP(B337,'Schritt 2a Wärmeverbr. Kat. 1-4'!$C$10:$P$504,14,FALSE),"")</f>
        <v/>
      </c>
      <c r="H337" s="39" t="str">
        <f>IF(AND(B337&lt;&gt;"",'Schritt 2a Wärmeverbr. Kat. 1-4'!Q342&lt;&gt;""),VLOOKUP(B337,'Schritt 2a Wärmeverbr. Kat. 1-4'!$C$10:$Q$504,15,FALSE),"")</f>
        <v/>
      </c>
      <c r="I337" s="142" t="str">
        <f>IF(AND(B337&lt;&gt;"",'Schritt 2b Stromverbr. Kat. 1-4'!M342&lt;&gt;""),VLOOKUP(B337,'Schritt 2b Stromverbr. Kat. 1-4'!$B$10:$M$504,12,FALSE),"")</f>
        <v/>
      </c>
      <c r="J337" s="38" t="str">
        <f>IF(AND(B337&lt;&gt;"",'Schritt 2b Stromverbr. Kat. 1-4'!M342&lt;&gt;""),(1/SUM('Schritt 2b Stromverbr. Kat. 1-4'!$M$10:$M$504))*VLOOKUP(B337,'Schritt 2b Stromverbr. Kat. 1-4'!$B$10:$M$504,12,FALSE),"")</f>
        <v/>
      </c>
      <c r="K337" s="133" t="str">
        <f>IFERROR(IF(B337&lt;&gt;"",VLOOKUP(B337,'Schritt 2b Stromverbr. Kat. 1-4'!$B$10:$N$504,13,FALSE),""),"")</f>
        <v/>
      </c>
      <c r="L337" s="39" t="str">
        <f>IFERROR(IF(B337&lt;&gt;"",VLOOKUP(B337,'Schritt 2b Stromverbr. Kat. 1-4'!$B$10:$O$504,14,FALSE),""),"")</f>
        <v/>
      </c>
      <c r="M337" s="147"/>
      <c r="N337" s="61"/>
      <c r="O337" s="64"/>
      <c r="P337" s="113" t="str">
        <f t="shared" si="10"/>
        <v/>
      </c>
      <c r="Q337" s="151" t="str">
        <f t="shared" si="11"/>
        <v/>
      </c>
      <c r="R337" s="133" t="str">
        <f>IF(P337="","",((P337*1000)/IF(AND('Schritt 2a Wärmeverbr. Kat. 1-4'!D342&lt;&gt;"Bad - Freibad &lt; 1000 m2 Beckenfläche",'Schritt 2a Wärmeverbr. Kat. 1-4'!D342&lt;&gt;"Bad - Freibad 1000-2000 m2 Beckenfläche",'Schritt 2a Wärmeverbr. Kat. 1-4'!D342&lt;&gt;"Bad - Freibad &gt;2000 m2 Beckenfläche"),'Schritt 2a Wärmeverbr. Kat. 1-4'!F342,'Schritt 2a Wärmeverbr. Kat. 1-4'!G342)))</f>
        <v/>
      </c>
      <c r="S337" s="140" t="str">
        <f>IFERROR(IF(OR(R337="",'Schritt 2a Wärmeverbr. Kat. 1-4'!D342=""),"",R337/VLOOKUP('Schritt 2a Wärmeverbr. Kat. 1-4'!D342,Gebäudekat.!$C$6:$J$72,7,FALSE)-1),"k.A")</f>
        <v/>
      </c>
      <c r="T337" s="400" t="s">
        <v>138</v>
      </c>
      <c r="U337" t="str">
        <f>IFERROR(VLOOKUP(C337,Gebäudekat.!$C$6:$G$72,5,FALSE),"")</f>
        <v/>
      </c>
    </row>
    <row r="338" spans="1:21" x14ac:dyDescent="0.25">
      <c r="A338" s="23" t="str">
        <f>IF(B338="","",INDEX('Schritt 2a Wärmeverbr. Kat. 1-4'!$A343:$C$504,MATCH(B338,'Schritt 2a Wärmeverbr. Kat. 1-4'!$C343:$C$504,0),1))</f>
        <v/>
      </c>
      <c r="B338" s="40" t="str">
        <f>IF(AND('Schritt 2a Wärmeverbr. Kat. 1-4'!C343&lt;&gt;"",OR('Schritt 2a Wärmeverbr. Kat. 1-4'!R343=1,'Schritt 2a Wärmeverbr. Kat. 1-4'!R343=2,'Schritt 2a Wärmeverbr. Kat. 1-4'!R343&lt;&gt;4)),'Schritt 2a Wärmeverbr. Kat. 1-4'!C343,"")</f>
        <v/>
      </c>
      <c r="C338" s="24" t="str">
        <f>IF(B338="","",VLOOKUP(B338,'Schritt 2a Wärmeverbr. Kat. 1-4'!$C$10:$D$504,2,FALSE))</f>
        <v/>
      </c>
      <c r="D338" s="13" t="str">
        <f>IF(AND(B338&lt;&gt;"",'Schritt 2a Wärmeverbr. Kat. 1-4'!H343&lt;&gt;""),VLOOKUP('Schritt 4 - Priorisierung'!B338,'Schritt 2a Wärmeverbr. Kat. 1-4'!$C$10:$H$504,6,FALSE),"")</f>
        <v/>
      </c>
      <c r="E338" s="114" t="str">
        <f>IF(AND(B338&lt;&gt;"",'Schritt 2a Wärmeverbr. Kat. 1-4'!N343&lt;&gt;""),VLOOKUP('Schritt 4 - Priorisierung'!B338,'Schritt 2a Wärmeverbr. Kat. 1-4'!$C$10:$N$504,12,FALSE),"")</f>
        <v/>
      </c>
      <c r="F338" s="38" t="str">
        <f>IF(AND(B338&lt;&gt;"",'Schritt 2a Wärmeverbr. Kat. 1-4'!O343&lt;&gt;""),VLOOKUP(B338,'Schritt 2a Wärmeverbr. Kat. 1-4'!C343:O837,13,FALSE),"")</f>
        <v/>
      </c>
      <c r="G338" s="134" t="str">
        <f>IF(AND(B338&lt;&gt;"",'Schritt 2a Wärmeverbr. Kat. 1-4'!P343&lt;&gt;""),VLOOKUP(B338,'Schritt 2a Wärmeverbr. Kat. 1-4'!$C$10:$P$504,14,FALSE),"")</f>
        <v/>
      </c>
      <c r="H338" s="39" t="str">
        <f>IF(AND(B338&lt;&gt;"",'Schritt 2a Wärmeverbr. Kat. 1-4'!Q343&lt;&gt;""),VLOOKUP(B338,'Schritt 2a Wärmeverbr. Kat. 1-4'!$C$10:$Q$504,15,FALSE),"")</f>
        <v/>
      </c>
      <c r="I338" s="142" t="str">
        <f>IF(AND(B338&lt;&gt;"",'Schritt 2b Stromverbr. Kat. 1-4'!M343&lt;&gt;""),VLOOKUP(B338,'Schritt 2b Stromverbr. Kat. 1-4'!$B$10:$M$504,12,FALSE),"")</f>
        <v/>
      </c>
      <c r="J338" s="38" t="str">
        <f>IF(AND(B338&lt;&gt;"",'Schritt 2b Stromverbr. Kat. 1-4'!M343&lt;&gt;""),(1/SUM('Schritt 2b Stromverbr. Kat. 1-4'!$M$10:$M$504))*VLOOKUP(B338,'Schritt 2b Stromverbr. Kat. 1-4'!$B$10:$M$504,12,FALSE),"")</f>
        <v/>
      </c>
      <c r="K338" s="133" t="str">
        <f>IFERROR(IF(B338&lt;&gt;"",VLOOKUP(B338,'Schritt 2b Stromverbr. Kat. 1-4'!$B$10:$N$504,13,FALSE),""),"")</f>
        <v/>
      </c>
      <c r="L338" s="39" t="str">
        <f>IFERROR(IF(B338&lt;&gt;"",VLOOKUP(B338,'Schritt 2b Stromverbr. Kat. 1-4'!$B$10:$O$504,14,FALSE),""),"")</f>
        <v/>
      </c>
      <c r="M338" s="147"/>
      <c r="N338" s="61"/>
      <c r="O338" s="64"/>
      <c r="P338" s="113" t="str">
        <f t="shared" si="10"/>
        <v/>
      </c>
      <c r="Q338" s="151" t="str">
        <f t="shared" si="11"/>
        <v/>
      </c>
      <c r="R338" s="133" t="str">
        <f>IF(P338="","",((P338*1000)/IF(AND('Schritt 2a Wärmeverbr. Kat. 1-4'!D343&lt;&gt;"Bad - Freibad &lt; 1000 m2 Beckenfläche",'Schritt 2a Wärmeverbr. Kat. 1-4'!D343&lt;&gt;"Bad - Freibad 1000-2000 m2 Beckenfläche",'Schritt 2a Wärmeverbr. Kat. 1-4'!D343&lt;&gt;"Bad - Freibad &gt;2000 m2 Beckenfläche"),'Schritt 2a Wärmeverbr. Kat. 1-4'!F343,'Schritt 2a Wärmeverbr. Kat. 1-4'!G343)))</f>
        <v/>
      </c>
      <c r="S338" s="140" t="str">
        <f>IFERROR(IF(OR(R338="",'Schritt 2a Wärmeverbr. Kat. 1-4'!D343=""),"",R338/VLOOKUP('Schritt 2a Wärmeverbr. Kat. 1-4'!D343,Gebäudekat.!$C$6:$J$72,7,FALSE)-1),"k.A")</f>
        <v/>
      </c>
      <c r="T338" s="400" t="s">
        <v>138</v>
      </c>
      <c r="U338" t="str">
        <f>IFERROR(VLOOKUP(C338,Gebäudekat.!$C$6:$G$72,5,FALSE),"")</f>
        <v/>
      </c>
    </row>
    <row r="339" spans="1:21" x14ac:dyDescent="0.25">
      <c r="A339" s="23" t="str">
        <f>IF(B339="","",INDEX('Schritt 2a Wärmeverbr. Kat. 1-4'!$A344:$C$504,MATCH(B339,'Schritt 2a Wärmeverbr. Kat. 1-4'!$C344:$C$504,0),1))</f>
        <v/>
      </c>
      <c r="B339" s="40" t="str">
        <f>IF(AND('Schritt 2a Wärmeverbr. Kat. 1-4'!C344&lt;&gt;"",OR('Schritt 2a Wärmeverbr. Kat. 1-4'!R344=1,'Schritt 2a Wärmeverbr. Kat. 1-4'!R344=2,'Schritt 2a Wärmeverbr. Kat. 1-4'!R344&lt;&gt;4)),'Schritt 2a Wärmeverbr. Kat. 1-4'!C344,"")</f>
        <v/>
      </c>
      <c r="C339" s="24" t="str">
        <f>IF(B339="","",VLOOKUP(B339,'Schritt 2a Wärmeverbr. Kat. 1-4'!$C$10:$D$504,2,FALSE))</f>
        <v/>
      </c>
      <c r="D339" s="13" t="str">
        <f>IF(AND(B339&lt;&gt;"",'Schritt 2a Wärmeverbr. Kat. 1-4'!H344&lt;&gt;""),VLOOKUP('Schritt 4 - Priorisierung'!B339,'Schritt 2a Wärmeverbr. Kat. 1-4'!$C$10:$H$504,6,FALSE),"")</f>
        <v/>
      </c>
      <c r="E339" s="114" t="str">
        <f>IF(AND(B339&lt;&gt;"",'Schritt 2a Wärmeverbr. Kat. 1-4'!N344&lt;&gt;""),VLOOKUP('Schritt 4 - Priorisierung'!B339,'Schritt 2a Wärmeverbr. Kat. 1-4'!$C$10:$N$504,12,FALSE),"")</f>
        <v/>
      </c>
      <c r="F339" s="38" t="str">
        <f>IF(AND(B339&lt;&gt;"",'Schritt 2a Wärmeverbr. Kat. 1-4'!O344&lt;&gt;""),VLOOKUP(B339,'Schritt 2a Wärmeverbr. Kat. 1-4'!C344:O838,13,FALSE),"")</f>
        <v/>
      </c>
      <c r="G339" s="134" t="str">
        <f>IF(AND(B339&lt;&gt;"",'Schritt 2a Wärmeverbr. Kat. 1-4'!P344&lt;&gt;""),VLOOKUP(B339,'Schritt 2a Wärmeverbr. Kat. 1-4'!$C$10:$P$504,14,FALSE),"")</f>
        <v/>
      </c>
      <c r="H339" s="39" t="str">
        <f>IF(AND(B339&lt;&gt;"",'Schritt 2a Wärmeverbr. Kat. 1-4'!Q344&lt;&gt;""),VLOOKUP(B339,'Schritt 2a Wärmeverbr. Kat. 1-4'!$C$10:$Q$504,15,FALSE),"")</f>
        <v/>
      </c>
      <c r="I339" s="142" t="str">
        <f>IF(AND(B339&lt;&gt;"",'Schritt 2b Stromverbr. Kat. 1-4'!M344&lt;&gt;""),VLOOKUP(B339,'Schritt 2b Stromverbr. Kat. 1-4'!$B$10:$M$504,12,FALSE),"")</f>
        <v/>
      </c>
      <c r="J339" s="38" t="str">
        <f>IF(AND(B339&lt;&gt;"",'Schritt 2b Stromverbr. Kat. 1-4'!M344&lt;&gt;""),(1/SUM('Schritt 2b Stromverbr. Kat. 1-4'!$M$10:$M$504))*VLOOKUP(B339,'Schritt 2b Stromverbr. Kat. 1-4'!$B$10:$M$504,12,FALSE),"")</f>
        <v/>
      </c>
      <c r="K339" s="133" t="str">
        <f>IFERROR(IF(B339&lt;&gt;"",VLOOKUP(B339,'Schritt 2b Stromverbr. Kat. 1-4'!$B$10:$N$504,13,FALSE),""),"")</f>
        <v/>
      </c>
      <c r="L339" s="39" t="str">
        <f>IFERROR(IF(B339&lt;&gt;"",VLOOKUP(B339,'Schritt 2b Stromverbr. Kat. 1-4'!$B$10:$O$504,14,FALSE),""),"")</f>
        <v/>
      </c>
      <c r="M339" s="147"/>
      <c r="N339" s="61"/>
      <c r="O339" s="64"/>
      <c r="P339" s="113" t="str">
        <f t="shared" si="10"/>
        <v/>
      </c>
      <c r="Q339" s="151" t="str">
        <f t="shared" si="11"/>
        <v/>
      </c>
      <c r="R339" s="133" t="str">
        <f>IF(P339="","",((P339*1000)/IF(AND('Schritt 2a Wärmeverbr. Kat. 1-4'!D344&lt;&gt;"Bad - Freibad &lt; 1000 m2 Beckenfläche",'Schritt 2a Wärmeverbr. Kat. 1-4'!D344&lt;&gt;"Bad - Freibad 1000-2000 m2 Beckenfläche",'Schritt 2a Wärmeverbr. Kat. 1-4'!D344&lt;&gt;"Bad - Freibad &gt;2000 m2 Beckenfläche"),'Schritt 2a Wärmeverbr. Kat. 1-4'!F344,'Schritt 2a Wärmeverbr. Kat. 1-4'!G344)))</f>
        <v/>
      </c>
      <c r="S339" s="140" t="str">
        <f>IFERROR(IF(OR(R339="",'Schritt 2a Wärmeverbr. Kat. 1-4'!D344=""),"",R339/VLOOKUP('Schritt 2a Wärmeverbr. Kat. 1-4'!D344,Gebäudekat.!$C$6:$J$72,7,FALSE)-1),"k.A")</f>
        <v/>
      </c>
      <c r="T339" s="400" t="s">
        <v>138</v>
      </c>
      <c r="U339" t="str">
        <f>IFERROR(VLOOKUP(C339,Gebäudekat.!$C$6:$G$72,5,FALSE),"")</f>
        <v/>
      </c>
    </row>
    <row r="340" spans="1:21" x14ac:dyDescent="0.25">
      <c r="A340" s="23" t="str">
        <f>IF(B340="","",INDEX('Schritt 2a Wärmeverbr. Kat. 1-4'!$A345:$C$504,MATCH(B340,'Schritt 2a Wärmeverbr. Kat. 1-4'!$C345:$C$504,0),1))</f>
        <v/>
      </c>
      <c r="B340" s="40" t="str">
        <f>IF(AND('Schritt 2a Wärmeverbr. Kat. 1-4'!C345&lt;&gt;"",OR('Schritt 2a Wärmeverbr. Kat. 1-4'!R345=1,'Schritt 2a Wärmeverbr. Kat. 1-4'!R345=2,'Schritt 2a Wärmeverbr. Kat. 1-4'!R345&lt;&gt;4)),'Schritt 2a Wärmeverbr. Kat. 1-4'!C345,"")</f>
        <v/>
      </c>
      <c r="C340" s="24" t="str">
        <f>IF(B340="","",VLOOKUP(B340,'Schritt 2a Wärmeverbr. Kat. 1-4'!$C$10:$D$504,2,FALSE))</f>
        <v/>
      </c>
      <c r="D340" s="13" t="str">
        <f>IF(AND(B340&lt;&gt;"",'Schritt 2a Wärmeverbr. Kat. 1-4'!H345&lt;&gt;""),VLOOKUP('Schritt 4 - Priorisierung'!B340,'Schritt 2a Wärmeverbr. Kat. 1-4'!$C$10:$H$504,6,FALSE),"")</f>
        <v/>
      </c>
      <c r="E340" s="114" t="str">
        <f>IF(AND(B340&lt;&gt;"",'Schritt 2a Wärmeverbr. Kat. 1-4'!N345&lt;&gt;""),VLOOKUP('Schritt 4 - Priorisierung'!B340,'Schritt 2a Wärmeverbr. Kat. 1-4'!$C$10:$N$504,12,FALSE),"")</f>
        <v/>
      </c>
      <c r="F340" s="38" t="str">
        <f>IF(AND(B340&lt;&gt;"",'Schritt 2a Wärmeverbr. Kat. 1-4'!O345&lt;&gt;""),VLOOKUP(B340,'Schritt 2a Wärmeverbr. Kat. 1-4'!C345:O839,13,FALSE),"")</f>
        <v/>
      </c>
      <c r="G340" s="134" t="str">
        <f>IF(AND(B340&lt;&gt;"",'Schritt 2a Wärmeverbr. Kat. 1-4'!P345&lt;&gt;""),VLOOKUP(B340,'Schritt 2a Wärmeverbr. Kat. 1-4'!$C$10:$P$504,14,FALSE),"")</f>
        <v/>
      </c>
      <c r="H340" s="39" t="str">
        <f>IF(AND(B340&lt;&gt;"",'Schritt 2a Wärmeverbr. Kat. 1-4'!Q345&lt;&gt;""),VLOOKUP(B340,'Schritt 2a Wärmeverbr. Kat. 1-4'!$C$10:$Q$504,15,FALSE),"")</f>
        <v/>
      </c>
      <c r="I340" s="142" t="str">
        <f>IF(AND(B340&lt;&gt;"",'Schritt 2b Stromverbr. Kat. 1-4'!M345&lt;&gt;""),VLOOKUP(B340,'Schritt 2b Stromverbr. Kat. 1-4'!$B$10:$M$504,12,FALSE),"")</f>
        <v/>
      </c>
      <c r="J340" s="38" t="str">
        <f>IF(AND(B340&lt;&gt;"",'Schritt 2b Stromverbr. Kat. 1-4'!M345&lt;&gt;""),(1/SUM('Schritt 2b Stromverbr. Kat. 1-4'!$M$10:$M$504))*VLOOKUP(B340,'Schritt 2b Stromverbr. Kat. 1-4'!$B$10:$M$504,12,FALSE),"")</f>
        <v/>
      </c>
      <c r="K340" s="133" t="str">
        <f>IFERROR(IF(B340&lt;&gt;"",VLOOKUP(B340,'Schritt 2b Stromverbr. Kat. 1-4'!$B$10:$N$504,13,FALSE),""),"")</f>
        <v/>
      </c>
      <c r="L340" s="39" t="str">
        <f>IFERROR(IF(B340&lt;&gt;"",VLOOKUP(B340,'Schritt 2b Stromverbr. Kat. 1-4'!$B$10:$O$504,14,FALSE),""),"")</f>
        <v/>
      </c>
      <c r="M340" s="147"/>
      <c r="N340" s="61"/>
      <c r="O340" s="64"/>
      <c r="P340" s="113" t="str">
        <f t="shared" si="10"/>
        <v/>
      </c>
      <c r="Q340" s="151" t="str">
        <f t="shared" si="11"/>
        <v/>
      </c>
      <c r="R340" s="133" t="str">
        <f>IF(P340="","",((P340*1000)/IF(AND('Schritt 2a Wärmeverbr. Kat. 1-4'!D345&lt;&gt;"Bad - Freibad &lt; 1000 m2 Beckenfläche",'Schritt 2a Wärmeverbr. Kat. 1-4'!D345&lt;&gt;"Bad - Freibad 1000-2000 m2 Beckenfläche",'Schritt 2a Wärmeverbr. Kat. 1-4'!D345&lt;&gt;"Bad - Freibad &gt;2000 m2 Beckenfläche"),'Schritt 2a Wärmeverbr. Kat. 1-4'!F345,'Schritt 2a Wärmeverbr. Kat. 1-4'!G345)))</f>
        <v/>
      </c>
      <c r="S340" s="140" t="str">
        <f>IFERROR(IF(OR(R340="",'Schritt 2a Wärmeverbr. Kat. 1-4'!D345=""),"",R340/VLOOKUP('Schritt 2a Wärmeverbr. Kat. 1-4'!D345,Gebäudekat.!$C$6:$J$72,7,FALSE)-1),"k.A")</f>
        <v/>
      </c>
      <c r="T340" s="400" t="s">
        <v>138</v>
      </c>
      <c r="U340" t="str">
        <f>IFERROR(VLOOKUP(C340,Gebäudekat.!$C$6:$G$72,5,FALSE),"")</f>
        <v/>
      </c>
    </row>
    <row r="341" spans="1:21" x14ac:dyDescent="0.25">
      <c r="A341" s="23" t="str">
        <f>IF(B341="","",INDEX('Schritt 2a Wärmeverbr. Kat. 1-4'!$A346:$C$504,MATCH(B341,'Schritt 2a Wärmeverbr. Kat. 1-4'!$C346:$C$504,0),1))</f>
        <v/>
      </c>
      <c r="B341" s="40" t="str">
        <f>IF(AND('Schritt 2a Wärmeverbr. Kat. 1-4'!C346&lt;&gt;"",OR('Schritt 2a Wärmeverbr. Kat. 1-4'!R346=1,'Schritt 2a Wärmeverbr. Kat. 1-4'!R346=2,'Schritt 2a Wärmeverbr. Kat. 1-4'!R346&lt;&gt;4)),'Schritt 2a Wärmeverbr. Kat. 1-4'!C346,"")</f>
        <v/>
      </c>
      <c r="C341" s="24" t="str">
        <f>IF(B341="","",VLOOKUP(B341,'Schritt 2a Wärmeverbr. Kat. 1-4'!$C$10:$D$504,2,FALSE))</f>
        <v/>
      </c>
      <c r="D341" s="13" t="str">
        <f>IF(AND(B341&lt;&gt;"",'Schritt 2a Wärmeverbr. Kat. 1-4'!H346&lt;&gt;""),VLOOKUP('Schritt 4 - Priorisierung'!B341,'Schritt 2a Wärmeverbr. Kat. 1-4'!$C$10:$H$504,6,FALSE),"")</f>
        <v/>
      </c>
      <c r="E341" s="114" t="str">
        <f>IF(AND(B341&lt;&gt;"",'Schritt 2a Wärmeverbr. Kat. 1-4'!N346&lt;&gt;""),VLOOKUP('Schritt 4 - Priorisierung'!B341,'Schritt 2a Wärmeverbr. Kat. 1-4'!$C$10:$N$504,12,FALSE),"")</f>
        <v/>
      </c>
      <c r="F341" s="38" t="str">
        <f>IF(AND(B341&lt;&gt;"",'Schritt 2a Wärmeverbr. Kat. 1-4'!O346&lt;&gt;""),VLOOKUP(B341,'Schritt 2a Wärmeverbr. Kat. 1-4'!C346:O840,13,FALSE),"")</f>
        <v/>
      </c>
      <c r="G341" s="134" t="str">
        <f>IF(AND(B341&lt;&gt;"",'Schritt 2a Wärmeverbr. Kat. 1-4'!P346&lt;&gt;""),VLOOKUP(B341,'Schritt 2a Wärmeverbr. Kat. 1-4'!$C$10:$P$504,14,FALSE),"")</f>
        <v/>
      </c>
      <c r="H341" s="39" t="str">
        <f>IF(AND(B341&lt;&gt;"",'Schritt 2a Wärmeverbr. Kat. 1-4'!Q346&lt;&gt;""),VLOOKUP(B341,'Schritt 2a Wärmeverbr. Kat. 1-4'!$C$10:$Q$504,15,FALSE),"")</f>
        <v/>
      </c>
      <c r="I341" s="142" t="str">
        <f>IF(AND(B341&lt;&gt;"",'Schritt 2b Stromverbr. Kat. 1-4'!M346&lt;&gt;""),VLOOKUP(B341,'Schritt 2b Stromverbr. Kat. 1-4'!$B$10:$M$504,12,FALSE),"")</f>
        <v/>
      </c>
      <c r="J341" s="38" t="str">
        <f>IF(AND(B341&lt;&gt;"",'Schritt 2b Stromverbr. Kat. 1-4'!M346&lt;&gt;""),(1/SUM('Schritt 2b Stromverbr. Kat. 1-4'!$M$10:$M$504))*VLOOKUP(B341,'Schritt 2b Stromverbr. Kat. 1-4'!$B$10:$M$504,12,FALSE),"")</f>
        <v/>
      </c>
      <c r="K341" s="133" t="str">
        <f>IFERROR(IF(B341&lt;&gt;"",VLOOKUP(B341,'Schritt 2b Stromverbr. Kat. 1-4'!$B$10:$N$504,13,FALSE),""),"")</f>
        <v/>
      </c>
      <c r="L341" s="39" t="str">
        <f>IFERROR(IF(B341&lt;&gt;"",VLOOKUP(B341,'Schritt 2b Stromverbr. Kat. 1-4'!$B$10:$O$504,14,FALSE),""),"")</f>
        <v/>
      </c>
      <c r="M341" s="147"/>
      <c r="N341" s="61"/>
      <c r="O341" s="64"/>
      <c r="P341" s="113" t="str">
        <f t="shared" si="10"/>
        <v/>
      </c>
      <c r="Q341" s="151" t="str">
        <f t="shared" si="11"/>
        <v/>
      </c>
      <c r="R341" s="133" t="str">
        <f>IF(P341="","",((P341*1000)/IF(AND('Schritt 2a Wärmeverbr. Kat. 1-4'!D346&lt;&gt;"Bad - Freibad &lt; 1000 m2 Beckenfläche",'Schritt 2a Wärmeverbr. Kat. 1-4'!D346&lt;&gt;"Bad - Freibad 1000-2000 m2 Beckenfläche",'Schritt 2a Wärmeverbr. Kat. 1-4'!D346&lt;&gt;"Bad - Freibad &gt;2000 m2 Beckenfläche"),'Schritt 2a Wärmeverbr. Kat. 1-4'!F346,'Schritt 2a Wärmeverbr. Kat. 1-4'!G346)))</f>
        <v/>
      </c>
      <c r="S341" s="140" t="str">
        <f>IFERROR(IF(OR(R341="",'Schritt 2a Wärmeverbr. Kat. 1-4'!D346=""),"",R341/VLOOKUP('Schritt 2a Wärmeverbr. Kat. 1-4'!D346,Gebäudekat.!$C$6:$J$72,7,FALSE)-1),"k.A")</f>
        <v/>
      </c>
      <c r="T341" s="400" t="s">
        <v>138</v>
      </c>
      <c r="U341" t="str">
        <f>IFERROR(VLOOKUP(C341,Gebäudekat.!$C$6:$G$72,5,FALSE),"")</f>
        <v/>
      </c>
    </row>
    <row r="342" spans="1:21" x14ac:dyDescent="0.25">
      <c r="A342" s="23" t="str">
        <f>IF(B342="","",INDEX('Schritt 2a Wärmeverbr. Kat. 1-4'!$A347:$C$504,MATCH(B342,'Schritt 2a Wärmeverbr. Kat. 1-4'!$C347:$C$504,0),1))</f>
        <v/>
      </c>
      <c r="B342" s="40" t="str">
        <f>IF(AND('Schritt 2a Wärmeverbr. Kat. 1-4'!C347&lt;&gt;"",OR('Schritt 2a Wärmeverbr. Kat. 1-4'!R347=1,'Schritt 2a Wärmeverbr. Kat. 1-4'!R347=2,'Schritt 2a Wärmeverbr. Kat. 1-4'!R347&lt;&gt;4)),'Schritt 2a Wärmeverbr. Kat. 1-4'!C347,"")</f>
        <v/>
      </c>
      <c r="C342" s="24" t="str">
        <f>IF(B342="","",VLOOKUP(B342,'Schritt 2a Wärmeverbr. Kat. 1-4'!$C$10:$D$504,2,FALSE))</f>
        <v/>
      </c>
      <c r="D342" s="13" t="str">
        <f>IF(AND(B342&lt;&gt;"",'Schritt 2a Wärmeverbr. Kat. 1-4'!H347&lt;&gt;""),VLOOKUP('Schritt 4 - Priorisierung'!B342,'Schritt 2a Wärmeverbr. Kat. 1-4'!$C$10:$H$504,6,FALSE),"")</f>
        <v/>
      </c>
      <c r="E342" s="114" t="str">
        <f>IF(AND(B342&lt;&gt;"",'Schritt 2a Wärmeverbr. Kat. 1-4'!N347&lt;&gt;""),VLOOKUP('Schritt 4 - Priorisierung'!B342,'Schritt 2a Wärmeverbr. Kat. 1-4'!$C$10:$N$504,12,FALSE),"")</f>
        <v/>
      </c>
      <c r="F342" s="38" t="str">
        <f>IF(AND(B342&lt;&gt;"",'Schritt 2a Wärmeverbr. Kat. 1-4'!O347&lt;&gt;""),VLOOKUP(B342,'Schritt 2a Wärmeverbr. Kat. 1-4'!C347:O841,13,FALSE),"")</f>
        <v/>
      </c>
      <c r="G342" s="134" t="str">
        <f>IF(AND(B342&lt;&gt;"",'Schritt 2a Wärmeverbr. Kat. 1-4'!P347&lt;&gt;""),VLOOKUP(B342,'Schritt 2a Wärmeverbr. Kat. 1-4'!$C$10:$P$504,14,FALSE),"")</f>
        <v/>
      </c>
      <c r="H342" s="39" t="str">
        <f>IF(AND(B342&lt;&gt;"",'Schritt 2a Wärmeverbr. Kat. 1-4'!Q347&lt;&gt;""),VLOOKUP(B342,'Schritt 2a Wärmeverbr. Kat. 1-4'!$C$10:$Q$504,15,FALSE),"")</f>
        <v/>
      </c>
      <c r="I342" s="142" t="str">
        <f>IF(AND(B342&lt;&gt;"",'Schritt 2b Stromverbr. Kat. 1-4'!M347&lt;&gt;""),VLOOKUP(B342,'Schritt 2b Stromverbr. Kat. 1-4'!$B$10:$M$504,12,FALSE),"")</f>
        <v/>
      </c>
      <c r="J342" s="38" t="str">
        <f>IF(AND(B342&lt;&gt;"",'Schritt 2b Stromverbr. Kat. 1-4'!M347&lt;&gt;""),(1/SUM('Schritt 2b Stromverbr. Kat. 1-4'!$M$10:$M$504))*VLOOKUP(B342,'Schritt 2b Stromverbr. Kat. 1-4'!$B$10:$M$504,12,FALSE),"")</f>
        <v/>
      </c>
      <c r="K342" s="133" t="str">
        <f>IFERROR(IF(B342&lt;&gt;"",VLOOKUP(B342,'Schritt 2b Stromverbr. Kat. 1-4'!$B$10:$N$504,13,FALSE),""),"")</f>
        <v/>
      </c>
      <c r="L342" s="39" t="str">
        <f>IFERROR(IF(B342&lt;&gt;"",VLOOKUP(B342,'Schritt 2b Stromverbr. Kat. 1-4'!$B$10:$O$504,14,FALSE),""),"")</f>
        <v/>
      </c>
      <c r="M342" s="147"/>
      <c r="N342" s="61"/>
      <c r="O342" s="64"/>
      <c r="P342" s="113" t="str">
        <f t="shared" si="10"/>
        <v/>
      </c>
      <c r="Q342" s="151" t="str">
        <f t="shared" si="11"/>
        <v/>
      </c>
      <c r="R342" s="133" t="str">
        <f>IF(P342="","",((P342*1000)/IF(AND('Schritt 2a Wärmeverbr. Kat. 1-4'!D347&lt;&gt;"Bad - Freibad &lt; 1000 m2 Beckenfläche",'Schritt 2a Wärmeverbr. Kat. 1-4'!D347&lt;&gt;"Bad - Freibad 1000-2000 m2 Beckenfläche",'Schritt 2a Wärmeverbr. Kat. 1-4'!D347&lt;&gt;"Bad - Freibad &gt;2000 m2 Beckenfläche"),'Schritt 2a Wärmeverbr. Kat. 1-4'!F347,'Schritt 2a Wärmeverbr. Kat. 1-4'!G347)))</f>
        <v/>
      </c>
      <c r="S342" s="140" t="str">
        <f>IFERROR(IF(OR(R342="",'Schritt 2a Wärmeverbr. Kat. 1-4'!D347=""),"",R342/VLOOKUP('Schritt 2a Wärmeverbr. Kat. 1-4'!D347,Gebäudekat.!$C$6:$J$72,7,FALSE)-1),"k.A")</f>
        <v/>
      </c>
      <c r="T342" s="400" t="s">
        <v>138</v>
      </c>
      <c r="U342" t="str">
        <f>IFERROR(VLOOKUP(C342,Gebäudekat.!$C$6:$G$72,5,FALSE),"")</f>
        <v/>
      </c>
    </row>
    <row r="343" spans="1:21" x14ac:dyDescent="0.25">
      <c r="A343" s="23" t="str">
        <f>IF(B343="","",INDEX('Schritt 2a Wärmeverbr. Kat. 1-4'!$A348:$C$504,MATCH(B343,'Schritt 2a Wärmeverbr. Kat. 1-4'!$C348:$C$504,0),1))</f>
        <v/>
      </c>
      <c r="B343" s="40" t="str">
        <f>IF(AND('Schritt 2a Wärmeverbr. Kat. 1-4'!C348&lt;&gt;"",OR('Schritt 2a Wärmeverbr. Kat. 1-4'!R348=1,'Schritt 2a Wärmeverbr. Kat. 1-4'!R348=2,'Schritt 2a Wärmeverbr. Kat. 1-4'!R348&lt;&gt;4)),'Schritt 2a Wärmeverbr. Kat. 1-4'!C348,"")</f>
        <v/>
      </c>
      <c r="C343" s="24" t="str">
        <f>IF(B343="","",VLOOKUP(B343,'Schritt 2a Wärmeverbr. Kat. 1-4'!$C$10:$D$504,2,FALSE))</f>
        <v/>
      </c>
      <c r="D343" s="13" t="str">
        <f>IF(AND(B343&lt;&gt;"",'Schritt 2a Wärmeverbr. Kat. 1-4'!H348&lt;&gt;""),VLOOKUP('Schritt 4 - Priorisierung'!B343,'Schritt 2a Wärmeverbr. Kat. 1-4'!$C$10:$H$504,6,FALSE),"")</f>
        <v/>
      </c>
      <c r="E343" s="114" t="str">
        <f>IF(AND(B343&lt;&gt;"",'Schritt 2a Wärmeverbr. Kat. 1-4'!N348&lt;&gt;""),VLOOKUP('Schritt 4 - Priorisierung'!B343,'Schritt 2a Wärmeverbr. Kat. 1-4'!$C$10:$N$504,12,FALSE),"")</f>
        <v/>
      </c>
      <c r="F343" s="38" t="str">
        <f>IF(AND(B343&lt;&gt;"",'Schritt 2a Wärmeverbr. Kat. 1-4'!O348&lt;&gt;""),VLOOKUP(B343,'Schritt 2a Wärmeverbr. Kat. 1-4'!C348:O842,13,FALSE),"")</f>
        <v/>
      </c>
      <c r="G343" s="134" t="str">
        <f>IF(AND(B343&lt;&gt;"",'Schritt 2a Wärmeverbr. Kat. 1-4'!P348&lt;&gt;""),VLOOKUP(B343,'Schritt 2a Wärmeverbr. Kat. 1-4'!$C$10:$P$504,14,FALSE),"")</f>
        <v/>
      </c>
      <c r="H343" s="39" t="str">
        <f>IF(AND(B343&lt;&gt;"",'Schritt 2a Wärmeverbr. Kat. 1-4'!Q348&lt;&gt;""),VLOOKUP(B343,'Schritt 2a Wärmeverbr. Kat. 1-4'!$C$10:$Q$504,15,FALSE),"")</f>
        <v/>
      </c>
      <c r="I343" s="142" t="str">
        <f>IF(AND(B343&lt;&gt;"",'Schritt 2b Stromverbr. Kat. 1-4'!M348&lt;&gt;""),VLOOKUP(B343,'Schritt 2b Stromverbr. Kat. 1-4'!$B$10:$M$504,12,FALSE),"")</f>
        <v/>
      </c>
      <c r="J343" s="38" t="str">
        <f>IF(AND(B343&lt;&gt;"",'Schritt 2b Stromverbr. Kat. 1-4'!M348&lt;&gt;""),(1/SUM('Schritt 2b Stromverbr. Kat. 1-4'!$M$10:$M$504))*VLOOKUP(B343,'Schritt 2b Stromverbr. Kat. 1-4'!$B$10:$M$504,12,FALSE),"")</f>
        <v/>
      </c>
      <c r="K343" s="133" t="str">
        <f>IFERROR(IF(B343&lt;&gt;"",VLOOKUP(B343,'Schritt 2b Stromverbr. Kat. 1-4'!$B$10:$N$504,13,FALSE),""),"")</f>
        <v/>
      </c>
      <c r="L343" s="39" t="str">
        <f>IFERROR(IF(B343&lt;&gt;"",VLOOKUP(B343,'Schritt 2b Stromverbr. Kat. 1-4'!$B$10:$O$504,14,FALSE),""),"")</f>
        <v/>
      </c>
      <c r="M343" s="147"/>
      <c r="N343" s="61"/>
      <c r="O343" s="64"/>
      <c r="P343" s="113" t="str">
        <f t="shared" si="10"/>
        <v/>
      </c>
      <c r="Q343" s="151" t="str">
        <f t="shared" si="11"/>
        <v/>
      </c>
      <c r="R343" s="133" t="str">
        <f>IF(P343="","",((P343*1000)/IF(AND('Schritt 2a Wärmeverbr. Kat. 1-4'!D348&lt;&gt;"Bad - Freibad &lt; 1000 m2 Beckenfläche",'Schritt 2a Wärmeverbr. Kat. 1-4'!D348&lt;&gt;"Bad - Freibad 1000-2000 m2 Beckenfläche",'Schritt 2a Wärmeverbr. Kat. 1-4'!D348&lt;&gt;"Bad - Freibad &gt;2000 m2 Beckenfläche"),'Schritt 2a Wärmeverbr. Kat. 1-4'!F348,'Schritt 2a Wärmeverbr. Kat. 1-4'!G348)))</f>
        <v/>
      </c>
      <c r="S343" s="140" t="str">
        <f>IFERROR(IF(OR(R343="",'Schritt 2a Wärmeverbr. Kat. 1-4'!D348=""),"",R343/VLOOKUP('Schritt 2a Wärmeverbr. Kat. 1-4'!D348,Gebäudekat.!$C$6:$J$72,7,FALSE)-1),"k.A")</f>
        <v/>
      </c>
      <c r="T343" s="400" t="s">
        <v>138</v>
      </c>
      <c r="U343" t="str">
        <f>IFERROR(VLOOKUP(C343,Gebäudekat.!$C$6:$G$72,5,FALSE),"")</f>
        <v/>
      </c>
    </row>
    <row r="344" spans="1:21" x14ac:dyDescent="0.25">
      <c r="A344" s="23" t="str">
        <f>IF(B344="","",INDEX('Schritt 2a Wärmeverbr. Kat. 1-4'!$A349:$C$504,MATCH(B344,'Schritt 2a Wärmeverbr. Kat. 1-4'!$C349:$C$504,0),1))</f>
        <v/>
      </c>
      <c r="B344" s="40" t="str">
        <f>IF(AND('Schritt 2a Wärmeverbr. Kat. 1-4'!C349&lt;&gt;"",OR('Schritt 2a Wärmeverbr. Kat. 1-4'!R349=1,'Schritt 2a Wärmeverbr. Kat. 1-4'!R349=2,'Schritt 2a Wärmeverbr. Kat. 1-4'!R349&lt;&gt;4)),'Schritt 2a Wärmeverbr. Kat. 1-4'!C349,"")</f>
        <v/>
      </c>
      <c r="C344" s="24" t="str">
        <f>IF(B344="","",VLOOKUP(B344,'Schritt 2a Wärmeverbr. Kat. 1-4'!$C$10:$D$504,2,FALSE))</f>
        <v/>
      </c>
      <c r="D344" s="13" t="str">
        <f>IF(AND(B344&lt;&gt;"",'Schritt 2a Wärmeverbr. Kat. 1-4'!H349&lt;&gt;""),VLOOKUP('Schritt 4 - Priorisierung'!B344,'Schritt 2a Wärmeverbr. Kat. 1-4'!$C$10:$H$504,6,FALSE),"")</f>
        <v/>
      </c>
      <c r="E344" s="114" t="str">
        <f>IF(AND(B344&lt;&gt;"",'Schritt 2a Wärmeverbr. Kat. 1-4'!N349&lt;&gt;""),VLOOKUP('Schritt 4 - Priorisierung'!B344,'Schritt 2a Wärmeverbr. Kat. 1-4'!$C$10:$N$504,12,FALSE),"")</f>
        <v/>
      </c>
      <c r="F344" s="38" t="str">
        <f>IF(AND(B344&lt;&gt;"",'Schritt 2a Wärmeverbr. Kat. 1-4'!O349&lt;&gt;""),VLOOKUP(B344,'Schritt 2a Wärmeverbr. Kat. 1-4'!C349:O843,13,FALSE),"")</f>
        <v/>
      </c>
      <c r="G344" s="134" t="str">
        <f>IF(AND(B344&lt;&gt;"",'Schritt 2a Wärmeverbr. Kat. 1-4'!P349&lt;&gt;""),VLOOKUP(B344,'Schritt 2a Wärmeverbr. Kat. 1-4'!$C$10:$P$504,14,FALSE),"")</f>
        <v/>
      </c>
      <c r="H344" s="39" t="str">
        <f>IF(AND(B344&lt;&gt;"",'Schritt 2a Wärmeverbr. Kat. 1-4'!Q349&lt;&gt;""),VLOOKUP(B344,'Schritt 2a Wärmeverbr. Kat. 1-4'!$C$10:$Q$504,15,FALSE),"")</f>
        <v/>
      </c>
      <c r="I344" s="142" t="str">
        <f>IF(AND(B344&lt;&gt;"",'Schritt 2b Stromverbr. Kat. 1-4'!M349&lt;&gt;""),VLOOKUP(B344,'Schritt 2b Stromverbr. Kat. 1-4'!$B$10:$M$504,12,FALSE),"")</f>
        <v/>
      </c>
      <c r="J344" s="38" t="str">
        <f>IF(AND(B344&lt;&gt;"",'Schritt 2b Stromverbr. Kat. 1-4'!M349&lt;&gt;""),(1/SUM('Schritt 2b Stromverbr. Kat. 1-4'!$M$10:$M$504))*VLOOKUP(B344,'Schritt 2b Stromverbr. Kat. 1-4'!$B$10:$M$504,12,FALSE),"")</f>
        <v/>
      </c>
      <c r="K344" s="133" t="str">
        <f>IFERROR(IF(B344&lt;&gt;"",VLOOKUP(B344,'Schritt 2b Stromverbr. Kat. 1-4'!$B$10:$N$504,13,FALSE),""),"")</f>
        <v/>
      </c>
      <c r="L344" s="39" t="str">
        <f>IFERROR(IF(B344&lt;&gt;"",VLOOKUP(B344,'Schritt 2b Stromverbr. Kat. 1-4'!$B$10:$O$504,14,FALSE),""),"")</f>
        <v/>
      </c>
      <c r="M344" s="147"/>
      <c r="N344" s="61"/>
      <c r="O344" s="64"/>
      <c r="P344" s="113" t="str">
        <f t="shared" si="10"/>
        <v/>
      </c>
      <c r="Q344" s="151" t="str">
        <f t="shared" si="11"/>
        <v/>
      </c>
      <c r="R344" s="133" t="str">
        <f>IF(P344="","",((P344*1000)/IF(AND('Schritt 2a Wärmeverbr. Kat. 1-4'!D349&lt;&gt;"Bad - Freibad &lt; 1000 m2 Beckenfläche",'Schritt 2a Wärmeverbr. Kat. 1-4'!D349&lt;&gt;"Bad - Freibad 1000-2000 m2 Beckenfläche",'Schritt 2a Wärmeverbr. Kat. 1-4'!D349&lt;&gt;"Bad - Freibad &gt;2000 m2 Beckenfläche"),'Schritt 2a Wärmeverbr. Kat. 1-4'!F349,'Schritt 2a Wärmeverbr. Kat. 1-4'!G349)))</f>
        <v/>
      </c>
      <c r="S344" s="140" t="str">
        <f>IFERROR(IF(OR(R344="",'Schritt 2a Wärmeverbr. Kat. 1-4'!D349=""),"",R344/VLOOKUP('Schritt 2a Wärmeverbr. Kat. 1-4'!D349,Gebäudekat.!$C$6:$J$72,7,FALSE)-1),"k.A")</f>
        <v/>
      </c>
      <c r="T344" s="400" t="s">
        <v>138</v>
      </c>
      <c r="U344" t="str">
        <f>IFERROR(VLOOKUP(C344,Gebäudekat.!$C$6:$G$72,5,FALSE),"")</f>
        <v/>
      </c>
    </row>
    <row r="345" spans="1:21" x14ac:dyDescent="0.25">
      <c r="A345" s="23" t="str">
        <f>IF(B345="","",INDEX('Schritt 2a Wärmeverbr. Kat. 1-4'!$A350:$C$504,MATCH(B345,'Schritt 2a Wärmeverbr. Kat. 1-4'!$C350:$C$504,0),1))</f>
        <v/>
      </c>
      <c r="B345" s="40" t="str">
        <f>IF(AND('Schritt 2a Wärmeverbr. Kat. 1-4'!C350&lt;&gt;"",OR('Schritt 2a Wärmeverbr. Kat. 1-4'!R350=1,'Schritt 2a Wärmeverbr. Kat. 1-4'!R350=2,'Schritt 2a Wärmeverbr. Kat. 1-4'!R350&lt;&gt;4)),'Schritt 2a Wärmeverbr. Kat. 1-4'!C350,"")</f>
        <v/>
      </c>
      <c r="C345" s="24" t="str">
        <f>IF(B345="","",VLOOKUP(B345,'Schritt 2a Wärmeverbr. Kat. 1-4'!$C$10:$D$504,2,FALSE))</f>
        <v/>
      </c>
      <c r="D345" s="13" t="str">
        <f>IF(AND(B345&lt;&gt;"",'Schritt 2a Wärmeverbr. Kat. 1-4'!H350&lt;&gt;""),VLOOKUP('Schritt 4 - Priorisierung'!B345,'Schritt 2a Wärmeverbr. Kat. 1-4'!$C$10:$H$504,6,FALSE),"")</f>
        <v/>
      </c>
      <c r="E345" s="114" t="str">
        <f>IF(AND(B345&lt;&gt;"",'Schritt 2a Wärmeverbr. Kat. 1-4'!N350&lt;&gt;""),VLOOKUP('Schritt 4 - Priorisierung'!B345,'Schritt 2a Wärmeverbr. Kat. 1-4'!$C$10:$N$504,12,FALSE),"")</f>
        <v/>
      </c>
      <c r="F345" s="38" t="str">
        <f>IF(AND(B345&lt;&gt;"",'Schritt 2a Wärmeverbr. Kat. 1-4'!O350&lt;&gt;""),VLOOKUP(B345,'Schritt 2a Wärmeverbr. Kat. 1-4'!C350:O844,13,FALSE),"")</f>
        <v/>
      </c>
      <c r="G345" s="134" t="str">
        <f>IF(AND(B345&lt;&gt;"",'Schritt 2a Wärmeverbr. Kat. 1-4'!P350&lt;&gt;""),VLOOKUP(B345,'Schritt 2a Wärmeverbr. Kat. 1-4'!$C$10:$P$504,14,FALSE),"")</f>
        <v/>
      </c>
      <c r="H345" s="39" t="str">
        <f>IF(AND(B345&lt;&gt;"",'Schritt 2a Wärmeverbr. Kat. 1-4'!Q350&lt;&gt;""),VLOOKUP(B345,'Schritt 2a Wärmeverbr. Kat. 1-4'!$C$10:$Q$504,15,FALSE),"")</f>
        <v/>
      </c>
      <c r="I345" s="142" t="str">
        <f>IF(AND(B345&lt;&gt;"",'Schritt 2b Stromverbr. Kat. 1-4'!M350&lt;&gt;""),VLOOKUP(B345,'Schritt 2b Stromverbr. Kat. 1-4'!$B$10:$M$504,12,FALSE),"")</f>
        <v/>
      </c>
      <c r="J345" s="38" t="str">
        <f>IF(AND(B345&lt;&gt;"",'Schritt 2b Stromverbr. Kat. 1-4'!M350&lt;&gt;""),(1/SUM('Schritt 2b Stromverbr. Kat. 1-4'!$M$10:$M$504))*VLOOKUP(B345,'Schritt 2b Stromverbr. Kat. 1-4'!$B$10:$M$504,12,FALSE),"")</f>
        <v/>
      </c>
      <c r="K345" s="133" t="str">
        <f>IFERROR(IF(B345&lt;&gt;"",VLOOKUP(B345,'Schritt 2b Stromverbr. Kat. 1-4'!$B$10:$N$504,13,FALSE),""),"")</f>
        <v/>
      </c>
      <c r="L345" s="39" t="str">
        <f>IFERROR(IF(B345&lt;&gt;"",VLOOKUP(B345,'Schritt 2b Stromverbr. Kat. 1-4'!$B$10:$O$504,14,FALSE),""),"")</f>
        <v/>
      </c>
      <c r="M345" s="147"/>
      <c r="N345" s="61"/>
      <c r="O345" s="64"/>
      <c r="P345" s="113" t="str">
        <f t="shared" si="10"/>
        <v/>
      </c>
      <c r="Q345" s="151" t="str">
        <f t="shared" si="11"/>
        <v/>
      </c>
      <c r="R345" s="133" t="str">
        <f>IF(P345="","",((P345*1000)/IF(AND('Schritt 2a Wärmeverbr. Kat. 1-4'!D350&lt;&gt;"Bad - Freibad &lt; 1000 m2 Beckenfläche",'Schritt 2a Wärmeverbr. Kat. 1-4'!D350&lt;&gt;"Bad - Freibad 1000-2000 m2 Beckenfläche",'Schritt 2a Wärmeverbr. Kat. 1-4'!D350&lt;&gt;"Bad - Freibad &gt;2000 m2 Beckenfläche"),'Schritt 2a Wärmeverbr. Kat. 1-4'!F350,'Schritt 2a Wärmeverbr. Kat. 1-4'!G350)))</f>
        <v/>
      </c>
      <c r="S345" s="140" t="str">
        <f>IFERROR(IF(OR(R345="",'Schritt 2a Wärmeverbr. Kat. 1-4'!D350=""),"",R345/VLOOKUP('Schritt 2a Wärmeverbr. Kat. 1-4'!D350,Gebäudekat.!$C$6:$J$72,7,FALSE)-1),"k.A")</f>
        <v/>
      </c>
      <c r="T345" s="400" t="s">
        <v>138</v>
      </c>
      <c r="U345" t="str">
        <f>IFERROR(VLOOKUP(C345,Gebäudekat.!$C$6:$G$72,5,FALSE),"")</f>
        <v/>
      </c>
    </row>
    <row r="346" spans="1:21" x14ac:dyDescent="0.25">
      <c r="A346" s="23" t="str">
        <f>IF(B346="","",INDEX('Schritt 2a Wärmeverbr. Kat. 1-4'!$A351:$C$504,MATCH(B346,'Schritt 2a Wärmeverbr. Kat. 1-4'!$C351:$C$504,0),1))</f>
        <v/>
      </c>
      <c r="B346" s="40" t="str">
        <f>IF(AND('Schritt 2a Wärmeverbr. Kat. 1-4'!C351&lt;&gt;"",OR('Schritt 2a Wärmeverbr. Kat. 1-4'!R351=1,'Schritt 2a Wärmeverbr. Kat. 1-4'!R351=2,'Schritt 2a Wärmeverbr. Kat. 1-4'!R351&lt;&gt;4)),'Schritt 2a Wärmeverbr. Kat. 1-4'!C351,"")</f>
        <v/>
      </c>
      <c r="C346" s="24" t="str">
        <f>IF(B346="","",VLOOKUP(B346,'Schritt 2a Wärmeverbr. Kat. 1-4'!$C$10:$D$504,2,FALSE))</f>
        <v/>
      </c>
      <c r="D346" s="13" t="str">
        <f>IF(AND(B346&lt;&gt;"",'Schritt 2a Wärmeverbr. Kat. 1-4'!H351&lt;&gt;""),VLOOKUP('Schritt 4 - Priorisierung'!B346,'Schritt 2a Wärmeverbr. Kat. 1-4'!$C$10:$H$504,6,FALSE),"")</f>
        <v/>
      </c>
      <c r="E346" s="114" t="str">
        <f>IF(AND(B346&lt;&gt;"",'Schritt 2a Wärmeverbr. Kat. 1-4'!N351&lt;&gt;""),VLOOKUP('Schritt 4 - Priorisierung'!B346,'Schritt 2a Wärmeverbr. Kat. 1-4'!$C$10:$N$504,12,FALSE),"")</f>
        <v/>
      </c>
      <c r="F346" s="38" t="str">
        <f>IF(AND(B346&lt;&gt;"",'Schritt 2a Wärmeverbr. Kat. 1-4'!O351&lt;&gt;""),VLOOKUP(B346,'Schritt 2a Wärmeverbr. Kat. 1-4'!C351:O845,13,FALSE),"")</f>
        <v/>
      </c>
      <c r="G346" s="134" t="str">
        <f>IF(AND(B346&lt;&gt;"",'Schritt 2a Wärmeverbr. Kat. 1-4'!P351&lt;&gt;""),VLOOKUP(B346,'Schritt 2a Wärmeverbr. Kat. 1-4'!$C$10:$P$504,14,FALSE),"")</f>
        <v/>
      </c>
      <c r="H346" s="39" t="str">
        <f>IF(AND(B346&lt;&gt;"",'Schritt 2a Wärmeverbr. Kat. 1-4'!Q351&lt;&gt;""),VLOOKUP(B346,'Schritt 2a Wärmeverbr. Kat. 1-4'!$C$10:$Q$504,15,FALSE),"")</f>
        <v/>
      </c>
      <c r="I346" s="142" t="str">
        <f>IF(AND(B346&lt;&gt;"",'Schritt 2b Stromverbr. Kat. 1-4'!M351&lt;&gt;""),VLOOKUP(B346,'Schritt 2b Stromverbr. Kat. 1-4'!$B$10:$M$504,12,FALSE),"")</f>
        <v/>
      </c>
      <c r="J346" s="38" t="str">
        <f>IF(AND(B346&lt;&gt;"",'Schritt 2b Stromverbr. Kat. 1-4'!M351&lt;&gt;""),(1/SUM('Schritt 2b Stromverbr. Kat. 1-4'!$M$10:$M$504))*VLOOKUP(B346,'Schritt 2b Stromverbr. Kat. 1-4'!$B$10:$M$504,12,FALSE),"")</f>
        <v/>
      </c>
      <c r="K346" s="133" t="str">
        <f>IFERROR(IF(B346&lt;&gt;"",VLOOKUP(B346,'Schritt 2b Stromverbr. Kat. 1-4'!$B$10:$N$504,13,FALSE),""),"")</f>
        <v/>
      </c>
      <c r="L346" s="39" t="str">
        <f>IFERROR(IF(B346&lt;&gt;"",VLOOKUP(B346,'Schritt 2b Stromverbr. Kat. 1-4'!$B$10:$O$504,14,FALSE),""),"")</f>
        <v/>
      </c>
      <c r="M346" s="147"/>
      <c r="N346" s="61"/>
      <c r="O346" s="64"/>
      <c r="P346" s="113" t="str">
        <f t="shared" si="10"/>
        <v/>
      </c>
      <c r="Q346" s="151" t="str">
        <f t="shared" si="11"/>
        <v/>
      </c>
      <c r="R346" s="133" t="str">
        <f>IF(P346="","",((P346*1000)/IF(AND('Schritt 2a Wärmeverbr. Kat. 1-4'!D351&lt;&gt;"Bad - Freibad &lt; 1000 m2 Beckenfläche",'Schritt 2a Wärmeverbr. Kat. 1-4'!D351&lt;&gt;"Bad - Freibad 1000-2000 m2 Beckenfläche",'Schritt 2a Wärmeverbr. Kat. 1-4'!D351&lt;&gt;"Bad - Freibad &gt;2000 m2 Beckenfläche"),'Schritt 2a Wärmeverbr. Kat. 1-4'!F351,'Schritt 2a Wärmeverbr. Kat. 1-4'!G351)))</f>
        <v/>
      </c>
      <c r="S346" s="140" t="str">
        <f>IFERROR(IF(OR(R346="",'Schritt 2a Wärmeverbr. Kat. 1-4'!D351=""),"",R346/VLOOKUP('Schritt 2a Wärmeverbr. Kat. 1-4'!D351,Gebäudekat.!$C$6:$J$72,7,FALSE)-1),"k.A")</f>
        <v/>
      </c>
      <c r="T346" s="400" t="s">
        <v>138</v>
      </c>
      <c r="U346" t="str">
        <f>IFERROR(VLOOKUP(C346,Gebäudekat.!$C$6:$G$72,5,FALSE),"")</f>
        <v/>
      </c>
    </row>
    <row r="347" spans="1:21" x14ac:dyDescent="0.25">
      <c r="A347" s="23" t="str">
        <f>IF(B347="","",INDEX('Schritt 2a Wärmeverbr. Kat. 1-4'!$A352:$C$504,MATCH(B347,'Schritt 2a Wärmeverbr. Kat. 1-4'!$C352:$C$504,0),1))</f>
        <v/>
      </c>
      <c r="B347" s="40" t="str">
        <f>IF(AND('Schritt 2a Wärmeverbr. Kat. 1-4'!C352&lt;&gt;"",OR('Schritt 2a Wärmeverbr. Kat. 1-4'!R352=1,'Schritt 2a Wärmeverbr. Kat. 1-4'!R352=2,'Schritt 2a Wärmeverbr. Kat. 1-4'!R352&lt;&gt;4)),'Schritt 2a Wärmeverbr. Kat. 1-4'!C352,"")</f>
        <v/>
      </c>
      <c r="C347" s="24" t="str">
        <f>IF(B347="","",VLOOKUP(B347,'Schritt 2a Wärmeverbr. Kat. 1-4'!$C$10:$D$504,2,FALSE))</f>
        <v/>
      </c>
      <c r="D347" s="13" t="str">
        <f>IF(AND(B347&lt;&gt;"",'Schritt 2a Wärmeverbr. Kat. 1-4'!H352&lt;&gt;""),VLOOKUP('Schritt 4 - Priorisierung'!B347,'Schritt 2a Wärmeverbr. Kat. 1-4'!$C$10:$H$504,6,FALSE),"")</f>
        <v/>
      </c>
      <c r="E347" s="114" t="str">
        <f>IF(AND(B347&lt;&gt;"",'Schritt 2a Wärmeverbr. Kat. 1-4'!N352&lt;&gt;""),VLOOKUP('Schritt 4 - Priorisierung'!B347,'Schritt 2a Wärmeverbr. Kat. 1-4'!$C$10:$N$504,12,FALSE),"")</f>
        <v/>
      </c>
      <c r="F347" s="38" t="str">
        <f>IF(AND(B347&lt;&gt;"",'Schritt 2a Wärmeverbr. Kat. 1-4'!O352&lt;&gt;""),VLOOKUP(B347,'Schritt 2a Wärmeverbr. Kat. 1-4'!C352:O846,13,FALSE),"")</f>
        <v/>
      </c>
      <c r="G347" s="134" t="str">
        <f>IF(AND(B347&lt;&gt;"",'Schritt 2a Wärmeverbr. Kat. 1-4'!P352&lt;&gt;""),VLOOKUP(B347,'Schritt 2a Wärmeverbr. Kat. 1-4'!$C$10:$P$504,14,FALSE),"")</f>
        <v/>
      </c>
      <c r="H347" s="39" t="str">
        <f>IF(AND(B347&lt;&gt;"",'Schritt 2a Wärmeverbr. Kat. 1-4'!Q352&lt;&gt;""),VLOOKUP(B347,'Schritt 2a Wärmeverbr. Kat. 1-4'!$C$10:$Q$504,15,FALSE),"")</f>
        <v/>
      </c>
      <c r="I347" s="142" t="str">
        <f>IF(AND(B347&lt;&gt;"",'Schritt 2b Stromverbr. Kat. 1-4'!M352&lt;&gt;""),VLOOKUP(B347,'Schritt 2b Stromverbr. Kat. 1-4'!$B$10:$M$504,12,FALSE),"")</f>
        <v/>
      </c>
      <c r="J347" s="38" t="str">
        <f>IF(AND(B347&lt;&gt;"",'Schritt 2b Stromverbr. Kat. 1-4'!M352&lt;&gt;""),(1/SUM('Schritt 2b Stromverbr. Kat. 1-4'!$M$10:$M$504))*VLOOKUP(B347,'Schritt 2b Stromverbr. Kat. 1-4'!$B$10:$M$504,12,FALSE),"")</f>
        <v/>
      </c>
      <c r="K347" s="133" t="str">
        <f>IFERROR(IF(B347&lt;&gt;"",VLOOKUP(B347,'Schritt 2b Stromverbr. Kat. 1-4'!$B$10:$N$504,13,FALSE),""),"")</f>
        <v/>
      </c>
      <c r="L347" s="39" t="str">
        <f>IFERROR(IF(B347&lt;&gt;"",VLOOKUP(B347,'Schritt 2b Stromverbr. Kat. 1-4'!$B$10:$O$504,14,FALSE),""),"")</f>
        <v/>
      </c>
      <c r="M347" s="147"/>
      <c r="N347" s="61"/>
      <c r="O347" s="64"/>
      <c r="P347" s="113" t="str">
        <f t="shared" si="10"/>
        <v/>
      </c>
      <c r="Q347" s="151" t="str">
        <f t="shared" si="11"/>
        <v/>
      </c>
      <c r="R347" s="133" t="str">
        <f>IF(P347="","",((P347*1000)/IF(AND('Schritt 2a Wärmeverbr. Kat. 1-4'!D352&lt;&gt;"Bad - Freibad &lt; 1000 m2 Beckenfläche",'Schritt 2a Wärmeverbr. Kat. 1-4'!D352&lt;&gt;"Bad - Freibad 1000-2000 m2 Beckenfläche",'Schritt 2a Wärmeverbr. Kat. 1-4'!D352&lt;&gt;"Bad - Freibad &gt;2000 m2 Beckenfläche"),'Schritt 2a Wärmeverbr. Kat. 1-4'!F352,'Schritt 2a Wärmeverbr. Kat. 1-4'!G352)))</f>
        <v/>
      </c>
      <c r="S347" s="140" t="str">
        <f>IFERROR(IF(OR(R347="",'Schritt 2a Wärmeverbr. Kat. 1-4'!D352=""),"",R347/VLOOKUP('Schritt 2a Wärmeverbr. Kat. 1-4'!D352,Gebäudekat.!$C$6:$J$72,7,FALSE)-1),"k.A")</f>
        <v/>
      </c>
      <c r="T347" s="400" t="s">
        <v>138</v>
      </c>
      <c r="U347" t="str">
        <f>IFERROR(VLOOKUP(C347,Gebäudekat.!$C$6:$G$72,5,FALSE),"")</f>
        <v/>
      </c>
    </row>
    <row r="348" spans="1:21" x14ac:dyDescent="0.25">
      <c r="A348" s="23" t="str">
        <f>IF(B348="","",INDEX('Schritt 2a Wärmeverbr. Kat. 1-4'!$A353:$C$504,MATCH(B348,'Schritt 2a Wärmeverbr. Kat. 1-4'!$C353:$C$504,0),1))</f>
        <v/>
      </c>
      <c r="B348" s="40" t="str">
        <f>IF(AND('Schritt 2a Wärmeverbr. Kat. 1-4'!C353&lt;&gt;"",OR('Schritt 2a Wärmeverbr. Kat. 1-4'!R353=1,'Schritt 2a Wärmeverbr. Kat. 1-4'!R353=2,'Schritt 2a Wärmeverbr. Kat. 1-4'!R353&lt;&gt;4)),'Schritt 2a Wärmeverbr. Kat. 1-4'!C353,"")</f>
        <v/>
      </c>
      <c r="C348" s="24" t="str">
        <f>IF(B348="","",VLOOKUP(B348,'Schritt 2a Wärmeverbr. Kat. 1-4'!$C$10:$D$504,2,FALSE))</f>
        <v/>
      </c>
      <c r="D348" s="13" t="str">
        <f>IF(AND(B348&lt;&gt;"",'Schritt 2a Wärmeverbr. Kat. 1-4'!H353&lt;&gt;""),VLOOKUP('Schritt 4 - Priorisierung'!B348,'Schritt 2a Wärmeverbr. Kat. 1-4'!$C$10:$H$504,6,FALSE),"")</f>
        <v/>
      </c>
      <c r="E348" s="114" t="str">
        <f>IF(AND(B348&lt;&gt;"",'Schritt 2a Wärmeverbr. Kat. 1-4'!N353&lt;&gt;""),VLOOKUP('Schritt 4 - Priorisierung'!B348,'Schritt 2a Wärmeverbr. Kat. 1-4'!$C$10:$N$504,12,FALSE),"")</f>
        <v/>
      </c>
      <c r="F348" s="38" t="str">
        <f>IF(AND(B348&lt;&gt;"",'Schritt 2a Wärmeverbr. Kat. 1-4'!O353&lt;&gt;""),VLOOKUP(B348,'Schritt 2a Wärmeverbr. Kat. 1-4'!C353:O847,13,FALSE),"")</f>
        <v/>
      </c>
      <c r="G348" s="134" t="str">
        <f>IF(AND(B348&lt;&gt;"",'Schritt 2a Wärmeverbr. Kat. 1-4'!P353&lt;&gt;""),VLOOKUP(B348,'Schritt 2a Wärmeverbr. Kat. 1-4'!$C$10:$P$504,14,FALSE),"")</f>
        <v/>
      </c>
      <c r="H348" s="39" t="str">
        <f>IF(AND(B348&lt;&gt;"",'Schritt 2a Wärmeverbr. Kat. 1-4'!Q353&lt;&gt;""),VLOOKUP(B348,'Schritt 2a Wärmeverbr. Kat. 1-4'!$C$10:$Q$504,15,FALSE),"")</f>
        <v/>
      </c>
      <c r="I348" s="142" t="str">
        <f>IF(AND(B348&lt;&gt;"",'Schritt 2b Stromverbr. Kat. 1-4'!M353&lt;&gt;""),VLOOKUP(B348,'Schritt 2b Stromverbr. Kat. 1-4'!$B$10:$M$504,12,FALSE),"")</f>
        <v/>
      </c>
      <c r="J348" s="38" t="str">
        <f>IF(AND(B348&lt;&gt;"",'Schritt 2b Stromverbr. Kat. 1-4'!M353&lt;&gt;""),(1/SUM('Schritt 2b Stromverbr. Kat. 1-4'!$M$10:$M$504))*VLOOKUP(B348,'Schritt 2b Stromverbr. Kat. 1-4'!$B$10:$M$504,12,FALSE),"")</f>
        <v/>
      </c>
      <c r="K348" s="133" t="str">
        <f>IFERROR(IF(B348&lt;&gt;"",VLOOKUP(B348,'Schritt 2b Stromverbr. Kat. 1-4'!$B$10:$N$504,13,FALSE),""),"")</f>
        <v/>
      </c>
      <c r="L348" s="39" t="str">
        <f>IFERROR(IF(B348&lt;&gt;"",VLOOKUP(B348,'Schritt 2b Stromverbr. Kat. 1-4'!$B$10:$O$504,14,FALSE),""),"")</f>
        <v/>
      </c>
      <c r="M348" s="147"/>
      <c r="N348" s="61"/>
      <c r="O348" s="64"/>
      <c r="P348" s="113" t="str">
        <f t="shared" si="10"/>
        <v/>
      </c>
      <c r="Q348" s="151" t="str">
        <f t="shared" si="11"/>
        <v/>
      </c>
      <c r="R348" s="133" t="str">
        <f>IF(P348="","",((P348*1000)/IF(AND('Schritt 2a Wärmeverbr. Kat. 1-4'!D353&lt;&gt;"Bad - Freibad &lt; 1000 m2 Beckenfläche",'Schritt 2a Wärmeverbr. Kat. 1-4'!D353&lt;&gt;"Bad - Freibad 1000-2000 m2 Beckenfläche",'Schritt 2a Wärmeverbr. Kat. 1-4'!D353&lt;&gt;"Bad - Freibad &gt;2000 m2 Beckenfläche"),'Schritt 2a Wärmeverbr. Kat. 1-4'!F353,'Schritt 2a Wärmeverbr. Kat. 1-4'!G353)))</f>
        <v/>
      </c>
      <c r="S348" s="140" t="str">
        <f>IFERROR(IF(OR(R348="",'Schritt 2a Wärmeverbr. Kat. 1-4'!D353=""),"",R348/VLOOKUP('Schritt 2a Wärmeverbr. Kat. 1-4'!D353,Gebäudekat.!$C$6:$J$72,7,FALSE)-1),"k.A")</f>
        <v/>
      </c>
      <c r="T348" s="400" t="s">
        <v>138</v>
      </c>
      <c r="U348" t="str">
        <f>IFERROR(VLOOKUP(C348,Gebäudekat.!$C$6:$G$72,5,FALSE),"")</f>
        <v/>
      </c>
    </row>
    <row r="349" spans="1:21" x14ac:dyDescent="0.25">
      <c r="A349" s="23" t="str">
        <f>IF(B349="","",INDEX('Schritt 2a Wärmeverbr. Kat. 1-4'!$A354:$C$504,MATCH(B349,'Schritt 2a Wärmeverbr. Kat. 1-4'!$C354:$C$504,0),1))</f>
        <v/>
      </c>
      <c r="B349" s="40" t="str">
        <f>IF(AND('Schritt 2a Wärmeverbr. Kat. 1-4'!C354&lt;&gt;"",OR('Schritt 2a Wärmeverbr. Kat. 1-4'!R354=1,'Schritt 2a Wärmeverbr. Kat. 1-4'!R354=2,'Schritt 2a Wärmeverbr. Kat. 1-4'!R354&lt;&gt;4)),'Schritt 2a Wärmeverbr. Kat. 1-4'!C354,"")</f>
        <v/>
      </c>
      <c r="C349" s="24" t="str">
        <f>IF(B349="","",VLOOKUP(B349,'Schritt 2a Wärmeverbr. Kat. 1-4'!$C$10:$D$504,2,FALSE))</f>
        <v/>
      </c>
      <c r="D349" s="13" t="str">
        <f>IF(AND(B349&lt;&gt;"",'Schritt 2a Wärmeverbr. Kat. 1-4'!H354&lt;&gt;""),VLOOKUP('Schritt 4 - Priorisierung'!B349,'Schritt 2a Wärmeverbr. Kat. 1-4'!$C$10:$H$504,6,FALSE),"")</f>
        <v/>
      </c>
      <c r="E349" s="114" t="str">
        <f>IF(AND(B349&lt;&gt;"",'Schritt 2a Wärmeverbr. Kat. 1-4'!N354&lt;&gt;""),VLOOKUP('Schritt 4 - Priorisierung'!B349,'Schritt 2a Wärmeverbr. Kat. 1-4'!$C$10:$N$504,12,FALSE),"")</f>
        <v/>
      </c>
      <c r="F349" s="38" t="str">
        <f>IF(AND(B349&lt;&gt;"",'Schritt 2a Wärmeverbr. Kat. 1-4'!O354&lt;&gt;""),VLOOKUP(B349,'Schritt 2a Wärmeverbr. Kat. 1-4'!C354:O848,13,FALSE),"")</f>
        <v/>
      </c>
      <c r="G349" s="134" t="str">
        <f>IF(AND(B349&lt;&gt;"",'Schritt 2a Wärmeverbr. Kat. 1-4'!P354&lt;&gt;""),VLOOKUP(B349,'Schritt 2a Wärmeverbr. Kat. 1-4'!$C$10:$P$504,14,FALSE),"")</f>
        <v/>
      </c>
      <c r="H349" s="39" t="str">
        <f>IF(AND(B349&lt;&gt;"",'Schritt 2a Wärmeverbr. Kat. 1-4'!Q354&lt;&gt;""),VLOOKUP(B349,'Schritt 2a Wärmeverbr. Kat. 1-4'!$C$10:$Q$504,15,FALSE),"")</f>
        <v/>
      </c>
      <c r="I349" s="142" t="str">
        <f>IF(AND(B349&lt;&gt;"",'Schritt 2b Stromverbr. Kat. 1-4'!M354&lt;&gt;""),VLOOKUP(B349,'Schritt 2b Stromverbr. Kat. 1-4'!$B$10:$M$504,12,FALSE),"")</f>
        <v/>
      </c>
      <c r="J349" s="38" t="str">
        <f>IF(AND(B349&lt;&gt;"",'Schritt 2b Stromverbr. Kat. 1-4'!M354&lt;&gt;""),(1/SUM('Schritt 2b Stromverbr. Kat. 1-4'!$M$10:$M$504))*VLOOKUP(B349,'Schritt 2b Stromverbr. Kat. 1-4'!$B$10:$M$504,12,FALSE),"")</f>
        <v/>
      </c>
      <c r="K349" s="133" t="str">
        <f>IFERROR(IF(B349&lt;&gt;"",VLOOKUP(B349,'Schritt 2b Stromverbr. Kat. 1-4'!$B$10:$N$504,13,FALSE),""),"")</f>
        <v/>
      </c>
      <c r="L349" s="39" t="str">
        <f>IFERROR(IF(B349&lt;&gt;"",VLOOKUP(B349,'Schritt 2b Stromverbr. Kat. 1-4'!$B$10:$O$504,14,FALSE),""),"")</f>
        <v/>
      </c>
      <c r="M349" s="147"/>
      <c r="N349" s="61"/>
      <c r="O349" s="64"/>
      <c r="P349" s="113" t="str">
        <f t="shared" si="10"/>
        <v/>
      </c>
      <c r="Q349" s="151" t="str">
        <f t="shared" si="11"/>
        <v/>
      </c>
      <c r="R349" s="133" t="str">
        <f>IF(P349="","",((P349*1000)/IF(AND('Schritt 2a Wärmeverbr. Kat. 1-4'!D354&lt;&gt;"Bad - Freibad &lt; 1000 m2 Beckenfläche",'Schritt 2a Wärmeverbr. Kat. 1-4'!D354&lt;&gt;"Bad - Freibad 1000-2000 m2 Beckenfläche",'Schritt 2a Wärmeverbr. Kat. 1-4'!D354&lt;&gt;"Bad - Freibad &gt;2000 m2 Beckenfläche"),'Schritt 2a Wärmeverbr. Kat. 1-4'!F354,'Schritt 2a Wärmeverbr. Kat. 1-4'!G354)))</f>
        <v/>
      </c>
      <c r="S349" s="140" t="str">
        <f>IFERROR(IF(OR(R349="",'Schritt 2a Wärmeverbr. Kat. 1-4'!D354=""),"",R349/VLOOKUP('Schritt 2a Wärmeverbr. Kat. 1-4'!D354,Gebäudekat.!$C$6:$J$72,7,FALSE)-1),"k.A")</f>
        <v/>
      </c>
      <c r="T349" s="400" t="s">
        <v>138</v>
      </c>
      <c r="U349" t="str">
        <f>IFERROR(VLOOKUP(C349,Gebäudekat.!$C$6:$G$72,5,FALSE),"")</f>
        <v/>
      </c>
    </row>
    <row r="350" spans="1:21" x14ac:dyDescent="0.25">
      <c r="A350" s="23" t="str">
        <f>IF(B350="","",INDEX('Schritt 2a Wärmeverbr. Kat. 1-4'!$A355:$C$504,MATCH(B350,'Schritt 2a Wärmeverbr. Kat. 1-4'!$C355:$C$504,0),1))</f>
        <v/>
      </c>
      <c r="B350" s="40" t="str">
        <f>IF(AND('Schritt 2a Wärmeverbr. Kat. 1-4'!C355&lt;&gt;"",OR('Schritt 2a Wärmeverbr. Kat. 1-4'!R355=1,'Schritt 2a Wärmeverbr. Kat. 1-4'!R355=2,'Schritt 2a Wärmeverbr. Kat. 1-4'!R355&lt;&gt;4)),'Schritt 2a Wärmeverbr. Kat. 1-4'!C355,"")</f>
        <v/>
      </c>
      <c r="C350" s="24" t="str">
        <f>IF(B350="","",VLOOKUP(B350,'Schritt 2a Wärmeverbr. Kat. 1-4'!$C$10:$D$504,2,FALSE))</f>
        <v/>
      </c>
      <c r="D350" s="13" t="str">
        <f>IF(AND(B350&lt;&gt;"",'Schritt 2a Wärmeverbr. Kat. 1-4'!H355&lt;&gt;""),VLOOKUP('Schritt 4 - Priorisierung'!B350,'Schritt 2a Wärmeverbr. Kat. 1-4'!$C$10:$H$504,6,FALSE),"")</f>
        <v/>
      </c>
      <c r="E350" s="114" t="str">
        <f>IF(AND(B350&lt;&gt;"",'Schritt 2a Wärmeverbr. Kat. 1-4'!N355&lt;&gt;""),VLOOKUP('Schritt 4 - Priorisierung'!B350,'Schritt 2a Wärmeverbr. Kat. 1-4'!$C$10:$N$504,12,FALSE),"")</f>
        <v/>
      </c>
      <c r="F350" s="38" t="str">
        <f>IF(AND(B350&lt;&gt;"",'Schritt 2a Wärmeverbr. Kat. 1-4'!O355&lt;&gt;""),VLOOKUP(B350,'Schritt 2a Wärmeverbr. Kat. 1-4'!C355:O849,13,FALSE),"")</f>
        <v/>
      </c>
      <c r="G350" s="134" t="str">
        <f>IF(AND(B350&lt;&gt;"",'Schritt 2a Wärmeverbr. Kat. 1-4'!P355&lt;&gt;""),VLOOKUP(B350,'Schritt 2a Wärmeverbr. Kat. 1-4'!$C$10:$P$504,14,FALSE),"")</f>
        <v/>
      </c>
      <c r="H350" s="39" t="str">
        <f>IF(AND(B350&lt;&gt;"",'Schritt 2a Wärmeverbr. Kat. 1-4'!Q355&lt;&gt;""),VLOOKUP(B350,'Schritt 2a Wärmeverbr. Kat. 1-4'!$C$10:$Q$504,15,FALSE),"")</f>
        <v/>
      </c>
      <c r="I350" s="142" t="str">
        <f>IF(AND(B350&lt;&gt;"",'Schritt 2b Stromverbr. Kat. 1-4'!M355&lt;&gt;""),VLOOKUP(B350,'Schritt 2b Stromverbr. Kat. 1-4'!$B$10:$M$504,12,FALSE),"")</f>
        <v/>
      </c>
      <c r="J350" s="38" t="str">
        <f>IF(AND(B350&lt;&gt;"",'Schritt 2b Stromverbr. Kat. 1-4'!M355&lt;&gt;""),(1/SUM('Schritt 2b Stromverbr. Kat. 1-4'!$M$10:$M$504))*VLOOKUP(B350,'Schritt 2b Stromverbr. Kat. 1-4'!$B$10:$M$504,12,FALSE),"")</f>
        <v/>
      </c>
      <c r="K350" s="133" t="str">
        <f>IFERROR(IF(B350&lt;&gt;"",VLOOKUP(B350,'Schritt 2b Stromverbr. Kat. 1-4'!$B$10:$N$504,13,FALSE),""),"")</f>
        <v/>
      </c>
      <c r="L350" s="39" t="str">
        <f>IFERROR(IF(B350&lt;&gt;"",VLOOKUP(B350,'Schritt 2b Stromverbr. Kat. 1-4'!$B$10:$O$504,14,FALSE),""),"")</f>
        <v/>
      </c>
      <c r="M350" s="147"/>
      <c r="N350" s="61"/>
      <c r="O350" s="64"/>
      <c r="P350" s="113" t="str">
        <f t="shared" si="10"/>
        <v/>
      </c>
      <c r="Q350" s="151" t="str">
        <f t="shared" si="11"/>
        <v/>
      </c>
      <c r="R350" s="133" t="str">
        <f>IF(P350="","",((P350*1000)/IF(AND('Schritt 2a Wärmeverbr. Kat. 1-4'!D355&lt;&gt;"Bad - Freibad &lt; 1000 m2 Beckenfläche",'Schritt 2a Wärmeverbr. Kat. 1-4'!D355&lt;&gt;"Bad - Freibad 1000-2000 m2 Beckenfläche",'Schritt 2a Wärmeverbr. Kat. 1-4'!D355&lt;&gt;"Bad - Freibad &gt;2000 m2 Beckenfläche"),'Schritt 2a Wärmeverbr. Kat. 1-4'!F355,'Schritt 2a Wärmeverbr. Kat. 1-4'!G355)))</f>
        <v/>
      </c>
      <c r="S350" s="140" t="str">
        <f>IFERROR(IF(OR(R350="",'Schritt 2a Wärmeverbr. Kat. 1-4'!D355=""),"",R350/VLOOKUP('Schritt 2a Wärmeverbr. Kat. 1-4'!D355,Gebäudekat.!$C$6:$J$72,7,FALSE)-1),"k.A")</f>
        <v/>
      </c>
      <c r="T350" s="400" t="s">
        <v>138</v>
      </c>
      <c r="U350" t="str">
        <f>IFERROR(VLOOKUP(C350,Gebäudekat.!$C$6:$G$72,5,FALSE),"")</f>
        <v/>
      </c>
    </row>
    <row r="351" spans="1:21" x14ac:dyDescent="0.25">
      <c r="A351" s="23" t="str">
        <f>IF(B351="","",INDEX('Schritt 2a Wärmeverbr. Kat. 1-4'!$A356:$C$504,MATCH(B351,'Schritt 2a Wärmeverbr. Kat. 1-4'!$C356:$C$504,0),1))</f>
        <v/>
      </c>
      <c r="B351" s="40" t="str">
        <f>IF(AND('Schritt 2a Wärmeverbr. Kat. 1-4'!C356&lt;&gt;"",OR('Schritt 2a Wärmeverbr. Kat. 1-4'!R356=1,'Schritt 2a Wärmeverbr. Kat. 1-4'!R356=2,'Schritt 2a Wärmeverbr. Kat. 1-4'!R356&lt;&gt;4)),'Schritt 2a Wärmeverbr. Kat. 1-4'!C356,"")</f>
        <v/>
      </c>
      <c r="C351" s="24" t="str">
        <f>IF(B351="","",VLOOKUP(B351,'Schritt 2a Wärmeverbr. Kat. 1-4'!$C$10:$D$504,2,FALSE))</f>
        <v/>
      </c>
      <c r="D351" s="13" t="str">
        <f>IF(AND(B351&lt;&gt;"",'Schritt 2a Wärmeverbr. Kat. 1-4'!H356&lt;&gt;""),VLOOKUP('Schritt 4 - Priorisierung'!B351,'Schritt 2a Wärmeverbr. Kat. 1-4'!$C$10:$H$504,6,FALSE),"")</f>
        <v/>
      </c>
      <c r="E351" s="114" t="str">
        <f>IF(AND(B351&lt;&gt;"",'Schritt 2a Wärmeverbr. Kat. 1-4'!N356&lt;&gt;""),VLOOKUP('Schritt 4 - Priorisierung'!B351,'Schritt 2a Wärmeverbr. Kat. 1-4'!$C$10:$N$504,12,FALSE),"")</f>
        <v/>
      </c>
      <c r="F351" s="38" t="str">
        <f>IF(AND(B351&lt;&gt;"",'Schritt 2a Wärmeverbr. Kat. 1-4'!O356&lt;&gt;""),VLOOKUP(B351,'Schritt 2a Wärmeverbr. Kat. 1-4'!C356:O850,13,FALSE),"")</f>
        <v/>
      </c>
      <c r="G351" s="134" t="str">
        <f>IF(AND(B351&lt;&gt;"",'Schritt 2a Wärmeverbr. Kat. 1-4'!P356&lt;&gt;""),VLOOKUP(B351,'Schritt 2a Wärmeverbr. Kat. 1-4'!$C$10:$P$504,14,FALSE),"")</f>
        <v/>
      </c>
      <c r="H351" s="39" t="str">
        <f>IF(AND(B351&lt;&gt;"",'Schritt 2a Wärmeverbr. Kat. 1-4'!Q356&lt;&gt;""),VLOOKUP(B351,'Schritt 2a Wärmeverbr. Kat. 1-4'!$C$10:$Q$504,15,FALSE),"")</f>
        <v/>
      </c>
      <c r="I351" s="142" t="str">
        <f>IF(AND(B351&lt;&gt;"",'Schritt 2b Stromverbr. Kat. 1-4'!M356&lt;&gt;""),VLOOKUP(B351,'Schritt 2b Stromverbr. Kat. 1-4'!$B$10:$M$504,12,FALSE),"")</f>
        <v/>
      </c>
      <c r="J351" s="38" t="str">
        <f>IF(AND(B351&lt;&gt;"",'Schritt 2b Stromverbr. Kat. 1-4'!M356&lt;&gt;""),(1/SUM('Schritt 2b Stromverbr. Kat. 1-4'!$M$10:$M$504))*VLOOKUP(B351,'Schritt 2b Stromverbr. Kat. 1-4'!$B$10:$M$504,12,FALSE),"")</f>
        <v/>
      </c>
      <c r="K351" s="133" t="str">
        <f>IFERROR(IF(B351&lt;&gt;"",VLOOKUP(B351,'Schritt 2b Stromverbr. Kat. 1-4'!$B$10:$N$504,13,FALSE),""),"")</f>
        <v/>
      </c>
      <c r="L351" s="39" t="str">
        <f>IFERROR(IF(B351&lt;&gt;"",VLOOKUP(B351,'Schritt 2b Stromverbr. Kat. 1-4'!$B$10:$O$504,14,FALSE),""),"")</f>
        <v/>
      </c>
      <c r="M351" s="147"/>
      <c r="N351" s="61"/>
      <c r="O351" s="64"/>
      <c r="P351" s="113" t="str">
        <f t="shared" si="10"/>
        <v/>
      </c>
      <c r="Q351" s="151" t="str">
        <f t="shared" si="11"/>
        <v/>
      </c>
      <c r="R351" s="133" t="str">
        <f>IF(P351="","",((P351*1000)/IF(AND('Schritt 2a Wärmeverbr. Kat. 1-4'!D356&lt;&gt;"Bad - Freibad &lt; 1000 m2 Beckenfläche",'Schritt 2a Wärmeverbr. Kat. 1-4'!D356&lt;&gt;"Bad - Freibad 1000-2000 m2 Beckenfläche",'Schritt 2a Wärmeverbr. Kat. 1-4'!D356&lt;&gt;"Bad - Freibad &gt;2000 m2 Beckenfläche"),'Schritt 2a Wärmeverbr. Kat. 1-4'!F356,'Schritt 2a Wärmeverbr. Kat. 1-4'!G356)))</f>
        <v/>
      </c>
      <c r="S351" s="140" t="str">
        <f>IFERROR(IF(OR(R351="",'Schritt 2a Wärmeverbr. Kat. 1-4'!D356=""),"",R351/VLOOKUP('Schritt 2a Wärmeverbr. Kat. 1-4'!D356,Gebäudekat.!$C$6:$J$72,7,FALSE)-1),"k.A")</f>
        <v/>
      </c>
      <c r="T351" s="400" t="s">
        <v>138</v>
      </c>
      <c r="U351" t="str">
        <f>IFERROR(VLOOKUP(C351,Gebäudekat.!$C$6:$G$72,5,FALSE),"")</f>
        <v/>
      </c>
    </row>
    <row r="352" spans="1:21" x14ac:dyDescent="0.25">
      <c r="A352" s="23" t="str">
        <f>IF(B352="","",INDEX('Schritt 2a Wärmeverbr. Kat. 1-4'!$A357:$C$504,MATCH(B352,'Schritt 2a Wärmeverbr. Kat. 1-4'!$C357:$C$504,0),1))</f>
        <v/>
      </c>
      <c r="B352" s="40" t="str">
        <f>IF(AND('Schritt 2a Wärmeverbr. Kat. 1-4'!C357&lt;&gt;"",OR('Schritt 2a Wärmeverbr. Kat. 1-4'!R357=1,'Schritt 2a Wärmeverbr. Kat. 1-4'!R357=2,'Schritt 2a Wärmeverbr. Kat. 1-4'!R357&lt;&gt;4)),'Schritt 2a Wärmeverbr. Kat. 1-4'!C357,"")</f>
        <v/>
      </c>
      <c r="C352" s="24" t="str">
        <f>IF(B352="","",VLOOKUP(B352,'Schritt 2a Wärmeverbr. Kat. 1-4'!$C$10:$D$504,2,FALSE))</f>
        <v/>
      </c>
      <c r="D352" s="13" t="str">
        <f>IF(AND(B352&lt;&gt;"",'Schritt 2a Wärmeverbr. Kat. 1-4'!H357&lt;&gt;""),VLOOKUP('Schritt 4 - Priorisierung'!B352,'Schritt 2a Wärmeverbr. Kat. 1-4'!$C$10:$H$504,6,FALSE),"")</f>
        <v/>
      </c>
      <c r="E352" s="114" t="str">
        <f>IF(AND(B352&lt;&gt;"",'Schritt 2a Wärmeverbr. Kat. 1-4'!N357&lt;&gt;""),VLOOKUP('Schritt 4 - Priorisierung'!B352,'Schritt 2a Wärmeverbr. Kat. 1-4'!$C$10:$N$504,12,FALSE),"")</f>
        <v/>
      </c>
      <c r="F352" s="38" t="str">
        <f>IF(AND(B352&lt;&gt;"",'Schritt 2a Wärmeverbr. Kat. 1-4'!O357&lt;&gt;""),VLOOKUP(B352,'Schritt 2a Wärmeverbr. Kat. 1-4'!C357:O851,13,FALSE),"")</f>
        <v/>
      </c>
      <c r="G352" s="134" t="str">
        <f>IF(AND(B352&lt;&gt;"",'Schritt 2a Wärmeverbr. Kat. 1-4'!P357&lt;&gt;""),VLOOKUP(B352,'Schritt 2a Wärmeverbr. Kat. 1-4'!$C$10:$P$504,14,FALSE),"")</f>
        <v/>
      </c>
      <c r="H352" s="39" t="str">
        <f>IF(AND(B352&lt;&gt;"",'Schritt 2a Wärmeverbr. Kat. 1-4'!Q357&lt;&gt;""),VLOOKUP(B352,'Schritt 2a Wärmeverbr. Kat. 1-4'!$C$10:$Q$504,15,FALSE),"")</f>
        <v/>
      </c>
      <c r="I352" s="142" t="str">
        <f>IF(AND(B352&lt;&gt;"",'Schritt 2b Stromverbr. Kat. 1-4'!M357&lt;&gt;""),VLOOKUP(B352,'Schritt 2b Stromverbr. Kat. 1-4'!$B$10:$M$504,12,FALSE),"")</f>
        <v/>
      </c>
      <c r="J352" s="38" t="str">
        <f>IF(AND(B352&lt;&gt;"",'Schritt 2b Stromverbr. Kat. 1-4'!M357&lt;&gt;""),(1/SUM('Schritt 2b Stromverbr. Kat. 1-4'!$M$10:$M$504))*VLOOKUP(B352,'Schritt 2b Stromverbr. Kat. 1-4'!$B$10:$M$504,12,FALSE),"")</f>
        <v/>
      </c>
      <c r="K352" s="133" t="str">
        <f>IFERROR(IF(B352&lt;&gt;"",VLOOKUP(B352,'Schritt 2b Stromverbr. Kat. 1-4'!$B$10:$N$504,13,FALSE),""),"")</f>
        <v/>
      </c>
      <c r="L352" s="39" t="str">
        <f>IFERROR(IF(B352&lt;&gt;"",VLOOKUP(B352,'Schritt 2b Stromverbr. Kat. 1-4'!$B$10:$O$504,14,FALSE),""),"")</f>
        <v/>
      </c>
      <c r="M352" s="147"/>
      <c r="N352" s="61"/>
      <c r="O352" s="64"/>
      <c r="P352" s="113" t="str">
        <f t="shared" si="10"/>
        <v/>
      </c>
      <c r="Q352" s="151" t="str">
        <f t="shared" si="11"/>
        <v/>
      </c>
      <c r="R352" s="133" t="str">
        <f>IF(P352="","",((P352*1000)/IF(AND('Schritt 2a Wärmeverbr. Kat. 1-4'!D357&lt;&gt;"Bad - Freibad &lt; 1000 m2 Beckenfläche",'Schritt 2a Wärmeverbr. Kat. 1-4'!D357&lt;&gt;"Bad - Freibad 1000-2000 m2 Beckenfläche",'Schritt 2a Wärmeverbr. Kat. 1-4'!D357&lt;&gt;"Bad - Freibad &gt;2000 m2 Beckenfläche"),'Schritt 2a Wärmeverbr. Kat. 1-4'!F357,'Schritt 2a Wärmeverbr. Kat. 1-4'!G357)))</f>
        <v/>
      </c>
      <c r="S352" s="140" t="str">
        <f>IFERROR(IF(OR(R352="",'Schritt 2a Wärmeverbr. Kat. 1-4'!D357=""),"",R352/VLOOKUP('Schritt 2a Wärmeverbr. Kat. 1-4'!D357,Gebäudekat.!$C$6:$J$72,7,FALSE)-1),"k.A")</f>
        <v/>
      </c>
      <c r="T352" s="400" t="s">
        <v>138</v>
      </c>
      <c r="U352" t="str">
        <f>IFERROR(VLOOKUP(C352,Gebäudekat.!$C$6:$G$72,5,FALSE),"")</f>
        <v/>
      </c>
    </row>
    <row r="353" spans="1:21" x14ac:dyDescent="0.25">
      <c r="A353" s="23" t="str">
        <f>IF(B353="","",INDEX('Schritt 2a Wärmeverbr. Kat. 1-4'!$A358:$C$504,MATCH(B353,'Schritt 2a Wärmeverbr. Kat. 1-4'!$C358:$C$504,0),1))</f>
        <v/>
      </c>
      <c r="B353" s="40" t="str">
        <f>IF(AND('Schritt 2a Wärmeverbr. Kat. 1-4'!C358&lt;&gt;"",OR('Schritt 2a Wärmeverbr. Kat. 1-4'!R358=1,'Schritt 2a Wärmeverbr. Kat. 1-4'!R358=2,'Schritt 2a Wärmeverbr. Kat. 1-4'!R358&lt;&gt;4)),'Schritt 2a Wärmeverbr. Kat. 1-4'!C358,"")</f>
        <v/>
      </c>
      <c r="C353" s="24" t="str">
        <f>IF(B353="","",VLOOKUP(B353,'Schritt 2a Wärmeverbr. Kat. 1-4'!$C$10:$D$504,2,FALSE))</f>
        <v/>
      </c>
      <c r="D353" s="13" t="str">
        <f>IF(AND(B353&lt;&gt;"",'Schritt 2a Wärmeverbr. Kat. 1-4'!H358&lt;&gt;""),VLOOKUP('Schritt 4 - Priorisierung'!B353,'Schritt 2a Wärmeverbr. Kat. 1-4'!$C$10:$H$504,6,FALSE),"")</f>
        <v/>
      </c>
      <c r="E353" s="114" t="str">
        <f>IF(AND(B353&lt;&gt;"",'Schritt 2a Wärmeverbr. Kat. 1-4'!N358&lt;&gt;""),VLOOKUP('Schritt 4 - Priorisierung'!B353,'Schritt 2a Wärmeverbr. Kat. 1-4'!$C$10:$N$504,12,FALSE),"")</f>
        <v/>
      </c>
      <c r="F353" s="38" t="str">
        <f>IF(AND(B353&lt;&gt;"",'Schritt 2a Wärmeverbr. Kat. 1-4'!O358&lt;&gt;""),VLOOKUP(B353,'Schritt 2a Wärmeverbr. Kat. 1-4'!C358:O852,13,FALSE),"")</f>
        <v/>
      </c>
      <c r="G353" s="134" t="str">
        <f>IF(AND(B353&lt;&gt;"",'Schritt 2a Wärmeverbr. Kat. 1-4'!P358&lt;&gt;""),VLOOKUP(B353,'Schritt 2a Wärmeverbr. Kat. 1-4'!$C$10:$P$504,14,FALSE),"")</f>
        <v/>
      </c>
      <c r="H353" s="39" t="str">
        <f>IF(AND(B353&lt;&gt;"",'Schritt 2a Wärmeverbr. Kat. 1-4'!Q358&lt;&gt;""),VLOOKUP(B353,'Schritt 2a Wärmeverbr. Kat. 1-4'!$C$10:$Q$504,15,FALSE),"")</f>
        <v/>
      </c>
      <c r="I353" s="142" t="str">
        <f>IF(AND(B353&lt;&gt;"",'Schritt 2b Stromverbr. Kat. 1-4'!M358&lt;&gt;""),VLOOKUP(B353,'Schritt 2b Stromverbr. Kat. 1-4'!$B$10:$M$504,12,FALSE),"")</f>
        <v/>
      </c>
      <c r="J353" s="38" t="str">
        <f>IF(AND(B353&lt;&gt;"",'Schritt 2b Stromverbr. Kat. 1-4'!M358&lt;&gt;""),(1/SUM('Schritt 2b Stromverbr. Kat. 1-4'!$M$10:$M$504))*VLOOKUP(B353,'Schritt 2b Stromverbr. Kat. 1-4'!$B$10:$M$504,12,FALSE),"")</f>
        <v/>
      </c>
      <c r="K353" s="133" t="str">
        <f>IFERROR(IF(B353&lt;&gt;"",VLOOKUP(B353,'Schritt 2b Stromverbr. Kat. 1-4'!$B$10:$N$504,13,FALSE),""),"")</f>
        <v/>
      </c>
      <c r="L353" s="39" t="str">
        <f>IFERROR(IF(B353&lt;&gt;"",VLOOKUP(B353,'Schritt 2b Stromverbr. Kat. 1-4'!$B$10:$O$504,14,FALSE),""),"")</f>
        <v/>
      </c>
      <c r="M353" s="147"/>
      <c r="N353" s="61"/>
      <c r="O353" s="64"/>
      <c r="P353" s="113" t="str">
        <f t="shared" si="10"/>
        <v/>
      </c>
      <c r="Q353" s="151" t="str">
        <f t="shared" si="11"/>
        <v/>
      </c>
      <c r="R353" s="133" t="str">
        <f>IF(P353="","",((P353*1000)/IF(AND('Schritt 2a Wärmeverbr. Kat. 1-4'!D358&lt;&gt;"Bad - Freibad &lt; 1000 m2 Beckenfläche",'Schritt 2a Wärmeverbr. Kat. 1-4'!D358&lt;&gt;"Bad - Freibad 1000-2000 m2 Beckenfläche",'Schritt 2a Wärmeverbr. Kat. 1-4'!D358&lt;&gt;"Bad - Freibad &gt;2000 m2 Beckenfläche"),'Schritt 2a Wärmeverbr. Kat. 1-4'!F358,'Schritt 2a Wärmeverbr. Kat. 1-4'!G358)))</f>
        <v/>
      </c>
      <c r="S353" s="140" t="str">
        <f>IFERROR(IF(OR(R353="",'Schritt 2a Wärmeverbr. Kat. 1-4'!D358=""),"",R353/VLOOKUP('Schritt 2a Wärmeverbr. Kat. 1-4'!D358,Gebäudekat.!$C$6:$J$72,7,FALSE)-1),"k.A")</f>
        <v/>
      </c>
      <c r="T353" s="400" t="s">
        <v>138</v>
      </c>
      <c r="U353" t="str">
        <f>IFERROR(VLOOKUP(C353,Gebäudekat.!$C$6:$G$72,5,FALSE),"")</f>
        <v/>
      </c>
    </row>
    <row r="354" spans="1:21" x14ac:dyDescent="0.25">
      <c r="A354" s="23" t="str">
        <f>IF(B354="","",INDEX('Schritt 2a Wärmeverbr. Kat. 1-4'!$A359:$C$504,MATCH(B354,'Schritt 2a Wärmeverbr. Kat. 1-4'!$C359:$C$504,0),1))</f>
        <v/>
      </c>
      <c r="B354" s="40" t="str">
        <f>IF(AND('Schritt 2a Wärmeverbr. Kat. 1-4'!C359&lt;&gt;"",OR('Schritt 2a Wärmeverbr. Kat. 1-4'!R359=1,'Schritt 2a Wärmeverbr. Kat. 1-4'!R359=2,'Schritt 2a Wärmeverbr. Kat. 1-4'!R359&lt;&gt;4)),'Schritt 2a Wärmeverbr. Kat. 1-4'!C359,"")</f>
        <v/>
      </c>
      <c r="C354" s="24" t="str">
        <f>IF(B354="","",VLOOKUP(B354,'Schritt 2a Wärmeverbr. Kat. 1-4'!$C$10:$D$504,2,FALSE))</f>
        <v/>
      </c>
      <c r="D354" s="13" t="str">
        <f>IF(AND(B354&lt;&gt;"",'Schritt 2a Wärmeverbr. Kat. 1-4'!H359&lt;&gt;""),VLOOKUP('Schritt 4 - Priorisierung'!B354,'Schritt 2a Wärmeverbr. Kat. 1-4'!$C$10:$H$504,6,FALSE),"")</f>
        <v/>
      </c>
      <c r="E354" s="114" t="str">
        <f>IF(AND(B354&lt;&gt;"",'Schritt 2a Wärmeverbr. Kat. 1-4'!N359&lt;&gt;""),VLOOKUP('Schritt 4 - Priorisierung'!B354,'Schritt 2a Wärmeverbr. Kat. 1-4'!$C$10:$N$504,12,FALSE),"")</f>
        <v/>
      </c>
      <c r="F354" s="38" t="str">
        <f>IF(AND(B354&lt;&gt;"",'Schritt 2a Wärmeverbr. Kat. 1-4'!O359&lt;&gt;""),VLOOKUP(B354,'Schritt 2a Wärmeverbr. Kat. 1-4'!C359:O853,13,FALSE),"")</f>
        <v/>
      </c>
      <c r="G354" s="134" t="str">
        <f>IF(AND(B354&lt;&gt;"",'Schritt 2a Wärmeverbr. Kat. 1-4'!P359&lt;&gt;""),VLOOKUP(B354,'Schritt 2a Wärmeverbr. Kat. 1-4'!$C$10:$P$504,14,FALSE),"")</f>
        <v/>
      </c>
      <c r="H354" s="39" t="str">
        <f>IF(AND(B354&lt;&gt;"",'Schritt 2a Wärmeverbr. Kat. 1-4'!Q359&lt;&gt;""),VLOOKUP(B354,'Schritt 2a Wärmeverbr. Kat. 1-4'!$C$10:$Q$504,15,FALSE),"")</f>
        <v/>
      </c>
      <c r="I354" s="142" t="str">
        <f>IF(AND(B354&lt;&gt;"",'Schritt 2b Stromverbr. Kat. 1-4'!M359&lt;&gt;""),VLOOKUP(B354,'Schritt 2b Stromverbr. Kat. 1-4'!$B$10:$M$504,12,FALSE),"")</f>
        <v/>
      </c>
      <c r="J354" s="38" t="str">
        <f>IF(AND(B354&lt;&gt;"",'Schritt 2b Stromverbr. Kat. 1-4'!M359&lt;&gt;""),(1/SUM('Schritt 2b Stromverbr. Kat. 1-4'!$M$10:$M$504))*VLOOKUP(B354,'Schritt 2b Stromverbr. Kat. 1-4'!$B$10:$M$504,12,FALSE),"")</f>
        <v/>
      </c>
      <c r="K354" s="133" t="str">
        <f>IFERROR(IF(B354&lt;&gt;"",VLOOKUP(B354,'Schritt 2b Stromverbr. Kat. 1-4'!$B$10:$N$504,13,FALSE),""),"")</f>
        <v/>
      </c>
      <c r="L354" s="39" t="str">
        <f>IFERROR(IF(B354&lt;&gt;"",VLOOKUP(B354,'Schritt 2b Stromverbr. Kat. 1-4'!$B$10:$O$504,14,FALSE),""),"")</f>
        <v/>
      </c>
      <c r="M354" s="147"/>
      <c r="N354" s="61"/>
      <c r="O354" s="64"/>
      <c r="P354" s="113" t="str">
        <f t="shared" si="10"/>
        <v/>
      </c>
      <c r="Q354" s="151" t="str">
        <f t="shared" si="11"/>
        <v/>
      </c>
      <c r="R354" s="133" t="str">
        <f>IF(P354="","",((P354*1000)/IF(AND('Schritt 2a Wärmeverbr. Kat. 1-4'!D359&lt;&gt;"Bad - Freibad &lt; 1000 m2 Beckenfläche",'Schritt 2a Wärmeverbr. Kat. 1-4'!D359&lt;&gt;"Bad - Freibad 1000-2000 m2 Beckenfläche",'Schritt 2a Wärmeverbr. Kat. 1-4'!D359&lt;&gt;"Bad - Freibad &gt;2000 m2 Beckenfläche"),'Schritt 2a Wärmeverbr. Kat. 1-4'!F359,'Schritt 2a Wärmeverbr. Kat. 1-4'!G359)))</f>
        <v/>
      </c>
      <c r="S354" s="140" t="str">
        <f>IFERROR(IF(OR(R354="",'Schritt 2a Wärmeverbr. Kat. 1-4'!D359=""),"",R354/VLOOKUP('Schritt 2a Wärmeverbr. Kat. 1-4'!D359,Gebäudekat.!$C$6:$J$72,7,FALSE)-1),"k.A")</f>
        <v/>
      </c>
      <c r="T354" s="400" t="s">
        <v>138</v>
      </c>
      <c r="U354" t="str">
        <f>IFERROR(VLOOKUP(C354,Gebäudekat.!$C$6:$G$72,5,FALSE),"")</f>
        <v/>
      </c>
    </row>
    <row r="355" spans="1:21" x14ac:dyDescent="0.25">
      <c r="A355" s="23" t="str">
        <f>IF(B355="","",INDEX('Schritt 2a Wärmeverbr. Kat. 1-4'!$A360:$C$504,MATCH(B355,'Schritt 2a Wärmeverbr. Kat. 1-4'!$C360:$C$504,0),1))</f>
        <v/>
      </c>
      <c r="B355" s="40" t="str">
        <f>IF(AND('Schritt 2a Wärmeverbr. Kat. 1-4'!C360&lt;&gt;"",OR('Schritt 2a Wärmeverbr. Kat. 1-4'!R360=1,'Schritt 2a Wärmeverbr. Kat. 1-4'!R360=2,'Schritt 2a Wärmeverbr. Kat. 1-4'!R360&lt;&gt;4)),'Schritt 2a Wärmeverbr. Kat. 1-4'!C360,"")</f>
        <v/>
      </c>
      <c r="C355" s="24" t="str">
        <f>IF(B355="","",VLOOKUP(B355,'Schritt 2a Wärmeverbr. Kat. 1-4'!$C$10:$D$504,2,FALSE))</f>
        <v/>
      </c>
      <c r="D355" s="13" t="str">
        <f>IF(AND(B355&lt;&gt;"",'Schritt 2a Wärmeverbr. Kat. 1-4'!H360&lt;&gt;""),VLOOKUP('Schritt 4 - Priorisierung'!B355,'Schritt 2a Wärmeverbr. Kat. 1-4'!$C$10:$H$504,6,FALSE),"")</f>
        <v/>
      </c>
      <c r="E355" s="114" t="str">
        <f>IF(AND(B355&lt;&gt;"",'Schritt 2a Wärmeverbr. Kat. 1-4'!N360&lt;&gt;""),VLOOKUP('Schritt 4 - Priorisierung'!B355,'Schritt 2a Wärmeverbr. Kat. 1-4'!$C$10:$N$504,12,FALSE),"")</f>
        <v/>
      </c>
      <c r="F355" s="38" t="str">
        <f>IF(AND(B355&lt;&gt;"",'Schritt 2a Wärmeverbr. Kat. 1-4'!O360&lt;&gt;""),VLOOKUP(B355,'Schritt 2a Wärmeverbr. Kat. 1-4'!C360:O854,13,FALSE),"")</f>
        <v/>
      </c>
      <c r="G355" s="134" t="str">
        <f>IF(AND(B355&lt;&gt;"",'Schritt 2a Wärmeverbr. Kat. 1-4'!P360&lt;&gt;""),VLOOKUP(B355,'Schritt 2a Wärmeverbr. Kat. 1-4'!$C$10:$P$504,14,FALSE),"")</f>
        <v/>
      </c>
      <c r="H355" s="39" t="str">
        <f>IF(AND(B355&lt;&gt;"",'Schritt 2a Wärmeverbr. Kat. 1-4'!Q360&lt;&gt;""),VLOOKUP(B355,'Schritt 2a Wärmeverbr. Kat. 1-4'!$C$10:$Q$504,15,FALSE),"")</f>
        <v/>
      </c>
      <c r="I355" s="142" t="str">
        <f>IF(AND(B355&lt;&gt;"",'Schritt 2b Stromverbr. Kat. 1-4'!M360&lt;&gt;""),VLOOKUP(B355,'Schritt 2b Stromverbr. Kat. 1-4'!$B$10:$M$504,12,FALSE),"")</f>
        <v/>
      </c>
      <c r="J355" s="38" t="str">
        <f>IF(AND(B355&lt;&gt;"",'Schritt 2b Stromverbr. Kat. 1-4'!M360&lt;&gt;""),(1/SUM('Schritt 2b Stromverbr. Kat. 1-4'!$M$10:$M$504))*VLOOKUP(B355,'Schritt 2b Stromverbr. Kat. 1-4'!$B$10:$M$504,12,FALSE),"")</f>
        <v/>
      </c>
      <c r="K355" s="133" t="str">
        <f>IFERROR(IF(B355&lt;&gt;"",VLOOKUP(B355,'Schritt 2b Stromverbr. Kat. 1-4'!$B$10:$N$504,13,FALSE),""),"")</f>
        <v/>
      </c>
      <c r="L355" s="39" t="str">
        <f>IFERROR(IF(B355&lt;&gt;"",VLOOKUP(B355,'Schritt 2b Stromverbr. Kat. 1-4'!$B$10:$O$504,14,FALSE),""),"")</f>
        <v/>
      </c>
      <c r="M355" s="147"/>
      <c r="N355" s="61"/>
      <c r="O355" s="64"/>
      <c r="P355" s="113" t="str">
        <f t="shared" si="10"/>
        <v/>
      </c>
      <c r="Q355" s="151" t="str">
        <f t="shared" si="11"/>
        <v/>
      </c>
      <c r="R355" s="133" t="str">
        <f>IF(P355="","",((P355*1000)/IF(AND('Schritt 2a Wärmeverbr. Kat. 1-4'!D360&lt;&gt;"Bad - Freibad &lt; 1000 m2 Beckenfläche",'Schritt 2a Wärmeverbr. Kat. 1-4'!D360&lt;&gt;"Bad - Freibad 1000-2000 m2 Beckenfläche",'Schritt 2a Wärmeverbr. Kat. 1-4'!D360&lt;&gt;"Bad - Freibad &gt;2000 m2 Beckenfläche"),'Schritt 2a Wärmeverbr. Kat. 1-4'!F360,'Schritt 2a Wärmeverbr. Kat. 1-4'!G360)))</f>
        <v/>
      </c>
      <c r="S355" s="140" t="str">
        <f>IFERROR(IF(OR(R355="",'Schritt 2a Wärmeverbr. Kat. 1-4'!D360=""),"",R355/VLOOKUP('Schritt 2a Wärmeverbr. Kat. 1-4'!D360,Gebäudekat.!$C$6:$J$72,7,FALSE)-1),"k.A")</f>
        <v/>
      </c>
      <c r="T355" s="400" t="s">
        <v>138</v>
      </c>
      <c r="U355" t="str">
        <f>IFERROR(VLOOKUP(C355,Gebäudekat.!$C$6:$G$72,5,FALSE),"")</f>
        <v/>
      </c>
    </row>
    <row r="356" spans="1:21" x14ac:dyDescent="0.25">
      <c r="A356" s="23" t="str">
        <f>IF(B356="","",INDEX('Schritt 2a Wärmeverbr. Kat. 1-4'!$A361:$C$504,MATCH(B356,'Schritt 2a Wärmeverbr. Kat. 1-4'!$C361:$C$504,0),1))</f>
        <v/>
      </c>
      <c r="B356" s="40" t="str">
        <f>IF(AND('Schritt 2a Wärmeverbr. Kat. 1-4'!C361&lt;&gt;"",OR('Schritt 2a Wärmeverbr. Kat. 1-4'!R361=1,'Schritt 2a Wärmeverbr. Kat. 1-4'!R361=2,'Schritt 2a Wärmeverbr. Kat. 1-4'!R361&lt;&gt;4)),'Schritt 2a Wärmeverbr. Kat. 1-4'!C361,"")</f>
        <v/>
      </c>
      <c r="C356" s="24" t="str">
        <f>IF(B356="","",VLOOKUP(B356,'Schritt 2a Wärmeverbr. Kat. 1-4'!$C$10:$D$504,2,FALSE))</f>
        <v/>
      </c>
      <c r="D356" s="13" t="str">
        <f>IF(AND(B356&lt;&gt;"",'Schritt 2a Wärmeverbr. Kat. 1-4'!H361&lt;&gt;""),VLOOKUP('Schritt 4 - Priorisierung'!B356,'Schritt 2a Wärmeverbr. Kat. 1-4'!$C$10:$H$504,6,FALSE),"")</f>
        <v/>
      </c>
      <c r="E356" s="114" t="str">
        <f>IF(AND(B356&lt;&gt;"",'Schritt 2a Wärmeverbr. Kat. 1-4'!N361&lt;&gt;""),VLOOKUP('Schritt 4 - Priorisierung'!B356,'Schritt 2a Wärmeverbr. Kat. 1-4'!$C$10:$N$504,12,FALSE),"")</f>
        <v/>
      </c>
      <c r="F356" s="38" t="str">
        <f>IF(AND(B356&lt;&gt;"",'Schritt 2a Wärmeverbr. Kat. 1-4'!O361&lt;&gt;""),VLOOKUP(B356,'Schritt 2a Wärmeverbr. Kat. 1-4'!C361:O855,13,FALSE),"")</f>
        <v/>
      </c>
      <c r="G356" s="134" t="str">
        <f>IF(AND(B356&lt;&gt;"",'Schritt 2a Wärmeverbr. Kat. 1-4'!P361&lt;&gt;""),VLOOKUP(B356,'Schritt 2a Wärmeverbr. Kat. 1-4'!$C$10:$P$504,14,FALSE),"")</f>
        <v/>
      </c>
      <c r="H356" s="39" t="str">
        <f>IF(AND(B356&lt;&gt;"",'Schritt 2a Wärmeverbr. Kat. 1-4'!Q361&lt;&gt;""),VLOOKUP(B356,'Schritt 2a Wärmeverbr. Kat. 1-4'!$C$10:$Q$504,15,FALSE),"")</f>
        <v/>
      </c>
      <c r="I356" s="142" t="str">
        <f>IF(AND(B356&lt;&gt;"",'Schritt 2b Stromverbr. Kat. 1-4'!M361&lt;&gt;""),VLOOKUP(B356,'Schritt 2b Stromverbr. Kat. 1-4'!$B$10:$M$504,12,FALSE),"")</f>
        <v/>
      </c>
      <c r="J356" s="38" t="str">
        <f>IF(AND(B356&lt;&gt;"",'Schritt 2b Stromverbr. Kat. 1-4'!M361&lt;&gt;""),(1/SUM('Schritt 2b Stromverbr. Kat. 1-4'!$M$10:$M$504))*VLOOKUP(B356,'Schritt 2b Stromverbr. Kat. 1-4'!$B$10:$M$504,12,FALSE),"")</f>
        <v/>
      </c>
      <c r="K356" s="133" t="str">
        <f>IFERROR(IF(B356&lt;&gt;"",VLOOKUP(B356,'Schritt 2b Stromverbr. Kat. 1-4'!$B$10:$N$504,13,FALSE),""),"")</f>
        <v/>
      </c>
      <c r="L356" s="39" t="str">
        <f>IFERROR(IF(B356&lt;&gt;"",VLOOKUP(B356,'Schritt 2b Stromverbr. Kat. 1-4'!$B$10:$O$504,14,FALSE),""),"")</f>
        <v/>
      </c>
      <c r="M356" s="147"/>
      <c r="N356" s="61"/>
      <c r="O356" s="64"/>
      <c r="P356" s="113" t="str">
        <f t="shared" si="10"/>
        <v/>
      </c>
      <c r="Q356" s="151" t="str">
        <f t="shared" si="11"/>
        <v/>
      </c>
      <c r="R356" s="133" t="str">
        <f>IF(P356="","",((P356*1000)/IF(AND('Schritt 2a Wärmeverbr. Kat. 1-4'!D361&lt;&gt;"Bad - Freibad &lt; 1000 m2 Beckenfläche",'Schritt 2a Wärmeverbr. Kat. 1-4'!D361&lt;&gt;"Bad - Freibad 1000-2000 m2 Beckenfläche",'Schritt 2a Wärmeverbr. Kat. 1-4'!D361&lt;&gt;"Bad - Freibad &gt;2000 m2 Beckenfläche"),'Schritt 2a Wärmeverbr. Kat. 1-4'!F361,'Schritt 2a Wärmeverbr. Kat. 1-4'!G361)))</f>
        <v/>
      </c>
      <c r="S356" s="140" t="str">
        <f>IFERROR(IF(OR(R356="",'Schritt 2a Wärmeverbr. Kat. 1-4'!D361=""),"",R356/VLOOKUP('Schritt 2a Wärmeverbr. Kat. 1-4'!D361,Gebäudekat.!$C$6:$J$72,7,FALSE)-1),"k.A")</f>
        <v/>
      </c>
      <c r="T356" s="400" t="s">
        <v>138</v>
      </c>
      <c r="U356" t="str">
        <f>IFERROR(VLOOKUP(C356,Gebäudekat.!$C$6:$G$72,5,FALSE),"")</f>
        <v/>
      </c>
    </row>
    <row r="357" spans="1:21" x14ac:dyDescent="0.25">
      <c r="A357" s="23" t="str">
        <f>IF(B357="","",INDEX('Schritt 2a Wärmeverbr. Kat. 1-4'!$A362:$C$504,MATCH(B357,'Schritt 2a Wärmeverbr. Kat. 1-4'!$C362:$C$504,0),1))</f>
        <v/>
      </c>
      <c r="B357" s="40" t="str">
        <f>IF(AND('Schritt 2a Wärmeverbr. Kat. 1-4'!C362&lt;&gt;"",OR('Schritt 2a Wärmeverbr. Kat. 1-4'!R362=1,'Schritt 2a Wärmeverbr. Kat. 1-4'!R362=2,'Schritt 2a Wärmeverbr. Kat. 1-4'!R362&lt;&gt;4)),'Schritt 2a Wärmeverbr. Kat. 1-4'!C362,"")</f>
        <v/>
      </c>
      <c r="C357" s="24" t="str">
        <f>IF(B357="","",VLOOKUP(B357,'Schritt 2a Wärmeverbr. Kat. 1-4'!$C$10:$D$504,2,FALSE))</f>
        <v/>
      </c>
      <c r="D357" s="13" t="str">
        <f>IF(AND(B357&lt;&gt;"",'Schritt 2a Wärmeverbr. Kat. 1-4'!H362&lt;&gt;""),VLOOKUP('Schritt 4 - Priorisierung'!B357,'Schritt 2a Wärmeverbr. Kat. 1-4'!$C$10:$H$504,6,FALSE),"")</f>
        <v/>
      </c>
      <c r="E357" s="114" t="str">
        <f>IF(AND(B357&lt;&gt;"",'Schritt 2a Wärmeverbr. Kat. 1-4'!N362&lt;&gt;""),VLOOKUP('Schritt 4 - Priorisierung'!B357,'Schritt 2a Wärmeverbr. Kat. 1-4'!$C$10:$N$504,12,FALSE),"")</f>
        <v/>
      </c>
      <c r="F357" s="38" t="str">
        <f>IF(AND(B357&lt;&gt;"",'Schritt 2a Wärmeverbr. Kat. 1-4'!O362&lt;&gt;""),VLOOKUP(B357,'Schritt 2a Wärmeverbr. Kat. 1-4'!C362:O856,13,FALSE),"")</f>
        <v/>
      </c>
      <c r="G357" s="134" t="str">
        <f>IF(AND(B357&lt;&gt;"",'Schritt 2a Wärmeverbr. Kat. 1-4'!P362&lt;&gt;""),VLOOKUP(B357,'Schritt 2a Wärmeverbr. Kat. 1-4'!$C$10:$P$504,14,FALSE),"")</f>
        <v/>
      </c>
      <c r="H357" s="39" t="str">
        <f>IF(AND(B357&lt;&gt;"",'Schritt 2a Wärmeverbr. Kat. 1-4'!Q362&lt;&gt;""),VLOOKUP(B357,'Schritt 2a Wärmeverbr. Kat. 1-4'!$C$10:$Q$504,15,FALSE),"")</f>
        <v/>
      </c>
      <c r="I357" s="142" t="str">
        <f>IF(AND(B357&lt;&gt;"",'Schritt 2b Stromverbr. Kat. 1-4'!M362&lt;&gt;""),VLOOKUP(B357,'Schritt 2b Stromverbr. Kat. 1-4'!$B$10:$M$504,12,FALSE),"")</f>
        <v/>
      </c>
      <c r="J357" s="38" t="str">
        <f>IF(AND(B357&lt;&gt;"",'Schritt 2b Stromverbr. Kat. 1-4'!M362&lt;&gt;""),(1/SUM('Schritt 2b Stromverbr. Kat. 1-4'!$M$10:$M$504))*VLOOKUP(B357,'Schritt 2b Stromverbr. Kat. 1-4'!$B$10:$M$504,12,FALSE),"")</f>
        <v/>
      </c>
      <c r="K357" s="133" t="str">
        <f>IFERROR(IF(B357&lt;&gt;"",VLOOKUP(B357,'Schritt 2b Stromverbr. Kat. 1-4'!$B$10:$N$504,13,FALSE),""),"")</f>
        <v/>
      </c>
      <c r="L357" s="39" t="str">
        <f>IFERROR(IF(B357&lt;&gt;"",VLOOKUP(B357,'Schritt 2b Stromverbr. Kat. 1-4'!$B$10:$O$504,14,FALSE),""),"")</f>
        <v/>
      </c>
      <c r="M357" s="147"/>
      <c r="N357" s="61"/>
      <c r="O357" s="64"/>
      <c r="P357" s="113" t="str">
        <f t="shared" si="10"/>
        <v/>
      </c>
      <c r="Q357" s="151" t="str">
        <f t="shared" si="11"/>
        <v/>
      </c>
      <c r="R357" s="133" t="str">
        <f>IF(P357="","",((P357*1000)/IF(AND('Schritt 2a Wärmeverbr. Kat. 1-4'!D362&lt;&gt;"Bad - Freibad &lt; 1000 m2 Beckenfläche",'Schritt 2a Wärmeverbr. Kat. 1-4'!D362&lt;&gt;"Bad - Freibad 1000-2000 m2 Beckenfläche",'Schritt 2a Wärmeverbr. Kat. 1-4'!D362&lt;&gt;"Bad - Freibad &gt;2000 m2 Beckenfläche"),'Schritt 2a Wärmeverbr. Kat. 1-4'!F362,'Schritt 2a Wärmeverbr. Kat. 1-4'!G362)))</f>
        <v/>
      </c>
      <c r="S357" s="140" t="str">
        <f>IFERROR(IF(OR(R357="",'Schritt 2a Wärmeverbr. Kat. 1-4'!D362=""),"",R357/VLOOKUP('Schritt 2a Wärmeverbr. Kat. 1-4'!D362,Gebäudekat.!$C$6:$J$72,7,FALSE)-1),"k.A")</f>
        <v/>
      </c>
      <c r="T357" s="400" t="s">
        <v>138</v>
      </c>
      <c r="U357" t="str">
        <f>IFERROR(VLOOKUP(C357,Gebäudekat.!$C$6:$G$72,5,FALSE),"")</f>
        <v/>
      </c>
    </row>
    <row r="358" spans="1:21" x14ac:dyDescent="0.25">
      <c r="A358" s="23" t="str">
        <f>IF(B358="","",INDEX('Schritt 2a Wärmeverbr. Kat. 1-4'!$A363:$C$504,MATCH(B358,'Schritt 2a Wärmeverbr. Kat. 1-4'!$C363:$C$504,0),1))</f>
        <v/>
      </c>
      <c r="B358" s="40" t="str">
        <f>IF(AND('Schritt 2a Wärmeverbr. Kat. 1-4'!C363&lt;&gt;"",OR('Schritt 2a Wärmeverbr. Kat. 1-4'!R363=1,'Schritt 2a Wärmeverbr. Kat. 1-4'!R363=2,'Schritt 2a Wärmeverbr. Kat. 1-4'!R363&lt;&gt;4)),'Schritt 2a Wärmeverbr. Kat. 1-4'!C363,"")</f>
        <v/>
      </c>
      <c r="C358" s="24" t="str">
        <f>IF(B358="","",VLOOKUP(B358,'Schritt 2a Wärmeverbr. Kat. 1-4'!$C$10:$D$504,2,FALSE))</f>
        <v/>
      </c>
      <c r="D358" s="13" t="str">
        <f>IF(AND(B358&lt;&gt;"",'Schritt 2a Wärmeverbr. Kat. 1-4'!H363&lt;&gt;""),VLOOKUP('Schritt 4 - Priorisierung'!B358,'Schritt 2a Wärmeverbr. Kat. 1-4'!$C$10:$H$504,6,FALSE),"")</f>
        <v/>
      </c>
      <c r="E358" s="114" t="str">
        <f>IF(AND(B358&lt;&gt;"",'Schritt 2a Wärmeverbr. Kat. 1-4'!N363&lt;&gt;""),VLOOKUP('Schritt 4 - Priorisierung'!B358,'Schritt 2a Wärmeverbr. Kat. 1-4'!$C$10:$N$504,12,FALSE),"")</f>
        <v/>
      </c>
      <c r="F358" s="38" t="str">
        <f>IF(AND(B358&lt;&gt;"",'Schritt 2a Wärmeverbr. Kat. 1-4'!O363&lt;&gt;""),VLOOKUP(B358,'Schritt 2a Wärmeverbr. Kat. 1-4'!C363:O857,13,FALSE),"")</f>
        <v/>
      </c>
      <c r="G358" s="134" t="str">
        <f>IF(AND(B358&lt;&gt;"",'Schritt 2a Wärmeverbr. Kat. 1-4'!P363&lt;&gt;""),VLOOKUP(B358,'Schritt 2a Wärmeverbr. Kat. 1-4'!$C$10:$P$504,14,FALSE),"")</f>
        <v/>
      </c>
      <c r="H358" s="39" t="str">
        <f>IF(AND(B358&lt;&gt;"",'Schritt 2a Wärmeverbr. Kat. 1-4'!Q363&lt;&gt;""),VLOOKUP(B358,'Schritt 2a Wärmeverbr. Kat. 1-4'!$C$10:$Q$504,15,FALSE),"")</f>
        <v/>
      </c>
      <c r="I358" s="142" t="str">
        <f>IF(AND(B358&lt;&gt;"",'Schritt 2b Stromverbr. Kat. 1-4'!M363&lt;&gt;""),VLOOKUP(B358,'Schritt 2b Stromverbr. Kat. 1-4'!$B$10:$M$504,12,FALSE),"")</f>
        <v/>
      </c>
      <c r="J358" s="38" t="str">
        <f>IF(AND(B358&lt;&gt;"",'Schritt 2b Stromverbr. Kat. 1-4'!M363&lt;&gt;""),(1/SUM('Schritt 2b Stromverbr. Kat. 1-4'!$M$10:$M$504))*VLOOKUP(B358,'Schritt 2b Stromverbr. Kat. 1-4'!$B$10:$M$504,12,FALSE),"")</f>
        <v/>
      </c>
      <c r="K358" s="133" t="str">
        <f>IFERROR(IF(B358&lt;&gt;"",VLOOKUP(B358,'Schritt 2b Stromverbr. Kat. 1-4'!$B$10:$N$504,13,FALSE),""),"")</f>
        <v/>
      </c>
      <c r="L358" s="39" t="str">
        <f>IFERROR(IF(B358&lt;&gt;"",VLOOKUP(B358,'Schritt 2b Stromverbr. Kat. 1-4'!$B$10:$O$504,14,FALSE),""),"")</f>
        <v/>
      </c>
      <c r="M358" s="147"/>
      <c r="N358" s="61"/>
      <c r="O358" s="64"/>
      <c r="P358" s="113" t="str">
        <f t="shared" si="10"/>
        <v/>
      </c>
      <c r="Q358" s="151" t="str">
        <f t="shared" si="11"/>
        <v/>
      </c>
      <c r="R358" s="133" t="str">
        <f>IF(P358="","",((P358*1000)/IF(AND('Schritt 2a Wärmeverbr. Kat. 1-4'!D363&lt;&gt;"Bad - Freibad &lt; 1000 m2 Beckenfläche",'Schritt 2a Wärmeverbr. Kat. 1-4'!D363&lt;&gt;"Bad - Freibad 1000-2000 m2 Beckenfläche",'Schritt 2a Wärmeverbr. Kat. 1-4'!D363&lt;&gt;"Bad - Freibad &gt;2000 m2 Beckenfläche"),'Schritt 2a Wärmeverbr. Kat. 1-4'!F363,'Schritt 2a Wärmeverbr. Kat. 1-4'!G363)))</f>
        <v/>
      </c>
      <c r="S358" s="140" t="str">
        <f>IFERROR(IF(OR(R358="",'Schritt 2a Wärmeverbr. Kat. 1-4'!D363=""),"",R358/VLOOKUP('Schritt 2a Wärmeverbr. Kat. 1-4'!D363,Gebäudekat.!$C$6:$J$72,7,FALSE)-1),"k.A")</f>
        <v/>
      </c>
      <c r="T358" s="400" t="s">
        <v>138</v>
      </c>
      <c r="U358" t="str">
        <f>IFERROR(VLOOKUP(C358,Gebäudekat.!$C$6:$G$72,5,FALSE),"")</f>
        <v/>
      </c>
    </row>
    <row r="359" spans="1:21" x14ac:dyDescent="0.25">
      <c r="A359" s="23" t="str">
        <f>IF(B359="","",INDEX('Schritt 2a Wärmeverbr. Kat. 1-4'!$A364:$C$504,MATCH(B359,'Schritt 2a Wärmeverbr. Kat. 1-4'!$C364:$C$504,0),1))</f>
        <v/>
      </c>
      <c r="B359" s="40" t="str">
        <f>IF(AND('Schritt 2a Wärmeverbr. Kat. 1-4'!C364&lt;&gt;"",OR('Schritt 2a Wärmeverbr. Kat. 1-4'!R364=1,'Schritt 2a Wärmeverbr. Kat. 1-4'!R364=2,'Schritt 2a Wärmeverbr. Kat. 1-4'!R364&lt;&gt;4)),'Schritt 2a Wärmeverbr. Kat. 1-4'!C364,"")</f>
        <v/>
      </c>
      <c r="C359" s="24" t="str">
        <f>IF(B359="","",VLOOKUP(B359,'Schritt 2a Wärmeverbr. Kat. 1-4'!$C$10:$D$504,2,FALSE))</f>
        <v/>
      </c>
      <c r="D359" s="13" t="str">
        <f>IF(AND(B359&lt;&gt;"",'Schritt 2a Wärmeverbr. Kat. 1-4'!H364&lt;&gt;""),VLOOKUP('Schritt 4 - Priorisierung'!B359,'Schritt 2a Wärmeverbr. Kat. 1-4'!$C$10:$H$504,6,FALSE),"")</f>
        <v/>
      </c>
      <c r="E359" s="114" t="str">
        <f>IF(AND(B359&lt;&gt;"",'Schritt 2a Wärmeverbr. Kat. 1-4'!N364&lt;&gt;""),VLOOKUP('Schritt 4 - Priorisierung'!B359,'Schritt 2a Wärmeverbr. Kat. 1-4'!$C$10:$N$504,12,FALSE),"")</f>
        <v/>
      </c>
      <c r="F359" s="38" t="str">
        <f>IF(AND(B359&lt;&gt;"",'Schritt 2a Wärmeverbr. Kat. 1-4'!O364&lt;&gt;""),VLOOKUP(B359,'Schritt 2a Wärmeverbr. Kat. 1-4'!C364:O858,13,FALSE),"")</f>
        <v/>
      </c>
      <c r="G359" s="134" t="str">
        <f>IF(AND(B359&lt;&gt;"",'Schritt 2a Wärmeverbr. Kat. 1-4'!P364&lt;&gt;""),VLOOKUP(B359,'Schritt 2a Wärmeverbr. Kat. 1-4'!$C$10:$P$504,14,FALSE),"")</f>
        <v/>
      </c>
      <c r="H359" s="39" t="str">
        <f>IF(AND(B359&lt;&gt;"",'Schritt 2a Wärmeverbr. Kat. 1-4'!Q364&lt;&gt;""),VLOOKUP(B359,'Schritt 2a Wärmeverbr. Kat. 1-4'!$C$10:$Q$504,15,FALSE),"")</f>
        <v/>
      </c>
      <c r="I359" s="142" t="str">
        <f>IF(AND(B359&lt;&gt;"",'Schritt 2b Stromverbr. Kat. 1-4'!M364&lt;&gt;""),VLOOKUP(B359,'Schritt 2b Stromverbr. Kat. 1-4'!$B$10:$M$504,12,FALSE),"")</f>
        <v/>
      </c>
      <c r="J359" s="38" t="str">
        <f>IF(AND(B359&lt;&gt;"",'Schritt 2b Stromverbr. Kat. 1-4'!M364&lt;&gt;""),(1/SUM('Schritt 2b Stromverbr. Kat. 1-4'!$M$10:$M$504))*VLOOKUP(B359,'Schritt 2b Stromverbr. Kat. 1-4'!$B$10:$M$504,12,FALSE),"")</f>
        <v/>
      </c>
      <c r="K359" s="133" t="str">
        <f>IFERROR(IF(B359&lt;&gt;"",VLOOKUP(B359,'Schritt 2b Stromverbr. Kat. 1-4'!$B$10:$N$504,13,FALSE),""),"")</f>
        <v/>
      </c>
      <c r="L359" s="39" t="str">
        <f>IFERROR(IF(B359&lt;&gt;"",VLOOKUP(B359,'Schritt 2b Stromverbr. Kat. 1-4'!$B$10:$O$504,14,FALSE),""),"")</f>
        <v/>
      </c>
      <c r="M359" s="147"/>
      <c r="N359" s="61"/>
      <c r="O359" s="64"/>
      <c r="P359" s="113" t="str">
        <f t="shared" si="10"/>
        <v/>
      </c>
      <c r="Q359" s="151" t="str">
        <f t="shared" si="11"/>
        <v/>
      </c>
      <c r="R359" s="133" t="str">
        <f>IF(P359="","",((P359*1000)/IF(AND('Schritt 2a Wärmeverbr. Kat. 1-4'!D364&lt;&gt;"Bad - Freibad &lt; 1000 m2 Beckenfläche",'Schritt 2a Wärmeverbr. Kat. 1-4'!D364&lt;&gt;"Bad - Freibad 1000-2000 m2 Beckenfläche",'Schritt 2a Wärmeverbr. Kat. 1-4'!D364&lt;&gt;"Bad - Freibad &gt;2000 m2 Beckenfläche"),'Schritt 2a Wärmeverbr. Kat. 1-4'!F364,'Schritt 2a Wärmeverbr. Kat. 1-4'!G364)))</f>
        <v/>
      </c>
      <c r="S359" s="140" t="str">
        <f>IFERROR(IF(OR(R359="",'Schritt 2a Wärmeverbr. Kat. 1-4'!D364=""),"",R359/VLOOKUP('Schritt 2a Wärmeverbr. Kat. 1-4'!D364,Gebäudekat.!$C$6:$J$72,7,FALSE)-1),"k.A")</f>
        <v/>
      </c>
      <c r="T359" s="400" t="s">
        <v>138</v>
      </c>
      <c r="U359" t="str">
        <f>IFERROR(VLOOKUP(C359,Gebäudekat.!$C$6:$G$72,5,FALSE),"")</f>
        <v/>
      </c>
    </row>
    <row r="360" spans="1:21" x14ac:dyDescent="0.25">
      <c r="A360" s="23" t="str">
        <f>IF(B360="","",INDEX('Schritt 2a Wärmeverbr. Kat. 1-4'!$A365:$C$504,MATCH(B360,'Schritt 2a Wärmeverbr. Kat. 1-4'!$C365:$C$504,0),1))</f>
        <v/>
      </c>
      <c r="B360" s="40" t="str">
        <f>IF(AND('Schritt 2a Wärmeverbr. Kat. 1-4'!C365&lt;&gt;"",OR('Schritt 2a Wärmeverbr. Kat. 1-4'!R365=1,'Schritt 2a Wärmeverbr. Kat. 1-4'!R365=2,'Schritt 2a Wärmeverbr. Kat. 1-4'!R365&lt;&gt;4)),'Schritt 2a Wärmeverbr. Kat. 1-4'!C365,"")</f>
        <v/>
      </c>
      <c r="C360" s="24" t="str">
        <f>IF(B360="","",VLOOKUP(B360,'Schritt 2a Wärmeverbr. Kat. 1-4'!$C$10:$D$504,2,FALSE))</f>
        <v/>
      </c>
      <c r="D360" s="13" t="str">
        <f>IF(AND(B360&lt;&gt;"",'Schritt 2a Wärmeverbr. Kat. 1-4'!H365&lt;&gt;""),VLOOKUP('Schritt 4 - Priorisierung'!B360,'Schritt 2a Wärmeverbr. Kat. 1-4'!$C$10:$H$504,6,FALSE),"")</f>
        <v/>
      </c>
      <c r="E360" s="114" t="str">
        <f>IF(AND(B360&lt;&gt;"",'Schritt 2a Wärmeverbr. Kat. 1-4'!N365&lt;&gt;""),VLOOKUP('Schritt 4 - Priorisierung'!B360,'Schritt 2a Wärmeverbr. Kat. 1-4'!$C$10:$N$504,12,FALSE),"")</f>
        <v/>
      </c>
      <c r="F360" s="38" t="str">
        <f>IF(AND(B360&lt;&gt;"",'Schritt 2a Wärmeverbr. Kat. 1-4'!O365&lt;&gt;""),VLOOKUP(B360,'Schritt 2a Wärmeverbr. Kat. 1-4'!C365:O859,13,FALSE),"")</f>
        <v/>
      </c>
      <c r="G360" s="134" t="str">
        <f>IF(AND(B360&lt;&gt;"",'Schritt 2a Wärmeverbr. Kat. 1-4'!P365&lt;&gt;""),VLOOKUP(B360,'Schritt 2a Wärmeverbr. Kat. 1-4'!$C$10:$P$504,14,FALSE),"")</f>
        <v/>
      </c>
      <c r="H360" s="39" t="str">
        <f>IF(AND(B360&lt;&gt;"",'Schritt 2a Wärmeverbr. Kat. 1-4'!Q365&lt;&gt;""),VLOOKUP(B360,'Schritt 2a Wärmeverbr. Kat. 1-4'!$C$10:$Q$504,15,FALSE),"")</f>
        <v/>
      </c>
      <c r="I360" s="142" t="str">
        <f>IF(AND(B360&lt;&gt;"",'Schritt 2b Stromverbr. Kat. 1-4'!M365&lt;&gt;""),VLOOKUP(B360,'Schritt 2b Stromverbr. Kat. 1-4'!$B$10:$M$504,12,FALSE),"")</f>
        <v/>
      </c>
      <c r="J360" s="38" t="str">
        <f>IF(AND(B360&lt;&gt;"",'Schritt 2b Stromverbr. Kat. 1-4'!M365&lt;&gt;""),(1/SUM('Schritt 2b Stromverbr. Kat. 1-4'!$M$10:$M$504))*VLOOKUP(B360,'Schritt 2b Stromverbr. Kat. 1-4'!$B$10:$M$504,12,FALSE),"")</f>
        <v/>
      </c>
      <c r="K360" s="133" t="str">
        <f>IFERROR(IF(B360&lt;&gt;"",VLOOKUP(B360,'Schritt 2b Stromverbr. Kat. 1-4'!$B$10:$N$504,13,FALSE),""),"")</f>
        <v/>
      </c>
      <c r="L360" s="39" t="str">
        <f>IFERROR(IF(B360&lt;&gt;"",VLOOKUP(B360,'Schritt 2b Stromverbr. Kat. 1-4'!$B$10:$O$504,14,FALSE),""),"")</f>
        <v/>
      </c>
      <c r="M360" s="147"/>
      <c r="N360" s="61"/>
      <c r="O360" s="64"/>
      <c r="P360" s="113" t="str">
        <f t="shared" si="10"/>
        <v/>
      </c>
      <c r="Q360" s="151" t="str">
        <f t="shared" si="11"/>
        <v/>
      </c>
      <c r="R360" s="133" t="str">
        <f>IF(P360="","",((P360*1000)/IF(AND('Schritt 2a Wärmeverbr. Kat. 1-4'!D365&lt;&gt;"Bad - Freibad &lt; 1000 m2 Beckenfläche",'Schritt 2a Wärmeverbr. Kat. 1-4'!D365&lt;&gt;"Bad - Freibad 1000-2000 m2 Beckenfläche",'Schritt 2a Wärmeverbr. Kat. 1-4'!D365&lt;&gt;"Bad - Freibad &gt;2000 m2 Beckenfläche"),'Schritt 2a Wärmeverbr. Kat. 1-4'!F365,'Schritt 2a Wärmeverbr. Kat. 1-4'!G365)))</f>
        <v/>
      </c>
      <c r="S360" s="140" t="str">
        <f>IFERROR(IF(OR(R360="",'Schritt 2a Wärmeverbr. Kat. 1-4'!D365=""),"",R360/VLOOKUP('Schritt 2a Wärmeverbr. Kat. 1-4'!D365,Gebäudekat.!$C$6:$J$72,7,FALSE)-1),"k.A")</f>
        <v/>
      </c>
      <c r="T360" s="400" t="s">
        <v>138</v>
      </c>
      <c r="U360" t="str">
        <f>IFERROR(VLOOKUP(C360,Gebäudekat.!$C$6:$G$72,5,FALSE),"")</f>
        <v/>
      </c>
    </row>
    <row r="361" spans="1:21" x14ac:dyDescent="0.25">
      <c r="A361" s="23" t="str">
        <f>IF(B361="","",INDEX('Schritt 2a Wärmeverbr. Kat. 1-4'!$A366:$C$504,MATCH(B361,'Schritt 2a Wärmeverbr. Kat. 1-4'!$C366:$C$504,0),1))</f>
        <v/>
      </c>
      <c r="B361" s="40" t="str">
        <f>IF(AND('Schritt 2a Wärmeverbr. Kat. 1-4'!C366&lt;&gt;"",OR('Schritt 2a Wärmeverbr. Kat. 1-4'!R366=1,'Schritt 2a Wärmeverbr. Kat. 1-4'!R366=2,'Schritt 2a Wärmeverbr. Kat. 1-4'!R366&lt;&gt;4)),'Schritt 2a Wärmeverbr. Kat. 1-4'!C366,"")</f>
        <v/>
      </c>
      <c r="C361" s="24" t="str">
        <f>IF(B361="","",VLOOKUP(B361,'Schritt 2a Wärmeverbr. Kat. 1-4'!$C$10:$D$504,2,FALSE))</f>
        <v/>
      </c>
      <c r="D361" s="13" t="str">
        <f>IF(AND(B361&lt;&gt;"",'Schritt 2a Wärmeverbr. Kat. 1-4'!H366&lt;&gt;""),VLOOKUP('Schritt 4 - Priorisierung'!B361,'Schritt 2a Wärmeverbr. Kat. 1-4'!$C$10:$H$504,6,FALSE),"")</f>
        <v/>
      </c>
      <c r="E361" s="114" t="str">
        <f>IF(AND(B361&lt;&gt;"",'Schritt 2a Wärmeverbr. Kat. 1-4'!N366&lt;&gt;""),VLOOKUP('Schritt 4 - Priorisierung'!B361,'Schritt 2a Wärmeverbr. Kat. 1-4'!$C$10:$N$504,12,FALSE),"")</f>
        <v/>
      </c>
      <c r="F361" s="38" t="str">
        <f>IF(AND(B361&lt;&gt;"",'Schritt 2a Wärmeverbr. Kat. 1-4'!O366&lt;&gt;""),VLOOKUP(B361,'Schritt 2a Wärmeverbr. Kat. 1-4'!C366:O860,13,FALSE),"")</f>
        <v/>
      </c>
      <c r="G361" s="134" t="str">
        <f>IF(AND(B361&lt;&gt;"",'Schritt 2a Wärmeverbr. Kat. 1-4'!P366&lt;&gt;""),VLOOKUP(B361,'Schritt 2a Wärmeverbr. Kat. 1-4'!$C$10:$P$504,14,FALSE),"")</f>
        <v/>
      </c>
      <c r="H361" s="39" t="str">
        <f>IF(AND(B361&lt;&gt;"",'Schritt 2a Wärmeverbr. Kat. 1-4'!Q366&lt;&gt;""),VLOOKUP(B361,'Schritt 2a Wärmeverbr. Kat. 1-4'!$C$10:$Q$504,15,FALSE),"")</f>
        <v/>
      </c>
      <c r="I361" s="142" t="str">
        <f>IF(AND(B361&lt;&gt;"",'Schritt 2b Stromverbr. Kat. 1-4'!M366&lt;&gt;""),VLOOKUP(B361,'Schritt 2b Stromverbr. Kat. 1-4'!$B$10:$M$504,12,FALSE),"")</f>
        <v/>
      </c>
      <c r="J361" s="38" t="str">
        <f>IF(AND(B361&lt;&gt;"",'Schritt 2b Stromverbr. Kat. 1-4'!M366&lt;&gt;""),(1/SUM('Schritt 2b Stromverbr. Kat. 1-4'!$M$10:$M$504))*VLOOKUP(B361,'Schritt 2b Stromverbr. Kat. 1-4'!$B$10:$M$504,12,FALSE),"")</f>
        <v/>
      </c>
      <c r="K361" s="133" t="str">
        <f>IFERROR(IF(B361&lt;&gt;"",VLOOKUP(B361,'Schritt 2b Stromverbr. Kat. 1-4'!$B$10:$N$504,13,FALSE),""),"")</f>
        <v/>
      </c>
      <c r="L361" s="39" t="str">
        <f>IFERROR(IF(B361&lt;&gt;"",VLOOKUP(B361,'Schritt 2b Stromverbr. Kat. 1-4'!$B$10:$O$504,14,FALSE),""),"")</f>
        <v/>
      </c>
      <c r="M361" s="147"/>
      <c r="N361" s="61"/>
      <c r="O361" s="64"/>
      <c r="P361" s="113" t="str">
        <f t="shared" si="10"/>
        <v/>
      </c>
      <c r="Q361" s="151" t="str">
        <f t="shared" si="11"/>
        <v/>
      </c>
      <c r="R361" s="133" t="str">
        <f>IF(P361="","",((P361*1000)/IF(AND('Schritt 2a Wärmeverbr. Kat. 1-4'!D366&lt;&gt;"Bad - Freibad &lt; 1000 m2 Beckenfläche",'Schritt 2a Wärmeverbr. Kat. 1-4'!D366&lt;&gt;"Bad - Freibad 1000-2000 m2 Beckenfläche",'Schritt 2a Wärmeverbr. Kat. 1-4'!D366&lt;&gt;"Bad - Freibad &gt;2000 m2 Beckenfläche"),'Schritt 2a Wärmeverbr. Kat. 1-4'!F366,'Schritt 2a Wärmeverbr. Kat. 1-4'!G366)))</f>
        <v/>
      </c>
      <c r="S361" s="140" t="str">
        <f>IFERROR(IF(OR(R361="",'Schritt 2a Wärmeverbr. Kat. 1-4'!D366=""),"",R361/VLOOKUP('Schritt 2a Wärmeverbr. Kat. 1-4'!D366,Gebäudekat.!$C$6:$J$72,7,FALSE)-1),"k.A")</f>
        <v/>
      </c>
      <c r="T361" s="400" t="s">
        <v>138</v>
      </c>
      <c r="U361" t="str">
        <f>IFERROR(VLOOKUP(C361,Gebäudekat.!$C$6:$G$72,5,FALSE),"")</f>
        <v/>
      </c>
    </row>
    <row r="362" spans="1:21" x14ac:dyDescent="0.25">
      <c r="A362" s="23" t="str">
        <f>IF(B362="","",INDEX('Schritt 2a Wärmeverbr. Kat. 1-4'!$A367:$C$504,MATCH(B362,'Schritt 2a Wärmeverbr. Kat. 1-4'!$C367:$C$504,0),1))</f>
        <v/>
      </c>
      <c r="B362" s="40" t="str">
        <f>IF(AND('Schritt 2a Wärmeverbr. Kat. 1-4'!C367&lt;&gt;"",OR('Schritt 2a Wärmeverbr. Kat. 1-4'!R367=1,'Schritt 2a Wärmeverbr. Kat. 1-4'!R367=2,'Schritt 2a Wärmeverbr. Kat. 1-4'!R367&lt;&gt;4)),'Schritt 2a Wärmeverbr. Kat. 1-4'!C367,"")</f>
        <v/>
      </c>
      <c r="C362" s="24" t="str">
        <f>IF(B362="","",VLOOKUP(B362,'Schritt 2a Wärmeverbr. Kat. 1-4'!$C$10:$D$504,2,FALSE))</f>
        <v/>
      </c>
      <c r="D362" s="13" t="str">
        <f>IF(AND(B362&lt;&gt;"",'Schritt 2a Wärmeverbr. Kat. 1-4'!H367&lt;&gt;""),VLOOKUP('Schritt 4 - Priorisierung'!B362,'Schritt 2a Wärmeverbr. Kat. 1-4'!$C$10:$H$504,6,FALSE),"")</f>
        <v/>
      </c>
      <c r="E362" s="114" t="str">
        <f>IF(AND(B362&lt;&gt;"",'Schritt 2a Wärmeverbr. Kat. 1-4'!N367&lt;&gt;""),VLOOKUP('Schritt 4 - Priorisierung'!B362,'Schritt 2a Wärmeverbr. Kat. 1-4'!$C$10:$N$504,12,FALSE),"")</f>
        <v/>
      </c>
      <c r="F362" s="38" t="str">
        <f>IF(AND(B362&lt;&gt;"",'Schritt 2a Wärmeverbr. Kat. 1-4'!O367&lt;&gt;""),VLOOKUP(B362,'Schritt 2a Wärmeverbr. Kat. 1-4'!C367:O861,13,FALSE),"")</f>
        <v/>
      </c>
      <c r="G362" s="134" t="str">
        <f>IF(AND(B362&lt;&gt;"",'Schritt 2a Wärmeverbr. Kat. 1-4'!P367&lt;&gt;""),VLOOKUP(B362,'Schritt 2a Wärmeverbr. Kat. 1-4'!$C$10:$P$504,14,FALSE),"")</f>
        <v/>
      </c>
      <c r="H362" s="39" t="str">
        <f>IF(AND(B362&lt;&gt;"",'Schritt 2a Wärmeverbr. Kat. 1-4'!Q367&lt;&gt;""),VLOOKUP(B362,'Schritt 2a Wärmeverbr. Kat. 1-4'!$C$10:$Q$504,15,FALSE),"")</f>
        <v/>
      </c>
      <c r="I362" s="142" t="str">
        <f>IF(AND(B362&lt;&gt;"",'Schritt 2b Stromverbr. Kat. 1-4'!M367&lt;&gt;""),VLOOKUP(B362,'Schritt 2b Stromverbr. Kat. 1-4'!$B$10:$M$504,12,FALSE),"")</f>
        <v/>
      </c>
      <c r="J362" s="38" t="str">
        <f>IF(AND(B362&lt;&gt;"",'Schritt 2b Stromverbr. Kat. 1-4'!M367&lt;&gt;""),(1/SUM('Schritt 2b Stromverbr. Kat. 1-4'!$M$10:$M$504))*VLOOKUP(B362,'Schritt 2b Stromverbr. Kat. 1-4'!$B$10:$M$504,12,FALSE),"")</f>
        <v/>
      </c>
      <c r="K362" s="133" t="str">
        <f>IFERROR(IF(B362&lt;&gt;"",VLOOKUP(B362,'Schritt 2b Stromverbr. Kat. 1-4'!$B$10:$N$504,13,FALSE),""),"")</f>
        <v/>
      </c>
      <c r="L362" s="39" t="str">
        <f>IFERROR(IF(B362&lt;&gt;"",VLOOKUP(B362,'Schritt 2b Stromverbr. Kat. 1-4'!$B$10:$O$504,14,FALSE),""),"")</f>
        <v/>
      </c>
      <c r="M362" s="147"/>
      <c r="N362" s="61"/>
      <c r="O362" s="64"/>
      <c r="P362" s="113" t="str">
        <f t="shared" si="10"/>
        <v/>
      </c>
      <c r="Q362" s="151" t="str">
        <f t="shared" si="11"/>
        <v/>
      </c>
      <c r="R362" s="133" t="str">
        <f>IF(P362="","",((P362*1000)/IF(AND('Schritt 2a Wärmeverbr. Kat. 1-4'!D367&lt;&gt;"Bad - Freibad &lt; 1000 m2 Beckenfläche",'Schritt 2a Wärmeverbr. Kat. 1-4'!D367&lt;&gt;"Bad - Freibad 1000-2000 m2 Beckenfläche",'Schritt 2a Wärmeverbr. Kat. 1-4'!D367&lt;&gt;"Bad - Freibad &gt;2000 m2 Beckenfläche"),'Schritt 2a Wärmeverbr. Kat. 1-4'!F367,'Schritt 2a Wärmeverbr. Kat. 1-4'!G367)))</f>
        <v/>
      </c>
      <c r="S362" s="140" t="str">
        <f>IFERROR(IF(OR(R362="",'Schritt 2a Wärmeverbr. Kat. 1-4'!D367=""),"",R362/VLOOKUP('Schritt 2a Wärmeverbr. Kat. 1-4'!D367,Gebäudekat.!$C$6:$J$72,7,FALSE)-1),"k.A")</f>
        <v/>
      </c>
      <c r="T362" s="400" t="s">
        <v>138</v>
      </c>
      <c r="U362" t="str">
        <f>IFERROR(VLOOKUP(C362,Gebäudekat.!$C$6:$G$72,5,FALSE),"")</f>
        <v/>
      </c>
    </row>
    <row r="363" spans="1:21" x14ac:dyDescent="0.25">
      <c r="A363" s="23" t="str">
        <f>IF(B363="","",INDEX('Schritt 2a Wärmeverbr. Kat. 1-4'!$A368:$C$504,MATCH(B363,'Schritt 2a Wärmeverbr. Kat. 1-4'!$C368:$C$504,0),1))</f>
        <v/>
      </c>
      <c r="B363" s="40" t="str">
        <f>IF(AND('Schritt 2a Wärmeverbr. Kat. 1-4'!C368&lt;&gt;"",OR('Schritt 2a Wärmeverbr. Kat. 1-4'!R368=1,'Schritt 2a Wärmeverbr. Kat. 1-4'!R368=2,'Schritt 2a Wärmeverbr. Kat. 1-4'!R368&lt;&gt;4)),'Schritt 2a Wärmeverbr. Kat. 1-4'!C368,"")</f>
        <v/>
      </c>
      <c r="C363" s="24" t="str">
        <f>IF(B363="","",VLOOKUP(B363,'Schritt 2a Wärmeverbr. Kat. 1-4'!$C$10:$D$504,2,FALSE))</f>
        <v/>
      </c>
      <c r="D363" s="13" t="str">
        <f>IF(AND(B363&lt;&gt;"",'Schritt 2a Wärmeverbr. Kat. 1-4'!H368&lt;&gt;""),VLOOKUP('Schritt 4 - Priorisierung'!B363,'Schritt 2a Wärmeverbr. Kat. 1-4'!$C$10:$H$504,6,FALSE),"")</f>
        <v/>
      </c>
      <c r="E363" s="114" t="str">
        <f>IF(AND(B363&lt;&gt;"",'Schritt 2a Wärmeverbr. Kat. 1-4'!N368&lt;&gt;""),VLOOKUP('Schritt 4 - Priorisierung'!B363,'Schritt 2a Wärmeverbr. Kat. 1-4'!$C$10:$N$504,12,FALSE),"")</f>
        <v/>
      </c>
      <c r="F363" s="38" t="str">
        <f>IF(AND(B363&lt;&gt;"",'Schritt 2a Wärmeverbr. Kat. 1-4'!O368&lt;&gt;""),VLOOKUP(B363,'Schritt 2a Wärmeverbr. Kat. 1-4'!C368:O862,13,FALSE),"")</f>
        <v/>
      </c>
      <c r="G363" s="134" t="str">
        <f>IF(AND(B363&lt;&gt;"",'Schritt 2a Wärmeverbr. Kat. 1-4'!P368&lt;&gt;""),VLOOKUP(B363,'Schritt 2a Wärmeverbr. Kat. 1-4'!$C$10:$P$504,14,FALSE),"")</f>
        <v/>
      </c>
      <c r="H363" s="39" t="str">
        <f>IF(AND(B363&lt;&gt;"",'Schritt 2a Wärmeverbr. Kat. 1-4'!Q368&lt;&gt;""),VLOOKUP(B363,'Schritt 2a Wärmeverbr. Kat. 1-4'!$C$10:$Q$504,15,FALSE),"")</f>
        <v/>
      </c>
      <c r="I363" s="142" t="str">
        <f>IF(AND(B363&lt;&gt;"",'Schritt 2b Stromverbr. Kat. 1-4'!M368&lt;&gt;""),VLOOKUP(B363,'Schritt 2b Stromverbr. Kat. 1-4'!$B$10:$M$504,12,FALSE),"")</f>
        <v/>
      </c>
      <c r="J363" s="38" t="str">
        <f>IF(AND(B363&lt;&gt;"",'Schritt 2b Stromverbr. Kat. 1-4'!M368&lt;&gt;""),(1/SUM('Schritt 2b Stromverbr. Kat. 1-4'!$M$10:$M$504))*VLOOKUP(B363,'Schritt 2b Stromverbr. Kat. 1-4'!$B$10:$M$504,12,FALSE),"")</f>
        <v/>
      </c>
      <c r="K363" s="133" t="str">
        <f>IFERROR(IF(B363&lt;&gt;"",VLOOKUP(B363,'Schritt 2b Stromverbr. Kat. 1-4'!$B$10:$N$504,13,FALSE),""),"")</f>
        <v/>
      </c>
      <c r="L363" s="39" t="str">
        <f>IFERROR(IF(B363&lt;&gt;"",VLOOKUP(B363,'Schritt 2b Stromverbr. Kat. 1-4'!$B$10:$O$504,14,FALSE),""),"")</f>
        <v/>
      </c>
      <c r="M363" s="147"/>
      <c r="N363" s="61"/>
      <c r="O363" s="64"/>
      <c r="P363" s="113" t="str">
        <f t="shared" si="10"/>
        <v/>
      </c>
      <c r="Q363" s="151" t="str">
        <f t="shared" si="11"/>
        <v/>
      </c>
      <c r="R363" s="133" t="str">
        <f>IF(P363="","",((P363*1000)/IF(AND('Schritt 2a Wärmeverbr. Kat. 1-4'!D368&lt;&gt;"Bad - Freibad &lt; 1000 m2 Beckenfläche",'Schritt 2a Wärmeverbr. Kat. 1-4'!D368&lt;&gt;"Bad - Freibad 1000-2000 m2 Beckenfläche",'Schritt 2a Wärmeverbr. Kat. 1-4'!D368&lt;&gt;"Bad - Freibad &gt;2000 m2 Beckenfläche"),'Schritt 2a Wärmeverbr. Kat. 1-4'!F368,'Schritt 2a Wärmeverbr. Kat. 1-4'!G368)))</f>
        <v/>
      </c>
      <c r="S363" s="140" t="str">
        <f>IFERROR(IF(OR(R363="",'Schritt 2a Wärmeverbr. Kat. 1-4'!D368=""),"",R363/VLOOKUP('Schritt 2a Wärmeverbr. Kat. 1-4'!D368,Gebäudekat.!$C$6:$J$72,7,FALSE)-1),"k.A")</f>
        <v/>
      </c>
      <c r="T363" s="400" t="s">
        <v>138</v>
      </c>
      <c r="U363" t="str">
        <f>IFERROR(VLOOKUP(C363,Gebäudekat.!$C$6:$G$72,5,FALSE),"")</f>
        <v/>
      </c>
    </row>
    <row r="364" spans="1:21" x14ac:dyDescent="0.25">
      <c r="A364" s="23" t="str">
        <f>IF(B364="","",INDEX('Schritt 2a Wärmeverbr. Kat. 1-4'!$A369:$C$504,MATCH(B364,'Schritt 2a Wärmeverbr. Kat. 1-4'!$C369:$C$504,0),1))</f>
        <v/>
      </c>
      <c r="B364" s="40" t="str">
        <f>IF(AND('Schritt 2a Wärmeverbr. Kat. 1-4'!C369&lt;&gt;"",OR('Schritt 2a Wärmeverbr. Kat. 1-4'!R369=1,'Schritt 2a Wärmeverbr. Kat. 1-4'!R369=2,'Schritt 2a Wärmeverbr. Kat. 1-4'!R369&lt;&gt;4)),'Schritt 2a Wärmeverbr. Kat. 1-4'!C369,"")</f>
        <v/>
      </c>
      <c r="C364" s="24" t="str">
        <f>IF(B364="","",VLOOKUP(B364,'Schritt 2a Wärmeverbr. Kat. 1-4'!$C$10:$D$504,2,FALSE))</f>
        <v/>
      </c>
      <c r="D364" s="13" t="str">
        <f>IF(AND(B364&lt;&gt;"",'Schritt 2a Wärmeverbr. Kat. 1-4'!H369&lt;&gt;""),VLOOKUP('Schritt 4 - Priorisierung'!B364,'Schritt 2a Wärmeverbr. Kat. 1-4'!$C$10:$H$504,6,FALSE),"")</f>
        <v/>
      </c>
      <c r="E364" s="114" t="str">
        <f>IF(AND(B364&lt;&gt;"",'Schritt 2a Wärmeverbr. Kat. 1-4'!N369&lt;&gt;""),VLOOKUP('Schritt 4 - Priorisierung'!B364,'Schritt 2a Wärmeverbr. Kat. 1-4'!$C$10:$N$504,12,FALSE),"")</f>
        <v/>
      </c>
      <c r="F364" s="38" t="str">
        <f>IF(AND(B364&lt;&gt;"",'Schritt 2a Wärmeverbr. Kat. 1-4'!O369&lt;&gt;""),VLOOKUP(B364,'Schritt 2a Wärmeverbr. Kat. 1-4'!C369:O863,13,FALSE),"")</f>
        <v/>
      </c>
      <c r="G364" s="134" t="str">
        <f>IF(AND(B364&lt;&gt;"",'Schritt 2a Wärmeverbr. Kat. 1-4'!P369&lt;&gt;""),VLOOKUP(B364,'Schritt 2a Wärmeverbr. Kat. 1-4'!$C$10:$P$504,14,FALSE),"")</f>
        <v/>
      </c>
      <c r="H364" s="39" t="str">
        <f>IF(AND(B364&lt;&gt;"",'Schritt 2a Wärmeverbr. Kat. 1-4'!Q369&lt;&gt;""),VLOOKUP(B364,'Schritt 2a Wärmeverbr. Kat. 1-4'!$C$10:$Q$504,15,FALSE),"")</f>
        <v/>
      </c>
      <c r="I364" s="142" t="str">
        <f>IF(AND(B364&lt;&gt;"",'Schritt 2b Stromverbr. Kat. 1-4'!M369&lt;&gt;""),VLOOKUP(B364,'Schritt 2b Stromverbr. Kat. 1-4'!$B$10:$M$504,12,FALSE),"")</f>
        <v/>
      </c>
      <c r="J364" s="38" t="str">
        <f>IF(AND(B364&lt;&gt;"",'Schritt 2b Stromverbr. Kat. 1-4'!M369&lt;&gt;""),(1/SUM('Schritt 2b Stromverbr. Kat. 1-4'!$M$10:$M$504))*VLOOKUP(B364,'Schritt 2b Stromverbr. Kat. 1-4'!$B$10:$M$504,12,FALSE),"")</f>
        <v/>
      </c>
      <c r="K364" s="133" t="str">
        <f>IFERROR(IF(B364&lt;&gt;"",VLOOKUP(B364,'Schritt 2b Stromverbr. Kat. 1-4'!$B$10:$N$504,13,FALSE),""),"")</f>
        <v/>
      </c>
      <c r="L364" s="39" t="str">
        <f>IFERROR(IF(B364&lt;&gt;"",VLOOKUP(B364,'Schritt 2b Stromverbr. Kat. 1-4'!$B$10:$O$504,14,FALSE),""),"")</f>
        <v/>
      </c>
      <c r="M364" s="147"/>
      <c r="N364" s="61"/>
      <c r="O364" s="64"/>
      <c r="P364" s="113" t="str">
        <f t="shared" si="10"/>
        <v/>
      </c>
      <c r="Q364" s="151" t="str">
        <f t="shared" si="11"/>
        <v/>
      </c>
      <c r="R364" s="133" t="str">
        <f>IF(P364="","",((P364*1000)/IF(AND('Schritt 2a Wärmeverbr. Kat. 1-4'!D369&lt;&gt;"Bad - Freibad &lt; 1000 m2 Beckenfläche",'Schritt 2a Wärmeverbr. Kat. 1-4'!D369&lt;&gt;"Bad - Freibad 1000-2000 m2 Beckenfläche",'Schritt 2a Wärmeverbr. Kat. 1-4'!D369&lt;&gt;"Bad - Freibad &gt;2000 m2 Beckenfläche"),'Schritt 2a Wärmeverbr. Kat. 1-4'!F369,'Schritt 2a Wärmeverbr. Kat. 1-4'!G369)))</f>
        <v/>
      </c>
      <c r="S364" s="140" t="str">
        <f>IFERROR(IF(OR(R364="",'Schritt 2a Wärmeverbr. Kat. 1-4'!D369=""),"",R364/VLOOKUP('Schritt 2a Wärmeverbr. Kat. 1-4'!D369,Gebäudekat.!$C$6:$J$72,7,FALSE)-1),"k.A")</f>
        <v/>
      </c>
      <c r="T364" s="400" t="s">
        <v>138</v>
      </c>
      <c r="U364" t="str">
        <f>IFERROR(VLOOKUP(C364,Gebäudekat.!$C$6:$G$72,5,FALSE),"")</f>
        <v/>
      </c>
    </row>
    <row r="365" spans="1:21" x14ac:dyDescent="0.25">
      <c r="A365" s="23" t="str">
        <f>IF(B365="","",INDEX('Schritt 2a Wärmeverbr. Kat. 1-4'!$A370:$C$504,MATCH(B365,'Schritt 2a Wärmeverbr. Kat. 1-4'!$C370:$C$504,0),1))</f>
        <v/>
      </c>
      <c r="B365" s="40" t="str">
        <f>IF(AND('Schritt 2a Wärmeverbr. Kat. 1-4'!C370&lt;&gt;"",OR('Schritt 2a Wärmeverbr. Kat. 1-4'!R370=1,'Schritt 2a Wärmeverbr. Kat. 1-4'!R370=2,'Schritt 2a Wärmeverbr. Kat. 1-4'!R370&lt;&gt;4)),'Schritt 2a Wärmeverbr. Kat. 1-4'!C370,"")</f>
        <v/>
      </c>
      <c r="C365" s="24" t="str">
        <f>IF(B365="","",VLOOKUP(B365,'Schritt 2a Wärmeverbr. Kat. 1-4'!$C$10:$D$504,2,FALSE))</f>
        <v/>
      </c>
      <c r="D365" s="13" t="str">
        <f>IF(AND(B365&lt;&gt;"",'Schritt 2a Wärmeverbr. Kat. 1-4'!H370&lt;&gt;""),VLOOKUP('Schritt 4 - Priorisierung'!B365,'Schritt 2a Wärmeverbr. Kat. 1-4'!$C$10:$H$504,6,FALSE),"")</f>
        <v/>
      </c>
      <c r="E365" s="114" t="str">
        <f>IF(AND(B365&lt;&gt;"",'Schritt 2a Wärmeverbr. Kat. 1-4'!N370&lt;&gt;""),VLOOKUP('Schritt 4 - Priorisierung'!B365,'Schritt 2a Wärmeverbr. Kat. 1-4'!$C$10:$N$504,12,FALSE),"")</f>
        <v/>
      </c>
      <c r="F365" s="38" t="str">
        <f>IF(AND(B365&lt;&gt;"",'Schritt 2a Wärmeverbr. Kat. 1-4'!O370&lt;&gt;""),VLOOKUP(B365,'Schritt 2a Wärmeverbr. Kat. 1-4'!C370:O864,13,FALSE),"")</f>
        <v/>
      </c>
      <c r="G365" s="134" t="str">
        <f>IF(AND(B365&lt;&gt;"",'Schritt 2a Wärmeverbr. Kat. 1-4'!P370&lt;&gt;""),VLOOKUP(B365,'Schritt 2a Wärmeverbr. Kat. 1-4'!$C$10:$P$504,14,FALSE),"")</f>
        <v/>
      </c>
      <c r="H365" s="39" t="str">
        <f>IF(AND(B365&lt;&gt;"",'Schritt 2a Wärmeverbr. Kat. 1-4'!Q370&lt;&gt;""),VLOOKUP(B365,'Schritt 2a Wärmeverbr. Kat. 1-4'!$C$10:$Q$504,15,FALSE),"")</f>
        <v/>
      </c>
      <c r="I365" s="142" t="str">
        <f>IF(AND(B365&lt;&gt;"",'Schritt 2b Stromverbr. Kat. 1-4'!M370&lt;&gt;""),VLOOKUP(B365,'Schritt 2b Stromverbr. Kat. 1-4'!$B$10:$M$504,12,FALSE),"")</f>
        <v/>
      </c>
      <c r="J365" s="38" t="str">
        <f>IF(AND(B365&lt;&gt;"",'Schritt 2b Stromverbr. Kat. 1-4'!M370&lt;&gt;""),(1/SUM('Schritt 2b Stromverbr. Kat. 1-4'!$M$10:$M$504))*VLOOKUP(B365,'Schritt 2b Stromverbr. Kat. 1-4'!$B$10:$M$504,12,FALSE),"")</f>
        <v/>
      </c>
      <c r="K365" s="133" t="str">
        <f>IFERROR(IF(B365&lt;&gt;"",VLOOKUP(B365,'Schritt 2b Stromverbr. Kat. 1-4'!$B$10:$N$504,13,FALSE),""),"")</f>
        <v/>
      </c>
      <c r="L365" s="39" t="str">
        <f>IFERROR(IF(B365&lt;&gt;"",VLOOKUP(B365,'Schritt 2b Stromverbr. Kat. 1-4'!$B$10:$O$504,14,FALSE),""),"")</f>
        <v/>
      </c>
      <c r="M365" s="147"/>
      <c r="N365" s="61"/>
      <c r="O365" s="64"/>
      <c r="P365" s="113" t="str">
        <f t="shared" si="10"/>
        <v/>
      </c>
      <c r="Q365" s="151" t="str">
        <f t="shared" si="11"/>
        <v/>
      </c>
      <c r="R365" s="133" t="str">
        <f>IF(P365="","",((P365*1000)/IF(AND('Schritt 2a Wärmeverbr. Kat. 1-4'!D370&lt;&gt;"Bad - Freibad &lt; 1000 m2 Beckenfläche",'Schritt 2a Wärmeverbr. Kat. 1-4'!D370&lt;&gt;"Bad - Freibad 1000-2000 m2 Beckenfläche",'Schritt 2a Wärmeverbr. Kat. 1-4'!D370&lt;&gt;"Bad - Freibad &gt;2000 m2 Beckenfläche"),'Schritt 2a Wärmeverbr. Kat. 1-4'!F370,'Schritt 2a Wärmeverbr. Kat. 1-4'!G370)))</f>
        <v/>
      </c>
      <c r="S365" s="140" t="str">
        <f>IFERROR(IF(OR(R365="",'Schritt 2a Wärmeverbr. Kat. 1-4'!D370=""),"",R365/VLOOKUP('Schritt 2a Wärmeverbr. Kat. 1-4'!D370,Gebäudekat.!$C$6:$J$72,7,FALSE)-1),"k.A")</f>
        <v/>
      </c>
      <c r="T365" s="400" t="s">
        <v>138</v>
      </c>
      <c r="U365" t="str">
        <f>IFERROR(VLOOKUP(C365,Gebäudekat.!$C$6:$G$72,5,FALSE),"")</f>
        <v/>
      </c>
    </row>
    <row r="366" spans="1:21" x14ac:dyDescent="0.25">
      <c r="A366" s="23" t="str">
        <f>IF(B366="","",INDEX('Schritt 2a Wärmeverbr. Kat. 1-4'!$A371:$C$504,MATCH(B366,'Schritt 2a Wärmeverbr. Kat. 1-4'!$C371:$C$504,0),1))</f>
        <v/>
      </c>
      <c r="B366" s="40" t="str">
        <f>IF(AND('Schritt 2a Wärmeverbr. Kat. 1-4'!C371&lt;&gt;"",OR('Schritt 2a Wärmeverbr. Kat. 1-4'!R371=1,'Schritt 2a Wärmeverbr. Kat. 1-4'!R371=2,'Schritt 2a Wärmeverbr. Kat. 1-4'!R371&lt;&gt;4)),'Schritt 2a Wärmeverbr. Kat. 1-4'!C371,"")</f>
        <v/>
      </c>
      <c r="C366" s="24" t="str">
        <f>IF(B366="","",VLOOKUP(B366,'Schritt 2a Wärmeverbr. Kat. 1-4'!$C$10:$D$504,2,FALSE))</f>
        <v/>
      </c>
      <c r="D366" s="13" t="str">
        <f>IF(AND(B366&lt;&gt;"",'Schritt 2a Wärmeverbr. Kat. 1-4'!H371&lt;&gt;""),VLOOKUP('Schritt 4 - Priorisierung'!B366,'Schritt 2a Wärmeverbr. Kat. 1-4'!$C$10:$H$504,6,FALSE),"")</f>
        <v/>
      </c>
      <c r="E366" s="114" t="str">
        <f>IF(AND(B366&lt;&gt;"",'Schritt 2a Wärmeverbr. Kat. 1-4'!N371&lt;&gt;""),VLOOKUP('Schritt 4 - Priorisierung'!B366,'Schritt 2a Wärmeverbr. Kat. 1-4'!$C$10:$N$504,12,FALSE),"")</f>
        <v/>
      </c>
      <c r="F366" s="38" t="str">
        <f>IF(AND(B366&lt;&gt;"",'Schritt 2a Wärmeverbr. Kat. 1-4'!O371&lt;&gt;""),VLOOKUP(B366,'Schritt 2a Wärmeverbr. Kat. 1-4'!C371:O865,13,FALSE),"")</f>
        <v/>
      </c>
      <c r="G366" s="134" t="str">
        <f>IF(AND(B366&lt;&gt;"",'Schritt 2a Wärmeverbr. Kat. 1-4'!P371&lt;&gt;""),VLOOKUP(B366,'Schritt 2a Wärmeverbr. Kat. 1-4'!$C$10:$P$504,14,FALSE),"")</f>
        <v/>
      </c>
      <c r="H366" s="39" t="str">
        <f>IF(AND(B366&lt;&gt;"",'Schritt 2a Wärmeverbr. Kat. 1-4'!Q371&lt;&gt;""),VLOOKUP(B366,'Schritt 2a Wärmeverbr. Kat. 1-4'!$C$10:$Q$504,15,FALSE),"")</f>
        <v/>
      </c>
      <c r="I366" s="142" t="str">
        <f>IF(AND(B366&lt;&gt;"",'Schritt 2b Stromverbr. Kat. 1-4'!M371&lt;&gt;""),VLOOKUP(B366,'Schritt 2b Stromverbr. Kat. 1-4'!$B$10:$M$504,12,FALSE),"")</f>
        <v/>
      </c>
      <c r="J366" s="38" t="str">
        <f>IF(AND(B366&lt;&gt;"",'Schritt 2b Stromverbr. Kat. 1-4'!M371&lt;&gt;""),(1/SUM('Schritt 2b Stromverbr. Kat. 1-4'!$M$10:$M$504))*VLOOKUP(B366,'Schritt 2b Stromverbr. Kat. 1-4'!$B$10:$M$504,12,FALSE),"")</f>
        <v/>
      </c>
      <c r="K366" s="133" t="str">
        <f>IFERROR(IF(B366&lt;&gt;"",VLOOKUP(B366,'Schritt 2b Stromverbr. Kat. 1-4'!$B$10:$N$504,13,FALSE),""),"")</f>
        <v/>
      </c>
      <c r="L366" s="39" t="str">
        <f>IFERROR(IF(B366&lt;&gt;"",VLOOKUP(B366,'Schritt 2b Stromverbr. Kat. 1-4'!$B$10:$O$504,14,FALSE),""),"")</f>
        <v/>
      </c>
      <c r="M366" s="147"/>
      <c r="N366" s="61"/>
      <c r="O366" s="64"/>
      <c r="P366" s="113" t="str">
        <f t="shared" si="10"/>
        <v/>
      </c>
      <c r="Q366" s="151" t="str">
        <f t="shared" si="11"/>
        <v/>
      </c>
      <c r="R366" s="133" t="str">
        <f>IF(P366="","",((P366*1000)/IF(AND('Schritt 2a Wärmeverbr. Kat. 1-4'!D371&lt;&gt;"Bad - Freibad &lt; 1000 m2 Beckenfläche",'Schritt 2a Wärmeverbr. Kat. 1-4'!D371&lt;&gt;"Bad - Freibad 1000-2000 m2 Beckenfläche",'Schritt 2a Wärmeverbr. Kat. 1-4'!D371&lt;&gt;"Bad - Freibad &gt;2000 m2 Beckenfläche"),'Schritt 2a Wärmeverbr. Kat. 1-4'!F371,'Schritt 2a Wärmeverbr. Kat. 1-4'!G371)))</f>
        <v/>
      </c>
      <c r="S366" s="140" t="str">
        <f>IFERROR(IF(OR(R366="",'Schritt 2a Wärmeverbr. Kat. 1-4'!D371=""),"",R366/VLOOKUP('Schritt 2a Wärmeverbr. Kat. 1-4'!D371,Gebäudekat.!$C$6:$J$72,7,FALSE)-1),"k.A")</f>
        <v/>
      </c>
      <c r="T366" s="400" t="s">
        <v>138</v>
      </c>
      <c r="U366" t="str">
        <f>IFERROR(VLOOKUP(C366,Gebäudekat.!$C$6:$G$72,5,FALSE),"")</f>
        <v/>
      </c>
    </row>
    <row r="367" spans="1:21" x14ac:dyDescent="0.25">
      <c r="A367" s="23" t="str">
        <f>IF(B367="","",INDEX('Schritt 2a Wärmeverbr. Kat. 1-4'!$A372:$C$504,MATCH(B367,'Schritt 2a Wärmeverbr. Kat. 1-4'!$C372:$C$504,0),1))</f>
        <v/>
      </c>
      <c r="B367" s="40" t="str">
        <f>IF(AND('Schritt 2a Wärmeverbr. Kat. 1-4'!C372&lt;&gt;"",OR('Schritt 2a Wärmeverbr. Kat. 1-4'!R372=1,'Schritt 2a Wärmeverbr. Kat. 1-4'!R372=2,'Schritt 2a Wärmeverbr. Kat. 1-4'!R372&lt;&gt;4)),'Schritt 2a Wärmeverbr. Kat. 1-4'!C372,"")</f>
        <v/>
      </c>
      <c r="C367" s="24" t="str">
        <f>IF(B367="","",VLOOKUP(B367,'Schritt 2a Wärmeverbr. Kat. 1-4'!$C$10:$D$504,2,FALSE))</f>
        <v/>
      </c>
      <c r="D367" s="13" t="str">
        <f>IF(AND(B367&lt;&gt;"",'Schritt 2a Wärmeverbr. Kat. 1-4'!H372&lt;&gt;""),VLOOKUP('Schritt 4 - Priorisierung'!B367,'Schritt 2a Wärmeverbr. Kat. 1-4'!$C$10:$H$504,6,FALSE),"")</f>
        <v/>
      </c>
      <c r="E367" s="114" t="str">
        <f>IF(AND(B367&lt;&gt;"",'Schritt 2a Wärmeverbr. Kat. 1-4'!N372&lt;&gt;""),VLOOKUP('Schritt 4 - Priorisierung'!B367,'Schritt 2a Wärmeverbr. Kat. 1-4'!$C$10:$N$504,12,FALSE),"")</f>
        <v/>
      </c>
      <c r="F367" s="38" t="str">
        <f>IF(AND(B367&lt;&gt;"",'Schritt 2a Wärmeverbr. Kat. 1-4'!O372&lt;&gt;""),VLOOKUP(B367,'Schritt 2a Wärmeverbr. Kat. 1-4'!C372:O866,13,FALSE),"")</f>
        <v/>
      </c>
      <c r="G367" s="134" t="str">
        <f>IF(AND(B367&lt;&gt;"",'Schritt 2a Wärmeverbr. Kat. 1-4'!P372&lt;&gt;""),VLOOKUP(B367,'Schritt 2a Wärmeverbr. Kat. 1-4'!$C$10:$P$504,14,FALSE),"")</f>
        <v/>
      </c>
      <c r="H367" s="39" t="str">
        <f>IF(AND(B367&lt;&gt;"",'Schritt 2a Wärmeverbr. Kat. 1-4'!Q372&lt;&gt;""),VLOOKUP(B367,'Schritt 2a Wärmeverbr. Kat. 1-4'!$C$10:$Q$504,15,FALSE),"")</f>
        <v/>
      </c>
      <c r="I367" s="142" t="str">
        <f>IF(AND(B367&lt;&gt;"",'Schritt 2b Stromverbr. Kat. 1-4'!M372&lt;&gt;""),VLOOKUP(B367,'Schritt 2b Stromverbr. Kat. 1-4'!$B$10:$M$504,12,FALSE),"")</f>
        <v/>
      </c>
      <c r="J367" s="38" t="str">
        <f>IF(AND(B367&lt;&gt;"",'Schritt 2b Stromverbr. Kat. 1-4'!M372&lt;&gt;""),(1/SUM('Schritt 2b Stromverbr. Kat. 1-4'!$M$10:$M$504))*VLOOKUP(B367,'Schritt 2b Stromverbr. Kat. 1-4'!$B$10:$M$504,12,FALSE),"")</f>
        <v/>
      </c>
      <c r="K367" s="133" t="str">
        <f>IFERROR(IF(B367&lt;&gt;"",VLOOKUP(B367,'Schritt 2b Stromverbr. Kat. 1-4'!$B$10:$N$504,13,FALSE),""),"")</f>
        <v/>
      </c>
      <c r="L367" s="39" t="str">
        <f>IFERROR(IF(B367&lt;&gt;"",VLOOKUP(B367,'Schritt 2b Stromverbr. Kat. 1-4'!$B$10:$O$504,14,FALSE),""),"")</f>
        <v/>
      </c>
      <c r="M367" s="147"/>
      <c r="N367" s="61"/>
      <c r="O367" s="64"/>
      <c r="P367" s="113" t="str">
        <f t="shared" si="10"/>
        <v/>
      </c>
      <c r="Q367" s="151" t="str">
        <f t="shared" si="11"/>
        <v/>
      </c>
      <c r="R367" s="133" t="str">
        <f>IF(P367="","",((P367*1000)/IF(AND('Schritt 2a Wärmeverbr. Kat. 1-4'!D372&lt;&gt;"Bad - Freibad &lt; 1000 m2 Beckenfläche",'Schritt 2a Wärmeverbr. Kat. 1-4'!D372&lt;&gt;"Bad - Freibad 1000-2000 m2 Beckenfläche",'Schritt 2a Wärmeverbr. Kat. 1-4'!D372&lt;&gt;"Bad - Freibad &gt;2000 m2 Beckenfläche"),'Schritt 2a Wärmeverbr. Kat. 1-4'!F372,'Schritt 2a Wärmeverbr. Kat. 1-4'!G372)))</f>
        <v/>
      </c>
      <c r="S367" s="140" t="str">
        <f>IFERROR(IF(OR(R367="",'Schritt 2a Wärmeverbr. Kat. 1-4'!D372=""),"",R367/VLOOKUP('Schritt 2a Wärmeverbr. Kat. 1-4'!D372,Gebäudekat.!$C$6:$J$72,7,FALSE)-1),"k.A")</f>
        <v/>
      </c>
      <c r="T367" s="400" t="s">
        <v>138</v>
      </c>
      <c r="U367" t="str">
        <f>IFERROR(VLOOKUP(C367,Gebäudekat.!$C$6:$G$72,5,FALSE),"")</f>
        <v/>
      </c>
    </row>
    <row r="368" spans="1:21" x14ac:dyDescent="0.25">
      <c r="A368" s="23" t="str">
        <f>IF(B368="","",INDEX('Schritt 2a Wärmeverbr. Kat. 1-4'!$A373:$C$504,MATCH(B368,'Schritt 2a Wärmeverbr. Kat. 1-4'!$C373:$C$504,0),1))</f>
        <v/>
      </c>
      <c r="B368" s="40" t="str">
        <f>IF(AND('Schritt 2a Wärmeverbr. Kat. 1-4'!C373&lt;&gt;"",OR('Schritt 2a Wärmeverbr. Kat. 1-4'!R373=1,'Schritt 2a Wärmeverbr. Kat. 1-4'!R373=2,'Schritt 2a Wärmeverbr. Kat. 1-4'!R373&lt;&gt;4)),'Schritt 2a Wärmeverbr. Kat. 1-4'!C373,"")</f>
        <v/>
      </c>
      <c r="C368" s="24" t="str">
        <f>IF(B368="","",VLOOKUP(B368,'Schritt 2a Wärmeverbr. Kat. 1-4'!$C$10:$D$504,2,FALSE))</f>
        <v/>
      </c>
      <c r="D368" s="13" t="str">
        <f>IF(AND(B368&lt;&gt;"",'Schritt 2a Wärmeverbr. Kat. 1-4'!H373&lt;&gt;""),VLOOKUP('Schritt 4 - Priorisierung'!B368,'Schritt 2a Wärmeverbr. Kat. 1-4'!$C$10:$H$504,6,FALSE),"")</f>
        <v/>
      </c>
      <c r="E368" s="114" t="str">
        <f>IF(AND(B368&lt;&gt;"",'Schritt 2a Wärmeverbr. Kat. 1-4'!N373&lt;&gt;""),VLOOKUP('Schritt 4 - Priorisierung'!B368,'Schritt 2a Wärmeverbr. Kat. 1-4'!$C$10:$N$504,12,FALSE),"")</f>
        <v/>
      </c>
      <c r="F368" s="38" t="str">
        <f>IF(AND(B368&lt;&gt;"",'Schritt 2a Wärmeverbr. Kat. 1-4'!O373&lt;&gt;""),VLOOKUP(B368,'Schritt 2a Wärmeverbr. Kat. 1-4'!C373:O867,13,FALSE),"")</f>
        <v/>
      </c>
      <c r="G368" s="134" t="str">
        <f>IF(AND(B368&lt;&gt;"",'Schritt 2a Wärmeverbr. Kat. 1-4'!P373&lt;&gt;""),VLOOKUP(B368,'Schritt 2a Wärmeverbr. Kat. 1-4'!$C$10:$P$504,14,FALSE),"")</f>
        <v/>
      </c>
      <c r="H368" s="39" t="str">
        <f>IF(AND(B368&lt;&gt;"",'Schritt 2a Wärmeverbr. Kat. 1-4'!Q373&lt;&gt;""),VLOOKUP(B368,'Schritt 2a Wärmeverbr. Kat. 1-4'!$C$10:$Q$504,15,FALSE),"")</f>
        <v/>
      </c>
      <c r="I368" s="142" t="str">
        <f>IF(AND(B368&lt;&gt;"",'Schritt 2b Stromverbr. Kat. 1-4'!M373&lt;&gt;""),VLOOKUP(B368,'Schritt 2b Stromverbr. Kat. 1-4'!$B$10:$M$504,12,FALSE),"")</f>
        <v/>
      </c>
      <c r="J368" s="38" t="str">
        <f>IF(AND(B368&lt;&gt;"",'Schritt 2b Stromverbr. Kat. 1-4'!M373&lt;&gt;""),(1/SUM('Schritt 2b Stromverbr. Kat. 1-4'!$M$10:$M$504))*VLOOKUP(B368,'Schritt 2b Stromverbr. Kat. 1-4'!$B$10:$M$504,12,FALSE),"")</f>
        <v/>
      </c>
      <c r="K368" s="133" t="str">
        <f>IFERROR(IF(B368&lt;&gt;"",VLOOKUP(B368,'Schritt 2b Stromverbr. Kat. 1-4'!$B$10:$N$504,13,FALSE),""),"")</f>
        <v/>
      </c>
      <c r="L368" s="39" t="str">
        <f>IFERROR(IF(B368&lt;&gt;"",VLOOKUP(B368,'Schritt 2b Stromverbr. Kat. 1-4'!$B$10:$O$504,14,FALSE),""),"")</f>
        <v/>
      </c>
      <c r="M368" s="147"/>
      <c r="N368" s="61"/>
      <c r="O368" s="64"/>
      <c r="P368" s="113" t="str">
        <f t="shared" si="10"/>
        <v/>
      </c>
      <c r="Q368" s="151" t="str">
        <f t="shared" si="11"/>
        <v/>
      </c>
      <c r="R368" s="133" t="str">
        <f>IF(P368="","",((P368*1000)/IF(AND('Schritt 2a Wärmeverbr. Kat. 1-4'!D373&lt;&gt;"Bad - Freibad &lt; 1000 m2 Beckenfläche",'Schritt 2a Wärmeverbr. Kat. 1-4'!D373&lt;&gt;"Bad - Freibad 1000-2000 m2 Beckenfläche",'Schritt 2a Wärmeverbr. Kat. 1-4'!D373&lt;&gt;"Bad - Freibad &gt;2000 m2 Beckenfläche"),'Schritt 2a Wärmeverbr. Kat. 1-4'!F373,'Schritt 2a Wärmeverbr. Kat. 1-4'!G373)))</f>
        <v/>
      </c>
      <c r="S368" s="140" t="str">
        <f>IFERROR(IF(OR(R368="",'Schritt 2a Wärmeverbr. Kat. 1-4'!D373=""),"",R368/VLOOKUP('Schritt 2a Wärmeverbr. Kat. 1-4'!D373,Gebäudekat.!$C$6:$J$72,7,FALSE)-1),"k.A")</f>
        <v/>
      </c>
      <c r="T368" s="400" t="s">
        <v>138</v>
      </c>
      <c r="U368" t="str">
        <f>IFERROR(VLOOKUP(C368,Gebäudekat.!$C$6:$G$72,5,FALSE),"")</f>
        <v/>
      </c>
    </row>
    <row r="369" spans="1:21" x14ac:dyDescent="0.25">
      <c r="A369" s="23" t="str">
        <f>IF(B369="","",INDEX('Schritt 2a Wärmeverbr. Kat. 1-4'!$A374:$C$504,MATCH(B369,'Schritt 2a Wärmeverbr. Kat. 1-4'!$C374:$C$504,0),1))</f>
        <v/>
      </c>
      <c r="B369" s="40" t="str">
        <f>IF(AND('Schritt 2a Wärmeverbr. Kat. 1-4'!C374&lt;&gt;"",OR('Schritt 2a Wärmeverbr. Kat. 1-4'!R374=1,'Schritt 2a Wärmeverbr. Kat. 1-4'!R374=2,'Schritt 2a Wärmeverbr. Kat. 1-4'!R374&lt;&gt;4)),'Schritt 2a Wärmeverbr. Kat. 1-4'!C374,"")</f>
        <v/>
      </c>
      <c r="C369" s="24" t="str">
        <f>IF(B369="","",VLOOKUP(B369,'Schritt 2a Wärmeverbr. Kat. 1-4'!$C$10:$D$504,2,FALSE))</f>
        <v/>
      </c>
      <c r="D369" s="13" t="str">
        <f>IF(AND(B369&lt;&gt;"",'Schritt 2a Wärmeverbr. Kat. 1-4'!H374&lt;&gt;""),VLOOKUP('Schritt 4 - Priorisierung'!B369,'Schritt 2a Wärmeverbr. Kat. 1-4'!$C$10:$H$504,6,FALSE),"")</f>
        <v/>
      </c>
      <c r="E369" s="114" t="str">
        <f>IF(AND(B369&lt;&gt;"",'Schritt 2a Wärmeverbr. Kat. 1-4'!N374&lt;&gt;""),VLOOKUP('Schritt 4 - Priorisierung'!B369,'Schritt 2a Wärmeverbr. Kat. 1-4'!$C$10:$N$504,12,FALSE),"")</f>
        <v/>
      </c>
      <c r="F369" s="38" t="str">
        <f>IF(AND(B369&lt;&gt;"",'Schritt 2a Wärmeverbr. Kat. 1-4'!O374&lt;&gt;""),VLOOKUP(B369,'Schritt 2a Wärmeverbr. Kat. 1-4'!C374:O868,13,FALSE),"")</f>
        <v/>
      </c>
      <c r="G369" s="134" t="str">
        <f>IF(AND(B369&lt;&gt;"",'Schritt 2a Wärmeverbr. Kat. 1-4'!P374&lt;&gt;""),VLOOKUP(B369,'Schritt 2a Wärmeverbr. Kat. 1-4'!$C$10:$P$504,14,FALSE),"")</f>
        <v/>
      </c>
      <c r="H369" s="39" t="str">
        <f>IF(AND(B369&lt;&gt;"",'Schritt 2a Wärmeverbr. Kat. 1-4'!Q374&lt;&gt;""),VLOOKUP(B369,'Schritt 2a Wärmeverbr. Kat. 1-4'!$C$10:$Q$504,15,FALSE),"")</f>
        <v/>
      </c>
      <c r="I369" s="142" t="str">
        <f>IF(AND(B369&lt;&gt;"",'Schritt 2b Stromverbr. Kat. 1-4'!M374&lt;&gt;""),VLOOKUP(B369,'Schritt 2b Stromverbr. Kat. 1-4'!$B$10:$M$504,12,FALSE),"")</f>
        <v/>
      </c>
      <c r="J369" s="38" t="str">
        <f>IF(AND(B369&lt;&gt;"",'Schritt 2b Stromverbr. Kat. 1-4'!M374&lt;&gt;""),(1/SUM('Schritt 2b Stromverbr. Kat. 1-4'!$M$10:$M$504))*VLOOKUP(B369,'Schritt 2b Stromverbr. Kat. 1-4'!$B$10:$M$504,12,FALSE),"")</f>
        <v/>
      </c>
      <c r="K369" s="133" t="str">
        <f>IFERROR(IF(B369&lt;&gt;"",VLOOKUP(B369,'Schritt 2b Stromverbr. Kat. 1-4'!$B$10:$N$504,13,FALSE),""),"")</f>
        <v/>
      </c>
      <c r="L369" s="39" t="str">
        <f>IFERROR(IF(B369&lt;&gt;"",VLOOKUP(B369,'Schritt 2b Stromverbr. Kat. 1-4'!$B$10:$O$504,14,FALSE),""),"")</f>
        <v/>
      </c>
      <c r="M369" s="147"/>
      <c r="N369" s="61"/>
      <c r="O369" s="64"/>
      <c r="P369" s="113" t="str">
        <f t="shared" si="10"/>
        <v/>
      </c>
      <c r="Q369" s="151" t="str">
        <f t="shared" si="11"/>
        <v/>
      </c>
      <c r="R369" s="133" t="str">
        <f>IF(P369="","",((P369*1000)/IF(AND('Schritt 2a Wärmeverbr. Kat. 1-4'!D374&lt;&gt;"Bad - Freibad &lt; 1000 m2 Beckenfläche",'Schritt 2a Wärmeverbr. Kat. 1-4'!D374&lt;&gt;"Bad - Freibad 1000-2000 m2 Beckenfläche",'Schritt 2a Wärmeverbr. Kat. 1-4'!D374&lt;&gt;"Bad - Freibad &gt;2000 m2 Beckenfläche"),'Schritt 2a Wärmeverbr. Kat. 1-4'!F374,'Schritt 2a Wärmeverbr. Kat. 1-4'!G374)))</f>
        <v/>
      </c>
      <c r="S369" s="140" t="str">
        <f>IFERROR(IF(OR(R369="",'Schritt 2a Wärmeverbr. Kat. 1-4'!D374=""),"",R369/VLOOKUP('Schritt 2a Wärmeverbr. Kat. 1-4'!D374,Gebäudekat.!$C$6:$J$72,7,FALSE)-1),"k.A")</f>
        <v/>
      </c>
      <c r="T369" s="400" t="s">
        <v>138</v>
      </c>
      <c r="U369" t="str">
        <f>IFERROR(VLOOKUP(C369,Gebäudekat.!$C$6:$G$72,5,FALSE),"")</f>
        <v/>
      </c>
    </row>
    <row r="370" spans="1:21" x14ac:dyDescent="0.25">
      <c r="A370" s="23" t="str">
        <f>IF(B370="","",INDEX('Schritt 2a Wärmeverbr. Kat. 1-4'!$A375:$C$504,MATCH(B370,'Schritt 2a Wärmeverbr. Kat. 1-4'!$C375:$C$504,0),1))</f>
        <v/>
      </c>
      <c r="B370" s="40" t="str">
        <f>IF(AND('Schritt 2a Wärmeverbr. Kat. 1-4'!C375&lt;&gt;"",OR('Schritt 2a Wärmeverbr. Kat. 1-4'!R375=1,'Schritt 2a Wärmeverbr. Kat. 1-4'!R375=2,'Schritt 2a Wärmeverbr. Kat. 1-4'!R375&lt;&gt;4)),'Schritt 2a Wärmeverbr. Kat. 1-4'!C375,"")</f>
        <v/>
      </c>
      <c r="C370" s="24" t="str">
        <f>IF(B370="","",VLOOKUP(B370,'Schritt 2a Wärmeverbr. Kat. 1-4'!$C$10:$D$504,2,FALSE))</f>
        <v/>
      </c>
      <c r="D370" s="13" t="str">
        <f>IF(AND(B370&lt;&gt;"",'Schritt 2a Wärmeverbr. Kat. 1-4'!H375&lt;&gt;""),VLOOKUP('Schritt 4 - Priorisierung'!B370,'Schritt 2a Wärmeverbr. Kat. 1-4'!$C$10:$H$504,6,FALSE),"")</f>
        <v/>
      </c>
      <c r="E370" s="114" t="str">
        <f>IF(AND(B370&lt;&gt;"",'Schritt 2a Wärmeverbr. Kat. 1-4'!N375&lt;&gt;""),VLOOKUP('Schritt 4 - Priorisierung'!B370,'Schritt 2a Wärmeverbr. Kat. 1-4'!$C$10:$N$504,12,FALSE),"")</f>
        <v/>
      </c>
      <c r="F370" s="38" t="str">
        <f>IF(AND(B370&lt;&gt;"",'Schritt 2a Wärmeverbr. Kat. 1-4'!O375&lt;&gt;""),VLOOKUP(B370,'Schritt 2a Wärmeverbr. Kat. 1-4'!C375:O869,13,FALSE),"")</f>
        <v/>
      </c>
      <c r="G370" s="134" t="str">
        <f>IF(AND(B370&lt;&gt;"",'Schritt 2a Wärmeverbr. Kat. 1-4'!P375&lt;&gt;""),VLOOKUP(B370,'Schritt 2a Wärmeverbr. Kat. 1-4'!$C$10:$P$504,14,FALSE),"")</f>
        <v/>
      </c>
      <c r="H370" s="39" t="str">
        <f>IF(AND(B370&lt;&gt;"",'Schritt 2a Wärmeverbr. Kat. 1-4'!Q375&lt;&gt;""),VLOOKUP(B370,'Schritt 2a Wärmeverbr. Kat. 1-4'!$C$10:$Q$504,15,FALSE),"")</f>
        <v/>
      </c>
      <c r="I370" s="142" t="str">
        <f>IF(AND(B370&lt;&gt;"",'Schritt 2b Stromverbr. Kat. 1-4'!M375&lt;&gt;""),VLOOKUP(B370,'Schritt 2b Stromverbr. Kat. 1-4'!$B$10:$M$504,12,FALSE),"")</f>
        <v/>
      </c>
      <c r="J370" s="38" t="str">
        <f>IF(AND(B370&lt;&gt;"",'Schritt 2b Stromverbr. Kat. 1-4'!M375&lt;&gt;""),(1/SUM('Schritt 2b Stromverbr. Kat. 1-4'!$M$10:$M$504))*VLOOKUP(B370,'Schritt 2b Stromverbr. Kat. 1-4'!$B$10:$M$504,12,FALSE),"")</f>
        <v/>
      </c>
      <c r="K370" s="133" t="str">
        <f>IFERROR(IF(B370&lt;&gt;"",VLOOKUP(B370,'Schritt 2b Stromverbr. Kat. 1-4'!$B$10:$N$504,13,FALSE),""),"")</f>
        <v/>
      </c>
      <c r="L370" s="39" t="str">
        <f>IFERROR(IF(B370&lt;&gt;"",VLOOKUP(B370,'Schritt 2b Stromverbr. Kat. 1-4'!$B$10:$O$504,14,FALSE),""),"")</f>
        <v/>
      </c>
      <c r="M370" s="147"/>
      <c r="N370" s="61"/>
      <c r="O370" s="64"/>
      <c r="P370" s="113" t="str">
        <f t="shared" si="10"/>
        <v/>
      </c>
      <c r="Q370" s="151" t="str">
        <f t="shared" si="11"/>
        <v/>
      </c>
      <c r="R370" s="133" t="str">
        <f>IF(P370="","",((P370*1000)/IF(AND('Schritt 2a Wärmeverbr. Kat. 1-4'!D375&lt;&gt;"Bad - Freibad &lt; 1000 m2 Beckenfläche",'Schritt 2a Wärmeverbr. Kat. 1-4'!D375&lt;&gt;"Bad - Freibad 1000-2000 m2 Beckenfläche",'Schritt 2a Wärmeverbr. Kat. 1-4'!D375&lt;&gt;"Bad - Freibad &gt;2000 m2 Beckenfläche"),'Schritt 2a Wärmeverbr. Kat. 1-4'!F375,'Schritt 2a Wärmeverbr. Kat. 1-4'!G375)))</f>
        <v/>
      </c>
      <c r="S370" s="140" t="str">
        <f>IFERROR(IF(OR(R370="",'Schritt 2a Wärmeverbr. Kat. 1-4'!D375=""),"",R370/VLOOKUP('Schritt 2a Wärmeverbr. Kat. 1-4'!D375,Gebäudekat.!$C$6:$J$72,7,FALSE)-1),"k.A")</f>
        <v/>
      </c>
      <c r="T370" s="400" t="s">
        <v>138</v>
      </c>
      <c r="U370" t="str">
        <f>IFERROR(VLOOKUP(C370,Gebäudekat.!$C$6:$G$72,5,FALSE),"")</f>
        <v/>
      </c>
    </row>
    <row r="371" spans="1:21" x14ac:dyDescent="0.25">
      <c r="A371" s="23" t="str">
        <f>IF(B371="","",INDEX('Schritt 2a Wärmeverbr. Kat. 1-4'!$A376:$C$504,MATCH(B371,'Schritt 2a Wärmeverbr. Kat. 1-4'!$C376:$C$504,0),1))</f>
        <v/>
      </c>
      <c r="B371" s="40" t="str">
        <f>IF(AND('Schritt 2a Wärmeverbr. Kat. 1-4'!C376&lt;&gt;"",OR('Schritt 2a Wärmeverbr. Kat. 1-4'!R376=1,'Schritt 2a Wärmeverbr. Kat. 1-4'!R376=2,'Schritt 2a Wärmeverbr. Kat. 1-4'!R376&lt;&gt;4)),'Schritt 2a Wärmeverbr. Kat. 1-4'!C376,"")</f>
        <v/>
      </c>
      <c r="C371" s="24" t="str">
        <f>IF(B371="","",VLOOKUP(B371,'Schritt 2a Wärmeverbr. Kat. 1-4'!$C$10:$D$504,2,FALSE))</f>
        <v/>
      </c>
      <c r="D371" s="13" t="str">
        <f>IF(AND(B371&lt;&gt;"",'Schritt 2a Wärmeverbr. Kat. 1-4'!H376&lt;&gt;""),VLOOKUP('Schritt 4 - Priorisierung'!B371,'Schritt 2a Wärmeverbr. Kat. 1-4'!$C$10:$H$504,6,FALSE),"")</f>
        <v/>
      </c>
      <c r="E371" s="114" t="str">
        <f>IF(AND(B371&lt;&gt;"",'Schritt 2a Wärmeverbr. Kat. 1-4'!N376&lt;&gt;""),VLOOKUP('Schritt 4 - Priorisierung'!B371,'Schritt 2a Wärmeverbr. Kat. 1-4'!$C$10:$N$504,12,FALSE),"")</f>
        <v/>
      </c>
      <c r="F371" s="38" t="str">
        <f>IF(AND(B371&lt;&gt;"",'Schritt 2a Wärmeverbr. Kat. 1-4'!O376&lt;&gt;""),VLOOKUP(B371,'Schritt 2a Wärmeverbr. Kat. 1-4'!C376:O870,13,FALSE),"")</f>
        <v/>
      </c>
      <c r="G371" s="134" t="str">
        <f>IF(AND(B371&lt;&gt;"",'Schritt 2a Wärmeverbr. Kat. 1-4'!P376&lt;&gt;""),VLOOKUP(B371,'Schritt 2a Wärmeverbr. Kat. 1-4'!$C$10:$P$504,14,FALSE),"")</f>
        <v/>
      </c>
      <c r="H371" s="39" t="str">
        <f>IF(AND(B371&lt;&gt;"",'Schritt 2a Wärmeverbr. Kat. 1-4'!Q376&lt;&gt;""),VLOOKUP(B371,'Schritt 2a Wärmeverbr. Kat. 1-4'!$C$10:$Q$504,15,FALSE),"")</f>
        <v/>
      </c>
      <c r="I371" s="142" t="str">
        <f>IF(AND(B371&lt;&gt;"",'Schritt 2b Stromverbr. Kat. 1-4'!M376&lt;&gt;""),VLOOKUP(B371,'Schritt 2b Stromverbr. Kat. 1-4'!$B$10:$M$504,12,FALSE),"")</f>
        <v/>
      </c>
      <c r="J371" s="38" t="str">
        <f>IF(AND(B371&lt;&gt;"",'Schritt 2b Stromverbr. Kat. 1-4'!M376&lt;&gt;""),(1/SUM('Schritt 2b Stromverbr. Kat. 1-4'!$M$10:$M$504))*VLOOKUP(B371,'Schritt 2b Stromverbr. Kat. 1-4'!$B$10:$M$504,12,FALSE),"")</f>
        <v/>
      </c>
      <c r="K371" s="133" t="str">
        <f>IFERROR(IF(B371&lt;&gt;"",VLOOKUP(B371,'Schritt 2b Stromverbr. Kat. 1-4'!$B$10:$N$504,13,FALSE),""),"")</f>
        <v/>
      </c>
      <c r="L371" s="39" t="str">
        <f>IFERROR(IF(B371&lt;&gt;"",VLOOKUP(B371,'Schritt 2b Stromverbr. Kat. 1-4'!$B$10:$O$504,14,FALSE),""),"")</f>
        <v/>
      </c>
      <c r="M371" s="147"/>
      <c r="N371" s="61"/>
      <c r="O371" s="64"/>
      <c r="P371" s="113" t="str">
        <f t="shared" si="10"/>
        <v/>
      </c>
      <c r="Q371" s="151" t="str">
        <f t="shared" si="11"/>
        <v/>
      </c>
      <c r="R371" s="133" t="str">
        <f>IF(P371="","",((P371*1000)/IF(AND('Schritt 2a Wärmeverbr. Kat. 1-4'!D376&lt;&gt;"Bad - Freibad &lt; 1000 m2 Beckenfläche",'Schritt 2a Wärmeverbr. Kat. 1-4'!D376&lt;&gt;"Bad - Freibad 1000-2000 m2 Beckenfläche",'Schritt 2a Wärmeverbr. Kat. 1-4'!D376&lt;&gt;"Bad - Freibad &gt;2000 m2 Beckenfläche"),'Schritt 2a Wärmeverbr. Kat. 1-4'!F376,'Schritt 2a Wärmeverbr. Kat. 1-4'!G376)))</f>
        <v/>
      </c>
      <c r="S371" s="140" t="str">
        <f>IFERROR(IF(OR(R371="",'Schritt 2a Wärmeverbr. Kat. 1-4'!D376=""),"",R371/VLOOKUP('Schritt 2a Wärmeverbr. Kat. 1-4'!D376,Gebäudekat.!$C$6:$J$72,7,FALSE)-1),"k.A")</f>
        <v/>
      </c>
      <c r="T371" s="400" t="s">
        <v>138</v>
      </c>
      <c r="U371" t="str">
        <f>IFERROR(VLOOKUP(C371,Gebäudekat.!$C$6:$G$72,5,FALSE),"")</f>
        <v/>
      </c>
    </row>
    <row r="372" spans="1:21" x14ac:dyDescent="0.25">
      <c r="A372" s="23" t="str">
        <f>IF(B372="","",INDEX('Schritt 2a Wärmeverbr. Kat. 1-4'!$A377:$C$504,MATCH(B372,'Schritt 2a Wärmeverbr. Kat. 1-4'!$C377:$C$504,0),1))</f>
        <v/>
      </c>
      <c r="B372" s="40" t="str">
        <f>IF(AND('Schritt 2a Wärmeverbr. Kat. 1-4'!C377&lt;&gt;"",OR('Schritt 2a Wärmeverbr. Kat. 1-4'!R377=1,'Schritt 2a Wärmeverbr. Kat. 1-4'!R377=2,'Schritt 2a Wärmeverbr. Kat. 1-4'!R377&lt;&gt;4)),'Schritt 2a Wärmeverbr. Kat. 1-4'!C377,"")</f>
        <v/>
      </c>
      <c r="C372" s="24" t="str">
        <f>IF(B372="","",VLOOKUP(B372,'Schritt 2a Wärmeverbr. Kat. 1-4'!$C$10:$D$504,2,FALSE))</f>
        <v/>
      </c>
      <c r="D372" s="13" t="str">
        <f>IF(AND(B372&lt;&gt;"",'Schritt 2a Wärmeverbr. Kat. 1-4'!H377&lt;&gt;""),VLOOKUP('Schritt 4 - Priorisierung'!B372,'Schritt 2a Wärmeverbr. Kat. 1-4'!$C$10:$H$504,6,FALSE),"")</f>
        <v/>
      </c>
      <c r="E372" s="114" t="str">
        <f>IF(AND(B372&lt;&gt;"",'Schritt 2a Wärmeverbr. Kat. 1-4'!N377&lt;&gt;""),VLOOKUP('Schritt 4 - Priorisierung'!B372,'Schritt 2a Wärmeverbr. Kat. 1-4'!$C$10:$N$504,12,FALSE),"")</f>
        <v/>
      </c>
      <c r="F372" s="38" t="str">
        <f>IF(AND(B372&lt;&gt;"",'Schritt 2a Wärmeverbr. Kat. 1-4'!O377&lt;&gt;""),VLOOKUP(B372,'Schritt 2a Wärmeverbr. Kat. 1-4'!C377:O871,13,FALSE),"")</f>
        <v/>
      </c>
      <c r="G372" s="134" t="str">
        <f>IF(AND(B372&lt;&gt;"",'Schritt 2a Wärmeverbr. Kat. 1-4'!P377&lt;&gt;""),VLOOKUP(B372,'Schritt 2a Wärmeverbr. Kat. 1-4'!$C$10:$P$504,14,FALSE),"")</f>
        <v/>
      </c>
      <c r="H372" s="39" t="str">
        <f>IF(AND(B372&lt;&gt;"",'Schritt 2a Wärmeverbr. Kat. 1-4'!Q377&lt;&gt;""),VLOOKUP(B372,'Schritt 2a Wärmeverbr. Kat. 1-4'!$C$10:$Q$504,15,FALSE),"")</f>
        <v/>
      </c>
      <c r="I372" s="142" t="str">
        <f>IF(AND(B372&lt;&gt;"",'Schritt 2b Stromverbr. Kat. 1-4'!M377&lt;&gt;""),VLOOKUP(B372,'Schritt 2b Stromverbr. Kat. 1-4'!$B$10:$M$504,12,FALSE),"")</f>
        <v/>
      </c>
      <c r="J372" s="38" t="str">
        <f>IF(AND(B372&lt;&gt;"",'Schritt 2b Stromverbr. Kat. 1-4'!M377&lt;&gt;""),(1/SUM('Schritt 2b Stromverbr. Kat. 1-4'!$M$10:$M$504))*VLOOKUP(B372,'Schritt 2b Stromverbr. Kat. 1-4'!$B$10:$M$504,12,FALSE),"")</f>
        <v/>
      </c>
      <c r="K372" s="133" t="str">
        <f>IFERROR(IF(B372&lt;&gt;"",VLOOKUP(B372,'Schritt 2b Stromverbr. Kat. 1-4'!$B$10:$N$504,13,FALSE),""),"")</f>
        <v/>
      </c>
      <c r="L372" s="39" t="str">
        <f>IFERROR(IF(B372&lt;&gt;"",VLOOKUP(B372,'Schritt 2b Stromverbr. Kat. 1-4'!$B$10:$O$504,14,FALSE),""),"")</f>
        <v/>
      </c>
      <c r="M372" s="147"/>
      <c r="N372" s="61"/>
      <c r="O372" s="64"/>
      <c r="P372" s="113" t="str">
        <f t="shared" si="10"/>
        <v/>
      </c>
      <c r="Q372" s="151" t="str">
        <f t="shared" si="11"/>
        <v/>
      </c>
      <c r="R372" s="133" t="str">
        <f>IF(P372="","",((P372*1000)/IF(AND('Schritt 2a Wärmeverbr. Kat. 1-4'!D377&lt;&gt;"Bad - Freibad &lt; 1000 m2 Beckenfläche",'Schritt 2a Wärmeverbr. Kat. 1-4'!D377&lt;&gt;"Bad - Freibad 1000-2000 m2 Beckenfläche",'Schritt 2a Wärmeverbr. Kat. 1-4'!D377&lt;&gt;"Bad - Freibad &gt;2000 m2 Beckenfläche"),'Schritt 2a Wärmeverbr. Kat. 1-4'!F377,'Schritt 2a Wärmeverbr. Kat. 1-4'!G377)))</f>
        <v/>
      </c>
      <c r="S372" s="140" t="str">
        <f>IFERROR(IF(OR(R372="",'Schritt 2a Wärmeverbr. Kat. 1-4'!D377=""),"",R372/VLOOKUP('Schritt 2a Wärmeverbr. Kat. 1-4'!D377,Gebäudekat.!$C$6:$J$72,7,FALSE)-1),"k.A")</f>
        <v/>
      </c>
      <c r="T372" s="400" t="s">
        <v>138</v>
      </c>
      <c r="U372" t="str">
        <f>IFERROR(VLOOKUP(C372,Gebäudekat.!$C$6:$G$72,5,FALSE),"")</f>
        <v/>
      </c>
    </row>
    <row r="373" spans="1:21" x14ac:dyDescent="0.25">
      <c r="A373" s="23" t="str">
        <f>IF(B373="","",INDEX('Schritt 2a Wärmeverbr. Kat. 1-4'!$A378:$C$504,MATCH(B373,'Schritt 2a Wärmeverbr. Kat. 1-4'!$C378:$C$504,0),1))</f>
        <v/>
      </c>
      <c r="B373" s="40" t="str">
        <f>IF(AND('Schritt 2a Wärmeverbr. Kat. 1-4'!C378&lt;&gt;"",OR('Schritt 2a Wärmeverbr. Kat. 1-4'!R378=1,'Schritt 2a Wärmeverbr. Kat. 1-4'!R378=2,'Schritt 2a Wärmeverbr. Kat. 1-4'!R378&lt;&gt;4)),'Schritt 2a Wärmeverbr. Kat. 1-4'!C378,"")</f>
        <v/>
      </c>
      <c r="C373" s="24" t="str">
        <f>IF(B373="","",VLOOKUP(B373,'Schritt 2a Wärmeverbr. Kat. 1-4'!$C$10:$D$504,2,FALSE))</f>
        <v/>
      </c>
      <c r="D373" s="13" t="str">
        <f>IF(AND(B373&lt;&gt;"",'Schritt 2a Wärmeverbr. Kat. 1-4'!H378&lt;&gt;""),VLOOKUP('Schritt 4 - Priorisierung'!B373,'Schritt 2a Wärmeverbr. Kat. 1-4'!$C$10:$H$504,6,FALSE),"")</f>
        <v/>
      </c>
      <c r="E373" s="114" t="str">
        <f>IF(AND(B373&lt;&gt;"",'Schritt 2a Wärmeverbr. Kat. 1-4'!N378&lt;&gt;""),VLOOKUP('Schritt 4 - Priorisierung'!B373,'Schritt 2a Wärmeverbr. Kat. 1-4'!$C$10:$N$504,12,FALSE),"")</f>
        <v/>
      </c>
      <c r="F373" s="38" t="str">
        <f>IF(AND(B373&lt;&gt;"",'Schritt 2a Wärmeverbr. Kat. 1-4'!O378&lt;&gt;""),VLOOKUP(B373,'Schritt 2a Wärmeverbr. Kat. 1-4'!C378:O872,13,FALSE),"")</f>
        <v/>
      </c>
      <c r="G373" s="134" t="str">
        <f>IF(AND(B373&lt;&gt;"",'Schritt 2a Wärmeverbr. Kat. 1-4'!P378&lt;&gt;""),VLOOKUP(B373,'Schritt 2a Wärmeverbr. Kat. 1-4'!$C$10:$P$504,14,FALSE),"")</f>
        <v/>
      </c>
      <c r="H373" s="39" t="str">
        <f>IF(AND(B373&lt;&gt;"",'Schritt 2a Wärmeverbr. Kat. 1-4'!Q378&lt;&gt;""),VLOOKUP(B373,'Schritt 2a Wärmeverbr. Kat. 1-4'!$C$10:$Q$504,15,FALSE),"")</f>
        <v/>
      </c>
      <c r="I373" s="142" t="str">
        <f>IF(AND(B373&lt;&gt;"",'Schritt 2b Stromverbr. Kat. 1-4'!M378&lt;&gt;""),VLOOKUP(B373,'Schritt 2b Stromverbr. Kat. 1-4'!$B$10:$M$504,12,FALSE),"")</f>
        <v/>
      </c>
      <c r="J373" s="38" t="str">
        <f>IF(AND(B373&lt;&gt;"",'Schritt 2b Stromverbr. Kat. 1-4'!M378&lt;&gt;""),(1/SUM('Schritt 2b Stromverbr. Kat. 1-4'!$M$10:$M$504))*VLOOKUP(B373,'Schritt 2b Stromverbr. Kat. 1-4'!$B$10:$M$504,12,FALSE),"")</f>
        <v/>
      </c>
      <c r="K373" s="133" t="str">
        <f>IFERROR(IF(B373&lt;&gt;"",VLOOKUP(B373,'Schritt 2b Stromverbr. Kat. 1-4'!$B$10:$N$504,13,FALSE),""),"")</f>
        <v/>
      </c>
      <c r="L373" s="39" t="str">
        <f>IFERROR(IF(B373&lt;&gt;"",VLOOKUP(B373,'Schritt 2b Stromverbr. Kat. 1-4'!$B$10:$O$504,14,FALSE),""),"")</f>
        <v/>
      </c>
      <c r="M373" s="147"/>
      <c r="N373" s="61"/>
      <c r="O373" s="64"/>
      <c r="P373" s="113" t="str">
        <f t="shared" si="10"/>
        <v/>
      </c>
      <c r="Q373" s="151" t="str">
        <f t="shared" si="11"/>
        <v/>
      </c>
      <c r="R373" s="133" t="str">
        <f>IF(P373="","",((P373*1000)/IF(AND('Schritt 2a Wärmeverbr. Kat. 1-4'!D378&lt;&gt;"Bad - Freibad &lt; 1000 m2 Beckenfläche",'Schritt 2a Wärmeverbr. Kat. 1-4'!D378&lt;&gt;"Bad - Freibad 1000-2000 m2 Beckenfläche",'Schritt 2a Wärmeverbr. Kat. 1-4'!D378&lt;&gt;"Bad - Freibad &gt;2000 m2 Beckenfläche"),'Schritt 2a Wärmeverbr. Kat. 1-4'!F378,'Schritt 2a Wärmeverbr. Kat. 1-4'!G378)))</f>
        <v/>
      </c>
      <c r="S373" s="140" t="str">
        <f>IFERROR(IF(OR(R373="",'Schritt 2a Wärmeverbr. Kat. 1-4'!D378=""),"",R373/VLOOKUP('Schritt 2a Wärmeverbr. Kat. 1-4'!D378,Gebäudekat.!$C$6:$J$72,7,FALSE)-1),"k.A")</f>
        <v/>
      </c>
      <c r="T373" s="400" t="s">
        <v>138</v>
      </c>
      <c r="U373" t="str">
        <f>IFERROR(VLOOKUP(C373,Gebäudekat.!$C$6:$G$72,5,FALSE),"")</f>
        <v/>
      </c>
    </row>
    <row r="374" spans="1:21" x14ac:dyDescent="0.25">
      <c r="A374" s="23" t="str">
        <f>IF(B374="","",INDEX('Schritt 2a Wärmeverbr. Kat. 1-4'!$A379:$C$504,MATCH(B374,'Schritt 2a Wärmeverbr. Kat. 1-4'!$C379:$C$504,0),1))</f>
        <v/>
      </c>
      <c r="B374" s="40" t="str">
        <f>IF(AND('Schritt 2a Wärmeverbr. Kat. 1-4'!C379&lt;&gt;"",OR('Schritt 2a Wärmeverbr. Kat. 1-4'!R379=1,'Schritt 2a Wärmeverbr. Kat. 1-4'!R379=2,'Schritt 2a Wärmeverbr. Kat. 1-4'!R379&lt;&gt;4)),'Schritt 2a Wärmeverbr. Kat. 1-4'!C379,"")</f>
        <v/>
      </c>
      <c r="C374" s="24" t="str">
        <f>IF(B374="","",VLOOKUP(B374,'Schritt 2a Wärmeverbr. Kat. 1-4'!$C$10:$D$504,2,FALSE))</f>
        <v/>
      </c>
      <c r="D374" s="13" t="str">
        <f>IF(AND(B374&lt;&gt;"",'Schritt 2a Wärmeverbr. Kat. 1-4'!H379&lt;&gt;""),VLOOKUP('Schritt 4 - Priorisierung'!B374,'Schritt 2a Wärmeverbr. Kat. 1-4'!$C$10:$H$504,6,FALSE),"")</f>
        <v/>
      </c>
      <c r="E374" s="114" t="str">
        <f>IF(AND(B374&lt;&gt;"",'Schritt 2a Wärmeverbr. Kat. 1-4'!N379&lt;&gt;""),VLOOKUP('Schritt 4 - Priorisierung'!B374,'Schritt 2a Wärmeverbr. Kat. 1-4'!$C$10:$N$504,12,FALSE),"")</f>
        <v/>
      </c>
      <c r="F374" s="38" t="str">
        <f>IF(AND(B374&lt;&gt;"",'Schritt 2a Wärmeverbr. Kat. 1-4'!O379&lt;&gt;""),VLOOKUP(B374,'Schritt 2a Wärmeverbr. Kat. 1-4'!C379:O873,13,FALSE),"")</f>
        <v/>
      </c>
      <c r="G374" s="134" t="str">
        <f>IF(AND(B374&lt;&gt;"",'Schritt 2a Wärmeverbr. Kat. 1-4'!P379&lt;&gt;""),VLOOKUP(B374,'Schritt 2a Wärmeverbr. Kat. 1-4'!$C$10:$P$504,14,FALSE),"")</f>
        <v/>
      </c>
      <c r="H374" s="39" t="str">
        <f>IF(AND(B374&lt;&gt;"",'Schritt 2a Wärmeverbr. Kat. 1-4'!Q379&lt;&gt;""),VLOOKUP(B374,'Schritt 2a Wärmeverbr. Kat. 1-4'!$C$10:$Q$504,15,FALSE),"")</f>
        <v/>
      </c>
      <c r="I374" s="142" t="str">
        <f>IF(AND(B374&lt;&gt;"",'Schritt 2b Stromverbr. Kat. 1-4'!M379&lt;&gt;""),VLOOKUP(B374,'Schritt 2b Stromverbr. Kat. 1-4'!$B$10:$M$504,12,FALSE),"")</f>
        <v/>
      </c>
      <c r="J374" s="38" t="str">
        <f>IF(AND(B374&lt;&gt;"",'Schritt 2b Stromverbr. Kat. 1-4'!M379&lt;&gt;""),(1/SUM('Schritt 2b Stromverbr. Kat. 1-4'!$M$10:$M$504))*VLOOKUP(B374,'Schritt 2b Stromverbr. Kat. 1-4'!$B$10:$M$504,12,FALSE),"")</f>
        <v/>
      </c>
      <c r="K374" s="133" t="str">
        <f>IFERROR(IF(B374&lt;&gt;"",VLOOKUP(B374,'Schritt 2b Stromverbr. Kat. 1-4'!$B$10:$N$504,13,FALSE),""),"")</f>
        <v/>
      </c>
      <c r="L374" s="39" t="str">
        <f>IFERROR(IF(B374&lt;&gt;"",VLOOKUP(B374,'Schritt 2b Stromverbr. Kat. 1-4'!$B$10:$O$504,14,FALSE),""),"")</f>
        <v/>
      </c>
      <c r="M374" s="147"/>
      <c r="N374" s="61"/>
      <c r="O374" s="64"/>
      <c r="P374" s="113" t="str">
        <f t="shared" si="10"/>
        <v/>
      </c>
      <c r="Q374" s="151" t="str">
        <f t="shared" si="11"/>
        <v/>
      </c>
      <c r="R374" s="133" t="str">
        <f>IF(P374="","",((P374*1000)/IF(AND('Schritt 2a Wärmeverbr. Kat. 1-4'!D379&lt;&gt;"Bad - Freibad &lt; 1000 m2 Beckenfläche",'Schritt 2a Wärmeverbr. Kat. 1-4'!D379&lt;&gt;"Bad - Freibad 1000-2000 m2 Beckenfläche",'Schritt 2a Wärmeverbr. Kat. 1-4'!D379&lt;&gt;"Bad - Freibad &gt;2000 m2 Beckenfläche"),'Schritt 2a Wärmeverbr. Kat. 1-4'!F379,'Schritt 2a Wärmeverbr. Kat. 1-4'!G379)))</f>
        <v/>
      </c>
      <c r="S374" s="140" t="str">
        <f>IFERROR(IF(OR(R374="",'Schritt 2a Wärmeverbr. Kat. 1-4'!D379=""),"",R374/VLOOKUP('Schritt 2a Wärmeverbr. Kat. 1-4'!D379,Gebäudekat.!$C$6:$J$72,7,FALSE)-1),"k.A")</f>
        <v/>
      </c>
      <c r="T374" s="400" t="s">
        <v>138</v>
      </c>
      <c r="U374" t="str">
        <f>IFERROR(VLOOKUP(C374,Gebäudekat.!$C$6:$G$72,5,FALSE),"")</f>
        <v/>
      </c>
    </row>
    <row r="375" spans="1:21" x14ac:dyDescent="0.25">
      <c r="A375" s="23" t="str">
        <f>IF(B375="","",INDEX('Schritt 2a Wärmeverbr. Kat. 1-4'!$A380:$C$504,MATCH(B375,'Schritt 2a Wärmeverbr. Kat. 1-4'!$C380:$C$504,0),1))</f>
        <v/>
      </c>
      <c r="B375" s="40" t="str">
        <f>IF(AND('Schritt 2a Wärmeverbr. Kat. 1-4'!C380&lt;&gt;"",OR('Schritt 2a Wärmeverbr. Kat. 1-4'!R380=1,'Schritt 2a Wärmeverbr. Kat. 1-4'!R380=2,'Schritt 2a Wärmeverbr. Kat. 1-4'!R380&lt;&gt;4)),'Schritt 2a Wärmeverbr. Kat. 1-4'!C380,"")</f>
        <v/>
      </c>
      <c r="C375" s="24" t="str">
        <f>IF(B375="","",VLOOKUP(B375,'Schritt 2a Wärmeverbr. Kat. 1-4'!$C$10:$D$504,2,FALSE))</f>
        <v/>
      </c>
      <c r="D375" s="13" t="str">
        <f>IF(AND(B375&lt;&gt;"",'Schritt 2a Wärmeverbr. Kat. 1-4'!H380&lt;&gt;""),VLOOKUP('Schritt 4 - Priorisierung'!B375,'Schritt 2a Wärmeverbr. Kat. 1-4'!$C$10:$H$504,6,FALSE),"")</f>
        <v/>
      </c>
      <c r="E375" s="114" t="str">
        <f>IF(AND(B375&lt;&gt;"",'Schritt 2a Wärmeverbr. Kat. 1-4'!N380&lt;&gt;""),VLOOKUP('Schritt 4 - Priorisierung'!B375,'Schritt 2a Wärmeverbr. Kat. 1-4'!$C$10:$N$504,12,FALSE),"")</f>
        <v/>
      </c>
      <c r="F375" s="38" t="str">
        <f>IF(AND(B375&lt;&gt;"",'Schritt 2a Wärmeverbr. Kat. 1-4'!O380&lt;&gt;""),VLOOKUP(B375,'Schritt 2a Wärmeverbr. Kat. 1-4'!C380:O874,13,FALSE),"")</f>
        <v/>
      </c>
      <c r="G375" s="134" t="str">
        <f>IF(AND(B375&lt;&gt;"",'Schritt 2a Wärmeverbr. Kat. 1-4'!P380&lt;&gt;""),VLOOKUP(B375,'Schritt 2a Wärmeverbr. Kat. 1-4'!$C$10:$P$504,14,FALSE),"")</f>
        <v/>
      </c>
      <c r="H375" s="39" t="str">
        <f>IF(AND(B375&lt;&gt;"",'Schritt 2a Wärmeverbr. Kat. 1-4'!Q380&lt;&gt;""),VLOOKUP(B375,'Schritt 2a Wärmeverbr. Kat. 1-4'!$C$10:$Q$504,15,FALSE),"")</f>
        <v/>
      </c>
      <c r="I375" s="142" t="str">
        <f>IF(AND(B375&lt;&gt;"",'Schritt 2b Stromverbr. Kat. 1-4'!M380&lt;&gt;""),VLOOKUP(B375,'Schritt 2b Stromverbr. Kat. 1-4'!$B$10:$M$504,12,FALSE),"")</f>
        <v/>
      </c>
      <c r="J375" s="38" t="str">
        <f>IF(AND(B375&lt;&gt;"",'Schritt 2b Stromverbr. Kat. 1-4'!M380&lt;&gt;""),(1/SUM('Schritt 2b Stromverbr. Kat. 1-4'!$M$10:$M$504))*VLOOKUP(B375,'Schritt 2b Stromverbr. Kat. 1-4'!$B$10:$M$504,12,FALSE),"")</f>
        <v/>
      </c>
      <c r="K375" s="133" t="str">
        <f>IFERROR(IF(B375&lt;&gt;"",VLOOKUP(B375,'Schritt 2b Stromverbr. Kat. 1-4'!$B$10:$N$504,13,FALSE),""),"")</f>
        <v/>
      </c>
      <c r="L375" s="39" t="str">
        <f>IFERROR(IF(B375&lt;&gt;"",VLOOKUP(B375,'Schritt 2b Stromverbr. Kat. 1-4'!$B$10:$O$504,14,FALSE),""),"")</f>
        <v/>
      </c>
      <c r="M375" s="147"/>
      <c r="N375" s="61"/>
      <c r="O375" s="64"/>
      <c r="P375" s="113" t="str">
        <f t="shared" si="10"/>
        <v/>
      </c>
      <c r="Q375" s="151" t="str">
        <f t="shared" si="11"/>
        <v/>
      </c>
      <c r="R375" s="133" t="str">
        <f>IF(P375="","",((P375*1000)/IF(AND('Schritt 2a Wärmeverbr. Kat. 1-4'!D380&lt;&gt;"Bad - Freibad &lt; 1000 m2 Beckenfläche",'Schritt 2a Wärmeverbr. Kat. 1-4'!D380&lt;&gt;"Bad - Freibad 1000-2000 m2 Beckenfläche",'Schritt 2a Wärmeverbr. Kat. 1-4'!D380&lt;&gt;"Bad - Freibad &gt;2000 m2 Beckenfläche"),'Schritt 2a Wärmeverbr. Kat. 1-4'!F380,'Schritt 2a Wärmeverbr. Kat. 1-4'!G380)))</f>
        <v/>
      </c>
      <c r="S375" s="140" t="str">
        <f>IFERROR(IF(OR(R375="",'Schritt 2a Wärmeverbr. Kat. 1-4'!D380=""),"",R375/VLOOKUP('Schritt 2a Wärmeverbr. Kat. 1-4'!D380,Gebäudekat.!$C$6:$J$72,7,FALSE)-1),"k.A")</f>
        <v/>
      </c>
      <c r="T375" s="400" t="s">
        <v>138</v>
      </c>
      <c r="U375" t="str">
        <f>IFERROR(VLOOKUP(C375,Gebäudekat.!$C$6:$G$72,5,FALSE),"")</f>
        <v/>
      </c>
    </row>
    <row r="376" spans="1:21" x14ac:dyDescent="0.25">
      <c r="A376" s="23" t="str">
        <f>IF(B376="","",INDEX('Schritt 2a Wärmeverbr. Kat. 1-4'!$A381:$C$504,MATCH(B376,'Schritt 2a Wärmeverbr. Kat. 1-4'!$C381:$C$504,0),1))</f>
        <v/>
      </c>
      <c r="B376" s="40" t="str">
        <f>IF(AND('Schritt 2a Wärmeverbr. Kat. 1-4'!C381&lt;&gt;"",OR('Schritt 2a Wärmeverbr. Kat. 1-4'!R381=1,'Schritt 2a Wärmeverbr. Kat. 1-4'!R381=2,'Schritt 2a Wärmeverbr. Kat. 1-4'!R381&lt;&gt;4)),'Schritt 2a Wärmeverbr. Kat. 1-4'!C381,"")</f>
        <v/>
      </c>
      <c r="C376" s="24" t="str">
        <f>IF(B376="","",VLOOKUP(B376,'Schritt 2a Wärmeverbr. Kat. 1-4'!$C$10:$D$504,2,FALSE))</f>
        <v/>
      </c>
      <c r="D376" s="13" t="str">
        <f>IF(AND(B376&lt;&gt;"",'Schritt 2a Wärmeverbr. Kat. 1-4'!H381&lt;&gt;""),VLOOKUP('Schritt 4 - Priorisierung'!B376,'Schritt 2a Wärmeverbr. Kat. 1-4'!$C$10:$H$504,6,FALSE),"")</f>
        <v/>
      </c>
      <c r="E376" s="114" t="str">
        <f>IF(AND(B376&lt;&gt;"",'Schritt 2a Wärmeverbr. Kat. 1-4'!N381&lt;&gt;""),VLOOKUP('Schritt 4 - Priorisierung'!B376,'Schritt 2a Wärmeverbr. Kat. 1-4'!$C$10:$N$504,12,FALSE),"")</f>
        <v/>
      </c>
      <c r="F376" s="38" t="str">
        <f>IF(AND(B376&lt;&gt;"",'Schritt 2a Wärmeverbr. Kat. 1-4'!O381&lt;&gt;""),VLOOKUP(B376,'Schritt 2a Wärmeverbr. Kat. 1-4'!C381:O875,13,FALSE),"")</f>
        <v/>
      </c>
      <c r="G376" s="134" t="str">
        <f>IF(AND(B376&lt;&gt;"",'Schritt 2a Wärmeverbr. Kat. 1-4'!P381&lt;&gt;""),VLOOKUP(B376,'Schritt 2a Wärmeverbr. Kat. 1-4'!$C$10:$P$504,14,FALSE),"")</f>
        <v/>
      </c>
      <c r="H376" s="39" t="str">
        <f>IF(AND(B376&lt;&gt;"",'Schritt 2a Wärmeverbr. Kat. 1-4'!Q381&lt;&gt;""),VLOOKUP(B376,'Schritt 2a Wärmeverbr. Kat. 1-4'!$C$10:$Q$504,15,FALSE),"")</f>
        <v/>
      </c>
      <c r="I376" s="142" t="str">
        <f>IF(AND(B376&lt;&gt;"",'Schritt 2b Stromverbr. Kat. 1-4'!M381&lt;&gt;""),VLOOKUP(B376,'Schritt 2b Stromverbr. Kat. 1-4'!$B$10:$M$504,12,FALSE),"")</f>
        <v/>
      </c>
      <c r="J376" s="38" t="str">
        <f>IF(AND(B376&lt;&gt;"",'Schritt 2b Stromverbr. Kat. 1-4'!M381&lt;&gt;""),(1/SUM('Schritt 2b Stromverbr. Kat. 1-4'!$M$10:$M$504))*VLOOKUP(B376,'Schritt 2b Stromverbr. Kat. 1-4'!$B$10:$M$504,12,FALSE),"")</f>
        <v/>
      </c>
      <c r="K376" s="133" t="str">
        <f>IFERROR(IF(B376&lt;&gt;"",VLOOKUP(B376,'Schritt 2b Stromverbr. Kat. 1-4'!$B$10:$N$504,13,FALSE),""),"")</f>
        <v/>
      </c>
      <c r="L376" s="39" t="str">
        <f>IFERROR(IF(B376&lt;&gt;"",VLOOKUP(B376,'Schritt 2b Stromverbr. Kat. 1-4'!$B$10:$O$504,14,FALSE),""),"")</f>
        <v/>
      </c>
      <c r="M376" s="147"/>
      <c r="N376" s="61"/>
      <c r="O376" s="64"/>
      <c r="P376" s="113" t="str">
        <f t="shared" si="10"/>
        <v/>
      </c>
      <c r="Q376" s="151" t="str">
        <f t="shared" si="11"/>
        <v/>
      </c>
      <c r="R376" s="133" t="str">
        <f>IF(P376="","",((P376*1000)/IF(AND('Schritt 2a Wärmeverbr. Kat. 1-4'!D381&lt;&gt;"Bad - Freibad &lt; 1000 m2 Beckenfläche",'Schritt 2a Wärmeverbr. Kat. 1-4'!D381&lt;&gt;"Bad - Freibad 1000-2000 m2 Beckenfläche",'Schritt 2a Wärmeverbr. Kat. 1-4'!D381&lt;&gt;"Bad - Freibad &gt;2000 m2 Beckenfläche"),'Schritt 2a Wärmeverbr. Kat. 1-4'!F381,'Schritt 2a Wärmeverbr. Kat. 1-4'!G381)))</f>
        <v/>
      </c>
      <c r="S376" s="140" t="str">
        <f>IFERROR(IF(OR(R376="",'Schritt 2a Wärmeverbr. Kat. 1-4'!D381=""),"",R376/VLOOKUP('Schritt 2a Wärmeverbr. Kat. 1-4'!D381,Gebäudekat.!$C$6:$J$72,7,FALSE)-1),"k.A")</f>
        <v/>
      </c>
      <c r="T376" s="400" t="s">
        <v>138</v>
      </c>
      <c r="U376" t="str">
        <f>IFERROR(VLOOKUP(C376,Gebäudekat.!$C$6:$G$72,5,FALSE),"")</f>
        <v/>
      </c>
    </row>
    <row r="377" spans="1:21" x14ac:dyDescent="0.25">
      <c r="A377" s="23" t="str">
        <f>IF(B377="","",INDEX('Schritt 2a Wärmeverbr. Kat. 1-4'!$A382:$C$504,MATCH(B377,'Schritt 2a Wärmeverbr. Kat. 1-4'!$C382:$C$504,0),1))</f>
        <v/>
      </c>
      <c r="B377" s="40" t="str">
        <f>IF(AND('Schritt 2a Wärmeverbr. Kat. 1-4'!C382&lt;&gt;"",OR('Schritt 2a Wärmeverbr. Kat. 1-4'!R382=1,'Schritt 2a Wärmeverbr. Kat. 1-4'!R382=2,'Schritt 2a Wärmeverbr. Kat. 1-4'!R382&lt;&gt;4)),'Schritt 2a Wärmeverbr. Kat. 1-4'!C382,"")</f>
        <v/>
      </c>
      <c r="C377" s="24" t="str">
        <f>IF(B377="","",VLOOKUP(B377,'Schritt 2a Wärmeverbr. Kat. 1-4'!$C$10:$D$504,2,FALSE))</f>
        <v/>
      </c>
      <c r="D377" s="13" t="str">
        <f>IF(AND(B377&lt;&gt;"",'Schritt 2a Wärmeverbr. Kat. 1-4'!H382&lt;&gt;""),VLOOKUP('Schritt 4 - Priorisierung'!B377,'Schritt 2a Wärmeverbr. Kat. 1-4'!$C$10:$H$504,6,FALSE),"")</f>
        <v/>
      </c>
      <c r="E377" s="114" t="str">
        <f>IF(AND(B377&lt;&gt;"",'Schritt 2a Wärmeverbr. Kat. 1-4'!N382&lt;&gt;""),VLOOKUP('Schritt 4 - Priorisierung'!B377,'Schritt 2a Wärmeverbr. Kat. 1-4'!$C$10:$N$504,12,FALSE),"")</f>
        <v/>
      </c>
      <c r="F377" s="38" t="str">
        <f>IF(AND(B377&lt;&gt;"",'Schritt 2a Wärmeverbr. Kat. 1-4'!O382&lt;&gt;""),VLOOKUP(B377,'Schritt 2a Wärmeverbr. Kat. 1-4'!C382:O876,13,FALSE),"")</f>
        <v/>
      </c>
      <c r="G377" s="134" t="str">
        <f>IF(AND(B377&lt;&gt;"",'Schritt 2a Wärmeverbr. Kat. 1-4'!P382&lt;&gt;""),VLOOKUP(B377,'Schritt 2a Wärmeverbr. Kat. 1-4'!$C$10:$P$504,14,FALSE),"")</f>
        <v/>
      </c>
      <c r="H377" s="39" t="str">
        <f>IF(AND(B377&lt;&gt;"",'Schritt 2a Wärmeverbr. Kat. 1-4'!Q382&lt;&gt;""),VLOOKUP(B377,'Schritt 2a Wärmeverbr. Kat. 1-4'!$C$10:$Q$504,15,FALSE),"")</f>
        <v/>
      </c>
      <c r="I377" s="142" t="str">
        <f>IF(AND(B377&lt;&gt;"",'Schritt 2b Stromverbr. Kat. 1-4'!M382&lt;&gt;""),VLOOKUP(B377,'Schritt 2b Stromverbr. Kat. 1-4'!$B$10:$M$504,12,FALSE),"")</f>
        <v/>
      </c>
      <c r="J377" s="38" t="str">
        <f>IF(AND(B377&lt;&gt;"",'Schritt 2b Stromverbr. Kat. 1-4'!M382&lt;&gt;""),(1/SUM('Schritt 2b Stromverbr. Kat. 1-4'!$M$10:$M$504))*VLOOKUP(B377,'Schritt 2b Stromverbr. Kat. 1-4'!$B$10:$M$504,12,FALSE),"")</f>
        <v/>
      </c>
      <c r="K377" s="133" t="str">
        <f>IFERROR(IF(B377&lt;&gt;"",VLOOKUP(B377,'Schritt 2b Stromverbr. Kat. 1-4'!$B$10:$N$504,13,FALSE),""),"")</f>
        <v/>
      </c>
      <c r="L377" s="39" t="str">
        <f>IFERROR(IF(B377&lt;&gt;"",VLOOKUP(B377,'Schritt 2b Stromverbr. Kat. 1-4'!$B$10:$O$504,14,FALSE),""),"")</f>
        <v/>
      </c>
      <c r="M377" s="147"/>
      <c r="N377" s="61"/>
      <c r="O377" s="64"/>
      <c r="P377" s="113" t="str">
        <f t="shared" si="10"/>
        <v/>
      </c>
      <c r="Q377" s="151" t="str">
        <f t="shared" si="11"/>
        <v/>
      </c>
      <c r="R377" s="133" t="str">
        <f>IF(P377="","",((P377*1000)/IF(AND('Schritt 2a Wärmeverbr. Kat. 1-4'!D382&lt;&gt;"Bad - Freibad &lt; 1000 m2 Beckenfläche",'Schritt 2a Wärmeverbr. Kat. 1-4'!D382&lt;&gt;"Bad - Freibad 1000-2000 m2 Beckenfläche",'Schritt 2a Wärmeverbr. Kat. 1-4'!D382&lt;&gt;"Bad - Freibad &gt;2000 m2 Beckenfläche"),'Schritt 2a Wärmeverbr. Kat. 1-4'!F382,'Schritt 2a Wärmeverbr. Kat. 1-4'!G382)))</f>
        <v/>
      </c>
      <c r="S377" s="140" t="str">
        <f>IFERROR(IF(OR(R377="",'Schritt 2a Wärmeverbr. Kat. 1-4'!D382=""),"",R377/VLOOKUP('Schritt 2a Wärmeverbr. Kat. 1-4'!D382,Gebäudekat.!$C$6:$J$72,7,FALSE)-1),"k.A")</f>
        <v/>
      </c>
      <c r="T377" s="400" t="s">
        <v>138</v>
      </c>
      <c r="U377" t="str">
        <f>IFERROR(VLOOKUP(C377,Gebäudekat.!$C$6:$G$72,5,FALSE),"")</f>
        <v/>
      </c>
    </row>
    <row r="378" spans="1:21" x14ac:dyDescent="0.25">
      <c r="A378" s="23" t="str">
        <f>IF(B378="","",INDEX('Schritt 2a Wärmeverbr. Kat. 1-4'!$A383:$C$504,MATCH(B378,'Schritt 2a Wärmeverbr. Kat. 1-4'!$C383:$C$504,0),1))</f>
        <v/>
      </c>
      <c r="B378" s="40" t="str">
        <f>IF(AND('Schritt 2a Wärmeverbr. Kat. 1-4'!C383&lt;&gt;"",OR('Schritt 2a Wärmeverbr. Kat. 1-4'!R383=1,'Schritt 2a Wärmeverbr. Kat. 1-4'!R383=2,'Schritt 2a Wärmeverbr. Kat. 1-4'!R383&lt;&gt;4)),'Schritt 2a Wärmeverbr. Kat. 1-4'!C383,"")</f>
        <v/>
      </c>
      <c r="C378" s="24" t="str">
        <f>IF(B378="","",VLOOKUP(B378,'Schritt 2a Wärmeverbr. Kat. 1-4'!$C$10:$D$504,2,FALSE))</f>
        <v/>
      </c>
      <c r="D378" s="13" t="str">
        <f>IF(AND(B378&lt;&gt;"",'Schritt 2a Wärmeverbr. Kat. 1-4'!H383&lt;&gt;""),VLOOKUP('Schritt 4 - Priorisierung'!B378,'Schritt 2a Wärmeverbr. Kat. 1-4'!$C$10:$H$504,6,FALSE),"")</f>
        <v/>
      </c>
      <c r="E378" s="114" t="str">
        <f>IF(AND(B378&lt;&gt;"",'Schritt 2a Wärmeverbr. Kat. 1-4'!N383&lt;&gt;""),VLOOKUP('Schritt 4 - Priorisierung'!B378,'Schritt 2a Wärmeverbr. Kat. 1-4'!$C$10:$N$504,12,FALSE),"")</f>
        <v/>
      </c>
      <c r="F378" s="38" t="str">
        <f>IF(AND(B378&lt;&gt;"",'Schritt 2a Wärmeverbr. Kat. 1-4'!O383&lt;&gt;""),VLOOKUP(B378,'Schritt 2a Wärmeverbr. Kat. 1-4'!C383:O877,13,FALSE),"")</f>
        <v/>
      </c>
      <c r="G378" s="134" t="str">
        <f>IF(AND(B378&lt;&gt;"",'Schritt 2a Wärmeverbr. Kat. 1-4'!P383&lt;&gt;""),VLOOKUP(B378,'Schritt 2a Wärmeverbr. Kat. 1-4'!$C$10:$P$504,14,FALSE),"")</f>
        <v/>
      </c>
      <c r="H378" s="39" t="str">
        <f>IF(AND(B378&lt;&gt;"",'Schritt 2a Wärmeverbr. Kat. 1-4'!Q383&lt;&gt;""),VLOOKUP(B378,'Schritt 2a Wärmeverbr. Kat. 1-4'!$C$10:$Q$504,15,FALSE),"")</f>
        <v/>
      </c>
      <c r="I378" s="142" t="str">
        <f>IF(AND(B378&lt;&gt;"",'Schritt 2b Stromverbr. Kat. 1-4'!M383&lt;&gt;""),VLOOKUP(B378,'Schritt 2b Stromverbr. Kat. 1-4'!$B$10:$M$504,12,FALSE),"")</f>
        <v/>
      </c>
      <c r="J378" s="38" t="str">
        <f>IF(AND(B378&lt;&gt;"",'Schritt 2b Stromverbr. Kat. 1-4'!M383&lt;&gt;""),(1/SUM('Schritt 2b Stromverbr. Kat. 1-4'!$M$10:$M$504))*VLOOKUP(B378,'Schritt 2b Stromverbr. Kat. 1-4'!$B$10:$M$504,12,FALSE),"")</f>
        <v/>
      </c>
      <c r="K378" s="133" t="str">
        <f>IFERROR(IF(B378&lt;&gt;"",VLOOKUP(B378,'Schritt 2b Stromverbr. Kat. 1-4'!$B$10:$N$504,13,FALSE),""),"")</f>
        <v/>
      </c>
      <c r="L378" s="39" t="str">
        <f>IFERROR(IF(B378&lt;&gt;"",VLOOKUP(B378,'Schritt 2b Stromverbr. Kat. 1-4'!$B$10:$O$504,14,FALSE),""),"")</f>
        <v/>
      </c>
      <c r="M378" s="147"/>
      <c r="N378" s="61"/>
      <c r="O378" s="64"/>
      <c r="P378" s="113" t="str">
        <f t="shared" si="10"/>
        <v/>
      </c>
      <c r="Q378" s="151" t="str">
        <f t="shared" si="11"/>
        <v/>
      </c>
      <c r="R378" s="133" t="str">
        <f>IF(P378="","",((P378*1000)/IF(AND('Schritt 2a Wärmeverbr. Kat. 1-4'!D383&lt;&gt;"Bad - Freibad &lt; 1000 m2 Beckenfläche",'Schritt 2a Wärmeverbr. Kat. 1-4'!D383&lt;&gt;"Bad - Freibad 1000-2000 m2 Beckenfläche",'Schritt 2a Wärmeverbr. Kat. 1-4'!D383&lt;&gt;"Bad - Freibad &gt;2000 m2 Beckenfläche"),'Schritt 2a Wärmeverbr. Kat. 1-4'!F383,'Schritt 2a Wärmeverbr. Kat. 1-4'!G383)))</f>
        <v/>
      </c>
      <c r="S378" s="140" t="str">
        <f>IFERROR(IF(OR(R378="",'Schritt 2a Wärmeverbr. Kat. 1-4'!D383=""),"",R378/VLOOKUP('Schritt 2a Wärmeverbr. Kat. 1-4'!D383,Gebäudekat.!$C$6:$J$72,7,FALSE)-1),"k.A")</f>
        <v/>
      </c>
      <c r="T378" s="400" t="s">
        <v>138</v>
      </c>
      <c r="U378" t="str">
        <f>IFERROR(VLOOKUP(C378,Gebäudekat.!$C$6:$G$72,5,FALSE),"")</f>
        <v/>
      </c>
    </row>
    <row r="379" spans="1:21" x14ac:dyDescent="0.25">
      <c r="A379" s="23" t="str">
        <f>IF(B379="","",INDEX('Schritt 2a Wärmeverbr. Kat. 1-4'!$A384:$C$504,MATCH(B379,'Schritt 2a Wärmeverbr. Kat. 1-4'!$C384:$C$504,0),1))</f>
        <v/>
      </c>
      <c r="B379" s="40" t="str">
        <f>IF(AND('Schritt 2a Wärmeverbr. Kat. 1-4'!C384&lt;&gt;"",OR('Schritt 2a Wärmeverbr. Kat. 1-4'!R384=1,'Schritt 2a Wärmeverbr. Kat. 1-4'!R384=2,'Schritt 2a Wärmeverbr. Kat. 1-4'!R384&lt;&gt;4)),'Schritt 2a Wärmeverbr. Kat. 1-4'!C384,"")</f>
        <v/>
      </c>
      <c r="C379" s="24" t="str">
        <f>IF(B379="","",VLOOKUP(B379,'Schritt 2a Wärmeverbr. Kat. 1-4'!$C$10:$D$504,2,FALSE))</f>
        <v/>
      </c>
      <c r="D379" s="13" t="str">
        <f>IF(AND(B379&lt;&gt;"",'Schritt 2a Wärmeverbr. Kat. 1-4'!H384&lt;&gt;""),VLOOKUP('Schritt 4 - Priorisierung'!B379,'Schritt 2a Wärmeverbr. Kat. 1-4'!$C$10:$H$504,6,FALSE),"")</f>
        <v/>
      </c>
      <c r="E379" s="114" t="str">
        <f>IF(AND(B379&lt;&gt;"",'Schritt 2a Wärmeverbr. Kat. 1-4'!N384&lt;&gt;""),VLOOKUP('Schritt 4 - Priorisierung'!B379,'Schritt 2a Wärmeverbr. Kat. 1-4'!$C$10:$N$504,12,FALSE),"")</f>
        <v/>
      </c>
      <c r="F379" s="38" t="str">
        <f>IF(AND(B379&lt;&gt;"",'Schritt 2a Wärmeverbr. Kat. 1-4'!O384&lt;&gt;""),VLOOKUP(B379,'Schritt 2a Wärmeverbr. Kat. 1-4'!C384:O878,13,FALSE),"")</f>
        <v/>
      </c>
      <c r="G379" s="134" t="str">
        <f>IF(AND(B379&lt;&gt;"",'Schritt 2a Wärmeverbr. Kat. 1-4'!P384&lt;&gt;""),VLOOKUP(B379,'Schritt 2a Wärmeverbr. Kat. 1-4'!$C$10:$P$504,14,FALSE),"")</f>
        <v/>
      </c>
      <c r="H379" s="39" t="str">
        <f>IF(AND(B379&lt;&gt;"",'Schritt 2a Wärmeverbr. Kat. 1-4'!Q384&lt;&gt;""),VLOOKUP(B379,'Schritt 2a Wärmeverbr. Kat. 1-4'!$C$10:$Q$504,15,FALSE),"")</f>
        <v/>
      </c>
      <c r="I379" s="142" t="str">
        <f>IF(AND(B379&lt;&gt;"",'Schritt 2b Stromverbr. Kat. 1-4'!M384&lt;&gt;""),VLOOKUP(B379,'Schritt 2b Stromverbr. Kat. 1-4'!$B$10:$M$504,12,FALSE),"")</f>
        <v/>
      </c>
      <c r="J379" s="38" t="str">
        <f>IF(AND(B379&lt;&gt;"",'Schritt 2b Stromverbr. Kat. 1-4'!M384&lt;&gt;""),(1/SUM('Schritt 2b Stromverbr. Kat. 1-4'!$M$10:$M$504))*VLOOKUP(B379,'Schritt 2b Stromverbr. Kat. 1-4'!$B$10:$M$504,12,FALSE),"")</f>
        <v/>
      </c>
      <c r="K379" s="133" t="str">
        <f>IFERROR(IF(B379&lt;&gt;"",VLOOKUP(B379,'Schritt 2b Stromverbr. Kat. 1-4'!$B$10:$N$504,13,FALSE),""),"")</f>
        <v/>
      </c>
      <c r="L379" s="39" t="str">
        <f>IFERROR(IF(B379&lt;&gt;"",VLOOKUP(B379,'Schritt 2b Stromverbr. Kat. 1-4'!$B$10:$O$504,14,FALSE),""),"")</f>
        <v/>
      </c>
      <c r="M379" s="147"/>
      <c r="N379" s="61"/>
      <c r="O379" s="64"/>
      <c r="P379" s="113" t="str">
        <f t="shared" si="10"/>
        <v/>
      </c>
      <c r="Q379" s="151" t="str">
        <f t="shared" si="11"/>
        <v/>
      </c>
      <c r="R379" s="133" t="str">
        <f>IF(P379="","",((P379*1000)/IF(AND('Schritt 2a Wärmeverbr. Kat. 1-4'!D384&lt;&gt;"Bad - Freibad &lt; 1000 m2 Beckenfläche",'Schritt 2a Wärmeverbr. Kat. 1-4'!D384&lt;&gt;"Bad - Freibad 1000-2000 m2 Beckenfläche",'Schritt 2a Wärmeverbr. Kat. 1-4'!D384&lt;&gt;"Bad - Freibad &gt;2000 m2 Beckenfläche"),'Schritt 2a Wärmeverbr. Kat. 1-4'!F384,'Schritt 2a Wärmeverbr. Kat. 1-4'!G384)))</f>
        <v/>
      </c>
      <c r="S379" s="140" t="str">
        <f>IFERROR(IF(OR(R379="",'Schritt 2a Wärmeverbr. Kat. 1-4'!D384=""),"",R379/VLOOKUP('Schritt 2a Wärmeverbr. Kat. 1-4'!D384,Gebäudekat.!$C$6:$J$72,7,FALSE)-1),"k.A")</f>
        <v/>
      </c>
      <c r="T379" s="400" t="s">
        <v>138</v>
      </c>
      <c r="U379" t="str">
        <f>IFERROR(VLOOKUP(C379,Gebäudekat.!$C$6:$G$72,5,FALSE),"")</f>
        <v/>
      </c>
    </row>
    <row r="380" spans="1:21" x14ac:dyDescent="0.25">
      <c r="A380" s="23" t="str">
        <f>IF(B380="","",INDEX('Schritt 2a Wärmeverbr. Kat. 1-4'!$A385:$C$504,MATCH(B380,'Schritt 2a Wärmeverbr. Kat. 1-4'!$C385:$C$504,0),1))</f>
        <v/>
      </c>
      <c r="B380" s="40" t="str">
        <f>IF(AND('Schritt 2a Wärmeverbr. Kat. 1-4'!C385&lt;&gt;"",OR('Schritt 2a Wärmeverbr. Kat. 1-4'!R385=1,'Schritt 2a Wärmeverbr. Kat. 1-4'!R385=2,'Schritt 2a Wärmeverbr. Kat. 1-4'!R385&lt;&gt;4)),'Schritt 2a Wärmeverbr. Kat. 1-4'!C385,"")</f>
        <v/>
      </c>
      <c r="C380" s="24" t="str">
        <f>IF(B380="","",VLOOKUP(B380,'Schritt 2a Wärmeverbr. Kat. 1-4'!$C$10:$D$504,2,FALSE))</f>
        <v/>
      </c>
      <c r="D380" s="13" t="str">
        <f>IF(AND(B380&lt;&gt;"",'Schritt 2a Wärmeverbr. Kat. 1-4'!H385&lt;&gt;""),VLOOKUP('Schritt 4 - Priorisierung'!B380,'Schritt 2a Wärmeverbr. Kat. 1-4'!$C$10:$H$504,6,FALSE),"")</f>
        <v/>
      </c>
      <c r="E380" s="114" t="str">
        <f>IF(AND(B380&lt;&gt;"",'Schritt 2a Wärmeverbr. Kat. 1-4'!N385&lt;&gt;""),VLOOKUP('Schritt 4 - Priorisierung'!B380,'Schritt 2a Wärmeverbr. Kat. 1-4'!$C$10:$N$504,12,FALSE),"")</f>
        <v/>
      </c>
      <c r="F380" s="38" t="str">
        <f>IF(AND(B380&lt;&gt;"",'Schritt 2a Wärmeverbr. Kat. 1-4'!O385&lt;&gt;""),VLOOKUP(B380,'Schritt 2a Wärmeverbr. Kat. 1-4'!C385:O879,13,FALSE),"")</f>
        <v/>
      </c>
      <c r="G380" s="134" t="str">
        <f>IF(AND(B380&lt;&gt;"",'Schritt 2a Wärmeverbr. Kat. 1-4'!P385&lt;&gt;""),VLOOKUP(B380,'Schritt 2a Wärmeverbr. Kat. 1-4'!$C$10:$P$504,14,FALSE),"")</f>
        <v/>
      </c>
      <c r="H380" s="39" t="str">
        <f>IF(AND(B380&lt;&gt;"",'Schritt 2a Wärmeverbr. Kat. 1-4'!Q385&lt;&gt;""),VLOOKUP(B380,'Schritt 2a Wärmeverbr. Kat. 1-4'!$C$10:$Q$504,15,FALSE),"")</f>
        <v/>
      </c>
      <c r="I380" s="142" t="str">
        <f>IF(AND(B380&lt;&gt;"",'Schritt 2b Stromverbr. Kat. 1-4'!M385&lt;&gt;""),VLOOKUP(B380,'Schritt 2b Stromverbr. Kat. 1-4'!$B$10:$M$504,12,FALSE),"")</f>
        <v/>
      </c>
      <c r="J380" s="38" t="str">
        <f>IF(AND(B380&lt;&gt;"",'Schritt 2b Stromverbr. Kat. 1-4'!M385&lt;&gt;""),(1/SUM('Schritt 2b Stromverbr. Kat. 1-4'!$M$10:$M$504))*VLOOKUP(B380,'Schritt 2b Stromverbr. Kat. 1-4'!$B$10:$M$504,12,FALSE),"")</f>
        <v/>
      </c>
      <c r="K380" s="133" t="str">
        <f>IFERROR(IF(B380&lt;&gt;"",VLOOKUP(B380,'Schritt 2b Stromverbr. Kat. 1-4'!$B$10:$N$504,13,FALSE),""),"")</f>
        <v/>
      </c>
      <c r="L380" s="39" t="str">
        <f>IFERROR(IF(B380&lt;&gt;"",VLOOKUP(B380,'Schritt 2b Stromverbr. Kat. 1-4'!$B$10:$O$504,14,FALSE),""),"")</f>
        <v/>
      </c>
      <c r="M380" s="147"/>
      <c r="N380" s="61"/>
      <c r="O380" s="64"/>
      <c r="P380" s="113" t="str">
        <f t="shared" si="10"/>
        <v/>
      </c>
      <c r="Q380" s="151" t="str">
        <f t="shared" si="11"/>
        <v/>
      </c>
      <c r="R380" s="133" t="str">
        <f>IF(P380="","",((P380*1000)/IF(AND('Schritt 2a Wärmeverbr. Kat. 1-4'!D385&lt;&gt;"Bad - Freibad &lt; 1000 m2 Beckenfläche",'Schritt 2a Wärmeverbr. Kat. 1-4'!D385&lt;&gt;"Bad - Freibad 1000-2000 m2 Beckenfläche",'Schritt 2a Wärmeverbr. Kat. 1-4'!D385&lt;&gt;"Bad - Freibad &gt;2000 m2 Beckenfläche"),'Schritt 2a Wärmeverbr. Kat. 1-4'!F385,'Schritt 2a Wärmeverbr. Kat. 1-4'!G385)))</f>
        <v/>
      </c>
      <c r="S380" s="140" t="str">
        <f>IFERROR(IF(OR(R380="",'Schritt 2a Wärmeverbr. Kat. 1-4'!D385=""),"",R380/VLOOKUP('Schritt 2a Wärmeverbr. Kat. 1-4'!D385,Gebäudekat.!$C$6:$J$72,7,FALSE)-1),"k.A")</f>
        <v/>
      </c>
      <c r="T380" s="400" t="s">
        <v>138</v>
      </c>
      <c r="U380" t="str">
        <f>IFERROR(VLOOKUP(C380,Gebäudekat.!$C$6:$G$72,5,FALSE),"")</f>
        <v/>
      </c>
    </row>
    <row r="381" spans="1:21" x14ac:dyDescent="0.25">
      <c r="A381" s="23" t="str">
        <f>IF(B381="","",INDEX('Schritt 2a Wärmeverbr. Kat. 1-4'!$A386:$C$504,MATCH(B381,'Schritt 2a Wärmeverbr. Kat. 1-4'!$C386:$C$504,0),1))</f>
        <v/>
      </c>
      <c r="B381" s="40" t="str">
        <f>IF(AND('Schritt 2a Wärmeverbr. Kat. 1-4'!C386&lt;&gt;"",OR('Schritt 2a Wärmeverbr. Kat. 1-4'!R386=1,'Schritt 2a Wärmeverbr. Kat. 1-4'!R386=2,'Schritt 2a Wärmeverbr. Kat. 1-4'!R386&lt;&gt;4)),'Schritt 2a Wärmeverbr. Kat. 1-4'!C386,"")</f>
        <v/>
      </c>
      <c r="C381" s="24" t="str">
        <f>IF(B381="","",VLOOKUP(B381,'Schritt 2a Wärmeverbr. Kat. 1-4'!$C$10:$D$504,2,FALSE))</f>
        <v/>
      </c>
      <c r="D381" s="13" t="str">
        <f>IF(AND(B381&lt;&gt;"",'Schritt 2a Wärmeverbr. Kat. 1-4'!H386&lt;&gt;""),VLOOKUP('Schritt 4 - Priorisierung'!B381,'Schritt 2a Wärmeverbr. Kat. 1-4'!$C$10:$H$504,6,FALSE),"")</f>
        <v/>
      </c>
      <c r="E381" s="114" t="str">
        <f>IF(AND(B381&lt;&gt;"",'Schritt 2a Wärmeverbr. Kat. 1-4'!N386&lt;&gt;""),VLOOKUP('Schritt 4 - Priorisierung'!B381,'Schritt 2a Wärmeverbr. Kat. 1-4'!$C$10:$N$504,12,FALSE),"")</f>
        <v/>
      </c>
      <c r="F381" s="38" t="str">
        <f>IF(AND(B381&lt;&gt;"",'Schritt 2a Wärmeverbr. Kat. 1-4'!O386&lt;&gt;""),VLOOKUP(B381,'Schritt 2a Wärmeverbr. Kat. 1-4'!C386:O880,13,FALSE),"")</f>
        <v/>
      </c>
      <c r="G381" s="134" t="str">
        <f>IF(AND(B381&lt;&gt;"",'Schritt 2a Wärmeverbr. Kat. 1-4'!P386&lt;&gt;""),VLOOKUP(B381,'Schritt 2a Wärmeverbr. Kat. 1-4'!$C$10:$P$504,14,FALSE),"")</f>
        <v/>
      </c>
      <c r="H381" s="39" t="str">
        <f>IF(AND(B381&lt;&gt;"",'Schritt 2a Wärmeverbr. Kat. 1-4'!Q386&lt;&gt;""),VLOOKUP(B381,'Schritt 2a Wärmeverbr. Kat. 1-4'!$C$10:$Q$504,15,FALSE),"")</f>
        <v/>
      </c>
      <c r="I381" s="142" t="str">
        <f>IF(AND(B381&lt;&gt;"",'Schritt 2b Stromverbr. Kat. 1-4'!M386&lt;&gt;""),VLOOKUP(B381,'Schritt 2b Stromverbr. Kat. 1-4'!$B$10:$M$504,12,FALSE),"")</f>
        <v/>
      </c>
      <c r="J381" s="38" t="str">
        <f>IF(AND(B381&lt;&gt;"",'Schritt 2b Stromverbr. Kat. 1-4'!M386&lt;&gt;""),(1/SUM('Schritt 2b Stromverbr. Kat. 1-4'!$M$10:$M$504))*VLOOKUP(B381,'Schritt 2b Stromverbr. Kat. 1-4'!$B$10:$M$504,12,FALSE),"")</f>
        <v/>
      </c>
      <c r="K381" s="133" t="str">
        <f>IFERROR(IF(B381&lt;&gt;"",VLOOKUP(B381,'Schritt 2b Stromverbr. Kat. 1-4'!$B$10:$N$504,13,FALSE),""),"")</f>
        <v/>
      </c>
      <c r="L381" s="39" t="str">
        <f>IFERROR(IF(B381&lt;&gt;"",VLOOKUP(B381,'Schritt 2b Stromverbr. Kat. 1-4'!$B$10:$O$504,14,FALSE),""),"")</f>
        <v/>
      </c>
      <c r="M381" s="147"/>
      <c r="N381" s="61"/>
      <c r="O381" s="64"/>
      <c r="P381" s="113" t="str">
        <f t="shared" si="10"/>
        <v/>
      </c>
      <c r="Q381" s="151" t="str">
        <f t="shared" si="11"/>
        <v/>
      </c>
      <c r="R381" s="133" t="str">
        <f>IF(P381="","",((P381*1000)/IF(AND('Schritt 2a Wärmeverbr. Kat. 1-4'!D386&lt;&gt;"Bad - Freibad &lt; 1000 m2 Beckenfläche",'Schritt 2a Wärmeverbr. Kat. 1-4'!D386&lt;&gt;"Bad - Freibad 1000-2000 m2 Beckenfläche",'Schritt 2a Wärmeverbr. Kat. 1-4'!D386&lt;&gt;"Bad - Freibad &gt;2000 m2 Beckenfläche"),'Schritt 2a Wärmeverbr. Kat. 1-4'!F386,'Schritt 2a Wärmeverbr. Kat. 1-4'!G386)))</f>
        <v/>
      </c>
      <c r="S381" s="140" t="str">
        <f>IFERROR(IF(OR(R381="",'Schritt 2a Wärmeverbr. Kat. 1-4'!D386=""),"",R381/VLOOKUP('Schritt 2a Wärmeverbr. Kat. 1-4'!D386,Gebäudekat.!$C$6:$J$72,7,FALSE)-1),"k.A")</f>
        <v/>
      </c>
      <c r="T381" s="400" t="s">
        <v>138</v>
      </c>
      <c r="U381" t="str">
        <f>IFERROR(VLOOKUP(C381,Gebäudekat.!$C$6:$G$72,5,FALSE),"")</f>
        <v/>
      </c>
    </row>
    <row r="382" spans="1:21" x14ac:dyDescent="0.25">
      <c r="A382" s="23" t="str">
        <f>IF(B382="","",INDEX('Schritt 2a Wärmeverbr. Kat. 1-4'!$A387:$C$504,MATCH(B382,'Schritt 2a Wärmeverbr. Kat. 1-4'!$C387:$C$504,0),1))</f>
        <v/>
      </c>
      <c r="B382" s="40" t="str">
        <f>IF(AND('Schritt 2a Wärmeverbr. Kat. 1-4'!C387&lt;&gt;"",OR('Schritt 2a Wärmeverbr. Kat. 1-4'!R387=1,'Schritt 2a Wärmeverbr. Kat. 1-4'!R387=2,'Schritt 2a Wärmeverbr. Kat. 1-4'!R387&lt;&gt;4)),'Schritt 2a Wärmeverbr. Kat. 1-4'!C387,"")</f>
        <v/>
      </c>
      <c r="C382" s="24" t="str">
        <f>IF(B382="","",VLOOKUP(B382,'Schritt 2a Wärmeverbr. Kat. 1-4'!$C$10:$D$504,2,FALSE))</f>
        <v/>
      </c>
      <c r="D382" s="13" t="str">
        <f>IF(AND(B382&lt;&gt;"",'Schritt 2a Wärmeverbr. Kat. 1-4'!H387&lt;&gt;""),VLOOKUP('Schritt 4 - Priorisierung'!B382,'Schritt 2a Wärmeverbr. Kat. 1-4'!$C$10:$H$504,6,FALSE),"")</f>
        <v/>
      </c>
      <c r="E382" s="114" t="str">
        <f>IF(AND(B382&lt;&gt;"",'Schritt 2a Wärmeverbr. Kat. 1-4'!N387&lt;&gt;""),VLOOKUP('Schritt 4 - Priorisierung'!B382,'Schritt 2a Wärmeverbr. Kat. 1-4'!$C$10:$N$504,12,FALSE),"")</f>
        <v/>
      </c>
      <c r="F382" s="38" t="str">
        <f>IF(AND(B382&lt;&gt;"",'Schritt 2a Wärmeverbr. Kat. 1-4'!O387&lt;&gt;""),VLOOKUP(B382,'Schritt 2a Wärmeverbr. Kat. 1-4'!C387:O881,13,FALSE),"")</f>
        <v/>
      </c>
      <c r="G382" s="134" t="str">
        <f>IF(AND(B382&lt;&gt;"",'Schritt 2a Wärmeverbr. Kat. 1-4'!P387&lt;&gt;""),VLOOKUP(B382,'Schritt 2a Wärmeverbr. Kat. 1-4'!$C$10:$P$504,14,FALSE),"")</f>
        <v/>
      </c>
      <c r="H382" s="39" t="str">
        <f>IF(AND(B382&lt;&gt;"",'Schritt 2a Wärmeverbr. Kat. 1-4'!Q387&lt;&gt;""),VLOOKUP(B382,'Schritt 2a Wärmeverbr. Kat. 1-4'!$C$10:$Q$504,15,FALSE),"")</f>
        <v/>
      </c>
      <c r="I382" s="142" t="str">
        <f>IF(AND(B382&lt;&gt;"",'Schritt 2b Stromverbr. Kat. 1-4'!M387&lt;&gt;""),VLOOKUP(B382,'Schritt 2b Stromverbr. Kat. 1-4'!$B$10:$M$504,12,FALSE),"")</f>
        <v/>
      </c>
      <c r="J382" s="38" t="str">
        <f>IF(AND(B382&lt;&gt;"",'Schritt 2b Stromverbr. Kat. 1-4'!M387&lt;&gt;""),(1/SUM('Schritt 2b Stromverbr. Kat. 1-4'!$M$10:$M$504))*VLOOKUP(B382,'Schritt 2b Stromverbr. Kat. 1-4'!$B$10:$M$504,12,FALSE),"")</f>
        <v/>
      </c>
      <c r="K382" s="133" t="str">
        <f>IFERROR(IF(B382&lt;&gt;"",VLOOKUP(B382,'Schritt 2b Stromverbr. Kat. 1-4'!$B$10:$N$504,13,FALSE),""),"")</f>
        <v/>
      </c>
      <c r="L382" s="39" t="str">
        <f>IFERROR(IF(B382&lt;&gt;"",VLOOKUP(B382,'Schritt 2b Stromverbr. Kat. 1-4'!$B$10:$O$504,14,FALSE),""),"")</f>
        <v/>
      </c>
      <c r="M382" s="147"/>
      <c r="N382" s="61"/>
      <c r="O382" s="64"/>
      <c r="P382" s="113" t="str">
        <f t="shared" si="10"/>
        <v/>
      </c>
      <c r="Q382" s="151" t="str">
        <f t="shared" si="11"/>
        <v/>
      </c>
      <c r="R382" s="133" t="str">
        <f>IF(P382="","",((P382*1000)/IF(AND('Schritt 2a Wärmeverbr. Kat. 1-4'!D387&lt;&gt;"Bad - Freibad &lt; 1000 m2 Beckenfläche",'Schritt 2a Wärmeverbr. Kat. 1-4'!D387&lt;&gt;"Bad - Freibad 1000-2000 m2 Beckenfläche",'Schritt 2a Wärmeverbr. Kat. 1-4'!D387&lt;&gt;"Bad - Freibad &gt;2000 m2 Beckenfläche"),'Schritt 2a Wärmeverbr. Kat. 1-4'!F387,'Schritt 2a Wärmeverbr. Kat. 1-4'!G387)))</f>
        <v/>
      </c>
      <c r="S382" s="140" t="str">
        <f>IFERROR(IF(OR(R382="",'Schritt 2a Wärmeverbr. Kat. 1-4'!D387=""),"",R382/VLOOKUP('Schritt 2a Wärmeverbr. Kat. 1-4'!D387,Gebäudekat.!$C$6:$J$72,7,FALSE)-1),"k.A")</f>
        <v/>
      </c>
      <c r="T382" s="400" t="s">
        <v>138</v>
      </c>
      <c r="U382" t="str">
        <f>IFERROR(VLOOKUP(C382,Gebäudekat.!$C$6:$G$72,5,FALSE),"")</f>
        <v/>
      </c>
    </row>
    <row r="383" spans="1:21" x14ac:dyDescent="0.25">
      <c r="A383" s="23" t="str">
        <f>IF(B383="","",INDEX('Schritt 2a Wärmeverbr. Kat. 1-4'!$A388:$C$504,MATCH(B383,'Schritt 2a Wärmeverbr. Kat. 1-4'!$C388:$C$504,0),1))</f>
        <v/>
      </c>
      <c r="B383" s="40" t="str">
        <f>IF(AND('Schritt 2a Wärmeverbr. Kat. 1-4'!C388&lt;&gt;"",OR('Schritt 2a Wärmeverbr. Kat. 1-4'!R388=1,'Schritt 2a Wärmeverbr. Kat. 1-4'!R388=2,'Schritt 2a Wärmeverbr. Kat. 1-4'!R388&lt;&gt;4)),'Schritt 2a Wärmeverbr. Kat. 1-4'!C388,"")</f>
        <v/>
      </c>
      <c r="C383" s="24" t="str">
        <f>IF(B383="","",VLOOKUP(B383,'Schritt 2a Wärmeverbr. Kat. 1-4'!$C$10:$D$504,2,FALSE))</f>
        <v/>
      </c>
      <c r="D383" s="13" t="str">
        <f>IF(AND(B383&lt;&gt;"",'Schritt 2a Wärmeverbr. Kat. 1-4'!H388&lt;&gt;""),VLOOKUP('Schritt 4 - Priorisierung'!B383,'Schritt 2a Wärmeverbr. Kat. 1-4'!$C$10:$H$504,6,FALSE),"")</f>
        <v/>
      </c>
      <c r="E383" s="114" t="str">
        <f>IF(AND(B383&lt;&gt;"",'Schritt 2a Wärmeverbr. Kat. 1-4'!N388&lt;&gt;""),VLOOKUP('Schritt 4 - Priorisierung'!B383,'Schritt 2a Wärmeverbr. Kat. 1-4'!$C$10:$N$504,12,FALSE),"")</f>
        <v/>
      </c>
      <c r="F383" s="38" t="str">
        <f>IF(AND(B383&lt;&gt;"",'Schritt 2a Wärmeverbr. Kat. 1-4'!O388&lt;&gt;""),VLOOKUP(B383,'Schritt 2a Wärmeverbr. Kat. 1-4'!C388:O882,13,FALSE),"")</f>
        <v/>
      </c>
      <c r="G383" s="134" t="str">
        <f>IF(AND(B383&lt;&gt;"",'Schritt 2a Wärmeverbr. Kat. 1-4'!P388&lt;&gt;""),VLOOKUP(B383,'Schritt 2a Wärmeverbr. Kat. 1-4'!$C$10:$P$504,14,FALSE),"")</f>
        <v/>
      </c>
      <c r="H383" s="39" t="str">
        <f>IF(AND(B383&lt;&gt;"",'Schritt 2a Wärmeverbr. Kat. 1-4'!Q388&lt;&gt;""),VLOOKUP(B383,'Schritt 2a Wärmeverbr. Kat. 1-4'!$C$10:$Q$504,15,FALSE),"")</f>
        <v/>
      </c>
      <c r="I383" s="142" t="str">
        <f>IF(AND(B383&lt;&gt;"",'Schritt 2b Stromverbr. Kat. 1-4'!M388&lt;&gt;""),VLOOKUP(B383,'Schritt 2b Stromverbr. Kat. 1-4'!$B$10:$M$504,12,FALSE),"")</f>
        <v/>
      </c>
      <c r="J383" s="38" t="str">
        <f>IF(AND(B383&lt;&gt;"",'Schritt 2b Stromverbr. Kat. 1-4'!M388&lt;&gt;""),(1/SUM('Schritt 2b Stromverbr. Kat. 1-4'!$M$10:$M$504))*VLOOKUP(B383,'Schritt 2b Stromverbr. Kat. 1-4'!$B$10:$M$504,12,FALSE),"")</f>
        <v/>
      </c>
      <c r="K383" s="133" t="str">
        <f>IFERROR(IF(B383&lt;&gt;"",VLOOKUP(B383,'Schritt 2b Stromverbr. Kat. 1-4'!$B$10:$N$504,13,FALSE),""),"")</f>
        <v/>
      </c>
      <c r="L383" s="39" t="str">
        <f>IFERROR(IF(B383&lt;&gt;"",VLOOKUP(B383,'Schritt 2b Stromverbr. Kat. 1-4'!$B$10:$O$504,14,FALSE),""),"")</f>
        <v/>
      </c>
      <c r="M383" s="147"/>
      <c r="N383" s="61"/>
      <c r="O383" s="64"/>
      <c r="P383" s="113" t="str">
        <f t="shared" si="10"/>
        <v/>
      </c>
      <c r="Q383" s="151" t="str">
        <f t="shared" si="11"/>
        <v/>
      </c>
      <c r="R383" s="133" t="str">
        <f>IF(P383="","",((P383*1000)/IF(AND('Schritt 2a Wärmeverbr. Kat. 1-4'!D388&lt;&gt;"Bad - Freibad &lt; 1000 m2 Beckenfläche",'Schritt 2a Wärmeverbr. Kat. 1-4'!D388&lt;&gt;"Bad - Freibad 1000-2000 m2 Beckenfläche",'Schritt 2a Wärmeverbr. Kat. 1-4'!D388&lt;&gt;"Bad - Freibad &gt;2000 m2 Beckenfläche"),'Schritt 2a Wärmeverbr. Kat. 1-4'!F388,'Schritt 2a Wärmeverbr. Kat. 1-4'!G388)))</f>
        <v/>
      </c>
      <c r="S383" s="140" t="str">
        <f>IFERROR(IF(OR(R383="",'Schritt 2a Wärmeverbr. Kat. 1-4'!D388=""),"",R383/VLOOKUP('Schritt 2a Wärmeverbr. Kat. 1-4'!D388,Gebäudekat.!$C$6:$J$72,7,FALSE)-1),"k.A")</f>
        <v/>
      </c>
      <c r="T383" s="400" t="s">
        <v>138</v>
      </c>
      <c r="U383" t="str">
        <f>IFERROR(VLOOKUP(C383,Gebäudekat.!$C$6:$G$72,5,FALSE),"")</f>
        <v/>
      </c>
    </row>
    <row r="384" spans="1:21" x14ac:dyDescent="0.25">
      <c r="A384" s="23" t="str">
        <f>IF(B384="","",INDEX('Schritt 2a Wärmeverbr. Kat. 1-4'!$A389:$C$504,MATCH(B384,'Schritt 2a Wärmeverbr. Kat. 1-4'!$C389:$C$504,0),1))</f>
        <v/>
      </c>
      <c r="B384" s="40" t="str">
        <f>IF(AND('Schritt 2a Wärmeverbr. Kat. 1-4'!C389&lt;&gt;"",OR('Schritt 2a Wärmeverbr. Kat. 1-4'!R389=1,'Schritt 2a Wärmeverbr. Kat. 1-4'!R389=2,'Schritt 2a Wärmeverbr. Kat. 1-4'!R389&lt;&gt;4)),'Schritt 2a Wärmeverbr. Kat. 1-4'!C389,"")</f>
        <v/>
      </c>
      <c r="C384" s="24" t="str">
        <f>IF(B384="","",VLOOKUP(B384,'Schritt 2a Wärmeverbr. Kat. 1-4'!$C$10:$D$504,2,FALSE))</f>
        <v/>
      </c>
      <c r="D384" s="13" t="str">
        <f>IF(AND(B384&lt;&gt;"",'Schritt 2a Wärmeverbr. Kat. 1-4'!H389&lt;&gt;""),VLOOKUP('Schritt 4 - Priorisierung'!B384,'Schritt 2a Wärmeverbr. Kat. 1-4'!$C$10:$H$504,6,FALSE),"")</f>
        <v/>
      </c>
      <c r="E384" s="114" t="str">
        <f>IF(AND(B384&lt;&gt;"",'Schritt 2a Wärmeverbr. Kat. 1-4'!N389&lt;&gt;""),VLOOKUP('Schritt 4 - Priorisierung'!B384,'Schritt 2a Wärmeverbr. Kat. 1-4'!$C$10:$N$504,12,FALSE),"")</f>
        <v/>
      </c>
      <c r="F384" s="38" t="str">
        <f>IF(AND(B384&lt;&gt;"",'Schritt 2a Wärmeverbr. Kat. 1-4'!O389&lt;&gt;""),VLOOKUP(B384,'Schritt 2a Wärmeverbr. Kat. 1-4'!C389:O883,13,FALSE),"")</f>
        <v/>
      </c>
      <c r="G384" s="134" t="str">
        <f>IF(AND(B384&lt;&gt;"",'Schritt 2a Wärmeverbr. Kat. 1-4'!P389&lt;&gt;""),VLOOKUP(B384,'Schritt 2a Wärmeverbr. Kat. 1-4'!$C$10:$P$504,14,FALSE),"")</f>
        <v/>
      </c>
      <c r="H384" s="39" t="str">
        <f>IF(AND(B384&lt;&gt;"",'Schritt 2a Wärmeverbr. Kat. 1-4'!Q389&lt;&gt;""),VLOOKUP(B384,'Schritt 2a Wärmeverbr. Kat. 1-4'!$C$10:$Q$504,15,FALSE),"")</f>
        <v/>
      </c>
      <c r="I384" s="142" t="str">
        <f>IF(AND(B384&lt;&gt;"",'Schritt 2b Stromverbr. Kat. 1-4'!M389&lt;&gt;""),VLOOKUP(B384,'Schritt 2b Stromverbr. Kat. 1-4'!$B$10:$M$504,12,FALSE),"")</f>
        <v/>
      </c>
      <c r="J384" s="38" t="str">
        <f>IF(AND(B384&lt;&gt;"",'Schritt 2b Stromverbr. Kat. 1-4'!M389&lt;&gt;""),(1/SUM('Schritt 2b Stromverbr. Kat. 1-4'!$M$10:$M$504))*VLOOKUP(B384,'Schritt 2b Stromverbr. Kat. 1-4'!$B$10:$M$504,12,FALSE),"")</f>
        <v/>
      </c>
      <c r="K384" s="133" t="str">
        <f>IFERROR(IF(B384&lt;&gt;"",VLOOKUP(B384,'Schritt 2b Stromverbr. Kat. 1-4'!$B$10:$N$504,13,FALSE),""),"")</f>
        <v/>
      </c>
      <c r="L384" s="39" t="str">
        <f>IFERROR(IF(B384&lt;&gt;"",VLOOKUP(B384,'Schritt 2b Stromverbr. Kat. 1-4'!$B$10:$O$504,14,FALSE),""),"")</f>
        <v/>
      </c>
      <c r="M384" s="147"/>
      <c r="N384" s="61"/>
      <c r="O384" s="64"/>
      <c r="P384" s="113" t="str">
        <f t="shared" si="10"/>
        <v/>
      </c>
      <c r="Q384" s="151" t="str">
        <f t="shared" si="11"/>
        <v/>
      </c>
      <c r="R384" s="133" t="str">
        <f>IF(P384="","",((P384*1000)/IF(AND('Schritt 2a Wärmeverbr. Kat. 1-4'!D389&lt;&gt;"Bad - Freibad &lt; 1000 m2 Beckenfläche",'Schritt 2a Wärmeverbr. Kat. 1-4'!D389&lt;&gt;"Bad - Freibad 1000-2000 m2 Beckenfläche",'Schritt 2a Wärmeverbr. Kat. 1-4'!D389&lt;&gt;"Bad - Freibad &gt;2000 m2 Beckenfläche"),'Schritt 2a Wärmeverbr. Kat. 1-4'!F389,'Schritt 2a Wärmeverbr. Kat. 1-4'!G389)))</f>
        <v/>
      </c>
      <c r="S384" s="140" t="str">
        <f>IFERROR(IF(OR(R384="",'Schritt 2a Wärmeverbr. Kat. 1-4'!D389=""),"",R384/VLOOKUP('Schritt 2a Wärmeverbr. Kat. 1-4'!D389,Gebäudekat.!$C$6:$J$72,7,FALSE)-1),"k.A")</f>
        <v/>
      </c>
      <c r="T384" s="400" t="s">
        <v>138</v>
      </c>
      <c r="U384" t="str">
        <f>IFERROR(VLOOKUP(C384,Gebäudekat.!$C$6:$G$72,5,FALSE),"")</f>
        <v/>
      </c>
    </row>
    <row r="385" spans="1:21" x14ac:dyDescent="0.25">
      <c r="A385" s="23" t="str">
        <f>IF(B385="","",INDEX('Schritt 2a Wärmeverbr. Kat. 1-4'!$A390:$C$504,MATCH(B385,'Schritt 2a Wärmeverbr. Kat. 1-4'!$C390:$C$504,0),1))</f>
        <v/>
      </c>
      <c r="B385" s="40" t="str">
        <f>IF(AND('Schritt 2a Wärmeverbr. Kat. 1-4'!C390&lt;&gt;"",OR('Schritt 2a Wärmeverbr. Kat. 1-4'!R390=1,'Schritt 2a Wärmeverbr. Kat. 1-4'!R390=2,'Schritt 2a Wärmeverbr. Kat. 1-4'!R390&lt;&gt;4)),'Schritt 2a Wärmeverbr. Kat. 1-4'!C390,"")</f>
        <v/>
      </c>
      <c r="C385" s="24" t="str">
        <f>IF(B385="","",VLOOKUP(B385,'Schritt 2a Wärmeverbr. Kat. 1-4'!$C$10:$D$504,2,FALSE))</f>
        <v/>
      </c>
      <c r="D385" s="13" t="str">
        <f>IF(AND(B385&lt;&gt;"",'Schritt 2a Wärmeverbr. Kat. 1-4'!H390&lt;&gt;""),VLOOKUP('Schritt 4 - Priorisierung'!B385,'Schritt 2a Wärmeverbr. Kat. 1-4'!$C$10:$H$504,6,FALSE),"")</f>
        <v/>
      </c>
      <c r="E385" s="114" t="str">
        <f>IF(AND(B385&lt;&gt;"",'Schritt 2a Wärmeverbr. Kat. 1-4'!N390&lt;&gt;""),VLOOKUP('Schritt 4 - Priorisierung'!B385,'Schritt 2a Wärmeverbr. Kat. 1-4'!$C$10:$N$504,12,FALSE),"")</f>
        <v/>
      </c>
      <c r="F385" s="38" t="str">
        <f>IF(AND(B385&lt;&gt;"",'Schritt 2a Wärmeverbr. Kat. 1-4'!O390&lt;&gt;""),VLOOKUP(B385,'Schritt 2a Wärmeverbr. Kat. 1-4'!C390:O884,13,FALSE),"")</f>
        <v/>
      </c>
      <c r="G385" s="134" t="str">
        <f>IF(AND(B385&lt;&gt;"",'Schritt 2a Wärmeverbr. Kat. 1-4'!P390&lt;&gt;""),VLOOKUP(B385,'Schritt 2a Wärmeverbr. Kat. 1-4'!$C$10:$P$504,14,FALSE),"")</f>
        <v/>
      </c>
      <c r="H385" s="39" t="str">
        <f>IF(AND(B385&lt;&gt;"",'Schritt 2a Wärmeverbr. Kat. 1-4'!Q390&lt;&gt;""),VLOOKUP(B385,'Schritt 2a Wärmeverbr. Kat. 1-4'!$C$10:$Q$504,15,FALSE),"")</f>
        <v/>
      </c>
      <c r="I385" s="142" t="str">
        <f>IF(AND(B385&lt;&gt;"",'Schritt 2b Stromverbr. Kat. 1-4'!M390&lt;&gt;""),VLOOKUP(B385,'Schritt 2b Stromverbr. Kat. 1-4'!$B$10:$M$504,12,FALSE),"")</f>
        <v/>
      </c>
      <c r="J385" s="38" t="str">
        <f>IF(AND(B385&lt;&gt;"",'Schritt 2b Stromverbr. Kat. 1-4'!M390&lt;&gt;""),(1/SUM('Schritt 2b Stromverbr. Kat. 1-4'!$M$10:$M$504))*VLOOKUP(B385,'Schritt 2b Stromverbr. Kat. 1-4'!$B$10:$M$504,12,FALSE),"")</f>
        <v/>
      </c>
      <c r="K385" s="133" t="str">
        <f>IFERROR(IF(B385&lt;&gt;"",VLOOKUP(B385,'Schritt 2b Stromverbr. Kat. 1-4'!$B$10:$N$504,13,FALSE),""),"")</f>
        <v/>
      </c>
      <c r="L385" s="39" t="str">
        <f>IFERROR(IF(B385&lt;&gt;"",VLOOKUP(B385,'Schritt 2b Stromverbr. Kat. 1-4'!$B$10:$O$504,14,FALSE),""),"")</f>
        <v/>
      </c>
      <c r="M385" s="147"/>
      <c r="N385" s="61"/>
      <c r="O385" s="64"/>
      <c r="P385" s="113" t="str">
        <f t="shared" si="10"/>
        <v/>
      </c>
      <c r="Q385" s="151" t="str">
        <f t="shared" si="11"/>
        <v/>
      </c>
      <c r="R385" s="133" t="str">
        <f>IF(P385="","",((P385*1000)/IF(AND('Schritt 2a Wärmeverbr. Kat. 1-4'!D390&lt;&gt;"Bad - Freibad &lt; 1000 m2 Beckenfläche",'Schritt 2a Wärmeverbr. Kat. 1-4'!D390&lt;&gt;"Bad - Freibad 1000-2000 m2 Beckenfläche",'Schritt 2a Wärmeverbr. Kat. 1-4'!D390&lt;&gt;"Bad - Freibad &gt;2000 m2 Beckenfläche"),'Schritt 2a Wärmeverbr. Kat. 1-4'!F390,'Schritt 2a Wärmeverbr. Kat. 1-4'!G390)))</f>
        <v/>
      </c>
      <c r="S385" s="140" t="str">
        <f>IFERROR(IF(OR(R385="",'Schritt 2a Wärmeverbr. Kat. 1-4'!D390=""),"",R385/VLOOKUP('Schritt 2a Wärmeverbr. Kat. 1-4'!D390,Gebäudekat.!$C$6:$J$72,7,FALSE)-1),"k.A")</f>
        <v/>
      </c>
      <c r="T385" s="400" t="s">
        <v>138</v>
      </c>
      <c r="U385" t="str">
        <f>IFERROR(VLOOKUP(C385,Gebäudekat.!$C$6:$G$72,5,FALSE),"")</f>
        <v/>
      </c>
    </row>
    <row r="386" spans="1:21" x14ac:dyDescent="0.25">
      <c r="A386" s="23" t="str">
        <f>IF(B386="","",INDEX('Schritt 2a Wärmeverbr. Kat. 1-4'!$A391:$C$504,MATCH(B386,'Schritt 2a Wärmeverbr. Kat. 1-4'!$C391:$C$504,0),1))</f>
        <v/>
      </c>
      <c r="B386" s="40" t="str">
        <f>IF(AND('Schritt 2a Wärmeverbr. Kat. 1-4'!C391&lt;&gt;"",OR('Schritt 2a Wärmeverbr. Kat. 1-4'!R391=1,'Schritt 2a Wärmeverbr. Kat. 1-4'!R391=2,'Schritt 2a Wärmeverbr. Kat. 1-4'!R391&lt;&gt;4)),'Schritt 2a Wärmeverbr. Kat. 1-4'!C391,"")</f>
        <v/>
      </c>
      <c r="C386" s="24" t="str">
        <f>IF(B386="","",VLOOKUP(B386,'Schritt 2a Wärmeverbr. Kat. 1-4'!$C$10:$D$504,2,FALSE))</f>
        <v/>
      </c>
      <c r="D386" s="13" t="str">
        <f>IF(AND(B386&lt;&gt;"",'Schritt 2a Wärmeverbr. Kat. 1-4'!H391&lt;&gt;""),VLOOKUP('Schritt 4 - Priorisierung'!B386,'Schritt 2a Wärmeverbr. Kat. 1-4'!$C$10:$H$504,6,FALSE),"")</f>
        <v/>
      </c>
      <c r="E386" s="114" t="str">
        <f>IF(AND(B386&lt;&gt;"",'Schritt 2a Wärmeverbr. Kat. 1-4'!N391&lt;&gt;""),VLOOKUP('Schritt 4 - Priorisierung'!B386,'Schritt 2a Wärmeverbr. Kat. 1-4'!$C$10:$N$504,12,FALSE),"")</f>
        <v/>
      </c>
      <c r="F386" s="38" t="str">
        <f>IF(AND(B386&lt;&gt;"",'Schritt 2a Wärmeverbr. Kat. 1-4'!O391&lt;&gt;""),VLOOKUP(B386,'Schritt 2a Wärmeverbr. Kat. 1-4'!C391:O885,13,FALSE),"")</f>
        <v/>
      </c>
      <c r="G386" s="134" t="str">
        <f>IF(AND(B386&lt;&gt;"",'Schritt 2a Wärmeverbr. Kat. 1-4'!P391&lt;&gt;""),VLOOKUP(B386,'Schritt 2a Wärmeverbr. Kat. 1-4'!$C$10:$P$504,14,FALSE),"")</f>
        <v/>
      </c>
      <c r="H386" s="39" t="str">
        <f>IF(AND(B386&lt;&gt;"",'Schritt 2a Wärmeverbr. Kat. 1-4'!Q391&lt;&gt;""),VLOOKUP(B386,'Schritt 2a Wärmeverbr. Kat. 1-4'!$C$10:$Q$504,15,FALSE),"")</f>
        <v/>
      </c>
      <c r="I386" s="142" t="str">
        <f>IF(AND(B386&lt;&gt;"",'Schritt 2b Stromverbr. Kat. 1-4'!M391&lt;&gt;""),VLOOKUP(B386,'Schritt 2b Stromverbr. Kat. 1-4'!$B$10:$M$504,12,FALSE),"")</f>
        <v/>
      </c>
      <c r="J386" s="38" t="str">
        <f>IF(AND(B386&lt;&gt;"",'Schritt 2b Stromverbr. Kat. 1-4'!M391&lt;&gt;""),(1/SUM('Schritt 2b Stromverbr. Kat. 1-4'!$M$10:$M$504))*VLOOKUP(B386,'Schritt 2b Stromverbr. Kat. 1-4'!$B$10:$M$504,12,FALSE),"")</f>
        <v/>
      </c>
      <c r="K386" s="133" t="str">
        <f>IFERROR(IF(B386&lt;&gt;"",VLOOKUP(B386,'Schritt 2b Stromverbr. Kat. 1-4'!$B$10:$N$504,13,FALSE),""),"")</f>
        <v/>
      </c>
      <c r="L386" s="39" t="str">
        <f>IFERROR(IF(B386&lt;&gt;"",VLOOKUP(B386,'Schritt 2b Stromverbr. Kat. 1-4'!$B$10:$O$504,14,FALSE),""),"")</f>
        <v/>
      </c>
      <c r="M386" s="147"/>
      <c r="N386" s="61"/>
      <c r="O386" s="64"/>
      <c r="P386" s="113" t="str">
        <f t="shared" si="10"/>
        <v/>
      </c>
      <c r="Q386" s="151" t="str">
        <f t="shared" si="11"/>
        <v/>
      </c>
      <c r="R386" s="133" t="str">
        <f>IF(P386="","",((P386*1000)/IF(AND('Schritt 2a Wärmeverbr. Kat. 1-4'!D391&lt;&gt;"Bad - Freibad &lt; 1000 m2 Beckenfläche",'Schritt 2a Wärmeverbr. Kat. 1-4'!D391&lt;&gt;"Bad - Freibad 1000-2000 m2 Beckenfläche",'Schritt 2a Wärmeverbr. Kat. 1-4'!D391&lt;&gt;"Bad - Freibad &gt;2000 m2 Beckenfläche"),'Schritt 2a Wärmeverbr. Kat. 1-4'!F391,'Schritt 2a Wärmeverbr. Kat. 1-4'!G391)))</f>
        <v/>
      </c>
      <c r="S386" s="140" t="str">
        <f>IFERROR(IF(OR(R386="",'Schritt 2a Wärmeverbr. Kat. 1-4'!D391=""),"",R386/VLOOKUP('Schritt 2a Wärmeverbr. Kat. 1-4'!D391,Gebäudekat.!$C$6:$J$72,7,FALSE)-1),"k.A")</f>
        <v/>
      </c>
      <c r="T386" s="400" t="s">
        <v>138</v>
      </c>
      <c r="U386" t="str">
        <f>IFERROR(VLOOKUP(C386,Gebäudekat.!$C$6:$G$72,5,FALSE),"")</f>
        <v/>
      </c>
    </row>
    <row r="387" spans="1:21" x14ac:dyDescent="0.25">
      <c r="A387" s="23" t="str">
        <f>IF(B387="","",INDEX('Schritt 2a Wärmeverbr. Kat. 1-4'!$A392:$C$504,MATCH(B387,'Schritt 2a Wärmeverbr. Kat. 1-4'!$C392:$C$504,0),1))</f>
        <v/>
      </c>
      <c r="B387" s="40" t="str">
        <f>IF(AND('Schritt 2a Wärmeverbr. Kat. 1-4'!C392&lt;&gt;"",OR('Schritt 2a Wärmeverbr. Kat. 1-4'!R392=1,'Schritt 2a Wärmeverbr. Kat. 1-4'!R392=2,'Schritt 2a Wärmeverbr. Kat. 1-4'!R392&lt;&gt;4)),'Schritt 2a Wärmeverbr. Kat. 1-4'!C392,"")</f>
        <v/>
      </c>
      <c r="C387" s="24" t="str">
        <f>IF(B387="","",VLOOKUP(B387,'Schritt 2a Wärmeverbr. Kat. 1-4'!$C$10:$D$504,2,FALSE))</f>
        <v/>
      </c>
      <c r="D387" s="13" t="str">
        <f>IF(AND(B387&lt;&gt;"",'Schritt 2a Wärmeverbr. Kat. 1-4'!H392&lt;&gt;""),VLOOKUP('Schritt 4 - Priorisierung'!B387,'Schritt 2a Wärmeverbr. Kat. 1-4'!$C$10:$H$504,6,FALSE),"")</f>
        <v/>
      </c>
      <c r="E387" s="114" t="str">
        <f>IF(AND(B387&lt;&gt;"",'Schritt 2a Wärmeverbr. Kat. 1-4'!N392&lt;&gt;""),VLOOKUP('Schritt 4 - Priorisierung'!B387,'Schritt 2a Wärmeverbr. Kat. 1-4'!$C$10:$N$504,12,FALSE),"")</f>
        <v/>
      </c>
      <c r="F387" s="38" t="str">
        <f>IF(AND(B387&lt;&gt;"",'Schritt 2a Wärmeverbr. Kat. 1-4'!O392&lt;&gt;""),VLOOKUP(B387,'Schritt 2a Wärmeverbr. Kat. 1-4'!C392:O886,13,FALSE),"")</f>
        <v/>
      </c>
      <c r="G387" s="134" t="str">
        <f>IF(AND(B387&lt;&gt;"",'Schritt 2a Wärmeverbr. Kat. 1-4'!P392&lt;&gt;""),VLOOKUP(B387,'Schritt 2a Wärmeverbr. Kat. 1-4'!$C$10:$P$504,14,FALSE),"")</f>
        <v/>
      </c>
      <c r="H387" s="39" t="str">
        <f>IF(AND(B387&lt;&gt;"",'Schritt 2a Wärmeverbr. Kat. 1-4'!Q392&lt;&gt;""),VLOOKUP(B387,'Schritt 2a Wärmeverbr. Kat. 1-4'!$C$10:$Q$504,15,FALSE),"")</f>
        <v/>
      </c>
      <c r="I387" s="142" t="str">
        <f>IF(AND(B387&lt;&gt;"",'Schritt 2b Stromverbr. Kat. 1-4'!M392&lt;&gt;""),VLOOKUP(B387,'Schritt 2b Stromverbr. Kat. 1-4'!$B$10:$M$504,12,FALSE),"")</f>
        <v/>
      </c>
      <c r="J387" s="38" t="str">
        <f>IF(AND(B387&lt;&gt;"",'Schritt 2b Stromverbr. Kat. 1-4'!M392&lt;&gt;""),(1/SUM('Schritt 2b Stromverbr. Kat. 1-4'!$M$10:$M$504))*VLOOKUP(B387,'Schritt 2b Stromverbr. Kat. 1-4'!$B$10:$M$504,12,FALSE),"")</f>
        <v/>
      </c>
      <c r="K387" s="133" t="str">
        <f>IFERROR(IF(B387&lt;&gt;"",VLOOKUP(B387,'Schritt 2b Stromverbr. Kat. 1-4'!$B$10:$N$504,13,FALSE),""),"")</f>
        <v/>
      </c>
      <c r="L387" s="39" t="str">
        <f>IFERROR(IF(B387&lt;&gt;"",VLOOKUP(B387,'Schritt 2b Stromverbr. Kat. 1-4'!$B$10:$O$504,14,FALSE),""),"")</f>
        <v/>
      </c>
      <c r="M387" s="147"/>
      <c r="N387" s="61"/>
      <c r="O387" s="64"/>
      <c r="P387" s="113" t="str">
        <f t="shared" si="10"/>
        <v/>
      </c>
      <c r="Q387" s="151" t="str">
        <f t="shared" si="11"/>
        <v/>
      </c>
      <c r="R387" s="133" t="str">
        <f>IF(P387="","",((P387*1000)/IF(AND('Schritt 2a Wärmeverbr. Kat. 1-4'!D392&lt;&gt;"Bad - Freibad &lt; 1000 m2 Beckenfläche",'Schritt 2a Wärmeverbr. Kat. 1-4'!D392&lt;&gt;"Bad - Freibad 1000-2000 m2 Beckenfläche",'Schritt 2a Wärmeverbr. Kat. 1-4'!D392&lt;&gt;"Bad - Freibad &gt;2000 m2 Beckenfläche"),'Schritt 2a Wärmeverbr. Kat. 1-4'!F392,'Schritt 2a Wärmeverbr. Kat. 1-4'!G392)))</f>
        <v/>
      </c>
      <c r="S387" s="140" t="str">
        <f>IFERROR(IF(OR(R387="",'Schritt 2a Wärmeverbr. Kat. 1-4'!D392=""),"",R387/VLOOKUP('Schritt 2a Wärmeverbr. Kat. 1-4'!D392,Gebäudekat.!$C$6:$J$72,7,FALSE)-1),"k.A")</f>
        <v/>
      </c>
      <c r="T387" s="400" t="s">
        <v>138</v>
      </c>
      <c r="U387" t="str">
        <f>IFERROR(VLOOKUP(C387,Gebäudekat.!$C$6:$G$72,5,FALSE),"")</f>
        <v/>
      </c>
    </row>
    <row r="388" spans="1:21" x14ac:dyDescent="0.25">
      <c r="A388" s="23" t="str">
        <f>IF(B388="","",INDEX('Schritt 2a Wärmeverbr. Kat. 1-4'!$A393:$C$504,MATCH(B388,'Schritt 2a Wärmeverbr. Kat. 1-4'!$C393:$C$504,0),1))</f>
        <v/>
      </c>
      <c r="B388" s="40" t="str">
        <f>IF(AND('Schritt 2a Wärmeverbr. Kat. 1-4'!C393&lt;&gt;"",OR('Schritt 2a Wärmeverbr. Kat. 1-4'!R393=1,'Schritt 2a Wärmeverbr. Kat. 1-4'!R393=2,'Schritt 2a Wärmeverbr. Kat. 1-4'!R393&lt;&gt;4)),'Schritt 2a Wärmeverbr. Kat. 1-4'!C393,"")</f>
        <v/>
      </c>
      <c r="C388" s="24" t="str">
        <f>IF(B388="","",VLOOKUP(B388,'Schritt 2a Wärmeverbr. Kat. 1-4'!$C$10:$D$504,2,FALSE))</f>
        <v/>
      </c>
      <c r="D388" s="13" t="str">
        <f>IF(AND(B388&lt;&gt;"",'Schritt 2a Wärmeverbr. Kat. 1-4'!H393&lt;&gt;""),VLOOKUP('Schritt 4 - Priorisierung'!B388,'Schritt 2a Wärmeverbr. Kat. 1-4'!$C$10:$H$504,6,FALSE),"")</f>
        <v/>
      </c>
      <c r="E388" s="114" t="str">
        <f>IF(AND(B388&lt;&gt;"",'Schritt 2a Wärmeverbr. Kat. 1-4'!N393&lt;&gt;""),VLOOKUP('Schritt 4 - Priorisierung'!B388,'Schritt 2a Wärmeverbr. Kat. 1-4'!$C$10:$N$504,12,FALSE),"")</f>
        <v/>
      </c>
      <c r="F388" s="38" t="str">
        <f>IF(AND(B388&lt;&gt;"",'Schritt 2a Wärmeverbr. Kat. 1-4'!O393&lt;&gt;""),VLOOKUP(B388,'Schritt 2a Wärmeverbr. Kat. 1-4'!C393:O887,13,FALSE),"")</f>
        <v/>
      </c>
      <c r="G388" s="134" t="str">
        <f>IF(AND(B388&lt;&gt;"",'Schritt 2a Wärmeverbr. Kat. 1-4'!P393&lt;&gt;""),VLOOKUP(B388,'Schritt 2a Wärmeverbr. Kat. 1-4'!$C$10:$P$504,14,FALSE),"")</f>
        <v/>
      </c>
      <c r="H388" s="39" t="str">
        <f>IF(AND(B388&lt;&gt;"",'Schritt 2a Wärmeverbr. Kat. 1-4'!Q393&lt;&gt;""),VLOOKUP(B388,'Schritt 2a Wärmeverbr. Kat. 1-4'!$C$10:$Q$504,15,FALSE),"")</f>
        <v/>
      </c>
      <c r="I388" s="142" t="str">
        <f>IF(AND(B388&lt;&gt;"",'Schritt 2b Stromverbr. Kat. 1-4'!M393&lt;&gt;""),VLOOKUP(B388,'Schritt 2b Stromverbr. Kat. 1-4'!$B$10:$M$504,12,FALSE),"")</f>
        <v/>
      </c>
      <c r="J388" s="38" t="str">
        <f>IF(AND(B388&lt;&gt;"",'Schritt 2b Stromverbr. Kat. 1-4'!M393&lt;&gt;""),(1/SUM('Schritt 2b Stromverbr. Kat. 1-4'!$M$10:$M$504))*VLOOKUP(B388,'Schritt 2b Stromverbr. Kat. 1-4'!$B$10:$M$504,12,FALSE),"")</f>
        <v/>
      </c>
      <c r="K388" s="133" t="str">
        <f>IFERROR(IF(B388&lt;&gt;"",VLOOKUP(B388,'Schritt 2b Stromverbr. Kat. 1-4'!$B$10:$N$504,13,FALSE),""),"")</f>
        <v/>
      </c>
      <c r="L388" s="39" t="str">
        <f>IFERROR(IF(B388&lt;&gt;"",VLOOKUP(B388,'Schritt 2b Stromverbr. Kat. 1-4'!$B$10:$O$504,14,FALSE),""),"")</f>
        <v/>
      </c>
      <c r="M388" s="147"/>
      <c r="N388" s="61"/>
      <c r="O388" s="64"/>
      <c r="P388" s="113" t="str">
        <f t="shared" si="10"/>
        <v/>
      </c>
      <c r="Q388" s="151" t="str">
        <f t="shared" si="11"/>
        <v/>
      </c>
      <c r="R388" s="133" t="str">
        <f>IF(P388="","",((P388*1000)/IF(AND('Schritt 2a Wärmeverbr. Kat. 1-4'!D393&lt;&gt;"Bad - Freibad &lt; 1000 m2 Beckenfläche",'Schritt 2a Wärmeverbr. Kat. 1-4'!D393&lt;&gt;"Bad - Freibad 1000-2000 m2 Beckenfläche",'Schritt 2a Wärmeverbr. Kat. 1-4'!D393&lt;&gt;"Bad - Freibad &gt;2000 m2 Beckenfläche"),'Schritt 2a Wärmeverbr. Kat. 1-4'!F393,'Schritt 2a Wärmeverbr. Kat. 1-4'!G393)))</f>
        <v/>
      </c>
      <c r="S388" s="140" t="str">
        <f>IFERROR(IF(OR(R388="",'Schritt 2a Wärmeverbr. Kat. 1-4'!D393=""),"",R388/VLOOKUP('Schritt 2a Wärmeverbr. Kat. 1-4'!D393,Gebäudekat.!$C$6:$J$72,7,FALSE)-1),"k.A")</f>
        <v/>
      </c>
      <c r="T388" s="400" t="s">
        <v>138</v>
      </c>
      <c r="U388" t="str">
        <f>IFERROR(VLOOKUP(C388,Gebäudekat.!$C$6:$G$72,5,FALSE),"")</f>
        <v/>
      </c>
    </row>
    <row r="389" spans="1:21" x14ac:dyDescent="0.25">
      <c r="A389" s="23" t="str">
        <f>IF(B389="","",INDEX('Schritt 2a Wärmeverbr. Kat. 1-4'!$A394:$C$504,MATCH(B389,'Schritt 2a Wärmeverbr. Kat. 1-4'!$C394:$C$504,0),1))</f>
        <v/>
      </c>
      <c r="B389" s="40" t="str">
        <f>IF(AND('Schritt 2a Wärmeverbr. Kat. 1-4'!C394&lt;&gt;"",OR('Schritt 2a Wärmeverbr. Kat. 1-4'!R394=1,'Schritt 2a Wärmeverbr. Kat. 1-4'!R394=2,'Schritt 2a Wärmeverbr. Kat. 1-4'!R394&lt;&gt;4)),'Schritt 2a Wärmeverbr. Kat. 1-4'!C394,"")</f>
        <v/>
      </c>
      <c r="C389" s="24" t="str">
        <f>IF(B389="","",VLOOKUP(B389,'Schritt 2a Wärmeverbr. Kat. 1-4'!$C$10:$D$504,2,FALSE))</f>
        <v/>
      </c>
      <c r="D389" s="13" t="str">
        <f>IF(AND(B389&lt;&gt;"",'Schritt 2a Wärmeverbr. Kat. 1-4'!H394&lt;&gt;""),VLOOKUP('Schritt 4 - Priorisierung'!B389,'Schritt 2a Wärmeverbr. Kat. 1-4'!$C$10:$H$504,6,FALSE),"")</f>
        <v/>
      </c>
      <c r="E389" s="114" t="str">
        <f>IF(AND(B389&lt;&gt;"",'Schritt 2a Wärmeverbr. Kat. 1-4'!N394&lt;&gt;""),VLOOKUP('Schritt 4 - Priorisierung'!B389,'Schritt 2a Wärmeverbr. Kat. 1-4'!$C$10:$N$504,12,FALSE),"")</f>
        <v/>
      </c>
      <c r="F389" s="38" t="str">
        <f>IF(AND(B389&lt;&gt;"",'Schritt 2a Wärmeverbr. Kat. 1-4'!O394&lt;&gt;""),VLOOKUP(B389,'Schritt 2a Wärmeverbr. Kat. 1-4'!C394:O888,13,FALSE),"")</f>
        <v/>
      </c>
      <c r="G389" s="134" t="str">
        <f>IF(AND(B389&lt;&gt;"",'Schritt 2a Wärmeverbr. Kat. 1-4'!P394&lt;&gt;""),VLOOKUP(B389,'Schritt 2a Wärmeverbr. Kat. 1-4'!$C$10:$P$504,14,FALSE),"")</f>
        <v/>
      </c>
      <c r="H389" s="39" t="str">
        <f>IF(AND(B389&lt;&gt;"",'Schritt 2a Wärmeverbr. Kat. 1-4'!Q394&lt;&gt;""),VLOOKUP(B389,'Schritt 2a Wärmeverbr. Kat. 1-4'!$C$10:$Q$504,15,FALSE),"")</f>
        <v/>
      </c>
      <c r="I389" s="142" t="str">
        <f>IF(AND(B389&lt;&gt;"",'Schritt 2b Stromverbr. Kat. 1-4'!M394&lt;&gt;""),VLOOKUP(B389,'Schritt 2b Stromverbr. Kat. 1-4'!$B$10:$M$504,12,FALSE),"")</f>
        <v/>
      </c>
      <c r="J389" s="38" t="str">
        <f>IF(AND(B389&lt;&gt;"",'Schritt 2b Stromverbr. Kat. 1-4'!M394&lt;&gt;""),(1/SUM('Schritt 2b Stromverbr. Kat. 1-4'!$M$10:$M$504))*VLOOKUP(B389,'Schritt 2b Stromverbr. Kat. 1-4'!$B$10:$M$504,12,FALSE),"")</f>
        <v/>
      </c>
      <c r="K389" s="133" t="str">
        <f>IFERROR(IF(B389&lt;&gt;"",VLOOKUP(B389,'Schritt 2b Stromverbr. Kat. 1-4'!$B$10:$N$504,13,FALSE),""),"")</f>
        <v/>
      </c>
      <c r="L389" s="39" t="str">
        <f>IFERROR(IF(B389&lt;&gt;"",VLOOKUP(B389,'Schritt 2b Stromverbr. Kat. 1-4'!$B$10:$O$504,14,FALSE),""),"")</f>
        <v/>
      </c>
      <c r="M389" s="147"/>
      <c r="N389" s="61"/>
      <c r="O389" s="64"/>
      <c r="P389" s="113" t="str">
        <f t="shared" si="10"/>
        <v/>
      </c>
      <c r="Q389" s="151" t="str">
        <f t="shared" si="11"/>
        <v/>
      </c>
      <c r="R389" s="133" t="str">
        <f>IF(P389="","",((P389*1000)/IF(AND('Schritt 2a Wärmeverbr. Kat. 1-4'!D394&lt;&gt;"Bad - Freibad &lt; 1000 m2 Beckenfläche",'Schritt 2a Wärmeverbr. Kat. 1-4'!D394&lt;&gt;"Bad - Freibad 1000-2000 m2 Beckenfläche",'Schritt 2a Wärmeverbr. Kat. 1-4'!D394&lt;&gt;"Bad - Freibad &gt;2000 m2 Beckenfläche"),'Schritt 2a Wärmeverbr. Kat. 1-4'!F394,'Schritt 2a Wärmeverbr. Kat. 1-4'!G394)))</f>
        <v/>
      </c>
      <c r="S389" s="140" t="str">
        <f>IFERROR(IF(OR(R389="",'Schritt 2a Wärmeverbr. Kat. 1-4'!D394=""),"",R389/VLOOKUP('Schritt 2a Wärmeverbr. Kat. 1-4'!D394,Gebäudekat.!$C$6:$J$72,7,FALSE)-1),"k.A")</f>
        <v/>
      </c>
      <c r="T389" s="400" t="s">
        <v>138</v>
      </c>
      <c r="U389" t="str">
        <f>IFERROR(VLOOKUP(C389,Gebäudekat.!$C$6:$G$72,5,FALSE),"")</f>
        <v/>
      </c>
    </row>
    <row r="390" spans="1:21" x14ac:dyDescent="0.25">
      <c r="A390" s="23" t="str">
        <f>IF(B390="","",INDEX('Schritt 2a Wärmeverbr. Kat. 1-4'!$A395:$C$504,MATCH(B390,'Schritt 2a Wärmeverbr. Kat. 1-4'!$C395:$C$504,0),1))</f>
        <v/>
      </c>
      <c r="B390" s="40" t="str">
        <f>IF(AND('Schritt 2a Wärmeverbr. Kat. 1-4'!C395&lt;&gt;"",OR('Schritt 2a Wärmeverbr. Kat. 1-4'!R395=1,'Schritt 2a Wärmeverbr. Kat. 1-4'!R395=2,'Schritt 2a Wärmeverbr. Kat. 1-4'!R395&lt;&gt;4)),'Schritt 2a Wärmeverbr. Kat. 1-4'!C395,"")</f>
        <v/>
      </c>
      <c r="C390" s="24" t="str">
        <f>IF(B390="","",VLOOKUP(B390,'Schritt 2a Wärmeverbr. Kat. 1-4'!$C$10:$D$504,2,FALSE))</f>
        <v/>
      </c>
      <c r="D390" s="13" t="str">
        <f>IF(AND(B390&lt;&gt;"",'Schritt 2a Wärmeverbr. Kat. 1-4'!H395&lt;&gt;""),VLOOKUP('Schritt 4 - Priorisierung'!B390,'Schritt 2a Wärmeverbr. Kat. 1-4'!$C$10:$H$504,6,FALSE),"")</f>
        <v/>
      </c>
      <c r="E390" s="114" t="str">
        <f>IF(AND(B390&lt;&gt;"",'Schritt 2a Wärmeverbr. Kat. 1-4'!N395&lt;&gt;""),VLOOKUP('Schritt 4 - Priorisierung'!B390,'Schritt 2a Wärmeverbr. Kat. 1-4'!$C$10:$N$504,12,FALSE),"")</f>
        <v/>
      </c>
      <c r="F390" s="38" t="str">
        <f>IF(AND(B390&lt;&gt;"",'Schritt 2a Wärmeverbr. Kat. 1-4'!O395&lt;&gt;""),VLOOKUP(B390,'Schritt 2a Wärmeverbr. Kat. 1-4'!C395:O889,13,FALSE),"")</f>
        <v/>
      </c>
      <c r="G390" s="134" t="str">
        <f>IF(AND(B390&lt;&gt;"",'Schritt 2a Wärmeverbr. Kat. 1-4'!P395&lt;&gt;""),VLOOKUP(B390,'Schritt 2a Wärmeverbr. Kat. 1-4'!$C$10:$P$504,14,FALSE),"")</f>
        <v/>
      </c>
      <c r="H390" s="39" t="str">
        <f>IF(AND(B390&lt;&gt;"",'Schritt 2a Wärmeverbr. Kat. 1-4'!Q395&lt;&gt;""),VLOOKUP(B390,'Schritt 2a Wärmeverbr. Kat. 1-4'!$C$10:$Q$504,15,FALSE),"")</f>
        <v/>
      </c>
      <c r="I390" s="142" t="str">
        <f>IF(AND(B390&lt;&gt;"",'Schritt 2b Stromverbr. Kat. 1-4'!M395&lt;&gt;""),VLOOKUP(B390,'Schritt 2b Stromverbr. Kat. 1-4'!$B$10:$M$504,12,FALSE),"")</f>
        <v/>
      </c>
      <c r="J390" s="38" t="str">
        <f>IF(AND(B390&lt;&gt;"",'Schritt 2b Stromverbr. Kat. 1-4'!M395&lt;&gt;""),(1/SUM('Schritt 2b Stromverbr. Kat. 1-4'!$M$10:$M$504))*VLOOKUP(B390,'Schritt 2b Stromverbr. Kat. 1-4'!$B$10:$M$504,12,FALSE),"")</f>
        <v/>
      </c>
      <c r="K390" s="133" t="str">
        <f>IFERROR(IF(B390&lt;&gt;"",VLOOKUP(B390,'Schritt 2b Stromverbr. Kat. 1-4'!$B$10:$N$504,13,FALSE),""),"")</f>
        <v/>
      </c>
      <c r="L390" s="39" t="str">
        <f>IFERROR(IF(B390&lt;&gt;"",VLOOKUP(B390,'Schritt 2b Stromverbr. Kat. 1-4'!$B$10:$O$504,14,FALSE),""),"")</f>
        <v/>
      </c>
      <c r="M390" s="147"/>
      <c r="N390" s="61"/>
      <c r="O390" s="64"/>
      <c r="P390" s="113" t="str">
        <f t="shared" ref="P390:P453" si="12">IF(AND(N390&lt;&gt;"",O390&lt;&gt;""),IF(M390="","",M390/(O390-N390)*365),"")</f>
        <v/>
      </c>
      <c r="Q390" s="151" t="str">
        <f t="shared" ref="Q390:Q453" si="13">IFERROR(IF(P390="","",P390)/SUM($P$5:$P$501),"")</f>
        <v/>
      </c>
      <c r="R390" s="133" t="str">
        <f>IF(P390="","",((P390*1000)/IF(AND('Schritt 2a Wärmeverbr. Kat. 1-4'!D395&lt;&gt;"Bad - Freibad &lt; 1000 m2 Beckenfläche",'Schritt 2a Wärmeverbr. Kat. 1-4'!D395&lt;&gt;"Bad - Freibad 1000-2000 m2 Beckenfläche",'Schritt 2a Wärmeverbr. Kat. 1-4'!D395&lt;&gt;"Bad - Freibad &gt;2000 m2 Beckenfläche"),'Schritt 2a Wärmeverbr. Kat. 1-4'!F395,'Schritt 2a Wärmeverbr. Kat. 1-4'!G395)))</f>
        <v/>
      </c>
      <c r="S390" s="140" t="str">
        <f>IFERROR(IF(OR(R390="",'Schritt 2a Wärmeverbr. Kat. 1-4'!D395=""),"",R390/VLOOKUP('Schritt 2a Wärmeverbr. Kat. 1-4'!D395,Gebäudekat.!$C$6:$J$72,7,FALSE)-1),"k.A")</f>
        <v/>
      </c>
      <c r="T390" s="400" t="s">
        <v>138</v>
      </c>
      <c r="U390" t="str">
        <f>IFERROR(VLOOKUP(C390,Gebäudekat.!$C$6:$G$72,5,FALSE),"")</f>
        <v/>
      </c>
    </row>
    <row r="391" spans="1:21" x14ac:dyDescent="0.25">
      <c r="A391" s="23" t="str">
        <f>IF(B391="","",INDEX('Schritt 2a Wärmeverbr. Kat. 1-4'!$A396:$C$504,MATCH(B391,'Schritt 2a Wärmeverbr. Kat. 1-4'!$C396:$C$504,0),1))</f>
        <v/>
      </c>
      <c r="B391" s="40" t="str">
        <f>IF(AND('Schritt 2a Wärmeverbr. Kat. 1-4'!C396&lt;&gt;"",OR('Schritt 2a Wärmeverbr. Kat. 1-4'!R396=1,'Schritt 2a Wärmeverbr. Kat. 1-4'!R396=2,'Schritt 2a Wärmeverbr. Kat. 1-4'!R396&lt;&gt;4)),'Schritt 2a Wärmeverbr. Kat. 1-4'!C396,"")</f>
        <v/>
      </c>
      <c r="C391" s="24" t="str">
        <f>IF(B391="","",VLOOKUP(B391,'Schritt 2a Wärmeverbr. Kat. 1-4'!$C$10:$D$504,2,FALSE))</f>
        <v/>
      </c>
      <c r="D391" s="13" t="str">
        <f>IF(AND(B391&lt;&gt;"",'Schritt 2a Wärmeverbr. Kat. 1-4'!H396&lt;&gt;""),VLOOKUP('Schritt 4 - Priorisierung'!B391,'Schritt 2a Wärmeverbr. Kat. 1-4'!$C$10:$H$504,6,FALSE),"")</f>
        <v/>
      </c>
      <c r="E391" s="114" t="str">
        <f>IF(AND(B391&lt;&gt;"",'Schritt 2a Wärmeverbr. Kat. 1-4'!N396&lt;&gt;""),VLOOKUP('Schritt 4 - Priorisierung'!B391,'Schritt 2a Wärmeverbr. Kat. 1-4'!$C$10:$N$504,12,FALSE),"")</f>
        <v/>
      </c>
      <c r="F391" s="38" t="str">
        <f>IF(AND(B391&lt;&gt;"",'Schritt 2a Wärmeverbr. Kat. 1-4'!O396&lt;&gt;""),VLOOKUP(B391,'Schritt 2a Wärmeverbr. Kat. 1-4'!C396:O890,13,FALSE),"")</f>
        <v/>
      </c>
      <c r="G391" s="134" t="str">
        <f>IF(AND(B391&lt;&gt;"",'Schritt 2a Wärmeverbr. Kat. 1-4'!P396&lt;&gt;""),VLOOKUP(B391,'Schritt 2a Wärmeverbr. Kat. 1-4'!$C$10:$P$504,14,FALSE),"")</f>
        <v/>
      </c>
      <c r="H391" s="39" t="str">
        <f>IF(AND(B391&lt;&gt;"",'Schritt 2a Wärmeverbr. Kat. 1-4'!Q396&lt;&gt;""),VLOOKUP(B391,'Schritt 2a Wärmeverbr. Kat. 1-4'!$C$10:$Q$504,15,FALSE),"")</f>
        <v/>
      </c>
      <c r="I391" s="142" t="str">
        <f>IF(AND(B391&lt;&gt;"",'Schritt 2b Stromverbr. Kat. 1-4'!M396&lt;&gt;""),VLOOKUP(B391,'Schritt 2b Stromverbr. Kat. 1-4'!$B$10:$M$504,12,FALSE),"")</f>
        <v/>
      </c>
      <c r="J391" s="38" t="str">
        <f>IF(AND(B391&lt;&gt;"",'Schritt 2b Stromverbr. Kat. 1-4'!M396&lt;&gt;""),(1/SUM('Schritt 2b Stromverbr. Kat. 1-4'!$M$10:$M$504))*VLOOKUP(B391,'Schritt 2b Stromverbr. Kat. 1-4'!$B$10:$M$504,12,FALSE),"")</f>
        <v/>
      </c>
      <c r="K391" s="133" t="str">
        <f>IFERROR(IF(B391&lt;&gt;"",VLOOKUP(B391,'Schritt 2b Stromverbr. Kat. 1-4'!$B$10:$N$504,13,FALSE),""),"")</f>
        <v/>
      </c>
      <c r="L391" s="39" t="str">
        <f>IFERROR(IF(B391&lt;&gt;"",VLOOKUP(B391,'Schritt 2b Stromverbr. Kat. 1-4'!$B$10:$O$504,14,FALSE),""),"")</f>
        <v/>
      </c>
      <c r="M391" s="147"/>
      <c r="N391" s="61"/>
      <c r="O391" s="64"/>
      <c r="P391" s="113" t="str">
        <f t="shared" si="12"/>
        <v/>
      </c>
      <c r="Q391" s="151" t="str">
        <f t="shared" si="13"/>
        <v/>
      </c>
      <c r="R391" s="133" t="str">
        <f>IF(P391="","",((P391*1000)/IF(AND('Schritt 2a Wärmeverbr. Kat. 1-4'!D396&lt;&gt;"Bad - Freibad &lt; 1000 m2 Beckenfläche",'Schritt 2a Wärmeverbr. Kat. 1-4'!D396&lt;&gt;"Bad - Freibad 1000-2000 m2 Beckenfläche",'Schritt 2a Wärmeverbr. Kat. 1-4'!D396&lt;&gt;"Bad - Freibad &gt;2000 m2 Beckenfläche"),'Schritt 2a Wärmeverbr. Kat. 1-4'!F396,'Schritt 2a Wärmeverbr. Kat. 1-4'!G396)))</f>
        <v/>
      </c>
      <c r="S391" s="140" t="str">
        <f>IFERROR(IF(OR(R391="",'Schritt 2a Wärmeverbr. Kat. 1-4'!D396=""),"",R391/VLOOKUP('Schritt 2a Wärmeverbr. Kat. 1-4'!D396,Gebäudekat.!$C$6:$J$72,7,FALSE)-1),"k.A")</f>
        <v/>
      </c>
      <c r="T391" s="400" t="s">
        <v>138</v>
      </c>
      <c r="U391" t="str">
        <f>IFERROR(VLOOKUP(C391,Gebäudekat.!$C$6:$G$72,5,FALSE),"")</f>
        <v/>
      </c>
    </row>
    <row r="392" spans="1:21" x14ac:dyDescent="0.25">
      <c r="A392" s="23" t="str">
        <f>IF(B392="","",INDEX('Schritt 2a Wärmeverbr. Kat. 1-4'!$A397:$C$504,MATCH(B392,'Schritt 2a Wärmeverbr. Kat. 1-4'!$C397:$C$504,0),1))</f>
        <v/>
      </c>
      <c r="B392" s="40" t="str">
        <f>IF(AND('Schritt 2a Wärmeverbr. Kat. 1-4'!C397&lt;&gt;"",OR('Schritt 2a Wärmeverbr. Kat. 1-4'!R397=1,'Schritt 2a Wärmeverbr. Kat. 1-4'!R397=2,'Schritt 2a Wärmeverbr. Kat. 1-4'!R397&lt;&gt;4)),'Schritt 2a Wärmeverbr. Kat. 1-4'!C397,"")</f>
        <v/>
      </c>
      <c r="C392" s="24" t="str">
        <f>IF(B392="","",VLOOKUP(B392,'Schritt 2a Wärmeverbr. Kat. 1-4'!$C$10:$D$504,2,FALSE))</f>
        <v/>
      </c>
      <c r="D392" s="13" t="str">
        <f>IF(AND(B392&lt;&gt;"",'Schritt 2a Wärmeverbr. Kat. 1-4'!H397&lt;&gt;""),VLOOKUP('Schritt 4 - Priorisierung'!B392,'Schritt 2a Wärmeverbr. Kat. 1-4'!$C$10:$H$504,6,FALSE),"")</f>
        <v/>
      </c>
      <c r="E392" s="114" t="str">
        <f>IF(AND(B392&lt;&gt;"",'Schritt 2a Wärmeverbr. Kat. 1-4'!N397&lt;&gt;""),VLOOKUP('Schritt 4 - Priorisierung'!B392,'Schritt 2a Wärmeverbr. Kat. 1-4'!$C$10:$N$504,12,FALSE),"")</f>
        <v/>
      </c>
      <c r="F392" s="38" t="str">
        <f>IF(AND(B392&lt;&gt;"",'Schritt 2a Wärmeverbr. Kat. 1-4'!O397&lt;&gt;""),VLOOKUP(B392,'Schritt 2a Wärmeverbr. Kat. 1-4'!C397:O891,13,FALSE),"")</f>
        <v/>
      </c>
      <c r="G392" s="134" t="str">
        <f>IF(AND(B392&lt;&gt;"",'Schritt 2a Wärmeverbr. Kat. 1-4'!P397&lt;&gt;""),VLOOKUP(B392,'Schritt 2a Wärmeverbr. Kat. 1-4'!$C$10:$P$504,14,FALSE),"")</f>
        <v/>
      </c>
      <c r="H392" s="39" t="str">
        <f>IF(AND(B392&lt;&gt;"",'Schritt 2a Wärmeverbr. Kat. 1-4'!Q397&lt;&gt;""),VLOOKUP(B392,'Schritt 2a Wärmeverbr. Kat. 1-4'!$C$10:$Q$504,15,FALSE),"")</f>
        <v/>
      </c>
      <c r="I392" s="142" t="str">
        <f>IF(AND(B392&lt;&gt;"",'Schritt 2b Stromverbr. Kat. 1-4'!M397&lt;&gt;""),VLOOKUP(B392,'Schritt 2b Stromverbr. Kat. 1-4'!$B$10:$M$504,12,FALSE),"")</f>
        <v/>
      </c>
      <c r="J392" s="38" t="str">
        <f>IF(AND(B392&lt;&gt;"",'Schritt 2b Stromverbr. Kat. 1-4'!M397&lt;&gt;""),(1/SUM('Schritt 2b Stromverbr. Kat. 1-4'!$M$10:$M$504))*VLOOKUP(B392,'Schritt 2b Stromverbr. Kat. 1-4'!$B$10:$M$504,12,FALSE),"")</f>
        <v/>
      </c>
      <c r="K392" s="133" t="str">
        <f>IFERROR(IF(B392&lt;&gt;"",VLOOKUP(B392,'Schritt 2b Stromverbr. Kat. 1-4'!$B$10:$N$504,13,FALSE),""),"")</f>
        <v/>
      </c>
      <c r="L392" s="39" t="str">
        <f>IFERROR(IF(B392&lt;&gt;"",VLOOKUP(B392,'Schritt 2b Stromverbr. Kat. 1-4'!$B$10:$O$504,14,FALSE),""),"")</f>
        <v/>
      </c>
      <c r="M392" s="147"/>
      <c r="N392" s="61"/>
      <c r="O392" s="64"/>
      <c r="P392" s="113" t="str">
        <f t="shared" si="12"/>
        <v/>
      </c>
      <c r="Q392" s="151" t="str">
        <f t="shared" si="13"/>
        <v/>
      </c>
      <c r="R392" s="133" t="str">
        <f>IF(P392="","",((P392*1000)/IF(AND('Schritt 2a Wärmeverbr. Kat. 1-4'!D397&lt;&gt;"Bad - Freibad &lt; 1000 m2 Beckenfläche",'Schritt 2a Wärmeverbr. Kat. 1-4'!D397&lt;&gt;"Bad - Freibad 1000-2000 m2 Beckenfläche",'Schritt 2a Wärmeverbr. Kat. 1-4'!D397&lt;&gt;"Bad - Freibad &gt;2000 m2 Beckenfläche"),'Schritt 2a Wärmeverbr. Kat. 1-4'!F397,'Schritt 2a Wärmeverbr. Kat. 1-4'!G397)))</f>
        <v/>
      </c>
      <c r="S392" s="140" t="str">
        <f>IFERROR(IF(OR(R392="",'Schritt 2a Wärmeverbr. Kat. 1-4'!D397=""),"",R392/VLOOKUP('Schritt 2a Wärmeverbr. Kat. 1-4'!D397,Gebäudekat.!$C$6:$J$72,7,FALSE)-1),"k.A")</f>
        <v/>
      </c>
      <c r="T392" s="400" t="s">
        <v>138</v>
      </c>
      <c r="U392" t="str">
        <f>IFERROR(VLOOKUP(C392,Gebäudekat.!$C$6:$G$72,5,FALSE),"")</f>
        <v/>
      </c>
    </row>
    <row r="393" spans="1:21" x14ac:dyDescent="0.25">
      <c r="A393" s="23" t="str">
        <f>IF(B393="","",INDEX('Schritt 2a Wärmeverbr. Kat. 1-4'!$A398:$C$504,MATCH(B393,'Schritt 2a Wärmeverbr. Kat. 1-4'!$C398:$C$504,0),1))</f>
        <v/>
      </c>
      <c r="B393" s="40" t="str">
        <f>IF(AND('Schritt 2a Wärmeverbr. Kat. 1-4'!C398&lt;&gt;"",OR('Schritt 2a Wärmeverbr. Kat. 1-4'!R398=1,'Schritt 2a Wärmeverbr. Kat. 1-4'!R398=2,'Schritt 2a Wärmeverbr. Kat. 1-4'!R398&lt;&gt;4)),'Schritt 2a Wärmeverbr. Kat. 1-4'!C398,"")</f>
        <v/>
      </c>
      <c r="C393" s="24" t="str">
        <f>IF(B393="","",VLOOKUP(B393,'Schritt 2a Wärmeverbr. Kat. 1-4'!$C$10:$D$504,2,FALSE))</f>
        <v/>
      </c>
      <c r="D393" s="13" t="str">
        <f>IF(AND(B393&lt;&gt;"",'Schritt 2a Wärmeverbr. Kat. 1-4'!H398&lt;&gt;""),VLOOKUP('Schritt 4 - Priorisierung'!B393,'Schritt 2a Wärmeverbr. Kat. 1-4'!$C$10:$H$504,6,FALSE),"")</f>
        <v/>
      </c>
      <c r="E393" s="114" t="str">
        <f>IF(AND(B393&lt;&gt;"",'Schritt 2a Wärmeverbr. Kat. 1-4'!N398&lt;&gt;""),VLOOKUP('Schritt 4 - Priorisierung'!B393,'Schritt 2a Wärmeverbr. Kat. 1-4'!$C$10:$N$504,12,FALSE),"")</f>
        <v/>
      </c>
      <c r="F393" s="38" t="str">
        <f>IF(AND(B393&lt;&gt;"",'Schritt 2a Wärmeverbr. Kat. 1-4'!O398&lt;&gt;""),VLOOKUP(B393,'Schritt 2a Wärmeverbr. Kat. 1-4'!C398:O892,13,FALSE),"")</f>
        <v/>
      </c>
      <c r="G393" s="134" t="str">
        <f>IF(AND(B393&lt;&gt;"",'Schritt 2a Wärmeverbr. Kat. 1-4'!P398&lt;&gt;""),VLOOKUP(B393,'Schritt 2a Wärmeverbr. Kat. 1-4'!$C$10:$P$504,14,FALSE),"")</f>
        <v/>
      </c>
      <c r="H393" s="39" t="str">
        <f>IF(AND(B393&lt;&gt;"",'Schritt 2a Wärmeverbr. Kat. 1-4'!Q398&lt;&gt;""),VLOOKUP(B393,'Schritt 2a Wärmeverbr. Kat. 1-4'!$C$10:$Q$504,15,FALSE),"")</f>
        <v/>
      </c>
      <c r="I393" s="142" t="str">
        <f>IF(AND(B393&lt;&gt;"",'Schritt 2b Stromverbr. Kat. 1-4'!M398&lt;&gt;""),VLOOKUP(B393,'Schritt 2b Stromverbr. Kat. 1-4'!$B$10:$M$504,12,FALSE),"")</f>
        <v/>
      </c>
      <c r="J393" s="38" t="str">
        <f>IF(AND(B393&lt;&gt;"",'Schritt 2b Stromverbr. Kat. 1-4'!M398&lt;&gt;""),(1/SUM('Schritt 2b Stromverbr. Kat. 1-4'!$M$10:$M$504))*VLOOKUP(B393,'Schritt 2b Stromverbr. Kat. 1-4'!$B$10:$M$504,12,FALSE),"")</f>
        <v/>
      </c>
      <c r="K393" s="133" t="str">
        <f>IFERROR(IF(B393&lt;&gt;"",VLOOKUP(B393,'Schritt 2b Stromverbr. Kat. 1-4'!$B$10:$N$504,13,FALSE),""),"")</f>
        <v/>
      </c>
      <c r="L393" s="39" t="str">
        <f>IFERROR(IF(B393&lt;&gt;"",VLOOKUP(B393,'Schritt 2b Stromverbr. Kat. 1-4'!$B$10:$O$504,14,FALSE),""),"")</f>
        <v/>
      </c>
      <c r="M393" s="147"/>
      <c r="N393" s="61"/>
      <c r="O393" s="64"/>
      <c r="P393" s="113" t="str">
        <f t="shared" si="12"/>
        <v/>
      </c>
      <c r="Q393" s="151" t="str">
        <f t="shared" si="13"/>
        <v/>
      </c>
      <c r="R393" s="133" t="str">
        <f>IF(P393="","",((P393*1000)/IF(AND('Schritt 2a Wärmeverbr. Kat. 1-4'!D398&lt;&gt;"Bad - Freibad &lt; 1000 m2 Beckenfläche",'Schritt 2a Wärmeverbr. Kat. 1-4'!D398&lt;&gt;"Bad - Freibad 1000-2000 m2 Beckenfläche",'Schritt 2a Wärmeverbr. Kat. 1-4'!D398&lt;&gt;"Bad - Freibad &gt;2000 m2 Beckenfläche"),'Schritt 2a Wärmeverbr. Kat. 1-4'!F398,'Schritt 2a Wärmeverbr. Kat. 1-4'!G398)))</f>
        <v/>
      </c>
      <c r="S393" s="140" t="str">
        <f>IFERROR(IF(OR(R393="",'Schritt 2a Wärmeverbr. Kat. 1-4'!D398=""),"",R393/VLOOKUP('Schritt 2a Wärmeverbr. Kat. 1-4'!D398,Gebäudekat.!$C$6:$J$72,7,FALSE)-1),"k.A")</f>
        <v/>
      </c>
      <c r="T393" s="400" t="s">
        <v>138</v>
      </c>
      <c r="U393" t="str">
        <f>IFERROR(VLOOKUP(C393,Gebäudekat.!$C$6:$G$72,5,FALSE),"")</f>
        <v/>
      </c>
    </row>
    <row r="394" spans="1:21" x14ac:dyDescent="0.25">
      <c r="A394" s="23" t="str">
        <f>IF(B394="","",INDEX('Schritt 2a Wärmeverbr. Kat. 1-4'!$A399:$C$504,MATCH(B394,'Schritt 2a Wärmeverbr. Kat. 1-4'!$C399:$C$504,0),1))</f>
        <v/>
      </c>
      <c r="B394" s="40" t="str">
        <f>IF(AND('Schritt 2a Wärmeverbr. Kat. 1-4'!C399&lt;&gt;"",OR('Schritt 2a Wärmeverbr. Kat. 1-4'!R399=1,'Schritt 2a Wärmeverbr. Kat. 1-4'!R399=2,'Schritt 2a Wärmeverbr. Kat. 1-4'!R399&lt;&gt;4)),'Schritt 2a Wärmeverbr. Kat. 1-4'!C399,"")</f>
        <v/>
      </c>
      <c r="C394" s="24" t="str">
        <f>IF(B394="","",VLOOKUP(B394,'Schritt 2a Wärmeverbr. Kat. 1-4'!$C$10:$D$504,2,FALSE))</f>
        <v/>
      </c>
      <c r="D394" s="13" t="str">
        <f>IF(AND(B394&lt;&gt;"",'Schritt 2a Wärmeverbr. Kat. 1-4'!H399&lt;&gt;""),VLOOKUP('Schritt 4 - Priorisierung'!B394,'Schritt 2a Wärmeverbr. Kat. 1-4'!$C$10:$H$504,6,FALSE),"")</f>
        <v/>
      </c>
      <c r="E394" s="114" t="str">
        <f>IF(AND(B394&lt;&gt;"",'Schritt 2a Wärmeverbr. Kat. 1-4'!N399&lt;&gt;""),VLOOKUP('Schritt 4 - Priorisierung'!B394,'Schritt 2a Wärmeverbr. Kat. 1-4'!$C$10:$N$504,12,FALSE),"")</f>
        <v/>
      </c>
      <c r="F394" s="38" t="str">
        <f>IF(AND(B394&lt;&gt;"",'Schritt 2a Wärmeverbr. Kat. 1-4'!O399&lt;&gt;""),VLOOKUP(B394,'Schritt 2a Wärmeverbr. Kat. 1-4'!C399:O893,13,FALSE),"")</f>
        <v/>
      </c>
      <c r="G394" s="134" t="str">
        <f>IF(AND(B394&lt;&gt;"",'Schritt 2a Wärmeverbr. Kat. 1-4'!P399&lt;&gt;""),VLOOKUP(B394,'Schritt 2a Wärmeverbr. Kat. 1-4'!$C$10:$P$504,14,FALSE),"")</f>
        <v/>
      </c>
      <c r="H394" s="39" t="str">
        <f>IF(AND(B394&lt;&gt;"",'Schritt 2a Wärmeverbr. Kat. 1-4'!Q399&lt;&gt;""),VLOOKUP(B394,'Schritt 2a Wärmeverbr. Kat. 1-4'!$C$10:$Q$504,15,FALSE),"")</f>
        <v/>
      </c>
      <c r="I394" s="142" t="str">
        <f>IF(AND(B394&lt;&gt;"",'Schritt 2b Stromverbr. Kat. 1-4'!M399&lt;&gt;""),VLOOKUP(B394,'Schritt 2b Stromverbr. Kat. 1-4'!$B$10:$M$504,12,FALSE),"")</f>
        <v/>
      </c>
      <c r="J394" s="38" t="str">
        <f>IF(AND(B394&lt;&gt;"",'Schritt 2b Stromverbr. Kat. 1-4'!M399&lt;&gt;""),(1/SUM('Schritt 2b Stromverbr. Kat. 1-4'!$M$10:$M$504))*VLOOKUP(B394,'Schritt 2b Stromverbr. Kat. 1-4'!$B$10:$M$504,12,FALSE),"")</f>
        <v/>
      </c>
      <c r="K394" s="133" t="str">
        <f>IFERROR(IF(B394&lt;&gt;"",VLOOKUP(B394,'Schritt 2b Stromverbr. Kat. 1-4'!$B$10:$N$504,13,FALSE),""),"")</f>
        <v/>
      </c>
      <c r="L394" s="39" t="str">
        <f>IFERROR(IF(B394&lt;&gt;"",VLOOKUP(B394,'Schritt 2b Stromverbr. Kat. 1-4'!$B$10:$O$504,14,FALSE),""),"")</f>
        <v/>
      </c>
      <c r="M394" s="147"/>
      <c r="N394" s="61"/>
      <c r="O394" s="64"/>
      <c r="P394" s="113" t="str">
        <f t="shared" si="12"/>
        <v/>
      </c>
      <c r="Q394" s="151" t="str">
        <f t="shared" si="13"/>
        <v/>
      </c>
      <c r="R394" s="133" t="str">
        <f>IF(P394="","",((P394*1000)/IF(AND('Schritt 2a Wärmeverbr. Kat. 1-4'!D399&lt;&gt;"Bad - Freibad &lt; 1000 m2 Beckenfläche",'Schritt 2a Wärmeverbr. Kat. 1-4'!D399&lt;&gt;"Bad - Freibad 1000-2000 m2 Beckenfläche",'Schritt 2a Wärmeverbr. Kat. 1-4'!D399&lt;&gt;"Bad - Freibad &gt;2000 m2 Beckenfläche"),'Schritt 2a Wärmeverbr. Kat. 1-4'!F399,'Schritt 2a Wärmeverbr. Kat. 1-4'!G399)))</f>
        <v/>
      </c>
      <c r="S394" s="140" t="str">
        <f>IFERROR(IF(OR(R394="",'Schritt 2a Wärmeverbr. Kat. 1-4'!D399=""),"",R394/VLOOKUP('Schritt 2a Wärmeverbr. Kat. 1-4'!D399,Gebäudekat.!$C$6:$J$72,7,FALSE)-1),"k.A")</f>
        <v/>
      </c>
      <c r="T394" s="400" t="s">
        <v>138</v>
      </c>
      <c r="U394" t="str">
        <f>IFERROR(VLOOKUP(C394,Gebäudekat.!$C$6:$G$72,5,FALSE),"")</f>
        <v/>
      </c>
    </row>
    <row r="395" spans="1:21" x14ac:dyDescent="0.25">
      <c r="A395" s="23" t="str">
        <f>IF(B395="","",INDEX('Schritt 2a Wärmeverbr. Kat. 1-4'!$A400:$C$504,MATCH(B395,'Schritt 2a Wärmeverbr. Kat. 1-4'!$C400:$C$504,0),1))</f>
        <v/>
      </c>
      <c r="B395" s="40" t="str">
        <f>IF(AND('Schritt 2a Wärmeverbr. Kat. 1-4'!C400&lt;&gt;"",OR('Schritt 2a Wärmeverbr. Kat. 1-4'!R400=1,'Schritt 2a Wärmeverbr. Kat. 1-4'!R400=2,'Schritt 2a Wärmeverbr. Kat. 1-4'!R400&lt;&gt;4)),'Schritt 2a Wärmeverbr. Kat. 1-4'!C400,"")</f>
        <v/>
      </c>
      <c r="C395" s="24" t="str">
        <f>IF(B395="","",VLOOKUP(B395,'Schritt 2a Wärmeverbr. Kat. 1-4'!$C$10:$D$504,2,FALSE))</f>
        <v/>
      </c>
      <c r="D395" s="13" t="str">
        <f>IF(AND(B395&lt;&gt;"",'Schritt 2a Wärmeverbr. Kat. 1-4'!H400&lt;&gt;""),VLOOKUP('Schritt 4 - Priorisierung'!B395,'Schritt 2a Wärmeverbr. Kat. 1-4'!$C$10:$H$504,6,FALSE),"")</f>
        <v/>
      </c>
      <c r="E395" s="114" t="str">
        <f>IF(AND(B395&lt;&gt;"",'Schritt 2a Wärmeverbr. Kat. 1-4'!N400&lt;&gt;""),VLOOKUP('Schritt 4 - Priorisierung'!B395,'Schritt 2a Wärmeverbr. Kat. 1-4'!$C$10:$N$504,12,FALSE),"")</f>
        <v/>
      </c>
      <c r="F395" s="38" t="str">
        <f>IF(AND(B395&lt;&gt;"",'Schritt 2a Wärmeverbr. Kat. 1-4'!O400&lt;&gt;""),VLOOKUP(B395,'Schritt 2a Wärmeverbr. Kat. 1-4'!C400:O894,13,FALSE),"")</f>
        <v/>
      </c>
      <c r="G395" s="134" t="str">
        <f>IF(AND(B395&lt;&gt;"",'Schritt 2a Wärmeverbr. Kat. 1-4'!P400&lt;&gt;""),VLOOKUP(B395,'Schritt 2a Wärmeverbr. Kat. 1-4'!$C$10:$P$504,14,FALSE),"")</f>
        <v/>
      </c>
      <c r="H395" s="39" t="str">
        <f>IF(AND(B395&lt;&gt;"",'Schritt 2a Wärmeverbr. Kat. 1-4'!Q400&lt;&gt;""),VLOOKUP(B395,'Schritt 2a Wärmeverbr. Kat. 1-4'!$C$10:$Q$504,15,FALSE),"")</f>
        <v/>
      </c>
      <c r="I395" s="142" t="str">
        <f>IF(AND(B395&lt;&gt;"",'Schritt 2b Stromverbr. Kat. 1-4'!M400&lt;&gt;""),VLOOKUP(B395,'Schritt 2b Stromverbr. Kat. 1-4'!$B$10:$M$504,12,FALSE),"")</f>
        <v/>
      </c>
      <c r="J395" s="38" t="str">
        <f>IF(AND(B395&lt;&gt;"",'Schritt 2b Stromverbr. Kat. 1-4'!M400&lt;&gt;""),(1/SUM('Schritt 2b Stromverbr. Kat. 1-4'!$M$10:$M$504))*VLOOKUP(B395,'Schritt 2b Stromverbr. Kat. 1-4'!$B$10:$M$504,12,FALSE),"")</f>
        <v/>
      </c>
      <c r="K395" s="133" t="str">
        <f>IFERROR(IF(B395&lt;&gt;"",VLOOKUP(B395,'Schritt 2b Stromverbr. Kat. 1-4'!$B$10:$N$504,13,FALSE),""),"")</f>
        <v/>
      </c>
      <c r="L395" s="39" t="str">
        <f>IFERROR(IF(B395&lt;&gt;"",VLOOKUP(B395,'Schritt 2b Stromverbr. Kat. 1-4'!$B$10:$O$504,14,FALSE),""),"")</f>
        <v/>
      </c>
      <c r="M395" s="147"/>
      <c r="N395" s="61"/>
      <c r="O395" s="64"/>
      <c r="P395" s="113" t="str">
        <f t="shared" si="12"/>
        <v/>
      </c>
      <c r="Q395" s="151" t="str">
        <f t="shared" si="13"/>
        <v/>
      </c>
      <c r="R395" s="133" t="str">
        <f>IF(P395="","",((P395*1000)/IF(AND('Schritt 2a Wärmeverbr. Kat. 1-4'!D400&lt;&gt;"Bad - Freibad &lt; 1000 m2 Beckenfläche",'Schritt 2a Wärmeverbr. Kat. 1-4'!D400&lt;&gt;"Bad - Freibad 1000-2000 m2 Beckenfläche",'Schritt 2a Wärmeverbr. Kat. 1-4'!D400&lt;&gt;"Bad - Freibad &gt;2000 m2 Beckenfläche"),'Schritt 2a Wärmeverbr. Kat. 1-4'!F400,'Schritt 2a Wärmeverbr. Kat. 1-4'!G400)))</f>
        <v/>
      </c>
      <c r="S395" s="140" t="str">
        <f>IFERROR(IF(OR(R395="",'Schritt 2a Wärmeverbr. Kat. 1-4'!D400=""),"",R395/VLOOKUP('Schritt 2a Wärmeverbr. Kat. 1-4'!D400,Gebäudekat.!$C$6:$J$72,7,FALSE)-1),"k.A")</f>
        <v/>
      </c>
      <c r="T395" s="400" t="s">
        <v>138</v>
      </c>
      <c r="U395" t="str">
        <f>IFERROR(VLOOKUP(C395,Gebäudekat.!$C$6:$G$72,5,FALSE),"")</f>
        <v/>
      </c>
    </row>
    <row r="396" spans="1:21" x14ac:dyDescent="0.25">
      <c r="A396" s="23" t="str">
        <f>IF(B396="","",INDEX('Schritt 2a Wärmeverbr. Kat. 1-4'!$A401:$C$504,MATCH(B396,'Schritt 2a Wärmeverbr. Kat. 1-4'!$C401:$C$504,0),1))</f>
        <v/>
      </c>
      <c r="B396" s="40" t="str">
        <f>IF(AND('Schritt 2a Wärmeverbr. Kat. 1-4'!C401&lt;&gt;"",OR('Schritt 2a Wärmeverbr. Kat. 1-4'!R401=1,'Schritt 2a Wärmeverbr. Kat. 1-4'!R401=2,'Schritt 2a Wärmeverbr. Kat. 1-4'!R401&lt;&gt;4)),'Schritt 2a Wärmeverbr. Kat. 1-4'!C401,"")</f>
        <v/>
      </c>
      <c r="C396" s="24" t="str">
        <f>IF(B396="","",VLOOKUP(B396,'Schritt 2a Wärmeverbr. Kat. 1-4'!$C$10:$D$504,2,FALSE))</f>
        <v/>
      </c>
      <c r="D396" s="13" t="str">
        <f>IF(AND(B396&lt;&gt;"",'Schritt 2a Wärmeverbr. Kat. 1-4'!H401&lt;&gt;""),VLOOKUP('Schritt 4 - Priorisierung'!B396,'Schritt 2a Wärmeverbr. Kat. 1-4'!$C$10:$H$504,6,FALSE),"")</f>
        <v/>
      </c>
      <c r="E396" s="114" t="str">
        <f>IF(AND(B396&lt;&gt;"",'Schritt 2a Wärmeverbr. Kat. 1-4'!N401&lt;&gt;""),VLOOKUP('Schritt 4 - Priorisierung'!B396,'Schritt 2a Wärmeverbr. Kat. 1-4'!$C$10:$N$504,12,FALSE),"")</f>
        <v/>
      </c>
      <c r="F396" s="38" t="str">
        <f>IF(AND(B396&lt;&gt;"",'Schritt 2a Wärmeverbr. Kat. 1-4'!O401&lt;&gt;""),VLOOKUP(B396,'Schritt 2a Wärmeverbr. Kat. 1-4'!C401:O895,13,FALSE),"")</f>
        <v/>
      </c>
      <c r="G396" s="134" t="str">
        <f>IF(AND(B396&lt;&gt;"",'Schritt 2a Wärmeverbr. Kat. 1-4'!P401&lt;&gt;""),VLOOKUP(B396,'Schritt 2a Wärmeverbr. Kat. 1-4'!$C$10:$P$504,14,FALSE),"")</f>
        <v/>
      </c>
      <c r="H396" s="39" t="str">
        <f>IF(AND(B396&lt;&gt;"",'Schritt 2a Wärmeverbr. Kat. 1-4'!Q401&lt;&gt;""),VLOOKUP(B396,'Schritt 2a Wärmeverbr. Kat. 1-4'!$C$10:$Q$504,15,FALSE),"")</f>
        <v/>
      </c>
      <c r="I396" s="142" t="str">
        <f>IF(AND(B396&lt;&gt;"",'Schritt 2b Stromverbr. Kat. 1-4'!M401&lt;&gt;""),VLOOKUP(B396,'Schritt 2b Stromverbr. Kat. 1-4'!$B$10:$M$504,12,FALSE),"")</f>
        <v/>
      </c>
      <c r="J396" s="38" t="str">
        <f>IF(AND(B396&lt;&gt;"",'Schritt 2b Stromverbr. Kat. 1-4'!M401&lt;&gt;""),(1/SUM('Schritt 2b Stromverbr. Kat. 1-4'!$M$10:$M$504))*VLOOKUP(B396,'Schritt 2b Stromverbr. Kat. 1-4'!$B$10:$M$504,12,FALSE),"")</f>
        <v/>
      </c>
      <c r="K396" s="133" t="str">
        <f>IFERROR(IF(B396&lt;&gt;"",VLOOKUP(B396,'Schritt 2b Stromverbr. Kat. 1-4'!$B$10:$N$504,13,FALSE),""),"")</f>
        <v/>
      </c>
      <c r="L396" s="39" t="str">
        <f>IFERROR(IF(B396&lt;&gt;"",VLOOKUP(B396,'Schritt 2b Stromverbr. Kat. 1-4'!$B$10:$O$504,14,FALSE),""),"")</f>
        <v/>
      </c>
      <c r="M396" s="147"/>
      <c r="N396" s="61"/>
      <c r="O396" s="64"/>
      <c r="P396" s="113" t="str">
        <f t="shared" si="12"/>
        <v/>
      </c>
      <c r="Q396" s="151" t="str">
        <f t="shared" si="13"/>
        <v/>
      </c>
      <c r="R396" s="133" t="str">
        <f>IF(P396="","",((P396*1000)/IF(AND('Schritt 2a Wärmeverbr. Kat. 1-4'!D401&lt;&gt;"Bad - Freibad &lt; 1000 m2 Beckenfläche",'Schritt 2a Wärmeverbr. Kat. 1-4'!D401&lt;&gt;"Bad - Freibad 1000-2000 m2 Beckenfläche",'Schritt 2a Wärmeverbr. Kat. 1-4'!D401&lt;&gt;"Bad - Freibad &gt;2000 m2 Beckenfläche"),'Schritt 2a Wärmeverbr. Kat. 1-4'!F401,'Schritt 2a Wärmeverbr. Kat. 1-4'!G401)))</f>
        <v/>
      </c>
      <c r="S396" s="140" t="str">
        <f>IFERROR(IF(OR(R396="",'Schritt 2a Wärmeverbr. Kat. 1-4'!D401=""),"",R396/VLOOKUP('Schritt 2a Wärmeverbr. Kat. 1-4'!D401,Gebäudekat.!$C$6:$J$72,7,FALSE)-1),"k.A")</f>
        <v/>
      </c>
      <c r="T396" s="400" t="s">
        <v>138</v>
      </c>
      <c r="U396" t="str">
        <f>IFERROR(VLOOKUP(C396,Gebäudekat.!$C$6:$G$72,5,FALSE),"")</f>
        <v/>
      </c>
    </row>
    <row r="397" spans="1:21" x14ac:dyDescent="0.25">
      <c r="A397" s="23" t="str">
        <f>IF(B397="","",INDEX('Schritt 2a Wärmeverbr. Kat. 1-4'!$A402:$C$504,MATCH(B397,'Schritt 2a Wärmeverbr. Kat. 1-4'!$C402:$C$504,0),1))</f>
        <v/>
      </c>
      <c r="B397" s="40" t="str">
        <f>IF(AND('Schritt 2a Wärmeverbr. Kat. 1-4'!C402&lt;&gt;"",OR('Schritt 2a Wärmeverbr. Kat. 1-4'!R402=1,'Schritt 2a Wärmeverbr. Kat. 1-4'!R402=2,'Schritt 2a Wärmeverbr. Kat. 1-4'!R402&lt;&gt;4)),'Schritt 2a Wärmeverbr. Kat. 1-4'!C402,"")</f>
        <v/>
      </c>
      <c r="C397" s="24" t="str">
        <f>IF(B397="","",VLOOKUP(B397,'Schritt 2a Wärmeverbr. Kat. 1-4'!$C$10:$D$504,2,FALSE))</f>
        <v/>
      </c>
      <c r="D397" s="13" t="str">
        <f>IF(AND(B397&lt;&gt;"",'Schritt 2a Wärmeverbr. Kat. 1-4'!H402&lt;&gt;""),VLOOKUP('Schritt 4 - Priorisierung'!B397,'Schritt 2a Wärmeverbr. Kat. 1-4'!$C$10:$H$504,6,FALSE),"")</f>
        <v/>
      </c>
      <c r="E397" s="114" t="str">
        <f>IF(AND(B397&lt;&gt;"",'Schritt 2a Wärmeverbr. Kat. 1-4'!N402&lt;&gt;""),VLOOKUP('Schritt 4 - Priorisierung'!B397,'Schritt 2a Wärmeverbr. Kat. 1-4'!$C$10:$N$504,12,FALSE),"")</f>
        <v/>
      </c>
      <c r="F397" s="38" t="str">
        <f>IF(AND(B397&lt;&gt;"",'Schritt 2a Wärmeverbr. Kat. 1-4'!O402&lt;&gt;""),VLOOKUP(B397,'Schritt 2a Wärmeverbr. Kat. 1-4'!C402:O896,13,FALSE),"")</f>
        <v/>
      </c>
      <c r="G397" s="134" t="str">
        <f>IF(AND(B397&lt;&gt;"",'Schritt 2a Wärmeverbr. Kat. 1-4'!P402&lt;&gt;""),VLOOKUP(B397,'Schritt 2a Wärmeverbr. Kat. 1-4'!$C$10:$P$504,14,FALSE),"")</f>
        <v/>
      </c>
      <c r="H397" s="39" t="str">
        <f>IF(AND(B397&lt;&gt;"",'Schritt 2a Wärmeverbr. Kat. 1-4'!Q402&lt;&gt;""),VLOOKUP(B397,'Schritt 2a Wärmeverbr. Kat. 1-4'!$C$10:$Q$504,15,FALSE),"")</f>
        <v/>
      </c>
      <c r="I397" s="142" t="str">
        <f>IF(AND(B397&lt;&gt;"",'Schritt 2b Stromverbr. Kat. 1-4'!M402&lt;&gt;""),VLOOKUP(B397,'Schritt 2b Stromverbr. Kat. 1-4'!$B$10:$M$504,12,FALSE),"")</f>
        <v/>
      </c>
      <c r="J397" s="38" t="str">
        <f>IF(AND(B397&lt;&gt;"",'Schritt 2b Stromverbr. Kat. 1-4'!M402&lt;&gt;""),(1/SUM('Schritt 2b Stromverbr. Kat. 1-4'!$M$10:$M$504))*VLOOKUP(B397,'Schritt 2b Stromverbr. Kat. 1-4'!$B$10:$M$504,12,FALSE),"")</f>
        <v/>
      </c>
      <c r="K397" s="133" t="str">
        <f>IFERROR(IF(B397&lt;&gt;"",VLOOKUP(B397,'Schritt 2b Stromverbr. Kat. 1-4'!$B$10:$N$504,13,FALSE),""),"")</f>
        <v/>
      </c>
      <c r="L397" s="39" t="str">
        <f>IFERROR(IF(B397&lt;&gt;"",VLOOKUP(B397,'Schritt 2b Stromverbr. Kat. 1-4'!$B$10:$O$504,14,FALSE),""),"")</f>
        <v/>
      </c>
      <c r="M397" s="147"/>
      <c r="N397" s="61"/>
      <c r="O397" s="64"/>
      <c r="P397" s="113" t="str">
        <f t="shared" si="12"/>
        <v/>
      </c>
      <c r="Q397" s="151" t="str">
        <f t="shared" si="13"/>
        <v/>
      </c>
      <c r="R397" s="133" t="str">
        <f>IF(P397="","",((P397*1000)/IF(AND('Schritt 2a Wärmeverbr. Kat. 1-4'!D402&lt;&gt;"Bad - Freibad &lt; 1000 m2 Beckenfläche",'Schritt 2a Wärmeverbr. Kat. 1-4'!D402&lt;&gt;"Bad - Freibad 1000-2000 m2 Beckenfläche",'Schritt 2a Wärmeverbr. Kat. 1-4'!D402&lt;&gt;"Bad - Freibad &gt;2000 m2 Beckenfläche"),'Schritt 2a Wärmeverbr. Kat. 1-4'!F402,'Schritt 2a Wärmeverbr. Kat. 1-4'!G402)))</f>
        <v/>
      </c>
      <c r="S397" s="140" t="str">
        <f>IFERROR(IF(OR(R397="",'Schritt 2a Wärmeverbr. Kat. 1-4'!D402=""),"",R397/VLOOKUP('Schritt 2a Wärmeverbr. Kat. 1-4'!D402,Gebäudekat.!$C$6:$J$72,7,FALSE)-1),"k.A")</f>
        <v/>
      </c>
      <c r="T397" s="400" t="s">
        <v>138</v>
      </c>
      <c r="U397" t="str">
        <f>IFERROR(VLOOKUP(C397,Gebäudekat.!$C$6:$G$72,5,FALSE),"")</f>
        <v/>
      </c>
    </row>
    <row r="398" spans="1:21" x14ac:dyDescent="0.25">
      <c r="A398" s="23" t="str">
        <f>IF(B398="","",INDEX('Schritt 2a Wärmeverbr. Kat. 1-4'!$A403:$C$504,MATCH(B398,'Schritt 2a Wärmeverbr. Kat. 1-4'!$C403:$C$504,0),1))</f>
        <v/>
      </c>
      <c r="B398" s="40" t="str">
        <f>IF(AND('Schritt 2a Wärmeverbr. Kat. 1-4'!C403&lt;&gt;"",OR('Schritt 2a Wärmeverbr. Kat. 1-4'!R403=1,'Schritt 2a Wärmeverbr. Kat. 1-4'!R403=2,'Schritt 2a Wärmeverbr. Kat. 1-4'!R403&lt;&gt;4)),'Schritt 2a Wärmeverbr. Kat. 1-4'!C403,"")</f>
        <v/>
      </c>
      <c r="C398" s="24" t="str">
        <f>IF(B398="","",VLOOKUP(B398,'Schritt 2a Wärmeverbr. Kat. 1-4'!$C$10:$D$504,2,FALSE))</f>
        <v/>
      </c>
      <c r="D398" s="13" t="str">
        <f>IF(AND(B398&lt;&gt;"",'Schritt 2a Wärmeverbr. Kat. 1-4'!H403&lt;&gt;""),VLOOKUP('Schritt 4 - Priorisierung'!B398,'Schritt 2a Wärmeverbr. Kat. 1-4'!$C$10:$H$504,6,FALSE),"")</f>
        <v/>
      </c>
      <c r="E398" s="114" t="str">
        <f>IF(AND(B398&lt;&gt;"",'Schritt 2a Wärmeverbr. Kat. 1-4'!N403&lt;&gt;""),VLOOKUP('Schritt 4 - Priorisierung'!B398,'Schritt 2a Wärmeverbr. Kat. 1-4'!$C$10:$N$504,12,FALSE),"")</f>
        <v/>
      </c>
      <c r="F398" s="38" t="str">
        <f>IF(AND(B398&lt;&gt;"",'Schritt 2a Wärmeverbr. Kat. 1-4'!O403&lt;&gt;""),VLOOKUP(B398,'Schritt 2a Wärmeverbr. Kat. 1-4'!C403:O897,13,FALSE),"")</f>
        <v/>
      </c>
      <c r="G398" s="134" t="str">
        <f>IF(AND(B398&lt;&gt;"",'Schritt 2a Wärmeverbr. Kat. 1-4'!P403&lt;&gt;""),VLOOKUP(B398,'Schritt 2a Wärmeverbr. Kat. 1-4'!$C$10:$P$504,14,FALSE),"")</f>
        <v/>
      </c>
      <c r="H398" s="39" t="str">
        <f>IF(AND(B398&lt;&gt;"",'Schritt 2a Wärmeverbr. Kat. 1-4'!Q403&lt;&gt;""),VLOOKUP(B398,'Schritt 2a Wärmeverbr. Kat. 1-4'!$C$10:$Q$504,15,FALSE),"")</f>
        <v/>
      </c>
      <c r="I398" s="142" t="str">
        <f>IF(AND(B398&lt;&gt;"",'Schritt 2b Stromverbr. Kat. 1-4'!M403&lt;&gt;""),VLOOKUP(B398,'Schritt 2b Stromverbr. Kat. 1-4'!$B$10:$M$504,12,FALSE),"")</f>
        <v/>
      </c>
      <c r="J398" s="38" t="str">
        <f>IF(AND(B398&lt;&gt;"",'Schritt 2b Stromverbr. Kat. 1-4'!M403&lt;&gt;""),(1/SUM('Schritt 2b Stromverbr. Kat. 1-4'!$M$10:$M$504))*VLOOKUP(B398,'Schritt 2b Stromverbr. Kat. 1-4'!$B$10:$M$504,12,FALSE),"")</f>
        <v/>
      </c>
      <c r="K398" s="133" t="str">
        <f>IFERROR(IF(B398&lt;&gt;"",VLOOKUP(B398,'Schritt 2b Stromverbr. Kat. 1-4'!$B$10:$N$504,13,FALSE),""),"")</f>
        <v/>
      </c>
      <c r="L398" s="39" t="str">
        <f>IFERROR(IF(B398&lt;&gt;"",VLOOKUP(B398,'Schritt 2b Stromverbr. Kat. 1-4'!$B$10:$O$504,14,FALSE),""),"")</f>
        <v/>
      </c>
      <c r="M398" s="147"/>
      <c r="N398" s="61"/>
      <c r="O398" s="64"/>
      <c r="P398" s="113" t="str">
        <f t="shared" si="12"/>
        <v/>
      </c>
      <c r="Q398" s="151" t="str">
        <f t="shared" si="13"/>
        <v/>
      </c>
      <c r="R398" s="133" t="str">
        <f>IF(P398="","",((P398*1000)/IF(AND('Schritt 2a Wärmeverbr. Kat. 1-4'!D403&lt;&gt;"Bad - Freibad &lt; 1000 m2 Beckenfläche",'Schritt 2a Wärmeverbr. Kat. 1-4'!D403&lt;&gt;"Bad - Freibad 1000-2000 m2 Beckenfläche",'Schritt 2a Wärmeverbr. Kat. 1-4'!D403&lt;&gt;"Bad - Freibad &gt;2000 m2 Beckenfläche"),'Schritt 2a Wärmeverbr. Kat. 1-4'!F403,'Schritt 2a Wärmeverbr. Kat. 1-4'!G403)))</f>
        <v/>
      </c>
      <c r="S398" s="140" t="str">
        <f>IFERROR(IF(OR(R398="",'Schritt 2a Wärmeverbr. Kat. 1-4'!D403=""),"",R398/VLOOKUP('Schritt 2a Wärmeverbr. Kat. 1-4'!D403,Gebäudekat.!$C$6:$J$72,7,FALSE)-1),"k.A")</f>
        <v/>
      </c>
      <c r="T398" s="400" t="s">
        <v>138</v>
      </c>
      <c r="U398" t="str">
        <f>IFERROR(VLOOKUP(C398,Gebäudekat.!$C$6:$G$72,5,FALSE),"")</f>
        <v/>
      </c>
    </row>
    <row r="399" spans="1:21" x14ac:dyDescent="0.25">
      <c r="A399" s="23" t="str">
        <f>IF(B399="","",INDEX('Schritt 2a Wärmeverbr. Kat. 1-4'!$A404:$C$504,MATCH(B399,'Schritt 2a Wärmeverbr. Kat. 1-4'!$C404:$C$504,0),1))</f>
        <v/>
      </c>
      <c r="B399" s="40" t="str">
        <f>IF(AND('Schritt 2a Wärmeverbr. Kat. 1-4'!C404&lt;&gt;"",OR('Schritt 2a Wärmeverbr. Kat. 1-4'!R404=1,'Schritt 2a Wärmeverbr. Kat. 1-4'!R404=2,'Schritt 2a Wärmeverbr. Kat. 1-4'!R404&lt;&gt;4)),'Schritt 2a Wärmeverbr. Kat. 1-4'!C404,"")</f>
        <v/>
      </c>
      <c r="C399" s="24" t="str">
        <f>IF(B399="","",VLOOKUP(B399,'Schritt 2a Wärmeverbr. Kat. 1-4'!$C$10:$D$504,2,FALSE))</f>
        <v/>
      </c>
      <c r="D399" s="13" t="str">
        <f>IF(AND(B399&lt;&gt;"",'Schritt 2a Wärmeverbr. Kat. 1-4'!H404&lt;&gt;""),VLOOKUP('Schritt 4 - Priorisierung'!B399,'Schritt 2a Wärmeverbr. Kat. 1-4'!$C$10:$H$504,6,FALSE),"")</f>
        <v/>
      </c>
      <c r="E399" s="114" t="str">
        <f>IF(AND(B399&lt;&gt;"",'Schritt 2a Wärmeverbr. Kat. 1-4'!N404&lt;&gt;""),VLOOKUP('Schritt 4 - Priorisierung'!B399,'Schritt 2a Wärmeverbr. Kat. 1-4'!$C$10:$N$504,12,FALSE),"")</f>
        <v/>
      </c>
      <c r="F399" s="38" t="str">
        <f>IF(AND(B399&lt;&gt;"",'Schritt 2a Wärmeverbr. Kat. 1-4'!O404&lt;&gt;""),VLOOKUP(B399,'Schritt 2a Wärmeverbr. Kat. 1-4'!C404:O898,13,FALSE),"")</f>
        <v/>
      </c>
      <c r="G399" s="134" t="str">
        <f>IF(AND(B399&lt;&gt;"",'Schritt 2a Wärmeverbr. Kat. 1-4'!P404&lt;&gt;""),VLOOKUP(B399,'Schritt 2a Wärmeverbr. Kat. 1-4'!$C$10:$P$504,14,FALSE),"")</f>
        <v/>
      </c>
      <c r="H399" s="39" t="str">
        <f>IF(AND(B399&lt;&gt;"",'Schritt 2a Wärmeverbr. Kat. 1-4'!Q404&lt;&gt;""),VLOOKUP(B399,'Schritt 2a Wärmeverbr. Kat. 1-4'!$C$10:$Q$504,15,FALSE),"")</f>
        <v/>
      </c>
      <c r="I399" s="142" t="str">
        <f>IF(AND(B399&lt;&gt;"",'Schritt 2b Stromverbr. Kat. 1-4'!M404&lt;&gt;""),VLOOKUP(B399,'Schritt 2b Stromverbr. Kat. 1-4'!$B$10:$M$504,12,FALSE),"")</f>
        <v/>
      </c>
      <c r="J399" s="38" t="str">
        <f>IF(AND(B399&lt;&gt;"",'Schritt 2b Stromverbr. Kat. 1-4'!M404&lt;&gt;""),(1/SUM('Schritt 2b Stromverbr. Kat. 1-4'!$M$10:$M$504))*VLOOKUP(B399,'Schritt 2b Stromverbr. Kat. 1-4'!$B$10:$M$504,12,FALSE),"")</f>
        <v/>
      </c>
      <c r="K399" s="133" t="str">
        <f>IFERROR(IF(B399&lt;&gt;"",VLOOKUP(B399,'Schritt 2b Stromverbr. Kat. 1-4'!$B$10:$N$504,13,FALSE),""),"")</f>
        <v/>
      </c>
      <c r="L399" s="39" t="str">
        <f>IFERROR(IF(B399&lt;&gt;"",VLOOKUP(B399,'Schritt 2b Stromverbr. Kat. 1-4'!$B$10:$O$504,14,FALSE),""),"")</f>
        <v/>
      </c>
      <c r="M399" s="147"/>
      <c r="N399" s="61"/>
      <c r="O399" s="64"/>
      <c r="P399" s="113" t="str">
        <f t="shared" si="12"/>
        <v/>
      </c>
      <c r="Q399" s="151" t="str">
        <f t="shared" si="13"/>
        <v/>
      </c>
      <c r="R399" s="133" t="str">
        <f>IF(P399="","",((P399*1000)/IF(AND('Schritt 2a Wärmeverbr. Kat. 1-4'!D404&lt;&gt;"Bad - Freibad &lt; 1000 m2 Beckenfläche",'Schritt 2a Wärmeverbr. Kat. 1-4'!D404&lt;&gt;"Bad - Freibad 1000-2000 m2 Beckenfläche",'Schritt 2a Wärmeverbr. Kat. 1-4'!D404&lt;&gt;"Bad - Freibad &gt;2000 m2 Beckenfläche"),'Schritt 2a Wärmeverbr. Kat. 1-4'!F404,'Schritt 2a Wärmeverbr. Kat. 1-4'!G404)))</f>
        <v/>
      </c>
      <c r="S399" s="140" t="str">
        <f>IFERROR(IF(OR(R399="",'Schritt 2a Wärmeverbr. Kat. 1-4'!D404=""),"",R399/VLOOKUP('Schritt 2a Wärmeverbr. Kat. 1-4'!D404,Gebäudekat.!$C$6:$J$72,7,FALSE)-1),"k.A")</f>
        <v/>
      </c>
      <c r="T399" s="400" t="s">
        <v>138</v>
      </c>
      <c r="U399" t="str">
        <f>IFERROR(VLOOKUP(C399,Gebäudekat.!$C$6:$G$72,5,FALSE),"")</f>
        <v/>
      </c>
    </row>
    <row r="400" spans="1:21" x14ac:dyDescent="0.25">
      <c r="A400" s="23" t="str">
        <f>IF(B400="","",INDEX('Schritt 2a Wärmeverbr. Kat. 1-4'!$A405:$C$504,MATCH(B400,'Schritt 2a Wärmeverbr. Kat. 1-4'!$C405:$C$504,0),1))</f>
        <v/>
      </c>
      <c r="B400" s="40" t="str">
        <f>IF(AND('Schritt 2a Wärmeverbr. Kat. 1-4'!C405&lt;&gt;"",OR('Schritt 2a Wärmeverbr. Kat. 1-4'!R405=1,'Schritt 2a Wärmeverbr. Kat. 1-4'!R405=2,'Schritt 2a Wärmeverbr. Kat. 1-4'!R405&lt;&gt;4)),'Schritt 2a Wärmeverbr. Kat. 1-4'!C405,"")</f>
        <v/>
      </c>
      <c r="C400" s="24" t="str">
        <f>IF(B400="","",VLOOKUP(B400,'Schritt 2a Wärmeverbr. Kat. 1-4'!$C$10:$D$504,2,FALSE))</f>
        <v/>
      </c>
      <c r="D400" s="13" t="str">
        <f>IF(AND(B400&lt;&gt;"",'Schritt 2a Wärmeverbr. Kat. 1-4'!H405&lt;&gt;""),VLOOKUP('Schritt 4 - Priorisierung'!B400,'Schritt 2a Wärmeverbr. Kat. 1-4'!$C$10:$H$504,6,FALSE),"")</f>
        <v/>
      </c>
      <c r="E400" s="114" t="str">
        <f>IF(AND(B400&lt;&gt;"",'Schritt 2a Wärmeverbr. Kat. 1-4'!N405&lt;&gt;""),VLOOKUP('Schritt 4 - Priorisierung'!B400,'Schritt 2a Wärmeverbr. Kat. 1-4'!$C$10:$N$504,12,FALSE),"")</f>
        <v/>
      </c>
      <c r="F400" s="38" t="str">
        <f>IF(AND(B400&lt;&gt;"",'Schritt 2a Wärmeverbr. Kat. 1-4'!O405&lt;&gt;""),VLOOKUP(B400,'Schritt 2a Wärmeverbr. Kat. 1-4'!C405:O899,13,FALSE),"")</f>
        <v/>
      </c>
      <c r="G400" s="134" t="str">
        <f>IF(AND(B400&lt;&gt;"",'Schritt 2a Wärmeverbr. Kat. 1-4'!P405&lt;&gt;""),VLOOKUP(B400,'Schritt 2a Wärmeverbr. Kat. 1-4'!$C$10:$P$504,14,FALSE),"")</f>
        <v/>
      </c>
      <c r="H400" s="39" t="str">
        <f>IF(AND(B400&lt;&gt;"",'Schritt 2a Wärmeverbr. Kat. 1-4'!Q405&lt;&gt;""),VLOOKUP(B400,'Schritt 2a Wärmeverbr. Kat. 1-4'!$C$10:$Q$504,15,FALSE),"")</f>
        <v/>
      </c>
      <c r="I400" s="142" t="str">
        <f>IF(AND(B400&lt;&gt;"",'Schritt 2b Stromverbr. Kat. 1-4'!M405&lt;&gt;""),VLOOKUP(B400,'Schritt 2b Stromverbr. Kat. 1-4'!$B$10:$M$504,12,FALSE),"")</f>
        <v/>
      </c>
      <c r="J400" s="38" t="str">
        <f>IF(AND(B400&lt;&gt;"",'Schritt 2b Stromverbr. Kat. 1-4'!M405&lt;&gt;""),(1/SUM('Schritt 2b Stromverbr. Kat. 1-4'!$M$10:$M$504))*VLOOKUP(B400,'Schritt 2b Stromverbr. Kat. 1-4'!$B$10:$M$504,12,FALSE),"")</f>
        <v/>
      </c>
      <c r="K400" s="133" t="str">
        <f>IFERROR(IF(B400&lt;&gt;"",VLOOKUP(B400,'Schritt 2b Stromverbr. Kat. 1-4'!$B$10:$N$504,13,FALSE),""),"")</f>
        <v/>
      </c>
      <c r="L400" s="39" t="str">
        <f>IFERROR(IF(B400&lt;&gt;"",VLOOKUP(B400,'Schritt 2b Stromverbr. Kat. 1-4'!$B$10:$O$504,14,FALSE),""),"")</f>
        <v/>
      </c>
      <c r="M400" s="147"/>
      <c r="N400" s="61"/>
      <c r="O400" s="64"/>
      <c r="P400" s="113" t="str">
        <f t="shared" si="12"/>
        <v/>
      </c>
      <c r="Q400" s="151" t="str">
        <f t="shared" si="13"/>
        <v/>
      </c>
      <c r="R400" s="133" t="str">
        <f>IF(P400="","",((P400*1000)/IF(AND('Schritt 2a Wärmeverbr. Kat. 1-4'!D405&lt;&gt;"Bad - Freibad &lt; 1000 m2 Beckenfläche",'Schritt 2a Wärmeverbr. Kat. 1-4'!D405&lt;&gt;"Bad - Freibad 1000-2000 m2 Beckenfläche",'Schritt 2a Wärmeverbr. Kat. 1-4'!D405&lt;&gt;"Bad - Freibad &gt;2000 m2 Beckenfläche"),'Schritt 2a Wärmeverbr. Kat. 1-4'!F405,'Schritt 2a Wärmeverbr. Kat. 1-4'!G405)))</f>
        <v/>
      </c>
      <c r="S400" s="140" t="str">
        <f>IFERROR(IF(OR(R400="",'Schritt 2a Wärmeverbr. Kat. 1-4'!D405=""),"",R400/VLOOKUP('Schritt 2a Wärmeverbr. Kat. 1-4'!D405,Gebäudekat.!$C$6:$J$72,7,FALSE)-1),"k.A")</f>
        <v/>
      </c>
      <c r="T400" s="400" t="s">
        <v>138</v>
      </c>
      <c r="U400" t="str">
        <f>IFERROR(VLOOKUP(C400,Gebäudekat.!$C$6:$G$72,5,FALSE),"")</f>
        <v/>
      </c>
    </row>
    <row r="401" spans="1:21" x14ac:dyDescent="0.25">
      <c r="A401" s="23" t="str">
        <f>IF(B401="","",INDEX('Schritt 2a Wärmeverbr. Kat. 1-4'!$A406:$C$504,MATCH(B401,'Schritt 2a Wärmeverbr. Kat. 1-4'!$C406:$C$504,0),1))</f>
        <v/>
      </c>
      <c r="B401" s="40" t="str">
        <f>IF(AND('Schritt 2a Wärmeverbr. Kat. 1-4'!C406&lt;&gt;"",OR('Schritt 2a Wärmeverbr. Kat. 1-4'!R406=1,'Schritt 2a Wärmeverbr. Kat. 1-4'!R406=2,'Schritt 2a Wärmeverbr. Kat. 1-4'!R406&lt;&gt;4)),'Schritt 2a Wärmeverbr. Kat. 1-4'!C406,"")</f>
        <v/>
      </c>
      <c r="C401" s="24" t="str">
        <f>IF(B401="","",VLOOKUP(B401,'Schritt 2a Wärmeverbr. Kat. 1-4'!$C$10:$D$504,2,FALSE))</f>
        <v/>
      </c>
      <c r="D401" s="13" t="str">
        <f>IF(AND(B401&lt;&gt;"",'Schritt 2a Wärmeverbr. Kat. 1-4'!H406&lt;&gt;""),VLOOKUP('Schritt 4 - Priorisierung'!B401,'Schritt 2a Wärmeverbr. Kat. 1-4'!$C$10:$H$504,6,FALSE),"")</f>
        <v/>
      </c>
      <c r="E401" s="114" t="str">
        <f>IF(AND(B401&lt;&gt;"",'Schritt 2a Wärmeverbr. Kat. 1-4'!N406&lt;&gt;""),VLOOKUP('Schritt 4 - Priorisierung'!B401,'Schritt 2a Wärmeverbr. Kat. 1-4'!$C$10:$N$504,12,FALSE),"")</f>
        <v/>
      </c>
      <c r="F401" s="38" t="str">
        <f>IF(AND(B401&lt;&gt;"",'Schritt 2a Wärmeverbr. Kat. 1-4'!O406&lt;&gt;""),VLOOKUP(B401,'Schritt 2a Wärmeverbr. Kat. 1-4'!C406:O900,13,FALSE),"")</f>
        <v/>
      </c>
      <c r="G401" s="134" t="str">
        <f>IF(AND(B401&lt;&gt;"",'Schritt 2a Wärmeverbr. Kat. 1-4'!P406&lt;&gt;""),VLOOKUP(B401,'Schritt 2a Wärmeverbr. Kat. 1-4'!$C$10:$P$504,14,FALSE),"")</f>
        <v/>
      </c>
      <c r="H401" s="39" t="str">
        <f>IF(AND(B401&lt;&gt;"",'Schritt 2a Wärmeverbr. Kat. 1-4'!Q406&lt;&gt;""),VLOOKUP(B401,'Schritt 2a Wärmeverbr. Kat. 1-4'!$C$10:$Q$504,15,FALSE),"")</f>
        <v/>
      </c>
      <c r="I401" s="142" t="str">
        <f>IF(AND(B401&lt;&gt;"",'Schritt 2b Stromverbr. Kat. 1-4'!M406&lt;&gt;""),VLOOKUP(B401,'Schritt 2b Stromverbr. Kat. 1-4'!$B$10:$M$504,12,FALSE),"")</f>
        <v/>
      </c>
      <c r="J401" s="38" t="str">
        <f>IF(AND(B401&lt;&gt;"",'Schritt 2b Stromverbr. Kat. 1-4'!M406&lt;&gt;""),(1/SUM('Schritt 2b Stromverbr. Kat. 1-4'!$M$10:$M$504))*VLOOKUP(B401,'Schritt 2b Stromverbr. Kat. 1-4'!$B$10:$M$504,12,FALSE),"")</f>
        <v/>
      </c>
      <c r="K401" s="133" t="str">
        <f>IFERROR(IF(B401&lt;&gt;"",VLOOKUP(B401,'Schritt 2b Stromverbr. Kat. 1-4'!$B$10:$N$504,13,FALSE),""),"")</f>
        <v/>
      </c>
      <c r="L401" s="39" t="str">
        <f>IFERROR(IF(B401&lt;&gt;"",VLOOKUP(B401,'Schritt 2b Stromverbr. Kat. 1-4'!$B$10:$O$504,14,FALSE),""),"")</f>
        <v/>
      </c>
      <c r="M401" s="147"/>
      <c r="N401" s="61"/>
      <c r="O401" s="64"/>
      <c r="P401" s="113" t="str">
        <f t="shared" si="12"/>
        <v/>
      </c>
      <c r="Q401" s="151" t="str">
        <f t="shared" si="13"/>
        <v/>
      </c>
      <c r="R401" s="133" t="str">
        <f>IF(P401="","",((P401*1000)/IF(AND('Schritt 2a Wärmeverbr. Kat. 1-4'!D406&lt;&gt;"Bad - Freibad &lt; 1000 m2 Beckenfläche",'Schritt 2a Wärmeverbr. Kat. 1-4'!D406&lt;&gt;"Bad - Freibad 1000-2000 m2 Beckenfläche",'Schritt 2a Wärmeverbr. Kat. 1-4'!D406&lt;&gt;"Bad - Freibad &gt;2000 m2 Beckenfläche"),'Schritt 2a Wärmeverbr. Kat. 1-4'!F406,'Schritt 2a Wärmeverbr. Kat. 1-4'!G406)))</f>
        <v/>
      </c>
      <c r="S401" s="140" t="str">
        <f>IFERROR(IF(OR(R401="",'Schritt 2a Wärmeverbr. Kat. 1-4'!D406=""),"",R401/VLOOKUP('Schritt 2a Wärmeverbr. Kat. 1-4'!D406,Gebäudekat.!$C$6:$J$72,7,FALSE)-1),"k.A")</f>
        <v/>
      </c>
      <c r="T401" s="400" t="s">
        <v>138</v>
      </c>
      <c r="U401" t="str">
        <f>IFERROR(VLOOKUP(C401,Gebäudekat.!$C$6:$G$72,5,FALSE),"")</f>
        <v/>
      </c>
    </row>
    <row r="402" spans="1:21" x14ac:dyDescent="0.25">
      <c r="A402" s="23" t="str">
        <f>IF(B402="","",INDEX('Schritt 2a Wärmeverbr. Kat. 1-4'!$A407:$C$504,MATCH(B402,'Schritt 2a Wärmeverbr. Kat. 1-4'!$C407:$C$504,0),1))</f>
        <v/>
      </c>
      <c r="B402" s="40" t="str">
        <f>IF(AND('Schritt 2a Wärmeverbr. Kat. 1-4'!C407&lt;&gt;"",OR('Schritt 2a Wärmeverbr. Kat. 1-4'!R407=1,'Schritt 2a Wärmeverbr. Kat. 1-4'!R407=2,'Schritt 2a Wärmeverbr. Kat. 1-4'!R407&lt;&gt;4)),'Schritt 2a Wärmeverbr. Kat. 1-4'!C407,"")</f>
        <v/>
      </c>
      <c r="C402" s="24" t="str">
        <f>IF(B402="","",VLOOKUP(B402,'Schritt 2a Wärmeverbr. Kat. 1-4'!$C$10:$D$504,2,FALSE))</f>
        <v/>
      </c>
      <c r="D402" s="13" t="str">
        <f>IF(AND(B402&lt;&gt;"",'Schritt 2a Wärmeverbr. Kat. 1-4'!H407&lt;&gt;""),VLOOKUP('Schritt 4 - Priorisierung'!B402,'Schritt 2a Wärmeverbr. Kat. 1-4'!$C$10:$H$504,6,FALSE),"")</f>
        <v/>
      </c>
      <c r="E402" s="114" t="str">
        <f>IF(AND(B402&lt;&gt;"",'Schritt 2a Wärmeverbr. Kat. 1-4'!N407&lt;&gt;""),VLOOKUP('Schritt 4 - Priorisierung'!B402,'Schritt 2a Wärmeverbr. Kat. 1-4'!$C$10:$N$504,12,FALSE),"")</f>
        <v/>
      </c>
      <c r="F402" s="38" t="str">
        <f>IF(AND(B402&lt;&gt;"",'Schritt 2a Wärmeverbr. Kat. 1-4'!O407&lt;&gt;""),VLOOKUP(B402,'Schritt 2a Wärmeverbr. Kat. 1-4'!C407:O901,13,FALSE),"")</f>
        <v/>
      </c>
      <c r="G402" s="134" t="str">
        <f>IF(AND(B402&lt;&gt;"",'Schritt 2a Wärmeverbr. Kat. 1-4'!P407&lt;&gt;""),VLOOKUP(B402,'Schritt 2a Wärmeverbr. Kat. 1-4'!$C$10:$P$504,14,FALSE),"")</f>
        <v/>
      </c>
      <c r="H402" s="39" t="str">
        <f>IF(AND(B402&lt;&gt;"",'Schritt 2a Wärmeverbr. Kat. 1-4'!Q407&lt;&gt;""),VLOOKUP(B402,'Schritt 2a Wärmeverbr. Kat. 1-4'!$C$10:$Q$504,15,FALSE),"")</f>
        <v/>
      </c>
      <c r="I402" s="142" t="str">
        <f>IF(AND(B402&lt;&gt;"",'Schritt 2b Stromverbr. Kat. 1-4'!M407&lt;&gt;""),VLOOKUP(B402,'Schritt 2b Stromverbr. Kat. 1-4'!$B$10:$M$504,12,FALSE),"")</f>
        <v/>
      </c>
      <c r="J402" s="38" t="str">
        <f>IF(AND(B402&lt;&gt;"",'Schritt 2b Stromverbr. Kat. 1-4'!M407&lt;&gt;""),(1/SUM('Schritt 2b Stromverbr. Kat. 1-4'!$M$10:$M$504))*VLOOKUP(B402,'Schritt 2b Stromverbr. Kat. 1-4'!$B$10:$M$504,12,FALSE),"")</f>
        <v/>
      </c>
      <c r="K402" s="133" t="str">
        <f>IFERROR(IF(B402&lt;&gt;"",VLOOKUP(B402,'Schritt 2b Stromverbr. Kat. 1-4'!$B$10:$N$504,13,FALSE),""),"")</f>
        <v/>
      </c>
      <c r="L402" s="39" t="str">
        <f>IFERROR(IF(B402&lt;&gt;"",VLOOKUP(B402,'Schritt 2b Stromverbr. Kat. 1-4'!$B$10:$O$504,14,FALSE),""),"")</f>
        <v/>
      </c>
      <c r="M402" s="147"/>
      <c r="N402" s="61"/>
      <c r="O402" s="64"/>
      <c r="P402" s="113" t="str">
        <f t="shared" si="12"/>
        <v/>
      </c>
      <c r="Q402" s="151" t="str">
        <f t="shared" si="13"/>
        <v/>
      </c>
      <c r="R402" s="133" t="str">
        <f>IF(P402="","",((P402*1000)/IF(AND('Schritt 2a Wärmeverbr. Kat. 1-4'!D407&lt;&gt;"Bad - Freibad &lt; 1000 m2 Beckenfläche",'Schritt 2a Wärmeverbr. Kat. 1-4'!D407&lt;&gt;"Bad - Freibad 1000-2000 m2 Beckenfläche",'Schritt 2a Wärmeverbr. Kat. 1-4'!D407&lt;&gt;"Bad - Freibad &gt;2000 m2 Beckenfläche"),'Schritt 2a Wärmeverbr. Kat. 1-4'!F407,'Schritt 2a Wärmeverbr. Kat. 1-4'!G407)))</f>
        <v/>
      </c>
      <c r="S402" s="140" t="str">
        <f>IFERROR(IF(OR(R402="",'Schritt 2a Wärmeverbr. Kat. 1-4'!D407=""),"",R402/VLOOKUP('Schritt 2a Wärmeverbr. Kat. 1-4'!D407,Gebäudekat.!$C$6:$J$72,7,FALSE)-1),"k.A")</f>
        <v/>
      </c>
      <c r="T402" s="400" t="s">
        <v>138</v>
      </c>
      <c r="U402" t="str">
        <f>IFERROR(VLOOKUP(C402,Gebäudekat.!$C$6:$G$72,5,FALSE),"")</f>
        <v/>
      </c>
    </row>
    <row r="403" spans="1:21" x14ac:dyDescent="0.25">
      <c r="A403" s="23" t="str">
        <f>IF(B403="","",INDEX('Schritt 2a Wärmeverbr. Kat. 1-4'!$A408:$C$504,MATCH(B403,'Schritt 2a Wärmeverbr. Kat. 1-4'!$C408:$C$504,0),1))</f>
        <v/>
      </c>
      <c r="B403" s="40" t="str">
        <f>IF(AND('Schritt 2a Wärmeverbr. Kat. 1-4'!C408&lt;&gt;"",OR('Schritt 2a Wärmeverbr. Kat. 1-4'!R408=1,'Schritt 2a Wärmeverbr. Kat. 1-4'!R408=2,'Schritt 2a Wärmeverbr. Kat. 1-4'!R408&lt;&gt;4)),'Schritt 2a Wärmeverbr. Kat. 1-4'!C408,"")</f>
        <v/>
      </c>
      <c r="C403" s="24" t="str">
        <f>IF(B403="","",VLOOKUP(B403,'Schritt 2a Wärmeverbr. Kat. 1-4'!$C$10:$D$504,2,FALSE))</f>
        <v/>
      </c>
      <c r="D403" s="13" t="str">
        <f>IF(AND(B403&lt;&gt;"",'Schritt 2a Wärmeverbr. Kat. 1-4'!H408&lt;&gt;""),VLOOKUP('Schritt 4 - Priorisierung'!B403,'Schritt 2a Wärmeverbr. Kat. 1-4'!$C$10:$H$504,6,FALSE),"")</f>
        <v/>
      </c>
      <c r="E403" s="114" t="str">
        <f>IF(AND(B403&lt;&gt;"",'Schritt 2a Wärmeverbr. Kat. 1-4'!N408&lt;&gt;""),VLOOKUP('Schritt 4 - Priorisierung'!B403,'Schritt 2a Wärmeverbr. Kat. 1-4'!$C$10:$N$504,12,FALSE),"")</f>
        <v/>
      </c>
      <c r="F403" s="38" t="str">
        <f>IF(AND(B403&lt;&gt;"",'Schritt 2a Wärmeverbr. Kat. 1-4'!O408&lt;&gt;""),VLOOKUP(B403,'Schritt 2a Wärmeverbr. Kat. 1-4'!C408:O902,13,FALSE),"")</f>
        <v/>
      </c>
      <c r="G403" s="134" t="str">
        <f>IF(AND(B403&lt;&gt;"",'Schritt 2a Wärmeverbr. Kat. 1-4'!P408&lt;&gt;""),VLOOKUP(B403,'Schritt 2a Wärmeverbr. Kat. 1-4'!$C$10:$P$504,14,FALSE),"")</f>
        <v/>
      </c>
      <c r="H403" s="39" t="str">
        <f>IF(AND(B403&lt;&gt;"",'Schritt 2a Wärmeverbr. Kat. 1-4'!Q408&lt;&gt;""),VLOOKUP(B403,'Schritt 2a Wärmeverbr. Kat. 1-4'!$C$10:$Q$504,15,FALSE),"")</f>
        <v/>
      </c>
      <c r="I403" s="142" t="str">
        <f>IF(AND(B403&lt;&gt;"",'Schritt 2b Stromverbr. Kat. 1-4'!M408&lt;&gt;""),VLOOKUP(B403,'Schritt 2b Stromverbr. Kat. 1-4'!$B$10:$M$504,12,FALSE),"")</f>
        <v/>
      </c>
      <c r="J403" s="38" t="str">
        <f>IF(AND(B403&lt;&gt;"",'Schritt 2b Stromverbr. Kat. 1-4'!M408&lt;&gt;""),(1/SUM('Schritt 2b Stromverbr. Kat. 1-4'!$M$10:$M$504))*VLOOKUP(B403,'Schritt 2b Stromverbr. Kat. 1-4'!$B$10:$M$504,12,FALSE),"")</f>
        <v/>
      </c>
      <c r="K403" s="133" t="str">
        <f>IFERROR(IF(B403&lt;&gt;"",VLOOKUP(B403,'Schritt 2b Stromverbr. Kat. 1-4'!$B$10:$N$504,13,FALSE),""),"")</f>
        <v/>
      </c>
      <c r="L403" s="39" t="str">
        <f>IFERROR(IF(B403&lt;&gt;"",VLOOKUP(B403,'Schritt 2b Stromverbr. Kat. 1-4'!$B$10:$O$504,14,FALSE),""),"")</f>
        <v/>
      </c>
      <c r="M403" s="147"/>
      <c r="N403" s="61"/>
      <c r="O403" s="64"/>
      <c r="P403" s="113" t="str">
        <f t="shared" si="12"/>
        <v/>
      </c>
      <c r="Q403" s="151" t="str">
        <f t="shared" si="13"/>
        <v/>
      </c>
      <c r="R403" s="133" t="str">
        <f>IF(P403="","",((P403*1000)/IF(AND('Schritt 2a Wärmeverbr. Kat. 1-4'!D408&lt;&gt;"Bad - Freibad &lt; 1000 m2 Beckenfläche",'Schritt 2a Wärmeverbr. Kat. 1-4'!D408&lt;&gt;"Bad - Freibad 1000-2000 m2 Beckenfläche",'Schritt 2a Wärmeverbr. Kat. 1-4'!D408&lt;&gt;"Bad - Freibad &gt;2000 m2 Beckenfläche"),'Schritt 2a Wärmeverbr. Kat. 1-4'!F408,'Schritt 2a Wärmeverbr. Kat. 1-4'!G408)))</f>
        <v/>
      </c>
      <c r="S403" s="140" t="str">
        <f>IFERROR(IF(OR(R403="",'Schritt 2a Wärmeverbr. Kat. 1-4'!D408=""),"",R403/VLOOKUP('Schritt 2a Wärmeverbr. Kat. 1-4'!D408,Gebäudekat.!$C$6:$J$72,7,FALSE)-1),"k.A")</f>
        <v/>
      </c>
      <c r="T403" s="400" t="s">
        <v>138</v>
      </c>
      <c r="U403" t="str">
        <f>IFERROR(VLOOKUP(C403,Gebäudekat.!$C$6:$G$72,5,FALSE),"")</f>
        <v/>
      </c>
    </row>
    <row r="404" spans="1:21" x14ac:dyDescent="0.25">
      <c r="A404" s="23" t="str">
        <f>IF(B404="","",INDEX('Schritt 2a Wärmeverbr. Kat. 1-4'!$A409:$C$504,MATCH(B404,'Schritt 2a Wärmeverbr. Kat. 1-4'!$C409:$C$504,0),1))</f>
        <v/>
      </c>
      <c r="B404" s="40" t="str">
        <f>IF(AND('Schritt 2a Wärmeverbr. Kat. 1-4'!C409&lt;&gt;"",OR('Schritt 2a Wärmeverbr. Kat. 1-4'!R409=1,'Schritt 2a Wärmeverbr. Kat. 1-4'!R409=2,'Schritt 2a Wärmeverbr. Kat. 1-4'!R409&lt;&gt;4)),'Schritt 2a Wärmeverbr. Kat. 1-4'!C409,"")</f>
        <v/>
      </c>
      <c r="C404" s="24" t="str">
        <f>IF(B404="","",VLOOKUP(B404,'Schritt 2a Wärmeverbr. Kat. 1-4'!$C$10:$D$504,2,FALSE))</f>
        <v/>
      </c>
      <c r="D404" s="13" t="str">
        <f>IF(AND(B404&lt;&gt;"",'Schritt 2a Wärmeverbr. Kat. 1-4'!H409&lt;&gt;""),VLOOKUP('Schritt 4 - Priorisierung'!B404,'Schritt 2a Wärmeverbr. Kat. 1-4'!$C$10:$H$504,6,FALSE),"")</f>
        <v/>
      </c>
      <c r="E404" s="114" t="str">
        <f>IF(AND(B404&lt;&gt;"",'Schritt 2a Wärmeverbr. Kat. 1-4'!N409&lt;&gt;""),VLOOKUP('Schritt 4 - Priorisierung'!B404,'Schritt 2a Wärmeverbr. Kat. 1-4'!$C$10:$N$504,12,FALSE),"")</f>
        <v/>
      </c>
      <c r="F404" s="38" t="str">
        <f>IF(AND(B404&lt;&gt;"",'Schritt 2a Wärmeverbr. Kat. 1-4'!O409&lt;&gt;""),VLOOKUP(B404,'Schritt 2a Wärmeverbr. Kat. 1-4'!C409:O903,13,FALSE),"")</f>
        <v/>
      </c>
      <c r="G404" s="134" t="str">
        <f>IF(AND(B404&lt;&gt;"",'Schritt 2a Wärmeverbr. Kat. 1-4'!P409&lt;&gt;""),VLOOKUP(B404,'Schritt 2a Wärmeverbr. Kat. 1-4'!$C$10:$P$504,14,FALSE),"")</f>
        <v/>
      </c>
      <c r="H404" s="39" t="str">
        <f>IF(AND(B404&lt;&gt;"",'Schritt 2a Wärmeverbr. Kat. 1-4'!Q409&lt;&gt;""),VLOOKUP(B404,'Schritt 2a Wärmeverbr. Kat. 1-4'!$C$10:$Q$504,15,FALSE),"")</f>
        <v/>
      </c>
      <c r="I404" s="142" t="str">
        <f>IF(AND(B404&lt;&gt;"",'Schritt 2b Stromverbr. Kat. 1-4'!M409&lt;&gt;""),VLOOKUP(B404,'Schritt 2b Stromverbr. Kat. 1-4'!$B$10:$M$504,12,FALSE),"")</f>
        <v/>
      </c>
      <c r="J404" s="38" t="str">
        <f>IF(AND(B404&lt;&gt;"",'Schritt 2b Stromverbr. Kat. 1-4'!M409&lt;&gt;""),(1/SUM('Schritt 2b Stromverbr. Kat. 1-4'!$M$10:$M$504))*VLOOKUP(B404,'Schritt 2b Stromverbr. Kat. 1-4'!$B$10:$M$504,12,FALSE),"")</f>
        <v/>
      </c>
      <c r="K404" s="133" t="str">
        <f>IFERROR(IF(B404&lt;&gt;"",VLOOKUP(B404,'Schritt 2b Stromverbr. Kat. 1-4'!$B$10:$N$504,13,FALSE),""),"")</f>
        <v/>
      </c>
      <c r="L404" s="39" t="str">
        <f>IFERROR(IF(B404&lt;&gt;"",VLOOKUP(B404,'Schritt 2b Stromverbr. Kat. 1-4'!$B$10:$O$504,14,FALSE),""),"")</f>
        <v/>
      </c>
      <c r="M404" s="147"/>
      <c r="N404" s="61"/>
      <c r="O404" s="64"/>
      <c r="P404" s="113" t="str">
        <f t="shared" si="12"/>
        <v/>
      </c>
      <c r="Q404" s="151" t="str">
        <f t="shared" si="13"/>
        <v/>
      </c>
      <c r="R404" s="133" t="str">
        <f>IF(P404="","",((P404*1000)/IF(AND('Schritt 2a Wärmeverbr. Kat. 1-4'!D409&lt;&gt;"Bad - Freibad &lt; 1000 m2 Beckenfläche",'Schritt 2a Wärmeverbr. Kat. 1-4'!D409&lt;&gt;"Bad - Freibad 1000-2000 m2 Beckenfläche",'Schritt 2a Wärmeverbr. Kat. 1-4'!D409&lt;&gt;"Bad - Freibad &gt;2000 m2 Beckenfläche"),'Schritt 2a Wärmeverbr. Kat. 1-4'!F409,'Schritt 2a Wärmeverbr. Kat. 1-4'!G409)))</f>
        <v/>
      </c>
      <c r="S404" s="140" t="str">
        <f>IFERROR(IF(OR(R404="",'Schritt 2a Wärmeverbr. Kat. 1-4'!D409=""),"",R404/VLOOKUP('Schritt 2a Wärmeverbr. Kat. 1-4'!D409,Gebäudekat.!$C$6:$J$72,7,FALSE)-1),"k.A")</f>
        <v/>
      </c>
      <c r="T404" s="400" t="s">
        <v>138</v>
      </c>
      <c r="U404" t="str">
        <f>IFERROR(VLOOKUP(C404,Gebäudekat.!$C$6:$G$72,5,FALSE),"")</f>
        <v/>
      </c>
    </row>
    <row r="405" spans="1:21" x14ac:dyDescent="0.25">
      <c r="A405" s="23" t="str">
        <f>IF(B405="","",INDEX('Schritt 2a Wärmeverbr. Kat. 1-4'!$A410:$C$504,MATCH(B405,'Schritt 2a Wärmeverbr. Kat. 1-4'!$C410:$C$504,0),1))</f>
        <v/>
      </c>
      <c r="B405" s="40" t="str">
        <f>IF(AND('Schritt 2a Wärmeverbr. Kat. 1-4'!C410&lt;&gt;"",OR('Schritt 2a Wärmeverbr. Kat. 1-4'!R410=1,'Schritt 2a Wärmeverbr. Kat. 1-4'!R410=2,'Schritt 2a Wärmeverbr. Kat. 1-4'!R410&lt;&gt;4)),'Schritt 2a Wärmeverbr. Kat. 1-4'!C410,"")</f>
        <v/>
      </c>
      <c r="C405" s="24" t="str">
        <f>IF(B405="","",VLOOKUP(B405,'Schritt 2a Wärmeverbr. Kat. 1-4'!$C$10:$D$504,2,FALSE))</f>
        <v/>
      </c>
      <c r="D405" s="13" t="str">
        <f>IF(AND(B405&lt;&gt;"",'Schritt 2a Wärmeverbr. Kat. 1-4'!H410&lt;&gt;""),VLOOKUP('Schritt 4 - Priorisierung'!B405,'Schritt 2a Wärmeverbr. Kat. 1-4'!$C$10:$H$504,6,FALSE),"")</f>
        <v/>
      </c>
      <c r="E405" s="114" t="str">
        <f>IF(AND(B405&lt;&gt;"",'Schritt 2a Wärmeverbr. Kat. 1-4'!N410&lt;&gt;""),VLOOKUP('Schritt 4 - Priorisierung'!B405,'Schritt 2a Wärmeverbr. Kat. 1-4'!$C$10:$N$504,12,FALSE),"")</f>
        <v/>
      </c>
      <c r="F405" s="38" t="str">
        <f>IF(AND(B405&lt;&gt;"",'Schritt 2a Wärmeverbr. Kat. 1-4'!O410&lt;&gt;""),VLOOKUP(B405,'Schritt 2a Wärmeverbr. Kat. 1-4'!C410:O904,13,FALSE),"")</f>
        <v/>
      </c>
      <c r="G405" s="134" t="str">
        <f>IF(AND(B405&lt;&gt;"",'Schritt 2a Wärmeverbr. Kat. 1-4'!P410&lt;&gt;""),VLOOKUP(B405,'Schritt 2a Wärmeverbr. Kat. 1-4'!$C$10:$P$504,14,FALSE),"")</f>
        <v/>
      </c>
      <c r="H405" s="39" t="str">
        <f>IF(AND(B405&lt;&gt;"",'Schritt 2a Wärmeverbr. Kat. 1-4'!Q410&lt;&gt;""),VLOOKUP(B405,'Schritt 2a Wärmeverbr. Kat. 1-4'!$C$10:$Q$504,15,FALSE),"")</f>
        <v/>
      </c>
      <c r="I405" s="142" t="str">
        <f>IF(AND(B405&lt;&gt;"",'Schritt 2b Stromverbr. Kat. 1-4'!M410&lt;&gt;""),VLOOKUP(B405,'Schritt 2b Stromverbr. Kat. 1-4'!$B$10:$M$504,12,FALSE),"")</f>
        <v/>
      </c>
      <c r="J405" s="38" t="str">
        <f>IF(AND(B405&lt;&gt;"",'Schritt 2b Stromverbr. Kat. 1-4'!M410&lt;&gt;""),(1/SUM('Schritt 2b Stromverbr. Kat. 1-4'!$M$10:$M$504))*VLOOKUP(B405,'Schritt 2b Stromverbr. Kat. 1-4'!$B$10:$M$504,12,FALSE),"")</f>
        <v/>
      </c>
      <c r="K405" s="133" t="str">
        <f>IFERROR(IF(B405&lt;&gt;"",VLOOKUP(B405,'Schritt 2b Stromverbr. Kat. 1-4'!$B$10:$N$504,13,FALSE),""),"")</f>
        <v/>
      </c>
      <c r="L405" s="39" t="str">
        <f>IFERROR(IF(B405&lt;&gt;"",VLOOKUP(B405,'Schritt 2b Stromverbr. Kat. 1-4'!$B$10:$O$504,14,FALSE),""),"")</f>
        <v/>
      </c>
      <c r="M405" s="147"/>
      <c r="N405" s="61"/>
      <c r="O405" s="64"/>
      <c r="P405" s="113" t="str">
        <f t="shared" si="12"/>
        <v/>
      </c>
      <c r="Q405" s="151" t="str">
        <f t="shared" si="13"/>
        <v/>
      </c>
      <c r="R405" s="133" t="str">
        <f>IF(P405="","",((P405*1000)/IF(AND('Schritt 2a Wärmeverbr. Kat. 1-4'!D410&lt;&gt;"Bad - Freibad &lt; 1000 m2 Beckenfläche",'Schritt 2a Wärmeverbr. Kat. 1-4'!D410&lt;&gt;"Bad - Freibad 1000-2000 m2 Beckenfläche",'Schritt 2a Wärmeverbr. Kat. 1-4'!D410&lt;&gt;"Bad - Freibad &gt;2000 m2 Beckenfläche"),'Schritt 2a Wärmeverbr. Kat. 1-4'!F410,'Schritt 2a Wärmeverbr. Kat. 1-4'!G410)))</f>
        <v/>
      </c>
      <c r="S405" s="140" t="str">
        <f>IFERROR(IF(OR(R405="",'Schritt 2a Wärmeverbr. Kat. 1-4'!D410=""),"",R405/VLOOKUP('Schritt 2a Wärmeverbr. Kat. 1-4'!D410,Gebäudekat.!$C$6:$J$72,7,FALSE)-1),"k.A")</f>
        <v/>
      </c>
      <c r="T405" s="400" t="s">
        <v>138</v>
      </c>
      <c r="U405" t="str">
        <f>IFERROR(VLOOKUP(C405,Gebäudekat.!$C$6:$G$72,5,FALSE),"")</f>
        <v/>
      </c>
    </row>
    <row r="406" spans="1:21" x14ac:dyDescent="0.25">
      <c r="A406" s="23" t="str">
        <f>IF(B406="","",INDEX('Schritt 2a Wärmeverbr. Kat. 1-4'!$A411:$C$504,MATCH(B406,'Schritt 2a Wärmeverbr. Kat. 1-4'!$C411:$C$504,0),1))</f>
        <v/>
      </c>
      <c r="B406" s="40" t="str">
        <f>IF(AND('Schritt 2a Wärmeverbr. Kat. 1-4'!C411&lt;&gt;"",OR('Schritt 2a Wärmeverbr. Kat. 1-4'!R411=1,'Schritt 2a Wärmeverbr. Kat. 1-4'!R411=2,'Schritt 2a Wärmeverbr. Kat. 1-4'!R411&lt;&gt;4)),'Schritt 2a Wärmeverbr. Kat. 1-4'!C411,"")</f>
        <v/>
      </c>
      <c r="C406" s="24" t="str">
        <f>IF(B406="","",VLOOKUP(B406,'Schritt 2a Wärmeverbr. Kat. 1-4'!$C$10:$D$504,2,FALSE))</f>
        <v/>
      </c>
      <c r="D406" s="13" t="str">
        <f>IF(AND(B406&lt;&gt;"",'Schritt 2a Wärmeverbr. Kat. 1-4'!H411&lt;&gt;""),VLOOKUP('Schritt 4 - Priorisierung'!B406,'Schritt 2a Wärmeverbr. Kat. 1-4'!$C$10:$H$504,6,FALSE),"")</f>
        <v/>
      </c>
      <c r="E406" s="114" t="str">
        <f>IF(AND(B406&lt;&gt;"",'Schritt 2a Wärmeverbr. Kat. 1-4'!N411&lt;&gt;""),VLOOKUP('Schritt 4 - Priorisierung'!B406,'Schritt 2a Wärmeverbr. Kat. 1-4'!$C$10:$N$504,12,FALSE),"")</f>
        <v/>
      </c>
      <c r="F406" s="38" t="str">
        <f>IF(AND(B406&lt;&gt;"",'Schritt 2a Wärmeverbr. Kat. 1-4'!O411&lt;&gt;""),VLOOKUP(B406,'Schritt 2a Wärmeverbr. Kat. 1-4'!C411:O905,13,FALSE),"")</f>
        <v/>
      </c>
      <c r="G406" s="134" t="str">
        <f>IF(AND(B406&lt;&gt;"",'Schritt 2a Wärmeverbr. Kat. 1-4'!P411&lt;&gt;""),VLOOKUP(B406,'Schritt 2a Wärmeverbr. Kat. 1-4'!$C$10:$P$504,14,FALSE),"")</f>
        <v/>
      </c>
      <c r="H406" s="39" t="str">
        <f>IF(AND(B406&lt;&gt;"",'Schritt 2a Wärmeverbr. Kat. 1-4'!Q411&lt;&gt;""),VLOOKUP(B406,'Schritt 2a Wärmeverbr. Kat. 1-4'!$C$10:$Q$504,15,FALSE),"")</f>
        <v/>
      </c>
      <c r="I406" s="142" t="str">
        <f>IF(AND(B406&lt;&gt;"",'Schritt 2b Stromverbr. Kat. 1-4'!M411&lt;&gt;""),VLOOKUP(B406,'Schritt 2b Stromverbr. Kat. 1-4'!$B$10:$M$504,12,FALSE),"")</f>
        <v/>
      </c>
      <c r="J406" s="38" t="str">
        <f>IF(AND(B406&lt;&gt;"",'Schritt 2b Stromverbr. Kat. 1-4'!M411&lt;&gt;""),(1/SUM('Schritt 2b Stromverbr. Kat. 1-4'!$M$10:$M$504))*VLOOKUP(B406,'Schritt 2b Stromverbr. Kat. 1-4'!$B$10:$M$504,12,FALSE),"")</f>
        <v/>
      </c>
      <c r="K406" s="133" t="str">
        <f>IFERROR(IF(B406&lt;&gt;"",VLOOKUP(B406,'Schritt 2b Stromverbr. Kat. 1-4'!$B$10:$N$504,13,FALSE),""),"")</f>
        <v/>
      </c>
      <c r="L406" s="39" t="str">
        <f>IFERROR(IF(B406&lt;&gt;"",VLOOKUP(B406,'Schritt 2b Stromverbr. Kat. 1-4'!$B$10:$O$504,14,FALSE),""),"")</f>
        <v/>
      </c>
      <c r="M406" s="147"/>
      <c r="N406" s="61"/>
      <c r="O406" s="64"/>
      <c r="P406" s="113" t="str">
        <f t="shared" si="12"/>
        <v/>
      </c>
      <c r="Q406" s="151" t="str">
        <f t="shared" si="13"/>
        <v/>
      </c>
      <c r="R406" s="133" t="str">
        <f>IF(P406="","",((P406*1000)/IF(AND('Schritt 2a Wärmeverbr. Kat. 1-4'!D411&lt;&gt;"Bad - Freibad &lt; 1000 m2 Beckenfläche",'Schritt 2a Wärmeverbr. Kat. 1-4'!D411&lt;&gt;"Bad - Freibad 1000-2000 m2 Beckenfläche",'Schritt 2a Wärmeverbr. Kat. 1-4'!D411&lt;&gt;"Bad - Freibad &gt;2000 m2 Beckenfläche"),'Schritt 2a Wärmeverbr. Kat. 1-4'!F411,'Schritt 2a Wärmeverbr. Kat. 1-4'!G411)))</f>
        <v/>
      </c>
      <c r="S406" s="140" t="str">
        <f>IFERROR(IF(OR(R406="",'Schritt 2a Wärmeverbr. Kat. 1-4'!D411=""),"",R406/VLOOKUP('Schritt 2a Wärmeverbr. Kat. 1-4'!D411,Gebäudekat.!$C$6:$J$72,7,FALSE)-1),"k.A")</f>
        <v/>
      </c>
      <c r="T406" s="400" t="s">
        <v>138</v>
      </c>
      <c r="U406" t="str">
        <f>IFERROR(VLOOKUP(C406,Gebäudekat.!$C$6:$G$72,5,FALSE),"")</f>
        <v/>
      </c>
    </row>
    <row r="407" spans="1:21" x14ac:dyDescent="0.25">
      <c r="A407" s="23" t="str">
        <f>IF(B407="","",INDEX('Schritt 2a Wärmeverbr. Kat. 1-4'!$A412:$C$504,MATCH(B407,'Schritt 2a Wärmeverbr. Kat. 1-4'!$C412:$C$504,0),1))</f>
        <v/>
      </c>
      <c r="B407" s="40" t="str">
        <f>IF(AND('Schritt 2a Wärmeverbr. Kat. 1-4'!C412&lt;&gt;"",OR('Schritt 2a Wärmeverbr. Kat. 1-4'!R412=1,'Schritt 2a Wärmeverbr. Kat. 1-4'!R412=2,'Schritt 2a Wärmeverbr. Kat. 1-4'!R412&lt;&gt;4)),'Schritt 2a Wärmeverbr. Kat. 1-4'!C412,"")</f>
        <v/>
      </c>
      <c r="C407" s="24" t="str">
        <f>IF(B407="","",VLOOKUP(B407,'Schritt 2a Wärmeverbr. Kat. 1-4'!$C$10:$D$504,2,FALSE))</f>
        <v/>
      </c>
      <c r="D407" s="13" t="str">
        <f>IF(AND(B407&lt;&gt;"",'Schritt 2a Wärmeverbr. Kat. 1-4'!H412&lt;&gt;""),VLOOKUP('Schritt 4 - Priorisierung'!B407,'Schritt 2a Wärmeverbr. Kat. 1-4'!$C$10:$H$504,6,FALSE),"")</f>
        <v/>
      </c>
      <c r="E407" s="114" t="str">
        <f>IF(AND(B407&lt;&gt;"",'Schritt 2a Wärmeverbr. Kat. 1-4'!N412&lt;&gt;""),VLOOKUP('Schritt 4 - Priorisierung'!B407,'Schritt 2a Wärmeverbr. Kat. 1-4'!$C$10:$N$504,12,FALSE),"")</f>
        <v/>
      </c>
      <c r="F407" s="38" t="str">
        <f>IF(AND(B407&lt;&gt;"",'Schritt 2a Wärmeverbr. Kat. 1-4'!O412&lt;&gt;""),VLOOKUP(B407,'Schritt 2a Wärmeverbr. Kat. 1-4'!C412:O906,13,FALSE),"")</f>
        <v/>
      </c>
      <c r="G407" s="134" t="str">
        <f>IF(AND(B407&lt;&gt;"",'Schritt 2a Wärmeverbr. Kat. 1-4'!P412&lt;&gt;""),VLOOKUP(B407,'Schritt 2a Wärmeverbr. Kat. 1-4'!$C$10:$P$504,14,FALSE),"")</f>
        <v/>
      </c>
      <c r="H407" s="39" t="str">
        <f>IF(AND(B407&lt;&gt;"",'Schritt 2a Wärmeverbr. Kat. 1-4'!Q412&lt;&gt;""),VLOOKUP(B407,'Schritt 2a Wärmeverbr. Kat. 1-4'!$C$10:$Q$504,15,FALSE),"")</f>
        <v/>
      </c>
      <c r="I407" s="142" t="str">
        <f>IF(AND(B407&lt;&gt;"",'Schritt 2b Stromverbr. Kat. 1-4'!M412&lt;&gt;""),VLOOKUP(B407,'Schritt 2b Stromverbr. Kat. 1-4'!$B$10:$M$504,12,FALSE),"")</f>
        <v/>
      </c>
      <c r="J407" s="38" t="str">
        <f>IF(AND(B407&lt;&gt;"",'Schritt 2b Stromverbr. Kat. 1-4'!M412&lt;&gt;""),(1/SUM('Schritt 2b Stromverbr. Kat. 1-4'!$M$10:$M$504))*VLOOKUP(B407,'Schritt 2b Stromverbr. Kat. 1-4'!$B$10:$M$504,12,FALSE),"")</f>
        <v/>
      </c>
      <c r="K407" s="133" t="str">
        <f>IFERROR(IF(B407&lt;&gt;"",VLOOKUP(B407,'Schritt 2b Stromverbr. Kat. 1-4'!$B$10:$N$504,13,FALSE),""),"")</f>
        <v/>
      </c>
      <c r="L407" s="39" t="str">
        <f>IFERROR(IF(B407&lt;&gt;"",VLOOKUP(B407,'Schritt 2b Stromverbr. Kat. 1-4'!$B$10:$O$504,14,FALSE),""),"")</f>
        <v/>
      </c>
      <c r="M407" s="147"/>
      <c r="N407" s="61"/>
      <c r="O407" s="64"/>
      <c r="P407" s="113" t="str">
        <f t="shared" si="12"/>
        <v/>
      </c>
      <c r="Q407" s="151" t="str">
        <f t="shared" si="13"/>
        <v/>
      </c>
      <c r="R407" s="133" t="str">
        <f>IF(P407="","",((P407*1000)/IF(AND('Schritt 2a Wärmeverbr. Kat. 1-4'!D412&lt;&gt;"Bad - Freibad &lt; 1000 m2 Beckenfläche",'Schritt 2a Wärmeverbr. Kat. 1-4'!D412&lt;&gt;"Bad - Freibad 1000-2000 m2 Beckenfläche",'Schritt 2a Wärmeverbr. Kat. 1-4'!D412&lt;&gt;"Bad - Freibad &gt;2000 m2 Beckenfläche"),'Schritt 2a Wärmeverbr. Kat. 1-4'!F412,'Schritt 2a Wärmeverbr. Kat. 1-4'!G412)))</f>
        <v/>
      </c>
      <c r="S407" s="140" t="str">
        <f>IFERROR(IF(OR(R407="",'Schritt 2a Wärmeverbr. Kat. 1-4'!D412=""),"",R407/VLOOKUP('Schritt 2a Wärmeverbr. Kat. 1-4'!D412,Gebäudekat.!$C$6:$J$72,7,FALSE)-1),"k.A")</f>
        <v/>
      </c>
      <c r="T407" s="400" t="s">
        <v>138</v>
      </c>
      <c r="U407" t="str">
        <f>IFERROR(VLOOKUP(C407,Gebäudekat.!$C$6:$G$72,5,FALSE),"")</f>
        <v/>
      </c>
    </row>
    <row r="408" spans="1:21" x14ac:dyDescent="0.25">
      <c r="A408" s="23" t="str">
        <f>IF(B408="","",INDEX('Schritt 2a Wärmeverbr. Kat. 1-4'!$A413:$C$504,MATCH(B408,'Schritt 2a Wärmeverbr. Kat. 1-4'!$C413:$C$504,0),1))</f>
        <v/>
      </c>
      <c r="B408" s="40" t="str">
        <f>IF(AND('Schritt 2a Wärmeverbr. Kat. 1-4'!C413&lt;&gt;"",OR('Schritt 2a Wärmeverbr. Kat. 1-4'!R413=1,'Schritt 2a Wärmeverbr. Kat. 1-4'!R413=2,'Schritt 2a Wärmeverbr. Kat. 1-4'!R413&lt;&gt;4)),'Schritt 2a Wärmeverbr. Kat. 1-4'!C413,"")</f>
        <v/>
      </c>
      <c r="C408" s="24" t="str">
        <f>IF(B408="","",VLOOKUP(B408,'Schritt 2a Wärmeverbr. Kat. 1-4'!$C$10:$D$504,2,FALSE))</f>
        <v/>
      </c>
      <c r="D408" s="13" t="str">
        <f>IF(AND(B408&lt;&gt;"",'Schritt 2a Wärmeverbr. Kat. 1-4'!H413&lt;&gt;""),VLOOKUP('Schritt 4 - Priorisierung'!B408,'Schritt 2a Wärmeverbr. Kat. 1-4'!$C$10:$H$504,6,FALSE),"")</f>
        <v/>
      </c>
      <c r="E408" s="114" t="str">
        <f>IF(AND(B408&lt;&gt;"",'Schritt 2a Wärmeverbr. Kat. 1-4'!N413&lt;&gt;""),VLOOKUP('Schritt 4 - Priorisierung'!B408,'Schritt 2a Wärmeverbr. Kat. 1-4'!$C$10:$N$504,12,FALSE),"")</f>
        <v/>
      </c>
      <c r="F408" s="38" t="str">
        <f>IF(AND(B408&lt;&gt;"",'Schritt 2a Wärmeverbr. Kat. 1-4'!O413&lt;&gt;""),VLOOKUP(B408,'Schritt 2a Wärmeverbr. Kat. 1-4'!C413:O907,13,FALSE),"")</f>
        <v/>
      </c>
      <c r="G408" s="134" t="str">
        <f>IF(AND(B408&lt;&gt;"",'Schritt 2a Wärmeverbr. Kat. 1-4'!P413&lt;&gt;""),VLOOKUP(B408,'Schritt 2a Wärmeverbr. Kat. 1-4'!$C$10:$P$504,14,FALSE),"")</f>
        <v/>
      </c>
      <c r="H408" s="39" t="str">
        <f>IF(AND(B408&lt;&gt;"",'Schritt 2a Wärmeverbr. Kat. 1-4'!Q413&lt;&gt;""),VLOOKUP(B408,'Schritt 2a Wärmeverbr. Kat. 1-4'!$C$10:$Q$504,15,FALSE),"")</f>
        <v/>
      </c>
      <c r="I408" s="142" t="str">
        <f>IF(AND(B408&lt;&gt;"",'Schritt 2b Stromverbr. Kat. 1-4'!M413&lt;&gt;""),VLOOKUP(B408,'Schritt 2b Stromverbr. Kat. 1-4'!$B$10:$M$504,12,FALSE),"")</f>
        <v/>
      </c>
      <c r="J408" s="38" t="str">
        <f>IF(AND(B408&lt;&gt;"",'Schritt 2b Stromverbr. Kat. 1-4'!M413&lt;&gt;""),(1/SUM('Schritt 2b Stromverbr. Kat. 1-4'!$M$10:$M$504))*VLOOKUP(B408,'Schritt 2b Stromverbr. Kat. 1-4'!$B$10:$M$504,12,FALSE),"")</f>
        <v/>
      </c>
      <c r="K408" s="133" t="str">
        <f>IFERROR(IF(B408&lt;&gt;"",VLOOKUP(B408,'Schritt 2b Stromverbr. Kat. 1-4'!$B$10:$N$504,13,FALSE),""),"")</f>
        <v/>
      </c>
      <c r="L408" s="39" t="str">
        <f>IFERROR(IF(B408&lt;&gt;"",VLOOKUP(B408,'Schritt 2b Stromverbr. Kat. 1-4'!$B$10:$O$504,14,FALSE),""),"")</f>
        <v/>
      </c>
      <c r="M408" s="147"/>
      <c r="N408" s="61"/>
      <c r="O408" s="64"/>
      <c r="P408" s="113" t="str">
        <f t="shared" si="12"/>
        <v/>
      </c>
      <c r="Q408" s="151" t="str">
        <f t="shared" si="13"/>
        <v/>
      </c>
      <c r="R408" s="133" t="str">
        <f>IF(P408="","",((P408*1000)/IF(AND('Schritt 2a Wärmeverbr. Kat. 1-4'!D413&lt;&gt;"Bad - Freibad &lt; 1000 m2 Beckenfläche",'Schritt 2a Wärmeverbr. Kat. 1-4'!D413&lt;&gt;"Bad - Freibad 1000-2000 m2 Beckenfläche",'Schritt 2a Wärmeverbr. Kat. 1-4'!D413&lt;&gt;"Bad - Freibad &gt;2000 m2 Beckenfläche"),'Schritt 2a Wärmeverbr. Kat. 1-4'!F413,'Schritt 2a Wärmeverbr. Kat. 1-4'!G413)))</f>
        <v/>
      </c>
      <c r="S408" s="140" t="str">
        <f>IFERROR(IF(OR(R408="",'Schritt 2a Wärmeverbr. Kat. 1-4'!D413=""),"",R408/VLOOKUP('Schritt 2a Wärmeverbr. Kat. 1-4'!D413,Gebäudekat.!$C$6:$J$72,7,FALSE)-1),"k.A")</f>
        <v/>
      </c>
      <c r="T408" s="400" t="s">
        <v>138</v>
      </c>
      <c r="U408" t="str">
        <f>IFERROR(VLOOKUP(C408,Gebäudekat.!$C$6:$G$72,5,FALSE),"")</f>
        <v/>
      </c>
    </row>
    <row r="409" spans="1:21" x14ac:dyDescent="0.25">
      <c r="A409" s="23" t="str">
        <f>IF(B409="","",INDEX('Schritt 2a Wärmeverbr. Kat. 1-4'!$A414:$C$504,MATCH(B409,'Schritt 2a Wärmeverbr. Kat. 1-4'!$C414:$C$504,0),1))</f>
        <v/>
      </c>
      <c r="B409" s="40" t="str">
        <f>IF(AND('Schritt 2a Wärmeverbr. Kat. 1-4'!C414&lt;&gt;"",OR('Schritt 2a Wärmeverbr. Kat. 1-4'!R414=1,'Schritt 2a Wärmeverbr. Kat. 1-4'!R414=2,'Schritt 2a Wärmeverbr. Kat. 1-4'!R414&lt;&gt;4)),'Schritt 2a Wärmeverbr. Kat. 1-4'!C414,"")</f>
        <v/>
      </c>
      <c r="C409" s="24" t="str">
        <f>IF(B409="","",VLOOKUP(B409,'Schritt 2a Wärmeverbr. Kat. 1-4'!$C$10:$D$504,2,FALSE))</f>
        <v/>
      </c>
      <c r="D409" s="13" t="str">
        <f>IF(AND(B409&lt;&gt;"",'Schritt 2a Wärmeverbr. Kat. 1-4'!H414&lt;&gt;""),VLOOKUP('Schritt 4 - Priorisierung'!B409,'Schritt 2a Wärmeverbr. Kat. 1-4'!$C$10:$H$504,6,FALSE),"")</f>
        <v/>
      </c>
      <c r="E409" s="114" t="str">
        <f>IF(AND(B409&lt;&gt;"",'Schritt 2a Wärmeverbr. Kat. 1-4'!N414&lt;&gt;""),VLOOKUP('Schritt 4 - Priorisierung'!B409,'Schritt 2a Wärmeverbr. Kat. 1-4'!$C$10:$N$504,12,FALSE),"")</f>
        <v/>
      </c>
      <c r="F409" s="38" t="str">
        <f>IF(AND(B409&lt;&gt;"",'Schritt 2a Wärmeverbr. Kat. 1-4'!O414&lt;&gt;""),VLOOKUP(B409,'Schritt 2a Wärmeverbr. Kat. 1-4'!C414:O908,13,FALSE),"")</f>
        <v/>
      </c>
      <c r="G409" s="134" t="str">
        <f>IF(AND(B409&lt;&gt;"",'Schritt 2a Wärmeverbr. Kat. 1-4'!P414&lt;&gt;""),VLOOKUP(B409,'Schritt 2a Wärmeverbr. Kat. 1-4'!$C$10:$P$504,14,FALSE),"")</f>
        <v/>
      </c>
      <c r="H409" s="39" t="str">
        <f>IF(AND(B409&lt;&gt;"",'Schritt 2a Wärmeverbr. Kat. 1-4'!Q414&lt;&gt;""),VLOOKUP(B409,'Schritt 2a Wärmeverbr. Kat. 1-4'!$C$10:$Q$504,15,FALSE),"")</f>
        <v/>
      </c>
      <c r="I409" s="142" t="str">
        <f>IF(AND(B409&lt;&gt;"",'Schritt 2b Stromverbr. Kat. 1-4'!M414&lt;&gt;""),VLOOKUP(B409,'Schritt 2b Stromverbr. Kat. 1-4'!$B$10:$M$504,12,FALSE),"")</f>
        <v/>
      </c>
      <c r="J409" s="38" t="str">
        <f>IF(AND(B409&lt;&gt;"",'Schritt 2b Stromverbr. Kat. 1-4'!M414&lt;&gt;""),(1/SUM('Schritt 2b Stromverbr. Kat. 1-4'!$M$10:$M$504))*VLOOKUP(B409,'Schritt 2b Stromverbr. Kat. 1-4'!$B$10:$M$504,12,FALSE),"")</f>
        <v/>
      </c>
      <c r="K409" s="133" t="str">
        <f>IFERROR(IF(B409&lt;&gt;"",VLOOKUP(B409,'Schritt 2b Stromverbr. Kat. 1-4'!$B$10:$N$504,13,FALSE),""),"")</f>
        <v/>
      </c>
      <c r="L409" s="39" t="str">
        <f>IFERROR(IF(B409&lt;&gt;"",VLOOKUP(B409,'Schritt 2b Stromverbr. Kat. 1-4'!$B$10:$O$504,14,FALSE),""),"")</f>
        <v/>
      </c>
      <c r="M409" s="147"/>
      <c r="N409" s="61"/>
      <c r="O409" s="64"/>
      <c r="P409" s="113" t="str">
        <f t="shared" si="12"/>
        <v/>
      </c>
      <c r="Q409" s="151" t="str">
        <f t="shared" si="13"/>
        <v/>
      </c>
      <c r="R409" s="133" t="str">
        <f>IF(P409="","",((P409*1000)/IF(AND('Schritt 2a Wärmeverbr. Kat. 1-4'!D414&lt;&gt;"Bad - Freibad &lt; 1000 m2 Beckenfläche",'Schritt 2a Wärmeverbr. Kat. 1-4'!D414&lt;&gt;"Bad - Freibad 1000-2000 m2 Beckenfläche",'Schritt 2a Wärmeverbr. Kat. 1-4'!D414&lt;&gt;"Bad - Freibad &gt;2000 m2 Beckenfläche"),'Schritt 2a Wärmeverbr. Kat. 1-4'!F414,'Schritt 2a Wärmeverbr. Kat. 1-4'!G414)))</f>
        <v/>
      </c>
      <c r="S409" s="140" t="str">
        <f>IFERROR(IF(OR(R409="",'Schritt 2a Wärmeverbr. Kat. 1-4'!D414=""),"",R409/VLOOKUP('Schritt 2a Wärmeverbr. Kat. 1-4'!D414,Gebäudekat.!$C$6:$J$72,7,FALSE)-1),"k.A")</f>
        <v/>
      </c>
      <c r="T409" s="400" t="s">
        <v>138</v>
      </c>
      <c r="U409" t="str">
        <f>IFERROR(VLOOKUP(C409,Gebäudekat.!$C$6:$G$72,5,FALSE),"")</f>
        <v/>
      </c>
    </row>
    <row r="410" spans="1:21" x14ac:dyDescent="0.25">
      <c r="A410" s="23" t="str">
        <f>IF(B410="","",INDEX('Schritt 2a Wärmeverbr. Kat. 1-4'!$A415:$C$504,MATCH(B410,'Schritt 2a Wärmeverbr. Kat. 1-4'!$C415:$C$504,0),1))</f>
        <v/>
      </c>
      <c r="B410" s="40" t="str">
        <f>IF(AND('Schritt 2a Wärmeverbr. Kat. 1-4'!C415&lt;&gt;"",OR('Schritt 2a Wärmeverbr. Kat. 1-4'!R415=1,'Schritt 2a Wärmeverbr. Kat. 1-4'!R415=2,'Schritt 2a Wärmeverbr. Kat. 1-4'!R415&lt;&gt;4)),'Schritt 2a Wärmeverbr. Kat. 1-4'!C415,"")</f>
        <v/>
      </c>
      <c r="C410" s="24" t="str">
        <f>IF(B410="","",VLOOKUP(B410,'Schritt 2a Wärmeverbr. Kat. 1-4'!$C$10:$D$504,2,FALSE))</f>
        <v/>
      </c>
      <c r="D410" s="13" t="str">
        <f>IF(AND(B410&lt;&gt;"",'Schritt 2a Wärmeverbr. Kat. 1-4'!H415&lt;&gt;""),VLOOKUP('Schritt 4 - Priorisierung'!B410,'Schritt 2a Wärmeverbr. Kat. 1-4'!$C$10:$H$504,6,FALSE),"")</f>
        <v/>
      </c>
      <c r="E410" s="114" t="str">
        <f>IF(AND(B410&lt;&gt;"",'Schritt 2a Wärmeverbr. Kat. 1-4'!N415&lt;&gt;""),VLOOKUP('Schritt 4 - Priorisierung'!B410,'Schritt 2a Wärmeverbr. Kat. 1-4'!$C$10:$N$504,12,FALSE),"")</f>
        <v/>
      </c>
      <c r="F410" s="38" t="str">
        <f>IF(AND(B410&lt;&gt;"",'Schritt 2a Wärmeverbr. Kat. 1-4'!O415&lt;&gt;""),VLOOKUP(B410,'Schritt 2a Wärmeverbr. Kat. 1-4'!C415:O909,13,FALSE),"")</f>
        <v/>
      </c>
      <c r="G410" s="134" t="str">
        <f>IF(AND(B410&lt;&gt;"",'Schritt 2a Wärmeverbr. Kat. 1-4'!P415&lt;&gt;""),VLOOKUP(B410,'Schritt 2a Wärmeverbr. Kat. 1-4'!$C$10:$P$504,14,FALSE),"")</f>
        <v/>
      </c>
      <c r="H410" s="39" t="str">
        <f>IF(AND(B410&lt;&gt;"",'Schritt 2a Wärmeverbr. Kat. 1-4'!Q415&lt;&gt;""),VLOOKUP(B410,'Schritt 2a Wärmeverbr. Kat. 1-4'!$C$10:$Q$504,15,FALSE),"")</f>
        <v/>
      </c>
      <c r="I410" s="142" t="str">
        <f>IF(AND(B410&lt;&gt;"",'Schritt 2b Stromverbr. Kat. 1-4'!M415&lt;&gt;""),VLOOKUP(B410,'Schritt 2b Stromverbr. Kat. 1-4'!$B$10:$M$504,12,FALSE),"")</f>
        <v/>
      </c>
      <c r="J410" s="38" t="str">
        <f>IF(AND(B410&lt;&gt;"",'Schritt 2b Stromverbr. Kat. 1-4'!M415&lt;&gt;""),(1/SUM('Schritt 2b Stromverbr. Kat. 1-4'!$M$10:$M$504))*VLOOKUP(B410,'Schritt 2b Stromverbr. Kat. 1-4'!$B$10:$M$504,12,FALSE),"")</f>
        <v/>
      </c>
      <c r="K410" s="133" t="str">
        <f>IFERROR(IF(B410&lt;&gt;"",VLOOKUP(B410,'Schritt 2b Stromverbr. Kat. 1-4'!$B$10:$N$504,13,FALSE),""),"")</f>
        <v/>
      </c>
      <c r="L410" s="39" t="str">
        <f>IFERROR(IF(B410&lt;&gt;"",VLOOKUP(B410,'Schritt 2b Stromverbr. Kat. 1-4'!$B$10:$O$504,14,FALSE),""),"")</f>
        <v/>
      </c>
      <c r="M410" s="147"/>
      <c r="N410" s="61"/>
      <c r="O410" s="64"/>
      <c r="P410" s="113" t="str">
        <f t="shared" si="12"/>
        <v/>
      </c>
      <c r="Q410" s="151" t="str">
        <f t="shared" si="13"/>
        <v/>
      </c>
      <c r="R410" s="133" t="str">
        <f>IF(P410="","",((P410*1000)/IF(AND('Schritt 2a Wärmeverbr. Kat. 1-4'!D415&lt;&gt;"Bad - Freibad &lt; 1000 m2 Beckenfläche",'Schritt 2a Wärmeverbr. Kat. 1-4'!D415&lt;&gt;"Bad - Freibad 1000-2000 m2 Beckenfläche",'Schritt 2a Wärmeverbr. Kat. 1-4'!D415&lt;&gt;"Bad - Freibad &gt;2000 m2 Beckenfläche"),'Schritt 2a Wärmeverbr. Kat. 1-4'!F415,'Schritt 2a Wärmeverbr. Kat. 1-4'!G415)))</f>
        <v/>
      </c>
      <c r="S410" s="140" t="str">
        <f>IFERROR(IF(OR(R410="",'Schritt 2a Wärmeverbr. Kat. 1-4'!D415=""),"",R410/VLOOKUP('Schritt 2a Wärmeverbr. Kat. 1-4'!D415,Gebäudekat.!$C$6:$J$72,7,FALSE)-1),"k.A")</f>
        <v/>
      </c>
      <c r="T410" s="400" t="s">
        <v>138</v>
      </c>
      <c r="U410" t="str">
        <f>IFERROR(VLOOKUP(C410,Gebäudekat.!$C$6:$G$72,5,FALSE),"")</f>
        <v/>
      </c>
    </row>
    <row r="411" spans="1:21" x14ac:dyDescent="0.25">
      <c r="A411" s="23" t="str">
        <f>IF(B411="","",INDEX('Schritt 2a Wärmeverbr. Kat. 1-4'!$A416:$C$504,MATCH(B411,'Schritt 2a Wärmeverbr. Kat. 1-4'!$C416:$C$504,0),1))</f>
        <v/>
      </c>
      <c r="B411" s="40" t="str">
        <f>IF(AND('Schritt 2a Wärmeverbr. Kat. 1-4'!C416&lt;&gt;"",OR('Schritt 2a Wärmeverbr. Kat. 1-4'!R416=1,'Schritt 2a Wärmeverbr. Kat. 1-4'!R416=2,'Schritt 2a Wärmeverbr. Kat. 1-4'!R416&lt;&gt;4)),'Schritt 2a Wärmeverbr. Kat. 1-4'!C416,"")</f>
        <v/>
      </c>
      <c r="C411" s="24" t="str">
        <f>IF(B411="","",VLOOKUP(B411,'Schritt 2a Wärmeverbr. Kat. 1-4'!$C$10:$D$504,2,FALSE))</f>
        <v/>
      </c>
      <c r="D411" s="13" t="str">
        <f>IF(AND(B411&lt;&gt;"",'Schritt 2a Wärmeverbr. Kat. 1-4'!H416&lt;&gt;""),VLOOKUP('Schritt 4 - Priorisierung'!B411,'Schritt 2a Wärmeverbr. Kat. 1-4'!$C$10:$H$504,6,FALSE),"")</f>
        <v/>
      </c>
      <c r="E411" s="114" t="str">
        <f>IF(AND(B411&lt;&gt;"",'Schritt 2a Wärmeverbr. Kat. 1-4'!N416&lt;&gt;""),VLOOKUP('Schritt 4 - Priorisierung'!B411,'Schritt 2a Wärmeverbr. Kat. 1-4'!$C$10:$N$504,12,FALSE),"")</f>
        <v/>
      </c>
      <c r="F411" s="38" t="str">
        <f>IF(AND(B411&lt;&gt;"",'Schritt 2a Wärmeverbr. Kat. 1-4'!O416&lt;&gt;""),VLOOKUP(B411,'Schritt 2a Wärmeverbr. Kat. 1-4'!C416:O910,13,FALSE),"")</f>
        <v/>
      </c>
      <c r="G411" s="134" t="str">
        <f>IF(AND(B411&lt;&gt;"",'Schritt 2a Wärmeverbr. Kat. 1-4'!P416&lt;&gt;""),VLOOKUP(B411,'Schritt 2a Wärmeverbr. Kat. 1-4'!$C$10:$P$504,14,FALSE),"")</f>
        <v/>
      </c>
      <c r="H411" s="39" t="str">
        <f>IF(AND(B411&lt;&gt;"",'Schritt 2a Wärmeverbr. Kat. 1-4'!Q416&lt;&gt;""),VLOOKUP(B411,'Schritt 2a Wärmeverbr. Kat. 1-4'!$C$10:$Q$504,15,FALSE),"")</f>
        <v/>
      </c>
      <c r="I411" s="142" t="str">
        <f>IF(AND(B411&lt;&gt;"",'Schritt 2b Stromverbr. Kat. 1-4'!M416&lt;&gt;""),VLOOKUP(B411,'Schritt 2b Stromverbr. Kat. 1-4'!$B$10:$M$504,12,FALSE),"")</f>
        <v/>
      </c>
      <c r="J411" s="38" t="str">
        <f>IF(AND(B411&lt;&gt;"",'Schritt 2b Stromverbr. Kat. 1-4'!M416&lt;&gt;""),(1/SUM('Schritt 2b Stromverbr. Kat. 1-4'!$M$10:$M$504))*VLOOKUP(B411,'Schritt 2b Stromverbr. Kat. 1-4'!$B$10:$M$504,12,FALSE),"")</f>
        <v/>
      </c>
      <c r="K411" s="133" t="str">
        <f>IFERROR(IF(B411&lt;&gt;"",VLOOKUP(B411,'Schritt 2b Stromverbr. Kat. 1-4'!$B$10:$N$504,13,FALSE),""),"")</f>
        <v/>
      </c>
      <c r="L411" s="39" t="str">
        <f>IFERROR(IF(B411&lt;&gt;"",VLOOKUP(B411,'Schritt 2b Stromverbr. Kat. 1-4'!$B$10:$O$504,14,FALSE),""),"")</f>
        <v/>
      </c>
      <c r="M411" s="147"/>
      <c r="N411" s="61"/>
      <c r="O411" s="64"/>
      <c r="P411" s="113" t="str">
        <f t="shared" si="12"/>
        <v/>
      </c>
      <c r="Q411" s="151" t="str">
        <f t="shared" si="13"/>
        <v/>
      </c>
      <c r="R411" s="133" t="str">
        <f>IF(P411="","",((P411*1000)/IF(AND('Schritt 2a Wärmeverbr. Kat. 1-4'!D416&lt;&gt;"Bad - Freibad &lt; 1000 m2 Beckenfläche",'Schritt 2a Wärmeverbr. Kat. 1-4'!D416&lt;&gt;"Bad - Freibad 1000-2000 m2 Beckenfläche",'Schritt 2a Wärmeverbr. Kat. 1-4'!D416&lt;&gt;"Bad - Freibad &gt;2000 m2 Beckenfläche"),'Schritt 2a Wärmeverbr. Kat. 1-4'!F416,'Schritt 2a Wärmeverbr. Kat. 1-4'!G416)))</f>
        <v/>
      </c>
      <c r="S411" s="140" t="str">
        <f>IFERROR(IF(OR(R411="",'Schritt 2a Wärmeverbr. Kat. 1-4'!D416=""),"",R411/VLOOKUP('Schritt 2a Wärmeverbr. Kat. 1-4'!D416,Gebäudekat.!$C$6:$J$72,7,FALSE)-1),"k.A")</f>
        <v/>
      </c>
      <c r="T411" s="400" t="s">
        <v>138</v>
      </c>
      <c r="U411" t="str">
        <f>IFERROR(VLOOKUP(C411,Gebäudekat.!$C$6:$G$72,5,FALSE),"")</f>
        <v/>
      </c>
    </row>
    <row r="412" spans="1:21" x14ac:dyDescent="0.25">
      <c r="A412" s="23" t="str">
        <f>IF(B412="","",INDEX('Schritt 2a Wärmeverbr. Kat. 1-4'!$A417:$C$504,MATCH(B412,'Schritt 2a Wärmeverbr. Kat. 1-4'!$C417:$C$504,0),1))</f>
        <v/>
      </c>
      <c r="B412" s="40" t="str">
        <f>IF(AND('Schritt 2a Wärmeverbr. Kat. 1-4'!C417&lt;&gt;"",OR('Schritt 2a Wärmeverbr. Kat. 1-4'!R417=1,'Schritt 2a Wärmeverbr. Kat. 1-4'!R417=2,'Schritt 2a Wärmeverbr. Kat. 1-4'!R417&lt;&gt;4)),'Schritt 2a Wärmeverbr. Kat. 1-4'!C417,"")</f>
        <v/>
      </c>
      <c r="C412" s="24" t="str">
        <f>IF(B412="","",VLOOKUP(B412,'Schritt 2a Wärmeverbr. Kat. 1-4'!$C$10:$D$504,2,FALSE))</f>
        <v/>
      </c>
      <c r="D412" s="13" t="str">
        <f>IF(AND(B412&lt;&gt;"",'Schritt 2a Wärmeverbr. Kat. 1-4'!H417&lt;&gt;""),VLOOKUP('Schritt 4 - Priorisierung'!B412,'Schritt 2a Wärmeverbr. Kat. 1-4'!$C$10:$H$504,6,FALSE),"")</f>
        <v/>
      </c>
      <c r="E412" s="114" t="str">
        <f>IF(AND(B412&lt;&gt;"",'Schritt 2a Wärmeverbr. Kat. 1-4'!N417&lt;&gt;""),VLOOKUP('Schritt 4 - Priorisierung'!B412,'Schritt 2a Wärmeverbr. Kat. 1-4'!$C$10:$N$504,12,FALSE),"")</f>
        <v/>
      </c>
      <c r="F412" s="38" t="str">
        <f>IF(AND(B412&lt;&gt;"",'Schritt 2a Wärmeverbr. Kat. 1-4'!O417&lt;&gt;""),VLOOKUP(B412,'Schritt 2a Wärmeverbr. Kat. 1-4'!C417:O911,13,FALSE),"")</f>
        <v/>
      </c>
      <c r="G412" s="134" t="str">
        <f>IF(AND(B412&lt;&gt;"",'Schritt 2a Wärmeverbr. Kat. 1-4'!P417&lt;&gt;""),VLOOKUP(B412,'Schritt 2a Wärmeverbr. Kat. 1-4'!$C$10:$P$504,14,FALSE),"")</f>
        <v/>
      </c>
      <c r="H412" s="39" t="str">
        <f>IF(AND(B412&lt;&gt;"",'Schritt 2a Wärmeverbr. Kat. 1-4'!Q417&lt;&gt;""),VLOOKUP(B412,'Schritt 2a Wärmeverbr. Kat. 1-4'!$C$10:$Q$504,15,FALSE),"")</f>
        <v/>
      </c>
      <c r="I412" s="142" t="str">
        <f>IF(AND(B412&lt;&gt;"",'Schritt 2b Stromverbr. Kat. 1-4'!M417&lt;&gt;""),VLOOKUP(B412,'Schritt 2b Stromverbr. Kat. 1-4'!$B$10:$M$504,12,FALSE),"")</f>
        <v/>
      </c>
      <c r="J412" s="38" t="str">
        <f>IF(AND(B412&lt;&gt;"",'Schritt 2b Stromverbr. Kat. 1-4'!M417&lt;&gt;""),(1/SUM('Schritt 2b Stromverbr. Kat. 1-4'!$M$10:$M$504))*VLOOKUP(B412,'Schritt 2b Stromverbr. Kat. 1-4'!$B$10:$M$504,12,FALSE),"")</f>
        <v/>
      </c>
      <c r="K412" s="133" t="str">
        <f>IFERROR(IF(B412&lt;&gt;"",VLOOKUP(B412,'Schritt 2b Stromverbr. Kat. 1-4'!$B$10:$N$504,13,FALSE),""),"")</f>
        <v/>
      </c>
      <c r="L412" s="39" t="str">
        <f>IFERROR(IF(B412&lt;&gt;"",VLOOKUP(B412,'Schritt 2b Stromverbr. Kat. 1-4'!$B$10:$O$504,14,FALSE),""),"")</f>
        <v/>
      </c>
      <c r="M412" s="147"/>
      <c r="N412" s="61"/>
      <c r="O412" s="64"/>
      <c r="P412" s="113" t="str">
        <f t="shared" si="12"/>
        <v/>
      </c>
      <c r="Q412" s="151" t="str">
        <f t="shared" si="13"/>
        <v/>
      </c>
      <c r="R412" s="133" t="str">
        <f>IF(P412="","",((P412*1000)/IF(AND('Schritt 2a Wärmeverbr. Kat. 1-4'!D417&lt;&gt;"Bad - Freibad &lt; 1000 m2 Beckenfläche",'Schritt 2a Wärmeverbr. Kat. 1-4'!D417&lt;&gt;"Bad - Freibad 1000-2000 m2 Beckenfläche",'Schritt 2a Wärmeverbr. Kat. 1-4'!D417&lt;&gt;"Bad - Freibad &gt;2000 m2 Beckenfläche"),'Schritt 2a Wärmeverbr. Kat. 1-4'!F417,'Schritt 2a Wärmeverbr. Kat. 1-4'!G417)))</f>
        <v/>
      </c>
      <c r="S412" s="140" t="str">
        <f>IFERROR(IF(OR(R412="",'Schritt 2a Wärmeverbr. Kat. 1-4'!D417=""),"",R412/VLOOKUP('Schritt 2a Wärmeverbr. Kat. 1-4'!D417,Gebäudekat.!$C$6:$J$72,7,FALSE)-1),"k.A")</f>
        <v/>
      </c>
      <c r="T412" s="400" t="s">
        <v>138</v>
      </c>
      <c r="U412" t="str">
        <f>IFERROR(VLOOKUP(C412,Gebäudekat.!$C$6:$G$72,5,FALSE),"")</f>
        <v/>
      </c>
    </row>
    <row r="413" spans="1:21" x14ac:dyDescent="0.25">
      <c r="A413" s="23" t="str">
        <f>IF(B413="","",INDEX('Schritt 2a Wärmeverbr. Kat. 1-4'!$A418:$C$504,MATCH(B413,'Schritt 2a Wärmeverbr. Kat. 1-4'!$C418:$C$504,0),1))</f>
        <v/>
      </c>
      <c r="B413" s="40" t="str">
        <f>IF(AND('Schritt 2a Wärmeverbr. Kat. 1-4'!C418&lt;&gt;"",OR('Schritt 2a Wärmeverbr. Kat. 1-4'!R418=1,'Schritt 2a Wärmeverbr. Kat. 1-4'!R418=2,'Schritt 2a Wärmeverbr. Kat. 1-4'!R418&lt;&gt;4)),'Schritt 2a Wärmeverbr. Kat. 1-4'!C418,"")</f>
        <v/>
      </c>
      <c r="C413" s="24" t="str">
        <f>IF(B413="","",VLOOKUP(B413,'Schritt 2a Wärmeverbr. Kat. 1-4'!$C$10:$D$504,2,FALSE))</f>
        <v/>
      </c>
      <c r="D413" s="13" t="str">
        <f>IF(AND(B413&lt;&gt;"",'Schritt 2a Wärmeverbr. Kat. 1-4'!H418&lt;&gt;""),VLOOKUP('Schritt 4 - Priorisierung'!B413,'Schritt 2a Wärmeverbr. Kat. 1-4'!$C$10:$H$504,6,FALSE),"")</f>
        <v/>
      </c>
      <c r="E413" s="114" t="str">
        <f>IF(AND(B413&lt;&gt;"",'Schritt 2a Wärmeverbr. Kat. 1-4'!N418&lt;&gt;""),VLOOKUP('Schritt 4 - Priorisierung'!B413,'Schritt 2a Wärmeverbr. Kat. 1-4'!$C$10:$N$504,12,FALSE),"")</f>
        <v/>
      </c>
      <c r="F413" s="38" t="str">
        <f>IF(AND(B413&lt;&gt;"",'Schritt 2a Wärmeverbr. Kat. 1-4'!O418&lt;&gt;""),VLOOKUP(B413,'Schritt 2a Wärmeverbr. Kat. 1-4'!C418:O912,13,FALSE),"")</f>
        <v/>
      </c>
      <c r="G413" s="134" t="str">
        <f>IF(AND(B413&lt;&gt;"",'Schritt 2a Wärmeverbr. Kat. 1-4'!P418&lt;&gt;""),VLOOKUP(B413,'Schritt 2a Wärmeverbr. Kat. 1-4'!$C$10:$P$504,14,FALSE),"")</f>
        <v/>
      </c>
      <c r="H413" s="39" t="str">
        <f>IF(AND(B413&lt;&gt;"",'Schritt 2a Wärmeverbr. Kat. 1-4'!Q418&lt;&gt;""),VLOOKUP(B413,'Schritt 2a Wärmeverbr. Kat. 1-4'!$C$10:$Q$504,15,FALSE),"")</f>
        <v/>
      </c>
      <c r="I413" s="142" t="str">
        <f>IF(AND(B413&lt;&gt;"",'Schritt 2b Stromverbr. Kat. 1-4'!M418&lt;&gt;""),VLOOKUP(B413,'Schritt 2b Stromverbr. Kat. 1-4'!$B$10:$M$504,12,FALSE),"")</f>
        <v/>
      </c>
      <c r="J413" s="38" t="str">
        <f>IF(AND(B413&lt;&gt;"",'Schritt 2b Stromverbr. Kat. 1-4'!M418&lt;&gt;""),(1/SUM('Schritt 2b Stromverbr. Kat. 1-4'!$M$10:$M$504))*VLOOKUP(B413,'Schritt 2b Stromverbr. Kat. 1-4'!$B$10:$M$504,12,FALSE),"")</f>
        <v/>
      </c>
      <c r="K413" s="133" t="str">
        <f>IFERROR(IF(B413&lt;&gt;"",VLOOKUP(B413,'Schritt 2b Stromverbr. Kat. 1-4'!$B$10:$N$504,13,FALSE),""),"")</f>
        <v/>
      </c>
      <c r="L413" s="39" t="str">
        <f>IFERROR(IF(B413&lt;&gt;"",VLOOKUP(B413,'Schritt 2b Stromverbr. Kat. 1-4'!$B$10:$O$504,14,FALSE),""),"")</f>
        <v/>
      </c>
      <c r="M413" s="147"/>
      <c r="N413" s="61"/>
      <c r="O413" s="64"/>
      <c r="P413" s="113" t="str">
        <f t="shared" si="12"/>
        <v/>
      </c>
      <c r="Q413" s="151" t="str">
        <f t="shared" si="13"/>
        <v/>
      </c>
      <c r="R413" s="133" t="str">
        <f>IF(P413="","",((P413*1000)/IF(AND('Schritt 2a Wärmeverbr. Kat. 1-4'!D418&lt;&gt;"Bad - Freibad &lt; 1000 m2 Beckenfläche",'Schritt 2a Wärmeverbr. Kat. 1-4'!D418&lt;&gt;"Bad - Freibad 1000-2000 m2 Beckenfläche",'Schritt 2a Wärmeverbr. Kat. 1-4'!D418&lt;&gt;"Bad - Freibad &gt;2000 m2 Beckenfläche"),'Schritt 2a Wärmeverbr. Kat. 1-4'!F418,'Schritt 2a Wärmeverbr. Kat. 1-4'!G418)))</f>
        <v/>
      </c>
      <c r="S413" s="140" t="str">
        <f>IFERROR(IF(OR(R413="",'Schritt 2a Wärmeverbr. Kat. 1-4'!D418=""),"",R413/VLOOKUP('Schritt 2a Wärmeverbr. Kat. 1-4'!D418,Gebäudekat.!$C$6:$J$72,7,FALSE)-1),"k.A")</f>
        <v/>
      </c>
      <c r="T413" s="400" t="s">
        <v>138</v>
      </c>
      <c r="U413" t="str">
        <f>IFERROR(VLOOKUP(C413,Gebäudekat.!$C$6:$G$72,5,FALSE),"")</f>
        <v/>
      </c>
    </row>
    <row r="414" spans="1:21" x14ac:dyDescent="0.25">
      <c r="A414" s="23" t="str">
        <f>IF(B414="","",INDEX('Schritt 2a Wärmeverbr. Kat. 1-4'!$A419:$C$504,MATCH(B414,'Schritt 2a Wärmeverbr. Kat. 1-4'!$C419:$C$504,0),1))</f>
        <v/>
      </c>
      <c r="B414" s="40" t="str">
        <f>IF(AND('Schritt 2a Wärmeverbr. Kat. 1-4'!C419&lt;&gt;"",OR('Schritt 2a Wärmeverbr. Kat. 1-4'!R419=1,'Schritt 2a Wärmeverbr. Kat. 1-4'!R419=2,'Schritt 2a Wärmeverbr. Kat. 1-4'!R419&lt;&gt;4)),'Schritt 2a Wärmeverbr. Kat. 1-4'!C419,"")</f>
        <v/>
      </c>
      <c r="C414" s="24" t="str">
        <f>IF(B414="","",VLOOKUP(B414,'Schritt 2a Wärmeverbr. Kat. 1-4'!$C$10:$D$504,2,FALSE))</f>
        <v/>
      </c>
      <c r="D414" s="13" t="str">
        <f>IF(AND(B414&lt;&gt;"",'Schritt 2a Wärmeverbr. Kat. 1-4'!H419&lt;&gt;""),VLOOKUP('Schritt 4 - Priorisierung'!B414,'Schritt 2a Wärmeverbr. Kat. 1-4'!$C$10:$H$504,6,FALSE),"")</f>
        <v/>
      </c>
      <c r="E414" s="114" t="str">
        <f>IF(AND(B414&lt;&gt;"",'Schritt 2a Wärmeverbr. Kat. 1-4'!N419&lt;&gt;""),VLOOKUP('Schritt 4 - Priorisierung'!B414,'Schritt 2a Wärmeverbr. Kat. 1-4'!$C$10:$N$504,12,FALSE),"")</f>
        <v/>
      </c>
      <c r="F414" s="38" t="str">
        <f>IF(AND(B414&lt;&gt;"",'Schritt 2a Wärmeverbr. Kat. 1-4'!O419&lt;&gt;""),VLOOKUP(B414,'Schritt 2a Wärmeverbr. Kat. 1-4'!C419:O913,13,FALSE),"")</f>
        <v/>
      </c>
      <c r="G414" s="134" t="str">
        <f>IF(AND(B414&lt;&gt;"",'Schritt 2a Wärmeverbr. Kat. 1-4'!P419&lt;&gt;""),VLOOKUP(B414,'Schritt 2a Wärmeverbr. Kat. 1-4'!$C$10:$P$504,14,FALSE),"")</f>
        <v/>
      </c>
      <c r="H414" s="39" t="str">
        <f>IF(AND(B414&lt;&gt;"",'Schritt 2a Wärmeverbr. Kat. 1-4'!Q419&lt;&gt;""),VLOOKUP(B414,'Schritt 2a Wärmeverbr. Kat. 1-4'!$C$10:$Q$504,15,FALSE),"")</f>
        <v/>
      </c>
      <c r="I414" s="142" t="str">
        <f>IF(AND(B414&lt;&gt;"",'Schritt 2b Stromverbr. Kat. 1-4'!M419&lt;&gt;""),VLOOKUP(B414,'Schritt 2b Stromverbr. Kat. 1-4'!$B$10:$M$504,12,FALSE),"")</f>
        <v/>
      </c>
      <c r="J414" s="38" t="str">
        <f>IF(AND(B414&lt;&gt;"",'Schritt 2b Stromverbr. Kat. 1-4'!M419&lt;&gt;""),(1/SUM('Schritt 2b Stromverbr. Kat. 1-4'!$M$10:$M$504))*VLOOKUP(B414,'Schritt 2b Stromverbr. Kat. 1-4'!$B$10:$M$504,12,FALSE),"")</f>
        <v/>
      </c>
      <c r="K414" s="133" t="str">
        <f>IFERROR(IF(B414&lt;&gt;"",VLOOKUP(B414,'Schritt 2b Stromverbr. Kat. 1-4'!$B$10:$N$504,13,FALSE),""),"")</f>
        <v/>
      </c>
      <c r="L414" s="39" t="str">
        <f>IFERROR(IF(B414&lt;&gt;"",VLOOKUP(B414,'Schritt 2b Stromverbr. Kat. 1-4'!$B$10:$O$504,14,FALSE),""),"")</f>
        <v/>
      </c>
      <c r="M414" s="147"/>
      <c r="N414" s="61"/>
      <c r="O414" s="64"/>
      <c r="P414" s="113" t="str">
        <f t="shared" si="12"/>
        <v/>
      </c>
      <c r="Q414" s="151" t="str">
        <f t="shared" si="13"/>
        <v/>
      </c>
      <c r="R414" s="133" t="str">
        <f>IF(P414="","",((P414*1000)/IF(AND('Schritt 2a Wärmeverbr. Kat. 1-4'!D419&lt;&gt;"Bad - Freibad &lt; 1000 m2 Beckenfläche",'Schritt 2a Wärmeverbr. Kat. 1-4'!D419&lt;&gt;"Bad - Freibad 1000-2000 m2 Beckenfläche",'Schritt 2a Wärmeverbr. Kat. 1-4'!D419&lt;&gt;"Bad - Freibad &gt;2000 m2 Beckenfläche"),'Schritt 2a Wärmeverbr. Kat. 1-4'!F419,'Schritt 2a Wärmeverbr. Kat. 1-4'!G419)))</f>
        <v/>
      </c>
      <c r="S414" s="140" t="str">
        <f>IFERROR(IF(OR(R414="",'Schritt 2a Wärmeverbr. Kat. 1-4'!D419=""),"",R414/VLOOKUP('Schritt 2a Wärmeverbr. Kat. 1-4'!D419,Gebäudekat.!$C$6:$J$72,7,FALSE)-1),"k.A")</f>
        <v/>
      </c>
      <c r="T414" s="400" t="s">
        <v>138</v>
      </c>
      <c r="U414" t="str">
        <f>IFERROR(VLOOKUP(C414,Gebäudekat.!$C$6:$G$72,5,FALSE),"")</f>
        <v/>
      </c>
    </row>
    <row r="415" spans="1:21" x14ac:dyDescent="0.25">
      <c r="A415" s="23" t="str">
        <f>IF(B415="","",INDEX('Schritt 2a Wärmeverbr. Kat. 1-4'!$A420:$C$504,MATCH(B415,'Schritt 2a Wärmeverbr. Kat. 1-4'!$C420:$C$504,0),1))</f>
        <v/>
      </c>
      <c r="B415" s="40" t="str">
        <f>IF(AND('Schritt 2a Wärmeverbr. Kat. 1-4'!C420&lt;&gt;"",OR('Schritt 2a Wärmeverbr. Kat. 1-4'!R420=1,'Schritt 2a Wärmeverbr. Kat. 1-4'!R420=2,'Schritt 2a Wärmeverbr. Kat. 1-4'!R420&lt;&gt;4)),'Schritt 2a Wärmeverbr. Kat. 1-4'!C420,"")</f>
        <v/>
      </c>
      <c r="C415" s="24" t="str">
        <f>IF(B415="","",VLOOKUP(B415,'Schritt 2a Wärmeverbr. Kat. 1-4'!$C$10:$D$504,2,FALSE))</f>
        <v/>
      </c>
      <c r="D415" s="13" t="str">
        <f>IF(AND(B415&lt;&gt;"",'Schritt 2a Wärmeverbr. Kat. 1-4'!H420&lt;&gt;""),VLOOKUP('Schritt 4 - Priorisierung'!B415,'Schritt 2a Wärmeverbr. Kat. 1-4'!$C$10:$H$504,6,FALSE),"")</f>
        <v/>
      </c>
      <c r="E415" s="114" t="str">
        <f>IF(AND(B415&lt;&gt;"",'Schritt 2a Wärmeverbr. Kat. 1-4'!N420&lt;&gt;""),VLOOKUP('Schritt 4 - Priorisierung'!B415,'Schritt 2a Wärmeverbr. Kat. 1-4'!$C$10:$N$504,12,FALSE),"")</f>
        <v/>
      </c>
      <c r="F415" s="38" t="str">
        <f>IF(AND(B415&lt;&gt;"",'Schritt 2a Wärmeverbr. Kat. 1-4'!O420&lt;&gt;""),VLOOKUP(B415,'Schritt 2a Wärmeverbr. Kat. 1-4'!C420:O914,13,FALSE),"")</f>
        <v/>
      </c>
      <c r="G415" s="134" t="str">
        <f>IF(AND(B415&lt;&gt;"",'Schritt 2a Wärmeverbr. Kat. 1-4'!P420&lt;&gt;""),VLOOKUP(B415,'Schritt 2a Wärmeverbr. Kat. 1-4'!$C$10:$P$504,14,FALSE),"")</f>
        <v/>
      </c>
      <c r="H415" s="39" t="str">
        <f>IF(AND(B415&lt;&gt;"",'Schritt 2a Wärmeverbr. Kat. 1-4'!Q420&lt;&gt;""),VLOOKUP(B415,'Schritt 2a Wärmeverbr. Kat. 1-4'!$C$10:$Q$504,15,FALSE),"")</f>
        <v/>
      </c>
      <c r="I415" s="142" t="str">
        <f>IF(AND(B415&lt;&gt;"",'Schritt 2b Stromverbr. Kat. 1-4'!M420&lt;&gt;""),VLOOKUP(B415,'Schritt 2b Stromverbr. Kat. 1-4'!$B$10:$M$504,12,FALSE),"")</f>
        <v/>
      </c>
      <c r="J415" s="38" t="str">
        <f>IF(AND(B415&lt;&gt;"",'Schritt 2b Stromverbr. Kat. 1-4'!M420&lt;&gt;""),(1/SUM('Schritt 2b Stromverbr. Kat. 1-4'!$M$10:$M$504))*VLOOKUP(B415,'Schritt 2b Stromverbr. Kat. 1-4'!$B$10:$M$504,12,FALSE),"")</f>
        <v/>
      </c>
      <c r="K415" s="133" t="str">
        <f>IFERROR(IF(B415&lt;&gt;"",VLOOKUP(B415,'Schritt 2b Stromverbr. Kat. 1-4'!$B$10:$N$504,13,FALSE),""),"")</f>
        <v/>
      </c>
      <c r="L415" s="39" t="str">
        <f>IFERROR(IF(B415&lt;&gt;"",VLOOKUP(B415,'Schritt 2b Stromverbr. Kat. 1-4'!$B$10:$O$504,14,FALSE),""),"")</f>
        <v/>
      </c>
      <c r="M415" s="147"/>
      <c r="N415" s="61"/>
      <c r="O415" s="64"/>
      <c r="P415" s="113" t="str">
        <f t="shared" si="12"/>
        <v/>
      </c>
      <c r="Q415" s="151" t="str">
        <f t="shared" si="13"/>
        <v/>
      </c>
      <c r="R415" s="133" t="str">
        <f>IF(P415="","",((P415*1000)/IF(AND('Schritt 2a Wärmeverbr. Kat. 1-4'!D420&lt;&gt;"Bad - Freibad &lt; 1000 m2 Beckenfläche",'Schritt 2a Wärmeverbr. Kat. 1-4'!D420&lt;&gt;"Bad - Freibad 1000-2000 m2 Beckenfläche",'Schritt 2a Wärmeverbr. Kat. 1-4'!D420&lt;&gt;"Bad - Freibad &gt;2000 m2 Beckenfläche"),'Schritt 2a Wärmeverbr. Kat. 1-4'!F420,'Schritt 2a Wärmeverbr. Kat. 1-4'!G420)))</f>
        <v/>
      </c>
      <c r="S415" s="140" t="str">
        <f>IFERROR(IF(OR(R415="",'Schritt 2a Wärmeverbr. Kat. 1-4'!D420=""),"",R415/VLOOKUP('Schritt 2a Wärmeverbr. Kat. 1-4'!D420,Gebäudekat.!$C$6:$J$72,7,FALSE)-1),"k.A")</f>
        <v/>
      </c>
      <c r="T415" s="400" t="s">
        <v>138</v>
      </c>
      <c r="U415" t="str">
        <f>IFERROR(VLOOKUP(C415,Gebäudekat.!$C$6:$G$72,5,FALSE),"")</f>
        <v/>
      </c>
    </row>
    <row r="416" spans="1:21" x14ac:dyDescent="0.25">
      <c r="A416" s="23" t="str">
        <f>IF(B416="","",INDEX('Schritt 2a Wärmeverbr. Kat. 1-4'!$A421:$C$504,MATCH(B416,'Schritt 2a Wärmeverbr. Kat. 1-4'!$C421:$C$504,0),1))</f>
        <v/>
      </c>
      <c r="B416" s="40" t="str">
        <f>IF(AND('Schritt 2a Wärmeverbr. Kat. 1-4'!C421&lt;&gt;"",OR('Schritt 2a Wärmeverbr. Kat. 1-4'!R421=1,'Schritt 2a Wärmeverbr. Kat. 1-4'!R421=2,'Schritt 2a Wärmeverbr. Kat. 1-4'!R421&lt;&gt;4)),'Schritt 2a Wärmeverbr. Kat. 1-4'!C421,"")</f>
        <v/>
      </c>
      <c r="C416" s="24" t="str">
        <f>IF(B416="","",VLOOKUP(B416,'Schritt 2a Wärmeverbr. Kat. 1-4'!$C$10:$D$504,2,FALSE))</f>
        <v/>
      </c>
      <c r="D416" s="13" t="str">
        <f>IF(AND(B416&lt;&gt;"",'Schritt 2a Wärmeverbr. Kat. 1-4'!H421&lt;&gt;""),VLOOKUP('Schritt 4 - Priorisierung'!B416,'Schritt 2a Wärmeverbr. Kat. 1-4'!$C$10:$H$504,6,FALSE),"")</f>
        <v/>
      </c>
      <c r="E416" s="114" t="str">
        <f>IF(AND(B416&lt;&gt;"",'Schritt 2a Wärmeverbr. Kat. 1-4'!N421&lt;&gt;""),VLOOKUP('Schritt 4 - Priorisierung'!B416,'Schritt 2a Wärmeverbr. Kat. 1-4'!$C$10:$N$504,12,FALSE),"")</f>
        <v/>
      </c>
      <c r="F416" s="38" t="str">
        <f>IF(AND(B416&lt;&gt;"",'Schritt 2a Wärmeverbr. Kat. 1-4'!O421&lt;&gt;""),VLOOKUP(B416,'Schritt 2a Wärmeverbr. Kat. 1-4'!C421:O915,13,FALSE),"")</f>
        <v/>
      </c>
      <c r="G416" s="134" t="str">
        <f>IF(AND(B416&lt;&gt;"",'Schritt 2a Wärmeverbr. Kat. 1-4'!P421&lt;&gt;""),VLOOKUP(B416,'Schritt 2a Wärmeverbr. Kat. 1-4'!$C$10:$P$504,14,FALSE),"")</f>
        <v/>
      </c>
      <c r="H416" s="39" t="str">
        <f>IF(AND(B416&lt;&gt;"",'Schritt 2a Wärmeverbr. Kat. 1-4'!Q421&lt;&gt;""),VLOOKUP(B416,'Schritt 2a Wärmeverbr. Kat. 1-4'!$C$10:$Q$504,15,FALSE),"")</f>
        <v/>
      </c>
      <c r="I416" s="142" t="str">
        <f>IF(AND(B416&lt;&gt;"",'Schritt 2b Stromverbr. Kat. 1-4'!M421&lt;&gt;""),VLOOKUP(B416,'Schritt 2b Stromverbr. Kat. 1-4'!$B$10:$M$504,12,FALSE),"")</f>
        <v/>
      </c>
      <c r="J416" s="38" t="str">
        <f>IF(AND(B416&lt;&gt;"",'Schritt 2b Stromverbr. Kat. 1-4'!M421&lt;&gt;""),(1/SUM('Schritt 2b Stromverbr. Kat. 1-4'!$M$10:$M$504))*VLOOKUP(B416,'Schritt 2b Stromverbr. Kat. 1-4'!$B$10:$M$504,12,FALSE),"")</f>
        <v/>
      </c>
      <c r="K416" s="133" t="str">
        <f>IFERROR(IF(B416&lt;&gt;"",VLOOKUP(B416,'Schritt 2b Stromverbr. Kat. 1-4'!$B$10:$N$504,13,FALSE),""),"")</f>
        <v/>
      </c>
      <c r="L416" s="39" t="str">
        <f>IFERROR(IF(B416&lt;&gt;"",VLOOKUP(B416,'Schritt 2b Stromverbr. Kat. 1-4'!$B$10:$O$504,14,FALSE),""),"")</f>
        <v/>
      </c>
      <c r="M416" s="147"/>
      <c r="N416" s="61"/>
      <c r="O416" s="64"/>
      <c r="P416" s="113" t="str">
        <f t="shared" si="12"/>
        <v/>
      </c>
      <c r="Q416" s="151" t="str">
        <f t="shared" si="13"/>
        <v/>
      </c>
      <c r="R416" s="133" t="str">
        <f>IF(P416="","",((P416*1000)/IF(AND('Schritt 2a Wärmeverbr. Kat. 1-4'!D421&lt;&gt;"Bad - Freibad &lt; 1000 m2 Beckenfläche",'Schritt 2a Wärmeverbr. Kat. 1-4'!D421&lt;&gt;"Bad - Freibad 1000-2000 m2 Beckenfläche",'Schritt 2a Wärmeverbr. Kat. 1-4'!D421&lt;&gt;"Bad - Freibad &gt;2000 m2 Beckenfläche"),'Schritt 2a Wärmeverbr. Kat. 1-4'!F421,'Schritt 2a Wärmeverbr. Kat. 1-4'!G421)))</f>
        <v/>
      </c>
      <c r="S416" s="140" t="str">
        <f>IFERROR(IF(OR(R416="",'Schritt 2a Wärmeverbr. Kat. 1-4'!D421=""),"",R416/VLOOKUP('Schritt 2a Wärmeverbr. Kat. 1-4'!D421,Gebäudekat.!$C$6:$J$72,7,FALSE)-1),"k.A")</f>
        <v/>
      </c>
      <c r="T416" s="400" t="s">
        <v>138</v>
      </c>
      <c r="U416" t="str">
        <f>IFERROR(VLOOKUP(C416,Gebäudekat.!$C$6:$G$72,5,FALSE),"")</f>
        <v/>
      </c>
    </row>
    <row r="417" spans="1:21" x14ac:dyDescent="0.25">
      <c r="A417" s="23" t="str">
        <f>IF(B417="","",INDEX('Schritt 2a Wärmeverbr. Kat. 1-4'!$A422:$C$504,MATCH(B417,'Schritt 2a Wärmeverbr. Kat. 1-4'!$C422:$C$504,0),1))</f>
        <v/>
      </c>
      <c r="B417" s="40" t="str">
        <f>IF(AND('Schritt 2a Wärmeverbr. Kat. 1-4'!C422&lt;&gt;"",OR('Schritt 2a Wärmeverbr. Kat. 1-4'!R422=1,'Schritt 2a Wärmeverbr. Kat. 1-4'!R422=2,'Schritt 2a Wärmeverbr. Kat. 1-4'!R422&lt;&gt;4)),'Schritt 2a Wärmeverbr. Kat. 1-4'!C422,"")</f>
        <v/>
      </c>
      <c r="C417" s="24" t="str">
        <f>IF(B417="","",VLOOKUP(B417,'Schritt 2a Wärmeverbr. Kat. 1-4'!$C$10:$D$504,2,FALSE))</f>
        <v/>
      </c>
      <c r="D417" s="13" t="str">
        <f>IF(AND(B417&lt;&gt;"",'Schritt 2a Wärmeverbr. Kat. 1-4'!H422&lt;&gt;""),VLOOKUP('Schritt 4 - Priorisierung'!B417,'Schritt 2a Wärmeverbr. Kat. 1-4'!$C$10:$H$504,6,FALSE),"")</f>
        <v/>
      </c>
      <c r="E417" s="114" t="str">
        <f>IF(AND(B417&lt;&gt;"",'Schritt 2a Wärmeverbr. Kat. 1-4'!N422&lt;&gt;""),VLOOKUP('Schritt 4 - Priorisierung'!B417,'Schritt 2a Wärmeverbr. Kat. 1-4'!$C$10:$N$504,12,FALSE),"")</f>
        <v/>
      </c>
      <c r="F417" s="38" t="str">
        <f>IF(AND(B417&lt;&gt;"",'Schritt 2a Wärmeverbr. Kat. 1-4'!O422&lt;&gt;""),VLOOKUP(B417,'Schritt 2a Wärmeverbr. Kat. 1-4'!C422:O916,13,FALSE),"")</f>
        <v/>
      </c>
      <c r="G417" s="134" t="str">
        <f>IF(AND(B417&lt;&gt;"",'Schritt 2a Wärmeverbr. Kat. 1-4'!P422&lt;&gt;""),VLOOKUP(B417,'Schritt 2a Wärmeverbr. Kat. 1-4'!$C$10:$P$504,14,FALSE),"")</f>
        <v/>
      </c>
      <c r="H417" s="39" t="str">
        <f>IF(AND(B417&lt;&gt;"",'Schritt 2a Wärmeverbr. Kat. 1-4'!Q422&lt;&gt;""),VLOOKUP(B417,'Schritt 2a Wärmeverbr. Kat. 1-4'!$C$10:$Q$504,15,FALSE),"")</f>
        <v/>
      </c>
      <c r="I417" s="142" t="str">
        <f>IF(AND(B417&lt;&gt;"",'Schritt 2b Stromverbr. Kat. 1-4'!M422&lt;&gt;""),VLOOKUP(B417,'Schritt 2b Stromverbr. Kat. 1-4'!$B$10:$M$504,12,FALSE),"")</f>
        <v/>
      </c>
      <c r="J417" s="38" t="str">
        <f>IF(AND(B417&lt;&gt;"",'Schritt 2b Stromverbr. Kat. 1-4'!M422&lt;&gt;""),(1/SUM('Schritt 2b Stromverbr. Kat. 1-4'!$M$10:$M$504))*VLOOKUP(B417,'Schritt 2b Stromverbr. Kat. 1-4'!$B$10:$M$504,12,FALSE),"")</f>
        <v/>
      </c>
      <c r="K417" s="133" t="str">
        <f>IFERROR(IF(B417&lt;&gt;"",VLOOKUP(B417,'Schritt 2b Stromverbr. Kat. 1-4'!$B$10:$N$504,13,FALSE),""),"")</f>
        <v/>
      </c>
      <c r="L417" s="39" t="str">
        <f>IFERROR(IF(B417&lt;&gt;"",VLOOKUP(B417,'Schritt 2b Stromverbr. Kat. 1-4'!$B$10:$O$504,14,FALSE),""),"")</f>
        <v/>
      </c>
      <c r="M417" s="147"/>
      <c r="N417" s="61"/>
      <c r="O417" s="64"/>
      <c r="P417" s="113" t="str">
        <f t="shared" si="12"/>
        <v/>
      </c>
      <c r="Q417" s="151" t="str">
        <f t="shared" si="13"/>
        <v/>
      </c>
      <c r="R417" s="133" t="str">
        <f>IF(P417="","",((P417*1000)/IF(AND('Schritt 2a Wärmeverbr. Kat. 1-4'!D422&lt;&gt;"Bad - Freibad &lt; 1000 m2 Beckenfläche",'Schritt 2a Wärmeverbr. Kat. 1-4'!D422&lt;&gt;"Bad - Freibad 1000-2000 m2 Beckenfläche",'Schritt 2a Wärmeverbr. Kat. 1-4'!D422&lt;&gt;"Bad - Freibad &gt;2000 m2 Beckenfläche"),'Schritt 2a Wärmeverbr. Kat. 1-4'!F422,'Schritt 2a Wärmeverbr. Kat. 1-4'!G422)))</f>
        <v/>
      </c>
      <c r="S417" s="140" t="str">
        <f>IFERROR(IF(OR(R417="",'Schritt 2a Wärmeverbr. Kat. 1-4'!D422=""),"",R417/VLOOKUP('Schritt 2a Wärmeverbr. Kat. 1-4'!D422,Gebäudekat.!$C$6:$J$72,7,FALSE)-1),"k.A")</f>
        <v/>
      </c>
      <c r="T417" s="400" t="s">
        <v>138</v>
      </c>
      <c r="U417" t="str">
        <f>IFERROR(VLOOKUP(C417,Gebäudekat.!$C$6:$G$72,5,FALSE),"")</f>
        <v/>
      </c>
    </row>
    <row r="418" spans="1:21" x14ac:dyDescent="0.25">
      <c r="A418" s="23" t="str">
        <f>IF(B418="","",INDEX('Schritt 2a Wärmeverbr. Kat. 1-4'!$A423:$C$504,MATCH(B418,'Schritt 2a Wärmeverbr. Kat. 1-4'!$C423:$C$504,0),1))</f>
        <v/>
      </c>
      <c r="B418" s="40" t="str">
        <f>IF(AND('Schritt 2a Wärmeverbr. Kat. 1-4'!C423&lt;&gt;"",OR('Schritt 2a Wärmeverbr. Kat. 1-4'!R423=1,'Schritt 2a Wärmeverbr. Kat. 1-4'!R423=2,'Schritt 2a Wärmeverbr. Kat. 1-4'!R423&lt;&gt;4)),'Schritt 2a Wärmeverbr. Kat. 1-4'!C423,"")</f>
        <v/>
      </c>
      <c r="C418" s="24" t="str">
        <f>IF(B418="","",VLOOKUP(B418,'Schritt 2a Wärmeverbr. Kat. 1-4'!$C$10:$D$504,2,FALSE))</f>
        <v/>
      </c>
      <c r="D418" s="13" t="str">
        <f>IF(AND(B418&lt;&gt;"",'Schritt 2a Wärmeverbr. Kat. 1-4'!H423&lt;&gt;""),VLOOKUP('Schritt 4 - Priorisierung'!B418,'Schritt 2a Wärmeverbr. Kat. 1-4'!$C$10:$H$504,6,FALSE),"")</f>
        <v/>
      </c>
      <c r="E418" s="114" t="str">
        <f>IF(AND(B418&lt;&gt;"",'Schritt 2a Wärmeverbr. Kat. 1-4'!N423&lt;&gt;""),VLOOKUP('Schritt 4 - Priorisierung'!B418,'Schritt 2a Wärmeverbr. Kat. 1-4'!$C$10:$N$504,12,FALSE),"")</f>
        <v/>
      </c>
      <c r="F418" s="38" t="str">
        <f>IF(AND(B418&lt;&gt;"",'Schritt 2a Wärmeverbr. Kat. 1-4'!O423&lt;&gt;""),VLOOKUP(B418,'Schritt 2a Wärmeverbr. Kat. 1-4'!C423:O917,13,FALSE),"")</f>
        <v/>
      </c>
      <c r="G418" s="134" t="str">
        <f>IF(AND(B418&lt;&gt;"",'Schritt 2a Wärmeverbr. Kat. 1-4'!P423&lt;&gt;""),VLOOKUP(B418,'Schritt 2a Wärmeverbr. Kat. 1-4'!$C$10:$P$504,14,FALSE),"")</f>
        <v/>
      </c>
      <c r="H418" s="39" t="str">
        <f>IF(AND(B418&lt;&gt;"",'Schritt 2a Wärmeverbr. Kat. 1-4'!Q423&lt;&gt;""),VLOOKUP(B418,'Schritt 2a Wärmeverbr. Kat. 1-4'!$C$10:$Q$504,15,FALSE),"")</f>
        <v/>
      </c>
      <c r="I418" s="142" t="str">
        <f>IF(AND(B418&lt;&gt;"",'Schritt 2b Stromverbr. Kat. 1-4'!M423&lt;&gt;""),VLOOKUP(B418,'Schritt 2b Stromverbr. Kat. 1-4'!$B$10:$M$504,12,FALSE),"")</f>
        <v/>
      </c>
      <c r="J418" s="38" t="str">
        <f>IF(AND(B418&lt;&gt;"",'Schritt 2b Stromverbr. Kat. 1-4'!M423&lt;&gt;""),(1/SUM('Schritt 2b Stromverbr. Kat. 1-4'!$M$10:$M$504))*VLOOKUP(B418,'Schritt 2b Stromverbr. Kat. 1-4'!$B$10:$M$504,12,FALSE),"")</f>
        <v/>
      </c>
      <c r="K418" s="133" t="str">
        <f>IFERROR(IF(B418&lt;&gt;"",VLOOKUP(B418,'Schritt 2b Stromverbr. Kat. 1-4'!$B$10:$N$504,13,FALSE),""),"")</f>
        <v/>
      </c>
      <c r="L418" s="39" t="str">
        <f>IFERROR(IF(B418&lt;&gt;"",VLOOKUP(B418,'Schritt 2b Stromverbr. Kat. 1-4'!$B$10:$O$504,14,FALSE),""),"")</f>
        <v/>
      </c>
      <c r="M418" s="147"/>
      <c r="N418" s="61"/>
      <c r="O418" s="64"/>
      <c r="P418" s="113" t="str">
        <f t="shared" si="12"/>
        <v/>
      </c>
      <c r="Q418" s="151" t="str">
        <f t="shared" si="13"/>
        <v/>
      </c>
      <c r="R418" s="133" t="str">
        <f>IF(P418="","",((P418*1000)/IF(AND('Schritt 2a Wärmeverbr. Kat. 1-4'!D423&lt;&gt;"Bad - Freibad &lt; 1000 m2 Beckenfläche",'Schritt 2a Wärmeverbr. Kat. 1-4'!D423&lt;&gt;"Bad - Freibad 1000-2000 m2 Beckenfläche",'Schritt 2a Wärmeverbr. Kat. 1-4'!D423&lt;&gt;"Bad - Freibad &gt;2000 m2 Beckenfläche"),'Schritt 2a Wärmeverbr. Kat. 1-4'!F423,'Schritt 2a Wärmeverbr. Kat. 1-4'!G423)))</f>
        <v/>
      </c>
      <c r="S418" s="140" t="str">
        <f>IFERROR(IF(OR(R418="",'Schritt 2a Wärmeverbr. Kat. 1-4'!D423=""),"",R418/VLOOKUP('Schritt 2a Wärmeverbr. Kat. 1-4'!D423,Gebäudekat.!$C$6:$J$72,7,FALSE)-1),"k.A")</f>
        <v/>
      </c>
      <c r="T418" s="400" t="s">
        <v>138</v>
      </c>
      <c r="U418" t="str">
        <f>IFERROR(VLOOKUP(C418,Gebäudekat.!$C$6:$G$72,5,FALSE),"")</f>
        <v/>
      </c>
    </row>
    <row r="419" spans="1:21" x14ac:dyDescent="0.25">
      <c r="A419" s="23" t="str">
        <f>IF(B419="","",INDEX('Schritt 2a Wärmeverbr. Kat. 1-4'!$A424:$C$504,MATCH(B419,'Schritt 2a Wärmeverbr. Kat. 1-4'!$C424:$C$504,0),1))</f>
        <v/>
      </c>
      <c r="B419" s="40" t="str">
        <f>IF(AND('Schritt 2a Wärmeverbr. Kat. 1-4'!C424&lt;&gt;"",OR('Schritt 2a Wärmeverbr. Kat. 1-4'!R424=1,'Schritt 2a Wärmeverbr. Kat. 1-4'!R424=2,'Schritt 2a Wärmeverbr. Kat. 1-4'!R424&lt;&gt;4)),'Schritt 2a Wärmeverbr. Kat. 1-4'!C424,"")</f>
        <v/>
      </c>
      <c r="C419" s="24" t="str">
        <f>IF(B419="","",VLOOKUP(B419,'Schritt 2a Wärmeverbr. Kat. 1-4'!$C$10:$D$504,2,FALSE))</f>
        <v/>
      </c>
      <c r="D419" s="13" t="str">
        <f>IF(AND(B419&lt;&gt;"",'Schritt 2a Wärmeverbr. Kat. 1-4'!H424&lt;&gt;""),VLOOKUP('Schritt 4 - Priorisierung'!B419,'Schritt 2a Wärmeverbr. Kat. 1-4'!$C$10:$H$504,6,FALSE),"")</f>
        <v/>
      </c>
      <c r="E419" s="114" t="str">
        <f>IF(AND(B419&lt;&gt;"",'Schritt 2a Wärmeverbr. Kat. 1-4'!N424&lt;&gt;""),VLOOKUP('Schritt 4 - Priorisierung'!B419,'Schritt 2a Wärmeverbr. Kat. 1-4'!$C$10:$N$504,12,FALSE),"")</f>
        <v/>
      </c>
      <c r="F419" s="38" t="str">
        <f>IF(AND(B419&lt;&gt;"",'Schritt 2a Wärmeverbr. Kat. 1-4'!O424&lt;&gt;""),VLOOKUP(B419,'Schritt 2a Wärmeverbr. Kat. 1-4'!C424:O918,13,FALSE),"")</f>
        <v/>
      </c>
      <c r="G419" s="134" t="str">
        <f>IF(AND(B419&lt;&gt;"",'Schritt 2a Wärmeverbr. Kat. 1-4'!P424&lt;&gt;""),VLOOKUP(B419,'Schritt 2a Wärmeverbr. Kat. 1-4'!$C$10:$P$504,14,FALSE),"")</f>
        <v/>
      </c>
      <c r="H419" s="39" t="str">
        <f>IF(AND(B419&lt;&gt;"",'Schritt 2a Wärmeverbr. Kat. 1-4'!Q424&lt;&gt;""),VLOOKUP(B419,'Schritt 2a Wärmeverbr. Kat. 1-4'!$C$10:$Q$504,15,FALSE),"")</f>
        <v/>
      </c>
      <c r="I419" s="142" t="str">
        <f>IF(AND(B419&lt;&gt;"",'Schritt 2b Stromverbr. Kat. 1-4'!M424&lt;&gt;""),VLOOKUP(B419,'Schritt 2b Stromverbr. Kat. 1-4'!$B$10:$M$504,12,FALSE),"")</f>
        <v/>
      </c>
      <c r="J419" s="38" t="str">
        <f>IF(AND(B419&lt;&gt;"",'Schritt 2b Stromverbr. Kat. 1-4'!M424&lt;&gt;""),(1/SUM('Schritt 2b Stromverbr. Kat. 1-4'!$M$10:$M$504))*VLOOKUP(B419,'Schritt 2b Stromverbr. Kat. 1-4'!$B$10:$M$504,12,FALSE),"")</f>
        <v/>
      </c>
      <c r="K419" s="133" t="str">
        <f>IFERROR(IF(B419&lt;&gt;"",VLOOKUP(B419,'Schritt 2b Stromverbr. Kat. 1-4'!$B$10:$N$504,13,FALSE),""),"")</f>
        <v/>
      </c>
      <c r="L419" s="39" t="str">
        <f>IFERROR(IF(B419&lt;&gt;"",VLOOKUP(B419,'Schritt 2b Stromverbr. Kat. 1-4'!$B$10:$O$504,14,FALSE),""),"")</f>
        <v/>
      </c>
      <c r="M419" s="147"/>
      <c r="N419" s="61"/>
      <c r="O419" s="64"/>
      <c r="P419" s="113" t="str">
        <f t="shared" si="12"/>
        <v/>
      </c>
      <c r="Q419" s="151" t="str">
        <f t="shared" si="13"/>
        <v/>
      </c>
      <c r="R419" s="133" t="str">
        <f>IF(P419="","",((P419*1000)/IF(AND('Schritt 2a Wärmeverbr. Kat. 1-4'!D424&lt;&gt;"Bad - Freibad &lt; 1000 m2 Beckenfläche",'Schritt 2a Wärmeverbr. Kat. 1-4'!D424&lt;&gt;"Bad - Freibad 1000-2000 m2 Beckenfläche",'Schritt 2a Wärmeverbr. Kat. 1-4'!D424&lt;&gt;"Bad - Freibad &gt;2000 m2 Beckenfläche"),'Schritt 2a Wärmeverbr. Kat. 1-4'!F424,'Schritt 2a Wärmeverbr. Kat. 1-4'!G424)))</f>
        <v/>
      </c>
      <c r="S419" s="140" t="str">
        <f>IFERROR(IF(OR(R419="",'Schritt 2a Wärmeverbr. Kat. 1-4'!D424=""),"",R419/VLOOKUP('Schritt 2a Wärmeverbr. Kat. 1-4'!D424,Gebäudekat.!$C$6:$J$72,7,FALSE)-1),"k.A")</f>
        <v/>
      </c>
      <c r="T419" s="400" t="s">
        <v>138</v>
      </c>
      <c r="U419" t="str">
        <f>IFERROR(VLOOKUP(C419,Gebäudekat.!$C$6:$G$72,5,FALSE),"")</f>
        <v/>
      </c>
    </row>
    <row r="420" spans="1:21" x14ac:dyDescent="0.25">
      <c r="A420" s="23" t="str">
        <f>IF(B420="","",INDEX('Schritt 2a Wärmeverbr. Kat. 1-4'!$A425:$C$504,MATCH(B420,'Schritt 2a Wärmeverbr. Kat. 1-4'!$C425:$C$504,0),1))</f>
        <v/>
      </c>
      <c r="B420" s="40" t="str">
        <f>IF(AND('Schritt 2a Wärmeverbr. Kat. 1-4'!C425&lt;&gt;"",OR('Schritt 2a Wärmeverbr. Kat. 1-4'!R425=1,'Schritt 2a Wärmeverbr. Kat. 1-4'!R425=2,'Schritt 2a Wärmeverbr. Kat. 1-4'!R425&lt;&gt;4)),'Schritt 2a Wärmeverbr. Kat. 1-4'!C425,"")</f>
        <v/>
      </c>
      <c r="C420" s="24" t="str">
        <f>IF(B420="","",VLOOKUP(B420,'Schritt 2a Wärmeverbr. Kat. 1-4'!$C$10:$D$504,2,FALSE))</f>
        <v/>
      </c>
      <c r="D420" s="13" t="str">
        <f>IF(AND(B420&lt;&gt;"",'Schritt 2a Wärmeverbr. Kat. 1-4'!H425&lt;&gt;""),VLOOKUP('Schritt 4 - Priorisierung'!B420,'Schritt 2a Wärmeverbr. Kat. 1-4'!$C$10:$H$504,6,FALSE),"")</f>
        <v/>
      </c>
      <c r="E420" s="114" t="str">
        <f>IF(AND(B420&lt;&gt;"",'Schritt 2a Wärmeverbr. Kat. 1-4'!N425&lt;&gt;""),VLOOKUP('Schritt 4 - Priorisierung'!B420,'Schritt 2a Wärmeverbr. Kat. 1-4'!$C$10:$N$504,12,FALSE),"")</f>
        <v/>
      </c>
      <c r="F420" s="38" t="str">
        <f>IF(AND(B420&lt;&gt;"",'Schritt 2a Wärmeverbr. Kat. 1-4'!O425&lt;&gt;""),VLOOKUP(B420,'Schritt 2a Wärmeverbr. Kat. 1-4'!C425:O919,13,FALSE),"")</f>
        <v/>
      </c>
      <c r="G420" s="134" t="str">
        <f>IF(AND(B420&lt;&gt;"",'Schritt 2a Wärmeverbr. Kat. 1-4'!P425&lt;&gt;""),VLOOKUP(B420,'Schritt 2a Wärmeverbr. Kat. 1-4'!$C$10:$P$504,14,FALSE),"")</f>
        <v/>
      </c>
      <c r="H420" s="39" t="str">
        <f>IF(AND(B420&lt;&gt;"",'Schritt 2a Wärmeverbr. Kat. 1-4'!Q425&lt;&gt;""),VLOOKUP(B420,'Schritt 2a Wärmeverbr. Kat. 1-4'!$C$10:$Q$504,15,FALSE),"")</f>
        <v/>
      </c>
      <c r="I420" s="142" t="str">
        <f>IF(AND(B420&lt;&gt;"",'Schritt 2b Stromverbr. Kat. 1-4'!M425&lt;&gt;""),VLOOKUP(B420,'Schritt 2b Stromverbr. Kat. 1-4'!$B$10:$M$504,12,FALSE),"")</f>
        <v/>
      </c>
      <c r="J420" s="38" t="str">
        <f>IF(AND(B420&lt;&gt;"",'Schritt 2b Stromverbr. Kat. 1-4'!M425&lt;&gt;""),(1/SUM('Schritt 2b Stromverbr. Kat. 1-4'!$M$10:$M$504))*VLOOKUP(B420,'Schritt 2b Stromverbr. Kat. 1-4'!$B$10:$M$504,12,FALSE),"")</f>
        <v/>
      </c>
      <c r="K420" s="133" t="str">
        <f>IFERROR(IF(B420&lt;&gt;"",VLOOKUP(B420,'Schritt 2b Stromverbr. Kat. 1-4'!$B$10:$N$504,13,FALSE),""),"")</f>
        <v/>
      </c>
      <c r="L420" s="39" t="str">
        <f>IFERROR(IF(B420&lt;&gt;"",VLOOKUP(B420,'Schritt 2b Stromverbr. Kat. 1-4'!$B$10:$O$504,14,FALSE),""),"")</f>
        <v/>
      </c>
      <c r="M420" s="147"/>
      <c r="N420" s="61"/>
      <c r="O420" s="64"/>
      <c r="P420" s="113" t="str">
        <f t="shared" si="12"/>
        <v/>
      </c>
      <c r="Q420" s="151" t="str">
        <f t="shared" si="13"/>
        <v/>
      </c>
      <c r="R420" s="133" t="str">
        <f>IF(P420="","",((P420*1000)/IF(AND('Schritt 2a Wärmeverbr. Kat. 1-4'!D425&lt;&gt;"Bad - Freibad &lt; 1000 m2 Beckenfläche",'Schritt 2a Wärmeverbr. Kat. 1-4'!D425&lt;&gt;"Bad - Freibad 1000-2000 m2 Beckenfläche",'Schritt 2a Wärmeverbr. Kat. 1-4'!D425&lt;&gt;"Bad - Freibad &gt;2000 m2 Beckenfläche"),'Schritt 2a Wärmeverbr. Kat. 1-4'!F425,'Schritt 2a Wärmeverbr. Kat. 1-4'!G425)))</f>
        <v/>
      </c>
      <c r="S420" s="140" t="str">
        <f>IFERROR(IF(OR(R420="",'Schritt 2a Wärmeverbr. Kat. 1-4'!D425=""),"",R420/VLOOKUP('Schritt 2a Wärmeverbr. Kat. 1-4'!D425,Gebäudekat.!$C$6:$J$72,7,FALSE)-1),"k.A")</f>
        <v/>
      </c>
      <c r="T420" s="400" t="s">
        <v>138</v>
      </c>
      <c r="U420" t="str">
        <f>IFERROR(VLOOKUP(C420,Gebäudekat.!$C$6:$G$72,5,FALSE),"")</f>
        <v/>
      </c>
    </row>
    <row r="421" spans="1:21" x14ac:dyDescent="0.25">
      <c r="A421" s="23" t="str">
        <f>IF(B421="","",INDEX('Schritt 2a Wärmeverbr. Kat. 1-4'!$A426:$C$504,MATCH(B421,'Schritt 2a Wärmeverbr. Kat. 1-4'!$C426:$C$504,0),1))</f>
        <v/>
      </c>
      <c r="B421" s="40" t="str">
        <f>IF(AND('Schritt 2a Wärmeverbr. Kat. 1-4'!C426&lt;&gt;"",OR('Schritt 2a Wärmeverbr. Kat. 1-4'!R426=1,'Schritt 2a Wärmeverbr. Kat. 1-4'!R426=2,'Schritt 2a Wärmeverbr. Kat. 1-4'!R426&lt;&gt;4)),'Schritt 2a Wärmeverbr. Kat. 1-4'!C426,"")</f>
        <v/>
      </c>
      <c r="C421" s="24" t="str">
        <f>IF(B421="","",VLOOKUP(B421,'Schritt 2a Wärmeverbr. Kat. 1-4'!$C$10:$D$504,2,FALSE))</f>
        <v/>
      </c>
      <c r="D421" s="13" t="str">
        <f>IF(AND(B421&lt;&gt;"",'Schritt 2a Wärmeverbr. Kat. 1-4'!H426&lt;&gt;""),VLOOKUP('Schritt 4 - Priorisierung'!B421,'Schritt 2a Wärmeverbr. Kat. 1-4'!$C$10:$H$504,6,FALSE),"")</f>
        <v/>
      </c>
      <c r="E421" s="114" t="str">
        <f>IF(AND(B421&lt;&gt;"",'Schritt 2a Wärmeverbr. Kat. 1-4'!N426&lt;&gt;""),VLOOKUP('Schritt 4 - Priorisierung'!B421,'Schritt 2a Wärmeverbr. Kat. 1-4'!$C$10:$N$504,12,FALSE),"")</f>
        <v/>
      </c>
      <c r="F421" s="38" t="str">
        <f>IF(AND(B421&lt;&gt;"",'Schritt 2a Wärmeverbr. Kat. 1-4'!O426&lt;&gt;""),VLOOKUP(B421,'Schritt 2a Wärmeverbr. Kat. 1-4'!C426:O920,13,FALSE),"")</f>
        <v/>
      </c>
      <c r="G421" s="134" t="str">
        <f>IF(AND(B421&lt;&gt;"",'Schritt 2a Wärmeverbr. Kat. 1-4'!P426&lt;&gt;""),VLOOKUP(B421,'Schritt 2a Wärmeverbr. Kat. 1-4'!$C$10:$P$504,14,FALSE),"")</f>
        <v/>
      </c>
      <c r="H421" s="39" t="str">
        <f>IF(AND(B421&lt;&gt;"",'Schritt 2a Wärmeverbr. Kat. 1-4'!Q426&lt;&gt;""),VLOOKUP(B421,'Schritt 2a Wärmeverbr. Kat. 1-4'!$C$10:$Q$504,15,FALSE),"")</f>
        <v/>
      </c>
      <c r="I421" s="142" t="str">
        <f>IF(AND(B421&lt;&gt;"",'Schritt 2b Stromverbr. Kat. 1-4'!M426&lt;&gt;""),VLOOKUP(B421,'Schritt 2b Stromverbr. Kat. 1-4'!$B$10:$M$504,12,FALSE),"")</f>
        <v/>
      </c>
      <c r="J421" s="38" t="str">
        <f>IF(AND(B421&lt;&gt;"",'Schritt 2b Stromverbr. Kat. 1-4'!M426&lt;&gt;""),(1/SUM('Schritt 2b Stromverbr. Kat. 1-4'!$M$10:$M$504))*VLOOKUP(B421,'Schritt 2b Stromverbr. Kat. 1-4'!$B$10:$M$504,12,FALSE),"")</f>
        <v/>
      </c>
      <c r="K421" s="133" t="str">
        <f>IFERROR(IF(B421&lt;&gt;"",VLOOKUP(B421,'Schritt 2b Stromverbr. Kat. 1-4'!$B$10:$N$504,13,FALSE),""),"")</f>
        <v/>
      </c>
      <c r="L421" s="39" t="str">
        <f>IFERROR(IF(B421&lt;&gt;"",VLOOKUP(B421,'Schritt 2b Stromverbr. Kat. 1-4'!$B$10:$O$504,14,FALSE),""),"")</f>
        <v/>
      </c>
      <c r="M421" s="147"/>
      <c r="N421" s="61"/>
      <c r="O421" s="64"/>
      <c r="P421" s="113" t="str">
        <f t="shared" si="12"/>
        <v/>
      </c>
      <c r="Q421" s="151" t="str">
        <f t="shared" si="13"/>
        <v/>
      </c>
      <c r="R421" s="133" t="str">
        <f>IF(P421="","",((P421*1000)/IF(AND('Schritt 2a Wärmeverbr. Kat. 1-4'!D426&lt;&gt;"Bad - Freibad &lt; 1000 m2 Beckenfläche",'Schritt 2a Wärmeverbr. Kat. 1-4'!D426&lt;&gt;"Bad - Freibad 1000-2000 m2 Beckenfläche",'Schritt 2a Wärmeverbr. Kat. 1-4'!D426&lt;&gt;"Bad - Freibad &gt;2000 m2 Beckenfläche"),'Schritt 2a Wärmeverbr. Kat. 1-4'!F426,'Schritt 2a Wärmeverbr. Kat. 1-4'!G426)))</f>
        <v/>
      </c>
      <c r="S421" s="140" t="str">
        <f>IFERROR(IF(OR(R421="",'Schritt 2a Wärmeverbr. Kat. 1-4'!D426=""),"",R421/VLOOKUP('Schritt 2a Wärmeverbr. Kat. 1-4'!D426,Gebäudekat.!$C$6:$J$72,7,FALSE)-1),"k.A")</f>
        <v/>
      </c>
      <c r="T421" s="400" t="s">
        <v>138</v>
      </c>
      <c r="U421" t="str">
        <f>IFERROR(VLOOKUP(C421,Gebäudekat.!$C$6:$G$72,5,FALSE),"")</f>
        <v/>
      </c>
    </row>
    <row r="422" spans="1:21" x14ac:dyDescent="0.25">
      <c r="A422" s="23" t="str">
        <f>IF(B422="","",INDEX('Schritt 2a Wärmeverbr. Kat. 1-4'!$A427:$C$504,MATCH(B422,'Schritt 2a Wärmeverbr. Kat. 1-4'!$C427:$C$504,0),1))</f>
        <v/>
      </c>
      <c r="B422" s="40" t="str">
        <f>IF(AND('Schritt 2a Wärmeverbr. Kat. 1-4'!C427&lt;&gt;"",OR('Schritt 2a Wärmeverbr. Kat. 1-4'!R427=1,'Schritt 2a Wärmeverbr. Kat. 1-4'!R427=2,'Schritt 2a Wärmeverbr. Kat. 1-4'!R427&lt;&gt;4)),'Schritt 2a Wärmeverbr. Kat. 1-4'!C427,"")</f>
        <v/>
      </c>
      <c r="C422" s="24" t="str">
        <f>IF(B422="","",VLOOKUP(B422,'Schritt 2a Wärmeverbr. Kat. 1-4'!$C$10:$D$504,2,FALSE))</f>
        <v/>
      </c>
      <c r="D422" s="13" t="str">
        <f>IF(AND(B422&lt;&gt;"",'Schritt 2a Wärmeverbr. Kat. 1-4'!H427&lt;&gt;""),VLOOKUP('Schritt 4 - Priorisierung'!B422,'Schritt 2a Wärmeverbr. Kat. 1-4'!$C$10:$H$504,6,FALSE),"")</f>
        <v/>
      </c>
      <c r="E422" s="114" t="str">
        <f>IF(AND(B422&lt;&gt;"",'Schritt 2a Wärmeverbr. Kat. 1-4'!N427&lt;&gt;""),VLOOKUP('Schritt 4 - Priorisierung'!B422,'Schritt 2a Wärmeverbr. Kat. 1-4'!$C$10:$N$504,12,FALSE),"")</f>
        <v/>
      </c>
      <c r="F422" s="38" t="str">
        <f>IF(AND(B422&lt;&gt;"",'Schritt 2a Wärmeverbr. Kat. 1-4'!O427&lt;&gt;""),VLOOKUP(B422,'Schritt 2a Wärmeverbr. Kat. 1-4'!C427:O921,13,FALSE),"")</f>
        <v/>
      </c>
      <c r="G422" s="134" t="str">
        <f>IF(AND(B422&lt;&gt;"",'Schritt 2a Wärmeverbr. Kat. 1-4'!P427&lt;&gt;""),VLOOKUP(B422,'Schritt 2a Wärmeverbr. Kat. 1-4'!$C$10:$P$504,14,FALSE),"")</f>
        <v/>
      </c>
      <c r="H422" s="39" t="str">
        <f>IF(AND(B422&lt;&gt;"",'Schritt 2a Wärmeverbr. Kat. 1-4'!Q427&lt;&gt;""),VLOOKUP(B422,'Schritt 2a Wärmeverbr. Kat. 1-4'!$C$10:$Q$504,15,FALSE),"")</f>
        <v/>
      </c>
      <c r="I422" s="142" t="str">
        <f>IF(AND(B422&lt;&gt;"",'Schritt 2b Stromverbr. Kat. 1-4'!M427&lt;&gt;""),VLOOKUP(B422,'Schritt 2b Stromverbr. Kat. 1-4'!$B$10:$M$504,12,FALSE),"")</f>
        <v/>
      </c>
      <c r="J422" s="38" t="str">
        <f>IF(AND(B422&lt;&gt;"",'Schritt 2b Stromverbr. Kat. 1-4'!M427&lt;&gt;""),(1/SUM('Schritt 2b Stromverbr. Kat. 1-4'!$M$10:$M$504))*VLOOKUP(B422,'Schritt 2b Stromverbr. Kat. 1-4'!$B$10:$M$504,12,FALSE),"")</f>
        <v/>
      </c>
      <c r="K422" s="133" t="str">
        <f>IFERROR(IF(B422&lt;&gt;"",VLOOKUP(B422,'Schritt 2b Stromverbr. Kat. 1-4'!$B$10:$N$504,13,FALSE),""),"")</f>
        <v/>
      </c>
      <c r="L422" s="39" t="str">
        <f>IFERROR(IF(B422&lt;&gt;"",VLOOKUP(B422,'Schritt 2b Stromverbr. Kat. 1-4'!$B$10:$O$504,14,FALSE),""),"")</f>
        <v/>
      </c>
      <c r="M422" s="147"/>
      <c r="N422" s="61"/>
      <c r="O422" s="64"/>
      <c r="P422" s="113" t="str">
        <f t="shared" si="12"/>
        <v/>
      </c>
      <c r="Q422" s="151" t="str">
        <f t="shared" si="13"/>
        <v/>
      </c>
      <c r="R422" s="133" t="str">
        <f>IF(P422="","",((P422*1000)/IF(AND('Schritt 2a Wärmeverbr. Kat. 1-4'!D427&lt;&gt;"Bad - Freibad &lt; 1000 m2 Beckenfläche",'Schritt 2a Wärmeverbr. Kat. 1-4'!D427&lt;&gt;"Bad - Freibad 1000-2000 m2 Beckenfläche",'Schritt 2a Wärmeverbr. Kat. 1-4'!D427&lt;&gt;"Bad - Freibad &gt;2000 m2 Beckenfläche"),'Schritt 2a Wärmeverbr. Kat. 1-4'!F427,'Schritt 2a Wärmeverbr. Kat. 1-4'!G427)))</f>
        <v/>
      </c>
      <c r="S422" s="140" t="str">
        <f>IFERROR(IF(OR(R422="",'Schritt 2a Wärmeverbr. Kat. 1-4'!D427=""),"",R422/VLOOKUP('Schritt 2a Wärmeverbr. Kat. 1-4'!D427,Gebäudekat.!$C$6:$J$72,7,FALSE)-1),"k.A")</f>
        <v/>
      </c>
      <c r="T422" s="400" t="s">
        <v>138</v>
      </c>
      <c r="U422" t="str">
        <f>IFERROR(VLOOKUP(C422,Gebäudekat.!$C$6:$G$72,5,FALSE),"")</f>
        <v/>
      </c>
    </row>
    <row r="423" spans="1:21" x14ac:dyDescent="0.25">
      <c r="A423" s="23" t="str">
        <f>IF(B423="","",INDEX('Schritt 2a Wärmeverbr. Kat. 1-4'!$A428:$C$504,MATCH(B423,'Schritt 2a Wärmeverbr. Kat. 1-4'!$C428:$C$504,0),1))</f>
        <v/>
      </c>
      <c r="B423" s="40" t="str">
        <f>IF(AND('Schritt 2a Wärmeverbr. Kat. 1-4'!C428&lt;&gt;"",OR('Schritt 2a Wärmeverbr. Kat. 1-4'!R428=1,'Schritt 2a Wärmeverbr. Kat. 1-4'!R428=2,'Schritt 2a Wärmeverbr. Kat. 1-4'!R428&lt;&gt;4)),'Schritt 2a Wärmeverbr. Kat. 1-4'!C428,"")</f>
        <v/>
      </c>
      <c r="C423" s="24" t="str">
        <f>IF(B423="","",VLOOKUP(B423,'Schritt 2a Wärmeverbr. Kat. 1-4'!$C$10:$D$504,2,FALSE))</f>
        <v/>
      </c>
      <c r="D423" s="13" t="str">
        <f>IF(AND(B423&lt;&gt;"",'Schritt 2a Wärmeverbr. Kat. 1-4'!H428&lt;&gt;""),VLOOKUP('Schritt 4 - Priorisierung'!B423,'Schritt 2a Wärmeverbr. Kat. 1-4'!$C$10:$H$504,6,FALSE),"")</f>
        <v/>
      </c>
      <c r="E423" s="114" t="str">
        <f>IF(AND(B423&lt;&gt;"",'Schritt 2a Wärmeverbr. Kat. 1-4'!N428&lt;&gt;""),VLOOKUP('Schritt 4 - Priorisierung'!B423,'Schritt 2a Wärmeverbr. Kat. 1-4'!$C$10:$N$504,12,FALSE),"")</f>
        <v/>
      </c>
      <c r="F423" s="38" t="str">
        <f>IF(AND(B423&lt;&gt;"",'Schritt 2a Wärmeverbr. Kat. 1-4'!O428&lt;&gt;""),VLOOKUP(B423,'Schritt 2a Wärmeverbr. Kat. 1-4'!C428:O922,13,FALSE),"")</f>
        <v/>
      </c>
      <c r="G423" s="134" t="str">
        <f>IF(AND(B423&lt;&gt;"",'Schritt 2a Wärmeverbr. Kat. 1-4'!P428&lt;&gt;""),VLOOKUP(B423,'Schritt 2a Wärmeverbr. Kat. 1-4'!$C$10:$P$504,14,FALSE),"")</f>
        <v/>
      </c>
      <c r="H423" s="39" t="str">
        <f>IF(AND(B423&lt;&gt;"",'Schritt 2a Wärmeverbr. Kat. 1-4'!Q428&lt;&gt;""),VLOOKUP(B423,'Schritt 2a Wärmeverbr. Kat. 1-4'!$C$10:$Q$504,15,FALSE),"")</f>
        <v/>
      </c>
      <c r="I423" s="142" t="str">
        <f>IF(AND(B423&lt;&gt;"",'Schritt 2b Stromverbr. Kat. 1-4'!M428&lt;&gt;""),VLOOKUP(B423,'Schritt 2b Stromverbr. Kat. 1-4'!$B$10:$M$504,12,FALSE),"")</f>
        <v/>
      </c>
      <c r="J423" s="38" t="str">
        <f>IF(AND(B423&lt;&gt;"",'Schritt 2b Stromverbr. Kat. 1-4'!M428&lt;&gt;""),(1/SUM('Schritt 2b Stromverbr. Kat. 1-4'!$M$10:$M$504))*VLOOKUP(B423,'Schritt 2b Stromverbr. Kat. 1-4'!$B$10:$M$504,12,FALSE),"")</f>
        <v/>
      </c>
      <c r="K423" s="133" t="str">
        <f>IFERROR(IF(B423&lt;&gt;"",VLOOKUP(B423,'Schritt 2b Stromverbr. Kat. 1-4'!$B$10:$N$504,13,FALSE),""),"")</f>
        <v/>
      </c>
      <c r="L423" s="39" t="str">
        <f>IFERROR(IF(B423&lt;&gt;"",VLOOKUP(B423,'Schritt 2b Stromverbr. Kat. 1-4'!$B$10:$O$504,14,FALSE),""),"")</f>
        <v/>
      </c>
      <c r="M423" s="147"/>
      <c r="N423" s="61"/>
      <c r="O423" s="64"/>
      <c r="P423" s="113" t="str">
        <f t="shared" si="12"/>
        <v/>
      </c>
      <c r="Q423" s="151" t="str">
        <f t="shared" si="13"/>
        <v/>
      </c>
      <c r="R423" s="133" t="str">
        <f>IF(P423="","",((P423*1000)/IF(AND('Schritt 2a Wärmeverbr. Kat. 1-4'!D428&lt;&gt;"Bad - Freibad &lt; 1000 m2 Beckenfläche",'Schritt 2a Wärmeverbr. Kat. 1-4'!D428&lt;&gt;"Bad - Freibad 1000-2000 m2 Beckenfläche",'Schritt 2a Wärmeverbr. Kat. 1-4'!D428&lt;&gt;"Bad - Freibad &gt;2000 m2 Beckenfläche"),'Schritt 2a Wärmeverbr. Kat. 1-4'!F428,'Schritt 2a Wärmeverbr. Kat. 1-4'!G428)))</f>
        <v/>
      </c>
      <c r="S423" s="140" t="str">
        <f>IFERROR(IF(OR(R423="",'Schritt 2a Wärmeverbr. Kat. 1-4'!D428=""),"",R423/VLOOKUP('Schritt 2a Wärmeverbr. Kat. 1-4'!D428,Gebäudekat.!$C$6:$J$72,7,FALSE)-1),"k.A")</f>
        <v/>
      </c>
      <c r="T423" s="400" t="s">
        <v>138</v>
      </c>
      <c r="U423" t="str">
        <f>IFERROR(VLOOKUP(C423,Gebäudekat.!$C$6:$G$72,5,FALSE),"")</f>
        <v/>
      </c>
    </row>
    <row r="424" spans="1:21" x14ac:dyDescent="0.25">
      <c r="A424" s="23" t="str">
        <f>IF(B424="","",INDEX('Schritt 2a Wärmeverbr. Kat. 1-4'!$A429:$C$504,MATCH(B424,'Schritt 2a Wärmeverbr. Kat. 1-4'!$C429:$C$504,0),1))</f>
        <v/>
      </c>
      <c r="B424" s="40" t="str">
        <f>IF(AND('Schritt 2a Wärmeverbr. Kat. 1-4'!C429&lt;&gt;"",OR('Schritt 2a Wärmeverbr. Kat. 1-4'!R429=1,'Schritt 2a Wärmeverbr. Kat. 1-4'!R429=2,'Schritt 2a Wärmeverbr. Kat. 1-4'!R429&lt;&gt;4)),'Schritt 2a Wärmeverbr. Kat. 1-4'!C429,"")</f>
        <v/>
      </c>
      <c r="C424" s="24" t="str">
        <f>IF(B424="","",VLOOKUP(B424,'Schritt 2a Wärmeverbr. Kat. 1-4'!$C$10:$D$504,2,FALSE))</f>
        <v/>
      </c>
      <c r="D424" s="13" t="str">
        <f>IF(AND(B424&lt;&gt;"",'Schritt 2a Wärmeverbr. Kat. 1-4'!H429&lt;&gt;""),VLOOKUP('Schritt 4 - Priorisierung'!B424,'Schritt 2a Wärmeverbr. Kat. 1-4'!$C$10:$H$504,6,FALSE),"")</f>
        <v/>
      </c>
      <c r="E424" s="114" t="str">
        <f>IF(AND(B424&lt;&gt;"",'Schritt 2a Wärmeverbr. Kat. 1-4'!N429&lt;&gt;""),VLOOKUP('Schritt 4 - Priorisierung'!B424,'Schritt 2a Wärmeverbr. Kat. 1-4'!$C$10:$N$504,12,FALSE),"")</f>
        <v/>
      </c>
      <c r="F424" s="38" t="str">
        <f>IF(AND(B424&lt;&gt;"",'Schritt 2a Wärmeverbr. Kat. 1-4'!O429&lt;&gt;""),VLOOKUP(B424,'Schritt 2a Wärmeverbr. Kat. 1-4'!C429:O923,13,FALSE),"")</f>
        <v/>
      </c>
      <c r="G424" s="134" t="str">
        <f>IF(AND(B424&lt;&gt;"",'Schritt 2a Wärmeverbr. Kat. 1-4'!P429&lt;&gt;""),VLOOKUP(B424,'Schritt 2a Wärmeverbr. Kat. 1-4'!$C$10:$P$504,14,FALSE),"")</f>
        <v/>
      </c>
      <c r="H424" s="39" t="str">
        <f>IF(AND(B424&lt;&gt;"",'Schritt 2a Wärmeverbr. Kat. 1-4'!Q429&lt;&gt;""),VLOOKUP(B424,'Schritt 2a Wärmeverbr. Kat. 1-4'!$C$10:$Q$504,15,FALSE),"")</f>
        <v/>
      </c>
      <c r="I424" s="142" t="str">
        <f>IF(AND(B424&lt;&gt;"",'Schritt 2b Stromverbr. Kat. 1-4'!M429&lt;&gt;""),VLOOKUP(B424,'Schritt 2b Stromverbr. Kat. 1-4'!$B$10:$M$504,12,FALSE),"")</f>
        <v/>
      </c>
      <c r="J424" s="38" t="str">
        <f>IF(AND(B424&lt;&gt;"",'Schritt 2b Stromverbr. Kat. 1-4'!M429&lt;&gt;""),(1/SUM('Schritt 2b Stromverbr. Kat. 1-4'!$M$10:$M$504))*VLOOKUP(B424,'Schritt 2b Stromverbr. Kat. 1-4'!$B$10:$M$504,12,FALSE),"")</f>
        <v/>
      </c>
      <c r="K424" s="133" t="str">
        <f>IFERROR(IF(B424&lt;&gt;"",VLOOKUP(B424,'Schritt 2b Stromverbr. Kat. 1-4'!$B$10:$N$504,13,FALSE),""),"")</f>
        <v/>
      </c>
      <c r="L424" s="39" t="str">
        <f>IFERROR(IF(B424&lt;&gt;"",VLOOKUP(B424,'Schritt 2b Stromverbr. Kat. 1-4'!$B$10:$O$504,14,FALSE),""),"")</f>
        <v/>
      </c>
      <c r="M424" s="147"/>
      <c r="N424" s="61"/>
      <c r="O424" s="64"/>
      <c r="P424" s="113" t="str">
        <f t="shared" si="12"/>
        <v/>
      </c>
      <c r="Q424" s="151" t="str">
        <f t="shared" si="13"/>
        <v/>
      </c>
      <c r="R424" s="133" t="str">
        <f>IF(P424="","",((P424*1000)/IF(AND('Schritt 2a Wärmeverbr. Kat. 1-4'!D429&lt;&gt;"Bad - Freibad &lt; 1000 m2 Beckenfläche",'Schritt 2a Wärmeverbr. Kat. 1-4'!D429&lt;&gt;"Bad - Freibad 1000-2000 m2 Beckenfläche",'Schritt 2a Wärmeverbr. Kat. 1-4'!D429&lt;&gt;"Bad - Freibad &gt;2000 m2 Beckenfläche"),'Schritt 2a Wärmeverbr. Kat. 1-4'!F429,'Schritt 2a Wärmeverbr. Kat. 1-4'!G429)))</f>
        <v/>
      </c>
      <c r="S424" s="140" t="str">
        <f>IFERROR(IF(OR(R424="",'Schritt 2a Wärmeverbr. Kat. 1-4'!D429=""),"",R424/VLOOKUP('Schritt 2a Wärmeverbr. Kat. 1-4'!D429,Gebäudekat.!$C$6:$J$72,7,FALSE)-1),"k.A")</f>
        <v/>
      </c>
      <c r="T424" s="400" t="s">
        <v>138</v>
      </c>
      <c r="U424" t="str">
        <f>IFERROR(VLOOKUP(C424,Gebäudekat.!$C$6:$G$72,5,FALSE),"")</f>
        <v/>
      </c>
    </row>
    <row r="425" spans="1:21" x14ac:dyDescent="0.25">
      <c r="A425" s="23" t="str">
        <f>IF(B425="","",INDEX('Schritt 2a Wärmeverbr. Kat. 1-4'!$A430:$C$504,MATCH(B425,'Schritt 2a Wärmeverbr. Kat. 1-4'!$C430:$C$504,0),1))</f>
        <v/>
      </c>
      <c r="B425" s="40" t="str">
        <f>IF(AND('Schritt 2a Wärmeverbr. Kat. 1-4'!C430&lt;&gt;"",OR('Schritt 2a Wärmeverbr. Kat. 1-4'!R430=1,'Schritt 2a Wärmeverbr. Kat. 1-4'!R430=2,'Schritt 2a Wärmeverbr. Kat. 1-4'!R430&lt;&gt;4)),'Schritt 2a Wärmeverbr. Kat. 1-4'!C430,"")</f>
        <v/>
      </c>
      <c r="C425" s="24" t="str">
        <f>IF(B425="","",VLOOKUP(B425,'Schritt 2a Wärmeverbr. Kat. 1-4'!$C$10:$D$504,2,FALSE))</f>
        <v/>
      </c>
      <c r="D425" s="13" t="str">
        <f>IF(AND(B425&lt;&gt;"",'Schritt 2a Wärmeverbr. Kat. 1-4'!H430&lt;&gt;""),VLOOKUP('Schritt 4 - Priorisierung'!B425,'Schritt 2a Wärmeverbr. Kat. 1-4'!$C$10:$H$504,6,FALSE),"")</f>
        <v/>
      </c>
      <c r="E425" s="114" t="str">
        <f>IF(AND(B425&lt;&gt;"",'Schritt 2a Wärmeverbr. Kat. 1-4'!N430&lt;&gt;""),VLOOKUP('Schritt 4 - Priorisierung'!B425,'Schritt 2a Wärmeverbr. Kat. 1-4'!$C$10:$N$504,12,FALSE),"")</f>
        <v/>
      </c>
      <c r="F425" s="38" t="str">
        <f>IF(AND(B425&lt;&gt;"",'Schritt 2a Wärmeverbr. Kat. 1-4'!O430&lt;&gt;""),VLOOKUP(B425,'Schritt 2a Wärmeverbr. Kat. 1-4'!C430:O924,13,FALSE),"")</f>
        <v/>
      </c>
      <c r="G425" s="134" t="str">
        <f>IF(AND(B425&lt;&gt;"",'Schritt 2a Wärmeverbr. Kat. 1-4'!P430&lt;&gt;""),VLOOKUP(B425,'Schritt 2a Wärmeverbr. Kat. 1-4'!$C$10:$P$504,14,FALSE),"")</f>
        <v/>
      </c>
      <c r="H425" s="39" t="str">
        <f>IF(AND(B425&lt;&gt;"",'Schritt 2a Wärmeverbr. Kat. 1-4'!Q430&lt;&gt;""),VLOOKUP(B425,'Schritt 2a Wärmeverbr. Kat. 1-4'!$C$10:$Q$504,15,FALSE),"")</f>
        <v/>
      </c>
      <c r="I425" s="142" t="str">
        <f>IF(AND(B425&lt;&gt;"",'Schritt 2b Stromverbr. Kat. 1-4'!M430&lt;&gt;""),VLOOKUP(B425,'Schritt 2b Stromverbr. Kat. 1-4'!$B$10:$M$504,12,FALSE),"")</f>
        <v/>
      </c>
      <c r="J425" s="38" t="str">
        <f>IF(AND(B425&lt;&gt;"",'Schritt 2b Stromverbr. Kat. 1-4'!M430&lt;&gt;""),(1/SUM('Schritt 2b Stromverbr. Kat. 1-4'!$M$10:$M$504))*VLOOKUP(B425,'Schritt 2b Stromverbr. Kat. 1-4'!$B$10:$M$504,12,FALSE),"")</f>
        <v/>
      </c>
      <c r="K425" s="133" t="str">
        <f>IFERROR(IF(B425&lt;&gt;"",VLOOKUP(B425,'Schritt 2b Stromverbr. Kat. 1-4'!$B$10:$N$504,13,FALSE),""),"")</f>
        <v/>
      </c>
      <c r="L425" s="39" t="str">
        <f>IFERROR(IF(B425&lt;&gt;"",VLOOKUP(B425,'Schritt 2b Stromverbr. Kat. 1-4'!$B$10:$O$504,14,FALSE),""),"")</f>
        <v/>
      </c>
      <c r="M425" s="147"/>
      <c r="N425" s="61"/>
      <c r="O425" s="64"/>
      <c r="P425" s="113" t="str">
        <f t="shared" si="12"/>
        <v/>
      </c>
      <c r="Q425" s="151" t="str">
        <f t="shared" si="13"/>
        <v/>
      </c>
      <c r="R425" s="133" t="str">
        <f>IF(P425="","",((P425*1000)/IF(AND('Schritt 2a Wärmeverbr. Kat. 1-4'!D430&lt;&gt;"Bad - Freibad &lt; 1000 m2 Beckenfläche",'Schritt 2a Wärmeverbr. Kat. 1-4'!D430&lt;&gt;"Bad - Freibad 1000-2000 m2 Beckenfläche",'Schritt 2a Wärmeverbr. Kat. 1-4'!D430&lt;&gt;"Bad - Freibad &gt;2000 m2 Beckenfläche"),'Schritt 2a Wärmeverbr. Kat. 1-4'!F430,'Schritt 2a Wärmeverbr. Kat. 1-4'!G430)))</f>
        <v/>
      </c>
      <c r="S425" s="140" t="str">
        <f>IFERROR(IF(OR(R425="",'Schritt 2a Wärmeverbr. Kat. 1-4'!D430=""),"",R425/VLOOKUP('Schritt 2a Wärmeverbr. Kat. 1-4'!D430,Gebäudekat.!$C$6:$J$72,7,FALSE)-1),"k.A")</f>
        <v/>
      </c>
      <c r="T425" s="400" t="s">
        <v>138</v>
      </c>
      <c r="U425" t="str">
        <f>IFERROR(VLOOKUP(C425,Gebäudekat.!$C$6:$G$72,5,FALSE),"")</f>
        <v/>
      </c>
    </row>
    <row r="426" spans="1:21" x14ac:dyDescent="0.25">
      <c r="A426" s="23" t="str">
        <f>IF(B426="","",INDEX('Schritt 2a Wärmeverbr. Kat. 1-4'!$A431:$C$504,MATCH(B426,'Schritt 2a Wärmeverbr. Kat. 1-4'!$C431:$C$504,0),1))</f>
        <v/>
      </c>
      <c r="B426" s="40" t="str">
        <f>IF(AND('Schritt 2a Wärmeverbr. Kat. 1-4'!C431&lt;&gt;"",OR('Schritt 2a Wärmeverbr. Kat. 1-4'!R431=1,'Schritt 2a Wärmeverbr. Kat. 1-4'!R431=2,'Schritt 2a Wärmeverbr. Kat. 1-4'!R431&lt;&gt;4)),'Schritt 2a Wärmeverbr. Kat. 1-4'!C431,"")</f>
        <v/>
      </c>
      <c r="C426" s="24" t="str">
        <f>IF(B426="","",VLOOKUP(B426,'Schritt 2a Wärmeverbr. Kat. 1-4'!$C$10:$D$504,2,FALSE))</f>
        <v/>
      </c>
      <c r="D426" s="13" t="str">
        <f>IF(AND(B426&lt;&gt;"",'Schritt 2a Wärmeverbr. Kat. 1-4'!H431&lt;&gt;""),VLOOKUP('Schritt 4 - Priorisierung'!B426,'Schritt 2a Wärmeverbr. Kat. 1-4'!$C$10:$H$504,6,FALSE),"")</f>
        <v/>
      </c>
      <c r="E426" s="114" t="str">
        <f>IF(AND(B426&lt;&gt;"",'Schritt 2a Wärmeverbr. Kat. 1-4'!N431&lt;&gt;""),VLOOKUP('Schritt 4 - Priorisierung'!B426,'Schritt 2a Wärmeverbr. Kat. 1-4'!$C$10:$N$504,12,FALSE),"")</f>
        <v/>
      </c>
      <c r="F426" s="38" t="str">
        <f>IF(AND(B426&lt;&gt;"",'Schritt 2a Wärmeverbr. Kat. 1-4'!O431&lt;&gt;""),VLOOKUP(B426,'Schritt 2a Wärmeverbr. Kat. 1-4'!C431:O925,13,FALSE),"")</f>
        <v/>
      </c>
      <c r="G426" s="134" t="str">
        <f>IF(AND(B426&lt;&gt;"",'Schritt 2a Wärmeverbr. Kat. 1-4'!P431&lt;&gt;""),VLOOKUP(B426,'Schritt 2a Wärmeverbr. Kat. 1-4'!$C$10:$P$504,14,FALSE),"")</f>
        <v/>
      </c>
      <c r="H426" s="39" t="str">
        <f>IF(AND(B426&lt;&gt;"",'Schritt 2a Wärmeverbr. Kat. 1-4'!Q431&lt;&gt;""),VLOOKUP(B426,'Schritt 2a Wärmeverbr. Kat. 1-4'!$C$10:$Q$504,15,FALSE),"")</f>
        <v/>
      </c>
      <c r="I426" s="142" t="str">
        <f>IF(AND(B426&lt;&gt;"",'Schritt 2b Stromverbr. Kat. 1-4'!M431&lt;&gt;""),VLOOKUP(B426,'Schritt 2b Stromverbr. Kat. 1-4'!$B$10:$M$504,12,FALSE),"")</f>
        <v/>
      </c>
      <c r="J426" s="38" t="str">
        <f>IF(AND(B426&lt;&gt;"",'Schritt 2b Stromverbr. Kat. 1-4'!M431&lt;&gt;""),(1/SUM('Schritt 2b Stromverbr. Kat. 1-4'!$M$10:$M$504))*VLOOKUP(B426,'Schritt 2b Stromverbr. Kat. 1-4'!$B$10:$M$504,12,FALSE),"")</f>
        <v/>
      </c>
      <c r="K426" s="133" t="str">
        <f>IFERROR(IF(B426&lt;&gt;"",VLOOKUP(B426,'Schritt 2b Stromverbr. Kat. 1-4'!$B$10:$N$504,13,FALSE),""),"")</f>
        <v/>
      </c>
      <c r="L426" s="39" t="str">
        <f>IFERROR(IF(B426&lt;&gt;"",VLOOKUP(B426,'Schritt 2b Stromverbr. Kat. 1-4'!$B$10:$O$504,14,FALSE),""),"")</f>
        <v/>
      </c>
      <c r="M426" s="147"/>
      <c r="N426" s="61"/>
      <c r="O426" s="64"/>
      <c r="P426" s="113" t="str">
        <f t="shared" si="12"/>
        <v/>
      </c>
      <c r="Q426" s="151" t="str">
        <f t="shared" si="13"/>
        <v/>
      </c>
      <c r="R426" s="133" t="str">
        <f>IF(P426="","",((P426*1000)/IF(AND('Schritt 2a Wärmeverbr. Kat. 1-4'!D431&lt;&gt;"Bad - Freibad &lt; 1000 m2 Beckenfläche",'Schritt 2a Wärmeverbr. Kat. 1-4'!D431&lt;&gt;"Bad - Freibad 1000-2000 m2 Beckenfläche",'Schritt 2a Wärmeverbr. Kat. 1-4'!D431&lt;&gt;"Bad - Freibad &gt;2000 m2 Beckenfläche"),'Schritt 2a Wärmeverbr. Kat. 1-4'!F431,'Schritt 2a Wärmeverbr. Kat. 1-4'!G431)))</f>
        <v/>
      </c>
      <c r="S426" s="140" t="str">
        <f>IFERROR(IF(OR(R426="",'Schritt 2a Wärmeverbr. Kat. 1-4'!D431=""),"",R426/VLOOKUP('Schritt 2a Wärmeverbr. Kat. 1-4'!D431,Gebäudekat.!$C$6:$J$72,7,FALSE)-1),"k.A")</f>
        <v/>
      </c>
      <c r="T426" s="400" t="s">
        <v>138</v>
      </c>
      <c r="U426" t="str">
        <f>IFERROR(VLOOKUP(C426,Gebäudekat.!$C$6:$G$72,5,FALSE),"")</f>
        <v/>
      </c>
    </row>
    <row r="427" spans="1:21" x14ac:dyDescent="0.25">
      <c r="A427" s="23" t="str">
        <f>IF(B427="","",INDEX('Schritt 2a Wärmeverbr. Kat. 1-4'!$A432:$C$504,MATCH(B427,'Schritt 2a Wärmeverbr. Kat. 1-4'!$C432:$C$504,0),1))</f>
        <v/>
      </c>
      <c r="B427" s="40" t="str">
        <f>IF(AND('Schritt 2a Wärmeverbr. Kat. 1-4'!C432&lt;&gt;"",OR('Schritt 2a Wärmeverbr. Kat. 1-4'!R432=1,'Schritt 2a Wärmeverbr. Kat. 1-4'!R432=2,'Schritt 2a Wärmeverbr. Kat. 1-4'!R432&lt;&gt;4)),'Schritt 2a Wärmeverbr. Kat. 1-4'!C432,"")</f>
        <v/>
      </c>
      <c r="C427" s="24" t="str">
        <f>IF(B427="","",VLOOKUP(B427,'Schritt 2a Wärmeverbr. Kat. 1-4'!$C$10:$D$504,2,FALSE))</f>
        <v/>
      </c>
      <c r="D427" s="13" t="str">
        <f>IF(AND(B427&lt;&gt;"",'Schritt 2a Wärmeverbr. Kat. 1-4'!H432&lt;&gt;""),VLOOKUP('Schritt 4 - Priorisierung'!B427,'Schritt 2a Wärmeverbr. Kat. 1-4'!$C$10:$H$504,6,FALSE),"")</f>
        <v/>
      </c>
      <c r="E427" s="114" t="str">
        <f>IF(AND(B427&lt;&gt;"",'Schritt 2a Wärmeverbr. Kat. 1-4'!N432&lt;&gt;""),VLOOKUP('Schritt 4 - Priorisierung'!B427,'Schritt 2a Wärmeverbr. Kat. 1-4'!$C$10:$N$504,12,FALSE),"")</f>
        <v/>
      </c>
      <c r="F427" s="38" t="str">
        <f>IF(AND(B427&lt;&gt;"",'Schritt 2a Wärmeverbr. Kat. 1-4'!O432&lt;&gt;""),VLOOKUP(B427,'Schritt 2a Wärmeverbr. Kat. 1-4'!C432:O926,13,FALSE),"")</f>
        <v/>
      </c>
      <c r="G427" s="134" t="str">
        <f>IF(AND(B427&lt;&gt;"",'Schritt 2a Wärmeverbr. Kat. 1-4'!P432&lt;&gt;""),VLOOKUP(B427,'Schritt 2a Wärmeverbr. Kat. 1-4'!$C$10:$P$504,14,FALSE),"")</f>
        <v/>
      </c>
      <c r="H427" s="39" t="str">
        <f>IF(AND(B427&lt;&gt;"",'Schritt 2a Wärmeverbr. Kat. 1-4'!Q432&lt;&gt;""),VLOOKUP(B427,'Schritt 2a Wärmeverbr. Kat. 1-4'!$C$10:$Q$504,15,FALSE),"")</f>
        <v/>
      </c>
      <c r="I427" s="142" t="str">
        <f>IF(AND(B427&lt;&gt;"",'Schritt 2b Stromverbr. Kat. 1-4'!M432&lt;&gt;""),VLOOKUP(B427,'Schritt 2b Stromverbr. Kat. 1-4'!$B$10:$M$504,12,FALSE),"")</f>
        <v/>
      </c>
      <c r="J427" s="38" t="str">
        <f>IF(AND(B427&lt;&gt;"",'Schritt 2b Stromverbr. Kat. 1-4'!M432&lt;&gt;""),(1/SUM('Schritt 2b Stromverbr. Kat. 1-4'!$M$10:$M$504))*VLOOKUP(B427,'Schritt 2b Stromverbr. Kat. 1-4'!$B$10:$M$504,12,FALSE),"")</f>
        <v/>
      </c>
      <c r="K427" s="133" t="str">
        <f>IFERROR(IF(B427&lt;&gt;"",VLOOKUP(B427,'Schritt 2b Stromverbr. Kat. 1-4'!$B$10:$N$504,13,FALSE),""),"")</f>
        <v/>
      </c>
      <c r="L427" s="39" t="str">
        <f>IFERROR(IF(B427&lt;&gt;"",VLOOKUP(B427,'Schritt 2b Stromverbr. Kat. 1-4'!$B$10:$O$504,14,FALSE),""),"")</f>
        <v/>
      </c>
      <c r="M427" s="147"/>
      <c r="N427" s="61"/>
      <c r="O427" s="64"/>
      <c r="P427" s="113" t="str">
        <f t="shared" si="12"/>
        <v/>
      </c>
      <c r="Q427" s="151" t="str">
        <f t="shared" si="13"/>
        <v/>
      </c>
      <c r="R427" s="133" t="str">
        <f>IF(P427="","",((P427*1000)/IF(AND('Schritt 2a Wärmeverbr. Kat. 1-4'!D432&lt;&gt;"Bad - Freibad &lt; 1000 m2 Beckenfläche",'Schritt 2a Wärmeverbr. Kat. 1-4'!D432&lt;&gt;"Bad - Freibad 1000-2000 m2 Beckenfläche",'Schritt 2a Wärmeverbr. Kat. 1-4'!D432&lt;&gt;"Bad - Freibad &gt;2000 m2 Beckenfläche"),'Schritt 2a Wärmeverbr. Kat. 1-4'!F432,'Schritt 2a Wärmeverbr. Kat. 1-4'!G432)))</f>
        <v/>
      </c>
      <c r="S427" s="140" t="str">
        <f>IFERROR(IF(OR(R427="",'Schritt 2a Wärmeverbr. Kat. 1-4'!D432=""),"",R427/VLOOKUP('Schritt 2a Wärmeverbr. Kat. 1-4'!D432,Gebäudekat.!$C$6:$J$72,7,FALSE)-1),"k.A")</f>
        <v/>
      </c>
      <c r="T427" s="400" t="s">
        <v>138</v>
      </c>
      <c r="U427" t="str">
        <f>IFERROR(VLOOKUP(C427,Gebäudekat.!$C$6:$G$72,5,FALSE),"")</f>
        <v/>
      </c>
    </row>
    <row r="428" spans="1:21" x14ac:dyDescent="0.25">
      <c r="A428" s="23" t="str">
        <f>IF(B428="","",INDEX('Schritt 2a Wärmeverbr. Kat. 1-4'!$A433:$C$504,MATCH(B428,'Schritt 2a Wärmeverbr. Kat. 1-4'!$C433:$C$504,0),1))</f>
        <v/>
      </c>
      <c r="B428" s="40" t="str">
        <f>IF(AND('Schritt 2a Wärmeverbr. Kat. 1-4'!C433&lt;&gt;"",OR('Schritt 2a Wärmeverbr. Kat. 1-4'!R433=1,'Schritt 2a Wärmeverbr. Kat. 1-4'!R433=2,'Schritt 2a Wärmeverbr. Kat. 1-4'!R433&lt;&gt;4)),'Schritt 2a Wärmeverbr. Kat. 1-4'!C433,"")</f>
        <v/>
      </c>
      <c r="C428" s="24" t="str">
        <f>IF(B428="","",VLOOKUP(B428,'Schritt 2a Wärmeverbr. Kat. 1-4'!$C$10:$D$504,2,FALSE))</f>
        <v/>
      </c>
      <c r="D428" s="13" t="str">
        <f>IF(AND(B428&lt;&gt;"",'Schritt 2a Wärmeverbr. Kat. 1-4'!H433&lt;&gt;""),VLOOKUP('Schritt 4 - Priorisierung'!B428,'Schritt 2a Wärmeverbr. Kat. 1-4'!$C$10:$H$504,6,FALSE),"")</f>
        <v/>
      </c>
      <c r="E428" s="114" t="str">
        <f>IF(AND(B428&lt;&gt;"",'Schritt 2a Wärmeverbr. Kat. 1-4'!N433&lt;&gt;""),VLOOKUP('Schritt 4 - Priorisierung'!B428,'Schritt 2a Wärmeverbr. Kat. 1-4'!$C$10:$N$504,12,FALSE),"")</f>
        <v/>
      </c>
      <c r="F428" s="38" t="str">
        <f>IF(AND(B428&lt;&gt;"",'Schritt 2a Wärmeverbr. Kat. 1-4'!O433&lt;&gt;""),VLOOKUP(B428,'Schritt 2a Wärmeverbr. Kat. 1-4'!C433:O927,13,FALSE),"")</f>
        <v/>
      </c>
      <c r="G428" s="134" t="str">
        <f>IF(AND(B428&lt;&gt;"",'Schritt 2a Wärmeverbr. Kat. 1-4'!P433&lt;&gt;""),VLOOKUP(B428,'Schritt 2a Wärmeverbr. Kat. 1-4'!$C$10:$P$504,14,FALSE),"")</f>
        <v/>
      </c>
      <c r="H428" s="39" t="str">
        <f>IF(AND(B428&lt;&gt;"",'Schritt 2a Wärmeverbr. Kat. 1-4'!Q433&lt;&gt;""),VLOOKUP(B428,'Schritt 2a Wärmeverbr. Kat. 1-4'!$C$10:$Q$504,15,FALSE),"")</f>
        <v/>
      </c>
      <c r="I428" s="142" t="str">
        <f>IF(AND(B428&lt;&gt;"",'Schritt 2b Stromverbr. Kat. 1-4'!M433&lt;&gt;""),VLOOKUP(B428,'Schritt 2b Stromverbr. Kat. 1-4'!$B$10:$M$504,12,FALSE),"")</f>
        <v/>
      </c>
      <c r="J428" s="38" t="str">
        <f>IF(AND(B428&lt;&gt;"",'Schritt 2b Stromverbr. Kat. 1-4'!M433&lt;&gt;""),(1/SUM('Schritt 2b Stromverbr. Kat. 1-4'!$M$10:$M$504))*VLOOKUP(B428,'Schritt 2b Stromverbr. Kat. 1-4'!$B$10:$M$504,12,FALSE),"")</f>
        <v/>
      </c>
      <c r="K428" s="133" t="str">
        <f>IFERROR(IF(B428&lt;&gt;"",VLOOKUP(B428,'Schritt 2b Stromverbr. Kat. 1-4'!$B$10:$N$504,13,FALSE),""),"")</f>
        <v/>
      </c>
      <c r="L428" s="39" t="str">
        <f>IFERROR(IF(B428&lt;&gt;"",VLOOKUP(B428,'Schritt 2b Stromverbr. Kat. 1-4'!$B$10:$O$504,14,FALSE),""),"")</f>
        <v/>
      </c>
      <c r="M428" s="147"/>
      <c r="N428" s="61"/>
      <c r="O428" s="64"/>
      <c r="P428" s="113" t="str">
        <f t="shared" si="12"/>
        <v/>
      </c>
      <c r="Q428" s="151" t="str">
        <f t="shared" si="13"/>
        <v/>
      </c>
      <c r="R428" s="133" t="str">
        <f>IF(P428="","",((P428*1000)/IF(AND('Schritt 2a Wärmeverbr. Kat. 1-4'!D433&lt;&gt;"Bad - Freibad &lt; 1000 m2 Beckenfläche",'Schritt 2a Wärmeverbr. Kat. 1-4'!D433&lt;&gt;"Bad - Freibad 1000-2000 m2 Beckenfläche",'Schritt 2a Wärmeverbr. Kat. 1-4'!D433&lt;&gt;"Bad - Freibad &gt;2000 m2 Beckenfläche"),'Schritt 2a Wärmeverbr. Kat. 1-4'!F433,'Schritt 2a Wärmeverbr. Kat. 1-4'!G433)))</f>
        <v/>
      </c>
      <c r="S428" s="140" t="str">
        <f>IFERROR(IF(OR(R428="",'Schritt 2a Wärmeverbr. Kat. 1-4'!D433=""),"",R428/VLOOKUP('Schritt 2a Wärmeverbr. Kat. 1-4'!D433,Gebäudekat.!$C$6:$J$72,7,FALSE)-1),"k.A")</f>
        <v/>
      </c>
      <c r="T428" s="400" t="s">
        <v>138</v>
      </c>
      <c r="U428" t="str">
        <f>IFERROR(VLOOKUP(C428,Gebäudekat.!$C$6:$G$72,5,FALSE),"")</f>
        <v/>
      </c>
    </row>
    <row r="429" spans="1:21" x14ac:dyDescent="0.25">
      <c r="A429" s="23" t="str">
        <f>IF(B429="","",INDEX('Schritt 2a Wärmeverbr. Kat. 1-4'!$A434:$C$504,MATCH(B429,'Schritt 2a Wärmeverbr. Kat. 1-4'!$C434:$C$504,0),1))</f>
        <v/>
      </c>
      <c r="B429" s="40" t="str">
        <f>IF(AND('Schritt 2a Wärmeverbr. Kat. 1-4'!C434&lt;&gt;"",OR('Schritt 2a Wärmeverbr. Kat. 1-4'!R434=1,'Schritt 2a Wärmeverbr. Kat. 1-4'!R434=2,'Schritt 2a Wärmeverbr. Kat. 1-4'!R434&lt;&gt;4)),'Schritt 2a Wärmeverbr. Kat. 1-4'!C434,"")</f>
        <v/>
      </c>
      <c r="C429" s="24" t="str">
        <f>IF(B429="","",VLOOKUP(B429,'Schritt 2a Wärmeverbr. Kat. 1-4'!$C$10:$D$504,2,FALSE))</f>
        <v/>
      </c>
      <c r="D429" s="13" t="str">
        <f>IF(AND(B429&lt;&gt;"",'Schritt 2a Wärmeverbr. Kat. 1-4'!H434&lt;&gt;""),VLOOKUP('Schritt 4 - Priorisierung'!B429,'Schritt 2a Wärmeverbr. Kat. 1-4'!$C$10:$H$504,6,FALSE),"")</f>
        <v/>
      </c>
      <c r="E429" s="114" t="str">
        <f>IF(AND(B429&lt;&gt;"",'Schritt 2a Wärmeverbr. Kat. 1-4'!N434&lt;&gt;""),VLOOKUP('Schritt 4 - Priorisierung'!B429,'Schritt 2a Wärmeverbr. Kat. 1-4'!$C$10:$N$504,12,FALSE),"")</f>
        <v/>
      </c>
      <c r="F429" s="38" t="str">
        <f>IF(AND(B429&lt;&gt;"",'Schritt 2a Wärmeverbr. Kat. 1-4'!O434&lt;&gt;""),VLOOKUP(B429,'Schritt 2a Wärmeverbr. Kat. 1-4'!C434:O928,13,FALSE),"")</f>
        <v/>
      </c>
      <c r="G429" s="134" t="str">
        <f>IF(AND(B429&lt;&gt;"",'Schritt 2a Wärmeverbr. Kat. 1-4'!P434&lt;&gt;""),VLOOKUP(B429,'Schritt 2a Wärmeverbr. Kat. 1-4'!$C$10:$P$504,14,FALSE),"")</f>
        <v/>
      </c>
      <c r="H429" s="39" t="str">
        <f>IF(AND(B429&lt;&gt;"",'Schritt 2a Wärmeverbr. Kat. 1-4'!Q434&lt;&gt;""),VLOOKUP(B429,'Schritt 2a Wärmeverbr. Kat. 1-4'!$C$10:$Q$504,15,FALSE),"")</f>
        <v/>
      </c>
      <c r="I429" s="142" t="str">
        <f>IF(AND(B429&lt;&gt;"",'Schritt 2b Stromverbr. Kat. 1-4'!M434&lt;&gt;""),VLOOKUP(B429,'Schritt 2b Stromverbr. Kat. 1-4'!$B$10:$M$504,12,FALSE),"")</f>
        <v/>
      </c>
      <c r="J429" s="38" t="str">
        <f>IF(AND(B429&lt;&gt;"",'Schritt 2b Stromverbr. Kat. 1-4'!M434&lt;&gt;""),(1/SUM('Schritt 2b Stromverbr. Kat. 1-4'!$M$10:$M$504))*VLOOKUP(B429,'Schritt 2b Stromverbr. Kat. 1-4'!$B$10:$M$504,12,FALSE),"")</f>
        <v/>
      </c>
      <c r="K429" s="133" t="str">
        <f>IFERROR(IF(B429&lt;&gt;"",VLOOKUP(B429,'Schritt 2b Stromverbr. Kat. 1-4'!$B$10:$N$504,13,FALSE),""),"")</f>
        <v/>
      </c>
      <c r="L429" s="39" t="str">
        <f>IFERROR(IF(B429&lt;&gt;"",VLOOKUP(B429,'Schritt 2b Stromverbr. Kat. 1-4'!$B$10:$O$504,14,FALSE),""),"")</f>
        <v/>
      </c>
      <c r="M429" s="147"/>
      <c r="N429" s="61"/>
      <c r="O429" s="64"/>
      <c r="P429" s="113" t="str">
        <f t="shared" si="12"/>
        <v/>
      </c>
      <c r="Q429" s="151" t="str">
        <f t="shared" si="13"/>
        <v/>
      </c>
      <c r="R429" s="133" t="str">
        <f>IF(P429="","",((P429*1000)/IF(AND('Schritt 2a Wärmeverbr. Kat. 1-4'!D434&lt;&gt;"Bad - Freibad &lt; 1000 m2 Beckenfläche",'Schritt 2a Wärmeverbr. Kat. 1-4'!D434&lt;&gt;"Bad - Freibad 1000-2000 m2 Beckenfläche",'Schritt 2a Wärmeverbr. Kat. 1-4'!D434&lt;&gt;"Bad - Freibad &gt;2000 m2 Beckenfläche"),'Schritt 2a Wärmeverbr. Kat. 1-4'!F434,'Schritt 2a Wärmeverbr. Kat. 1-4'!G434)))</f>
        <v/>
      </c>
      <c r="S429" s="140" t="str">
        <f>IFERROR(IF(OR(R429="",'Schritt 2a Wärmeverbr. Kat. 1-4'!D434=""),"",R429/VLOOKUP('Schritt 2a Wärmeverbr. Kat. 1-4'!D434,Gebäudekat.!$C$6:$J$72,7,FALSE)-1),"k.A")</f>
        <v/>
      </c>
      <c r="T429" s="400" t="s">
        <v>138</v>
      </c>
      <c r="U429" t="str">
        <f>IFERROR(VLOOKUP(C429,Gebäudekat.!$C$6:$G$72,5,FALSE),"")</f>
        <v/>
      </c>
    </row>
    <row r="430" spans="1:21" x14ac:dyDescent="0.25">
      <c r="A430" s="23" t="str">
        <f>IF(B430="","",INDEX('Schritt 2a Wärmeverbr. Kat. 1-4'!$A435:$C$504,MATCH(B430,'Schritt 2a Wärmeverbr. Kat. 1-4'!$C435:$C$504,0),1))</f>
        <v/>
      </c>
      <c r="B430" s="40" t="str">
        <f>IF(AND('Schritt 2a Wärmeverbr. Kat. 1-4'!C435&lt;&gt;"",OR('Schritt 2a Wärmeverbr. Kat. 1-4'!R435=1,'Schritt 2a Wärmeverbr. Kat. 1-4'!R435=2,'Schritt 2a Wärmeverbr. Kat. 1-4'!R435&lt;&gt;4)),'Schritt 2a Wärmeverbr. Kat. 1-4'!C435,"")</f>
        <v/>
      </c>
      <c r="C430" s="24" t="str">
        <f>IF(B430="","",VLOOKUP(B430,'Schritt 2a Wärmeverbr. Kat. 1-4'!$C$10:$D$504,2,FALSE))</f>
        <v/>
      </c>
      <c r="D430" s="13" t="str">
        <f>IF(AND(B430&lt;&gt;"",'Schritt 2a Wärmeverbr. Kat. 1-4'!H435&lt;&gt;""),VLOOKUP('Schritt 4 - Priorisierung'!B430,'Schritt 2a Wärmeverbr. Kat. 1-4'!$C$10:$H$504,6,FALSE),"")</f>
        <v/>
      </c>
      <c r="E430" s="114" t="str">
        <f>IF(AND(B430&lt;&gt;"",'Schritt 2a Wärmeverbr. Kat. 1-4'!N435&lt;&gt;""),VLOOKUP('Schritt 4 - Priorisierung'!B430,'Schritt 2a Wärmeverbr. Kat. 1-4'!$C$10:$N$504,12,FALSE),"")</f>
        <v/>
      </c>
      <c r="F430" s="38" t="str">
        <f>IF(AND(B430&lt;&gt;"",'Schritt 2a Wärmeverbr. Kat. 1-4'!O435&lt;&gt;""),VLOOKUP(B430,'Schritt 2a Wärmeverbr. Kat. 1-4'!C435:O929,13,FALSE),"")</f>
        <v/>
      </c>
      <c r="G430" s="134" t="str">
        <f>IF(AND(B430&lt;&gt;"",'Schritt 2a Wärmeverbr. Kat. 1-4'!P435&lt;&gt;""),VLOOKUP(B430,'Schritt 2a Wärmeverbr. Kat. 1-4'!$C$10:$P$504,14,FALSE),"")</f>
        <v/>
      </c>
      <c r="H430" s="39" t="str">
        <f>IF(AND(B430&lt;&gt;"",'Schritt 2a Wärmeverbr. Kat. 1-4'!Q435&lt;&gt;""),VLOOKUP(B430,'Schritt 2a Wärmeverbr. Kat. 1-4'!$C$10:$Q$504,15,FALSE),"")</f>
        <v/>
      </c>
      <c r="I430" s="142" t="str">
        <f>IF(AND(B430&lt;&gt;"",'Schritt 2b Stromverbr. Kat. 1-4'!M435&lt;&gt;""),VLOOKUP(B430,'Schritt 2b Stromverbr. Kat. 1-4'!$B$10:$M$504,12,FALSE),"")</f>
        <v/>
      </c>
      <c r="J430" s="38" t="str">
        <f>IF(AND(B430&lt;&gt;"",'Schritt 2b Stromverbr. Kat. 1-4'!M435&lt;&gt;""),(1/SUM('Schritt 2b Stromverbr. Kat. 1-4'!$M$10:$M$504))*VLOOKUP(B430,'Schritt 2b Stromverbr. Kat. 1-4'!$B$10:$M$504,12,FALSE),"")</f>
        <v/>
      </c>
      <c r="K430" s="133" t="str">
        <f>IFERROR(IF(B430&lt;&gt;"",VLOOKUP(B430,'Schritt 2b Stromverbr. Kat. 1-4'!$B$10:$N$504,13,FALSE),""),"")</f>
        <v/>
      </c>
      <c r="L430" s="39" t="str">
        <f>IFERROR(IF(B430&lt;&gt;"",VLOOKUP(B430,'Schritt 2b Stromverbr. Kat. 1-4'!$B$10:$O$504,14,FALSE),""),"")</f>
        <v/>
      </c>
      <c r="M430" s="147"/>
      <c r="N430" s="61"/>
      <c r="O430" s="64"/>
      <c r="P430" s="113" t="str">
        <f t="shared" si="12"/>
        <v/>
      </c>
      <c r="Q430" s="151" t="str">
        <f t="shared" si="13"/>
        <v/>
      </c>
      <c r="R430" s="133" t="str">
        <f>IF(P430="","",((P430*1000)/IF(AND('Schritt 2a Wärmeverbr. Kat. 1-4'!D435&lt;&gt;"Bad - Freibad &lt; 1000 m2 Beckenfläche",'Schritt 2a Wärmeverbr. Kat. 1-4'!D435&lt;&gt;"Bad - Freibad 1000-2000 m2 Beckenfläche",'Schritt 2a Wärmeverbr. Kat. 1-4'!D435&lt;&gt;"Bad - Freibad &gt;2000 m2 Beckenfläche"),'Schritt 2a Wärmeverbr. Kat. 1-4'!F435,'Schritt 2a Wärmeverbr. Kat. 1-4'!G435)))</f>
        <v/>
      </c>
      <c r="S430" s="140" t="str">
        <f>IFERROR(IF(OR(R430="",'Schritt 2a Wärmeverbr. Kat. 1-4'!D435=""),"",R430/VLOOKUP('Schritt 2a Wärmeverbr. Kat. 1-4'!D435,Gebäudekat.!$C$6:$J$72,7,FALSE)-1),"k.A")</f>
        <v/>
      </c>
      <c r="T430" s="400" t="s">
        <v>138</v>
      </c>
      <c r="U430" t="str">
        <f>IFERROR(VLOOKUP(C430,Gebäudekat.!$C$6:$G$72,5,FALSE),"")</f>
        <v/>
      </c>
    </row>
    <row r="431" spans="1:21" x14ac:dyDescent="0.25">
      <c r="A431" s="23" t="str">
        <f>IF(B431="","",INDEX('Schritt 2a Wärmeverbr. Kat. 1-4'!$A436:$C$504,MATCH(B431,'Schritt 2a Wärmeverbr. Kat. 1-4'!$C436:$C$504,0),1))</f>
        <v/>
      </c>
      <c r="B431" s="40" t="str">
        <f>IF(AND('Schritt 2a Wärmeverbr. Kat. 1-4'!C436&lt;&gt;"",OR('Schritt 2a Wärmeverbr. Kat. 1-4'!R436=1,'Schritt 2a Wärmeverbr. Kat. 1-4'!R436=2,'Schritt 2a Wärmeverbr. Kat. 1-4'!R436&lt;&gt;4)),'Schritt 2a Wärmeverbr. Kat. 1-4'!C436,"")</f>
        <v/>
      </c>
      <c r="C431" s="24" t="str">
        <f>IF(B431="","",VLOOKUP(B431,'Schritt 2a Wärmeverbr. Kat. 1-4'!$C$10:$D$504,2,FALSE))</f>
        <v/>
      </c>
      <c r="D431" s="13" t="str">
        <f>IF(AND(B431&lt;&gt;"",'Schritt 2a Wärmeverbr. Kat. 1-4'!H436&lt;&gt;""),VLOOKUP('Schritt 4 - Priorisierung'!B431,'Schritt 2a Wärmeverbr. Kat. 1-4'!$C$10:$H$504,6,FALSE),"")</f>
        <v/>
      </c>
      <c r="E431" s="114" t="str">
        <f>IF(AND(B431&lt;&gt;"",'Schritt 2a Wärmeverbr. Kat. 1-4'!N436&lt;&gt;""),VLOOKUP('Schritt 4 - Priorisierung'!B431,'Schritt 2a Wärmeverbr. Kat. 1-4'!$C$10:$N$504,12,FALSE),"")</f>
        <v/>
      </c>
      <c r="F431" s="38" t="str">
        <f>IF(AND(B431&lt;&gt;"",'Schritt 2a Wärmeverbr. Kat. 1-4'!O436&lt;&gt;""),VLOOKUP(B431,'Schritt 2a Wärmeverbr. Kat. 1-4'!C436:O930,13,FALSE),"")</f>
        <v/>
      </c>
      <c r="G431" s="134" t="str">
        <f>IF(AND(B431&lt;&gt;"",'Schritt 2a Wärmeverbr. Kat. 1-4'!P436&lt;&gt;""),VLOOKUP(B431,'Schritt 2a Wärmeverbr. Kat. 1-4'!$C$10:$P$504,14,FALSE),"")</f>
        <v/>
      </c>
      <c r="H431" s="39" t="str">
        <f>IF(AND(B431&lt;&gt;"",'Schritt 2a Wärmeverbr. Kat. 1-4'!Q436&lt;&gt;""),VLOOKUP(B431,'Schritt 2a Wärmeverbr. Kat. 1-4'!$C$10:$Q$504,15,FALSE),"")</f>
        <v/>
      </c>
      <c r="I431" s="142" t="str">
        <f>IF(AND(B431&lt;&gt;"",'Schritt 2b Stromverbr. Kat. 1-4'!M436&lt;&gt;""),VLOOKUP(B431,'Schritt 2b Stromverbr. Kat. 1-4'!$B$10:$M$504,12,FALSE),"")</f>
        <v/>
      </c>
      <c r="J431" s="38" t="str">
        <f>IF(AND(B431&lt;&gt;"",'Schritt 2b Stromverbr. Kat. 1-4'!M436&lt;&gt;""),(1/SUM('Schritt 2b Stromverbr. Kat. 1-4'!$M$10:$M$504))*VLOOKUP(B431,'Schritt 2b Stromverbr. Kat. 1-4'!$B$10:$M$504,12,FALSE),"")</f>
        <v/>
      </c>
      <c r="K431" s="133" t="str">
        <f>IFERROR(IF(B431&lt;&gt;"",VLOOKUP(B431,'Schritt 2b Stromverbr. Kat. 1-4'!$B$10:$N$504,13,FALSE),""),"")</f>
        <v/>
      </c>
      <c r="L431" s="39" t="str">
        <f>IFERROR(IF(B431&lt;&gt;"",VLOOKUP(B431,'Schritt 2b Stromverbr. Kat. 1-4'!$B$10:$O$504,14,FALSE),""),"")</f>
        <v/>
      </c>
      <c r="M431" s="147"/>
      <c r="N431" s="61"/>
      <c r="O431" s="64"/>
      <c r="P431" s="113" t="str">
        <f t="shared" si="12"/>
        <v/>
      </c>
      <c r="Q431" s="151" t="str">
        <f t="shared" si="13"/>
        <v/>
      </c>
      <c r="R431" s="133" t="str">
        <f>IF(P431="","",((P431*1000)/IF(AND('Schritt 2a Wärmeverbr. Kat. 1-4'!D436&lt;&gt;"Bad - Freibad &lt; 1000 m2 Beckenfläche",'Schritt 2a Wärmeverbr. Kat. 1-4'!D436&lt;&gt;"Bad - Freibad 1000-2000 m2 Beckenfläche",'Schritt 2a Wärmeverbr. Kat. 1-4'!D436&lt;&gt;"Bad - Freibad &gt;2000 m2 Beckenfläche"),'Schritt 2a Wärmeverbr. Kat. 1-4'!F436,'Schritt 2a Wärmeverbr. Kat. 1-4'!G436)))</f>
        <v/>
      </c>
      <c r="S431" s="140" t="str">
        <f>IFERROR(IF(OR(R431="",'Schritt 2a Wärmeverbr. Kat. 1-4'!D436=""),"",R431/VLOOKUP('Schritt 2a Wärmeverbr. Kat. 1-4'!D436,Gebäudekat.!$C$6:$J$72,7,FALSE)-1),"k.A")</f>
        <v/>
      </c>
      <c r="T431" s="400" t="s">
        <v>138</v>
      </c>
      <c r="U431" t="str">
        <f>IFERROR(VLOOKUP(C431,Gebäudekat.!$C$6:$G$72,5,FALSE),"")</f>
        <v/>
      </c>
    </row>
    <row r="432" spans="1:21" x14ac:dyDescent="0.25">
      <c r="A432" s="23" t="str">
        <f>IF(B432="","",INDEX('Schritt 2a Wärmeverbr. Kat. 1-4'!$A437:$C$504,MATCH(B432,'Schritt 2a Wärmeverbr. Kat. 1-4'!$C437:$C$504,0),1))</f>
        <v/>
      </c>
      <c r="B432" s="40" t="str">
        <f>IF(AND('Schritt 2a Wärmeverbr. Kat. 1-4'!C437&lt;&gt;"",OR('Schritt 2a Wärmeverbr. Kat. 1-4'!R437=1,'Schritt 2a Wärmeverbr. Kat. 1-4'!R437=2,'Schritt 2a Wärmeverbr. Kat. 1-4'!R437&lt;&gt;4)),'Schritt 2a Wärmeverbr. Kat. 1-4'!C437,"")</f>
        <v/>
      </c>
      <c r="C432" s="24" t="str">
        <f>IF(B432="","",VLOOKUP(B432,'Schritt 2a Wärmeverbr. Kat. 1-4'!$C$10:$D$504,2,FALSE))</f>
        <v/>
      </c>
      <c r="D432" s="13" t="str">
        <f>IF(AND(B432&lt;&gt;"",'Schritt 2a Wärmeverbr. Kat. 1-4'!H437&lt;&gt;""),VLOOKUP('Schritt 4 - Priorisierung'!B432,'Schritt 2a Wärmeverbr. Kat. 1-4'!$C$10:$H$504,6,FALSE),"")</f>
        <v/>
      </c>
      <c r="E432" s="114" t="str">
        <f>IF(AND(B432&lt;&gt;"",'Schritt 2a Wärmeverbr. Kat. 1-4'!N437&lt;&gt;""),VLOOKUP('Schritt 4 - Priorisierung'!B432,'Schritt 2a Wärmeverbr. Kat. 1-4'!$C$10:$N$504,12,FALSE),"")</f>
        <v/>
      </c>
      <c r="F432" s="38" t="str">
        <f>IF(AND(B432&lt;&gt;"",'Schritt 2a Wärmeverbr. Kat. 1-4'!O437&lt;&gt;""),VLOOKUP(B432,'Schritt 2a Wärmeverbr. Kat. 1-4'!C437:O931,13,FALSE),"")</f>
        <v/>
      </c>
      <c r="G432" s="134" t="str">
        <f>IF(AND(B432&lt;&gt;"",'Schritt 2a Wärmeverbr. Kat. 1-4'!P437&lt;&gt;""),VLOOKUP(B432,'Schritt 2a Wärmeverbr. Kat. 1-4'!$C$10:$P$504,14,FALSE),"")</f>
        <v/>
      </c>
      <c r="H432" s="39" t="str">
        <f>IF(AND(B432&lt;&gt;"",'Schritt 2a Wärmeverbr. Kat. 1-4'!Q437&lt;&gt;""),VLOOKUP(B432,'Schritt 2a Wärmeverbr. Kat. 1-4'!$C$10:$Q$504,15,FALSE),"")</f>
        <v/>
      </c>
      <c r="I432" s="142" t="str">
        <f>IF(AND(B432&lt;&gt;"",'Schritt 2b Stromverbr. Kat. 1-4'!M437&lt;&gt;""),VLOOKUP(B432,'Schritt 2b Stromverbr. Kat. 1-4'!$B$10:$M$504,12,FALSE),"")</f>
        <v/>
      </c>
      <c r="J432" s="38" t="str">
        <f>IF(AND(B432&lt;&gt;"",'Schritt 2b Stromverbr. Kat. 1-4'!M437&lt;&gt;""),(1/SUM('Schritt 2b Stromverbr. Kat. 1-4'!$M$10:$M$504))*VLOOKUP(B432,'Schritt 2b Stromverbr. Kat. 1-4'!$B$10:$M$504,12,FALSE),"")</f>
        <v/>
      </c>
      <c r="K432" s="133" t="str">
        <f>IFERROR(IF(B432&lt;&gt;"",VLOOKUP(B432,'Schritt 2b Stromverbr. Kat. 1-4'!$B$10:$N$504,13,FALSE),""),"")</f>
        <v/>
      </c>
      <c r="L432" s="39" t="str">
        <f>IFERROR(IF(B432&lt;&gt;"",VLOOKUP(B432,'Schritt 2b Stromverbr. Kat. 1-4'!$B$10:$O$504,14,FALSE),""),"")</f>
        <v/>
      </c>
      <c r="M432" s="147"/>
      <c r="N432" s="61"/>
      <c r="O432" s="64"/>
      <c r="P432" s="113" t="str">
        <f t="shared" si="12"/>
        <v/>
      </c>
      <c r="Q432" s="151" t="str">
        <f t="shared" si="13"/>
        <v/>
      </c>
      <c r="R432" s="133" t="str">
        <f>IF(P432="","",((P432*1000)/IF(AND('Schritt 2a Wärmeverbr. Kat. 1-4'!D437&lt;&gt;"Bad - Freibad &lt; 1000 m2 Beckenfläche",'Schritt 2a Wärmeverbr. Kat. 1-4'!D437&lt;&gt;"Bad - Freibad 1000-2000 m2 Beckenfläche",'Schritt 2a Wärmeverbr. Kat. 1-4'!D437&lt;&gt;"Bad - Freibad &gt;2000 m2 Beckenfläche"),'Schritt 2a Wärmeverbr. Kat. 1-4'!F437,'Schritt 2a Wärmeverbr. Kat. 1-4'!G437)))</f>
        <v/>
      </c>
      <c r="S432" s="140" t="str">
        <f>IFERROR(IF(OR(R432="",'Schritt 2a Wärmeverbr. Kat. 1-4'!D437=""),"",R432/VLOOKUP('Schritt 2a Wärmeverbr. Kat. 1-4'!D437,Gebäudekat.!$C$6:$J$72,7,FALSE)-1),"k.A")</f>
        <v/>
      </c>
      <c r="T432" s="400" t="s">
        <v>138</v>
      </c>
      <c r="U432" t="str">
        <f>IFERROR(VLOOKUP(C432,Gebäudekat.!$C$6:$G$72,5,FALSE),"")</f>
        <v/>
      </c>
    </row>
    <row r="433" spans="1:21" x14ac:dyDescent="0.25">
      <c r="A433" s="23" t="str">
        <f>IF(B433="","",INDEX('Schritt 2a Wärmeverbr. Kat. 1-4'!$A438:$C$504,MATCH(B433,'Schritt 2a Wärmeverbr. Kat. 1-4'!$C438:$C$504,0),1))</f>
        <v/>
      </c>
      <c r="B433" s="40" t="str">
        <f>IF(AND('Schritt 2a Wärmeverbr. Kat. 1-4'!C438&lt;&gt;"",OR('Schritt 2a Wärmeverbr. Kat. 1-4'!R438=1,'Schritt 2a Wärmeverbr. Kat. 1-4'!R438=2,'Schritt 2a Wärmeverbr. Kat. 1-4'!R438&lt;&gt;4)),'Schritt 2a Wärmeverbr. Kat. 1-4'!C438,"")</f>
        <v/>
      </c>
      <c r="C433" s="24" t="str">
        <f>IF(B433="","",VLOOKUP(B433,'Schritt 2a Wärmeverbr. Kat. 1-4'!$C$10:$D$504,2,FALSE))</f>
        <v/>
      </c>
      <c r="D433" s="13" t="str">
        <f>IF(AND(B433&lt;&gt;"",'Schritt 2a Wärmeverbr. Kat. 1-4'!H438&lt;&gt;""),VLOOKUP('Schritt 4 - Priorisierung'!B433,'Schritt 2a Wärmeverbr. Kat. 1-4'!$C$10:$H$504,6,FALSE),"")</f>
        <v/>
      </c>
      <c r="E433" s="114" t="str">
        <f>IF(AND(B433&lt;&gt;"",'Schritt 2a Wärmeverbr. Kat. 1-4'!N438&lt;&gt;""),VLOOKUP('Schritt 4 - Priorisierung'!B433,'Schritt 2a Wärmeverbr. Kat. 1-4'!$C$10:$N$504,12,FALSE),"")</f>
        <v/>
      </c>
      <c r="F433" s="38" t="str">
        <f>IF(AND(B433&lt;&gt;"",'Schritt 2a Wärmeverbr. Kat. 1-4'!O438&lt;&gt;""),VLOOKUP(B433,'Schritt 2a Wärmeverbr. Kat. 1-4'!C438:O932,13,FALSE),"")</f>
        <v/>
      </c>
      <c r="G433" s="134" t="str">
        <f>IF(AND(B433&lt;&gt;"",'Schritt 2a Wärmeverbr. Kat. 1-4'!P438&lt;&gt;""),VLOOKUP(B433,'Schritt 2a Wärmeverbr. Kat. 1-4'!$C$10:$P$504,14,FALSE),"")</f>
        <v/>
      </c>
      <c r="H433" s="39" t="str">
        <f>IF(AND(B433&lt;&gt;"",'Schritt 2a Wärmeverbr. Kat. 1-4'!Q438&lt;&gt;""),VLOOKUP(B433,'Schritt 2a Wärmeverbr. Kat. 1-4'!$C$10:$Q$504,15,FALSE),"")</f>
        <v/>
      </c>
      <c r="I433" s="142" t="str">
        <f>IF(AND(B433&lt;&gt;"",'Schritt 2b Stromverbr. Kat. 1-4'!M438&lt;&gt;""),VLOOKUP(B433,'Schritt 2b Stromverbr. Kat. 1-4'!$B$10:$M$504,12,FALSE),"")</f>
        <v/>
      </c>
      <c r="J433" s="38" t="str">
        <f>IF(AND(B433&lt;&gt;"",'Schritt 2b Stromverbr. Kat. 1-4'!M438&lt;&gt;""),(1/SUM('Schritt 2b Stromverbr. Kat. 1-4'!$M$10:$M$504))*VLOOKUP(B433,'Schritt 2b Stromverbr. Kat. 1-4'!$B$10:$M$504,12,FALSE),"")</f>
        <v/>
      </c>
      <c r="K433" s="133" t="str">
        <f>IFERROR(IF(B433&lt;&gt;"",VLOOKUP(B433,'Schritt 2b Stromverbr. Kat. 1-4'!$B$10:$N$504,13,FALSE),""),"")</f>
        <v/>
      </c>
      <c r="L433" s="39" t="str">
        <f>IFERROR(IF(B433&lt;&gt;"",VLOOKUP(B433,'Schritt 2b Stromverbr. Kat. 1-4'!$B$10:$O$504,14,FALSE),""),"")</f>
        <v/>
      </c>
      <c r="M433" s="147"/>
      <c r="N433" s="61"/>
      <c r="O433" s="64"/>
      <c r="P433" s="113" t="str">
        <f t="shared" si="12"/>
        <v/>
      </c>
      <c r="Q433" s="151" t="str">
        <f t="shared" si="13"/>
        <v/>
      </c>
      <c r="R433" s="133" t="str">
        <f>IF(P433="","",((P433*1000)/IF(AND('Schritt 2a Wärmeverbr. Kat. 1-4'!D438&lt;&gt;"Bad - Freibad &lt; 1000 m2 Beckenfläche",'Schritt 2a Wärmeverbr. Kat. 1-4'!D438&lt;&gt;"Bad - Freibad 1000-2000 m2 Beckenfläche",'Schritt 2a Wärmeverbr. Kat. 1-4'!D438&lt;&gt;"Bad - Freibad &gt;2000 m2 Beckenfläche"),'Schritt 2a Wärmeverbr. Kat. 1-4'!F438,'Schritt 2a Wärmeverbr. Kat. 1-4'!G438)))</f>
        <v/>
      </c>
      <c r="S433" s="140" t="str">
        <f>IFERROR(IF(OR(R433="",'Schritt 2a Wärmeverbr. Kat. 1-4'!D438=""),"",R433/VLOOKUP('Schritt 2a Wärmeverbr. Kat. 1-4'!D438,Gebäudekat.!$C$6:$J$72,7,FALSE)-1),"k.A")</f>
        <v/>
      </c>
      <c r="T433" s="400" t="s">
        <v>138</v>
      </c>
      <c r="U433" t="str">
        <f>IFERROR(VLOOKUP(C433,Gebäudekat.!$C$6:$G$72,5,FALSE),"")</f>
        <v/>
      </c>
    </row>
    <row r="434" spans="1:21" x14ac:dyDescent="0.25">
      <c r="A434" s="23" t="str">
        <f>IF(B434="","",INDEX('Schritt 2a Wärmeverbr. Kat. 1-4'!$A439:$C$504,MATCH(B434,'Schritt 2a Wärmeverbr. Kat. 1-4'!$C439:$C$504,0),1))</f>
        <v/>
      </c>
      <c r="B434" s="40" t="str">
        <f>IF(AND('Schritt 2a Wärmeverbr. Kat. 1-4'!C439&lt;&gt;"",OR('Schritt 2a Wärmeverbr. Kat. 1-4'!R439=1,'Schritt 2a Wärmeverbr. Kat. 1-4'!R439=2,'Schritt 2a Wärmeverbr. Kat. 1-4'!R439&lt;&gt;4)),'Schritt 2a Wärmeverbr. Kat. 1-4'!C439,"")</f>
        <v/>
      </c>
      <c r="C434" s="24" t="str">
        <f>IF(B434="","",VLOOKUP(B434,'Schritt 2a Wärmeverbr. Kat. 1-4'!$C$10:$D$504,2,FALSE))</f>
        <v/>
      </c>
      <c r="D434" s="13" t="str">
        <f>IF(AND(B434&lt;&gt;"",'Schritt 2a Wärmeverbr. Kat. 1-4'!H439&lt;&gt;""),VLOOKUP('Schritt 4 - Priorisierung'!B434,'Schritt 2a Wärmeverbr. Kat. 1-4'!$C$10:$H$504,6,FALSE),"")</f>
        <v/>
      </c>
      <c r="E434" s="114" t="str">
        <f>IF(AND(B434&lt;&gt;"",'Schritt 2a Wärmeverbr. Kat. 1-4'!N439&lt;&gt;""),VLOOKUP('Schritt 4 - Priorisierung'!B434,'Schritt 2a Wärmeverbr. Kat. 1-4'!$C$10:$N$504,12,FALSE),"")</f>
        <v/>
      </c>
      <c r="F434" s="38" t="str">
        <f>IF(AND(B434&lt;&gt;"",'Schritt 2a Wärmeverbr. Kat. 1-4'!O439&lt;&gt;""),VLOOKUP(B434,'Schritt 2a Wärmeverbr. Kat. 1-4'!C439:O933,13,FALSE),"")</f>
        <v/>
      </c>
      <c r="G434" s="134" t="str">
        <f>IF(AND(B434&lt;&gt;"",'Schritt 2a Wärmeverbr. Kat. 1-4'!P439&lt;&gt;""),VLOOKUP(B434,'Schritt 2a Wärmeverbr. Kat. 1-4'!$C$10:$P$504,14,FALSE),"")</f>
        <v/>
      </c>
      <c r="H434" s="39" t="str">
        <f>IF(AND(B434&lt;&gt;"",'Schritt 2a Wärmeverbr. Kat. 1-4'!Q439&lt;&gt;""),VLOOKUP(B434,'Schritt 2a Wärmeverbr. Kat. 1-4'!$C$10:$Q$504,15,FALSE),"")</f>
        <v/>
      </c>
      <c r="I434" s="142" t="str">
        <f>IF(AND(B434&lt;&gt;"",'Schritt 2b Stromverbr. Kat. 1-4'!M439&lt;&gt;""),VLOOKUP(B434,'Schritt 2b Stromverbr. Kat. 1-4'!$B$10:$M$504,12,FALSE),"")</f>
        <v/>
      </c>
      <c r="J434" s="38" t="str">
        <f>IF(AND(B434&lt;&gt;"",'Schritt 2b Stromverbr. Kat. 1-4'!M439&lt;&gt;""),(1/SUM('Schritt 2b Stromverbr. Kat. 1-4'!$M$10:$M$504))*VLOOKUP(B434,'Schritt 2b Stromverbr. Kat. 1-4'!$B$10:$M$504,12,FALSE),"")</f>
        <v/>
      </c>
      <c r="K434" s="133" t="str">
        <f>IFERROR(IF(B434&lt;&gt;"",VLOOKUP(B434,'Schritt 2b Stromverbr. Kat. 1-4'!$B$10:$N$504,13,FALSE),""),"")</f>
        <v/>
      </c>
      <c r="L434" s="39" t="str">
        <f>IFERROR(IF(B434&lt;&gt;"",VLOOKUP(B434,'Schritt 2b Stromverbr. Kat. 1-4'!$B$10:$O$504,14,FALSE),""),"")</f>
        <v/>
      </c>
      <c r="M434" s="147"/>
      <c r="N434" s="61"/>
      <c r="O434" s="64"/>
      <c r="P434" s="113" t="str">
        <f t="shared" si="12"/>
        <v/>
      </c>
      <c r="Q434" s="151" t="str">
        <f t="shared" si="13"/>
        <v/>
      </c>
      <c r="R434" s="133" t="str">
        <f>IF(P434="","",((P434*1000)/IF(AND('Schritt 2a Wärmeverbr. Kat. 1-4'!D439&lt;&gt;"Bad - Freibad &lt; 1000 m2 Beckenfläche",'Schritt 2a Wärmeverbr. Kat. 1-4'!D439&lt;&gt;"Bad - Freibad 1000-2000 m2 Beckenfläche",'Schritt 2a Wärmeverbr. Kat. 1-4'!D439&lt;&gt;"Bad - Freibad &gt;2000 m2 Beckenfläche"),'Schritt 2a Wärmeverbr. Kat. 1-4'!F439,'Schritt 2a Wärmeverbr. Kat. 1-4'!G439)))</f>
        <v/>
      </c>
      <c r="S434" s="140" t="str">
        <f>IFERROR(IF(OR(R434="",'Schritt 2a Wärmeverbr. Kat. 1-4'!D439=""),"",R434/VLOOKUP('Schritt 2a Wärmeverbr. Kat. 1-4'!D439,Gebäudekat.!$C$6:$J$72,7,FALSE)-1),"k.A")</f>
        <v/>
      </c>
      <c r="T434" s="400" t="s">
        <v>138</v>
      </c>
      <c r="U434" t="str">
        <f>IFERROR(VLOOKUP(C434,Gebäudekat.!$C$6:$G$72,5,FALSE),"")</f>
        <v/>
      </c>
    </row>
    <row r="435" spans="1:21" x14ac:dyDescent="0.25">
      <c r="A435" s="23" t="str">
        <f>IF(B435="","",INDEX('Schritt 2a Wärmeverbr. Kat. 1-4'!$A440:$C$504,MATCH(B435,'Schritt 2a Wärmeverbr. Kat. 1-4'!$C440:$C$504,0),1))</f>
        <v/>
      </c>
      <c r="B435" s="40" t="str">
        <f>IF(AND('Schritt 2a Wärmeverbr. Kat. 1-4'!C440&lt;&gt;"",OR('Schritt 2a Wärmeverbr. Kat. 1-4'!R440=1,'Schritt 2a Wärmeverbr. Kat. 1-4'!R440=2,'Schritt 2a Wärmeverbr. Kat. 1-4'!R440&lt;&gt;4)),'Schritt 2a Wärmeverbr. Kat. 1-4'!C440,"")</f>
        <v/>
      </c>
      <c r="C435" s="24" t="str">
        <f>IF(B435="","",VLOOKUP(B435,'Schritt 2a Wärmeverbr. Kat. 1-4'!$C$10:$D$504,2,FALSE))</f>
        <v/>
      </c>
      <c r="D435" s="13" t="str">
        <f>IF(AND(B435&lt;&gt;"",'Schritt 2a Wärmeverbr. Kat. 1-4'!H440&lt;&gt;""),VLOOKUP('Schritt 4 - Priorisierung'!B435,'Schritt 2a Wärmeverbr. Kat. 1-4'!$C$10:$H$504,6,FALSE),"")</f>
        <v/>
      </c>
      <c r="E435" s="114" t="str">
        <f>IF(AND(B435&lt;&gt;"",'Schritt 2a Wärmeverbr. Kat. 1-4'!N440&lt;&gt;""),VLOOKUP('Schritt 4 - Priorisierung'!B435,'Schritt 2a Wärmeverbr. Kat. 1-4'!$C$10:$N$504,12,FALSE),"")</f>
        <v/>
      </c>
      <c r="F435" s="38" t="str">
        <f>IF(AND(B435&lt;&gt;"",'Schritt 2a Wärmeverbr. Kat. 1-4'!O440&lt;&gt;""),VLOOKUP(B435,'Schritt 2a Wärmeverbr. Kat. 1-4'!C440:O934,13,FALSE),"")</f>
        <v/>
      </c>
      <c r="G435" s="134" t="str">
        <f>IF(AND(B435&lt;&gt;"",'Schritt 2a Wärmeverbr. Kat. 1-4'!P440&lt;&gt;""),VLOOKUP(B435,'Schritt 2a Wärmeverbr. Kat. 1-4'!$C$10:$P$504,14,FALSE),"")</f>
        <v/>
      </c>
      <c r="H435" s="39" t="str">
        <f>IF(AND(B435&lt;&gt;"",'Schritt 2a Wärmeverbr. Kat. 1-4'!Q440&lt;&gt;""),VLOOKUP(B435,'Schritt 2a Wärmeverbr. Kat. 1-4'!$C$10:$Q$504,15,FALSE),"")</f>
        <v/>
      </c>
      <c r="I435" s="142" t="str">
        <f>IF(AND(B435&lt;&gt;"",'Schritt 2b Stromverbr. Kat. 1-4'!M440&lt;&gt;""),VLOOKUP(B435,'Schritt 2b Stromverbr. Kat. 1-4'!$B$10:$M$504,12,FALSE),"")</f>
        <v/>
      </c>
      <c r="J435" s="38" t="str">
        <f>IF(AND(B435&lt;&gt;"",'Schritt 2b Stromverbr. Kat. 1-4'!M440&lt;&gt;""),(1/SUM('Schritt 2b Stromverbr. Kat. 1-4'!$M$10:$M$504))*VLOOKUP(B435,'Schritt 2b Stromverbr. Kat. 1-4'!$B$10:$M$504,12,FALSE),"")</f>
        <v/>
      </c>
      <c r="K435" s="133" t="str">
        <f>IFERROR(IF(B435&lt;&gt;"",VLOOKUP(B435,'Schritt 2b Stromverbr. Kat. 1-4'!$B$10:$N$504,13,FALSE),""),"")</f>
        <v/>
      </c>
      <c r="L435" s="39" t="str">
        <f>IFERROR(IF(B435&lt;&gt;"",VLOOKUP(B435,'Schritt 2b Stromverbr. Kat. 1-4'!$B$10:$O$504,14,FALSE),""),"")</f>
        <v/>
      </c>
      <c r="M435" s="147"/>
      <c r="N435" s="61"/>
      <c r="O435" s="64"/>
      <c r="P435" s="113" t="str">
        <f t="shared" si="12"/>
        <v/>
      </c>
      <c r="Q435" s="151" t="str">
        <f t="shared" si="13"/>
        <v/>
      </c>
      <c r="R435" s="133" t="str">
        <f>IF(P435="","",((P435*1000)/IF(AND('Schritt 2a Wärmeverbr. Kat. 1-4'!D440&lt;&gt;"Bad - Freibad &lt; 1000 m2 Beckenfläche",'Schritt 2a Wärmeverbr. Kat. 1-4'!D440&lt;&gt;"Bad - Freibad 1000-2000 m2 Beckenfläche",'Schritt 2a Wärmeverbr. Kat. 1-4'!D440&lt;&gt;"Bad - Freibad &gt;2000 m2 Beckenfläche"),'Schritt 2a Wärmeverbr. Kat. 1-4'!F440,'Schritt 2a Wärmeverbr. Kat. 1-4'!G440)))</f>
        <v/>
      </c>
      <c r="S435" s="140" t="str">
        <f>IFERROR(IF(OR(R435="",'Schritt 2a Wärmeverbr. Kat. 1-4'!D440=""),"",R435/VLOOKUP('Schritt 2a Wärmeverbr. Kat. 1-4'!D440,Gebäudekat.!$C$6:$J$72,7,FALSE)-1),"k.A")</f>
        <v/>
      </c>
      <c r="T435" s="400" t="s">
        <v>138</v>
      </c>
      <c r="U435" t="str">
        <f>IFERROR(VLOOKUP(C435,Gebäudekat.!$C$6:$G$72,5,FALSE),"")</f>
        <v/>
      </c>
    </row>
    <row r="436" spans="1:21" x14ac:dyDescent="0.25">
      <c r="A436" s="23" t="str">
        <f>IF(B436="","",INDEX('Schritt 2a Wärmeverbr. Kat. 1-4'!$A441:$C$504,MATCH(B436,'Schritt 2a Wärmeverbr. Kat. 1-4'!$C441:$C$504,0),1))</f>
        <v/>
      </c>
      <c r="B436" s="40" t="str">
        <f>IF(AND('Schritt 2a Wärmeverbr. Kat. 1-4'!C441&lt;&gt;"",OR('Schritt 2a Wärmeverbr. Kat. 1-4'!R441=1,'Schritt 2a Wärmeverbr. Kat. 1-4'!R441=2,'Schritt 2a Wärmeverbr. Kat. 1-4'!R441&lt;&gt;4)),'Schritt 2a Wärmeverbr. Kat. 1-4'!C441,"")</f>
        <v/>
      </c>
      <c r="C436" s="24" t="str">
        <f>IF(B436="","",VLOOKUP(B436,'Schritt 2a Wärmeverbr. Kat. 1-4'!$C$10:$D$504,2,FALSE))</f>
        <v/>
      </c>
      <c r="D436" s="13" t="str">
        <f>IF(AND(B436&lt;&gt;"",'Schritt 2a Wärmeverbr. Kat. 1-4'!H441&lt;&gt;""),VLOOKUP('Schritt 4 - Priorisierung'!B436,'Schritt 2a Wärmeverbr. Kat. 1-4'!$C$10:$H$504,6,FALSE),"")</f>
        <v/>
      </c>
      <c r="E436" s="114" t="str">
        <f>IF(AND(B436&lt;&gt;"",'Schritt 2a Wärmeverbr. Kat. 1-4'!N441&lt;&gt;""),VLOOKUP('Schritt 4 - Priorisierung'!B436,'Schritt 2a Wärmeverbr. Kat. 1-4'!$C$10:$N$504,12,FALSE),"")</f>
        <v/>
      </c>
      <c r="F436" s="38" t="str">
        <f>IF(AND(B436&lt;&gt;"",'Schritt 2a Wärmeverbr. Kat. 1-4'!O441&lt;&gt;""),VLOOKUP(B436,'Schritt 2a Wärmeverbr. Kat. 1-4'!C441:O935,13,FALSE),"")</f>
        <v/>
      </c>
      <c r="G436" s="134" t="str">
        <f>IF(AND(B436&lt;&gt;"",'Schritt 2a Wärmeverbr. Kat. 1-4'!P441&lt;&gt;""),VLOOKUP(B436,'Schritt 2a Wärmeverbr. Kat. 1-4'!$C$10:$P$504,14,FALSE),"")</f>
        <v/>
      </c>
      <c r="H436" s="39" t="str">
        <f>IF(AND(B436&lt;&gt;"",'Schritt 2a Wärmeverbr. Kat. 1-4'!Q441&lt;&gt;""),VLOOKUP(B436,'Schritt 2a Wärmeverbr. Kat. 1-4'!$C$10:$Q$504,15,FALSE),"")</f>
        <v/>
      </c>
      <c r="I436" s="142" t="str">
        <f>IF(AND(B436&lt;&gt;"",'Schritt 2b Stromverbr. Kat. 1-4'!M441&lt;&gt;""),VLOOKUP(B436,'Schritt 2b Stromverbr. Kat. 1-4'!$B$10:$M$504,12,FALSE),"")</f>
        <v/>
      </c>
      <c r="J436" s="38" t="str">
        <f>IF(AND(B436&lt;&gt;"",'Schritt 2b Stromverbr. Kat. 1-4'!M441&lt;&gt;""),(1/SUM('Schritt 2b Stromverbr. Kat. 1-4'!$M$10:$M$504))*VLOOKUP(B436,'Schritt 2b Stromverbr. Kat. 1-4'!$B$10:$M$504,12,FALSE),"")</f>
        <v/>
      </c>
      <c r="K436" s="133" t="str">
        <f>IFERROR(IF(B436&lt;&gt;"",VLOOKUP(B436,'Schritt 2b Stromverbr. Kat. 1-4'!$B$10:$N$504,13,FALSE),""),"")</f>
        <v/>
      </c>
      <c r="L436" s="39" t="str">
        <f>IFERROR(IF(B436&lt;&gt;"",VLOOKUP(B436,'Schritt 2b Stromverbr. Kat. 1-4'!$B$10:$O$504,14,FALSE),""),"")</f>
        <v/>
      </c>
      <c r="M436" s="147"/>
      <c r="N436" s="61"/>
      <c r="O436" s="64"/>
      <c r="P436" s="113" t="str">
        <f t="shared" si="12"/>
        <v/>
      </c>
      <c r="Q436" s="151" t="str">
        <f t="shared" si="13"/>
        <v/>
      </c>
      <c r="R436" s="133" t="str">
        <f>IF(P436="","",((P436*1000)/IF(AND('Schritt 2a Wärmeverbr. Kat. 1-4'!D441&lt;&gt;"Bad - Freibad &lt; 1000 m2 Beckenfläche",'Schritt 2a Wärmeverbr. Kat. 1-4'!D441&lt;&gt;"Bad - Freibad 1000-2000 m2 Beckenfläche",'Schritt 2a Wärmeverbr. Kat. 1-4'!D441&lt;&gt;"Bad - Freibad &gt;2000 m2 Beckenfläche"),'Schritt 2a Wärmeverbr. Kat. 1-4'!F441,'Schritt 2a Wärmeverbr. Kat. 1-4'!G441)))</f>
        <v/>
      </c>
      <c r="S436" s="140" t="str">
        <f>IFERROR(IF(OR(R436="",'Schritt 2a Wärmeverbr. Kat. 1-4'!D441=""),"",R436/VLOOKUP('Schritt 2a Wärmeverbr. Kat. 1-4'!D441,Gebäudekat.!$C$6:$J$72,7,FALSE)-1),"k.A")</f>
        <v/>
      </c>
      <c r="T436" s="400" t="s">
        <v>138</v>
      </c>
      <c r="U436" t="str">
        <f>IFERROR(VLOOKUP(C436,Gebäudekat.!$C$6:$G$72,5,FALSE),"")</f>
        <v/>
      </c>
    </row>
    <row r="437" spans="1:21" x14ac:dyDescent="0.25">
      <c r="A437" s="23" t="str">
        <f>IF(B437="","",INDEX('Schritt 2a Wärmeverbr. Kat. 1-4'!$A442:$C$504,MATCH(B437,'Schritt 2a Wärmeverbr. Kat. 1-4'!$C442:$C$504,0),1))</f>
        <v/>
      </c>
      <c r="B437" s="40" t="str">
        <f>IF(AND('Schritt 2a Wärmeverbr. Kat. 1-4'!C442&lt;&gt;"",OR('Schritt 2a Wärmeverbr. Kat. 1-4'!R442=1,'Schritt 2a Wärmeverbr. Kat. 1-4'!R442=2,'Schritt 2a Wärmeverbr. Kat. 1-4'!R442&lt;&gt;4)),'Schritt 2a Wärmeverbr. Kat. 1-4'!C442,"")</f>
        <v/>
      </c>
      <c r="C437" s="24" t="str">
        <f>IF(B437="","",VLOOKUP(B437,'Schritt 2a Wärmeverbr. Kat. 1-4'!$C$10:$D$504,2,FALSE))</f>
        <v/>
      </c>
      <c r="D437" s="13" t="str">
        <f>IF(AND(B437&lt;&gt;"",'Schritt 2a Wärmeverbr. Kat. 1-4'!H442&lt;&gt;""),VLOOKUP('Schritt 4 - Priorisierung'!B437,'Schritt 2a Wärmeverbr. Kat. 1-4'!$C$10:$H$504,6,FALSE),"")</f>
        <v/>
      </c>
      <c r="E437" s="114" t="str">
        <f>IF(AND(B437&lt;&gt;"",'Schritt 2a Wärmeverbr. Kat. 1-4'!N442&lt;&gt;""),VLOOKUP('Schritt 4 - Priorisierung'!B437,'Schritt 2a Wärmeverbr. Kat. 1-4'!$C$10:$N$504,12,FALSE),"")</f>
        <v/>
      </c>
      <c r="F437" s="38" t="str">
        <f>IF(AND(B437&lt;&gt;"",'Schritt 2a Wärmeverbr. Kat. 1-4'!O442&lt;&gt;""),VLOOKUP(B437,'Schritt 2a Wärmeverbr. Kat. 1-4'!C442:O936,13,FALSE),"")</f>
        <v/>
      </c>
      <c r="G437" s="134" t="str">
        <f>IF(AND(B437&lt;&gt;"",'Schritt 2a Wärmeverbr. Kat. 1-4'!P442&lt;&gt;""),VLOOKUP(B437,'Schritt 2a Wärmeverbr. Kat. 1-4'!$C$10:$P$504,14,FALSE),"")</f>
        <v/>
      </c>
      <c r="H437" s="39" t="str">
        <f>IF(AND(B437&lt;&gt;"",'Schritt 2a Wärmeverbr. Kat. 1-4'!Q442&lt;&gt;""),VLOOKUP(B437,'Schritt 2a Wärmeverbr. Kat. 1-4'!$C$10:$Q$504,15,FALSE),"")</f>
        <v/>
      </c>
      <c r="I437" s="142" t="str">
        <f>IF(AND(B437&lt;&gt;"",'Schritt 2b Stromverbr. Kat. 1-4'!M442&lt;&gt;""),VLOOKUP(B437,'Schritt 2b Stromverbr. Kat. 1-4'!$B$10:$M$504,12,FALSE),"")</f>
        <v/>
      </c>
      <c r="J437" s="38" t="str">
        <f>IF(AND(B437&lt;&gt;"",'Schritt 2b Stromverbr. Kat. 1-4'!M442&lt;&gt;""),(1/SUM('Schritt 2b Stromverbr. Kat. 1-4'!$M$10:$M$504))*VLOOKUP(B437,'Schritt 2b Stromverbr. Kat. 1-4'!$B$10:$M$504,12,FALSE),"")</f>
        <v/>
      </c>
      <c r="K437" s="133" t="str">
        <f>IFERROR(IF(B437&lt;&gt;"",VLOOKUP(B437,'Schritt 2b Stromverbr. Kat. 1-4'!$B$10:$N$504,13,FALSE),""),"")</f>
        <v/>
      </c>
      <c r="L437" s="39" t="str">
        <f>IFERROR(IF(B437&lt;&gt;"",VLOOKUP(B437,'Schritt 2b Stromverbr. Kat. 1-4'!$B$10:$O$504,14,FALSE),""),"")</f>
        <v/>
      </c>
      <c r="M437" s="147"/>
      <c r="N437" s="61"/>
      <c r="O437" s="64"/>
      <c r="P437" s="113" t="str">
        <f t="shared" si="12"/>
        <v/>
      </c>
      <c r="Q437" s="151" t="str">
        <f t="shared" si="13"/>
        <v/>
      </c>
      <c r="R437" s="133" t="str">
        <f>IF(P437="","",((P437*1000)/IF(AND('Schritt 2a Wärmeverbr. Kat. 1-4'!D442&lt;&gt;"Bad - Freibad &lt; 1000 m2 Beckenfläche",'Schritt 2a Wärmeverbr. Kat. 1-4'!D442&lt;&gt;"Bad - Freibad 1000-2000 m2 Beckenfläche",'Schritt 2a Wärmeverbr. Kat. 1-4'!D442&lt;&gt;"Bad - Freibad &gt;2000 m2 Beckenfläche"),'Schritt 2a Wärmeverbr. Kat. 1-4'!F442,'Schritt 2a Wärmeverbr. Kat. 1-4'!G442)))</f>
        <v/>
      </c>
      <c r="S437" s="140" t="str">
        <f>IFERROR(IF(OR(R437="",'Schritt 2a Wärmeverbr. Kat. 1-4'!D442=""),"",R437/VLOOKUP('Schritt 2a Wärmeverbr. Kat. 1-4'!D442,Gebäudekat.!$C$6:$J$72,7,FALSE)-1),"k.A")</f>
        <v/>
      </c>
      <c r="T437" s="400" t="s">
        <v>138</v>
      </c>
      <c r="U437" t="str">
        <f>IFERROR(VLOOKUP(C437,Gebäudekat.!$C$6:$G$72,5,FALSE),"")</f>
        <v/>
      </c>
    </row>
    <row r="438" spans="1:21" x14ac:dyDescent="0.25">
      <c r="A438" s="23" t="str">
        <f>IF(B438="","",INDEX('Schritt 2a Wärmeverbr. Kat. 1-4'!$A443:$C$504,MATCH(B438,'Schritt 2a Wärmeverbr. Kat. 1-4'!$C443:$C$504,0),1))</f>
        <v/>
      </c>
      <c r="B438" s="40" t="str">
        <f>IF(AND('Schritt 2a Wärmeverbr. Kat. 1-4'!C443&lt;&gt;"",OR('Schritt 2a Wärmeverbr. Kat. 1-4'!R443=1,'Schritt 2a Wärmeverbr. Kat. 1-4'!R443=2,'Schritt 2a Wärmeverbr. Kat. 1-4'!R443&lt;&gt;4)),'Schritt 2a Wärmeverbr. Kat. 1-4'!C443,"")</f>
        <v/>
      </c>
      <c r="C438" s="24" t="str">
        <f>IF(B438="","",VLOOKUP(B438,'Schritt 2a Wärmeverbr. Kat. 1-4'!$C$10:$D$504,2,FALSE))</f>
        <v/>
      </c>
      <c r="D438" s="13" t="str">
        <f>IF(AND(B438&lt;&gt;"",'Schritt 2a Wärmeverbr. Kat. 1-4'!H443&lt;&gt;""),VLOOKUP('Schritt 4 - Priorisierung'!B438,'Schritt 2a Wärmeverbr. Kat. 1-4'!$C$10:$H$504,6,FALSE),"")</f>
        <v/>
      </c>
      <c r="E438" s="114" t="str">
        <f>IF(AND(B438&lt;&gt;"",'Schritt 2a Wärmeverbr. Kat. 1-4'!N443&lt;&gt;""),VLOOKUP('Schritt 4 - Priorisierung'!B438,'Schritt 2a Wärmeverbr. Kat. 1-4'!$C$10:$N$504,12,FALSE),"")</f>
        <v/>
      </c>
      <c r="F438" s="38" t="str">
        <f>IF(AND(B438&lt;&gt;"",'Schritt 2a Wärmeverbr. Kat. 1-4'!O443&lt;&gt;""),VLOOKUP(B438,'Schritt 2a Wärmeverbr. Kat. 1-4'!C443:O937,13,FALSE),"")</f>
        <v/>
      </c>
      <c r="G438" s="134" t="str">
        <f>IF(AND(B438&lt;&gt;"",'Schritt 2a Wärmeverbr. Kat. 1-4'!P443&lt;&gt;""),VLOOKUP(B438,'Schritt 2a Wärmeverbr. Kat. 1-4'!$C$10:$P$504,14,FALSE),"")</f>
        <v/>
      </c>
      <c r="H438" s="39" t="str">
        <f>IF(AND(B438&lt;&gt;"",'Schritt 2a Wärmeverbr. Kat. 1-4'!Q443&lt;&gt;""),VLOOKUP(B438,'Schritt 2a Wärmeverbr. Kat. 1-4'!$C$10:$Q$504,15,FALSE),"")</f>
        <v/>
      </c>
      <c r="I438" s="142" t="str">
        <f>IF(AND(B438&lt;&gt;"",'Schritt 2b Stromverbr. Kat. 1-4'!M443&lt;&gt;""),VLOOKUP(B438,'Schritt 2b Stromverbr. Kat. 1-4'!$B$10:$M$504,12,FALSE),"")</f>
        <v/>
      </c>
      <c r="J438" s="38" t="str">
        <f>IF(AND(B438&lt;&gt;"",'Schritt 2b Stromverbr. Kat. 1-4'!M443&lt;&gt;""),(1/SUM('Schritt 2b Stromverbr. Kat. 1-4'!$M$10:$M$504))*VLOOKUP(B438,'Schritt 2b Stromverbr. Kat. 1-4'!$B$10:$M$504,12,FALSE),"")</f>
        <v/>
      </c>
      <c r="K438" s="133" t="str">
        <f>IFERROR(IF(B438&lt;&gt;"",VLOOKUP(B438,'Schritt 2b Stromverbr. Kat. 1-4'!$B$10:$N$504,13,FALSE),""),"")</f>
        <v/>
      </c>
      <c r="L438" s="39" t="str">
        <f>IFERROR(IF(B438&lt;&gt;"",VLOOKUP(B438,'Schritt 2b Stromverbr. Kat. 1-4'!$B$10:$O$504,14,FALSE),""),"")</f>
        <v/>
      </c>
      <c r="M438" s="147"/>
      <c r="N438" s="61"/>
      <c r="O438" s="64"/>
      <c r="P438" s="113" t="str">
        <f t="shared" si="12"/>
        <v/>
      </c>
      <c r="Q438" s="151" t="str">
        <f t="shared" si="13"/>
        <v/>
      </c>
      <c r="R438" s="133" t="str">
        <f>IF(P438="","",((P438*1000)/IF(AND('Schritt 2a Wärmeverbr. Kat. 1-4'!D443&lt;&gt;"Bad - Freibad &lt; 1000 m2 Beckenfläche",'Schritt 2a Wärmeverbr. Kat. 1-4'!D443&lt;&gt;"Bad - Freibad 1000-2000 m2 Beckenfläche",'Schritt 2a Wärmeverbr. Kat. 1-4'!D443&lt;&gt;"Bad - Freibad &gt;2000 m2 Beckenfläche"),'Schritt 2a Wärmeverbr. Kat. 1-4'!F443,'Schritt 2a Wärmeverbr. Kat. 1-4'!G443)))</f>
        <v/>
      </c>
      <c r="S438" s="140" t="str">
        <f>IFERROR(IF(OR(R438="",'Schritt 2a Wärmeverbr. Kat. 1-4'!D443=""),"",R438/VLOOKUP('Schritt 2a Wärmeverbr. Kat. 1-4'!D443,Gebäudekat.!$C$6:$J$72,7,FALSE)-1),"k.A")</f>
        <v/>
      </c>
      <c r="T438" s="400" t="s">
        <v>138</v>
      </c>
      <c r="U438" t="str">
        <f>IFERROR(VLOOKUP(C438,Gebäudekat.!$C$6:$G$72,5,FALSE),"")</f>
        <v/>
      </c>
    </row>
    <row r="439" spans="1:21" x14ac:dyDescent="0.25">
      <c r="A439" s="23" t="str">
        <f>IF(B439="","",INDEX('Schritt 2a Wärmeverbr. Kat. 1-4'!$A444:$C$504,MATCH(B439,'Schritt 2a Wärmeverbr. Kat. 1-4'!$C444:$C$504,0),1))</f>
        <v/>
      </c>
      <c r="B439" s="40" t="str">
        <f>IF(AND('Schritt 2a Wärmeverbr. Kat. 1-4'!C444&lt;&gt;"",OR('Schritt 2a Wärmeverbr. Kat. 1-4'!R444=1,'Schritt 2a Wärmeverbr. Kat. 1-4'!R444=2,'Schritt 2a Wärmeverbr. Kat. 1-4'!R444&lt;&gt;4)),'Schritt 2a Wärmeverbr. Kat. 1-4'!C444,"")</f>
        <v/>
      </c>
      <c r="C439" s="24" t="str">
        <f>IF(B439="","",VLOOKUP(B439,'Schritt 2a Wärmeverbr. Kat. 1-4'!$C$10:$D$504,2,FALSE))</f>
        <v/>
      </c>
      <c r="D439" s="13" t="str">
        <f>IF(AND(B439&lt;&gt;"",'Schritt 2a Wärmeverbr. Kat. 1-4'!H444&lt;&gt;""),VLOOKUP('Schritt 4 - Priorisierung'!B439,'Schritt 2a Wärmeverbr. Kat. 1-4'!$C$10:$H$504,6,FALSE),"")</f>
        <v/>
      </c>
      <c r="E439" s="114" t="str">
        <f>IF(AND(B439&lt;&gt;"",'Schritt 2a Wärmeverbr. Kat. 1-4'!N444&lt;&gt;""),VLOOKUP('Schritt 4 - Priorisierung'!B439,'Schritt 2a Wärmeverbr. Kat. 1-4'!$C$10:$N$504,12,FALSE),"")</f>
        <v/>
      </c>
      <c r="F439" s="38" t="str">
        <f>IF(AND(B439&lt;&gt;"",'Schritt 2a Wärmeverbr. Kat. 1-4'!O444&lt;&gt;""),VLOOKUP(B439,'Schritt 2a Wärmeverbr. Kat. 1-4'!C444:O938,13,FALSE),"")</f>
        <v/>
      </c>
      <c r="G439" s="134" t="str">
        <f>IF(AND(B439&lt;&gt;"",'Schritt 2a Wärmeverbr. Kat. 1-4'!P444&lt;&gt;""),VLOOKUP(B439,'Schritt 2a Wärmeverbr. Kat. 1-4'!$C$10:$P$504,14,FALSE),"")</f>
        <v/>
      </c>
      <c r="H439" s="39" t="str">
        <f>IF(AND(B439&lt;&gt;"",'Schritt 2a Wärmeverbr. Kat. 1-4'!Q444&lt;&gt;""),VLOOKUP(B439,'Schritt 2a Wärmeverbr. Kat. 1-4'!$C$10:$Q$504,15,FALSE),"")</f>
        <v/>
      </c>
      <c r="I439" s="142" t="str">
        <f>IF(AND(B439&lt;&gt;"",'Schritt 2b Stromverbr. Kat. 1-4'!M444&lt;&gt;""),VLOOKUP(B439,'Schritt 2b Stromverbr. Kat. 1-4'!$B$10:$M$504,12,FALSE),"")</f>
        <v/>
      </c>
      <c r="J439" s="38" t="str">
        <f>IF(AND(B439&lt;&gt;"",'Schritt 2b Stromverbr. Kat. 1-4'!M444&lt;&gt;""),(1/SUM('Schritt 2b Stromverbr. Kat. 1-4'!$M$10:$M$504))*VLOOKUP(B439,'Schritt 2b Stromverbr. Kat. 1-4'!$B$10:$M$504,12,FALSE),"")</f>
        <v/>
      </c>
      <c r="K439" s="133" t="str">
        <f>IFERROR(IF(B439&lt;&gt;"",VLOOKUP(B439,'Schritt 2b Stromverbr. Kat. 1-4'!$B$10:$N$504,13,FALSE),""),"")</f>
        <v/>
      </c>
      <c r="L439" s="39" t="str">
        <f>IFERROR(IF(B439&lt;&gt;"",VLOOKUP(B439,'Schritt 2b Stromverbr. Kat. 1-4'!$B$10:$O$504,14,FALSE),""),"")</f>
        <v/>
      </c>
      <c r="M439" s="147"/>
      <c r="N439" s="61"/>
      <c r="O439" s="64"/>
      <c r="P439" s="113" t="str">
        <f t="shared" si="12"/>
        <v/>
      </c>
      <c r="Q439" s="151" t="str">
        <f t="shared" si="13"/>
        <v/>
      </c>
      <c r="R439" s="133" t="str">
        <f>IF(P439="","",((P439*1000)/IF(AND('Schritt 2a Wärmeverbr. Kat. 1-4'!D444&lt;&gt;"Bad - Freibad &lt; 1000 m2 Beckenfläche",'Schritt 2a Wärmeverbr. Kat. 1-4'!D444&lt;&gt;"Bad - Freibad 1000-2000 m2 Beckenfläche",'Schritt 2a Wärmeverbr. Kat. 1-4'!D444&lt;&gt;"Bad - Freibad &gt;2000 m2 Beckenfläche"),'Schritt 2a Wärmeverbr. Kat. 1-4'!F444,'Schritt 2a Wärmeverbr. Kat. 1-4'!G444)))</f>
        <v/>
      </c>
      <c r="S439" s="140" t="str">
        <f>IFERROR(IF(OR(R439="",'Schritt 2a Wärmeverbr. Kat. 1-4'!D444=""),"",R439/VLOOKUP('Schritt 2a Wärmeverbr. Kat. 1-4'!D444,Gebäudekat.!$C$6:$J$72,7,FALSE)-1),"k.A")</f>
        <v/>
      </c>
      <c r="T439" s="400" t="s">
        <v>138</v>
      </c>
      <c r="U439" t="str">
        <f>IFERROR(VLOOKUP(C439,Gebäudekat.!$C$6:$G$72,5,FALSE),"")</f>
        <v/>
      </c>
    </row>
    <row r="440" spans="1:21" x14ac:dyDescent="0.25">
      <c r="A440" s="23" t="str">
        <f>IF(B440="","",INDEX('Schritt 2a Wärmeverbr. Kat. 1-4'!$A445:$C$504,MATCH(B440,'Schritt 2a Wärmeverbr. Kat. 1-4'!$C445:$C$504,0),1))</f>
        <v/>
      </c>
      <c r="B440" s="40" t="str">
        <f>IF(AND('Schritt 2a Wärmeverbr. Kat. 1-4'!C445&lt;&gt;"",OR('Schritt 2a Wärmeverbr. Kat. 1-4'!R445=1,'Schritt 2a Wärmeverbr. Kat. 1-4'!R445=2,'Schritt 2a Wärmeverbr. Kat. 1-4'!R445&lt;&gt;4)),'Schritt 2a Wärmeverbr. Kat. 1-4'!C445,"")</f>
        <v/>
      </c>
      <c r="C440" s="24" t="str">
        <f>IF(B440="","",VLOOKUP(B440,'Schritt 2a Wärmeverbr. Kat. 1-4'!$C$10:$D$504,2,FALSE))</f>
        <v/>
      </c>
      <c r="D440" s="13" t="str">
        <f>IF(AND(B440&lt;&gt;"",'Schritt 2a Wärmeverbr. Kat. 1-4'!H445&lt;&gt;""),VLOOKUP('Schritt 4 - Priorisierung'!B440,'Schritt 2a Wärmeverbr. Kat. 1-4'!$C$10:$H$504,6,FALSE),"")</f>
        <v/>
      </c>
      <c r="E440" s="114" t="str">
        <f>IF(AND(B440&lt;&gt;"",'Schritt 2a Wärmeverbr. Kat. 1-4'!N445&lt;&gt;""),VLOOKUP('Schritt 4 - Priorisierung'!B440,'Schritt 2a Wärmeverbr. Kat. 1-4'!$C$10:$N$504,12,FALSE),"")</f>
        <v/>
      </c>
      <c r="F440" s="38" t="str">
        <f>IF(AND(B440&lt;&gt;"",'Schritt 2a Wärmeverbr. Kat. 1-4'!O445&lt;&gt;""),VLOOKUP(B440,'Schritt 2a Wärmeverbr. Kat. 1-4'!C445:O939,13,FALSE),"")</f>
        <v/>
      </c>
      <c r="G440" s="134" t="str">
        <f>IF(AND(B440&lt;&gt;"",'Schritt 2a Wärmeverbr. Kat. 1-4'!P445&lt;&gt;""),VLOOKUP(B440,'Schritt 2a Wärmeverbr. Kat. 1-4'!$C$10:$P$504,14,FALSE),"")</f>
        <v/>
      </c>
      <c r="H440" s="39" t="str">
        <f>IF(AND(B440&lt;&gt;"",'Schritt 2a Wärmeverbr. Kat. 1-4'!Q445&lt;&gt;""),VLOOKUP(B440,'Schritt 2a Wärmeverbr. Kat. 1-4'!$C$10:$Q$504,15,FALSE),"")</f>
        <v/>
      </c>
      <c r="I440" s="142" t="str">
        <f>IF(AND(B440&lt;&gt;"",'Schritt 2b Stromverbr. Kat. 1-4'!M445&lt;&gt;""),VLOOKUP(B440,'Schritt 2b Stromverbr. Kat. 1-4'!$B$10:$M$504,12,FALSE),"")</f>
        <v/>
      </c>
      <c r="J440" s="38" t="str">
        <f>IF(AND(B440&lt;&gt;"",'Schritt 2b Stromverbr. Kat. 1-4'!M445&lt;&gt;""),(1/SUM('Schritt 2b Stromverbr. Kat. 1-4'!$M$10:$M$504))*VLOOKUP(B440,'Schritt 2b Stromverbr. Kat. 1-4'!$B$10:$M$504,12,FALSE),"")</f>
        <v/>
      </c>
      <c r="K440" s="133" t="str">
        <f>IFERROR(IF(B440&lt;&gt;"",VLOOKUP(B440,'Schritt 2b Stromverbr. Kat. 1-4'!$B$10:$N$504,13,FALSE),""),"")</f>
        <v/>
      </c>
      <c r="L440" s="39" t="str">
        <f>IFERROR(IF(B440&lt;&gt;"",VLOOKUP(B440,'Schritt 2b Stromverbr. Kat. 1-4'!$B$10:$O$504,14,FALSE),""),"")</f>
        <v/>
      </c>
      <c r="M440" s="147"/>
      <c r="N440" s="61"/>
      <c r="O440" s="64"/>
      <c r="P440" s="113" t="str">
        <f t="shared" si="12"/>
        <v/>
      </c>
      <c r="Q440" s="151" t="str">
        <f t="shared" si="13"/>
        <v/>
      </c>
      <c r="R440" s="133" t="str">
        <f>IF(P440="","",((P440*1000)/IF(AND('Schritt 2a Wärmeverbr. Kat. 1-4'!D445&lt;&gt;"Bad - Freibad &lt; 1000 m2 Beckenfläche",'Schritt 2a Wärmeverbr. Kat. 1-4'!D445&lt;&gt;"Bad - Freibad 1000-2000 m2 Beckenfläche",'Schritt 2a Wärmeverbr. Kat. 1-4'!D445&lt;&gt;"Bad - Freibad &gt;2000 m2 Beckenfläche"),'Schritt 2a Wärmeverbr. Kat. 1-4'!F445,'Schritt 2a Wärmeverbr. Kat. 1-4'!G445)))</f>
        <v/>
      </c>
      <c r="S440" s="140" t="str">
        <f>IFERROR(IF(OR(R440="",'Schritt 2a Wärmeverbr. Kat. 1-4'!D445=""),"",R440/VLOOKUP('Schritt 2a Wärmeverbr. Kat. 1-4'!D445,Gebäudekat.!$C$6:$J$72,7,FALSE)-1),"k.A")</f>
        <v/>
      </c>
      <c r="T440" s="400" t="s">
        <v>138</v>
      </c>
      <c r="U440" t="str">
        <f>IFERROR(VLOOKUP(C440,Gebäudekat.!$C$6:$G$72,5,FALSE),"")</f>
        <v/>
      </c>
    </row>
    <row r="441" spans="1:21" x14ac:dyDescent="0.25">
      <c r="A441" s="23" t="str">
        <f>IF(B441="","",INDEX('Schritt 2a Wärmeverbr. Kat. 1-4'!$A446:$C$504,MATCH(B441,'Schritt 2a Wärmeverbr. Kat. 1-4'!$C446:$C$504,0),1))</f>
        <v/>
      </c>
      <c r="B441" s="40" t="str">
        <f>IF(AND('Schritt 2a Wärmeverbr. Kat. 1-4'!C446&lt;&gt;"",OR('Schritt 2a Wärmeverbr. Kat. 1-4'!R446=1,'Schritt 2a Wärmeverbr. Kat. 1-4'!R446=2,'Schritt 2a Wärmeverbr. Kat. 1-4'!R446&lt;&gt;4)),'Schritt 2a Wärmeverbr. Kat. 1-4'!C446,"")</f>
        <v/>
      </c>
      <c r="C441" s="24" t="str">
        <f>IF(B441="","",VLOOKUP(B441,'Schritt 2a Wärmeverbr. Kat. 1-4'!$C$10:$D$504,2,FALSE))</f>
        <v/>
      </c>
      <c r="D441" s="13" t="str">
        <f>IF(AND(B441&lt;&gt;"",'Schritt 2a Wärmeverbr. Kat. 1-4'!H446&lt;&gt;""),VLOOKUP('Schritt 4 - Priorisierung'!B441,'Schritt 2a Wärmeverbr. Kat. 1-4'!$C$10:$H$504,6,FALSE),"")</f>
        <v/>
      </c>
      <c r="E441" s="114" t="str">
        <f>IF(AND(B441&lt;&gt;"",'Schritt 2a Wärmeverbr. Kat. 1-4'!N446&lt;&gt;""),VLOOKUP('Schritt 4 - Priorisierung'!B441,'Schritt 2a Wärmeverbr. Kat. 1-4'!$C$10:$N$504,12,FALSE),"")</f>
        <v/>
      </c>
      <c r="F441" s="38" t="str">
        <f>IF(AND(B441&lt;&gt;"",'Schritt 2a Wärmeverbr. Kat. 1-4'!O446&lt;&gt;""),VLOOKUP(B441,'Schritt 2a Wärmeverbr. Kat. 1-4'!C446:O940,13,FALSE),"")</f>
        <v/>
      </c>
      <c r="G441" s="134" t="str">
        <f>IF(AND(B441&lt;&gt;"",'Schritt 2a Wärmeverbr. Kat. 1-4'!P446&lt;&gt;""),VLOOKUP(B441,'Schritt 2a Wärmeverbr. Kat. 1-4'!$C$10:$P$504,14,FALSE),"")</f>
        <v/>
      </c>
      <c r="H441" s="39" t="str">
        <f>IF(AND(B441&lt;&gt;"",'Schritt 2a Wärmeverbr. Kat. 1-4'!Q446&lt;&gt;""),VLOOKUP(B441,'Schritt 2a Wärmeverbr. Kat. 1-4'!$C$10:$Q$504,15,FALSE),"")</f>
        <v/>
      </c>
      <c r="I441" s="142" t="str">
        <f>IF(AND(B441&lt;&gt;"",'Schritt 2b Stromverbr. Kat. 1-4'!M446&lt;&gt;""),VLOOKUP(B441,'Schritt 2b Stromverbr. Kat. 1-4'!$B$10:$M$504,12,FALSE),"")</f>
        <v/>
      </c>
      <c r="J441" s="38" t="str">
        <f>IF(AND(B441&lt;&gt;"",'Schritt 2b Stromverbr. Kat. 1-4'!M446&lt;&gt;""),(1/SUM('Schritt 2b Stromverbr. Kat. 1-4'!$M$10:$M$504))*VLOOKUP(B441,'Schritt 2b Stromverbr. Kat. 1-4'!$B$10:$M$504,12,FALSE),"")</f>
        <v/>
      </c>
      <c r="K441" s="133" t="str">
        <f>IFERROR(IF(B441&lt;&gt;"",VLOOKUP(B441,'Schritt 2b Stromverbr. Kat. 1-4'!$B$10:$N$504,13,FALSE),""),"")</f>
        <v/>
      </c>
      <c r="L441" s="39" t="str">
        <f>IFERROR(IF(B441&lt;&gt;"",VLOOKUP(B441,'Schritt 2b Stromverbr. Kat. 1-4'!$B$10:$O$504,14,FALSE),""),"")</f>
        <v/>
      </c>
      <c r="M441" s="147"/>
      <c r="N441" s="61"/>
      <c r="O441" s="64"/>
      <c r="P441" s="113" t="str">
        <f t="shared" si="12"/>
        <v/>
      </c>
      <c r="Q441" s="151" t="str">
        <f t="shared" si="13"/>
        <v/>
      </c>
      <c r="R441" s="133" t="str">
        <f>IF(P441="","",((P441*1000)/IF(AND('Schritt 2a Wärmeverbr. Kat. 1-4'!D446&lt;&gt;"Bad - Freibad &lt; 1000 m2 Beckenfläche",'Schritt 2a Wärmeverbr. Kat. 1-4'!D446&lt;&gt;"Bad - Freibad 1000-2000 m2 Beckenfläche",'Schritt 2a Wärmeverbr. Kat. 1-4'!D446&lt;&gt;"Bad - Freibad &gt;2000 m2 Beckenfläche"),'Schritt 2a Wärmeverbr. Kat. 1-4'!F446,'Schritt 2a Wärmeverbr. Kat. 1-4'!G446)))</f>
        <v/>
      </c>
      <c r="S441" s="140" t="str">
        <f>IFERROR(IF(OR(R441="",'Schritt 2a Wärmeverbr. Kat. 1-4'!D446=""),"",R441/VLOOKUP('Schritt 2a Wärmeverbr. Kat. 1-4'!D446,Gebäudekat.!$C$6:$J$72,7,FALSE)-1),"k.A")</f>
        <v/>
      </c>
      <c r="T441" s="400" t="s">
        <v>138</v>
      </c>
      <c r="U441" t="str">
        <f>IFERROR(VLOOKUP(C441,Gebäudekat.!$C$6:$G$72,5,FALSE),"")</f>
        <v/>
      </c>
    </row>
    <row r="442" spans="1:21" x14ac:dyDescent="0.25">
      <c r="A442" s="23" t="str">
        <f>IF(B442="","",INDEX('Schritt 2a Wärmeverbr. Kat. 1-4'!$A447:$C$504,MATCH(B442,'Schritt 2a Wärmeverbr. Kat. 1-4'!$C447:$C$504,0),1))</f>
        <v/>
      </c>
      <c r="B442" s="40" t="str">
        <f>IF(AND('Schritt 2a Wärmeverbr. Kat. 1-4'!C447&lt;&gt;"",OR('Schritt 2a Wärmeverbr. Kat. 1-4'!R447=1,'Schritt 2a Wärmeverbr. Kat. 1-4'!R447=2,'Schritt 2a Wärmeverbr. Kat. 1-4'!R447&lt;&gt;4)),'Schritt 2a Wärmeverbr. Kat. 1-4'!C447,"")</f>
        <v/>
      </c>
      <c r="C442" s="24" t="str">
        <f>IF(B442="","",VLOOKUP(B442,'Schritt 2a Wärmeverbr. Kat. 1-4'!$C$10:$D$504,2,FALSE))</f>
        <v/>
      </c>
      <c r="D442" s="13" t="str">
        <f>IF(AND(B442&lt;&gt;"",'Schritt 2a Wärmeverbr. Kat. 1-4'!H447&lt;&gt;""),VLOOKUP('Schritt 4 - Priorisierung'!B442,'Schritt 2a Wärmeverbr. Kat. 1-4'!$C$10:$H$504,6,FALSE),"")</f>
        <v/>
      </c>
      <c r="E442" s="114" t="str">
        <f>IF(AND(B442&lt;&gt;"",'Schritt 2a Wärmeverbr. Kat. 1-4'!N447&lt;&gt;""),VLOOKUP('Schritt 4 - Priorisierung'!B442,'Schritt 2a Wärmeverbr. Kat. 1-4'!$C$10:$N$504,12,FALSE),"")</f>
        <v/>
      </c>
      <c r="F442" s="38" t="str">
        <f>IF(AND(B442&lt;&gt;"",'Schritt 2a Wärmeverbr. Kat. 1-4'!O447&lt;&gt;""),VLOOKUP(B442,'Schritt 2a Wärmeverbr. Kat. 1-4'!C447:O941,13,FALSE),"")</f>
        <v/>
      </c>
      <c r="G442" s="134" t="str">
        <f>IF(AND(B442&lt;&gt;"",'Schritt 2a Wärmeverbr. Kat. 1-4'!P447&lt;&gt;""),VLOOKUP(B442,'Schritt 2a Wärmeverbr. Kat. 1-4'!$C$10:$P$504,14,FALSE),"")</f>
        <v/>
      </c>
      <c r="H442" s="39" t="str">
        <f>IF(AND(B442&lt;&gt;"",'Schritt 2a Wärmeverbr. Kat. 1-4'!Q447&lt;&gt;""),VLOOKUP(B442,'Schritt 2a Wärmeverbr. Kat. 1-4'!$C$10:$Q$504,15,FALSE),"")</f>
        <v/>
      </c>
      <c r="I442" s="142" t="str">
        <f>IF(AND(B442&lt;&gt;"",'Schritt 2b Stromverbr. Kat. 1-4'!M447&lt;&gt;""),VLOOKUP(B442,'Schritt 2b Stromverbr. Kat. 1-4'!$B$10:$M$504,12,FALSE),"")</f>
        <v/>
      </c>
      <c r="J442" s="38" t="str">
        <f>IF(AND(B442&lt;&gt;"",'Schritt 2b Stromverbr. Kat. 1-4'!M447&lt;&gt;""),(1/SUM('Schritt 2b Stromverbr. Kat. 1-4'!$M$10:$M$504))*VLOOKUP(B442,'Schritt 2b Stromverbr. Kat. 1-4'!$B$10:$M$504,12,FALSE),"")</f>
        <v/>
      </c>
      <c r="K442" s="133" t="str">
        <f>IFERROR(IF(B442&lt;&gt;"",VLOOKUP(B442,'Schritt 2b Stromverbr. Kat. 1-4'!$B$10:$N$504,13,FALSE),""),"")</f>
        <v/>
      </c>
      <c r="L442" s="39" t="str">
        <f>IFERROR(IF(B442&lt;&gt;"",VLOOKUP(B442,'Schritt 2b Stromverbr. Kat. 1-4'!$B$10:$O$504,14,FALSE),""),"")</f>
        <v/>
      </c>
      <c r="M442" s="147"/>
      <c r="N442" s="61"/>
      <c r="O442" s="64"/>
      <c r="P442" s="113" t="str">
        <f t="shared" si="12"/>
        <v/>
      </c>
      <c r="Q442" s="151" t="str">
        <f t="shared" si="13"/>
        <v/>
      </c>
      <c r="R442" s="133" t="str">
        <f>IF(P442="","",((P442*1000)/IF(AND('Schritt 2a Wärmeverbr. Kat. 1-4'!D447&lt;&gt;"Bad - Freibad &lt; 1000 m2 Beckenfläche",'Schritt 2a Wärmeverbr. Kat. 1-4'!D447&lt;&gt;"Bad - Freibad 1000-2000 m2 Beckenfläche",'Schritt 2a Wärmeverbr. Kat. 1-4'!D447&lt;&gt;"Bad - Freibad &gt;2000 m2 Beckenfläche"),'Schritt 2a Wärmeverbr. Kat. 1-4'!F447,'Schritt 2a Wärmeverbr. Kat. 1-4'!G447)))</f>
        <v/>
      </c>
      <c r="S442" s="140" t="str">
        <f>IFERROR(IF(OR(R442="",'Schritt 2a Wärmeverbr. Kat. 1-4'!D447=""),"",R442/VLOOKUP('Schritt 2a Wärmeverbr. Kat. 1-4'!D447,Gebäudekat.!$C$6:$J$72,7,FALSE)-1),"k.A")</f>
        <v/>
      </c>
      <c r="T442" s="400" t="s">
        <v>138</v>
      </c>
      <c r="U442" t="str">
        <f>IFERROR(VLOOKUP(C442,Gebäudekat.!$C$6:$G$72,5,FALSE),"")</f>
        <v/>
      </c>
    </row>
    <row r="443" spans="1:21" x14ac:dyDescent="0.25">
      <c r="A443" s="23" t="str">
        <f>IF(B443="","",INDEX('Schritt 2a Wärmeverbr. Kat. 1-4'!$A448:$C$504,MATCH(B443,'Schritt 2a Wärmeverbr. Kat. 1-4'!$C448:$C$504,0),1))</f>
        <v/>
      </c>
      <c r="B443" s="40" t="str">
        <f>IF(AND('Schritt 2a Wärmeverbr. Kat. 1-4'!C448&lt;&gt;"",OR('Schritt 2a Wärmeverbr. Kat. 1-4'!R448=1,'Schritt 2a Wärmeverbr. Kat. 1-4'!R448=2,'Schritt 2a Wärmeverbr. Kat. 1-4'!R448&lt;&gt;4)),'Schritt 2a Wärmeverbr. Kat. 1-4'!C448,"")</f>
        <v/>
      </c>
      <c r="C443" s="24" t="str">
        <f>IF(B443="","",VLOOKUP(B443,'Schritt 2a Wärmeverbr. Kat. 1-4'!$C$10:$D$504,2,FALSE))</f>
        <v/>
      </c>
      <c r="D443" s="13" t="str">
        <f>IF(AND(B443&lt;&gt;"",'Schritt 2a Wärmeverbr. Kat. 1-4'!H448&lt;&gt;""),VLOOKUP('Schritt 4 - Priorisierung'!B443,'Schritt 2a Wärmeverbr. Kat. 1-4'!$C$10:$H$504,6,FALSE),"")</f>
        <v/>
      </c>
      <c r="E443" s="114" t="str">
        <f>IF(AND(B443&lt;&gt;"",'Schritt 2a Wärmeverbr. Kat. 1-4'!N448&lt;&gt;""),VLOOKUP('Schritt 4 - Priorisierung'!B443,'Schritt 2a Wärmeverbr. Kat. 1-4'!$C$10:$N$504,12,FALSE),"")</f>
        <v/>
      </c>
      <c r="F443" s="38" t="str">
        <f>IF(AND(B443&lt;&gt;"",'Schritt 2a Wärmeverbr. Kat. 1-4'!O448&lt;&gt;""),VLOOKUP(B443,'Schritt 2a Wärmeverbr. Kat. 1-4'!C448:O942,13,FALSE),"")</f>
        <v/>
      </c>
      <c r="G443" s="134" t="str">
        <f>IF(AND(B443&lt;&gt;"",'Schritt 2a Wärmeverbr. Kat. 1-4'!P448&lt;&gt;""),VLOOKUP(B443,'Schritt 2a Wärmeverbr. Kat. 1-4'!$C$10:$P$504,14,FALSE),"")</f>
        <v/>
      </c>
      <c r="H443" s="39" t="str">
        <f>IF(AND(B443&lt;&gt;"",'Schritt 2a Wärmeverbr. Kat. 1-4'!Q448&lt;&gt;""),VLOOKUP(B443,'Schritt 2a Wärmeverbr. Kat. 1-4'!$C$10:$Q$504,15,FALSE),"")</f>
        <v/>
      </c>
      <c r="I443" s="142" t="str">
        <f>IF(AND(B443&lt;&gt;"",'Schritt 2b Stromverbr. Kat. 1-4'!M448&lt;&gt;""),VLOOKUP(B443,'Schritt 2b Stromverbr. Kat. 1-4'!$B$10:$M$504,12,FALSE),"")</f>
        <v/>
      </c>
      <c r="J443" s="38" t="str">
        <f>IF(AND(B443&lt;&gt;"",'Schritt 2b Stromverbr. Kat. 1-4'!M448&lt;&gt;""),(1/SUM('Schritt 2b Stromverbr. Kat. 1-4'!$M$10:$M$504))*VLOOKUP(B443,'Schritt 2b Stromverbr. Kat. 1-4'!$B$10:$M$504,12,FALSE),"")</f>
        <v/>
      </c>
      <c r="K443" s="133" t="str">
        <f>IFERROR(IF(B443&lt;&gt;"",VLOOKUP(B443,'Schritt 2b Stromverbr. Kat. 1-4'!$B$10:$N$504,13,FALSE),""),"")</f>
        <v/>
      </c>
      <c r="L443" s="39" t="str">
        <f>IFERROR(IF(B443&lt;&gt;"",VLOOKUP(B443,'Schritt 2b Stromverbr. Kat. 1-4'!$B$10:$O$504,14,FALSE),""),"")</f>
        <v/>
      </c>
      <c r="M443" s="147"/>
      <c r="N443" s="61"/>
      <c r="O443" s="64"/>
      <c r="P443" s="113" t="str">
        <f t="shared" si="12"/>
        <v/>
      </c>
      <c r="Q443" s="151" t="str">
        <f t="shared" si="13"/>
        <v/>
      </c>
      <c r="R443" s="133" t="str">
        <f>IF(P443="","",((P443*1000)/IF(AND('Schritt 2a Wärmeverbr. Kat. 1-4'!D448&lt;&gt;"Bad - Freibad &lt; 1000 m2 Beckenfläche",'Schritt 2a Wärmeverbr. Kat. 1-4'!D448&lt;&gt;"Bad - Freibad 1000-2000 m2 Beckenfläche",'Schritt 2a Wärmeverbr. Kat. 1-4'!D448&lt;&gt;"Bad - Freibad &gt;2000 m2 Beckenfläche"),'Schritt 2a Wärmeverbr. Kat. 1-4'!F448,'Schritt 2a Wärmeverbr. Kat. 1-4'!G448)))</f>
        <v/>
      </c>
      <c r="S443" s="140" t="str">
        <f>IFERROR(IF(OR(R443="",'Schritt 2a Wärmeverbr. Kat. 1-4'!D448=""),"",R443/VLOOKUP('Schritt 2a Wärmeverbr. Kat. 1-4'!D448,Gebäudekat.!$C$6:$J$72,7,FALSE)-1),"k.A")</f>
        <v/>
      </c>
      <c r="T443" s="400" t="s">
        <v>138</v>
      </c>
      <c r="U443" t="str">
        <f>IFERROR(VLOOKUP(C443,Gebäudekat.!$C$6:$G$72,5,FALSE),"")</f>
        <v/>
      </c>
    </row>
    <row r="444" spans="1:21" x14ac:dyDescent="0.25">
      <c r="A444" s="23" t="str">
        <f>IF(B444="","",INDEX('Schritt 2a Wärmeverbr. Kat. 1-4'!$A449:$C$504,MATCH(B444,'Schritt 2a Wärmeverbr. Kat. 1-4'!$C449:$C$504,0),1))</f>
        <v/>
      </c>
      <c r="B444" s="40" t="str">
        <f>IF(AND('Schritt 2a Wärmeverbr. Kat. 1-4'!C449&lt;&gt;"",OR('Schritt 2a Wärmeverbr. Kat. 1-4'!R449=1,'Schritt 2a Wärmeverbr. Kat. 1-4'!R449=2,'Schritt 2a Wärmeverbr. Kat. 1-4'!R449&lt;&gt;4)),'Schritt 2a Wärmeverbr. Kat. 1-4'!C449,"")</f>
        <v/>
      </c>
      <c r="C444" s="24" t="str">
        <f>IF(B444="","",VLOOKUP(B444,'Schritt 2a Wärmeverbr. Kat. 1-4'!$C$10:$D$504,2,FALSE))</f>
        <v/>
      </c>
      <c r="D444" s="13" t="str">
        <f>IF(AND(B444&lt;&gt;"",'Schritt 2a Wärmeverbr. Kat. 1-4'!H449&lt;&gt;""),VLOOKUP('Schritt 4 - Priorisierung'!B444,'Schritt 2a Wärmeverbr. Kat. 1-4'!$C$10:$H$504,6,FALSE),"")</f>
        <v/>
      </c>
      <c r="E444" s="114" t="str">
        <f>IF(AND(B444&lt;&gt;"",'Schritt 2a Wärmeverbr. Kat. 1-4'!N449&lt;&gt;""),VLOOKUP('Schritt 4 - Priorisierung'!B444,'Schritt 2a Wärmeverbr. Kat. 1-4'!$C$10:$N$504,12,FALSE),"")</f>
        <v/>
      </c>
      <c r="F444" s="38" t="str">
        <f>IF(AND(B444&lt;&gt;"",'Schritt 2a Wärmeverbr. Kat. 1-4'!O449&lt;&gt;""),VLOOKUP(B444,'Schritt 2a Wärmeverbr. Kat. 1-4'!C449:O943,13,FALSE),"")</f>
        <v/>
      </c>
      <c r="G444" s="134" t="str">
        <f>IF(AND(B444&lt;&gt;"",'Schritt 2a Wärmeverbr. Kat. 1-4'!P449&lt;&gt;""),VLOOKUP(B444,'Schritt 2a Wärmeverbr. Kat. 1-4'!$C$10:$P$504,14,FALSE),"")</f>
        <v/>
      </c>
      <c r="H444" s="39" t="str">
        <f>IF(AND(B444&lt;&gt;"",'Schritt 2a Wärmeverbr. Kat. 1-4'!Q449&lt;&gt;""),VLOOKUP(B444,'Schritt 2a Wärmeverbr. Kat. 1-4'!$C$10:$Q$504,15,FALSE),"")</f>
        <v/>
      </c>
      <c r="I444" s="142" t="str">
        <f>IF(AND(B444&lt;&gt;"",'Schritt 2b Stromverbr. Kat. 1-4'!M449&lt;&gt;""),VLOOKUP(B444,'Schritt 2b Stromverbr. Kat. 1-4'!$B$10:$M$504,12,FALSE),"")</f>
        <v/>
      </c>
      <c r="J444" s="38" t="str">
        <f>IF(AND(B444&lt;&gt;"",'Schritt 2b Stromverbr. Kat. 1-4'!M449&lt;&gt;""),(1/SUM('Schritt 2b Stromverbr. Kat. 1-4'!$M$10:$M$504))*VLOOKUP(B444,'Schritt 2b Stromverbr. Kat. 1-4'!$B$10:$M$504,12,FALSE),"")</f>
        <v/>
      </c>
      <c r="K444" s="133" t="str">
        <f>IFERROR(IF(B444&lt;&gt;"",VLOOKUP(B444,'Schritt 2b Stromverbr. Kat. 1-4'!$B$10:$N$504,13,FALSE),""),"")</f>
        <v/>
      </c>
      <c r="L444" s="39" t="str">
        <f>IFERROR(IF(B444&lt;&gt;"",VLOOKUP(B444,'Schritt 2b Stromverbr. Kat. 1-4'!$B$10:$O$504,14,FALSE),""),"")</f>
        <v/>
      </c>
      <c r="M444" s="147"/>
      <c r="N444" s="61"/>
      <c r="O444" s="64"/>
      <c r="P444" s="113" t="str">
        <f t="shared" si="12"/>
        <v/>
      </c>
      <c r="Q444" s="151" t="str">
        <f t="shared" si="13"/>
        <v/>
      </c>
      <c r="R444" s="133" t="str">
        <f>IF(P444="","",((P444*1000)/IF(AND('Schritt 2a Wärmeverbr. Kat. 1-4'!D449&lt;&gt;"Bad - Freibad &lt; 1000 m2 Beckenfläche",'Schritt 2a Wärmeverbr. Kat. 1-4'!D449&lt;&gt;"Bad - Freibad 1000-2000 m2 Beckenfläche",'Schritt 2a Wärmeverbr. Kat. 1-4'!D449&lt;&gt;"Bad - Freibad &gt;2000 m2 Beckenfläche"),'Schritt 2a Wärmeverbr. Kat. 1-4'!F449,'Schritt 2a Wärmeverbr. Kat. 1-4'!G449)))</f>
        <v/>
      </c>
      <c r="S444" s="140" t="str">
        <f>IFERROR(IF(OR(R444="",'Schritt 2a Wärmeverbr. Kat. 1-4'!D449=""),"",R444/VLOOKUP('Schritt 2a Wärmeverbr. Kat. 1-4'!D449,Gebäudekat.!$C$6:$J$72,7,FALSE)-1),"k.A")</f>
        <v/>
      </c>
      <c r="T444" s="400" t="s">
        <v>138</v>
      </c>
      <c r="U444" t="str">
        <f>IFERROR(VLOOKUP(C444,Gebäudekat.!$C$6:$G$72,5,FALSE),"")</f>
        <v/>
      </c>
    </row>
    <row r="445" spans="1:21" x14ac:dyDescent="0.25">
      <c r="A445" s="23" t="str">
        <f>IF(B445="","",INDEX('Schritt 2a Wärmeverbr. Kat. 1-4'!$A450:$C$504,MATCH(B445,'Schritt 2a Wärmeverbr. Kat. 1-4'!$C450:$C$504,0),1))</f>
        <v/>
      </c>
      <c r="B445" s="40" t="str">
        <f>IF(AND('Schritt 2a Wärmeverbr. Kat. 1-4'!C450&lt;&gt;"",OR('Schritt 2a Wärmeverbr. Kat. 1-4'!R450=1,'Schritt 2a Wärmeverbr. Kat. 1-4'!R450=2,'Schritt 2a Wärmeverbr. Kat. 1-4'!R450&lt;&gt;4)),'Schritt 2a Wärmeverbr. Kat. 1-4'!C450,"")</f>
        <v/>
      </c>
      <c r="C445" s="24" t="str">
        <f>IF(B445="","",VLOOKUP(B445,'Schritt 2a Wärmeverbr. Kat. 1-4'!$C$10:$D$504,2,FALSE))</f>
        <v/>
      </c>
      <c r="D445" s="13" t="str">
        <f>IF(AND(B445&lt;&gt;"",'Schritt 2a Wärmeverbr. Kat. 1-4'!H450&lt;&gt;""),VLOOKUP('Schritt 4 - Priorisierung'!B445,'Schritt 2a Wärmeverbr. Kat. 1-4'!$C$10:$H$504,6,FALSE),"")</f>
        <v/>
      </c>
      <c r="E445" s="114" t="str">
        <f>IF(AND(B445&lt;&gt;"",'Schritt 2a Wärmeverbr. Kat. 1-4'!N450&lt;&gt;""),VLOOKUP('Schritt 4 - Priorisierung'!B445,'Schritt 2a Wärmeverbr. Kat. 1-4'!$C$10:$N$504,12,FALSE),"")</f>
        <v/>
      </c>
      <c r="F445" s="38" t="str">
        <f>IF(AND(B445&lt;&gt;"",'Schritt 2a Wärmeverbr. Kat. 1-4'!O450&lt;&gt;""),VLOOKUP(B445,'Schritt 2a Wärmeverbr. Kat. 1-4'!C450:O944,13,FALSE),"")</f>
        <v/>
      </c>
      <c r="G445" s="134" t="str">
        <f>IF(AND(B445&lt;&gt;"",'Schritt 2a Wärmeverbr. Kat. 1-4'!P450&lt;&gt;""),VLOOKUP(B445,'Schritt 2a Wärmeverbr. Kat. 1-4'!$C$10:$P$504,14,FALSE),"")</f>
        <v/>
      </c>
      <c r="H445" s="39" t="str">
        <f>IF(AND(B445&lt;&gt;"",'Schritt 2a Wärmeverbr. Kat. 1-4'!Q450&lt;&gt;""),VLOOKUP(B445,'Schritt 2a Wärmeverbr. Kat. 1-4'!$C$10:$Q$504,15,FALSE),"")</f>
        <v/>
      </c>
      <c r="I445" s="142" t="str">
        <f>IF(AND(B445&lt;&gt;"",'Schritt 2b Stromverbr. Kat. 1-4'!M450&lt;&gt;""),VLOOKUP(B445,'Schritt 2b Stromverbr. Kat. 1-4'!$B$10:$M$504,12,FALSE),"")</f>
        <v/>
      </c>
      <c r="J445" s="38" t="str">
        <f>IF(AND(B445&lt;&gt;"",'Schritt 2b Stromverbr. Kat. 1-4'!M450&lt;&gt;""),(1/SUM('Schritt 2b Stromverbr. Kat. 1-4'!$M$10:$M$504))*VLOOKUP(B445,'Schritt 2b Stromverbr. Kat. 1-4'!$B$10:$M$504,12,FALSE),"")</f>
        <v/>
      </c>
      <c r="K445" s="133" t="str">
        <f>IFERROR(IF(B445&lt;&gt;"",VLOOKUP(B445,'Schritt 2b Stromverbr. Kat. 1-4'!$B$10:$N$504,13,FALSE),""),"")</f>
        <v/>
      </c>
      <c r="L445" s="39" t="str">
        <f>IFERROR(IF(B445&lt;&gt;"",VLOOKUP(B445,'Schritt 2b Stromverbr. Kat. 1-4'!$B$10:$O$504,14,FALSE),""),"")</f>
        <v/>
      </c>
      <c r="M445" s="147"/>
      <c r="N445" s="61"/>
      <c r="O445" s="64"/>
      <c r="P445" s="113" t="str">
        <f t="shared" si="12"/>
        <v/>
      </c>
      <c r="Q445" s="151" t="str">
        <f t="shared" si="13"/>
        <v/>
      </c>
      <c r="R445" s="133" t="str">
        <f>IF(P445="","",((P445*1000)/IF(AND('Schritt 2a Wärmeverbr. Kat. 1-4'!D450&lt;&gt;"Bad - Freibad &lt; 1000 m2 Beckenfläche",'Schritt 2a Wärmeverbr. Kat. 1-4'!D450&lt;&gt;"Bad - Freibad 1000-2000 m2 Beckenfläche",'Schritt 2a Wärmeverbr. Kat. 1-4'!D450&lt;&gt;"Bad - Freibad &gt;2000 m2 Beckenfläche"),'Schritt 2a Wärmeverbr. Kat. 1-4'!F450,'Schritt 2a Wärmeverbr. Kat. 1-4'!G450)))</f>
        <v/>
      </c>
      <c r="S445" s="140" t="str">
        <f>IFERROR(IF(OR(R445="",'Schritt 2a Wärmeverbr. Kat. 1-4'!D450=""),"",R445/VLOOKUP('Schritt 2a Wärmeverbr. Kat. 1-4'!D450,Gebäudekat.!$C$6:$J$72,7,FALSE)-1),"k.A")</f>
        <v/>
      </c>
      <c r="T445" s="400" t="s">
        <v>138</v>
      </c>
      <c r="U445" t="str">
        <f>IFERROR(VLOOKUP(C445,Gebäudekat.!$C$6:$G$72,5,FALSE),"")</f>
        <v/>
      </c>
    </row>
    <row r="446" spans="1:21" x14ac:dyDescent="0.25">
      <c r="A446" s="23" t="str">
        <f>IF(B446="","",INDEX('Schritt 2a Wärmeverbr. Kat. 1-4'!$A451:$C$504,MATCH(B446,'Schritt 2a Wärmeverbr. Kat. 1-4'!$C451:$C$504,0),1))</f>
        <v/>
      </c>
      <c r="B446" s="40" t="str">
        <f>IF(AND('Schritt 2a Wärmeverbr. Kat. 1-4'!C451&lt;&gt;"",OR('Schritt 2a Wärmeverbr. Kat. 1-4'!R451=1,'Schritt 2a Wärmeverbr. Kat. 1-4'!R451=2,'Schritt 2a Wärmeverbr. Kat. 1-4'!R451&lt;&gt;4)),'Schritt 2a Wärmeverbr. Kat. 1-4'!C451,"")</f>
        <v/>
      </c>
      <c r="C446" s="24" t="str">
        <f>IF(B446="","",VLOOKUP(B446,'Schritt 2a Wärmeverbr. Kat. 1-4'!$C$10:$D$504,2,FALSE))</f>
        <v/>
      </c>
      <c r="D446" s="13" t="str">
        <f>IF(AND(B446&lt;&gt;"",'Schritt 2a Wärmeverbr. Kat. 1-4'!H451&lt;&gt;""),VLOOKUP('Schritt 4 - Priorisierung'!B446,'Schritt 2a Wärmeverbr. Kat. 1-4'!$C$10:$H$504,6,FALSE),"")</f>
        <v/>
      </c>
      <c r="E446" s="114" t="str">
        <f>IF(AND(B446&lt;&gt;"",'Schritt 2a Wärmeverbr. Kat. 1-4'!N451&lt;&gt;""),VLOOKUP('Schritt 4 - Priorisierung'!B446,'Schritt 2a Wärmeverbr. Kat. 1-4'!$C$10:$N$504,12,FALSE),"")</f>
        <v/>
      </c>
      <c r="F446" s="38" t="str">
        <f>IF(AND(B446&lt;&gt;"",'Schritt 2a Wärmeverbr. Kat. 1-4'!O451&lt;&gt;""),VLOOKUP(B446,'Schritt 2a Wärmeverbr. Kat. 1-4'!C451:O945,13,FALSE),"")</f>
        <v/>
      </c>
      <c r="G446" s="134" t="str">
        <f>IF(AND(B446&lt;&gt;"",'Schritt 2a Wärmeverbr. Kat. 1-4'!P451&lt;&gt;""),VLOOKUP(B446,'Schritt 2a Wärmeverbr. Kat. 1-4'!$C$10:$P$504,14,FALSE),"")</f>
        <v/>
      </c>
      <c r="H446" s="39" t="str">
        <f>IF(AND(B446&lt;&gt;"",'Schritt 2a Wärmeverbr. Kat. 1-4'!Q451&lt;&gt;""),VLOOKUP(B446,'Schritt 2a Wärmeverbr. Kat. 1-4'!$C$10:$Q$504,15,FALSE),"")</f>
        <v/>
      </c>
      <c r="I446" s="142" t="str">
        <f>IF(AND(B446&lt;&gt;"",'Schritt 2b Stromverbr. Kat. 1-4'!M451&lt;&gt;""),VLOOKUP(B446,'Schritt 2b Stromverbr. Kat. 1-4'!$B$10:$M$504,12,FALSE),"")</f>
        <v/>
      </c>
      <c r="J446" s="38" t="str">
        <f>IF(AND(B446&lt;&gt;"",'Schritt 2b Stromverbr. Kat. 1-4'!M451&lt;&gt;""),(1/SUM('Schritt 2b Stromverbr. Kat. 1-4'!$M$10:$M$504))*VLOOKUP(B446,'Schritt 2b Stromverbr. Kat. 1-4'!$B$10:$M$504,12,FALSE),"")</f>
        <v/>
      </c>
      <c r="K446" s="133" t="str">
        <f>IFERROR(IF(B446&lt;&gt;"",VLOOKUP(B446,'Schritt 2b Stromverbr. Kat. 1-4'!$B$10:$N$504,13,FALSE),""),"")</f>
        <v/>
      </c>
      <c r="L446" s="39" t="str">
        <f>IFERROR(IF(B446&lt;&gt;"",VLOOKUP(B446,'Schritt 2b Stromverbr. Kat. 1-4'!$B$10:$O$504,14,FALSE),""),"")</f>
        <v/>
      </c>
      <c r="M446" s="147"/>
      <c r="N446" s="61"/>
      <c r="O446" s="64"/>
      <c r="P446" s="113" t="str">
        <f t="shared" si="12"/>
        <v/>
      </c>
      <c r="Q446" s="151" t="str">
        <f t="shared" si="13"/>
        <v/>
      </c>
      <c r="R446" s="133" t="str">
        <f>IF(P446="","",((P446*1000)/IF(AND('Schritt 2a Wärmeverbr. Kat. 1-4'!D451&lt;&gt;"Bad - Freibad &lt; 1000 m2 Beckenfläche",'Schritt 2a Wärmeverbr. Kat. 1-4'!D451&lt;&gt;"Bad - Freibad 1000-2000 m2 Beckenfläche",'Schritt 2a Wärmeverbr. Kat. 1-4'!D451&lt;&gt;"Bad - Freibad &gt;2000 m2 Beckenfläche"),'Schritt 2a Wärmeverbr. Kat. 1-4'!F451,'Schritt 2a Wärmeverbr. Kat. 1-4'!G451)))</f>
        <v/>
      </c>
      <c r="S446" s="140" t="str">
        <f>IFERROR(IF(OR(R446="",'Schritt 2a Wärmeverbr. Kat. 1-4'!D451=""),"",R446/VLOOKUP('Schritt 2a Wärmeverbr. Kat. 1-4'!D451,Gebäudekat.!$C$6:$J$72,7,FALSE)-1),"k.A")</f>
        <v/>
      </c>
      <c r="T446" s="400" t="s">
        <v>138</v>
      </c>
      <c r="U446" t="str">
        <f>IFERROR(VLOOKUP(C446,Gebäudekat.!$C$6:$G$72,5,FALSE),"")</f>
        <v/>
      </c>
    </row>
    <row r="447" spans="1:21" x14ac:dyDescent="0.25">
      <c r="A447" s="23" t="str">
        <f>IF(B447="","",INDEX('Schritt 2a Wärmeverbr. Kat. 1-4'!$A452:$C$504,MATCH(B447,'Schritt 2a Wärmeverbr. Kat. 1-4'!$C452:$C$504,0),1))</f>
        <v/>
      </c>
      <c r="B447" s="40" t="str">
        <f>IF(AND('Schritt 2a Wärmeverbr. Kat. 1-4'!C452&lt;&gt;"",OR('Schritt 2a Wärmeverbr. Kat. 1-4'!R452=1,'Schritt 2a Wärmeverbr. Kat. 1-4'!R452=2,'Schritt 2a Wärmeverbr. Kat. 1-4'!R452&lt;&gt;4)),'Schritt 2a Wärmeverbr. Kat. 1-4'!C452,"")</f>
        <v/>
      </c>
      <c r="C447" s="24" t="str">
        <f>IF(B447="","",VLOOKUP(B447,'Schritt 2a Wärmeverbr. Kat. 1-4'!$C$10:$D$504,2,FALSE))</f>
        <v/>
      </c>
      <c r="D447" s="13" t="str">
        <f>IF(AND(B447&lt;&gt;"",'Schritt 2a Wärmeverbr. Kat. 1-4'!H452&lt;&gt;""),VLOOKUP('Schritt 4 - Priorisierung'!B447,'Schritt 2a Wärmeverbr. Kat. 1-4'!$C$10:$H$504,6,FALSE),"")</f>
        <v/>
      </c>
      <c r="E447" s="114" t="str">
        <f>IF(AND(B447&lt;&gt;"",'Schritt 2a Wärmeverbr. Kat. 1-4'!N452&lt;&gt;""),VLOOKUP('Schritt 4 - Priorisierung'!B447,'Schritt 2a Wärmeverbr. Kat. 1-4'!$C$10:$N$504,12,FALSE),"")</f>
        <v/>
      </c>
      <c r="F447" s="38" t="str">
        <f>IF(AND(B447&lt;&gt;"",'Schritt 2a Wärmeverbr. Kat. 1-4'!O452&lt;&gt;""),VLOOKUP(B447,'Schritt 2a Wärmeverbr. Kat. 1-4'!C452:O946,13,FALSE),"")</f>
        <v/>
      </c>
      <c r="G447" s="134" t="str">
        <f>IF(AND(B447&lt;&gt;"",'Schritt 2a Wärmeverbr. Kat. 1-4'!P452&lt;&gt;""),VLOOKUP(B447,'Schritt 2a Wärmeverbr. Kat. 1-4'!$C$10:$P$504,14,FALSE),"")</f>
        <v/>
      </c>
      <c r="H447" s="39" t="str">
        <f>IF(AND(B447&lt;&gt;"",'Schritt 2a Wärmeverbr. Kat. 1-4'!Q452&lt;&gt;""),VLOOKUP(B447,'Schritt 2a Wärmeverbr. Kat. 1-4'!$C$10:$Q$504,15,FALSE),"")</f>
        <v/>
      </c>
      <c r="I447" s="142" t="str">
        <f>IF(AND(B447&lt;&gt;"",'Schritt 2b Stromverbr. Kat. 1-4'!M452&lt;&gt;""),VLOOKUP(B447,'Schritt 2b Stromverbr. Kat. 1-4'!$B$10:$M$504,12,FALSE),"")</f>
        <v/>
      </c>
      <c r="J447" s="38" t="str">
        <f>IF(AND(B447&lt;&gt;"",'Schritt 2b Stromverbr. Kat. 1-4'!M452&lt;&gt;""),(1/SUM('Schritt 2b Stromverbr. Kat. 1-4'!$M$10:$M$504))*VLOOKUP(B447,'Schritt 2b Stromverbr. Kat. 1-4'!$B$10:$M$504,12,FALSE),"")</f>
        <v/>
      </c>
      <c r="K447" s="133" t="str">
        <f>IFERROR(IF(B447&lt;&gt;"",VLOOKUP(B447,'Schritt 2b Stromverbr. Kat. 1-4'!$B$10:$N$504,13,FALSE),""),"")</f>
        <v/>
      </c>
      <c r="L447" s="39" t="str">
        <f>IFERROR(IF(B447&lt;&gt;"",VLOOKUP(B447,'Schritt 2b Stromverbr. Kat. 1-4'!$B$10:$O$504,14,FALSE),""),"")</f>
        <v/>
      </c>
      <c r="M447" s="147"/>
      <c r="N447" s="61"/>
      <c r="O447" s="64"/>
      <c r="P447" s="113" t="str">
        <f t="shared" si="12"/>
        <v/>
      </c>
      <c r="Q447" s="151" t="str">
        <f t="shared" si="13"/>
        <v/>
      </c>
      <c r="R447" s="133" t="str">
        <f>IF(P447="","",((P447*1000)/IF(AND('Schritt 2a Wärmeverbr. Kat. 1-4'!D452&lt;&gt;"Bad - Freibad &lt; 1000 m2 Beckenfläche",'Schritt 2a Wärmeverbr. Kat. 1-4'!D452&lt;&gt;"Bad - Freibad 1000-2000 m2 Beckenfläche",'Schritt 2a Wärmeverbr. Kat. 1-4'!D452&lt;&gt;"Bad - Freibad &gt;2000 m2 Beckenfläche"),'Schritt 2a Wärmeverbr. Kat. 1-4'!F452,'Schritt 2a Wärmeverbr. Kat. 1-4'!G452)))</f>
        <v/>
      </c>
      <c r="S447" s="140" t="str">
        <f>IFERROR(IF(OR(R447="",'Schritt 2a Wärmeverbr. Kat. 1-4'!D452=""),"",R447/VLOOKUP('Schritt 2a Wärmeverbr. Kat. 1-4'!D452,Gebäudekat.!$C$6:$J$72,7,FALSE)-1),"k.A")</f>
        <v/>
      </c>
      <c r="T447" s="400" t="s">
        <v>138</v>
      </c>
      <c r="U447" t="str">
        <f>IFERROR(VLOOKUP(C447,Gebäudekat.!$C$6:$G$72,5,FALSE),"")</f>
        <v/>
      </c>
    </row>
    <row r="448" spans="1:21" x14ac:dyDescent="0.25">
      <c r="A448" s="23" t="str">
        <f>IF(B448="","",INDEX('Schritt 2a Wärmeverbr. Kat. 1-4'!$A453:$C$504,MATCH(B448,'Schritt 2a Wärmeverbr. Kat. 1-4'!$C453:$C$504,0),1))</f>
        <v/>
      </c>
      <c r="B448" s="40" t="str">
        <f>IF(AND('Schritt 2a Wärmeverbr. Kat. 1-4'!C453&lt;&gt;"",OR('Schritt 2a Wärmeverbr. Kat. 1-4'!R453=1,'Schritt 2a Wärmeverbr. Kat. 1-4'!R453=2,'Schritt 2a Wärmeverbr. Kat. 1-4'!R453&lt;&gt;4)),'Schritt 2a Wärmeverbr. Kat. 1-4'!C453,"")</f>
        <v/>
      </c>
      <c r="C448" s="24" t="str">
        <f>IF(B448="","",VLOOKUP(B448,'Schritt 2a Wärmeverbr. Kat. 1-4'!$C$10:$D$504,2,FALSE))</f>
        <v/>
      </c>
      <c r="D448" s="13" t="str">
        <f>IF(AND(B448&lt;&gt;"",'Schritt 2a Wärmeverbr. Kat. 1-4'!H453&lt;&gt;""),VLOOKUP('Schritt 4 - Priorisierung'!B448,'Schritt 2a Wärmeverbr. Kat. 1-4'!$C$10:$H$504,6,FALSE),"")</f>
        <v/>
      </c>
      <c r="E448" s="114" t="str">
        <f>IF(AND(B448&lt;&gt;"",'Schritt 2a Wärmeverbr. Kat. 1-4'!N453&lt;&gt;""),VLOOKUP('Schritt 4 - Priorisierung'!B448,'Schritt 2a Wärmeverbr. Kat. 1-4'!$C$10:$N$504,12,FALSE),"")</f>
        <v/>
      </c>
      <c r="F448" s="38" t="str">
        <f>IF(AND(B448&lt;&gt;"",'Schritt 2a Wärmeverbr. Kat. 1-4'!O453&lt;&gt;""),VLOOKUP(B448,'Schritt 2a Wärmeverbr. Kat. 1-4'!C453:O947,13,FALSE),"")</f>
        <v/>
      </c>
      <c r="G448" s="134" t="str">
        <f>IF(AND(B448&lt;&gt;"",'Schritt 2a Wärmeverbr. Kat. 1-4'!P453&lt;&gt;""),VLOOKUP(B448,'Schritt 2a Wärmeverbr. Kat. 1-4'!$C$10:$P$504,14,FALSE),"")</f>
        <v/>
      </c>
      <c r="H448" s="39" t="str">
        <f>IF(AND(B448&lt;&gt;"",'Schritt 2a Wärmeverbr. Kat. 1-4'!Q453&lt;&gt;""),VLOOKUP(B448,'Schritt 2a Wärmeverbr. Kat. 1-4'!$C$10:$Q$504,15,FALSE),"")</f>
        <v/>
      </c>
      <c r="I448" s="142" t="str">
        <f>IF(AND(B448&lt;&gt;"",'Schritt 2b Stromverbr. Kat. 1-4'!M453&lt;&gt;""),VLOOKUP(B448,'Schritt 2b Stromverbr. Kat. 1-4'!$B$10:$M$504,12,FALSE),"")</f>
        <v/>
      </c>
      <c r="J448" s="38" t="str">
        <f>IF(AND(B448&lt;&gt;"",'Schritt 2b Stromverbr. Kat. 1-4'!M453&lt;&gt;""),(1/SUM('Schritt 2b Stromverbr. Kat. 1-4'!$M$10:$M$504))*VLOOKUP(B448,'Schritt 2b Stromverbr. Kat. 1-4'!$B$10:$M$504,12,FALSE),"")</f>
        <v/>
      </c>
      <c r="K448" s="133" t="str">
        <f>IFERROR(IF(B448&lt;&gt;"",VLOOKUP(B448,'Schritt 2b Stromverbr. Kat. 1-4'!$B$10:$N$504,13,FALSE),""),"")</f>
        <v/>
      </c>
      <c r="L448" s="39" t="str">
        <f>IFERROR(IF(B448&lt;&gt;"",VLOOKUP(B448,'Schritt 2b Stromverbr. Kat. 1-4'!$B$10:$O$504,14,FALSE),""),"")</f>
        <v/>
      </c>
      <c r="M448" s="147"/>
      <c r="N448" s="61"/>
      <c r="O448" s="64"/>
      <c r="P448" s="113" t="str">
        <f t="shared" si="12"/>
        <v/>
      </c>
      <c r="Q448" s="151" t="str">
        <f t="shared" si="13"/>
        <v/>
      </c>
      <c r="R448" s="133" t="str">
        <f>IF(P448="","",((P448*1000)/IF(AND('Schritt 2a Wärmeverbr. Kat. 1-4'!D453&lt;&gt;"Bad - Freibad &lt; 1000 m2 Beckenfläche",'Schritt 2a Wärmeverbr. Kat. 1-4'!D453&lt;&gt;"Bad - Freibad 1000-2000 m2 Beckenfläche",'Schritt 2a Wärmeverbr. Kat. 1-4'!D453&lt;&gt;"Bad - Freibad &gt;2000 m2 Beckenfläche"),'Schritt 2a Wärmeverbr. Kat. 1-4'!F453,'Schritt 2a Wärmeverbr. Kat. 1-4'!G453)))</f>
        <v/>
      </c>
      <c r="S448" s="140" t="str">
        <f>IFERROR(IF(OR(R448="",'Schritt 2a Wärmeverbr. Kat. 1-4'!D453=""),"",R448/VLOOKUP('Schritt 2a Wärmeverbr. Kat. 1-4'!D453,Gebäudekat.!$C$6:$J$72,7,FALSE)-1),"k.A")</f>
        <v/>
      </c>
      <c r="T448" s="400" t="s">
        <v>138</v>
      </c>
      <c r="U448" t="str">
        <f>IFERROR(VLOOKUP(C448,Gebäudekat.!$C$6:$G$72,5,FALSE),"")</f>
        <v/>
      </c>
    </row>
    <row r="449" spans="1:21" x14ac:dyDescent="0.25">
      <c r="A449" s="23" t="str">
        <f>IF(B449="","",INDEX('Schritt 2a Wärmeverbr. Kat. 1-4'!$A454:$C$504,MATCH(B449,'Schritt 2a Wärmeverbr. Kat. 1-4'!$C454:$C$504,0),1))</f>
        <v/>
      </c>
      <c r="B449" s="40" t="str">
        <f>IF(AND('Schritt 2a Wärmeverbr. Kat. 1-4'!C454&lt;&gt;"",OR('Schritt 2a Wärmeverbr. Kat. 1-4'!R454=1,'Schritt 2a Wärmeverbr. Kat. 1-4'!R454=2,'Schritt 2a Wärmeverbr. Kat. 1-4'!R454&lt;&gt;4)),'Schritt 2a Wärmeverbr. Kat. 1-4'!C454,"")</f>
        <v/>
      </c>
      <c r="C449" s="24" t="str">
        <f>IF(B449="","",VLOOKUP(B449,'Schritt 2a Wärmeverbr. Kat. 1-4'!$C$10:$D$504,2,FALSE))</f>
        <v/>
      </c>
      <c r="D449" s="13" t="str">
        <f>IF(AND(B449&lt;&gt;"",'Schritt 2a Wärmeverbr. Kat. 1-4'!H454&lt;&gt;""),VLOOKUP('Schritt 4 - Priorisierung'!B449,'Schritt 2a Wärmeverbr. Kat. 1-4'!$C$10:$H$504,6,FALSE),"")</f>
        <v/>
      </c>
      <c r="E449" s="114" t="str">
        <f>IF(AND(B449&lt;&gt;"",'Schritt 2a Wärmeverbr. Kat. 1-4'!N454&lt;&gt;""),VLOOKUP('Schritt 4 - Priorisierung'!B449,'Schritt 2a Wärmeverbr. Kat. 1-4'!$C$10:$N$504,12,FALSE),"")</f>
        <v/>
      </c>
      <c r="F449" s="38" t="str">
        <f>IF(AND(B449&lt;&gt;"",'Schritt 2a Wärmeverbr. Kat. 1-4'!O454&lt;&gt;""),VLOOKUP(B449,'Schritt 2a Wärmeverbr. Kat. 1-4'!C454:O948,13,FALSE),"")</f>
        <v/>
      </c>
      <c r="G449" s="134" t="str">
        <f>IF(AND(B449&lt;&gt;"",'Schritt 2a Wärmeverbr. Kat. 1-4'!P454&lt;&gt;""),VLOOKUP(B449,'Schritt 2a Wärmeverbr. Kat. 1-4'!$C$10:$P$504,14,FALSE),"")</f>
        <v/>
      </c>
      <c r="H449" s="39" t="str">
        <f>IF(AND(B449&lt;&gt;"",'Schritt 2a Wärmeverbr. Kat. 1-4'!Q454&lt;&gt;""),VLOOKUP(B449,'Schritt 2a Wärmeverbr. Kat. 1-4'!$C$10:$Q$504,15,FALSE),"")</f>
        <v/>
      </c>
      <c r="I449" s="142" t="str">
        <f>IF(AND(B449&lt;&gt;"",'Schritt 2b Stromverbr. Kat. 1-4'!M454&lt;&gt;""),VLOOKUP(B449,'Schritt 2b Stromverbr. Kat. 1-4'!$B$10:$M$504,12,FALSE),"")</f>
        <v/>
      </c>
      <c r="J449" s="38" t="str">
        <f>IF(AND(B449&lt;&gt;"",'Schritt 2b Stromverbr. Kat. 1-4'!M454&lt;&gt;""),(1/SUM('Schritt 2b Stromverbr. Kat. 1-4'!$M$10:$M$504))*VLOOKUP(B449,'Schritt 2b Stromverbr. Kat. 1-4'!$B$10:$M$504,12,FALSE),"")</f>
        <v/>
      </c>
      <c r="K449" s="133" t="str">
        <f>IFERROR(IF(B449&lt;&gt;"",VLOOKUP(B449,'Schritt 2b Stromverbr. Kat. 1-4'!$B$10:$N$504,13,FALSE),""),"")</f>
        <v/>
      </c>
      <c r="L449" s="39" t="str">
        <f>IFERROR(IF(B449&lt;&gt;"",VLOOKUP(B449,'Schritt 2b Stromverbr. Kat. 1-4'!$B$10:$O$504,14,FALSE),""),"")</f>
        <v/>
      </c>
      <c r="M449" s="147"/>
      <c r="N449" s="61"/>
      <c r="O449" s="64"/>
      <c r="P449" s="113" t="str">
        <f t="shared" si="12"/>
        <v/>
      </c>
      <c r="Q449" s="151" t="str">
        <f t="shared" si="13"/>
        <v/>
      </c>
      <c r="R449" s="133" t="str">
        <f>IF(P449="","",((P449*1000)/IF(AND('Schritt 2a Wärmeverbr. Kat. 1-4'!D454&lt;&gt;"Bad - Freibad &lt; 1000 m2 Beckenfläche",'Schritt 2a Wärmeverbr. Kat. 1-4'!D454&lt;&gt;"Bad - Freibad 1000-2000 m2 Beckenfläche",'Schritt 2a Wärmeverbr. Kat. 1-4'!D454&lt;&gt;"Bad - Freibad &gt;2000 m2 Beckenfläche"),'Schritt 2a Wärmeverbr. Kat. 1-4'!F454,'Schritt 2a Wärmeverbr. Kat. 1-4'!G454)))</f>
        <v/>
      </c>
      <c r="S449" s="140" t="str">
        <f>IFERROR(IF(OR(R449="",'Schritt 2a Wärmeverbr. Kat. 1-4'!D454=""),"",R449/VLOOKUP('Schritt 2a Wärmeverbr. Kat. 1-4'!D454,Gebäudekat.!$C$6:$J$72,7,FALSE)-1),"k.A")</f>
        <v/>
      </c>
      <c r="T449" s="400" t="s">
        <v>138</v>
      </c>
      <c r="U449" t="str">
        <f>IFERROR(VLOOKUP(C449,Gebäudekat.!$C$6:$G$72,5,FALSE),"")</f>
        <v/>
      </c>
    </row>
    <row r="450" spans="1:21" x14ac:dyDescent="0.25">
      <c r="A450" s="23" t="str">
        <f>IF(B450="","",INDEX('Schritt 2a Wärmeverbr. Kat. 1-4'!$A455:$C$504,MATCH(B450,'Schritt 2a Wärmeverbr. Kat. 1-4'!$C455:$C$504,0),1))</f>
        <v/>
      </c>
      <c r="B450" s="40" t="str">
        <f>IF(AND('Schritt 2a Wärmeverbr. Kat. 1-4'!C455&lt;&gt;"",OR('Schritt 2a Wärmeverbr. Kat. 1-4'!R455=1,'Schritt 2a Wärmeverbr. Kat. 1-4'!R455=2,'Schritt 2a Wärmeverbr. Kat. 1-4'!R455&lt;&gt;4)),'Schritt 2a Wärmeverbr. Kat. 1-4'!C455,"")</f>
        <v/>
      </c>
      <c r="C450" s="24" t="str">
        <f>IF(B450="","",VLOOKUP(B450,'Schritt 2a Wärmeverbr. Kat. 1-4'!$C$10:$D$504,2,FALSE))</f>
        <v/>
      </c>
      <c r="D450" s="13" t="str">
        <f>IF(AND(B450&lt;&gt;"",'Schritt 2a Wärmeverbr. Kat. 1-4'!H455&lt;&gt;""),VLOOKUP('Schritt 4 - Priorisierung'!B450,'Schritt 2a Wärmeverbr. Kat. 1-4'!$C$10:$H$504,6,FALSE),"")</f>
        <v/>
      </c>
      <c r="E450" s="114" t="str">
        <f>IF(AND(B450&lt;&gt;"",'Schritt 2a Wärmeverbr. Kat. 1-4'!N455&lt;&gt;""),VLOOKUP('Schritt 4 - Priorisierung'!B450,'Schritt 2a Wärmeverbr. Kat. 1-4'!$C$10:$N$504,12,FALSE),"")</f>
        <v/>
      </c>
      <c r="F450" s="38" t="str">
        <f>IF(AND(B450&lt;&gt;"",'Schritt 2a Wärmeverbr. Kat. 1-4'!O455&lt;&gt;""),VLOOKUP(B450,'Schritt 2a Wärmeverbr. Kat. 1-4'!C455:O949,13,FALSE),"")</f>
        <v/>
      </c>
      <c r="G450" s="134" t="str">
        <f>IF(AND(B450&lt;&gt;"",'Schritt 2a Wärmeverbr. Kat. 1-4'!P455&lt;&gt;""),VLOOKUP(B450,'Schritt 2a Wärmeverbr. Kat. 1-4'!$C$10:$P$504,14,FALSE),"")</f>
        <v/>
      </c>
      <c r="H450" s="39" t="str">
        <f>IF(AND(B450&lt;&gt;"",'Schritt 2a Wärmeverbr. Kat. 1-4'!Q455&lt;&gt;""),VLOOKUP(B450,'Schritt 2a Wärmeverbr. Kat. 1-4'!$C$10:$Q$504,15,FALSE),"")</f>
        <v/>
      </c>
      <c r="I450" s="142" t="str">
        <f>IF(AND(B450&lt;&gt;"",'Schritt 2b Stromverbr. Kat. 1-4'!M455&lt;&gt;""),VLOOKUP(B450,'Schritt 2b Stromverbr. Kat. 1-4'!$B$10:$M$504,12,FALSE),"")</f>
        <v/>
      </c>
      <c r="J450" s="38" t="str">
        <f>IF(AND(B450&lt;&gt;"",'Schritt 2b Stromverbr. Kat. 1-4'!M455&lt;&gt;""),(1/SUM('Schritt 2b Stromverbr. Kat. 1-4'!$M$10:$M$504))*VLOOKUP(B450,'Schritt 2b Stromverbr. Kat. 1-4'!$B$10:$M$504,12,FALSE),"")</f>
        <v/>
      </c>
      <c r="K450" s="133" t="str">
        <f>IFERROR(IF(B450&lt;&gt;"",VLOOKUP(B450,'Schritt 2b Stromverbr. Kat. 1-4'!$B$10:$N$504,13,FALSE),""),"")</f>
        <v/>
      </c>
      <c r="L450" s="39" t="str">
        <f>IFERROR(IF(B450&lt;&gt;"",VLOOKUP(B450,'Schritt 2b Stromverbr. Kat. 1-4'!$B$10:$O$504,14,FALSE),""),"")</f>
        <v/>
      </c>
      <c r="M450" s="147"/>
      <c r="N450" s="61"/>
      <c r="O450" s="64"/>
      <c r="P450" s="113" t="str">
        <f t="shared" si="12"/>
        <v/>
      </c>
      <c r="Q450" s="151" t="str">
        <f t="shared" si="13"/>
        <v/>
      </c>
      <c r="R450" s="133" t="str">
        <f>IF(P450="","",((P450*1000)/IF(AND('Schritt 2a Wärmeverbr. Kat. 1-4'!D455&lt;&gt;"Bad - Freibad &lt; 1000 m2 Beckenfläche",'Schritt 2a Wärmeverbr. Kat. 1-4'!D455&lt;&gt;"Bad - Freibad 1000-2000 m2 Beckenfläche",'Schritt 2a Wärmeverbr. Kat. 1-4'!D455&lt;&gt;"Bad - Freibad &gt;2000 m2 Beckenfläche"),'Schritt 2a Wärmeverbr. Kat. 1-4'!F455,'Schritt 2a Wärmeverbr. Kat. 1-4'!G455)))</f>
        <v/>
      </c>
      <c r="S450" s="140" t="str">
        <f>IFERROR(IF(OR(R450="",'Schritt 2a Wärmeverbr. Kat. 1-4'!D455=""),"",R450/VLOOKUP('Schritt 2a Wärmeverbr. Kat. 1-4'!D455,Gebäudekat.!$C$6:$J$72,7,FALSE)-1),"k.A")</f>
        <v/>
      </c>
      <c r="T450" s="400" t="s">
        <v>138</v>
      </c>
      <c r="U450" t="str">
        <f>IFERROR(VLOOKUP(C450,Gebäudekat.!$C$6:$G$72,5,FALSE),"")</f>
        <v/>
      </c>
    </row>
    <row r="451" spans="1:21" x14ac:dyDescent="0.25">
      <c r="A451" s="23" t="str">
        <f>IF(B451="","",INDEX('Schritt 2a Wärmeverbr. Kat. 1-4'!$A456:$C$504,MATCH(B451,'Schritt 2a Wärmeverbr. Kat. 1-4'!$C456:$C$504,0),1))</f>
        <v/>
      </c>
      <c r="B451" s="40" t="str">
        <f>IF(AND('Schritt 2a Wärmeverbr. Kat. 1-4'!C456&lt;&gt;"",OR('Schritt 2a Wärmeverbr. Kat. 1-4'!R456=1,'Schritt 2a Wärmeverbr. Kat. 1-4'!R456=2,'Schritt 2a Wärmeverbr. Kat. 1-4'!R456&lt;&gt;4)),'Schritt 2a Wärmeverbr. Kat. 1-4'!C456,"")</f>
        <v/>
      </c>
      <c r="C451" s="24" t="str">
        <f>IF(B451="","",VLOOKUP(B451,'Schritt 2a Wärmeverbr. Kat. 1-4'!$C$10:$D$504,2,FALSE))</f>
        <v/>
      </c>
      <c r="D451" s="13" t="str">
        <f>IF(AND(B451&lt;&gt;"",'Schritt 2a Wärmeverbr. Kat. 1-4'!H456&lt;&gt;""),VLOOKUP('Schritt 4 - Priorisierung'!B451,'Schritt 2a Wärmeverbr. Kat. 1-4'!$C$10:$H$504,6,FALSE),"")</f>
        <v/>
      </c>
      <c r="E451" s="114" t="str">
        <f>IF(AND(B451&lt;&gt;"",'Schritt 2a Wärmeverbr. Kat. 1-4'!N456&lt;&gt;""),VLOOKUP('Schritt 4 - Priorisierung'!B451,'Schritt 2a Wärmeverbr. Kat. 1-4'!$C$10:$N$504,12,FALSE),"")</f>
        <v/>
      </c>
      <c r="F451" s="38" t="str">
        <f>IF(AND(B451&lt;&gt;"",'Schritt 2a Wärmeverbr. Kat. 1-4'!O456&lt;&gt;""),VLOOKUP(B451,'Schritt 2a Wärmeverbr. Kat. 1-4'!C456:O950,13,FALSE),"")</f>
        <v/>
      </c>
      <c r="G451" s="134" t="str">
        <f>IF(AND(B451&lt;&gt;"",'Schritt 2a Wärmeverbr. Kat. 1-4'!P456&lt;&gt;""),VLOOKUP(B451,'Schritt 2a Wärmeverbr. Kat. 1-4'!$C$10:$P$504,14,FALSE),"")</f>
        <v/>
      </c>
      <c r="H451" s="39" t="str">
        <f>IF(AND(B451&lt;&gt;"",'Schritt 2a Wärmeverbr. Kat. 1-4'!Q456&lt;&gt;""),VLOOKUP(B451,'Schritt 2a Wärmeverbr. Kat. 1-4'!$C$10:$Q$504,15,FALSE),"")</f>
        <v/>
      </c>
      <c r="I451" s="142" t="str">
        <f>IF(AND(B451&lt;&gt;"",'Schritt 2b Stromverbr. Kat. 1-4'!M456&lt;&gt;""),VLOOKUP(B451,'Schritt 2b Stromverbr. Kat. 1-4'!$B$10:$M$504,12,FALSE),"")</f>
        <v/>
      </c>
      <c r="J451" s="38" t="str">
        <f>IF(AND(B451&lt;&gt;"",'Schritt 2b Stromverbr. Kat. 1-4'!M456&lt;&gt;""),(1/SUM('Schritt 2b Stromverbr. Kat. 1-4'!$M$10:$M$504))*VLOOKUP(B451,'Schritt 2b Stromverbr. Kat. 1-4'!$B$10:$M$504,12,FALSE),"")</f>
        <v/>
      </c>
      <c r="K451" s="133" t="str">
        <f>IFERROR(IF(B451&lt;&gt;"",VLOOKUP(B451,'Schritt 2b Stromverbr. Kat. 1-4'!$B$10:$N$504,13,FALSE),""),"")</f>
        <v/>
      </c>
      <c r="L451" s="39" t="str">
        <f>IFERROR(IF(B451&lt;&gt;"",VLOOKUP(B451,'Schritt 2b Stromverbr. Kat. 1-4'!$B$10:$O$504,14,FALSE),""),"")</f>
        <v/>
      </c>
      <c r="M451" s="147"/>
      <c r="N451" s="61"/>
      <c r="O451" s="64"/>
      <c r="P451" s="113" t="str">
        <f t="shared" si="12"/>
        <v/>
      </c>
      <c r="Q451" s="151" t="str">
        <f t="shared" si="13"/>
        <v/>
      </c>
      <c r="R451" s="133" t="str">
        <f>IF(P451="","",((P451*1000)/IF(AND('Schritt 2a Wärmeverbr. Kat. 1-4'!D456&lt;&gt;"Bad - Freibad &lt; 1000 m2 Beckenfläche",'Schritt 2a Wärmeverbr. Kat. 1-4'!D456&lt;&gt;"Bad - Freibad 1000-2000 m2 Beckenfläche",'Schritt 2a Wärmeverbr. Kat. 1-4'!D456&lt;&gt;"Bad - Freibad &gt;2000 m2 Beckenfläche"),'Schritt 2a Wärmeverbr. Kat. 1-4'!F456,'Schritt 2a Wärmeverbr. Kat. 1-4'!G456)))</f>
        <v/>
      </c>
      <c r="S451" s="140" t="str">
        <f>IFERROR(IF(OR(R451="",'Schritt 2a Wärmeverbr. Kat. 1-4'!D456=""),"",R451/VLOOKUP('Schritt 2a Wärmeverbr. Kat. 1-4'!D456,Gebäudekat.!$C$6:$J$72,7,FALSE)-1),"k.A")</f>
        <v/>
      </c>
      <c r="T451" s="400" t="s">
        <v>138</v>
      </c>
      <c r="U451" t="str">
        <f>IFERROR(VLOOKUP(C451,Gebäudekat.!$C$6:$G$72,5,FALSE),"")</f>
        <v/>
      </c>
    </row>
    <row r="452" spans="1:21" x14ac:dyDescent="0.25">
      <c r="A452" s="23" t="str">
        <f>IF(B452="","",INDEX('Schritt 2a Wärmeverbr. Kat. 1-4'!$A457:$C$504,MATCH(B452,'Schritt 2a Wärmeverbr. Kat. 1-4'!$C457:$C$504,0),1))</f>
        <v/>
      </c>
      <c r="B452" s="40" t="str">
        <f>IF(AND('Schritt 2a Wärmeverbr. Kat. 1-4'!C457&lt;&gt;"",OR('Schritt 2a Wärmeverbr. Kat. 1-4'!R457=1,'Schritt 2a Wärmeverbr. Kat. 1-4'!R457=2,'Schritt 2a Wärmeverbr. Kat. 1-4'!R457&lt;&gt;4)),'Schritt 2a Wärmeverbr. Kat. 1-4'!C457,"")</f>
        <v/>
      </c>
      <c r="C452" s="24" t="str">
        <f>IF(B452="","",VLOOKUP(B452,'Schritt 2a Wärmeverbr. Kat. 1-4'!$C$10:$D$504,2,FALSE))</f>
        <v/>
      </c>
      <c r="D452" s="13" t="str">
        <f>IF(AND(B452&lt;&gt;"",'Schritt 2a Wärmeverbr. Kat. 1-4'!H457&lt;&gt;""),VLOOKUP('Schritt 4 - Priorisierung'!B452,'Schritt 2a Wärmeverbr. Kat. 1-4'!$C$10:$H$504,6,FALSE),"")</f>
        <v/>
      </c>
      <c r="E452" s="114" t="str">
        <f>IF(AND(B452&lt;&gt;"",'Schritt 2a Wärmeverbr. Kat. 1-4'!N457&lt;&gt;""),VLOOKUP('Schritt 4 - Priorisierung'!B452,'Schritt 2a Wärmeverbr. Kat. 1-4'!$C$10:$N$504,12,FALSE),"")</f>
        <v/>
      </c>
      <c r="F452" s="38" t="str">
        <f>IF(AND(B452&lt;&gt;"",'Schritt 2a Wärmeverbr. Kat. 1-4'!O457&lt;&gt;""),VLOOKUP(B452,'Schritt 2a Wärmeverbr. Kat. 1-4'!C457:O951,13,FALSE),"")</f>
        <v/>
      </c>
      <c r="G452" s="134" t="str">
        <f>IF(AND(B452&lt;&gt;"",'Schritt 2a Wärmeverbr. Kat. 1-4'!P457&lt;&gt;""),VLOOKUP(B452,'Schritt 2a Wärmeverbr. Kat. 1-4'!$C$10:$P$504,14,FALSE),"")</f>
        <v/>
      </c>
      <c r="H452" s="39" t="str">
        <f>IF(AND(B452&lt;&gt;"",'Schritt 2a Wärmeverbr. Kat. 1-4'!Q457&lt;&gt;""),VLOOKUP(B452,'Schritt 2a Wärmeverbr. Kat. 1-4'!$C$10:$Q$504,15,FALSE),"")</f>
        <v/>
      </c>
      <c r="I452" s="142" t="str">
        <f>IF(AND(B452&lt;&gt;"",'Schritt 2b Stromverbr. Kat. 1-4'!M457&lt;&gt;""),VLOOKUP(B452,'Schritt 2b Stromverbr. Kat. 1-4'!$B$10:$M$504,12,FALSE),"")</f>
        <v/>
      </c>
      <c r="J452" s="38" t="str">
        <f>IF(AND(B452&lt;&gt;"",'Schritt 2b Stromverbr. Kat. 1-4'!M457&lt;&gt;""),(1/SUM('Schritt 2b Stromverbr. Kat. 1-4'!$M$10:$M$504))*VLOOKUP(B452,'Schritt 2b Stromverbr. Kat. 1-4'!$B$10:$M$504,12,FALSE),"")</f>
        <v/>
      </c>
      <c r="K452" s="133" t="str">
        <f>IFERROR(IF(B452&lt;&gt;"",VLOOKUP(B452,'Schritt 2b Stromverbr. Kat. 1-4'!$B$10:$N$504,13,FALSE),""),"")</f>
        <v/>
      </c>
      <c r="L452" s="39" t="str">
        <f>IFERROR(IF(B452&lt;&gt;"",VLOOKUP(B452,'Schritt 2b Stromverbr. Kat. 1-4'!$B$10:$O$504,14,FALSE),""),"")</f>
        <v/>
      </c>
      <c r="M452" s="147"/>
      <c r="N452" s="61"/>
      <c r="O452" s="64"/>
      <c r="P452" s="113" t="str">
        <f t="shared" si="12"/>
        <v/>
      </c>
      <c r="Q452" s="151" t="str">
        <f t="shared" si="13"/>
        <v/>
      </c>
      <c r="R452" s="133" t="str">
        <f>IF(P452="","",((P452*1000)/IF(AND('Schritt 2a Wärmeverbr. Kat. 1-4'!D457&lt;&gt;"Bad - Freibad &lt; 1000 m2 Beckenfläche",'Schritt 2a Wärmeverbr. Kat. 1-4'!D457&lt;&gt;"Bad - Freibad 1000-2000 m2 Beckenfläche",'Schritt 2a Wärmeverbr. Kat. 1-4'!D457&lt;&gt;"Bad - Freibad &gt;2000 m2 Beckenfläche"),'Schritt 2a Wärmeverbr. Kat. 1-4'!F457,'Schritt 2a Wärmeverbr. Kat. 1-4'!G457)))</f>
        <v/>
      </c>
      <c r="S452" s="140" t="str">
        <f>IFERROR(IF(OR(R452="",'Schritt 2a Wärmeverbr. Kat. 1-4'!D457=""),"",R452/VLOOKUP('Schritt 2a Wärmeverbr. Kat. 1-4'!D457,Gebäudekat.!$C$6:$J$72,7,FALSE)-1),"k.A")</f>
        <v/>
      </c>
      <c r="T452" s="400" t="s">
        <v>138</v>
      </c>
      <c r="U452" t="str">
        <f>IFERROR(VLOOKUP(C452,Gebäudekat.!$C$6:$G$72,5,FALSE),"")</f>
        <v/>
      </c>
    </row>
    <row r="453" spans="1:21" x14ac:dyDescent="0.25">
      <c r="A453" s="23" t="str">
        <f>IF(B453="","",INDEX('Schritt 2a Wärmeverbr. Kat. 1-4'!$A458:$C$504,MATCH(B453,'Schritt 2a Wärmeverbr. Kat. 1-4'!$C458:$C$504,0),1))</f>
        <v/>
      </c>
      <c r="B453" s="40" t="str">
        <f>IF(AND('Schritt 2a Wärmeverbr. Kat. 1-4'!C458&lt;&gt;"",OR('Schritt 2a Wärmeverbr. Kat. 1-4'!R458=1,'Schritt 2a Wärmeverbr. Kat. 1-4'!R458=2,'Schritt 2a Wärmeverbr. Kat. 1-4'!R458&lt;&gt;4)),'Schritt 2a Wärmeverbr. Kat. 1-4'!C458,"")</f>
        <v/>
      </c>
      <c r="C453" s="24" t="str">
        <f>IF(B453="","",VLOOKUP(B453,'Schritt 2a Wärmeverbr. Kat. 1-4'!$C$10:$D$504,2,FALSE))</f>
        <v/>
      </c>
      <c r="D453" s="13" t="str">
        <f>IF(AND(B453&lt;&gt;"",'Schritt 2a Wärmeverbr. Kat. 1-4'!H458&lt;&gt;""),VLOOKUP('Schritt 4 - Priorisierung'!B453,'Schritt 2a Wärmeverbr. Kat. 1-4'!$C$10:$H$504,6,FALSE),"")</f>
        <v/>
      </c>
      <c r="E453" s="114" t="str">
        <f>IF(AND(B453&lt;&gt;"",'Schritt 2a Wärmeverbr. Kat. 1-4'!N458&lt;&gt;""),VLOOKUP('Schritt 4 - Priorisierung'!B453,'Schritt 2a Wärmeverbr. Kat. 1-4'!$C$10:$N$504,12,FALSE),"")</f>
        <v/>
      </c>
      <c r="F453" s="38" t="str">
        <f>IF(AND(B453&lt;&gt;"",'Schritt 2a Wärmeverbr. Kat. 1-4'!O458&lt;&gt;""),VLOOKUP(B453,'Schritt 2a Wärmeverbr. Kat. 1-4'!C458:O952,13,FALSE),"")</f>
        <v/>
      </c>
      <c r="G453" s="134" t="str">
        <f>IF(AND(B453&lt;&gt;"",'Schritt 2a Wärmeverbr. Kat. 1-4'!P458&lt;&gt;""),VLOOKUP(B453,'Schritt 2a Wärmeverbr. Kat. 1-4'!$C$10:$P$504,14,FALSE),"")</f>
        <v/>
      </c>
      <c r="H453" s="39" t="str">
        <f>IF(AND(B453&lt;&gt;"",'Schritt 2a Wärmeverbr. Kat. 1-4'!Q458&lt;&gt;""),VLOOKUP(B453,'Schritt 2a Wärmeverbr. Kat. 1-4'!$C$10:$Q$504,15,FALSE),"")</f>
        <v/>
      </c>
      <c r="I453" s="142" t="str">
        <f>IF(AND(B453&lt;&gt;"",'Schritt 2b Stromverbr. Kat. 1-4'!M458&lt;&gt;""),VLOOKUP(B453,'Schritt 2b Stromverbr. Kat. 1-4'!$B$10:$M$504,12,FALSE),"")</f>
        <v/>
      </c>
      <c r="J453" s="38" t="str">
        <f>IF(AND(B453&lt;&gt;"",'Schritt 2b Stromverbr. Kat. 1-4'!M458&lt;&gt;""),(1/SUM('Schritt 2b Stromverbr. Kat. 1-4'!$M$10:$M$504))*VLOOKUP(B453,'Schritt 2b Stromverbr. Kat. 1-4'!$B$10:$M$504,12,FALSE),"")</f>
        <v/>
      </c>
      <c r="K453" s="133" t="str">
        <f>IFERROR(IF(B453&lt;&gt;"",VLOOKUP(B453,'Schritt 2b Stromverbr. Kat. 1-4'!$B$10:$N$504,13,FALSE),""),"")</f>
        <v/>
      </c>
      <c r="L453" s="39" t="str">
        <f>IFERROR(IF(B453&lt;&gt;"",VLOOKUP(B453,'Schritt 2b Stromverbr. Kat. 1-4'!$B$10:$O$504,14,FALSE),""),"")</f>
        <v/>
      </c>
      <c r="M453" s="147"/>
      <c r="N453" s="61"/>
      <c r="O453" s="64"/>
      <c r="P453" s="113" t="str">
        <f t="shared" si="12"/>
        <v/>
      </c>
      <c r="Q453" s="151" t="str">
        <f t="shared" si="13"/>
        <v/>
      </c>
      <c r="R453" s="133" t="str">
        <f>IF(P453="","",((P453*1000)/IF(AND('Schritt 2a Wärmeverbr. Kat. 1-4'!D458&lt;&gt;"Bad - Freibad &lt; 1000 m2 Beckenfläche",'Schritt 2a Wärmeverbr. Kat. 1-4'!D458&lt;&gt;"Bad - Freibad 1000-2000 m2 Beckenfläche",'Schritt 2a Wärmeverbr. Kat. 1-4'!D458&lt;&gt;"Bad - Freibad &gt;2000 m2 Beckenfläche"),'Schritt 2a Wärmeverbr. Kat. 1-4'!F458,'Schritt 2a Wärmeverbr. Kat. 1-4'!G458)))</f>
        <v/>
      </c>
      <c r="S453" s="140" t="str">
        <f>IFERROR(IF(OR(R453="",'Schritt 2a Wärmeverbr. Kat. 1-4'!D458=""),"",R453/VLOOKUP('Schritt 2a Wärmeverbr. Kat. 1-4'!D458,Gebäudekat.!$C$6:$J$72,7,FALSE)-1),"k.A")</f>
        <v/>
      </c>
      <c r="T453" s="400" t="s">
        <v>138</v>
      </c>
      <c r="U453" t="str">
        <f>IFERROR(VLOOKUP(C453,Gebäudekat.!$C$6:$G$72,5,FALSE),"")</f>
        <v/>
      </c>
    </row>
    <row r="454" spans="1:21" x14ac:dyDescent="0.25">
      <c r="A454" s="23" t="str">
        <f>IF(B454="","",INDEX('Schritt 2a Wärmeverbr. Kat. 1-4'!$A459:$C$504,MATCH(B454,'Schritt 2a Wärmeverbr. Kat. 1-4'!$C459:$C$504,0),1))</f>
        <v/>
      </c>
      <c r="B454" s="40" t="str">
        <f>IF(AND('Schritt 2a Wärmeverbr. Kat. 1-4'!C459&lt;&gt;"",OR('Schritt 2a Wärmeverbr. Kat. 1-4'!R459=1,'Schritt 2a Wärmeverbr. Kat. 1-4'!R459=2,'Schritt 2a Wärmeverbr. Kat. 1-4'!R459&lt;&gt;4)),'Schritt 2a Wärmeverbr. Kat. 1-4'!C459,"")</f>
        <v/>
      </c>
      <c r="C454" s="24" t="str">
        <f>IF(B454="","",VLOOKUP(B454,'Schritt 2a Wärmeverbr. Kat. 1-4'!$C$10:$D$504,2,FALSE))</f>
        <v/>
      </c>
      <c r="D454" s="13" t="str">
        <f>IF(AND(B454&lt;&gt;"",'Schritt 2a Wärmeverbr. Kat. 1-4'!H459&lt;&gt;""),VLOOKUP('Schritt 4 - Priorisierung'!B454,'Schritt 2a Wärmeverbr. Kat. 1-4'!$C$10:$H$504,6,FALSE),"")</f>
        <v/>
      </c>
      <c r="E454" s="114" t="str">
        <f>IF(AND(B454&lt;&gt;"",'Schritt 2a Wärmeverbr. Kat. 1-4'!N459&lt;&gt;""),VLOOKUP('Schritt 4 - Priorisierung'!B454,'Schritt 2a Wärmeverbr. Kat. 1-4'!$C$10:$N$504,12,FALSE),"")</f>
        <v/>
      </c>
      <c r="F454" s="38" t="str">
        <f>IF(AND(B454&lt;&gt;"",'Schritt 2a Wärmeverbr. Kat. 1-4'!O459&lt;&gt;""),VLOOKUP(B454,'Schritt 2a Wärmeverbr. Kat. 1-4'!C459:O953,13,FALSE),"")</f>
        <v/>
      </c>
      <c r="G454" s="134" t="str">
        <f>IF(AND(B454&lt;&gt;"",'Schritt 2a Wärmeverbr. Kat. 1-4'!P459&lt;&gt;""),VLOOKUP(B454,'Schritt 2a Wärmeverbr. Kat. 1-4'!$C$10:$P$504,14,FALSE),"")</f>
        <v/>
      </c>
      <c r="H454" s="39" t="str">
        <f>IF(AND(B454&lt;&gt;"",'Schritt 2a Wärmeverbr. Kat. 1-4'!Q459&lt;&gt;""),VLOOKUP(B454,'Schritt 2a Wärmeverbr. Kat. 1-4'!$C$10:$Q$504,15,FALSE),"")</f>
        <v/>
      </c>
      <c r="I454" s="142" t="str">
        <f>IF(AND(B454&lt;&gt;"",'Schritt 2b Stromverbr. Kat. 1-4'!M459&lt;&gt;""),VLOOKUP(B454,'Schritt 2b Stromverbr. Kat. 1-4'!$B$10:$M$504,12,FALSE),"")</f>
        <v/>
      </c>
      <c r="J454" s="38" t="str">
        <f>IF(AND(B454&lt;&gt;"",'Schritt 2b Stromverbr. Kat. 1-4'!M459&lt;&gt;""),(1/SUM('Schritt 2b Stromverbr. Kat. 1-4'!$M$10:$M$504))*VLOOKUP(B454,'Schritt 2b Stromverbr. Kat. 1-4'!$B$10:$M$504,12,FALSE),"")</f>
        <v/>
      </c>
      <c r="K454" s="133" t="str">
        <f>IFERROR(IF(B454&lt;&gt;"",VLOOKUP(B454,'Schritt 2b Stromverbr. Kat. 1-4'!$B$10:$N$504,13,FALSE),""),"")</f>
        <v/>
      </c>
      <c r="L454" s="39" t="str">
        <f>IFERROR(IF(B454&lt;&gt;"",VLOOKUP(B454,'Schritt 2b Stromverbr. Kat. 1-4'!$B$10:$O$504,14,FALSE),""),"")</f>
        <v/>
      </c>
      <c r="M454" s="147"/>
      <c r="N454" s="61"/>
      <c r="O454" s="64"/>
      <c r="P454" s="113" t="str">
        <f t="shared" ref="P454:P501" si="14">IF(AND(N454&lt;&gt;"",O454&lt;&gt;""),IF(M454="","",M454/(O454-N454)*365),"")</f>
        <v/>
      </c>
      <c r="Q454" s="151" t="str">
        <f t="shared" ref="Q454:Q501" si="15">IFERROR(IF(P454="","",P454)/SUM($P$5:$P$501),"")</f>
        <v/>
      </c>
      <c r="R454" s="133" t="str">
        <f>IF(P454="","",((P454*1000)/IF(AND('Schritt 2a Wärmeverbr. Kat. 1-4'!D459&lt;&gt;"Bad - Freibad &lt; 1000 m2 Beckenfläche",'Schritt 2a Wärmeverbr. Kat. 1-4'!D459&lt;&gt;"Bad - Freibad 1000-2000 m2 Beckenfläche",'Schritt 2a Wärmeverbr. Kat. 1-4'!D459&lt;&gt;"Bad - Freibad &gt;2000 m2 Beckenfläche"),'Schritt 2a Wärmeverbr. Kat. 1-4'!F459,'Schritt 2a Wärmeverbr. Kat. 1-4'!G459)))</f>
        <v/>
      </c>
      <c r="S454" s="140" t="str">
        <f>IFERROR(IF(OR(R454="",'Schritt 2a Wärmeverbr. Kat. 1-4'!D459=""),"",R454/VLOOKUP('Schritt 2a Wärmeverbr. Kat. 1-4'!D459,Gebäudekat.!$C$6:$J$72,7,FALSE)-1),"k.A")</f>
        <v/>
      </c>
      <c r="T454" s="400" t="s">
        <v>138</v>
      </c>
      <c r="U454" t="str">
        <f>IFERROR(VLOOKUP(C454,Gebäudekat.!$C$6:$G$72,5,FALSE),"")</f>
        <v/>
      </c>
    </row>
    <row r="455" spans="1:21" x14ac:dyDescent="0.25">
      <c r="A455" s="23" t="str">
        <f>IF(B455="","",INDEX('Schritt 2a Wärmeverbr. Kat. 1-4'!$A460:$C$504,MATCH(B455,'Schritt 2a Wärmeverbr. Kat. 1-4'!$C460:$C$504,0),1))</f>
        <v/>
      </c>
      <c r="B455" s="40" t="str">
        <f>IF(AND('Schritt 2a Wärmeverbr. Kat. 1-4'!C460&lt;&gt;"",OR('Schritt 2a Wärmeverbr. Kat. 1-4'!R460=1,'Schritt 2a Wärmeverbr. Kat. 1-4'!R460=2,'Schritt 2a Wärmeverbr. Kat. 1-4'!R460&lt;&gt;4)),'Schritt 2a Wärmeverbr. Kat. 1-4'!C460,"")</f>
        <v/>
      </c>
      <c r="C455" s="24" t="str">
        <f>IF(B455="","",VLOOKUP(B455,'Schritt 2a Wärmeverbr. Kat. 1-4'!$C$10:$D$504,2,FALSE))</f>
        <v/>
      </c>
      <c r="D455" s="13" t="str">
        <f>IF(AND(B455&lt;&gt;"",'Schritt 2a Wärmeverbr. Kat. 1-4'!H460&lt;&gt;""),VLOOKUP('Schritt 4 - Priorisierung'!B455,'Schritt 2a Wärmeverbr. Kat. 1-4'!$C$10:$H$504,6,FALSE),"")</f>
        <v/>
      </c>
      <c r="E455" s="114" t="str">
        <f>IF(AND(B455&lt;&gt;"",'Schritt 2a Wärmeverbr. Kat. 1-4'!N460&lt;&gt;""),VLOOKUP('Schritt 4 - Priorisierung'!B455,'Schritt 2a Wärmeverbr. Kat. 1-4'!$C$10:$N$504,12,FALSE),"")</f>
        <v/>
      </c>
      <c r="F455" s="38" t="str">
        <f>IF(AND(B455&lt;&gt;"",'Schritt 2a Wärmeverbr. Kat. 1-4'!O460&lt;&gt;""),VLOOKUP(B455,'Schritt 2a Wärmeverbr. Kat. 1-4'!C460:O954,13,FALSE),"")</f>
        <v/>
      </c>
      <c r="G455" s="134" t="str">
        <f>IF(AND(B455&lt;&gt;"",'Schritt 2a Wärmeverbr. Kat. 1-4'!P460&lt;&gt;""),VLOOKUP(B455,'Schritt 2a Wärmeverbr. Kat. 1-4'!$C$10:$P$504,14,FALSE),"")</f>
        <v/>
      </c>
      <c r="H455" s="39" t="str">
        <f>IF(AND(B455&lt;&gt;"",'Schritt 2a Wärmeverbr. Kat. 1-4'!Q460&lt;&gt;""),VLOOKUP(B455,'Schritt 2a Wärmeverbr. Kat. 1-4'!$C$10:$Q$504,15,FALSE),"")</f>
        <v/>
      </c>
      <c r="I455" s="142" t="str">
        <f>IF(AND(B455&lt;&gt;"",'Schritt 2b Stromverbr. Kat. 1-4'!M460&lt;&gt;""),VLOOKUP(B455,'Schritt 2b Stromverbr. Kat. 1-4'!$B$10:$M$504,12,FALSE),"")</f>
        <v/>
      </c>
      <c r="J455" s="38" t="str">
        <f>IF(AND(B455&lt;&gt;"",'Schritt 2b Stromverbr. Kat. 1-4'!M460&lt;&gt;""),(1/SUM('Schritt 2b Stromverbr. Kat. 1-4'!$M$10:$M$504))*VLOOKUP(B455,'Schritt 2b Stromverbr. Kat. 1-4'!$B$10:$M$504,12,FALSE),"")</f>
        <v/>
      </c>
      <c r="K455" s="133" t="str">
        <f>IFERROR(IF(B455&lt;&gt;"",VLOOKUP(B455,'Schritt 2b Stromverbr. Kat. 1-4'!$B$10:$N$504,13,FALSE),""),"")</f>
        <v/>
      </c>
      <c r="L455" s="39" t="str">
        <f>IFERROR(IF(B455&lt;&gt;"",VLOOKUP(B455,'Schritt 2b Stromverbr. Kat. 1-4'!$B$10:$O$504,14,FALSE),""),"")</f>
        <v/>
      </c>
      <c r="M455" s="147"/>
      <c r="N455" s="61"/>
      <c r="O455" s="64"/>
      <c r="P455" s="113" t="str">
        <f t="shared" si="14"/>
        <v/>
      </c>
      <c r="Q455" s="151" t="str">
        <f t="shared" si="15"/>
        <v/>
      </c>
      <c r="R455" s="133" t="str">
        <f>IF(P455="","",((P455*1000)/IF(AND('Schritt 2a Wärmeverbr. Kat. 1-4'!D460&lt;&gt;"Bad - Freibad &lt; 1000 m2 Beckenfläche",'Schritt 2a Wärmeverbr. Kat. 1-4'!D460&lt;&gt;"Bad - Freibad 1000-2000 m2 Beckenfläche",'Schritt 2a Wärmeverbr. Kat. 1-4'!D460&lt;&gt;"Bad - Freibad &gt;2000 m2 Beckenfläche"),'Schritt 2a Wärmeverbr. Kat. 1-4'!F460,'Schritt 2a Wärmeverbr. Kat. 1-4'!G460)))</f>
        <v/>
      </c>
      <c r="S455" s="140" t="str">
        <f>IFERROR(IF(OR(R455="",'Schritt 2a Wärmeverbr. Kat. 1-4'!D460=""),"",R455/VLOOKUP('Schritt 2a Wärmeverbr. Kat. 1-4'!D460,Gebäudekat.!$C$6:$J$72,7,FALSE)-1),"k.A")</f>
        <v/>
      </c>
      <c r="T455" s="400" t="s">
        <v>138</v>
      </c>
      <c r="U455" t="str">
        <f>IFERROR(VLOOKUP(C455,Gebäudekat.!$C$6:$G$72,5,FALSE),"")</f>
        <v/>
      </c>
    </row>
    <row r="456" spans="1:21" x14ac:dyDescent="0.25">
      <c r="A456" s="23" t="str">
        <f>IF(B456="","",INDEX('Schritt 2a Wärmeverbr. Kat. 1-4'!$A461:$C$504,MATCH(B456,'Schritt 2a Wärmeverbr. Kat. 1-4'!$C461:$C$504,0),1))</f>
        <v/>
      </c>
      <c r="B456" s="40" t="str">
        <f>IF(AND('Schritt 2a Wärmeverbr. Kat. 1-4'!C461&lt;&gt;"",OR('Schritt 2a Wärmeverbr. Kat. 1-4'!R461=1,'Schritt 2a Wärmeverbr. Kat. 1-4'!R461=2,'Schritt 2a Wärmeverbr. Kat. 1-4'!R461&lt;&gt;4)),'Schritt 2a Wärmeverbr. Kat. 1-4'!C461,"")</f>
        <v/>
      </c>
      <c r="C456" s="24" t="str">
        <f>IF(B456="","",VLOOKUP(B456,'Schritt 2a Wärmeverbr. Kat. 1-4'!$C$10:$D$504,2,FALSE))</f>
        <v/>
      </c>
      <c r="D456" s="13" t="str">
        <f>IF(AND(B456&lt;&gt;"",'Schritt 2a Wärmeverbr. Kat. 1-4'!H461&lt;&gt;""),VLOOKUP('Schritt 4 - Priorisierung'!B456,'Schritt 2a Wärmeverbr. Kat. 1-4'!$C$10:$H$504,6,FALSE),"")</f>
        <v/>
      </c>
      <c r="E456" s="114" t="str">
        <f>IF(AND(B456&lt;&gt;"",'Schritt 2a Wärmeverbr. Kat. 1-4'!N461&lt;&gt;""),VLOOKUP('Schritt 4 - Priorisierung'!B456,'Schritt 2a Wärmeverbr. Kat. 1-4'!$C$10:$N$504,12,FALSE),"")</f>
        <v/>
      </c>
      <c r="F456" s="38" t="str">
        <f>IF(AND(B456&lt;&gt;"",'Schritt 2a Wärmeverbr. Kat. 1-4'!O461&lt;&gt;""),VLOOKUP(B456,'Schritt 2a Wärmeverbr. Kat. 1-4'!C461:O955,13,FALSE),"")</f>
        <v/>
      </c>
      <c r="G456" s="134" t="str">
        <f>IF(AND(B456&lt;&gt;"",'Schritt 2a Wärmeverbr. Kat. 1-4'!P461&lt;&gt;""),VLOOKUP(B456,'Schritt 2a Wärmeverbr. Kat. 1-4'!$C$10:$P$504,14,FALSE),"")</f>
        <v/>
      </c>
      <c r="H456" s="39" t="str">
        <f>IF(AND(B456&lt;&gt;"",'Schritt 2a Wärmeverbr. Kat. 1-4'!Q461&lt;&gt;""),VLOOKUP(B456,'Schritt 2a Wärmeverbr. Kat. 1-4'!$C$10:$Q$504,15,FALSE),"")</f>
        <v/>
      </c>
      <c r="I456" s="142" t="str">
        <f>IF(AND(B456&lt;&gt;"",'Schritt 2b Stromverbr. Kat. 1-4'!M461&lt;&gt;""),VLOOKUP(B456,'Schritt 2b Stromverbr. Kat. 1-4'!$B$10:$M$504,12,FALSE),"")</f>
        <v/>
      </c>
      <c r="J456" s="38" t="str">
        <f>IF(AND(B456&lt;&gt;"",'Schritt 2b Stromverbr. Kat. 1-4'!M461&lt;&gt;""),(1/SUM('Schritt 2b Stromverbr. Kat. 1-4'!$M$10:$M$504))*VLOOKUP(B456,'Schritt 2b Stromverbr. Kat. 1-4'!$B$10:$M$504,12,FALSE),"")</f>
        <v/>
      </c>
      <c r="K456" s="133" t="str">
        <f>IFERROR(IF(B456&lt;&gt;"",VLOOKUP(B456,'Schritt 2b Stromverbr. Kat. 1-4'!$B$10:$N$504,13,FALSE),""),"")</f>
        <v/>
      </c>
      <c r="L456" s="39" t="str">
        <f>IFERROR(IF(B456&lt;&gt;"",VLOOKUP(B456,'Schritt 2b Stromverbr. Kat. 1-4'!$B$10:$O$504,14,FALSE),""),"")</f>
        <v/>
      </c>
      <c r="M456" s="147"/>
      <c r="N456" s="61"/>
      <c r="O456" s="64"/>
      <c r="P456" s="113" t="str">
        <f t="shared" si="14"/>
        <v/>
      </c>
      <c r="Q456" s="151" t="str">
        <f t="shared" si="15"/>
        <v/>
      </c>
      <c r="R456" s="133" t="str">
        <f>IF(P456="","",((P456*1000)/IF(AND('Schritt 2a Wärmeverbr. Kat. 1-4'!D461&lt;&gt;"Bad - Freibad &lt; 1000 m2 Beckenfläche",'Schritt 2a Wärmeverbr. Kat. 1-4'!D461&lt;&gt;"Bad - Freibad 1000-2000 m2 Beckenfläche",'Schritt 2a Wärmeverbr. Kat. 1-4'!D461&lt;&gt;"Bad - Freibad &gt;2000 m2 Beckenfläche"),'Schritt 2a Wärmeverbr. Kat. 1-4'!F461,'Schritt 2a Wärmeverbr. Kat. 1-4'!G461)))</f>
        <v/>
      </c>
      <c r="S456" s="140" t="str">
        <f>IFERROR(IF(OR(R456="",'Schritt 2a Wärmeverbr. Kat. 1-4'!D461=""),"",R456/VLOOKUP('Schritt 2a Wärmeverbr. Kat. 1-4'!D461,Gebäudekat.!$C$6:$J$72,7,FALSE)-1),"k.A")</f>
        <v/>
      </c>
      <c r="T456" s="400" t="s">
        <v>138</v>
      </c>
      <c r="U456" t="str">
        <f>IFERROR(VLOOKUP(C456,Gebäudekat.!$C$6:$G$72,5,FALSE),"")</f>
        <v/>
      </c>
    </row>
    <row r="457" spans="1:21" x14ac:dyDescent="0.25">
      <c r="A457" s="23" t="str">
        <f>IF(B457="","",INDEX('Schritt 2a Wärmeverbr. Kat. 1-4'!$A462:$C$504,MATCH(B457,'Schritt 2a Wärmeverbr. Kat. 1-4'!$C462:$C$504,0),1))</f>
        <v/>
      </c>
      <c r="B457" s="40" t="str">
        <f>IF(AND('Schritt 2a Wärmeverbr. Kat. 1-4'!C462&lt;&gt;"",OR('Schritt 2a Wärmeverbr. Kat. 1-4'!R462=1,'Schritt 2a Wärmeverbr. Kat. 1-4'!R462=2,'Schritt 2a Wärmeverbr. Kat. 1-4'!R462&lt;&gt;4)),'Schritt 2a Wärmeverbr. Kat. 1-4'!C462,"")</f>
        <v/>
      </c>
      <c r="C457" s="24" t="str">
        <f>IF(B457="","",VLOOKUP(B457,'Schritt 2a Wärmeverbr. Kat. 1-4'!$C$10:$D$504,2,FALSE))</f>
        <v/>
      </c>
      <c r="D457" s="13" t="str">
        <f>IF(AND(B457&lt;&gt;"",'Schritt 2a Wärmeverbr. Kat. 1-4'!H462&lt;&gt;""),VLOOKUP('Schritt 4 - Priorisierung'!B457,'Schritt 2a Wärmeverbr. Kat. 1-4'!$C$10:$H$504,6,FALSE),"")</f>
        <v/>
      </c>
      <c r="E457" s="114" t="str">
        <f>IF(AND(B457&lt;&gt;"",'Schritt 2a Wärmeverbr. Kat. 1-4'!N462&lt;&gt;""),VLOOKUP('Schritt 4 - Priorisierung'!B457,'Schritt 2a Wärmeverbr. Kat. 1-4'!$C$10:$N$504,12,FALSE),"")</f>
        <v/>
      </c>
      <c r="F457" s="38" t="str">
        <f>IF(AND(B457&lt;&gt;"",'Schritt 2a Wärmeverbr. Kat. 1-4'!O462&lt;&gt;""),VLOOKUP(B457,'Schritt 2a Wärmeverbr. Kat. 1-4'!C462:O956,13,FALSE),"")</f>
        <v/>
      </c>
      <c r="G457" s="134" t="str">
        <f>IF(AND(B457&lt;&gt;"",'Schritt 2a Wärmeverbr. Kat. 1-4'!P462&lt;&gt;""),VLOOKUP(B457,'Schritt 2a Wärmeverbr. Kat. 1-4'!$C$10:$P$504,14,FALSE),"")</f>
        <v/>
      </c>
      <c r="H457" s="39" t="str">
        <f>IF(AND(B457&lt;&gt;"",'Schritt 2a Wärmeverbr. Kat. 1-4'!Q462&lt;&gt;""),VLOOKUP(B457,'Schritt 2a Wärmeverbr. Kat. 1-4'!$C$10:$Q$504,15,FALSE),"")</f>
        <v/>
      </c>
      <c r="I457" s="142" t="str">
        <f>IF(AND(B457&lt;&gt;"",'Schritt 2b Stromverbr. Kat. 1-4'!M462&lt;&gt;""),VLOOKUP(B457,'Schritt 2b Stromverbr. Kat. 1-4'!$B$10:$M$504,12,FALSE),"")</f>
        <v/>
      </c>
      <c r="J457" s="38" t="str">
        <f>IF(AND(B457&lt;&gt;"",'Schritt 2b Stromverbr. Kat. 1-4'!M462&lt;&gt;""),(1/SUM('Schritt 2b Stromverbr. Kat. 1-4'!$M$10:$M$504))*VLOOKUP(B457,'Schritt 2b Stromverbr. Kat. 1-4'!$B$10:$M$504,12,FALSE),"")</f>
        <v/>
      </c>
      <c r="K457" s="133" t="str">
        <f>IFERROR(IF(B457&lt;&gt;"",VLOOKUP(B457,'Schritt 2b Stromverbr. Kat. 1-4'!$B$10:$N$504,13,FALSE),""),"")</f>
        <v/>
      </c>
      <c r="L457" s="39" t="str">
        <f>IFERROR(IF(B457&lt;&gt;"",VLOOKUP(B457,'Schritt 2b Stromverbr. Kat. 1-4'!$B$10:$O$504,14,FALSE),""),"")</f>
        <v/>
      </c>
      <c r="M457" s="147"/>
      <c r="N457" s="61"/>
      <c r="O457" s="64"/>
      <c r="P457" s="113" t="str">
        <f t="shared" si="14"/>
        <v/>
      </c>
      <c r="Q457" s="151" t="str">
        <f t="shared" si="15"/>
        <v/>
      </c>
      <c r="R457" s="133" t="str">
        <f>IF(P457="","",((P457*1000)/IF(AND('Schritt 2a Wärmeverbr. Kat. 1-4'!D462&lt;&gt;"Bad - Freibad &lt; 1000 m2 Beckenfläche",'Schritt 2a Wärmeverbr. Kat. 1-4'!D462&lt;&gt;"Bad - Freibad 1000-2000 m2 Beckenfläche",'Schritt 2a Wärmeverbr. Kat. 1-4'!D462&lt;&gt;"Bad - Freibad &gt;2000 m2 Beckenfläche"),'Schritt 2a Wärmeverbr. Kat. 1-4'!F462,'Schritt 2a Wärmeverbr. Kat. 1-4'!G462)))</f>
        <v/>
      </c>
      <c r="S457" s="140" t="str">
        <f>IFERROR(IF(OR(R457="",'Schritt 2a Wärmeverbr. Kat. 1-4'!D462=""),"",R457/VLOOKUP('Schritt 2a Wärmeverbr. Kat. 1-4'!D462,Gebäudekat.!$C$6:$J$72,7,FALSE)-1),"k.A")</f>
        <v/>
      </c>
      <c r="T457" s="400" t="s">
        <v>138</v>
      </c>
      <c r="U457" t="str">
        <f>IFERROR(VLOOKUP(C457,Gebäudekat.!$C$6:$G$72,5,FALSE),"")</f>
        <v/>
      </c>
    </row>
    <row r="458" spans="1:21" x14ac:dyDescent="0.25">
      <c r="A458" s="23" t="str">
        <f>IF(B458="","",INDEX('Schritt 2a Wärmeverbr. Kat. 1-4'!$A463:$C$504,MATCH(B458,'Schritt 2a Wärmeverbr. Kat. 1-4'!$C463:$C$504,0),1))</f>
        <v/>
      </c>
      <c r="B458" s="40" t="str">
        <f>IF(AND('Schritt 2a Wärmeverbr. Kat. 1-4'!C463&lt;&gt;"",OR('Schritt 2a Wärmeverbr. Kat. 1-4'!R463=1,'Schritt 2a Wärmeverbr. Kat. 1-4'!R463=2,'Schritt 2a Wärmeverbr. Kat. 1-4'!R463&lt;&gt;4)),'Schritt 2a Wärmeverbr. Kat. 1-4'!C463,"")</f>
        <v/>
      </c>
      <c r="C458" s="24" t="str">
        <f>IF(B458="","",VLOOKUP(B458,'Schritt 2a Wärmeverbr. Kat. 1-4'!$C$10:$D$504,2,FALSE))</f>
        <v/>
      </c>
      <c r="D458" s="13" t="str">
        <f>IF(AND(B458&lt;&gt;"",'Schritt 2a Wärmeverbr. Kat. 1-4'!H463&lt;&gt;""),VLOOKUP('Schritt 4 - Priorisierung'!B458,'Schritt 2a Wärmeverbr. Kat. 1-4'!$C$10:$H$504,6,FALSE),"")</f>
        <v/>
      </c>
      <c r="E458" s="114" t="str">
        <f>IF(AND(B458&lt;&gt;"",'Schritt 2a Wärmeverbr. Kat. 1-4'!N463&lt;&gt;""),VLOOKUP('Schritt 4 - Priorisierung'!B458,'Schritt 2a Wärmeverbr. Kat. 1-4'!$C$10:$N$504,12,FALSE),"")</f>
        <v/>
      </c>
      <c r="F458" s="38" t="str">
        <f>IF(AND(B458&lt;&gt;"",'Schritt 2a Wärmeverbr. Kat. 1-4'!O463&lt;&gt;""),VLOOKUP(B458,'Schritt 2a Wärmeverbr. Kat. 1-4'!C463:O957,13,FALSE),"")</f>
        <v/>
      </c>
      <c r="G458" s="134" t="str">
        <f>IF(AND(B458&lt;&gt;"",'Schritt 2a Wärmeverbr. Kat. 1-4'!P463&lt;&gt;""),VLOOKUP(B458,'Schritt 2a Wärmeverbr. Kat. 1-4'!$C$10:$P$504,14,FALSE),"")</f>
        <v/>
      </c>
      <c r="H458" s="39" t="str">
        <f>IF(AND(B458&lt;&gt;"",'Schritt 2a Wärmeverbr. Kat. 1-4'!Q463&lt;&gt;""),VLOOKUP(B458,'Schritt 2a Wärmeverbr. Kat. 1-4'!$C$10:$Q$504,15,FALSE),"")</f>
        <v/>
      </c>
      <c r="I458" s="142" t="str">
        <f>IF(AND(B458&lt;&gt;"",'Schritt 2b Stromverbr. Kat. 1-4'!M463&lt;&gt;""),VLOOKUP(B458,'Schritt 2b Stromverbr. Kat. 1-4'!$B$10:$M$504,12,FALSE),"")</f>
        <v/>
      </c>
      <c r="J458" s="38" t="str">
        <f>IF(AND(B458&lt;&gt;"",'Schritt 2b Stromverbr. Kat. 1-4'!M463&lt;&gt;""),(1/SUM('Schritt 2b Stromverbr. Kat. 1-4'!$M$10:$M$504))*VLOOKUP(B458,'Schritt 2b Stromverbr. Kat. 1-4'!$B$10:$M$504,12,FALSE),"")</f>
        <v/>
      </c>
      <c r="K458" s="133" t="str">
        <f>IFERROR(IF(B458&lt;&gt;"",VLOOKUP(B458,'Schritt 2b Stromverbr. Kat. 1-4'!$B$10:$N$504,13,FALSE),""),"")</f>
        <v/>
      </c>
      <c r="L458" s="39" t="str">
        <f>IFERROR(IF(B458&lt;&gt;"",VLOOKUP(B458,'Schritt 2b Stromverbr. Kat. 1-4'!$B$10:$O$504,14,FALSE),""),"")</f>
        <v/>
      </c>
      <c r="M458" s="147"/>
      <c r="N458" s="61"/>
      <c r="O458" s="64"/>
      <c r="P458" s="113" t="str">
        <f t="shared" si="14"/>
        <v/>
      </c>
      <c r="Q458" s="151" t="str">
        <f t="shared" si="15"/>
        <v/>
      </c>
      <c r="R458" s="133" t="str">
        <f>IF(P458="","",((P458*1000)/IF(AND('Schritt 2a Wärmeverbr. Kat. 1-4'!D463&lt;&gt;"Bad - Freibad &lt; 1000 m2 Beckenfläche",'Schritt 2a Wärmeverbr. Kat. 1-4'!D463&lt;&gt;"Bad - Freibad 1000-2000 m2 Beckenfläche",'Schritt 2a Wärmeverbr. Kat. 1-4'!D463&lt;&gt;"Bad - Freibad &gt;2000 m2 Beckenfläche"),'Schritt 2a Wärmeverbr. Kat. 1-4'!F463,'Schritt 2a Wärmeverbr. Kat. 1-4'!G463)))</f>
        <v/>
      </c>
      <c r="S458" s="140" t="str">
        <f>IFERROR(IF(OR(R458="",'Schritt 2a Wärmeverbr. Kat. 1-4'!D463=""),"",R458/VLOOKUP('Schritt 2a Wärmeverbr. Kat. 1-4'!D463,Gebäudekat.!$C$6:$J$72,7,FALSE)-1),"k.A")</f>
        <v/>
      </c>
      <c r="T458" s="400" t="s">
        <v>138</v>
      </c>
      <c r="U458" t="str">
        <f>IFERROR(VLOOKUP(C458,Gebäudekat.!$C$6:$G$72,5,FALSE),"")</f>
        <v/>
      </c>
    </row>
    <row r="459" spans="1:21" x14ac:dyDescent="0.25">
      <c r="A459" s="23" t="str">
        <f>IF(B459="","",INDEX('Schritt 2a Wärmeverbr. Kat. 1-4'!$A464:$C$504,MATCH(B459,'Schritt 2a Wärmeverbr. Kat. 1-4'!$C464:$C$504,0),1))</f>
        <v/>
      </c>
      <c r="B459" s="40" t="str">
        <f>IF(AND('Schritt 2a Wärmeverbr. Kat. 1-4'!C464&lt;&gt;"",OR('Schritt 2a Wärmeverbr. Kat. 1-4'!R464=1,'Schritt 2a Wärmeverbr. Kat. 1-4'!R464=2,'Schritt 2a Wärmeverbr. Kat. 1-4'!R464&lt;&gt;4)),'Schritt 2a Wärmeverbr. Kat. 1-4'!C464,"")</f>
        <v/>
      </c>
      <c r="C459" s="24" t="str">
        <f>IF(B459="","",VLOOKUP(B459,'Schritt 2a Wärmeverbr. Kat. 1-4'!$C$10:$D$504,2,FALSE))</f>
        <v/>
      </c>
      <c r="D459" s="13" t="str">
        <f>IF(AND(B459&lt;&gt;"",'Schritt 2a Wärmeverbr. Kat. 1-4'!H464&lt;&gt;""),VLOOKUP('Schritt 4 - Priorisierung'!B459,'Schritt 2a Wärmeverbr. Kat. 1-4'!$C$10:$H$504,6,FALSE),"")</f>
        <v/>
      </c>
      <c r="E459" s="114" t="str">
        <f>IF(AND(B459&lt;&gt;"",'Schritt 2a Wärmeverbr. Kat. 1-4'!N464&lt;&gt;""),VLOOKUP('Schritt 4 - Priorisierung'!B459,'Schritt 2a Wärmeverbr. Kat. 1-4'!$C$10:$N$504,12,FALSE),"")</f>
        <v/>
      </c>
      <c r="F459" s="38" t="str">
        <f>IF(AND(B459&lt;&gt;"",'Schritt 2a Wärmeverbr. Kat. 1-4'!O464&lt;&gt;""),VLOOKUP(B459,'Schritt 2a Wärmeverbr. Kat. 1-4'!C464:O958,13,FALSE),"")</f>
        <v/>
      </c>
      <c r="G459" s="134" t="str">
        <f>IF(AND(B459&lt;&gt;"",'Schritt 2a Wärmeverbr. Kat. 1-4'!P464&lt;&gt;""),VLOOKUP(B459,'Schritt 2a Wärmeverbr. Kat. 1-4'!$C$10:$P$504,14,FALSE),"")</f>
        <v/>
      </c>
      <c r="H459" s="39" t="str">
        <f>IF(AND(B459&lt;&gt;"",'Schritt 2a Wärmeverbr. Kat. 1-4'!Q464&lt;&gt;""),VLOOKUP(B459,'Schritt 2a Wärmeverbr. Kat. 1-4'!$C$10:$Q$504,15,FALSE),"")</f>
        <v/>
      </c>
      <c r="I459" s="142" t="str">
        <f>IF(AND(B459&lt;&gt;"",'Schritt 2b Stromverbr. Kat. 1-4'!M464&lt;&gt;""),VLOOKUP(B459,'Schritt 2b Stromverbr. Kat. 1-4'!$B$10:$M$504,12,FALSE),"")</f>
        <v/>
      </c>
      <c r="J459" s="38" t="str">
        <f>IF(AND(B459&lt;&gt;"",'Schritt 2b Stromverbr. Kat. 1-4'!M464&lt;&gt;""),(1/SUM('Schritt 2b Stromverbr. Kat. 1-4'!$M$10:$M$504))*VLOOKUP(B459,'Schritt 2b Stromverbr. Kat. 1-4'!$B$10:$M$504,12,FALSE),"")</f>
        <v/>
      </c>
      <c r="K459" s="133" t="str">
        <f>IFERROR(IF(B459&lt;&gt;"",VLOOKUP(B459,'Schritt 2b Stromverbr. Kat. 1-4'!$B$10:$N$504,13,FALSE),""),"")</f>
        <v/>
      </c>
      <c r="L459" s="39" t="str">
        <f>IFERROR(IF(B459&lt;&gt;"",VLOOKUP(B459,'Schritt 2b Stromverbr. Kat. 1-4'!$B$10:$O$504,14,FALSE),""),"")</f>
        <v/>
      </c>
      <c r="M459" s="147"/>
      <c r="N459" s="61"/>
      <c r="O459" s="64"/>
      <c r="P459" s="113" t="str">
        <f t="shared" si="14"/>
        <v/>
      </c>
      <c r="Q459" s="151" t="str">
        <f t="shared" si="15"/>
        <v/>
      </c>
      <c r="R459" s="133" t="str">
        <f>IF(P459="","",((P459*1000)/IF(AND('Schritt 2a Wärmeverbr. Kat. 1-4'!D464&lt;&gt;"Bad - Freibad &lt; 1000 m2 Beckenfläche",'Schritt 2a Wärmeverbr. Kat. 1-4'!D464&lt;&gt;"Bad - Freibad 1000-2000 m2 Beckenfläche",'Schritt 2a Wärmeverbr. Kat. 1-4'!D464&lt;&gt;"Bad - Freibad &gt;2000 m2 Beckenfläche"),'Schritt 2a Wärmeverbr. Kat. 1-4'!F464,'Schritt 2a Wärmeverbr. Kat. 1-4'!G464)))</f>
        <v/>
      </c>
      <c r="S459" s="140" t="str">
        <f>IFERROR(IF(OR(R459="",'Schritt 2a Wärmeverbr. Kat. 1-4'!D464=""),"",R459/VLOOKUP('Schritt 2a Wärmeverbr. Kat. 1-4'!D464,Gebäudekat.!$C$6:$J$72,7,FALSE)-1),"k.A")</f>
        <v/>
      </c>
      <c r="T459" s="400" t="s">
        <v>138</v>
      </c>
      <c r="U459" t="str">
        <f>IFERROR(VLOOKUP(C459,Gebäudekat.!$C$6:$G$72,5,FALSE),"")</f>
        <v/>
      </c>
    </row>
    <row r="460" spans="1:21" x14ac:dyDescent="0.25">
      <c r="A460" s="23" t="str">
        <f>IF(B460="","",INDEX('Schritt 2a Wärmeverbr. Kat. 1-4'!$A465:$C$504,MATCH(B460,'Schritt 2a Wärmeverbr. Kat. 1-4'!$C465:$C$504,0),1))</f>
        <v/>
      </c>
      <c r="B460" s="40" t="str">
        <f>IF(AND('Schritt 2a Wärmeverbr. Kat. 1-4'!C465&lt;&gt;"",OR('Schritt 2a Wärmeverbr. Kat. 1-4'!R465=1,'Schritt 2a Wärmeverbr. Kat. 1-4'!R465=2,'Schritt 2a Wärmeverbr. Kat. 1-4'!R465&lt;&gt;4)),'Schritt 2a Wärmeverbr. Kat. 1-4'!C465,"")</f>
        <v/>
      </c>
      <c r="C460" s="24" t="str">
        <f>IF(B460="","",VLOOKUP(B460,'Schritt 2a Wärmeverbr. Kat. 1-4'!$C$10:$D$504,2,FALSE))</f>
        <v/>
      </c>
      <c r="D460" s="13" t="str">
        <f>IF(AND(B460&lt;&gt;"",'Schritt 2a Wärmeverbr. Kat. 1-4'!H465&lt;&gt;""),VLOOKUP('Schritt 4 - Priorisierung'!B460,'Schritt 2a Wärmeverbr. Kat. 1-4'!$C$10:$H$504,6,FALSE),"")</f>
        <v/>
      </c>
      <c r="E460" s="114" t="str">
        <f>IF(AND(B460&lt;&gt;"",'Schritt 2a Wärmeverbr. Kat. 1-4'!N465&lt;&gt;""),VLOOKUP('Schritt 4 - Priorisierung'!B460,'Schritt 2a Wärmeverbr. Kat. 1-4'!$C$10:$N$504,12,FALSE),"")</f>
        <v/>
      </c>
      <c r="F460" s="38" t="str">
        <f>IF(AND(B460&lt;&gt;"",'Schritt 2a Wärmeverbr. Kat. 1-4'!O465&lt;&gt;""),VLOOKUP(B460,'Schritt 2a Wärmeverbr. Kat. 1-4'!C465:O959,13,FALSE),"")</f>
        <v/>
      </c>
      <c r="G460" s="134" t="str">
        <f>IF(AND(B460&lt;&gt;"",'Schritt 2a Wärmeverbr. Kat. 1-4'!P465&lt;&gt;""),VLOOKUP(B460,'Schritt 2a Wärmeverbr. Kat. 1-4'!$C$10:$P$504,14,FALSE),"")</f>
        <v/>
      </c>
      <c r="H460" s="39" t="str">
        <f>IF(AND(B460&lt;&gt;"",'Schritt 2a Wärmeverbr. Kat. 1-4'!Q465&lt;&gt;""),VLOOKUP(B460,'Schritt 2a Wärmeverbr. Kat. 1-4'!$C$10:$Q$504,15,FALSE),"")</f>
        <v/>
      </c>
      <c r="I460" s="142" t="str">
        <f>IF(AND(B460&lt;&gt;"",'Schritt 2b Stromverbr. Kat. 1-4'!M465&lt;&gt;""),VLOOKUP(B460,'Schritt 2b Stromverbr. Kat. 1-4'!$B$10:$M$504,12,FALSE),"")</f>
        <v/>
      </c>
      <c r="J460" s="38" t="str">
        <f>IF(AND(B460&lt;&gt;"",'Schritt 2b Stromverbr. Kat. 1-4'!M465&lt;&gt;""),(1/SUM('Schritt 2b Stromverbr. Kat. 1-4'!$M$10:$M$504))*VLOOKUP(B460,'Schritt 2b Stromverbr. Kat. 1-4'!$B$10:$M$504,12,FALSE),"")</f>
        <v/>
      </c>
      <c r="K460" s="133" t="str">
        <f>IFERROR(IF(B460&lt;&gt;"",VLOOKUP(B460,'Schritt 2b Stromverbr. Kat. 1-4'!$B$10:$N$504,13,FALSE),""),"")</f>
        <v/>
      </c>
      <c r="L460" s="39" t="str">
        <f>IFERROR(IF(B460&lt;&gt;"",VLOOKUP(B460,'Schritt 2b Stromverbr. Kat. 1-4'!$B$10:$O$504,14,FALSE),""),"")</f>
        <v/>
      </c>
      <c r="M460" s="147"/>
      <c r="N460" s="61"/>
      <c r="O460" s="64"/>
      <c r="P460" s="113" t="str">
        <f t="shared" si="14"/>
        <v/>
      </c>
      <c r="Q460" s="151" t="str">
        <f t="shared" si="15"/>
        <v/>
      </c>
      <c r="R460" s="133" t="str">
        <f>IF(P460="","",((P460*1000)/IF(AND('Schritt 2a Wärmeverbr. Kat. 1-4'!D465&lt;&gt;"Bad - Freibad &lt; 1000 m2 Beckenfläche",'Schritt 2a Wärmeverbr. Kat. 1-4'!D465&lt;&gt;"Bad - Freibad 1000-2000 m2 Beckenfläche",'Schritt 2a Wärmeverbr. Kat. 1-4'!D465&lt;&gt;"Bad - Freibad &gt;2000 m2 Beckenfläche"),'Schritt 2a Wärmeverbr. Kat. 1-4'!F465,'Schritt 2a Wärmeverbr. Kat. 1-4'!G465)))</f>
        <v/>
      </c>
      <c r="S460" s="140" t="str">
        <f>IFERROR(IF(OR(R460="",'Schritt 2a Wärmeverbr. Kat. 1-4'!D465=""),"",R460/VLOOKUP('Schritt 2a Wärmeverbr. Kat. 1-4'!D465,Gebäudekat.!$C$6:$J$72,7,FALSE)-1),"k.A")</f>
        <v/>
      </c>
      <c r="T460" s="400" t="s">
        <v>138</v>
      </c>
      <c r="U460" t="str">
        <f>IFERROR(VLOOKUP(C460,Gebäudekat.!$C$6:$G$72,5,FALSE),"")</f>
        <v/>
      </c>
    </row>
    <row r="461" spans="1:21" x14ac:dyDescent="0.25">
      <c r="A461" s="23" t="str">
        <f>IF(B461="","",INDEX('Schritt 2a Wärmeverbr. Kat. 1-4'!$A466:$C$504,MATCH(B461,'Schritt 2a Wärmeverbr. Kat. 1-4'!$C466:$C$504,0),1))</f>
        <v/>
      </c>
      <c r="B461" s="40" t="str">
        <f>IF(AND('Schritt 2a Wärmeverbr. Kat. 1-4'!C466&lt;&gt;"",OR('Schritt 2a Wärmeverbr. Kat. 1-4'!R466=1,'Schritt 2a Wärmeverbr. Kat. 1-4'!R466=2,'Schritt 2a Wärmeverbr. Kat. 1-4'!R466&lt;&gt;4)),'Schritt 2a Wärmeverbr. Kat. 1-4'!C466,"")</f>
        <v/>
      </c>
      <c r="C461" s="24" t="str">
        <f>IF(B461="","",VLOOKUP(B461,'Schritt 2a Wärmeverbr. Kat. 1-4'!$C$10:$D$504,2,FALSE))</f>
        <v/>
      </c>
      <c r="D461" s="13" t="str">
        <f>IF(AND(B461&lt;&gt;"",'Schritt 2a Wärmeverbr. Kat. 1-4'!H466&lt;&gt;""),VLOOKUP('Schritt 4 - Priorisierung'!B461,'Schritt 2a Wärmeverbr. Kat. 1-4'!$C$10:$H$504,6,FALSE),"")</f>
        <v/>
      </c>
      <c r="E461" s="114" t="str">
        <f>IF(AND(B461&lt;&gt;"",'Schritt 2a Wärmeverbr. Kat. 1-4'!N466&lt;&gt;""),VLOOKUP('Schritt 4 - Priorisierung'!B461,'Schritt 2a Wärmeverbr. Kat. 1-4'!$C$10:$N$504,12,FALSE),"")</f>
        <v/>
      </c>
      <c r="F461" s="38" t="str">
        <f>IF(AND(B461&lt;&gt;"",'Schritt 2a Wärmeverbr. Kat. 1-4'!O466&lt;&gt;""),VLOOKUP(B461,'Schritt 2a Wärmeverbr. Kat. 1-4'!C466:O960,13,FALSE),"")</f>
        <v/>
      </c>
      <c r="G461" s="134" t="str">
        <f>IF(AND(B461&lt;&gt;"",'Schritt 2a Wärmeverbr. Kat. 1-4'!P466&lt;&gt;""),VLOOKUP(B461,'Schritt 2a Wärmeverbr. Kat. 1-4'!$C$10:$P$504,14,FALSE),"")</f>
        <v/>
      </c>
      <c r="H461" s="39" t="str">
        <f>IF(AND(B461&lt;&gt;"",'Schritt 2a Wärmeverbr. Kat. 1-4'!Q466&lt;&gt;""),VLOOKUP(B461,'Schritt 2a Wärmeverbr. Kat. 1-4'!$C$10:$Q$504,15,FALSE),"")</f>
        <v/>
      </c>
      <c r="I461" s="142" t="str">
        <f>IF(AND(B461&lt;&gt;"",'Schritt 2b Stromverbr. Kat. 1-4'!M466&lt;&gt;""),VLOOKUP(B461,'Schritt 2b Stromverbr. Kat. 1-4'!$B$10:$M$504,12,FALSE),"")</f>
        <v/>
      </c>
      <c r="J461" s="38" t="str">
        <f>IF(AND(B461&lt;&gt;"",'Schritt 2b Stromverbr. Kat. 1-4'!M466&lt;&gt;""),(1/SUM('Schritt 2b Stromverbr. Kat. 1-4'!$M$10:$M$504))*VLOOKUP(B461,'Schritt 2b Stromverbr. Kat. 1-4'!$B$10:$M$504,12,FALSE),"")</f>
        <v/>
      </c>
      <c r="K461" s="133" t="str">
        <f>IFERROR(IF(B461&lt;&gt;"",VLOOKUP(B461,'Schritt 2b Stromverbr. Kat. 1-4'!$B$10:$N$504,13,FALSE),""),"")</f>
        <v/>
      </c>
      <c r="L461" s="39" t="str">
        <f>IFERROR(IF(B461&lt;&gt;"",VLOOKUP(B461,'Schritt 2b Stromverbr. Kat. 1-4'!$B$10:$O$504,14,FALSE),""),"")</f>
        <v/>
      </c>
      <c r="M461" s="147"/>
      <c r="N461" s="61"/>
      <c r="O461" s="64"/>
      <c r="P461" s="113" t="str">
        <f t="shared" si="14"/>
        <v/>
      </c>
      <c r="Q461" s="151" t="str">
        <f t="shared" si="15"/>
        <v/>
      </c>
      <c r="R461" s="133" t="str">
        <f>IF(P461="","",((P461*1000)/IF(AND('Schritt 2a Wärmeverbr. Kat. 1-4'!D466&lt;&gt;"Bad - Freibad &lt; 1000 m2 Beckenfläche",'Schritt 2a Wärmeverbr. Kat. 1-4'!D466&lt;&gt;"Bad - Freibad 1000-2000 m2 Beckenfläche",'Schritt 2a Wärmeverbr. Kat. 1-4'!D466&lt;&gt;"Bad - Freibad &gt;2000 m2 Beckenfläche"),'Schritt 2a Wärmeverbr. Kat. 1-4'!F466,'Schritt 2a Wärmeverbr. Kat. 1-4'!G466)))</f>
        <v/>
      </c>
      <c r="S461" s="140" t="str">
        <f>IFERROR(IF(OR(R461="",'Schritt 2a Wärmeverbr. Kat. 1-4'!D466=""),"",R461/VLOOKUP('Schritt 2a Wärmeverbr. Kat. 1-4'!D466,Gebäudekat.!$C$6:$J$72,7,FALSE)-1),"k.A")</f>
        <v/>
      </c>
      <c r="T461" s="400" t="s">
        <v>138</v>
      </c>
      <c r="U461" t="str">
        <f>IFERROR(VLOOKUP(C461,Gebäudekat.!$C$6:$G$72,5,FALSE),"")</f>
        <v/>
      </c>
    </row>
    <row r="462" spans="1:21" x14ac:dyDescent="0.25">
      <c r="A462" s="23" t="str">
        <f>IF(B462="","",INDEX('Schritt 2a Wärmeverbr. Kat. 1-4'!$A467:$C$504,MATCH(B462,'Schritt 2a Wärmeverbr. Kat. 1-4'!$C467:$C$504,0),1))</f>
        <v/>
      </c>
      <c r="B462" s="40" t="str">
        <f>IF(AND('Schritt 2a Wärmeverbr. Kat. 1-4'!C467&lt;&gt;"",OR('Schritt 2a Wärmeverbr. Kat. 1-4'!R467=1,'Schritt 2a Wärmeverbr. Kat. 1-4'!R467=2,'Schritt 2a Wärmeverbr. Kat. 1-4'!R467&lt;&gt;4)),'Schritt 2a Wärmeverbr. Kat. 1-4'!C467,"")</f>
        <v/>
      </c>
      <c r="C462" s="24" t="str">
        <f>IF(B462="","",VLOOKUP(B462,'Schritt 2a Wärmeverbr. Kat. 1-4'!$C$10:$D$504,2,FALSE))</f>
        <v/>
      </c>
      <c r="D462" s="13" t="str">
        <f>IF(AND(B462&lt;&gt;"",'Schritt 2a Wärmeverbr. Kat. 1-4'!H467&lt;&gt;""),VLOOKUP('Schritt 4 - Priorisierung'!B462,'Schritt 2a Wärmeverbr. Kat. 1-4'!$C$10:$H$504,6,FALSE),"")</f>
        <v/>
      </c>
      <c r="E462" s="114" t="str">
        <f>IF(AND(B462&lt;&gt;"",'Schritt 2a Wärmeverbr. Kat. 1-4'!N467&lt;&gt;""),VLOOKUP('Schritt 4 - Priorisierung'!B462,'Schritt 2a Wärmeverbr. Kat. 1-4'!$C$10:$N$504,12,FALSE),"")</f>
        <v/>
      </c>
      <c r="F462" s="38" t="str">
        <f>IF(AND(B462&lt;&gt;"",'Schritt 2a Wärmeverbr. Kat. 1-4'!O467&lt;&gt;""),VLOOKUP(B462,'Schritt 2a Wärmeverbr. Kat. 1-4'!C467:O961,13,FALSE),"")</f>
        <v/>
      </c>
      <c r="G462" s="134" t="str">
        <f>IF(AND(B462&lt;&gt;"",'Schritt 2a Wärmeverbr. Kat. 1-4'!P467&lt;&gt;""),VLOOKUP(B462,'Schritt 2a Wärmeverbr. Kat. 1-4'!$C$10:$P$504,14,FALSE),"")</f>
        <v/>
      </c>
      <c r="H462" s="39" t="str">
        <f>IF(AND(B462&lt;&gt;"",'Schritt 2a Wärmeverbr. Kat. 1-4'!Q467&lt;&gt;""),VLOOKUP(B462,'Schritt 2a Wärmeverbr. Kat. 1-4'!$C$10:$Q$504,15,FALSE),"")</f>
        <v/>
      </c>
      <c r="I462" s="142" t="str">
        <f>IF(AND(B462&lt;&gt;"",'Schritt 2b Stromverbr. Kat. 1-4'!M467&lt;&gt;""),VLOOKUP(B462,'Schritt 2b Stromverbr. Kat. 1-4'!$B$10:$M$504,12,FALSE),"")</f>
        <v/>
      </c>
      <c r="J462" s="38" t="str">
        <f>IF(AND(B462&lt;&gt;"",'Schritt 2b Stromverbr. Kat. 1-4'!M467&lt;&gt;""),(1/SUM('Schritt 2b Stromverbr. Kat. 1-4'!$M$10:$M$504))*VLOOKUP(B462,'Schritt 2b Stromverbr. Kat. 1-4'!$B$10:$M$504,12,FALSE),"")</f>
        <v/>
      </c>
      <c r="K462" s="133" t="str">
        <f>IFERROR(IF(B462&lt;&gt;"",VLOOKUP(B462,'Schritt 2b Stromverbr. Kat. 1-4'!$B$10:$N$504,13,FALSE),""),"")</f>
        <v/>
      </c>
      <c r="L462" s="39" t="str">
        <f>IFERROR(IF(B462&lt;&gt;"",VLOOKUP(B462,'Schritt 2b Stromverbr. Kat. 1-4'!$B$10:$O$504,14,FALSE),""),"")</f>
        <v/>
      </c>
      <c r="M462" s="147"/>
      <c r="N462" s="61"/>
      <c r="O462" s="64"/>
      <c r="P462" s="113" t="str">
        <f t="shared" si="14"/>
        <v/>
      </c>
      <c r="Q462" s="151" t="str">
        <f t="shared" si="15"/>
        <v/>
      </c>
      <c r="R462" s="133" t="str">
        <f>IF(P462="","",((P462*1000)/IF(AND('Schritt 2a Wärmeverbr. Kat. 1-4'!D467&lt;&gt;"Bad - Freibad &lt; 1000 m2 Beckenfläche",'Schritt 2a Wärmeverbr. Kat. 1-4'!D467&lt;&gt;"Bad - Freibad 1000-2000 m2 Beckenfläche",'Schritt 2a Wärmeverbr. Kat. 1-4'!D467&lt;&gt;"Bad - Freibad &gt;2000 m2 Beckenfläche"),'Schritt 2a Wärmeverbr. Kat. 1-4'!F467,'Schritt 2a Wärmeverbr. Kat. 1-4'!G467)))</f>
        <v/>
      </c>
      <c r="S462" s="140" t="str">
        <f>IFERROR(IF(OR(R462="",'Schritt 2a Wärmeverbr. Kat. 1-4'!D467=""),"",R462/VLOOKUP('Schritt 2a Wärmeverbr. Kat. 1-4'!D467,Gebäudekat.!$C$6:$J$72,7,FALSE)-1),"k.A")</f>
        <v/>
      </c>
      <c r="T462" s="400" t="s">
        <v>138</v>
      </c>
      <c r="U462" t="str">
        <f>IFERROR(VLOOKUP(C462,Gebäudekat.!$C$6:$G$72,5,FALSE),"")</f>
        <v/>
      </c>
    </row>
    <row r="463" spans="1:21" x14ac:dyDescent="0.25">
      <c r="A463" s="23" t="str">
        <f>IF(B463="","",INDEX('Schritt 2a Wärmeverbr. Kat. 1-4'!$A468:$C$504,MATCH(B463,'Schritt 2a Wärmeverbr. Kat. 1-4'!$C468:$C$504,0),1))</f>
        <v/>
      </c>
      <c r="B463" s="40" t="str">
        <f>IF(AND('Schritt 2a Wärmeverbr. Kat. 1-4'!C468&lt;&gt;"",OR('Schritt 2a Wärmeverbr. Kat. 1-4'!R468=1,'Schritt 2a Wärmeverbr. Kat. 1-4'!R468=2,'Schritt 2a Wärmeverbr. Kat. 1-4'!R468&lt;&gt;4)),'Schritt 2a Wärmeverbr. Kat. 1-4'!C468,"")</f>
        <v/>
      </c>
      <c r="C463" s="24" t="str">
        <f>IF(B463="","",VLOOKUP(B463,'Schritt 2a Wärmeverbr. Kat. 1-4'!$C$10:$D$504,2,FALSE))</f>
        <v/>
      </c>
      <c r="D463" s="13" t="str">
        <f>IF(AND(B463&lt;&gt;"",'Schritt 2a Wärmeverbr. Kat. 1-4'!H468&lt;&gt;""),VLOOKUP('Schritt 4 - Priorisierung'!B463,'Schritt 2a Wärmeverbr. Kat. 1-4'!$C$10:$H$504,6,FALSE),"")</f>
        <v/>
      </c>
      <c r="E463" s="114" t="str">
        <f>IF(AND(B463&lt;&gt;"",'Schritt 2a Wärmeverbr. Kat. 1-4'!N468&lt;&gt;""),VLOOKUP('Schritt 4 - Priorisierung'!B463,'Schritt 2a Wärmeverbr. Kat. 1-4'!$C$10:$N$504,12,FALSE),"")</f>
        <v/>
      </c>
      <c r="F463" s="38" t="str">
        <f>IF(AND(B463&lt;&gt;"",'Schritt 2a Wärmeverbr. Kat. 1-4'!O468&lt;&gt;""),VLOOKUP(B463,'Schritt 2a Wärmeverbr. Kat. 1-4'!C468:O962,13,FALSE),"")</f>
        <v/>
      </c>
      <c r="G463" s="134" t="str">
        <f>IF(AND(B463&lt;&gt;"",'Schritt 2a Wärmeverbr. Kat. 1-4'!P468&lt;&gt;""),VLOOKUP(B463,'Schritt 2a Wärmeverbr. Kat. 1-4'!$C$10:$P$504,14,FALSE),"")</f>
        <v/>
      </c>
      <c r="H463" s="39" t="str">
        <f>IF(AND(B463&lt;&gt;"",'Schritt 2a Wärmeverbr. Kat. 1-4'!Q468&lt;&gt;""),VLOOKUP(B463,'Schritt 2a Wärmeverbr. Kat. 1-4'!$C$10:$Q$504,15,FALSE),"")</f>
        <v/>
      </c>
      <c r="I463" s="142" t="str">
        <f>IF(AND(B463&lt;&gt;"",'Schritt 2b Stromverbr. Kat. 1-4'!M468&lt;&gt;""),VLOOKUP(B463,'Schritt 2b Stromverbr. Kat. 1-4'!$B$10:$M$504,12,FALSE),"")</f>
        <v/>
      </c>
      <c r="J463" s="38" t="str">
        <f>IF(AND(B463&lt;&gt;"",'Schritt 2b Stromverbr. Kat. 1-4'!M468&lt;&gt;""),(1/SUM('Schritt 2b Stromverbr. Kat. 1-4'!$M$10:$M$504))*VLOOKUP(B463,'Schritt 2b Stromverbr. Kat. 1-4'!$B$10:$M$504,12,FALSE),"")</f>
        <v/>
      </c>
      <c r="K463" s="133" t="str">
        <f>IFERROR(IF(B463&lt;&gt;"",VLOOKUP(B463,'Schritt 2b Stromverbr. Kat. 1-4'!$B$10:$N$504,13,FALSE),""),"")</f>
        <v/>
      </c>
      <c r="L463" s="39" t="str">
        <f>IFERROR(IF(B463&lt;&gt;"",VLOOKUP(B463,'Schritt 2b Stromverbr. Kat. 1-4'!$B$10:$O$504,14,FALSE),""),"")</f>
        <v/>
      </c>
      <c r="M463" s="147"/>
      <c r="N463" s="61"/>
      <c r="O463" s="64"/>
      <c r="P463" s="113" t="str">
        <f t="shared" si="14"/>
        <v/>
      </c>
      <c r="Q463" s="151" t="str">
        <f t="shared" si="15"/>
        <v/>
      </c>
      <c r="R463" s="133" t="str">
        <f>IF(P463="","",((P463*1000)/IF(AND('Schritt 2a Wärmeverbr. Kat. 1-4'!D468&lt;&gt;"Bad - Freibad &lt; 1000 m2 Beckenfläche",'Schritt 2a Wärmeverbr. Kat. 1-4'!D468&lt;&gt;"Bad - Freibad 1000-2000 m2 Beckenfläche",'Schritt 2a Wärmeverbr. Kat. 1-4'!D468&lt;&gt;"Bad - Freibad &gt;2000 m2 Beckenfläche"),'Schritt 2a Wärmeverbr. Kat. 1-4'!F468,'Schritt 2a Wärmeverbr. Kat. 1-4'!G468)))</f>
        <v/>
      </c>
      <c r="S463" s="140" t="str">
        <f>IFERROR(IF(OR(R463="",'Schritt 2a Wärmeverbr. Kat. 1-4'!D468=""),"",R463/VLOOKUP('Schritt 2a Wärmeverbr. Kat. 1-4'!D468,Gebäudekat.!$C$6:$J$72,7,FALSE)-1),"k.A")</f>
        <v/>
      </c>
      <c r="T463" s="400" t="s">
        <v>138</v>
      </c>
      <c r="U463" t="str">
        <f>IFERROR(VLOOKUP(C463,Gebäudekat.!$C$6:$G$72,5,FALSE),"")</f>
        <v/>
      </c>
    </row>
    <row r="464" spans="1:21" x14ac:dyDescent="0.25">
      <c r="A464" s="23" t="str">
        <f>IF(B464="","",INDEX('Schritt 2a Wärmeverbr. Kat. 1-4'!$A469:$C$504,MATCH(B464,'Schritt 2a Wärmeverbr. Kat. 1-4'!$C469:$C$504,0),1))</f>
        <v/>
      </c>
      <c r="B464" s="40" t="str">
        <f>IF(AND('Schritt 2a Wärmeverbr. Kat. 1-4'!C469&lt;&gt;"",OR('Schritt 2a Wärmeverbr. Kat. 1-4'!R469=1,'Schritt 2a Wärmeverbr. Kat. 1-4'!R469=2,'Schritt 2a Wärmeverbr. Kat. 1-4'!R469&lt;&gt;4)),'Schritt 2a Wärmeverbr. Kat. 1-4'!C469,"")</f>
        <v/>
      </c>
      <c r="C464" s="24" t="str">
        <f>IF(B464="","",VLOOKUP(B464,'Schritt 2a Wärmeverbr. Kat. 1-4'!$C$10:$D$504,2,FALSE))</f>
        <v/>
      </c>
      <c r="D464" s="13" t="str">
        <f>IF(AND(B464&lt;&gt;"",'Schritt 2a Wärmeverbr. Kat. 1-4'!H469&lt;&gt;""),VLOOKUP('Schritt 4 - Priorisierung'!B464,'Schritt 2a Wärmeverbr. Kat. 1-4'!$C$10:$H$504,6,FALSE),"")</f>
        <v/>
      </c>
      <c r="E464" s="114" t="str">
        <f>IF(AND(B464&lt;&gt;"",'Schritt 2a Wärmeverbr. Kat. 1-4'!N469&lt;&gt;""),VLOOKUP('Schritt 4 - Priorisierung'!B464,'Schritt 2a Wärmeverbr. Kat. 1-4'!$C$10:$N$504,12,FALSE),"")</f>
        <v/>
      </c>
      <c r="F464" s="38" t="str">
        <f>IF(AND(B464&lt;&gt;"",'Schritt 2a Wärmeverbr. Kat. 1-4'!O469&lt;&gt;""),VLOOKUP(B464,'Schritt 2a Wärmeverbr. Kat. 1-4'!C469:O963,13,FALSE),"")</f>
        <v/>
      </c>
      <c r="G464" s="134" t="str">
        <f>IF(AND(B464&lt;&gt;"",'Schritt 2a Wärmeverbr. Kat. 1-4'!P469&lt;&gt;""),VLOOKUP(B464,'Schritt 2a Wärmeverbr. Kat. 1-4'!$C$10:$P$504,14,FALSE),"")</f>
        <v/>
      </c>
      <c r="H464" s="39" t="str">
        <f>IF(AND(B464&lt;&gt;"",'Schritt 2a Wärmeverbr. Kat. 1-4'!Q469&lt;&gt;""),VLOOKUP(B464,'Schritt 2a Wärmeverbr. Kat. 1-4'!$C$10:$Q$504,15,FALSE),"")</f>
        <v/>
      </c>
      <c r="I464" s="142" t="str">
        <f>IF(AND(B464&lt;&gt;"",'Schritt 2b Stromverbr. Kat. 1-4'!M469&lt;&gt;""),VLOOKUP(B464,'Schritt 2b Stromverbr. Kat. 1-4'!$B$10:$M$504,12,FALSE),"")</f>
        <v/>
      </c>
      <c r="J464" s="38" t="str">
        <f>IF(AND(B464&lt;&gt;"",'Schritt 2b Stromverbr. Kat. 1-4'!M469&lt;&gt;""),(1/SUM('Schritt 2b Stromverbr. Kat. 1-4'!$M$10:$M$504))*VLOOKUP(B464,'Schritt 2b Stromverbr. Kat. 1-4'!$B$10:$M$504,12,FALSE),"")</f>
        <v/>
      </c>
      <c r="K464" s="133" t="str">
        <f>IFERROR(IF(B464&lt;&gt;"",VLOOKUP(B464,'Schritt 2b Stromverbr. Kat. 1-4'!$B$10:$N$504,13,FALSE),""),"")</f>
        <v/>
      </c>
      <c r="L464" s="39" t="str">
        <f>IFERROR(IF(B464&lt;&gt;"",VLOOKUP(B464,'Schritt 2b Stromverbr. Kat. 1-4'!$B$10:$O$504,14,FALSE),""),"")</f>
        <v/>
      </c>
      <c r="M464" s="147"/>
      <c r="N464" s="61"/>
      <c r="O464" s="64"/>
      <c r="P464" s="113" t="str">
        <f t="shared" si="14"/>
        <v/>
      </c>
      <c r="Q464" s="151" t="str">
        <f t="shared" si="15"/>
        <v/>
      </c>
      <c r="R464" s="133" t="str">
        <f>IF(P464="","",((P464*1000)/IF(AND('Schritt 2a Wärmeverbr. Kat. 1-4'!D469&lt;&gt;"Bad - Freibad &lt; 1000 m2 Beckenfläche",'Schritt 2a Wärmeverbr. Kat. 1-4'!D469&lt;&gt;"Bad - Freibad 1000-2000 m2 Beckenfläche",'Schritt 2a Wärmeverbr. Kat. 1-4'!D469&lt;&gt;"Bad - Freibad &gt;2000 m2 Beckenfläche"),'Schritt 2a Wärmeverbr. Kat. 1-4'!F469,'Schritt 2a Wärmeverbr. Kat. 1-4'!G469)))</f>
        <v/>
      </c>
      <c r="S464" s="140" t="str">
        <f>IFERROR(IF(OR(R464="",'Schritt 2a Wärmeverbr. Kat. 1-4'!D469=""),"",R464/VLOOKUP('Schritt 2a Wärmeverbr. Kat. 1-4'!D469,Gebäudekat.!$C$6:$J$72,7,FALSE)-1),"k.A")</f>
        <v/>
      </c>
      <c r="T464" s="400" t="s">
        <v>138</v>
      </c>
      <c r="U464" t="str">
        <f>IFERROR(VLOOKUP(C464,Gebäudekat.!$C$6:$G$72,5,FALSE),"")</f>
        <v/>
      </c>
    </row>
    <row r="465" spans="1:21" x14ac:dyDescent="0.25">
      <c r="A465" s="23" t="str">
        <f>IF(B465="","",INDEX('Schritt 2a Wärmeverbr. Kat. 1-4'!$A470:$C$504,MATCH(B465,'Schritt 2a Wärmeverbr. Kat. 1-4'!$C470:$C$504,0),1))</f>
        <v/>
      </c>
      <c r="B465" s="40" t="str">
        <f>IF(AND('Schritt 2a Wärmeverbr. Kat. 1-4'!C470&lt;&gt;"",OR('Schritt 2a Wärmeverbr. Kat. 1-4'!R470=1,'Schritt 2a Wärmeverbr. Kat. 1-4'!R470=2,'Schritt 2a Wärmeverbr. Kat. 1-4'!R470&lt;&gt;4)),'Schritt 2a Wärmeverbr. Kat. 1-4'!C470,"")</f>
        <v/>
      </c>
      <c r="C465" s="24" t="str">
        <f>IF(B465="","",VLOOKUP(B465,'Schritt 2a Wärmeverbr. Kat. 1-4'!$C$10:$D$504,2,FALSE))</f>
        <v/>
      </c>
      <c r="D465" s="13" t="str">
        <f>IF(AND(B465&lt;&gt;"",'Schritt 2a Wärmeverbr. Kat. 1-4'!H470&lt;&gt;""),VLOOKUP('Schritt 4 - Priorisierung'!B465,'Schritt 2a Wärmeverbr. Kat. 1-4'!$C$10:$H$504,6,FALSE),"")</f>
        <v/>
      </c>
      <c r="E465" s="114" t="str">
        <f>IF(AND(B465&lt;&gt;"",'Schritt 2a Wärmeverbr. Kat. 1-4'!N470&lt;&gt;""),VLOOKUP('Schritt 4 - Priorisierung'!B465,'Schritt 2a Wärmeverbr. Kat. 1-4'!$C$10:$N$504,12,FALSE),"")</f>
        <v/>
      </c>
      <c r="F465" s="38" t="str">
        <f>IF(AND(B465&lt;&gt;"",'Schritt 2a Wärmeverbr. Kat. 1-4'!O470&lt;&gt;""),VLOOKUP(B465,'Schritt 2a Wärmeverbr. Kat. 1-4'!C470:O964,13,FALSE),"")</f>
        <v/>
      </c>
      <c r="G465" s="134" t="str">
        <f>IF(AND(B465&lt;&gt;"",'Schritt 2a Wärmeverbr. Kat. 1-4'!P470&lt;&gt;""),VLOOKUP(B465,'Schritt 2a Wärmeverbr. Kat. 1-4'!$C$10:$P$504,14,FALSE),"")</f>
        <v/>
      </c>
      <c r="H465" s="39" t="str">
        <f>IF(AND(B465&lt;&gt;"",'Schritt 2a Wärmeverbr. Kat. 1-4'!Q470&lt;&gt;""),VLOOKUP(B465,'Schritt 2a Wärmeverbr. Kat. 1-4'!$C$10:$Q$504,15,FALSE),"")</f>
        <v/>
      </c>
      <c r="I465" s="142" t="str">
        <f>IF(AND(B465&lt;&gt;"",'Schritt 2b Stromverbr. Kat. 1-4'!M470&lt;&gt;""),VLOOKUP(B465,'Schritt 2b Stromverbr. Kat. 1-4'!$B$10:$M$504,12,FALSE),"")</f>
        <v/>
      </c>
      <c r="J465" s="38" t="str">
        <f>IF(AND(B465&lt;&gt;"",'Schritt 2b Stromverbr. Kat. 1-4'!M470&lt;&gt;""),(1/SUM('Schritt 2b Stromverbr. Kat. 1-4'!$M$10:$M$504))*VLOOKUP(B465,'Schritt 2b Stromverbr. Kat. 1-4'!$B$10:$M$504,12,FALSE),"")</f>
        <v/>
      </c>
      <c r="K465" s="133" t="str">
        <f>IFERROR(IF(B465&lt;&gt;"",VLOOKUP(B465,'Schritt 2b Stromverbr. Kat. 1-4'!$B$10:$N$504,13,FALSE),""),"")</f>
        <v/>
      </c>
      <c r="L465" s="39" t="str">
        <f>IFERROR(IF(B465&lt;&gt;"",VLOOKUP(B465,'Schritt 2b Stromverbr. Kat. 1-4'!$B$10:$O$504,14,FALSE),""),"")</f>
        <v/>
      </c>
      <c r="M465" s="147"/>
      <c r="N465" s="61"/>
      <c r="O465" s="64"/>
      <c r="P465" s="113" t="str">
        <f t="shared" si="14"/>
        <v/>
      </c>
      <c r="Q465" s="151" t="str">
        <f t="shared" si="15"/>
        <v/>
      </c>
      <c r="R465" s="133" t="str">
        <f>IF(P465="","",((P465*1000)/IF(AND('Schritt 2a Wärmeverbr. Kat. 1-4'!D470&lt;&gt;"Bad - Freibad &lt; 1000 m2 Beckenfläche",'Schritt 2a Wärmeverbr. Kat. 1-4'!D470&lt;&gt;"Bad - Freibad 1000-2000 m2 Beckenfläche",'Schritt 2a Wärmeverbr. Kat. 1-4'!D470&lt;&gt;"Bad - Freibad &gt;2000 m2 Beckenfläche"),'Schritt 2a Wärmeverbr. Kat. 1-4'!F470,'Schritt 2a Wärmeverbr. Kat. 1-4'!G470)))</f>
        <v/>
      </c>
      <c r="S465" s="140" t="str">
        <f>IFERROR(IF(OR(R465="",'Schritt 2a Wärmeverbr. Kat. 1-4'!D470=""),"",R465/VLOOKUP('Schritt 2a Wärmeverbr. Kat. 1-4'!D470,Gebäudekat.!$C$6:$J$72,7,FALSE)-1),"k.A")</f>
        <v/>
      </c>
      <c r="T465" s="400" t="s">
        <v>138</v>
      </c>
      <c r="U465" t="str">
        <f>IFERROR(VLOOKUP(C465,Gebäudekat.!$C$6:$G$72,5,FALSE),"")</f>
        <v/>
      </c>
    </row>
    <row r="466" spans="1:21" x14ac:dyDescent="0.25">
      <c r="A466" s="23" t="str">
        <f>IF(B466="","",INDEX('Schritt 2a Wärmeverbr. Kat. 1-4'!$A471:$C$504,MATCH(B466,'Schritt 2a Wärmeverbr. Kat. 1-4'!$C471:$C$504,0),1))</f>
        <v/>
      </c>
      <c r="B466" s="40" t="str">
        <f>IF(AND('Schritt 2a Wärmeverbr. Kat. 1-4'!C471&lt;&gt;"",OR('Schritt 2a Wärmeverbr. Kat. 1-4'!R471=1,'Schritt 2a Wärmeverbr. Kat. 1-4'!R471=2,'Schritt 2a Wärmeverbr. Kat. 1-4'!R471&lt;&gt;4)),'Schritt 2a Wärmeverbr. Kat. 1-4'!C471,"")</f>
        <v/>
      </c>
      <c r="C466" s="24" t="str">
        <f>IF(B466="","",VLOOKUP(B466,'Schritt 2a Wärmeverbr. Kat. 1-4'!$C$10:$D$504,2,FALSE))</f>
        <v/>
      </c>
      <c r="D466" s="13" t="str">
        <f>IF(AND(B466&lt;&gt;"",'Schritt 2a Wärmeverbr. Kat. 1-4'!H471&lt;&gt;""),VLOOKUP('Schritt 4 - Priorisierung'!B466,'Schritt 2a Wärmeverbr. Kat. 1-4'!$C$10:$H$504,6,FALSE),"")</f>
        <v/>
      </c>
      <c r="E466" s="114" t="str">
        <f>IF(AND(B466&lt;&gt;"",'Schritt 2a Wärmeverbr. Kat. 1-4'!N471&lt;&gt;""),VLOOKUP('Schritt 4 - Priorisierung'!B466,'Schritt 2a Wärmeverbr. Kat. 1-4'!$C$10:$N$504,12,FALSE),"")</f>
        <v/>
      </c>
      <c r="F466" s="38" t="str">
        <f>IF(AND(B466&lt;&gt;"",'Schritt 2a Wärmeverbr. Kat. 1-4'!O471&lt;&gt;""),VLOOKUP(B466,'Schritt 2a Wärmeverbr. Kat. 1-4'!C471:O965,13,FALSE),"")</f>
        <v/>
      </c>
      <c r="G466" s="134" t="str">
        <f>IF(AND(B466&lt;&gt;"",'Schritt 2a Wärmeverbr. Kat. 1-4'!P471&lt;&gt;""),VLOOKUP(B466,'Schritt 2a Wärmeverbr. Kat. 1-4'!$C$10:$P$504,14,FALSE),"")</f>
        <v/>
      </c>
      <c r="H466" s="39" t="str">
        <f>IF(AND(B466&lt;&gt;"",'Schritt 2a Wärmeverbr. Kat. 1-4'!Q471&lt;&gt;""),VLOOKUP(B466,'Schritt 2a Wärmeverbr. Kat. 1-4'!$C$10:$Q$504,15,FALSE),"")</f>
        <v/>
      </c>
      <c r="I466" s="142" t="str">
        <f>IF(AND(B466&lt;&gt;"",'Schritt 2b Stromverbr. Kat. 1-4'!M471&lt;&gt;""),VLOOKUP(B466,'Schritt 2b Stromverbr. Kat. 1-4'!$B$10:$M$504,12,FALSE),"")</f>
        <v/>
      </c>
      <c r="J466" s="38" t="str">
        <f>IF(AND(B466&lt;&gt;"",'Schritt 2b Stromverbr. Kat. 1-4'!M471&lt;&gt;""),(1/SUM('Schritt 2b Stromverbr. Kat. 1-4'!$M$10:$M$504))*VLOOKUP(B466,'Schritt 2b Stromverbr. Kat. 1-4'!$B$10:$M$504,12,FALSE),"")</f>
        <v/>
      </c>
      <c r="K466" s="133" t="str">
        <f>IFERROR(IF(B466&lt;&gt;"",VLOOKUP(B466,'Schritt 2b Stromverbr. Kat. 1-4'!$B$10:$N$504,13,FALSE),""),"")</f>
        <v/>
      </c>
      <c r="L466" s="39" t="str">
        <f>IFERROR(IF(B466&lt;&gt;"",VLOOKUP(B466,'Schritt 2b Stromverbr. Kat. 1-4'!$B$10:$O$504,14,FALSE),""),"")</f>
        <v/>
      </c>
      <c r="M466" s="147"/>
      <c r="N466" s="61"/>
      <c r="O466" s="64"/>
      <c r="P466" s="113" t="str">
        <f t="shared" si="14"/>
        <v/>
      </c>
      <c r="Q466" s="151" t="str">
        <f t="shared" si="15"/>
        <v/>
      </c>
      <c r="R466" s="133" t="str">
        <f>IF(P466="","",((P466*1000)/IF(AND('Schritt 2a Wärmeverbr. Kat. 1-4'!D471&lt;&gt;"Bad - Freibad &lt; 1000 m2 Beckenfläche",'Schritt 2a Wärmeverbr. Kat. 1-4'!D471&lt;&gt;"Bad - Freibad 1000-2000 m2 Beckenfläche",'Schritt 2a Wärmeverbr. Kat. 1-4'!D471&lt;&gt;"Bad - Freibad &gt;2000 m2 Beckenfläche"),'Schritt 2a Wärmeverbr. Kat. 1-4'!F471,'Schritt 2a Wärmeverbr. Kat. 1-4'!G471)))</f>
        <v/>
      </c>
      <c r="S466" s="140" t="str">
        <f>IFERROR(IF(OR(R466="",'Schritt 2a Wärmeverbr. Kat. 1-4'!D471=""),"",R466/VLOOKUP('Schritt 2a Wärmeverbr. Kat. 1-4'!D471,Gebäudekat.!$C$6:$J$72,7,FALSE)-1),"k.A")</f>
        <v/>
      </c>
      <c r="T466" s="400" t="s">
        <v>138</v>
      </c>
      <c r="U466" t="str">
        <f>IFERROR(VLOOKUP(C466,Gebäudekat.!$C$6:$G$72,5,FALSE),"")</f>
        <v/>
      </c>
    </row>
    <row r="467" spans="1:21" x14ac:dyDescent="0.25">
      <c r="A467" s="23" t="str">
        <f>IF(B467="","",INDEX('Schritt 2a Wärmeverbr. Kat. 1-4'!$A472:$C$504,MATCH(B467,'Schritt 2a Wärmeverbr. Kat. 1-4'!$C472:$C$504,0),1))</f>
        <v/>
      </c>
      <c r="B467" s="40" t="str">
        <f>IF(AND('Schritt 2a Wärmeverbr. Kat. 1-4'!C472&lt;&gt;"",OR('Schritt 2a Wärmeverbr. Kat. 1-4'!R472=1,'Schritt 2a Wärmeverbr. Kat. 1-4'!R472=2,'Schritt 2a Wärmeverbr. Kat. 1-4'!R472&lt;&gt;4)),'Schritt 2a Wärmeverbr. Kat. 1-4'!C472,"")</f>
        <v/>
      </c>
      <c r="C467" s="24" t="str">
        <f>IF(B467="","",VLOOKUP(B467,'Schritt 2a Wärmeverbr. Kat. 1-4'!$C$10:$D$504,2,FALSE))</f>
        <v/>
      </c>
      <c r="D467" s="13" t="str">
        <f>IF(AND(B467&lt;&gt;"",'Schritt 2a Wärmeverbr. Kat. 1-4'!H472&lt;&gt;""),VLOOKUP('Schritt 4 - Priorisierung'!B467,'Schritt 2a Wärmeverbr. Kat. 1-4'!$C$10:$H$504,6,FALSE),"")</f>
        <v/>
      </c>
      <c r="E467" s="114" t="str">
        <f>IF(AND(B467&lt;&gt;"",'Schritt 2a Wärmeverbr. Kat. 1-4'!N472&lt;&gt;""),VLOOKUP('Schritt 4 - Priorisierung'!B467,'Schritt 2a Wärmeverbr. Kat. 1-4'!$C$10:$N$504,12,FALSE),"")</f>
        <v/>
      </c>
      <c r="F467" s="38" t="str">
        <f>IF(AND(B467&lt;&gt;"",'Schritt 2a Wärmeverbr. Kat. 1-4'!O472&lt;&gt;""),VLOOKUP(B467,'Schritt 2a Wärmeverbr. Kat. 1-4'!C472:O966,13,FALSE),"")</f>
        <v/>
      </c>
      <c r="G467" s="134" t="str">
        <f>IF(AND(B467&lt;&gt;"",'Schritt 2a Wärmeverbr. Kat. 1-4'!P472&lt;&gt;""),VLOOKUP(B467,'Schritt 2a Wärmeverbr. Kat. 1-4'!$C$10:$P$504,14,FALSE),"")</f>
        <v/>
      </c>
      <c r="H467" s="39" t="str">
        <f>IF(AND(B467&lt;&gt;"",'Schritt 2a Wärmeverbr. Kat. 1-4'!Q472&lt;&gt;""),VLOOKUP(B467,'Schritt 2a Wärmeverbr. Kat. 1-4'!$C$10:$Q$504,15,FALSE),"")</f>
        <v/>
      </c>
      <c r="I467" s="142" t="str">
        <f>IF(AND(B467&lt;&gt;"",'Schritt 2b Stromverbr. Kat. 1-4'!M472&lt;&gt;""),VLOOKUP(B467,'Schritt 2b Stromverbr. Kat. 1-4'!$B$10:$M$504,12,FALSE),"")</f>
        <v/>
      </c>
      <c r="J467" s="38" t="str">
        <f>IF(AND(B467&lt;&gt;"",'Schritt 2b Stromverbr. Kat. 1-4'!M472&lt;&gt;""),(1/SUM('Schritt 2b Stromverbr. Kat. 1-4'!$M$10:$M$504))*VLOOKUP(B467,'Schritt 2b Stromverbr. Kat. 1-4'!$B$10:$M$504,12,FALSE),"")</f>
        <v/>
      </c>
      <c r="K467" s="133" t="str">
        <f>IFERROR(IF(B467&lt;&gt;"",VLOOKUP(B467,'Schritt 2b Stromverbr. Kat. 1-4'!$B$10:$N$504,13,FALSE),""),"")</f>
        <v/>
      </c>
      <c r="L467" s="39" t="str">
        <f>IFERROR(IF(B467&lt;&gt;"",VLOOKUP(B467,'Schritt 2b Stromverbr. Kat. 1-4'!$B$10:$O$504,14,FALSE),""),"")</f>
        <v/>
      </c>
      <c r="M467" s="147"/>
      <c r="N467" s="61"/>
      <c r="O467" s="64"/>
      <c r="P467" s="113" t="str">
        <f t="shared" si="14"/>
        <v/>
      </c>
      <c r="Q467" s="151" t="str">
        <f t="shared" si="15"/>
        <v/>
      </c>
      <c r="R467" s="133" t="str">
        <f>IF(P467="","",((P467*1000)/IF(AND('Schritt 2a Wärmeverbr. Kat. 1-4'!D472&lt;&gt;"Bad - Freibad &lt; 1000 m2 Beckenfläche",'Schritt 2a Wärmeverbr. Kat. 1-4'!D472&lt;&gt;"Bad - Freibad 1000-2000 m2 Beckenfläche",'Schritt 2a Wärmeverbr. Kat. 1-4'!D472&lt;&gt;"Bad - Freibad &gt;2000 m2 Beckenfläche"),'Schritt 2a Wärmeverbr. Kat. 1-4'!F472,'Schritt 2a Wärmeverbr. Kat. 1-4'!G472)))</f>
        <v/>
      </c>
      <c r="S467" s="140" t="str">
        <f>IFERROR(IF(OR(R467="",'Schritt 2a Wärmeverbr. Kat. 1-4'!D472=""),"",R467/VLOOKUP('Schritt 2a Wärmeverbr. Kat. 1-4'!D472,Gebäudekat.!$C$6:$J$72,7,FALSE)-1),"k.A")</f>
        <v/>
      </c>
      <c r="T467" s="400" t="s">
        <v>138</v>
      </c>
      <c r="U467" t="str">
        <f>IFERROR(VLOOKUP(C467,Gebäudekat.!$C$6:$G$72,5,FALSE),"")</f>
        <v/>
      </c>
    </row>
    <row r="468" spans="1:21" x14ac:dyDescent="0.25">
      <c r="A468" s="23" t="str">
        <f>IF(B468="","",INDEX('Schritt 2a Wärmeverbr. Kat. 1-4'!$A473:$C$504,MATCH(B468,'Schritt 2a Wärmeverbr. Kat. 1-4'!$C473:$C$504,0),1))</f>
        <v/>
      </c>
      <c r="B468" s="40" t="str">
        <f>IF(AND('Schritt 2a Wärmeverbr. Kat. 1-4'!C473&lt;&gt;"",OR('Schritt 2a Wärmeverbr. Kat. 1-4'!R473=1,'Schritt 2a Wärmeverbr. Kat. 1-4'!R473=2,'Schritt 2a Wärmeverbr. Kat. 1-4'!R473&lt;&gt;4)),'Schritt 2a Wärmeverbr. Kat. 1-4'!C473,"")</f>
        <v/>
      </c>
      <c r="C468" s="24" t="str">
        <f>IF(B468="","",VLOOKUP(B468,'Schritt 2a Wärmeverbr. Kat. 1-4'!$C$10:$D$504,2,FALSE))</f>
        <v/>
      </c>
      <c r="D468" s="13" t="str">
        <f>IF(AND(B468&lt;&gt;"",'Schritt 2a Wärmeverbr. Kat. 1-4'!H473&lt;&gt;""),VLOOKUP('Schritt 4 - Priorisierung'!B468,'Schritt 2a Wärmeverbr. Kat. 1-4'!$C$10:$H$504,6,FALSE),"")</f>
        <v/>
      </c>
      <c r="E468" s="114" t="str">
        <f>IF(AND(B468&lt;&gt;"",'Schritt 2a Wärmeverbr. Kat. 1-4'!N473&lt;&gt;""),VLOOKUP('Schritt 4 - Priorisierung'!B468,'Schritt 2a Wärmeverbr. Kat. 1-4'!$C$10:$N$504,12,FALSE),"")</f>
        <v/>
      </c>
      <c r="F468" s="38" t="str">
        <f>IF(AND(B468&lt;&gt;"",'Schritt 2a Wärmeverbr. Kat. 1-4'!O473&lt;&gt;""),VLOOKUP(B468,'Schritt 2a Wärmeverbr. Kat. 1-4'!C473:O967,13,FALSE),"")</f>
        <v/>
      </c>
      <c r="G468" s="134" t="str">
        <f>IF(AND(B468&lt;&gt;"",'Schritt 2a Wärmeverbr. Kat. 1-4'!P473&lt;&gt;""),VLOOKUP(B468,'Schritt 2a Wärmeverbr. Kat. 1-4'!$C$10:$P$504,14,FALSE),"")</f>
        <v/>
      </c>
      <c r="H468" s="39" t="str">
        <f>IF(AND(B468&lt;&gt;"",'Schritt 2a Wärmeverbr. Kat. 1-4'!Q473&lt;&gt;""),VLOOKUP(B468,'Schritt 2a Wärmeverbr. Kat. 1-4'!$C$10:$Q$504,15,FALSE),"")</f>
        <v/>
      </c>
      <c r="I468" s="142" t="str">
        <f>IF(AND(B468&lt;&gt;"",'Schritt 2b Stromverbr. Kat. 1-4'!M473&lt;&gt;""),VLOOKUP(B468,'Schritt 2b Stromverbr. Kat. 1-4'!$B$10:$M$504,12,FALSE),"")</f>
        <v/>
      </c>
      <c r="J468" s="38" t="str">
        <f>IF(AND(B468&lt;&gt;"",'Schritt 2b Stromverbr. Kat. 1-4'!M473&lt;&gt;""),(1/SUM('Schritt 2b Stromverbr. Kat. 1-4'!$M$10:$M$504))*VLOOKUP(B468,'Schritt 2b Stromverbr. Kat. 1-4'!$B$10:$M$504,12,FALSE),"")</f>
        <v/>
      </c>
      <c r="K468" s="133" t="str">
        <f>IFERROR(IF(B468&lt;&gt;"",VLOOKUP(B468,'Schritt 2b Stromverbr. Kat. 1-4'!$B$10:$N$504,13,FALSE),""),"")</f>
        <v/>
      </c>
      <c r="L468" s="39" t="str">
        <f>IFERROR(IF(B468&lt;&gt;"",VLOOKUP(B468,'Schritt 2b Stromverbr. Kat. 1-4'!$B$10:$O$504,14,FALSE),""),"")</f>
        <v/>
      </c>
      <c r="M468" s="147"/>
      <c r="N468" s="61"/>
      <c r="O468" s="64"/>
      <c r="P468" s="113" t="str">
        <f t="shared" si="14"/>
        <v/>
      </c>
      <c r="Q468" s="151" t="str">
        <f t="shared" si="15"/>
        <v/>
      </c>
      <c r="R468" s="133" t="str">
        <f>IF(P468="","",((P468*1000)/IF(AND('Schritt 2a Wärmeverbr. Kat. 1-4'!D473&lt;&gt;"Bad - Freibad &lt; 1000 m2 Beckenfläche",'Schritt 2a Wärmeverbr. Kat. 1-4'!D473&lt;&gt;"Bad - Freibad 1000-2000 m2 Beckenfläche",'Schritt 2a Wärmeverbr. Kat. 1-4'!D473&lt;&gt;"Bad - Freibad &gt;2000 m2 Beckenfläche"),'Schritt 2a Wärmeverbr. Kat. 1-4'!F473,'Schritt 2a Wärmeverbr. Kat. 1-4'!G473)))</f>
        <v/>
      </c>
      <c r="S468" s="140" t="str">
        <f>IFERROR(IF(OR(R468="",'Schritt 2a Wärmeverbr. Kat. 1-4'!D473=""),"",R468/VLOOKUP('Schritt 2a Wärmeverbr. Kat. 1-4'!D473,Gebäudekat.!$C$6:$J$72,7,FALSE)-1),"k.A")</f>
        <v/>
      </c>
      <c r="T468" s="400" t="s">
        <v>138</v>
      </c>
      <c r="U468" t="str">
        <f>IFERROR(VLOOKUP(C468,Gebäudekat.!$C$6:$G$72,5,FALSE),"")</f>
        <v/>
      </c>
    </row>
    <row r="469" spans="1:21" x14ac:dyDescent="0.25">
      <c r="A469" s="23" t="str">
        <f>IF(B469="","",INDEX('Schritt 2a Wärmeverbr. Kat. 1-4'!$A474:$C$504,MATCH(B469,'Schritt 2a Wärmeverbr. Kat. 1-4'!$C474:$C$504,0),1))</f>
        <v/>
      </c>
      <c r="B469" s="40" t="str">
        <f>IF(AND('Schritt 2a Wärmeverbr. Kat. 1-4'!C474&lt;&gt;"",OR('Schritt 2a Wärmeverbr. Kat. 1-4'!R474=1,'Schritt 2a Wärmeverbr. Kat. 1-4'!R474=2,'Schritt 2a Wärmeverbr. Kat. 1-4'!R474&lt;&gt;4)),'Schritt 2a Wärmeverbr. Kat. 1-4'!C474,"")</f>
        <v/>
      </c>
      <c r="C469" s="24" t="str">
        <f>IF(B469="","",VLOOKUP(B469,'Schritt 2a Wärmeverbr. Kat. 1-4'!$C$10:$D$504,2,FALSE))</f>
        <v/>
      </c>
      <c r="D469" s="13" t="str">
        <f>IF(AND(B469&lt;&gt;"",'Schritt 2a Wärmeverbr. Kat. 1-4'!H474&lt;&gt;""),VLOOKUP('Schritt 4 - Priorisierung'!B469,'Schritt 2a Wärmeverbr. Kat. 1-4'!$C$10:$H$504,6,FALSE),"")</f>
        <v/>
      </c>
      <c r="E469" s="114" t="str">
        <f>IF(AND(B469&lt;&gt;"",'Schritt 2a Wärmeverbr. Kat. 1-4'!N474&lt;&gt;""),VLOOKUP('Schritt 4 - Priorisierung'!B469,'Schritt 2a Wärmeverbr. Kat. 1-4'!$C$10:$N$504,12,FALSE),"")</f>
        <v/>
      </c>
      <c r="F469" s="38" t="str">
        <f>IF(AND(B469&lt;&gt;"",'Schritt 2a Wärmeverbr. Kat. 1-4'!O474&lt;&gt;""),VLOOKUP(B469,'Schritt 2a Wärmeverbr. Kat. 1-4'!C474:O968,13,FALSE),"")</f>
        <v/>
      </c>
      <c r="G469" s="134" t="str">
        <f>IF(AND(B469&lt;&gt;"",'Schritt 2a Wärmeverbr. Kat. 1-4'!P474&lt;&gt;""),VLOOKUP(B469,'Schritt 2a Wärmeverbr. Kat. 1-4'!$C$10:$P$504,14,FALSE),"")</f>
        <v/>
      </c>
      <c r="H469" s="39" t="str">
        <f>IF(AND(B469&lt;&gt;"",'Schritt 2a Wärmeverbr. Kat. 1-4'!Q474&lt;&gt;""),VLOOKUP(B469,'Schritt 2a Wärmeverbr. Kat. 1-4'!$C$10:$Q$504,15,FALSE),"")</f>
        <v/>
      </c>
      <c r="I469" s="142" t="str">
        <f>IF(AND(B469&lt;&gt;"",'Schritt 2b Stromverbr. Kat. 1-4'!M474&lt;&gt;""),VLOOKUP(B469,'Schritt 2b Stromverbr. Kat. 1-4'!$B$10:$M$504,12,FALSE),"")</f>
        <v/>
      </c>
      <c r="J469" s="38" t="str">
        <f>IF(AND(B469&lt;&gt;"",'Schritt 2b Stromverbr. Kat. 1-4'!M474&lt;&gt;""),(1/SUM('Schritt 2b Stromverbr. Kat. 1-4'!$M$10:$M$504))*VLOOKUP(B469,'Schritt 2b Stromverbr. Kat. 1-4'!$B$10:$M$504,12,FALSE),"")</f>
        <v/>
      </c>
      <c r="K469" s="133" t="str">
        <f>IFERROR(IF(B469&lt;&gt;"",VLOOKUP(B469,'Schritt 2b Stromverbr. Kat. 1-4'!$B$10:$N$504,13,FALSE),""),"")</f>
        <v/>
      </c>
      <c r="L469" s="39" t="str">
        <f>IFERROR(IF(B469&lt;&gt;"",VLOOKUP(B469,'Schritt 2b Stromverbr. Kat. 1-4'!$B$10:$O$504,14,FALSE),""),"")</f>
        <v/>
      </c>
      <c r="M469" s="147"/>
      <c r="N469" s="61"/>
      <c r="O469" s="64"/>
      <c r="P469" s="113" t="str">
        <f t="shared" si="14"/>
        <v/>
      </c>
      <c r="Q469" s="151" t="str">
        <f t="shared" si="15"/>
        <v/>
      </c>
      <c r="R469" s="133" t="str">
        <f>IF(P469="","",((P469*1000)/IF(AND('Schritt 2a Wärmeverbr. Kat. 1-4'!D474&lt;&gt;"Bad - Freibad &lt; 1000 m2 Beckenfläche",'Schritt 2a Wärmeverbr. Kat. 1-4'!D474&lt;&gt;"Bad - Freibad 1000-2000 m2 Beckenfläche",'Schritt 2a Wärmeverbr. Kat. 1-4'!D474&lt;&gt;"Bad - Freibad &gt;2000 m2 Beckenfläche"),'Schritt 2a Wärmeverbr. Kat. 1-4'!F474,'Schritt 2a Wärmeverbr. Kat. 1-4'!G474)))</f>
        <v/>
      </c>
      <c r="S469" s="140" t="str">
        <f>IFERROR(IF(OR(R469="",'Schritt 2a Wärmeverbr. Kat. 1-4'!D474=""),"",R469/VLOOKUP('Schritt 2a Wärmeverbr. Kat. 1-4'!D474,Gebäudekat.!$C$6:$J$72,7,FALSE)-1),"k.A")</f>
        <v/>
      </c>
      <c r="T469" s="400" t="s">
        <v>138</v>
      </c>
      <c r="U469" t="str">
        <f>IFERROR(VLOOKUP(C469,Gebäudekat.!$C$6:$G$72,5,FALSE),"")</f>
        <v/>
      </c>
    </row>
    <row r="470" spans="1:21" x14ac:dyDescent="0.25">
      <c r="A470" s="23" t="str">
        <f>IF(B470="","",INDEX('Schritt 2a Wärmeverbr. Kat. 1-4'!$A475:$C$504,MATCH(B470,'Schritt 2a Wärmeverbr. Kat. 1-4'!$C475:$C$504,0),1))</f>
        <v/>
      </c>
      <c r="B470" s="40" t="str">
        <f>IF(AND('Schritt 2a Wärmeverbr. Kat. 1-4'!C475&lt;&gt;"",OR('Schritt 2a Wärmeverbr. Kat. 1-4'!R475=1,'Schritt 2a Wärmeverbr. Kat. 1-4'!R475=2,'Schritt 2a Wärmeverbr. Kat. 1-4'!R475&lt;&gt;4)),'Schritt 2a Wärmeverbr. Kat. 1-4'!C475,"")</f>
        <v/>
      </c>
      <c r="C470" s="24" t="str">
        <f>IF(B470="","",VLOOKUP(B470,'Schritt 2a Wärmeverbr. Kat. 1-4'!$C$10:$D$504,2,FALSE))</f>
        <v/>
      </c>
      <c r="D470" s="13" t="str">
        <f>IF(AND(B470&lt;&gt;"",'Schritt 2a Wärmeverbr. Kat. 1-4'!H475&lt;&gt;""),VLOOKUP('Schritt 4 - Priorisierung'!B470,'Schritt 2a Wärmeverbr. Kat. 1-4'!$C$10:$H$504,6,FALSE),"")</f>
        <v/>
      </c>
      <c r="E470" s="114" t="str">
        <f>IF(AND(B470&lt;&gt;"",'Schritt 2a Wärmeverbr. Kat. 1-4'!N475&lt;&gt;""),VLOOKUP('Schritt 4 - Priorisierung'!B470,'Schritt 2a Wärmeverbr. Kat. 1-4'!$C$10:$N$504,12,FALSE),"")</f>
        <v/>
      </c>
      <c r="F470" s="38" t="str">
        <f>IF(AND(B470&lt;&gt;"",'Schritt 2a Wärmeverbr. Kat. 1-4'!O475&lt;&gt;""),VLOOKUP(B470,'Schritt 2a Wärmeverbr. Kat. 1-4'!C475:O969,13,FALSE),"")</f>
        <v/>
      </c>
      <c r="G470" s="134" t="str">
        <f>IF(AND(B470&lt;&gt;"",'Schritt 2a Wärmeverbr. Kat. 1-4'!P475&lt;&gt;""),VLOOKUP(B470,'Schritt 2a Wärmeverbr. Kat. 1-4'!$C$10:$P$504,14,FALSE),"")</f>
        <v/>
      </c>
      <c r="H470" s="39" t="str">
        <f>IF(AND(B470&lt;&gt;"",'Schritt 2a Wärmeverbr. Kat. 1-4'!Q475&lt;&gt;""),VLOOKUP(B470,'Schritt 2a Wärmeverbr. Kat. 1-4'!$C$10:$Q$504,15,FALSE),"")</f>
        <v/>
      </c>
      <c r="I470" s="142" t="str">
        <f>IF(AND(B470&lt;&gt;"",'Schritt 2b Stromverbr. Kat. 1-4'!M475&lt;&gt;""),VLOOKUP(B470,'Schritt 2b Stromverbr. Kat. 1-4'!$B$10:$M$504,12,FALSE),"")</f>
        <v/>
      </c>
      <c r="J470" s="38" t="str">
        <f>IF(AND(B470&lt;&gt;"",'Schritt 2b Stromverbr. Kat. 1-4'!M475&lt;&gt;""),(1/SUM('Schritt 2b Stromverbr. Kat. 1-4'!$M$10:$M$504))*VLOOKUP(B470,'Schritt 2b Stromverbr. Kat. 1-4'!$B$10:$M$504,12,FALSE),"")</f>
        <v/>
      </c>
      <c r="K470" s="133" t="str">
        <f>IFERROR(IF(B470&lt;&gt;"",VLOOKUP(B470,'Schritt 2b Stromverbr. Kat. 1-4'!$B$10:$N$504,13,FALSE),""),"")</f>
        <v/>
      </c>
      <c r="L470" s="39" t="str">
        <f>IFERROR(IF(B470&lt;&gt;"",VLOOKUP(B470,'Schritt 2b Stromverbr. Kat. 1-4'!$B$10:$O$504,14,FALSE),""),"")</f>
        <v/>
      </c>
      <c r="M470" s="147"/>
      <c r="N470" s="61"/>
      <c r="O470" s="64"/>
      <c r="P470" s="113" t="str">
        <f t="shared" si="14"/>
        <v/>
      </c>
      <c r="Q470" s="151" t="str">
        <f t="shared" si="15"/>
        <v/>
      </c>
      <c r="R470" s="133" t="str">
        <f>IF(P470="","",((P470*1000)/IF(AND('Schritt 2a Wärmeverbr. Kat. 1-4'!D475&lt;&gt;"Bad - Freibad &lt; 1000 m2 Beckenfläche",'Schritt 2a Wärmeverbr. Kat. 1-4'!D475&lt;&gt;"Bad - Freibad 1000-2000 m2 Beckenfläche",'Schritt 2a Wärmeverbr. Kat. 1-4'!D475&lt;&gt;"Bad - Freibad &gt;2000 m2 Beckenfläche"),'Schritt 2a Wärmeverbr. Kat. 1-4'!F475,'Schritt 2a Wärmeverbr. Kat. 1-4'!G475)))</f>
        <v/>
      </c>
      <c r="S470" s="140" t="str">
        <f>IFERROR(IF(OR(R470="",'Schritt 2a Wärmeverbr. Kat. 1-4'!D475=""),"",R470/VLOOKUP('Schritt 2a Wärmeverbr. Kat. 1-4'!D475,Gebäudekat.!$C$6:$J$72,7,FALSE)-1),"k.A")</f>
        <v/>
      </c>
      <c r="T470" s="400" t="s">
        <v>138</v>
      </c>
      <c r="U470" t="str">
        <f>IFERROR(VLOOKUP(C470,Gebäudekat.!$C$6:$G$72,5,FALSE),"")</f>
        <v/>
      </c>
    </row>
    <row r="471" spans="1:21" x14ac:dyDescent="0.25">
      <c r="A471" s="23" t="str">
        <f>IF(B471="","",INDEX('Schritt 2a Wärmeverbr. Kat. 1-4'!$A476:$C$504,MATCH(B471,'Schritt 2a Wärmeverbr. Kat. 1-4'!$C476:$C$504,0),1))</f>
        <v/>
      </c>
      <c r="B471" s="40" t="str">
        <f>IF(AND('Schritt 2a Wärmeverbr. Kat. 1-4'!C476&lt;&gt;"",OR('Schritt 2a Wärmeverbr. Kat. 1-4'!R476=1,'Schritt 2a Wärmeverbr. Kat. 1-4'!R476=2,'Schritt 2a Wärmeverbr. Kat. 1-4'!R476&lt;&gt;4)),'Schritt 2a Wärmeverbr. Kat. 1-4'!C476,"")</f>
        <v/>
      </c>
      <c r="C471" s="24" t="str">
        <f>IF(B471="","",VLOOKUP(B471,'Schritt 2a Wärmeverbr. Kat. 1-4'!$C$10:$D$504,2,FALSE))</f>
        <v/>
      </c>
      <c r="D471" s="13" t="str">
        <f>IF(AND(B471&lt;&gt;"",'Schritt 2a Wärmeverbr. Kat. 1-4'!H476&lt;&gt;""),VLOOKUP('Schritt 4 - Priorisierung'!B471,'Schritt 2a Wärmeverbr. Kat. 1-4'!$C$10:$H$504,6,FALSE),"")</f>
        <v/>
      </c>
      <c r="E471" s="114" t="str">
        <f>IF(AND(B471&lt;&gt;"",'Schritt 2a Wärmeverbr. Kat. 1-4'!N476&lt;&gt;""),VLOOKUP('Schritt 4 - Priorisierung'!B471,'Schritt 2a Wärmeverbr. Kat. 1-4'!$C$10:$N$504,12,FALSE),"")</f>
        <v/>
      </c>
      <c r="F471" s="38" t="str">
        <f>IF(AND(B471&lt;&gt;"",'Schritt 2a Wärmeverbr. Kat. 1-4'!O476&lt;&gt;""),VLOOKUP(B471,'Schritt 2a Wärmeverbr. Kat. 1-4'!C476:O970,13,FALSE),"")</f>
        <v/>
      </c>
      <c r="G471" s="134" t="str">
        <f>IF(AND(B471&lt;&gt;"",'Schritt 2a Wärmeverbr. Kat. 1-4'!P476&lt;&gt;""),VLOOKUP(B471,'Schritt 2a Wärmeverbr. Kat. 1-4'!$C$10:$P$504,14,FALSE),"")</f>
        <v/>
      </c>
      <c r="H471" s="39" t="str">
        <f>IF(AND(B471&lt;&gt;"",'Schritt 2a Wärmeverbr. Kat. 1-4'!Q476&lt;&gt;""),VLOOKUP(B471,'Schritt 2a Wärmeverbr. Kat. 1-4'!$C$10:$Q$504,15,FALSE),"")</f>
        <v/>
      </c>
      <c r="I471" s="142" t="str">
        <f>IF(AND(B471&lt;&gt;"",'Schritt 2b Stromverbr. Kat. 1-4'!M476&lt;&gt;""),VLOOKUP(B471,'Schritt 2b Stromverbr. Kat. 1-4'!$B$10:$M$504,12,FALSE),"")</f>
        <v/>
      </c>
      <c r="J471" s="38" t="str">
        <f>IF(AND(B471&lt;&gt;"",'Schritt 2b Stromverbr. Kat. 1-4'!M476&lt;&gt;""),(1/SUM('Schritt 2b Stromverbr. Kat. 1-4'!$M$10:$M$504))*VLOOKUP(B471,'Schritt 2b Stromverbr. Kat. 1-4'!$B$10:$M$504,12,FALSE),"")</f>
        <v/>
      </c>
      <c r="K471" s="133" t="str">
        <f>IFERROR(IF(B471&lt;&gt;"",VLOOKUP(B471,'Schritt 2b Stromverbr. Kat. 1-4'!$B$10:$N$504,13,FALSE),""),"")</f>
        <v/>
      </c>
      <c r="L471" s="39" t="str">
        <f>IFERROR(IF(B471&lt;&gt;"",VLOOKUP(B471,'Schritt 2b Stromverbr. Kat. 1-4'!$B$10:$O$504,14,FALSE),""),"")</f>
        <v/>
      </c>
      <c r="M471" s="147"/>
      <c r="N471" s="61"/>
      <c r="O471" s="64"/>
      <c r="P471" s="113" t="str">
        <f t="shared" si="14"/>
        <v/>
      </c>
      <c r="Q471" s="151" t="str">
        <f t="shared" si="15"/>
        <v/>
      </c>
      <c r="R471" s="133" t="str">
        <f>IF(P471="","",((P471*1000)/IF(AND('Schritt 2a Wärmeverbr. Kat. 1-4'!D476&lt;&gt;"Bad - Freibad &lt; 1000 m2 Beckenfläche",'Schritt 2a Wärmeverbr. Kat. 1-4'!D476&lt;&gt;"Bad - Freibad 1000-2000 m2 Beckenfläche",'Schritt 2a Wärmeverbr. Kat. 1-4'!D476&lt;&gt;"Bad - Freibad &gt;2000 m2 Beckenfläche"),'Schritt 2a Wärmeverbr. Kat. 1-4'!F476,'Schritt 2a Wärmeverbr. Kat. 1-4'!G476)))</f>
        <v/>
      </c>
      <c r="S471" s="140" t="str">
        <f>IFERROR(IF(OR(R471="",'Schritt 2a Wärmeverbr. Kat. 1-4'!D476=""),"",R471/VLOOKUP('Schritt 2a Wärmeverbr. Kat. 1-4'!D476,Gebäudekat.!$C$6:$J$72,7,FALSE)-1),"k.A")</f>
        <v/>
      </c>
      <c r="T471" s="400" t="s">
        <v>138</v>
      </c>
      <c r="U471" t="str">
        <f>IFERROR(VLOOKUP(C471,Gebäudekat.!$C$6:$G$72,5,FALSE),"")</f>
        <v/>
      </c>
    </row>
    <row r="472" spans="1:21" x14ac:dyDescent="0.25">
      <c r="A472" s="23" t="str">
        <f>IF(B472="","",INDEX('Schritt 2a Wärmeverbr. Kat. 1-4'!$A477:$C$504,MATCH(B472,'Schritt 2a Wärmeverbr. Kat. 1-4'!$C477:$C$504,0),1))</f>
        <v/>
      </c>
      <c r="B472" s="40" t="str">
        <f>IF(AND('Schritt 2a Wärmeverbr. Kat. 1-4'!C477&lt;&gt;"",OR('Schritt 2a Wärmeverbr. Kat. 1-4'!R477=1,'Schritt 2a Wärmeverbr. Kat. 1-4'!R477=2,'Schritt 2a Wärmeverbr. Kat. 1-4'!R477&lt;&gt;4)),'Schritt 2a Wärmeverbr. Kat. 1-4'!C477,"")</f>
        <v/>
      </c>
      <c r="C472" s="24" t="str">
        <f>IF(B472="","",VLOOKUP(B472,'Schritt 2a Wärmeverbr. Kat. 1-4'!$C$10:$D$504,2,FALSE))</f>
        <v/>
      </c>
      <c r="D472" s="13" t="str">
        <f>IF(AND(B472&lt;&gt;"",'Schritt 2a Wärmeverbr. Kat. 1-4'!H477&lt;&gt;""),VLOOKUP('Schritt 4 - Priorisierung'!B472,'Schritt 2a Wärmeverbr. Kat. 1-4'!$C$10:$H$504,6,FALSE),"")</f>
        <v/>
      </c>
      <c r="E472" s="114" t="str">
        <f>IF(AND(B472&lt;&gt;"",'Schritt 2a Wärmeverbr. Kat. 1-4'!N477&lt;&gt;""),VLOOKUP('Schritt 4 - Priorisierung'!B472,'Schritt 2a Wärmeverbr. Kat. 1-4'!$C$10:$N$504,12,FALSE),"")</f>
        <v/>
      </c>
      <c r="F472" s="38" t="str">
        <f>IF(AND(B472&lt;&gt;"",'Schritt 2a Wärmeverbr. Kat. 1-4'!O477&lt;&gt;""),VLOOKUP(B472,'Schritt 2a Wärmeverbr. Kat. 1-4'!C477:O971,13,FALSE),"")</f>
        <v/>
      </c>
      <c r="G472" s="134" t="str">
        <f>IF(AND(B472&lt;&gt;"",'Schritt 2a Wärmeverbr. Kat. 1-4'!P477&lt;&gt;""),VLOOKUP(B472,'Schritt 2a Wärmeverbr. Kat. 1-4'!$C$10:$P$504,14,FALSE),"")</f>
        <v/>
      </c>
      <c r="H472" s="39" t="str">
        <f>IF(AND(B472&lt;&gt;"",'Schritt 2a Wärmeverbr. Kat. 1-4'!Q477&lt;&gt;""),VLOOKUP(B472,'Schritt 2a Wärmeverbr. Kat. 1-4'!$C$10:$Q$504,15,FALSE),"")</f>
        <v/>
      </c>
      <c r="I472" s="142" t="str">
        <f>IF(AND(B472&lt;&gt;"",'Schritt 2b Stromverbr. Kat. 1-4'!M477&lt;&gt;""),VLOOKUP(B472,'Schritt 2b Stromverbr. Kat. 1-4'!$B$10:$M$504,12,FALSE),"")</f>
        <v/>
      </c>
      <c r="J472" s="38" t="str">
        <f>IF(AND(B472&lt;&gt;"",'Schritt 2b Stromverbr. Kat. 1-4'!M477&lt;&gt;""),(1/SUM('Schritt 2b Stromverbr. Kat. 1-4'!$M$10:$M$504))*VLOOKUP(B472,'Schritt 2b Stromverbr. Kat. 1-4'!$B$10:$M$504,12,FALSE),"")</f>
        <v/>
      </c>
      <c r="K472" s="133" t="str">
        <f>IFERROR(IF(B472&lt;&gt;"",VLOOKUP(B472,'Schritt 2b Stromverbr. Kat. 1-4'!$B$10:$N$504,13,FALSE),""),"")</f>
        <v/>
      </c>
      <c r="L472" s="39" t="str">
        <f>IFERROR(IF(B472&lt;&gt;"",VLOOKUP(B472,'Schritt 2b Stromverbr. Kat. 1-4'!$B$10:$O$504,14,FALSE),""),"")</f>
        <v/>
      </c>
      <c r="M472" s="147"/>
      <c r="N472" s="61"/>
      <c r="O472" s="64"/>
      <c r="P472" s="113" t="str">
        <f t="shared" si="14"/>
        <v/>
      </c>
      <c r="Q472" s="151" t="str">
        <f t="shared" si="15"/>
        <v/>
      </c>
      <c r="R472" s="133" t="str">
        <f>IF(P472="","",((P472*1000)/IF(AND('Schritt 2a Wärmeverbr. Kat. 1-4'!D477&lt;&gt;"Bad - Freibad &lt; 1000 m2 Beckenfläche",'Schritt 2a Wärmeverbr. Kat. 1-4'!D477&lt;&gt;"Bad - Freibad 1000-2000 m2 Beckenfläche",'Schritt 2a Wärmeverbr. Kat. 1-4'!D477&lt;&gt;"Bad - Freibad &gt;2000 m2 Beckenfläche"),'Schritt 2a Wärmeverbr. Kat. 1-4'!F477,'Schritt 2a Wärmeverbr. Kat. 1-4'!G477)))</f>
        <v/>
      </c>
      <c r="S472" s="140" t="str">
        <f>IFERROR(IF(OR(R472="",'Schritt 2a Wärmeverbr. Kat. 1-4'!D477=""),"",R472/VLOOKUP('Schritt 2a Wärmeverbr. Kat. 1-4'!D477,Gebäudekat.!$C$6:$J$72,7,FALSE)-1),"k.A")</f>
        <v/>
      </c>
      <c r="T472" s="400" t="s">
        <v>138</v>
      </c>
      <c r="U472" t="str">
        <f>IFERROR(VLOOKUP(C472,Gebäudekat.!$C$6:$G$72,5,FALSE),"")</f>
        <v/>
      </c>
    </row>
    <row r="473" spans="1:21" x14ac:dyDescent="0.25">
      <c r="A473" s="23" t="str">
        <f>IF(B473="","",INDEX('Schritt 2a Wärmeverbr. Kat. 1-4'!$A478:$C$504,MATCH(B473,'Schritt 2a Wärmeverbr. Kat. 1-4'!$C478:$C$504,0),1))</f>
        <v/>
      </c>
      <c r="B473" s="40" t="str">
        <f>IF(AND('Schritt 2a Wärmeverbr. Kat. 1-4'!C478&lt;&gt;"",OR('Schritt 2a Wärmeverbr. Kat. 1-4'!R478=1,'Schritt 2a Wärmeverbr. Kat. 1-4'!R478=2,'Schritt 2a Wärmeverbr. Kat. 1-4'!R478&lt;&gt;4)),'Schritt 2a Wärmeverbr. Kat. 1-4'!C478,"")</f>
        <v/>
      </c>
      <c r="C473" s="24" t="str">
        <f>IF(B473="","",VLOOKUP(B473,'Schritt 2a Wärmeverbr. Kat. 1-4'!$C$10:$D$504,2,FALSE))</f>
        <v/>
      </c>
      <c r="D473" s="13" t="str">
        <f>IF(AND(B473&lt;&gt;"",'Schritt 2a Wärmeverbr. Kat. 1-4'!H478&lt;&gt;""),VLOOKUP('Schritt 4 - Priorisierung'!B473,'Schritt 2a Wärmeverbr. Kat. 1-4'!$C$10:$H$504,6,FALSE),"")</f>
        <v/>
      </c>
      <c r="E473" s="114" t="str">
        <f>IF(AND(B473&lt;&gt;"",'Schritt 2a Wärmeverbr. Kat. 1-4'!N478&lt;&gt;""),VLOOKUP('Schritt 4 - Priorisierung'!B473,'Schritt 2a Wärmeverbr. Kat. 1-4'!$C$10:$N$504,12,FALSE),"")</f>
        <v/>
      </c>
      <c r="F473" s="38" t="str">
        <f>IF(AND(B473&lt;&gt;"",'Schritt 2a Wärmeverbr. Kat. 1-4'!O478&lt;&gt;""),VLOOKUP(B473,'Schritt 2a Wärmeverbr. Kat. 1-4'!C478:O972,13,FALSE),"")</f>
        <v/>
      </c>
      <c r="G473" s="134" t="str">
        <f>IF(AND(B473&lt;&gt;"",'Schritt 2a Wärmeverbr. Kat. 1-4'!P478&lt;&gt;""),VLOOKUP(B473,'Schritt 2a Wärmeverbr. Kat. 1-4'!$C$10:$P$504,14,FALSE),"")</f>
        <v/>
      </c>
      <c r="H473" s="39" t="str">
        <f>IF(AND(B473&lt;&gt;"",'Schritt 2a Wärmeverbr. Kat. 1-4'!Q478&lt;&gt;""),VLOOKUP(B473,'Schritt 2a Wärmeverbr. Kat. 1-4'!$C$10:$Q$504,15,FALSE),"")</f>
        <v/>
      </c>
      <c r="I473" s="142" t="str">
        <f>IF(AND(B473&lt;&gt;"",'Schritt 2b Stromverbr. Kat. 1-4'!M478&lt;&gt;""),VLOOKUP(B473,'Schritt 2b Stromverbr. Kat. 1-4'!$B$10:$M$504,12,FALSE),"")</f>
        <v/>
      </c>
      <c r="J473" s="38" t="str">
        <f>IF(AND(B473&lt;&gt;"",'Schritt 2b Stromverbr. Kat. 1-4'!M478&lt;&gt;""),(1/SUM('Schritt 2b Stromverbr. Kat. 1-4'!$M$10:$M$504))*VLOOKUP(B473,'Schritt 2b Stromverbr. Kat. 1-4'!$B$10:$M$504,12,FALSE),"")</f>
        <v/>
      </c>
      <c r="K473" s="133" t="str">
        <f>IFERROR(IF(B473&lt;&gt;"",VLOOKUP(B473,'Schritt 2b Stromverbr. Kat. 1-4'!$B$10:$N$504,13,FALSE),""),"")</f>
        <v/>
      </c>
      <c r="L473" s="39" t="str">
        <f>IFERROR(IF(B473&lt;&gt;"",VLOOKUP(B473,'Schritt 2b Stromverbr. Kat. 1-4'!$B$10:$O$504,14,FALSE),""),"")</f>
        <v/>
      </c>
      <c r="M473" s="147"/>
      <c r="N473" s="61"/>
      <c r="O473" s="64"/>
      <c r="P473" s="113" t="str">
        <f t="shared" si="14"/>
        <v/>
      </c>
      <c r="Q473" s="151" t="str">
        <f t="shared" si="15"/>
        <v/>
      </c>
      <c r="R473" s="133" t="str">
        <f>IF(P473="","",((P473*1000)/IF(AND('Schritt 2a Wärmeverbr. Kat. 1-4'!D478&lt;&gt;"Bad - Freibad &lt; 1000 m2 Beckenfläche",'Schritt 2a Wärmeverbr. Kat. 1-4'!D478&lt;&gt;"Bad - Freibad 1000-2000 m2 Beckenfläche",'Schritt 2a Wärmeverbr. Kat. 1-4'!D478&lt;&gt;"Bad - Freibad &gt;2000 m2 Beckenfläche"),'Schritt 2a Wärmeverbr. Kat. 1-4'!F478,'Schritt 2a Wärmeverbr. Kat. 1-4'!G478)))</f>
        <v/>
      </c>
      <c r="S473" s="140" t="str">
        <f>IFERROR(IF(OR(R473="",'Schritt 2a Wärmeverbr. Kat. 1-4'!D478=""),"",R473/VLOOKUP('Schritt 2a Wärmeverbr. Kat. 1-4'!D478,Gebäudekat.!$C$6:$J$72,7,FALSE)-1),"k.A")</f>
        <v/>
      </c>
      <c r="T473" s="400" t="s">
        <v>138</v>
      </c>
      <c r="U473" t="str">
        <f>IFERROR(VLOOKUP(C473,Gebäudekat.!$C$6:$G$72,5,FALSE),"")</f>
        <v/>
      </c>
    </row>
    <row r="474" spans="1:21" x14ac:dyDescent="0.25">
      <c r="A474" s="23" t="str">
        <f>IF(B474="","",INDEX('Schritt 2a Wärmeverbr. Kat. 1-4'!$A479:$C$504,MATCH(B474,'Schritt 2a Wärmeverbr. Kat. 1-4'!$C479:$C$504,0),1))</f>
        <v/>
      </c>
      <c r="B474" s="40" t="str">
        <f>IF(AND('Schritt 2a Wärmeverbr. Kat. 1-4'!C479&lt;&gt;"",OR('Schritt 2a Wärmeverbr. Kat. 1-4'!R479=1,'Schritt 2a Wärmeverbr. Kat. 1-4'!R479=2,'Schritt 2a Wärmeverbr. Kat. 1-4'!R479&lt;&gt;4)),'Schritt 2a Wärmeverbr. Kat. 1-4'!C479,"")</f>
        <v/>
      </c>
      <c r="C474" s="24" t="str">
        <f>IF(B474="","",VLOOKUP(B474,'Schritt 2a Wärmeverbr. Kat. 1-4'!$C$10:$D$504,2,FALSE))</f>
        <v/>
      </c>
      <c r="D474" s="13" t="str">
        <f>IF(AND(B474&lt;&gt;"",'Schritt 2a Wärmeverbr. Kat. 1-4'!H479&lt;&gt;""),VLOOKUP('Schritt 4 - Priorisierung'!B474,'Schritt 2a Wärmeverbr. Kat. 1-4'!$C$10:$H$504,6,FALSE),"")</f>
        <v/>
      </c>
      <c r="E474" s="114" t="str">
        <f>IF(AND(B474&lt;&gt;"",'Schritt 2a Wärmeverbr. Kat. 1-4'!N479&lt;&gt;""),VLOOKUP('Schritt 4 - Priorisierung'!B474,'Schritt 2a Wärmeverbr. Kat. 1-4'!$C$10:$N$504,12,FALSE),"")</f>
        <v/>
      </c>
      <c r="F474" s="38" t="str">
        <f>IF(AND(B474&lt;&gt;"",'Schritt 2a Wärmeverbr. Kat. 1-4'!O479&lt;&gt;""),VLOOKUP(B474,'Schritt 2a Wärmeverbr. Kat. 1-4'!C479:O973,13,FALSE),"")</f>
        <v/>
      </c>
      <c r="G474" s="134" t="str">
        <f>IF(AND(B474&lt;&gt;"",'Schritt 2a Wärmeverbr. Kat. 1-4'!P479&lt;&gt;""),VLOOKUP(B474,'Schritt 2a Wärmeverbr. Kat. 1-4'!$C$10:$P$504,14,FALSE),"")</f>
        <v/>
      </c>
      <c r="H474" s="39" t="str">
        <f>IF(AND(B474&lt;&gt;"",'Schritt 2a Wärmeverbr. Kat. 1-4'!Q479&lt;&gt;""),VLOOKUP(B474,'Schritt 2a Wärmeverbr. Kat. 1-4'!$C$10:$Q$504,15,FALSE),"")</f>
        <v/>
      </c>
      <c r="I474" s="142" t="str">
        <f>IF(AND(B474&lt;&gt;"",'Schritt 2b Stromverbr. Kat. 1-4'!M479&lt;&gt;""),VLOOKUP(B474,'Schritt 2b Stromverbr. Kat. 1-4'!$B$10:$M$504,12,FALSE),"")</f>
        <v/>
      </c>
      <c r="J474" s="38" t="str">
        <f>IF(AND(B474&lt;&gt;"",'Schritt 2b Stromverbr. Kat. 1-4'!M479&lt;&gt;""),(1/SUM('Schritt 2b Stromverbr. Kat. 1-4'!$M$10:$M$504))*VLOOKUP(B474,'Schritt 2b Stromverbr. Kat. 1-4'!$B$10:$M$504,12,FALSE),"")</f>
        <v/>
      </c>
      <c r="K474" s="133" t="str">
        <f>IFERROR(IF(B474&lt;&gt;"",VLOOKUP(B474,'Schritt 2b Stromverbr. Kat. 1-4'!$B$10:$N$504,13,FALSE),""),"")</f>
        <v/>
      </c>
      <c r="L474" s="39" t="str">
        <f>IFERROR(IF(B474&lt;&gt;"",VLOOKUP(B474,'Schritt 2b Stromverbr. Kat. 1-4'!$B$10:$O$504,14,FALSE),""),"")</f>
        <v/>
      </c>
      <c r="M474" s="147"/>
      <c r="N474" s="61"/>
      <c r="O474" s="64"/>
      <c r="P474" s="113" t="str">
        <f t="shared" si="14"/>
        <v/>
      </c>
      <c r="Q474" s="151" t="str">
        <f t="shared" si="15"/>
        <v/>
      </c>
      <c r="R474" s="133" t="str">
        <f>IF(P474="","",((P474*1000)/IF(AND('Schritt 2a Wärmeverbr. Kat. 1-4'!D479&lt;&gt;"Bad - Freibad &lt; 1000 m2 Beckenfläche",'Schritt 2a Wärmeverbr. Kat. 1-4'!D479&lt;&gt;"Bad - Freibad 1000-2000 m2 Beckenfläche",'Schritt 2a Wärmeverbr. Kat. 1-4'!D479&lt;&gt;"Bad - Freibad &gt;2000 m2 Beckenfläche"),'Schritt 2a Wärmeverbr. Kat. 1-4'!F479,'Schritt 2a Wärmeverbr. Kat. 1-4'!G479)))</f>
        <v/>
      </c>
      <c r="S474" s="140" t="str">
        <f>IFERROR(IF(OR(R474="",'Schritt 2a Wärmeverbr. Kat. 1-4'!D479=""),"",R474/VLOOKUP('Schritt 2a Wärmeverbr. Kat. 1-4'!D479,Gebäudekat.!$C$6:$J$72,7,FALSE)-1),"k.A")</f>
        <v/>
      </c>
      <c r="T474" s="400" t="s">
        <v>138</v>
      </c>
      <c r="U474" t="str">
        <f>IFERROR(VLOOKUP(C474,Gebäudekat.!$C$6:$G$72,5,FALSE),"")</f>
        <v/>
      </c>
    </row>
    <row r="475" spans="1:21" x14ac:dyDescent="0.25">
      <c r="A475" s="23" t="str">
        <f>IF(B475="","",INDEX('Schritt 2a Wärmeverbr. Kat. 1-4'!$A480:$C$504,MATCH(B475,'Schritt 2a Wärmeverbr. Kat. 1-4'!$C480:$C$504,0),1))</f>
        <v/>
      </c>
      <c r="B475" s="40" t="str">
        <f>IF(AND('Schritt 2a Wärmeverbr. Kat. 1-4'!C480&lt;&gt;"",OR('Schritt 2a Wärmeverbr. Kat. 1-4'!R480=1,'Schritt 2a Wärmeverbr. Kat. 1-4'!R480=2,'Schritt 2a Wärmeverbr. Kat. 1-4'!R480&lt;&gt;4)),'Schritt 2a Wärmeverbr. Kat. 1-4'!C480,"")</f>
        <v/>
      </c>
      <c r="C475" s="24" t="str">
        <f>IF(B475="","",VLOOKUP(B475,'Schritt 2a Wärmeverbr. Kat. 1-4'!$C$10:$D$504,2,FALSE))</f>
        <v/>
      </c>
      <c r="D475" s="13" t="str">
        <f>IF(AND(B475&lt;&gt;"",'Schritt 2a Wärmeverbr. Kat. 1-4'!H480&lt;&gt;""),VLOOKUP('Schritt 4 - Priorisierung'!B475,'Schritt 2a Wärmeverbr. Kat. 1-4'!$C$10:$H$504,6,FALSE),"")</f>
        <v/>
      </c>
      <c r="E475" s="114" t="str">
        <f>IF(AND(B475&lt;&gt;"",'Schritt 2a Wärmeverbr. Kat. 1-4'!N480&lt;&gt;""),VLOOKUP('Schritt 4 - Priorisierung'!B475,'Schritt 2a Wärmeverbr. Kat. 1-4'!$C$10:$N$504,12,FALSE),"")</f>
        <v/>
      </c>
      <c r="F475" s="38" t="str">
        <f>IF(AND(B475&lt;&gt;"",'Schritt 2a Wärmeverbr. Kat. 1-4'!O480&lt;&gt;""),VLOOKUP(B475,'Schritt 2a Wärmeverbr. Kat. 1-4'!C480:O974,13,FALSE),"")</f>
        <v/>
      </c>
      <c r="G475" s="134" t="str">
        <f>IF(AND(B475&lt;&gt;"",'Schritt 2a Wärmeverbr. Kat. 1-4'!P480&lt;&gt;""),VLOOKUP(B475,'Schritt 2a Wärmeverbr. Kat. 1-4'!$C$10:$P$504,14,FALSE),"")</f>
        <v/>
      </c>
      <c r="H475" s="39" t="str">
        <f>IF(AND(B475&lt;&gt;"",'Schritt 2a Wärmeverbr. Kat. 1-4'!Q480&lt;&gt;""),VLOOKUP(B475,'Schritt 2a Wärmeverbr. Kat. 1-4'!$C$10:$Q$504,15,FALSE),"")</f>
        <v/>
      </c>
      <c r="I475" s="142" t="str">
        <f>IF(AND(B475&lt;&gt;"",'Schritt 2b Stromverbr. Kat. 1-4'!M480&lt;&gt;""),VLOOKUP(B475,'Schritt 2b Stromverbr. Kat. 1-4'!$B$10:$M$504,12,FALSE),"")</f>
        <v/>
      </c>
      <c r="J475" s="38" t="str">
        <f>IF(AND(B475&lt;&gt;"",'Schritt 2b Stromverbr. Kat. 1-4'!M480&lt;&gt;""),(1/SUM('Schritt 2b Stromverbr. Kat. 1-4'!$M$10:$M$504))*VLOOKUP(B475,'Schritt 2b Stromverbr. Kat. 1-4'!$B$10:$M$504,12,FALSE),"")</f>
        <v/>
      </c>
      <c r="K475" s="133" t="str">
        <f>IFERROR(IF(B475&lt;&gt;"",VLOOKUP(B475,'Schritt 2b Stromverbr. Kat. 1-4'!$B$10:$N$504,13,FALSE),""),"")</f>
        <v/>
      </c>
      <c r="L475" s="39" t="str">
        <f>IFERROR(IF(B475&lt;&gt;"",VLOOKUP(B475,'Schritt 2b Stromverbr. Kat. 1-4'!$B$10:$O$504,14,FALSE),""),"")</f>
        <v/>
      </c>
      <c r="M475" s="147"/>
      <c r="N475" s="61"/>
      <c r="O475" s="64"/>
      <c r="P475" s="113" t="str">
        <f t="shared" si="14"/>
        <v/>
      </c>
      <c r="Q475" s="151" t="str">
        <f t="shared" si="15"/>
        <v/>
      </c>
      <c r="R475" s="133" t="str">
        <f>IF(P475="","",((P475*1000)/IF(AND('Schritt 2a Wärmeverbr. Kat. 1-4'!D480&lt;&gt;"Bad - Freibad &lt; 1000 m2 Beckenfläche",'Schritt 2a Wärmeverbr. Kat. 1-4'!D480&lt;&gt;"Bad - Freibad 1000-2000 m2 Beckenfläche",'Schritt 2a Wärmeverbr. Kat. 1-4'!D480&lt;&gt;"Bad - Freibad &gt;2000 m2 Beckenfläche"),'Schritt 2a Wärmeverbr. Kat. 1-4'!F480,'Schritt 2a Wärmeverbr. Kat. 1-4'!G480)))</f>
        <v/>
      </c>
      <c r="S475" s="140" t="str">
        <f>IFERROR(IF(OR(R475="",'Schritt 2a Wärmeverbr. Kat. 1-4'!D480=""),"",R475/VLOOKUP('Schritt 2a Wärmeverbr. Kat. 1-4'!D480,Gebäudekat.!$C$6:$J$72,7,FALSE)-1),"k.A")</f>
        <v/>
      </c>
      <c r="T475" s="400" t="s">
        <v>138</v>
      </c>
      <c r="U475" t="str">
        <f>IFERROR(VLOOKUP(C475,Gebäudekat.!$C$6:$G$72,5,FALSE),"")</f>
        <v/>
      </c>
    </row>
    <row r="476" spans="1:21" x14ac:dyDescent="0.25">
      <c r="A476" s="23" t="str">
        <f>IF(B476="","",INDEX('Schritt 2a Wärmeverbr. Kat. 1-4'!$A481:$C$504,MATCH(B476,'Schritt 2a Wärmeverbr. Kat. 1-4'!$C481:$C$504,0),1))</f>
        <v/>
      </c>
      <c r="B476" s="40" t="str">
        <f>IF(AND('Schritt 2a Wärmeverbr. Kat. 1-4'!C481&lt;&gt;"",OR('Schritt 2a Wärmeverbr. Kat. 1-4'!R481=1,'Schritt 2a Wärmeverbr. Kat. 1-4'!R481=2,'Schritt 2a Wärmeverbr. Kat. 1-4'!R481&lt;&gt;4)),'Schritt 2a Wärmeverbr. Kat. 1-4'!C481,"")</f>
        <v/>
      </c>
      <c r="C476" s="24" t="str">
        <f>IF(B476="","",VLOOKUP(B476,'Schritt 2a Wärmeverbr. Kat. 1-4'!$C$10:$D$504,2,FALSE))</f>
        <v/>
      </c>
      <c r="D476" s="13" t="str">
        <f>IF(AND(B476&lt;&gt;"",'Schritt 2a Wärmeverbr. Kat. 1-4'!H481&lt;&gt;""),VLOOKUP('Schritt 4 - Priorisierung'!B476,'Schritt 2a Wärmeverbr. Kat. 1-4'!$C$10:$H$504,6,FALSE),"")</f>
        <v/>
      </c>
      <c r="E476" s="114" t="str">
        <f>IF(AND(B476&lt;&gt;"",'Schritt 2a Wärmeverbr. Kat. 1-4'!N481&lt;&gt;""),VLOOKUP('Schritt 4 - Priorisierung'!B476,'Schritt 2a Wärmeverbr. Kat. 1-4'!$C$10:$N$504,12,FALSE),"")</f>
        <v/>
      </c>
      <c r="F476" s="38" t="str">
        <f>IF(AND(B476&lt;&gt;"",'Schritt 2a Wärmeverbr. Kat. 1-4'!O481&lt;&gt;""),VLOOKUP(B476,'Schritt 2a Wärmeverbr. Kat. 1-4'!C481:O975,13,FALSE),"")</f>
        <v/>
      </c>
      <c r="G476" s="134" t="str">
        <f>IF(AND(B476&lt;&gt;"",'Schritt 2a Wärmeverbr. Kat. 1-4'!P481&lt;&gt;""),VLOOKUP(B476,'Schritt 2a Wärmeverbr. Kat. 1-4'!$C$10:$P$504,14,FALSE),"")</f>
        <v/>
      </c>
      <c r="H476" s="39" t="str">
        <f>IF(AND(B476&lt;&gt;"",'Schritt 2a Wärmeverbr. Kat. 1-4'!Q481&lt;&gt;""),VLOOKUP(B476,'Schritt 2a Wärmeverbr. Kat. 1-4'!$C$10:$Q$504,15,FALSE),"")</f>
        <v/>
      </c>
      <c r="I476" s="142" t="str">
        <f>IF(AND(B476&lt;&gt;"",'Schritt 2b Stromverbr. Kat. 1-4'!M481&lt;&gt;""),VLOOKUP(B476,'Schritt 2b Stromverbr. Kat. 1-4'!$B$10:$M$504,12,FALSE),"")</f>
        <v/>
      </c>
      <c r="J476" s="38" t="str">
        <f>IF(AND(B476&lt;&gt;"",'Schritt 2b Stromverbr. Kat. 1-4'!M481&lt;&gt;""),(1/SUM('Schritt 2b Stromverbr. Kat. 1-4'!$M$10:$M$504))*VLOOKUP(B476,'Schritt 2b Stromverbr. Kat. 1-4'!$B$10:$M$504,12,FALSE),"")</f>
        <v/>
      </c>
      <c r="K476" s="133" t="str">
        <f>IFERROR(IF(B476&lt;&gt;"",VLOOKUP(B476,'Schritt 2b Stromverbr. Kat. 1-4'!$B$10:$N$504,13,FALSE),""),"")</f>
        <v/>
      </c>
      <c r="L476" s="39" t="str">
        <f>IFERROR(IF(B476&lt;&gt;"",VLOOKUP(B476,'Schritt 2b Stromverbr. Kat. 1-4'!$B$10:$O$504,14,FALSE),""),"")</f>
        <v/>
      </c>
      <c r="M476" s="147"/>
      <c r="N476" s="61"/>
      <c r="O476" s="64"/>
      <c r="P476" s="113" t="str">
        <f t="shared" si="14"/>
        <v/>
      </c>
      <c r="Q476" s="151" t="str">
        <f t="shared" si="15"/>
        <v/>
      </c>
      <c r="R476" s="133" t="str">
        <f>IF(P476="","",((P476*1000)/IF(AND('Schritt 2a Wärmeverbr. Kat. 1-4'!D481&lt;&gt;"Bad - Freibad &lt; 1000 m2 Beckenfläche",'Schritt 2a Wärmeverbr. Kat. 1-4'!D481&lt;&gt;"Bad - Freibad 1000-2000 m2 Beckenfläche",'Schritt 2a Wärmeverbr. Kat. 1-4'!D481&lt;&gt;"Bad - Freibad &gt;2000 m2 Beckenfläche"),'Schritt 2a Wärmeverbr. Kat. 1-4'!F481,'Schritt 2a Wärmeverbr. Kat. 1-4'!G481)))</f>
        <v/>
      </c>
      <c r="S476" s="140" t="str">
        <f>IFERROR(IF(OR(R476="",'Schritt 2a Wärmeverbr. Kat. 1-4'!D481=""),"",R476/VLOOKUP('Schritt 2a Wärmeverbr. Kat. 1-4'!D481,Gebäudekat.!$C$6:$J$72,7,FALSE)-1),"k.A")</f>
        <v/>
      </c>
      <c r="T476" s="400" t="s">
        <v>138</v>
      </c>
      <c r="U476" t="str">
        <f>IFERROR(VLOOKUP(C476,Gebäudekat.!$C$6:$G$72,5,FALSE),"")</f>
        <v/>
      </c>
    </row>
    <row r="477" spans="1:21" x14ac:dyDescent="0.25">
      <c r="A477" s="23" t="str">
        <f>IF(B477="","",INDEX('Schritt 2a Wärmeverbr. Kat. 1-4'!$A482:$C$504,MATCH(B477,'Schritt 2a Wärmeverbr. Kat. 1-4'!$C482:$C$504,0),1))</f>
        <v/>
      </c>
      <c r="B477" s="40" t="str">
        <f>IF(AND('Schritt 2a Wärmeverbr. Kat. 1-4'!C482&lt;&gt;"",OR('Schritt 2a Wärmeverbr. Kat. 1-4'!R482=1,'Schritt 2a Wärmeverbr. Kat. 1-4'!R482=2,'Schritt 2a Wärmeverbr. Kat. 1-4'!R482&lt;&gt;4)),'Schritt 2a Wärmeverbr. Kat. 1-4'!C482,"")</f>
        <v/>
      </c>
      <c r="C477" s="24" t="str">
        <f>IF(B477="","",VLOOKUP(B477,'Schritt 2a Wärmeverbr. Kat. 1-4'!$C$10:$D$504,2,FALSE))</f>
        <v/>
      </c>
      <c r="D477" s="13" t="str">
        <f>IF(AND(B477&lt;&gt;"",'Schritt 2a Wärmeverbr. Kat. 1-4'!H482&lt;&gt;""),VLOOKUP('Schritt 4 - Priorisierung'!B477,'Schritt 2a Wärmeverbr. Kat. 1-4'!$C$10:$H$504,6,FALSE),"")</f>
        <v/>
      </c>
      <c r="E477" s="114" t="str">
        <f>IF(AND(B477&lt;&gt;"",'Schritt 2a Wärmeverbr. Kat. 1-4'!N482&lt;&gt;""),VLOOKUP('Schritt 4 - Priorisierung'!B477,'Schritt 2a Wärmeverbr. Kat. 1-4'!$C$10:$N$504,12,FALSE),"")</f>
        <v/>
      </c>
      <c r="F477" s="38" t="str">
        <f>IF(AND(B477&lt;&gt;"",'Schritt 2a Wärmeverbr. Kat. 1-4'!O482&lt;&gt;""),VLOOKUP(B477,'Schritt 2a Wärmeverbr. Kat. 1-4'!C482:O976,13,FALSE),"")</f>
        <v/>
      </c>
      <c r="G477" s="134" t="str">
        <f>IF(AND(B477&lt;&gt;"",'Schritt 2a Wärmeverbr. Kat. 1-4'!P482&lt;&gt;""),VLOOKUP(B477,'Schritt 2a Wärmeverbr. Kat. 1-4'!$C$10:$P$504,14,FALSE),"")</f>
        <v/>
      </c>
      <c r="H477" s="39" t="str">
        <f>IF(AND(B477&lt;&gt;"",'Schritt 2a Wärmeverbr. Kat. 1-4'!Q482&lt;&gt;""),VLOOKUP(B477,'Schritt 2a Wärmeverbr. Kat. 1-4'!$C$10:$Q$504,15,FALSE),"")</f>
        <v/>
      </c>
      <c r="I477" s="142" t="str">
        <f>IF(AND(B477&lt;&gt;"",'Schritt 2b Stromverbr. Kat. 1-4'!M482&lt;&gt;""),VLOOKUP(B477,'Schritt 2b Stromverbr. Kat. 1-4'!$B$10:$M$504,12,FALSE),"")</f>
        <v/>
      </c>
      <c r="J477" s="38" t="str">
        <f>IF(AND(B477&lt;&gt;"",'Schritt 2b Stromverbr. Kat. 1-4'!M482&lt;&gt;""),(1/SUM('Schritt 2b Stromverbr. Kat. 1-4'!$M$10:$M$504))*VLOOKUP(B477,'Schritt 2b Stromverbr. Kat. 1-4'!$B$10:$M$504,12,FALSE),"")</f>
        <v/>
      </c>
      <c r="K477" s="133" t="str">
        <f>IFERROR(IF(B477&lt;&gt;"",VLOOKUP(B477,'Schritt 2b Stromverbr. Kat. 1-4'!$B$10:$N$504,13,FALSE),""),"")</f>
        <v/>
      </c>
      <c r="L477" s="39" t="str">
        <f>IFERROR(IF(B477&lt;&gt;"",VLOOKUP(B477,'Schritt 2b Stromverbr. Kat. 1-4'!$B$10:$O$504,14,FALSE),""),"")</f>
        <v/>
      </c>
      <c r="M477" s="147"/>
      <c r="N477" s="61"/>
      <c r="O477" s="64"/>
      <c r="P477" s="113" t="str">
        <f t="shared" si="14"/>
        <v/>
      </c>
      <c r="Q477" s="151" t="str">
        <f t="shared" si="15"/>
        <v/>
      </c>
      <c r="R477" s="133" t="str">
        <f>IF(P477="","",((P477*1000)/IF(AND('Schritt 2a Wärmeverbr. Kat. 1-4'!D482&lt;&gt;"Bad - Freibad &lt; 1000 m2 Beckenfläche",'Schritt 2a Wärmeverbr. Kat. 1-4'!D482&lt;&gt;"Bad - Freibad 1000-2000 m2 Beckenfläche",'Schritt 2a Wärmeverbr. Kat. 1-4'!D482&lt;&gt;"Bad - Freibad &gt;2000 m2 Beckenfläche"),'Schritt 2a Wärmeverbr. Kat. 1-4'!F482,'Schritt 2a Wärmeverbr. Kat. 1-4'!G482)))</f>
        <v/>
      </c>
      <c r="S477" s="140" t="str">
        <f>IFERROR(IF(OR(R477="",'Schritt 2a Wärmeverbr. Kat. 1-4'!D482=""),"",R477/VLOOKUP('Schritt 2a Wärmeverbr. Kat. 1-4'!D482,Gebäudekat.!$C$6:$J$72,7,FALSE)-1),"k.A")</f>
        <v/>
      </c>
      <c r="T477" s="400" t="s">
        <v>138</v>
      </c>
      <c r="U477" t="str">
        <f>IFERROR(VLOOKUP(C477,Gebäudekat.!$C$6:$G$72,5,FALSE),"")</f>
        <v/>
      </c>
    </row>
    <row r="478" spans="1:21" x14ac:dyDescent="0.25">
      <c r="A478" s="23" t="str">
        <f>IF(B478="","",INDEX('Schritt 2a Wärmeverbr. Kat. 1-4'!$A483:$C$504,MATCH(B478,'Schritt 2a Wärmeverbr. Kat. 1-4'!$C483:$C$504,0),1))</f>
        <v/>
      </c>
      <c r="B478" s="40" t="str">
        <f>IF(AND('Schritt 2a Wärmeverbr. Kat. 1-4'!C483&lt;&gt;"",OR('Schritt 2a Wärmeverbr. Kat. 1-4'!R483=1,'Schritt 2a Wärmeverbr. Kat. 1-4'!R483=2,'Schritt 2a Wärmeverbr. Kat. 1-4'!R483&lt;&gt;4)),'Schritt 2a Wärmeverbr. Kat. 1-4'!C483,"")</f>
        <v/>
      </c>
      <c r="C478" s="24" t="str">
        <f>IF(B478="","",VLOOKUP(B478,'Schritt 2a Wärmeverbr. Kat. 1-4'!$C$10:$D$504,2,FALSE))</f>
        <v/>
      </c>
      <c r="D478" s="13" t="str">
        <f>IF(AND(B478&lt;&gt;"",'Schritt 2a Wärmeverbr. Kat. 1-4'!H483&lt;&gt;""),VLOOKUP('Schritt 4 - Priorisierung'!B478,'Schritt 2a Wärmeverbr. Kat. 1-4'!$C$10:$H$504,6,FALSE),"")</f>
        <v/>
      </c>
      <c r="E478" s="114" t="str">
        <f>IF(AND(B478&lt;&gt;"",'Schritt 2a Wärmeverbr. Kat. 1-4'!N483&lt;&gt;""),VLOOKUP('Schritt 4 - Priorisierung'!B478,'Schritt 2a Wärmeverbr. Kat. 1-4'!$C$10:$N$504,12,FALSE),"")</f>
        <v/>
      </c>
      <c r="F478" s="38" t="str">
        <f>IF(AND(B478&lt;&gt;"",'Schritt 2a Wärmeverbr. Kat. 1-4'!O483&lt;&gt;""),VLOOKUP(B478,'Schritt 2a Wärmeverbr. Kat. 1-4'!C483:O977,13,FALSE),"")</f>
        <v/>
      </c>
      <c r="G478" s="134" t="str">
        <f>IF(AND(B478&lt;&gt;"",'Schritt 2a Wärmeverbr. Kat. 1-4'!P483&lt;&gt;""),VLOOKUP(B478,'Schritt 2a Wärmeverbr. Kat. 1-4'!$C$10:$P$504,14,FALSE),"")</f>
        <v/>
      </c>
      <c r="H478" s="39" t="str">
        <f>IF(AND(B478&lt;&gt;"",'Schritt 2a Wärmeverbr. Kat. 1-4'!Q483&lt;&gt;""),VLOOKUP(B478,'Schritt 2a Wärmeverbr. Kat. 1-4'!$C$10:$Q$504,15,FALSE),"")</f>
        <v/>
      </c>
      <c r="I478" s="142" t="str">
        <f>IF(AND(B478&lt;&gt;"",'Schritt 2b Stromverbr. Kat. 1-4'!M483&lt;&gt;""),VLOOKUP(B478,'Schritt 2b Stromverbr. Kat. 1-4'!$B$10:$M$504,12,FALSE),"")</f>
        <v/>
      </c>
      <c r="J478" s="38" t="str">
        <f>IF(AND(B478&lt;&gt;"",'Schritt 2b Stromverbr. Kat. 1-4'!M483&lt;&gt;""),(1/SUM('Schritt 2b Stromverbr. Kat. 1-4'!$M$10:$M$504))*VLOOKUP(B478,'Schritt 2b Stromverbr. Kat. 1-4'!$B$10:$M$504,12,FALSE),"")</f>
        <v/>
      </c>
      <c r="K478" s="133" t="str">
        <f>IFERROR(IF(B478&lt;&gt;"",VLOOKUP(B478,'Schritt 2b Stromverbr. Kat. 1-4'!$B$10:$N$504,13,FALSE),""),"")</f>
        <v/>
      </c>
      <c r="L478" s="39" t="str">
        <f>IFERROR(IF(B478&lt;&gt;"",VLOOKUP(B478,'Schritt 2b Stromverbr. Kat. 1-4'!$B$10:$O$504,14,FALSE),""),"")</f>
        <v/>
      </c>
      <c r="M478" s="147"/>
      <c r="N478" s="61"/>
      <c r="O478" s="64"/>
      <c r="P478" s="113" t="str">
        <f t="shared" si="14"/>
        <v/>
      </c>
      <c r="Q478" s="151" t="str">
        <f t="shared" si="15"/>
        <v/>
      </c>
      <c r="R478" s="133" t="str">
        <f>IF(P478="","",((P478*1000)/IF(AND('Schritt 2a Wärmeverbr. Kat. 1-4'!D483&lt;&gt;"Bad - Freibad &lt; 1000 m2 Beckenfläche",'Schritt 2a Wärmeverbr. Kat. 1-4'!D483&lt;&gt;"Bad - Freibad 1000-2000 m2 Beckenfläche",'Schritt 2a Wärmeverbr. Kat. 1-4'!D483&lt;&gt;"Bad - Freibad &gt;2000 m2 Beckenfläche"),'Schritt 2a Wärmeverbr. Kat. 1-4'!F483,'Schritt 2a Wärmeverbr. Kat. 1-4'!G483)))</f>
        <v/>
      </c>
      <c r="S478" s="140" t="str">
        <f>IFERROR(IF(OR(R478="",'Schritt 2a Wärmeverbr. Kat. 1-4'!D483=""),"",R478/VLOOKUP('Schritt 2a Wärmeverbr. Kat. 1-4'!D483,Gebäudekat.!$C$6:$J$72,7,FALSE)-1),"k.A")</f>
        <v/>
      </c>
      <c r="T478" s="400" t="s">
        <v>138</v>
      </c>
      <c r="U478" t="str">
        <f>IFERROR(VLOOKUP(C478,Gebäudekat.!$C$6:$G$72,5,FALSE),"")</f>
        <v/>
      </c>
    </row>
    <row r="479" spans="1:21" x14ac:dyDescent="0.25">
      <c r="A479" s="23" t="str">
        <f>IF(B479="","",INDEX('Schritt 2a Wärmeverbr. Kat. 1-4'!$A484:$C$504,MATCH(B479,'Schritt 2a Wärmeverbr. Kat. 1-4'!$C484:$C$504,0),1))</f>
        <v/>
      </c>
      <c r="B479" s="40" t="str">
        <f>IF(AND('Schritt 2a Wärmeverbr. Kat. 1-4'!C484&lt;&gt;"",OR('Schritt 2a Wärmeverbr. Kat. 1-4'!R484=1,'Schritt 2a Wärmeverbr. Kat. 1-4'!R484=2,'Schritt 2a Wärmeverbr. Kat. 1-4'!R484&lt;&gt;4)),'Schritt 2a Wärmeverbr. Kat. 1-4'!C484,"")</f>
        <v/>
      </c>
      <c r="C479" s="24" t="str">
        <f>IF(B479="","",VLOOKUP(B479,'Schritt 2a Wärmeverbr. Kat. 1-4'!$C$10:$D$504,2,FALSE))</f>
        <v/>
      </c>
      <c r="D479" s="13" t="str">
        <f>IF(AND(B479&lt;&gt;"",'Schritt 2a Wärmeverbr. Kat. 1-4'!H484&lt;&gt;""),VLOOKUP('Schritt 4 - Priorisierung'!B479,'Schritt 2a Wärmeverbr. Kat. 1-4'!$C$10:$H$504,6,FALSE),"")</f>
        <v/>
      </c>
      <c r="E479" s="114" t="str">
        <f>IF(AND(B479&lt;&gt;"",'Schritt 2a Wärmeverbr. Kat. 1-4'!N484&lt;&gt;""),VLOOKUP('Schritt 4 - Priorisierung'!B479,'Schritt 2a Wärmeverbr. Kat. 1-4'!$C$10:$N$504,12,FALSE),"")</f>
        <v/>
      </c>
      <c r="F479" s="38" t="str">
        <f>IF(AND(B479&lt;&gt;"",'Schritt 2a Wärmeverbr. Kat. 1-4'!O484&lt;&gt;""),VLOOKUP(B479,'Schritt 2a Wärmeverbr. Kat. 1-4'!C484:O978,13,FALSE),"")</f>
        <v/>
      </c>
      <c r="G479" s="134" t="str">
        <f>IF(AND(B479&lt;&gt;"",'Schritt 2a Wärmeverbr. Kat. 1-4'!P484&lt;&gt;""),VLOOKUP(B479,'Schritt 2a Wärmeverbr. Kat. 1-4'!$C$10:$P$504,14,FALSE),"")</f>
        <v/>
      </c>
      <c r="H479" s="39" t="str">
        <f>IF(AND(B479&lt;&gt;"",'Schritt 2a Wärmeverbr. Kat. 1-4'!Q484&lt;&gt;""),VLOOKUP(B479,'Schritt 2a Wärmeverbr. Kat. 1-4'!$C$10:$Q$504,15,FALSE),"")</f>
        <v/>
      </c>
      <c r="I479" s="142" t="str">
        <f>IF(AND(B479&lt;&gt;"",'Schritt 2b Stromverbr. Kat. 1-4'!M484&lt;&gt;""),VLOOKUP(B479,'Schritt 2b Stromverbr. Kat. 1-4'!$B$10:$M$504,12,FALSE),"")</f>
        <v/>
      </c>
      <c r="J479" s="38" t="str">
        <f>IF(AND(B479&lt;&gt;"",'Schritt 2b Stromverbr. Kat. 1-4'!M484&lt;&gt;""),(1/SUM('Schritt 2b Stromverbr. Kat. 1-4'!$M$10:$M$504))*VLOOKUP(B479,'Schritt 2b Stromverbr. Kat. 1-4'!$B$10:$M$504,12,FALSE),"")</f>
        <v/>
      </c>
      <c r="K479" s="133" t="str">
        <f>IFERROR(IF(B479&lt;&gt;"",VLOOKUP(B479,'Schritt 2b Stromverbr. Kat. 1-4'!$B$10:$N$504,13,FALSE),""),"")</f>
        <v/>
      </c>
      <c r="L479" s="39" t="str">
        <f>IFERROR(IF(B479&lt;&gt;"",VLOOKUP(B479,'Schritt 2b Stromverbr. Kat. 1-4'!$B$10:$O$504,14,FALSE),""),"")</f>
        <v/>
      </c>
      <c r="M479" s="147"/>
      <c r="N479" s="61"/>
      <c r="O479" s="64"/>
      <c r="P479" s="113" t="str">
        <f t="shared" si="14"/>
        <v/>
      </c>
      <c r="Q479" s="151" t="str">
        <f t="shared" si="15"/>
        <v/>
      </c>
      <c r="R479" s="133" t="str">
        <f>IF(P479="","",((P479*1000)/IF(AND('Schritt 2a Wärmeverbr. Kat. 1-4'!D484&lt;&gt;"Bad - Freibad &lt; 1000 m2 Beckenfläche",'Schritt 2a Wärmeverbr. Kat. 1-4'!D484&lt;&gt;"Bad - Freibad 1000-2000 m2 Beckenfläche",'Schritt 2a Wärmeverbr. Kat. 1-4'!D484&lt;&gt;"Bad - Freibad &gt;2000 m2 Beckenfläche"),'Schritt 2a Wärmeverbr. Kat. 1-4'!F484,'Schritt 2a Wärmeverbr. Kat. 1-4'!G484)))</f>
        <v/>
      </c>
      <c r="S479" s="140" t="str">
        <f>IFERROR(IF(OR(R479="",'Schritt 2a Wärmeverbr. Kat. 1-4'!D484=""),"",R479/VLOOKUP('Schritt 2a Wärmeverbr. Kat. 1-4'!D484,Gebäudekat.!$C$6:$J$72,7,FALSE)-1),"k.A")</f>
        <v/>
      </c>
      <c r="T479" s="400" t="s">
        <v>138</v>
      </c>
      <c r="U479" t="str">
        <f>IFERROR(VLOOKUP(C479,Gebäudekat.!$C$6:$G$72,5,FALSE),"")</f>
        <v/>
      </c>
    </row>
    <row r="480" spans="1:21" x14ac:dyDescent="0.25">
      <c r="A480" s="23" t="str">
        <f>IF(B480="","",INDEX('Schritt 2a Wärmeverbr. Kat. 1-4'!$A485:$C$504,MATCH(B480,'Schritt 2a Wärmeverbr. Kat. 1-4'!$C485:$C$504,0),1))</f>
        <v/>
      </c>
      <c r="B480" s="40" t="str">
        <f>IF(AND('Schritt 2a Wärmeverbr. Kat. 1-4'!C485&lt;&gt;"",OR('Schritt 2a Wärmeverbr. Kat. 1-4'!R485=1,'Schritt 2a Wärmeverbr. Kat. 1-4'!R485=2,'Schritt 2a Wärmeverbr. Kat. 1-4'!R485&lt;&gt;4)),'Schritt 2a Wärmeverbr. Kat. 1-4'!C485,"")</f>
        <v/>
      </c>
      <c r="C480" s="24" t="str">
        <f>IF(B480="","",VLOOKUP(B480,'Schritt 2a Wärmeverbr. Kat. 1-4'!$C$10:$D$504,2,FALSE))</f>
        <v/>
      </c>
      <c r="D480" s="13" t="str">
        <f>IF(AND(B480&lt;&gt;"",'Schritt 2a Wärmeverbr. Kat. 1-4'!H485&lt;&gt;""),VLOOKUP('Schritt 4 - Priorisierung'!B480,'Schritt 2a Wärmeverbr. Kat. 1-4'!$C$10:$H$504,6,FALSE),"")</f>
        <v/>
      </c>
      <c r="E480" s="114" t="str">
        <f>IF(AND(B480&lt;&gt;"",'Schritt 2a Wärmeverbr. Kat. 1-4'!N485&lt;&gt;""),VLOOKUP('Schritt 4 - Priorisierung'!B480,'Schritt 2a Wärmeverbr. Kat. 1-4'!$C$10:$N$504,12,FALSE),"")</f>
        <v/>
      </c>
      <c r="F480" s="38" t="str">
        <f>IF(AND(B480&lt;&gt;"",'Schritt 2a Wärmeverbr. Kat. 1-4'!O485&lt;&gt;""),VLOOKUP(B480,'Schritt 2a Wärmeverbr. Kat. 1-4'!C485:O979,13,FALSE),"")</f>
        <v/>
      </c>
      <c r="G480" s="134" t="str">
        <f>IF(AND(B480&lt;&gt;"",'Schritt 2a Wärmeverbr. Kat. 1-4'!P485&lt;&gt;""),VLOOKUP(B480,'Schritt 2a Wärmeverbr. Kat. 1-4'!$C$10:$P$504,14,FALSE),"")</f>
        <v/>
      </c>
      <c r="H480" s="39" t="str">
        <f>IF(AND(B480&lt;&gt;"",'Schritt 2a Wärmeverbr. Kat. 1-4'!Q485&lt;&gt;""),VLOOKUP(B480,'Schritt 2a Wärmeverbr. Kat. 1-4'!$C$10:$Q$504,15,FALSE),"")</f>
        <v/>
      </c>
      <c r="I480" s="142" t="str">
        <f>IF(AND(B480&lt;&gt;"",'Schritt 2b Stromverbr. Kat. 1-4'!M485&lt;&gt;""),VLOOKUP(B480,'Schritt 2b Stromverbr. Kat. 1-4'!$B$10:$M$504,12,FALSE),"")</f>
        <v/>
      </c>
      <c r="J480" s="38" t="str">
        <f>IF(AND(B480&lt;&gt;"",'Schritt 2b Stromverbr. Kat. 1-4'!M485&lt;&gt;""),(1/SUM('Schritt 2b Stromverbr. Kat. 1-4'!$M$10:$M$504))*VLOOKUP(B480,'Schritt 2b Stromverbr. Kat. 1-4'!$B$10:$M$504,12,FALSE),"")</f>
        <v/>
      </c>
      <c r="K480" s="133" t="str">
        <f>IFERROR(IF(B480&lt;&gt;"",VLOOKUP(B480,'Schritt 2b Stromverbr. Kat. 1-4'!$B$10:$N$504,13,FALSE),""),"")</f>
        <v/>
      </c>
      <c r="L480" s="39" t="str">
        <f>IFERROR(IF(B480&lt;&gt;"",VLOOKUP(B480,'Schritt 2b Stromverbr. Kat. 1-4'!$B$10:$O$504,14,FALSE),""),"")</f>
        <v/>
      </c>
      <c r="M480" s="147"/>
      <c r="N480" s="61"/>
      <c r="O480" s="64"/>
      <c r="P480" s="113" t="str">
        <f t="shared" si="14"/>
        <v/>
      </c>
      <c r="Q480" s="151" t="str">
        <f t="shared" si="15"/>
        <v/>
      </c>
      <c r="R480" s="133" t="str">
        <f>IF(P480="","",((P480*1000)/IF(AND('Schritt 2a Wärmeverbr. Kat. 1-4'!D485&lt;&gt;"Bad - Freibad &lt; 1000 m2 Beckenfläche",'Schritt 2a Wärmeverbr. Kat. 1-4'!D485&lt;&gt;"Bad - Freibad 1000-2000 m2 Beckenfläche",'Schritt 2a Wärmeverbr. Kat. 1-4'!D485&lt;&gt;"Bad - Freibad &gt;2000 m2 Beckenfläche"),'Schritt 2a Wärmeverbr. Kat. 1-4'!F485,'Schritt 2a Wärmeverbr. Kat. 1-4'!G485)))</f>
        <v/>
      </c>
      <c r="S480" s="140" t="str">
        <f>IFERROR(IF(OR(R480="",'Schritt 2a Wärmeverbr. Kat. 1-4'!D485=""),"",R480/VLOOKUP('Schritt 2a Wärmeverbr. Kat. 1-4'!D485,Gebäudekat.!$C$6:$J$72,7,FALSE)-1),"k.A")</f>
        <v/>
      </c>
      <c r="T480" s="400" t="s">
        <v>138</v>
      </c>
      <c r="U480" t="str">
        <f>IFERROR(VLOOKUP(C480,Gebäudekat.!$C$6:$G$72,5,FALSE),"")</f>
        <v/>
      </c>
    </row>
    <row r="481" spans="1:21" x14ac:dyDescent="0.25">
      <c r="A481" s="23" t="str">
        <f>IF(B481="","",INDEX('Schritt 2a Wärmeverbr. Kat. 1-4'!$A486:$C$504,MATCH(B481,'Schritt 2a Wärmeverbr. Kat. 1-4'!$C486:$C$504,0),1))</f>
        <v/>
      </c>
      <c r="B481" s="40" t="str">
        <f>IF(AND('Schritt 2a Wärmeverbr. Kat. 1-4'!C486&lt;&gt;"",OR('Schritt 2a Wärmeverbr. Kat. 1-4'!R486=1,'Schritt 2a Wärmeverbr. Kat. 1-4'!R486=2,'Schritt 2a Wärmeverbr. Kat. 1-4'!R486&lt;&gt;4)),'Schritt 2a Wärmeverbr. Kat. 1-4'!C486,"")</f>
        <v/>
      </c>
      <c r="C481" s="24" t="str">
        <f>IF(B481="","",VLOOKUP(B481,'Schritt 2a Wärmeverbr. Kat. 1-4'!$C$10:$D$504,2,FALSE))</f>
        <v/>
      </c>
      <c r="D481" s="13" t="str">
        <f>IF(AND(B481&lt;&gt;"",'Schritt 2a Wärmeverbr. Kat. 1-4'!H486&lt;&gt;""),VLOOKUP('Schritt 4 - Priorisierung'!B481,'Schritt 2a Wärmeverbr. Kat. 1-4'!$C$10:$H$504,6,FALSE),"")</f>
        <v/>
      </c>
      <c r="E481" s="114" t="str">
        <f>IF(AND(B481&lt;&gt;"",'Schritt 2a Wärmeverbr. Kat. 1-4'!N486&lt;&gt;""),VLOOKUP('Schritt 4 - Priorisierung'!B481,'Schritt 2a Wärmeverbr. Kat. 1-4'!$C$10:$N$504,12,FALSE),"")</f>
        <v/>
      </c>
      <c r="F481" s="38" t="str">
        <f>IF(AND(B481&lt;&gt;"",'Schritt 2a Wärmeverbr. Kat. 1-4'!O486&lt;&gt;""),VLOOKUP(B481,'Schritt 2a Wärmeverbr. Kat. 1-4'!C486:O980,13,FALSE),"")</f>
        <v/>
      </c>
      <c r="G481" s="134" t="str">
        <f>IF(AND(B481&lt;&gt;"",'Schritt 2a Wärmeverbr. Kat. 1-4'!P486&lt;&gt;""),VLOOKUP(B481,'Schritt 2a Wärmeverbr. Kat. 1-4'!$C$10:$P$504,14,FALSE),"")</f>
        <v/>
      </c>
      <c r="H481" s="39" t="str">
        <f>IF(AND(B481&lt;&gt;"",'Schritt 2a Wärmeverbr. Kat. 1-4'!Q486&lt;&gt;""),VLOOKUP(B481,'Schritt 2a Wärmeverbr. Kat. 1-4'!$C$10:$Q$504,15,FALSE),"")</f>
        <v/>
      </c>
      <c r="I481" s="142" t="str">
        <f>IF(AND(B481&lt;&gt;"",'Schritt 2b Stromverbr. Kat. 1-4'!M486&lt;&gt;""),VLOOKUP(B481,'Schritt 2b Stromverbr. Kat. 1-4'!$B$10:$M$504,12,FALSE),"")</f>
        <v/>
      </c>
      <c r="J481" s="38" t="str">
        <f>IF(AND(B481&lt;&gt;"",'Schritt 2b Stromverbr. Kat. 1-4'!M486&lt;&gt;""),(1/SUM('Schritt 2b Stromverbr. Kat. 1-4'!$M$10:$M$504))*VLOOKUP(B481,'Schritt 2b Stromverbr. Kat. 1-4'!$B$10:$M$504,12,FALSE),"")</f>
        <v/>
      </c>
      <c r="K481" s="133" t="str">
        <f>IFERROR(IF(B481&lt;&gt;"",VLOOKUP(B481,'Schritt 2b Stromverbr. Kat. 1-4'!$B$10:$N$504,13,FALSE),""),"")</f>
        <v/>
      </c>
      <c r="L481" s="39" t="str">
        <f>IFERROR(IF(B481&lt;&gt;"",VLOOKUP(B481,'Schritt 2b Stromverbr. Kat. 1-4'!$B$10:$O$504,14,FALSE),""),"")</f>
        <v/>
      </c>
      <c r="M481" s="147"/>
      <c r="N481" s="61"/>
      <c r="O481" s="64"/>
      <c r="P481" s="113" t="str">
        <f t="shared" si="14"/>
        <v/>
      </c>
      <c r="Q481" s="151" t="str">
        <f t="shared" si="15"/>
        <v/>
      </c>
      <c r="R481" s="133" t="str">
        <f>IF(P481="","",((P481*1000)/IF(AND('Schritt 2a Wärmeverbr. Kat. 1-4'!D486&lt;&gt;"Bad - Freibad &lt; 1000 m2 Beckenfläche",'Schritt 2a Wärmeverbr. Kat. 1-4'!D486&lt;&gt;"Bad - Freibad 1000-2000 m2 Beckenfläche",'Schritt 2a Wärmeverbr. Kat. 1-4'!D486&lt;&gt;"Bad - Freibad &gt;2000 m2 Beckenfläche"),'Schritt 2a Wärmeverbr. Kat. 1-4'!F486,'Schritt 2a Wärmeverbr. Kat. 1-4'!G486)))</f>
        <v/>
      </c>
      <c r="S481" s="140" t="str">
        <f>IFERROR(IF(OR(R481="",'Schritt 2a Wärmeverbr. Kat. 1-4'!D486=""),"",R481/VLOOKUP('Schritt 2a Wärmeverbr. Kat. 1-4'!D486,Gebäudekat.!$C$6:$J$72,7,FALSE)-1),"k.A")</f>
        <v/>
      </c>
      <c r="T481" s="400" t="s">
        <v>138</v>
      </c>
      <c r="U481" t="str">
        <f>IFERROR(VLOOKUP(C481,Gebäudekat.!$C$6:$G$72,5,FALSE),"")</f>
        <v/>
      </c>
    </row>
    <row r="482" spans="1:21" x14ac:dyDescent="0.25">
      <c r="A482" s="23" t="str">
        <f>IF(B482="","",INDEX('Schritt 2a Wärmeverbr. Kat. 1-4'!$A487:$C$504,MATCH(B482,'Schritt 2a Wärmeverbr. Kat. 1-4'!$C487:$C$504,0),1))</f>
        <v/>
      </c>
      <c r="B482" s="40" t="str">
        <f>IF(AND('Schritt 2a Wärmeverbr. Kat. 1-4'!C487&lt;&gt;"",OR('Schritt 2a Wärmeverbr. Kat. 1-4'!R487=1,'Schritt 2a Wärmeverbr. Kat. 1-4'!R487=2,'Schritt 2a Wärmeverbr. Kat. 1-4'!R487&lt;&gt;4)),'Schritt 2a Wärmeverbr. Kat. 1-4'!C487,"")</f>
        <v/>
      </c>
      <c r="C482" s="24" t="str">
        <f>IF(B482="","",VLOOKUP(B482,'Schritt 2a Wärmeverbr. Kat. 1-4'!$C$10:$D$504,2,FALSE))</f>
        <v/>
      </c>
      <c r="D482" s="13" t="str">
        <f>IF(AND(B482&lt;&gt;"",'Schritt 2a Wärmeverbr. Kat. 1-4'!H487&lt;&gt;""),VLOOKUP('Schritt 4 - Priorisierung'!B482,'Schritt 2a Wärmeverbr. Kat. 1-4'!$C$10:$H$504,6,FALSE),"")</f>
        <v/>
      </c>
      <c r="E482" s="114" t="str">
        <f>IF(AND(B482&lt;&gt;"",'Schritt 2a Wärmeverbr. Kat. 1-4'!N487&lt;&gt;""),VLOOKUP('Schritt 4 - Priorisierung'!B482,'Schritt 2a Wärmeverbr. Kat. 1-4'!$C$10:$N$504,12,FALSE),"")</f>
        <v/>
      </c>
      <c r="F482" s="38" t="str">
        <f>IF(AND(B482&lt;&gt;"",'Schritt 2a Wärmeverbr. Kat. 1-4'!O487&lt;&gt;""),VLOOKUP(B482,'Schritt 2a Wärmeverbr. Kat. 1-4'!C487:O981,13,FALSE),"")</f>
        <v/>
      </c>
      <c r="G482" s="134" t="str">
        <f>IF(AND(B482&lt;&gt;"",'Schritt 2a Wärmeverbr. Kat. 1-4'!P487&lt;&gt;""),VLOOKUP(B482,'Schritt 2a Wärmeverbr. Kat. 1-4'!$C$10:$P$504,14,FALSE),"")</f>
        <v/>
      </c>
      <c r="H482" s="39" t="str">
        <f>IF(AND(B482&lt;&gt;"",'Schritt 2a Wärmeverbr. Kat. 1-4'!Q487&lt;&gt;""),VLOOKUP(B482,'Schritt 2a Wärmeverbr. Kat. 1-4'!$C$10:$Q$504,15,FALSE),"")</f>
        <v/>
      </c>
      <c r="I482" s="142" t="str">
        <f>IF(AND(B482&lt;&gt;"",'Schritt 2b Stromverbr. Kat. 1-4'!M487&lt;&gt;""),VLOOKUP(B482,'Schritt 2b Stromverbr. Kat. 1-4'!$B$10:$M$504,12,FALSE),"")</f>
        <v/>
      </c>
      <c r="J482" s="38" t="str">
        <f>IF(AND(B482&lt;&gt;"",'Schritt 2b Stromverbr. Kat. 1-4'!M487&lt;&gt;""),(1/SUM('Schritt 2b Stromverbr. Kat. 1-4'!$M$10:$M$504))*VLOOKUP(B482,'Schritt 2b Stromverbr. Kat. 1-4'!$B$10:$M$504,12,FALSE),"")</f>
        <v/>
      </c>
      <c r="K482" s="133" t="str">
        <f>IFERROR(IF(B482&lt;&gt;"",VLOOKUP(B482,'Schritt 2b Stromverbr. Kat. 1-4'!$B$10:$N$504,13,FALSE),""),"")</f>
        <v/>
      </c>
      <c r="L482" s="39" t="str">
        <f>IFERROR(IF(B482&lt;&gt;"",VLOOKUP(B482,'Schritt 2b Stromverbr. Kat. 1-4'!$B$10:$O$504,14,FALSE),""),"")</f>
        <v/>
      </c>
      <c r="M482" s="147"/>
      <c r="N482" s="61"/>
      <c r="O482" s="64"/>
      <c r="P482" s="113" t="str">
        <f t="shared" si="14"/>
        <v/>
      </c>
      <c r="Q482" s="151" t="str">
        <f t="shared" si="15"/>
        <v/>
      </c>
      <c r="R482" s="133" t="str">
        <f>IF(P482="","",((P482*1000)/IF(AND('Schritt 2a Wärmeverbr. Kat. 1-4'!D487&lt;&gt;"Bad - Freibad &lt; 1000 m2 Beckenfläche",'Schritt 2a Wärmeverbr. Kat. 1-4'!D487&lt;&gt;"Bad - Freibad 1000-2000 m2 Beckenfläche",'Schritt 2a Wärmeverbr. Kat. 1-4'!D487&lt;&gt;"Bad - Freibad &gt;2000 m2 Beckenfläche"),'Schritt 2a Wärmeverbr. Kat. 1-4'!F487,'Schritt 2a Wärmeverbr. Kat. 1-4'!G487)))</f>
        <v/>
      </c>
      <c r="S482" s="140" t="str">
        <f>IFERROR(IF(OR(R482="",'Schritt 2a Wärmeverbr. Kat. 1-4'!D487=""),"",R482/VLOOKUP('Schritt 2a Wärmeverbr. Kat. 1-4'!D487,Gebäudekat.!$C$6:$J$72,7,FALSE)-1),"k.A")</f>
        <v/>
      </c>
      <c r="T482" s="400" t="s">
        <v>138</v>
      </c>
      <c r="U482" t="str">
        <f>IFERROR(VLOOKUP(C482,Gebäudekat.!$C$6:$G$72,5,FALSE),"")</f>
        <v/>
      </c>
    </row>
    <row r="483" spans="1:21" x14ac:dyDescent="0.25">
      <c r="A483" s="23" t="str">
        <f>IF(B483="","",INDEX('Schritt 2a Wärmeverbr. Kat. 1-4'!$A488:$C$504,MATCH(B483,'Schritt 2a Wärmeverbr. Kat. 1-4'!$C488:$C$504,0),1))</f>
        <v/>
      </c>
      <c r="B483" s="40" t="str">
        <f>IF(AND('Schritt 2a Wärmeverbr. Kat. 1-4'!C488&lt;&gt;"",OR('Schritt 2a Wärmeverbr. Kat. 1-4'!R488=1,'Schritt 2a Wärmeverbr. Kat. 1-4'!R488=2,'Schritt 2a Wärmeverbr. Kat. 1-4'!R488&lt;&gt;4)),'Schritt 2a Wärmeverbr. Kat. 1-4'!C488,"")</f>
        <v/>
      </c>
      <c r="C483" s="24" t="str">
        <f>IF(B483="","",VLOOKUP(B483,'Schritt 2a Wärmeverbr. Kat. 1-4'!$C$10:$D$504,2,FALSE))</f>
        <v/>
      </c>
      <c r="D483" s="13" t="str">
        <f>IF(AND(B483&lt;&gt;"",'Schritt 2a Wärmeverbr. Kat. 1-4'!H488&lt;&gt;""),VLOOKUP('Schritt 4 - Priorisierung'!B483,'Schritt 2a Wärmeverbr. Kat. 1-4'!$C$10:$H$504,6,FALSE),"")</f>
        <v/>
      </c>
      <c r="E483" s="114" t="str">
        <f>IF(AND(B483&lt;&gt;"",'Schritt 2a Wärmeverbr. Kat. 1-4'!N488&lt;&gt;""),VLOOKUP('Schritt 4 - Priorisierung'!B483,'Schritt 2a Wärmeverbr. Kat. 1-4'!$C$10:$N$504,12,FALSE),"")</f>
        <v/>
      </c>
      <c r="F483" s="38" t="str">
        <f>IF(AND(B483&lt;&gt;"",'Schritt 2a Wärmeverbr. Kat. 1-4'!O488&lt;&gt;""),VLOOKUP(B483,'Schritt 2a Wärmeverbr. Kat. 1-4'!C488:O982,13,FALSE),"")</f>
        <v/>
      </c>
      <c r="G483" s="134" t="str">
        <f>IF(AND(B483&lt;&gt;"",'Schritt 2a Wärmeverbr. Kat. 1-4'!P488&lt;&gt;""),VLOOKUP(B483,'Schritt 2a Wärmeverbr. Kat. 1-4'!$C$10:$P$504,14,FALSE),"")</f>
        <v/>
      </c>
      <c r="H483" s="39" t="str">
        <f>IF(AND(B483&lt;&gt;"",'Schritt 2a Wärmeverbr. Kat. 1-4'!Q488&lt;&gt;""),VLOOKUP(B483,'Schritt 2a Wärmeverbr. Kat. 1-4'!$C$10:$Q$504,15,FALSE),"")</f>
        <v/>
      </c>
      <c r="I483" s="142" t="str">
        <f>IF(AND(B483&lt;&gt;"",'Schritt 2b Stromverbr. Kat. 1-4'!M488&lt;&gt;""),VLOOKUP(B483,'Schritt 2b Stromverbr. Kat. 1-4'!$B$10:$M$504,12,FALSE),"")</f>
        <v/>
      </c>
      <c r="J483" s="38" t="str">
        <f>IF(AND(B483&lt;&gt;"",'Schritt 2b Stromverbr. Kat. 1-4'!M488&lt;&gt;""),(1/SUM('Schritt 2b Stromverbr. Kat. 1-4'!$M$10:$M$504))*VLOOKUP(B483,'Schritt 2b Stromverbr. Kat. 1-4'!$B$10:$M$504,12,FALSE),"")</f>
        <v/>
      </c>
      <c r="K483" s="133" t="str">
        <f>IFERROR(IF(B483&lt;&gt;"",VLOOKUP(B483,'Schritt 2b Stromverbr. Kat. 1-4'!$B$10:$N$504,13,FALSE),""),"")</f>
        <v/>
      </c>
      <c r="L483" s="39" t="str">
        <f>IFERROR(IF(B483&lt;&gt;"",VLOOKUP(B483,'Schritt 2b Stromverbr. Kat. 1-4'!$B$10:$O$504,14,FALSE),""),"")</f>
        <v/>
      </c>
      <c r="M483" s="147"/>
      <c r="N483" s="61"/>
      <c r="O483" s="64"/>
      <c r="P483" s="113" t="str">
        <f t="shared" si="14"/>
        <v/>
      </c>
      <c r="Q483" s="151" t="str">
        <f t="shared" si="15"/>
        <v/>
      </c>
      <c r="R483" s="133" t="str">
        <f>IF(P483="","",((P483*1000)/IF(AND('Schritt 2a Wärmeverbr. Kat. 1-4'!D488&lt;&gt;"Bad - Freibad &lt; 1000 m2 Beckenfläche",'Schritt 2a Wärmeverbr. Kat. 1-4'!D488&lt;&gt;"Bad - Freibad 1000-2000 m2 Beckenfläche",'Schritt 2a Wärmeverbr. Kat. 1-4'!D488&lt;&gt;"Bad - Freibad &gt;2000 m2 Beckenfläche"),'Schritt 2a Wärmeverbr. Kat. 1-4'!F488,'Schritt 2a Wärmeverbr. Kat. 1-4'!G488)))</f>
        <v/>
      </c>
      <c r="S483" s="140" t="str">
        <f>IFERROR(IF(OR(R483="",'Schritt 2a Wärmeverbr. Kat. 1-4'!D488=""),"",R483/VLOOKUP('Schritt 2a Wärmeverbr. Kat. 1-4'!D488,Gebäudekat.!$C$6:$J$72,7,FALSE)-1),"k.A")</f>
        <v/>
      </c>
      <c r="T483" s="400" t="s">
        <v>138</v>
      </c>
      <c r="U483" t="str">
        <f>IFERROR(VLOOKUP(C483,Gebäudekat.!$C$6:$G$72,5,FALSE),"")</f>
        <v/>
      </c>
    </row>
    <row r="484" spans="1:21" x14ac:dyDescent="0.25">
      <c r="A484" s="23" t="str">
        <f>IF(B484="","",INDEX('Schritt 2a Wärmeverbr. Kat. 1-4'!$A489:$C$504,MATCH(B484,'Schritt 2a Wärmeverbr. Kat. 1-4'!$C489:$C$504,0),1))</f>
        <v/>
      </c>
      <c r="B484" s="40" t="str">
        <f>IF(AND('Schritt 2a Wärmeverbr. Kat. 1-4'!C489&lt;&gt;"",OR('Schritt 2a Wärmeverbr. Kat. 1-4'!R489=1,'Schritt 2a Wärmeverbr. Kat. 1-4'!R489=2,'Schritt 2a Wärmeverbr. Kat. 1-4'!R489&lt;&gt;4)),'Schritt 2a Wärmeverbr. Kat. 1-4'!C489,"")</f>
        <v/>
      </c>
      <c r="C484" s="24" t="str">
        <f>IF(B484="","",VLOOKUP(B484,'Schritt 2a Wärmeverbr. Kat. 1-4'!$C$10:$D$504,2,FALSE))</f>
        <v/>
      </c>
      <c r="D484" s="13" t="str">
        <f>IF(AND(B484&lt;&gt;"",'Schritt 2a Wärmeverbr. Kat. 1-4'!H489&lt;&gt;""),VLOOKUP('Schritt 4 - Priorisierung'!B484,'Schritt 2a Wärmeverbr. Kat. 1-4'!$C$10:$H$504,6,FALSE),"")</f>
        <v/>
      </c>
      <c r="E484" s="114" t="str">
        <f>IF(AND(B484&lt;&gt;"",'Schritt 2a Wärmeverbr. Kat. 1-4'!N489&lt;&gt;""),VLOOKUP('Schritt 4 - Priorisierung'!B484,'Schritt 2a Wärmeverbr. Kat. 1-4'!$C$10:$N$504,12,FALSE),"")</f>
        <v/>
      </c>
      <c r="F484" s="38" t="str">
        <f>IF(AND(B484&lt;&gt;"",'Schritt 2a Wärmeverbr. Kat. 1-4'!O489&lt;&gt;""),VLOOKUP(B484,'Schritt 2a Wärmeverbr. Kat. 1-4'!C489:O983,13,FALSE),"")</f>
        <v/>
      </c>
      <c r="G484" s="134" t="str">
        <f>IF(AND(B484&lt;&gt;"",'Schritt 2a Wärmeverbr. Kat. 1-4'!P489&lt;&gt;""),VLOOKUP(B484,'Schritt 2a Wärmeverbr. Kat. 1-4'!$C$10:$P$504,14,FALSE),"")</f>
        <v/>
      </c>
      <c r="H484" s="39" t="str">
        <f>IF(AND(B484&lt;&gt;"",'Schritt 2a Wärmeverbr. Kat. 1-4'!Q489&lt;&gt;""),VLOOKUP(B484,'Schritt 2a Wärmeverbr. Kat. 1-4'!$C$10:$Q$504,15,FALSE),"")</f>
        <v/>
      </c>
      <c r="I484" s="142" t="str">
        <f>IF(AND(B484&lt;&gt;"",'Schritt 2b Stromverbr. Kat. 1-4'!M489&lt;&gt;""),VLOOKUP(B484,'Schritt 2b Stromverbr. Kat. 1-4'!$B$10:$M$504,12,FALSE),"")</f>
        <v/>
      </c>
      <c r="J484" s="38" t="str">
        <f>IF(AND(B484&lt;&gt;"",'Schritt 2b Stromverbr. Kat. 1-4'!M489&lt;&gt;""),(1/SUM('Schritt 2b Stromverbr. Kat. 1-4'!$M$10:$M$504))*VLOOKUP(B484,'Schritt 2b Stromverbr. Kat. 1-4'!$B$10:$M$504,12,FALSE),"")</f>
        <v/>
      </c>
      <c r="K484" s="133" t="str">
        <f>IFERROR(IF(B484&lt;&gt;"",VLOOKUP(B484,'Schritt 2b Stromverbr. Kat. 1-4'!$B$10:$N$504,13,FALSE),""),"")</f>
        <v/>
      </c>
      <c r="L484" s="39" t="str">
        <f>IFERROR(IF(B484&lt;&gt;"",VLOOKUP(B484,'Schritt 2b Stromverbr. Kat. 1-4'!$B$10:$O$504,14,FALSE),""),"")</f>
        <v/>
      </c>
      <c r="M484" s="147"/>
      <c r="N484" s="61"/>
      <c r="O484" s="64"/>
      <c r="P484" s="113" t="str">
        <f t="shared" si="14"/>
        <v/>
      </c>
      <c r="Q484" s="151" t="str">
        <f t="shared" si="15"/>
        <v/>
      </c>
      <c r="R484" s="133" t="str">
        <f>IF(P484="","",((P484*1000)/IF(AND('Schritt 2a Wärmeverbr. Kat. 1-4'!D489&lt;&gt;"Bad - Freibad &lt; 1000 m2 Beckenfläche",'Schritt 2a Wärmeverbr. Kat. 1-4'!D489&lt;&gt;"Bad - Freibad 1000-2000 m2 Beckenfläche",'Schritt 2a Wärmeverbr. Kat. 1-4'!D489&lt;&gt;"Bad - Freibad &gt;2000 m2 Beckenfläche"),'Schritt 2a Wärmeverbr. Kat. 1-4'!F489,'Schritt 2a Wärmeverbr. Kat. 1-4'!G489)))</f>
        <v/>
      </c>
      <c r="S484" s="140" t="str">
        <f>IFERROR(IF(OR(R484="",'Schritt 2a Wärmeverbr. Kat. 1-4'!D489=""),"",R484/VLOOKUP('Schritt 2a Wärmeverbr. Kat. 1-4'!D489,Gebäudekat.!$C$6:$J$72,7,FALSE)-1),"k.A")</f>
        <v/>
      </c>
      <c r="T484" s="400" t="s">
        <v>138</v>
      </c>
      <c r="U484" t="str">
        <f>IFERROR(VLOOKUP(C484,Gebäudekat.!$C$6:$G$72,5,FALSE),"")</f>
        <v/>
      </c>
    </row>
    <row r="485" spans="1:21" x14ac:dyDescent="0.25">
      <c r="A485" s="23" t="str">
        <f>IF(B485="","",INDEX('Schritt 2a Wärmeverbr. Kat. 1-4'!$A490:$C$504,MATCH(B485,'Schritt 2a Wärmeverbr. Kat. 1-4'!$C490:$C$504,0),1))</f>
        <v/>
      </c>
      <c r="B485" s="40" t="str">
        <f>IF(AND('Schritt 2a Wärmeverbr. Kat. 1-4'!C490&lt;&gt;"",OR('Schritt 2a Wärmeverbr. Kat. 1-4'!R490=1,'Schritt 2a Wärmeverbr. Kat. 1-4'!R490=2,'Schritt 2a Wärmeverbr. Kat. 1-4'!R490&lt;&gt;4)),'Schritt 2a Wärmeverbr. Kat. 1-4'!C490,"")</f>
        <v/>
      </c>
      <c r="C485" s="24" t="str">
        <f>IF(B485="","",VLOOKUP(B485,'Schritt 2a Wärmeverbr. Kat. 1-4'!$C$10:$D$504,2,FALSE))</f>
        <v/>
      </c>
      <c r="D485" s="13" t="str">
        <f>IF(AND(B485&lt;&gt;"",'Schritt 2a Wärmeverbr. Kat. 1-4'!H490&lt;&gt;""),VLOOKUP('Schritt 4 - Priorisierung'!B485,'Schritt 2a Wärmeverbr. Kat. 1-4'!$C$10:$H$504,6,FALSE),"")</f>
        <v/>
      </c>
      <c r="E485" s="114" t="str">
        <f>IF(AND(B485&lt;&gt;"",'Schritt 2a Wärmeverbr. Kat. 1-4'!N490&lt;&gt;""),VLOOKUP('Schritt 4 - Priorisierung'!B485,'Schritt 2a Wärmeverbr. Kat. 1-4'!$C$10:$N$504,12,FALSE),"")</f>
        <v/>
      </c>
      <c r="F485" s="38" t="str">
        <f>IF(AND(B485&lt;&gt;"",'Schritt 2a Wärmeverbr. Kat. 1-4'!O490&lt;&gt;""),VLOOKUP(B485,'Schritt 2a Wärmeverbr. Kat. 1-4'!C490:O984,13,FALSE),"")</f>
        <v/>
      </c>
      <c r="G485" s="134" t="str">
        <f>IF(AND(B485&lt;&gt;"",'Schritt 2a Wärmeverbr. Kat. 1-4'!P490&lt;&gt;""),VLOOKUP(B485,'Schritt 2a Wärmeverbr. Kat. 1-4'!$C$10:$P$504,14,FALSE),"")</f>
        <v/>
      </c>
      <c r="H485" s="39" t="str">
        <f>IF(AND(B485&lt;&gt;"",'Schritt 2a Wärmeverbr. Kat. 1-4'!Q490&lt;&gt;""),VLOOKUP(B485,'Schritt 2a Wärmeverbr. Kat. 1-4'!$C$10:$Q$504,15,FALSE),"")</f>
        <v/>
      </c>
      <c r="I485" s="142" t="str">
        <f>IF(AND(B485&lt;&gt;"",'Schritt 2b Stromverbr. Kat. 1-4'!M490&lt;&gt;""),VLOOKUP(B485,'Schritt 2b Stromverbr. Kat. 1-4'!$B$10:$M$504,12,FALSE),"")</f>
        <v/>
      </c>
      <c r="J485" s="38" t="str">
        <f>IF(AND(B485&lt;&gt;"",'Schritt 2b Stromverbr. Kat. 1-4'!M490&lt;&gt;""),(1/SUM('Schritt 2b Stromverbr. Kat. 1-4'!$M$10:$M$504))*VLOOKUP(B485,'Schritt 2b Stromverbr. Kat. 1-4'!$B$10:$M$504,12,FALSE),"")</f>
        <v/>
      </c>
      <c r="K485" s="133" t="str">
        <f>IFERROR(IF(B485&lt;&gt;"",VLOOKUP(B485,'Schritt 2b Stromverbr. Kat. 1-4'!$B$10:$N$504,13,FALSE),""),"")</f>
        <v/>
      </c>
      <c r="L485" s="39" t="str">
        <f>IFERROR(IF(B485&lt;&gt;"",VLOOKUP(B485,'Schritt 2b Stromverbr. Kat. 1-4'!$B$10:$O$504,14,FALSE),""),"")</f>
        <v/>
      </c>
      <c r="M485" s="147"/>
      <c r="N485" s="61"/>
      <c r="O485" s="64"/>
      <c r="P485" s="113" t="str">
        <f t="shared" si="14"/>
        <v/>
      </c>
      <c r="Q485" s="151" t="str">
        <f t="shared" si="15"/>
        <v/>
      </c>
      <c r="R485" s="133" t="str">
        <f>IF(P485="","",((P485*1000)/IF(AND('Schritt 2a Wärmeverbr. Kat. 1-4'!D490&lt;&gt;"Bad - Freibad &lt; 1000 m2 Beckenfläche",'Schritt 2a Wärmeverbr. Kat. 1-4'!D490&lt;&gt;"Bad - Freibad 1000-2000 m2 Beckenfläche",'Schritt 2a Wärmeverbr. Kat. 1-4'!D490&lt;&gt;"Bad - Freibad &gt;2000 m2 Beckenfläche"),'Schritt 2a Wärmeverbr. Kat. 1-4'!F490,'Schritt 2a Wärmeverbr. Kat. 1-4'!G490)))</f>
        <v/>
      </c>
      <c r="S485" s="140" t="str">
        <f>IFERROR(IF(OR(R485="",'Schritt 2a Wärmeverbr. Kat. 1-4'!D490=""),"",R485/VLOOKUP('Schritt 2a Wärmeverbr. Kat. 1-4'!D490,Gebäudekat.!$C$6:$J$72,7,FALSE)-1),"k.A")</f>
        <v/>
      </c>
      <c r="T485" s="400" t="s">
        <v>138</v>
      </c>
      <c r="U485" t="str">
        <f>IFERROR(VLOOKUP(C485,Gebäudekat.!$C$6:$G$72,5,FALSE),"")</f>
        <v/>
      </c>
    </row>
    <row r="486" spans="1:21" x14ac:dyDescent="0.25">
      <c r="A486" s="23" t="str">
        <f>IF(B486="","",INDEX('Schritt 2a Wärmeverbr. Kat. 1-4'!$A491:$C$504,MATCH(B486,'Schritt 2a Wärmeverbr. Kat. 1-4'!$C491:$C$504,0),1))</f>
        <v/>
      </c>
      <c r="B486" s="40" t="str">
        <f>IF(AND('Schritt 2a Wärmeverbr. Kat. 1-4'!C491&lt;&gt;"",OR('Schritt 2a Wärmeverbr. Kat. 1-4'!R491=1,'Schritt 2a Wärmeverbr. Kat. 1-4'!R491=2,'Schritt 2a Wärmeverbr. Kat. 1-4'!R491&lt;&gt;4)),'Schritt 2a Wärmeverbr. Kat. 1-4'!C491,"")</f>
        <v/>
      </c>
      <c r="C486" s="24" t="str">
        <f>IF(B486="","",VLOOKUP(B486,'Schritt 2a Wärmeverbr. Kat. 1-4'!$C$10:$D$504,2,FALSE))</f>
        <v/>
      </c>
      <c r="D486" s="13" t="str">
        <f>IF(AND(B486&lt;&gt;"",'Schritt 2a Wärmeverbr. Kat. 1-4'!H491&lt;&gt;""),VLOOKUP('Schritt 4 - Priorisierung'!B486,'Schritt 2a Wärmeverbr. Kat. 1-4'!$C$10:$H$504,6,FALSE),"")</f>
        <v/>
      </c>
      <c r="E486" s="114" t="str">
        <f>IF(AND(B486&lt;&gt;"",'Schritt 2a Wärmeverbr. Kat. 1-4'!N491&lt;&gt;""),VLOOKUP('Schritt 4 - Priorisierung'!B486,'Schritt 2a Wärmeverbr. Kat. 1-4'!$C$10:$N$504,12,FALSE),"")</f>
        <v/>
      </c>
      <c r="F486" s="38" t="str">
        <f>IF(AND(B486&lt;&gt;"",'Schritt 2a Wärmeverbr. Kat. 1-4'!O491&lt;&gt;""),VLOOKUP(B486,'Schritt 2a Wärmeverbr. Kat. 1-4'!C491:O985,13,FALSE),"")</f>
        <v/>
      </c>
      <c r="G486" s="134" t="str">
        <f>IF(AND(B486&lt;&gt;"",'Schritt 2a Wärmeverbr. Kat. 1-4'!P491&lt;&gt;""),VLOOKUP(B486,'Schritt 2a Wärmeverbr. Kat. 1-4'!$C$10:$P$504,14,FALSE),"")</f>
        <v/>
      </c>
      <c r="H486" s="39" t="str">
        <f>IF(AND(B486&lt;&gt;"",'Schritt 2a Wärmeverbr. Kat. 1-4'!Q491&lt;&gt;""),VLOOKUP(B486,'Schritt 2a Wärmeverbr. Kat. 1-4'!$C$10:$Q$504,15,FALSE),"")</f>
        <v/>
      </c>
      <c r="I486" s="142" t="str">
        <f>IF(AND(B486&lt;&gt;"",'Schritt 2b Stromverbr. Kat. 1-4'!M491&lt;&gt;""),VLOOKUP(B486,'Schritt 2b Stromverbr. Kat. 1-4'!$B$10:$M$504,12,FALSE),"")</f>
        <v/>
      </c>
      <c r="J486" s="38" t="str">
        <f>IF(AND(B486&lt;&gt;"",'Schritt 2b Stromverbr. Kat. 1-4'!M491&lt;&gt;""),(1/SUM('Schritt 2b Stromverbr. Kat. 1-4'!$M$10:$M$504))*VLOOKUP(B486,'Schritt 2b Stromverbr. Kat. 1-4'!$B$10:$M$504,12,FALSE),"")</f>
        <v/>
      </c>
      <c r="K486" s="133" t="str">
        <f>IFERROR(IF(B486&lt;&gt;"",VLOOKUP(B486,'Schritt 2b Stromverbr. Kat. 1-4'!$B$10:$N$504,13,FALSE),""),"")</f>
        <v/>
      </c>
      <c r="L486" s="39" t="str">
        <f>IFERROR(IF(B486&lt;&gt;"",VLOOKUP(B486,'Schritt 2b Stromverbr. Kat. 1-4'!$B$10:$O$504,14,FALSE),""),"")</f>
        <v/>
      </c>
      <c r="M486" s="147"/>
      <c r="N486" s="61"/>
      <c r="O486" s="64"/>
      <c r="P486" s="113" t="str">
        <f t="shared" si="14"/>
        <v/>
      </c>
      <c r="Q486" s="151" t="str">
        <f t="shared" si="15"/>
        <v/>
      </c>
      <c r="R486" s="133" t="str">
        <f>IF(P486="","",((P486*1000)/IF(AND('Schritt 2a Wärmeverbr. Kat. 1-4'!D491&lt;&gt;"Bad - Freibad &lt; 1000 m2 Beckenfläche",'Schritt 2a Wärmeverbr. Kat. 1-4'!D491&lt;&gt;"Bad - Freibad 1000-2000 m2 Beckenfläche",'Schritt 2a Wärmeverbr. Kat. 1-4'!D491&lt;&gt;"Bad - Freibad &gt;2000 m2 Beckenfläche"),'Schritt 2a Wärmeverbr. Kat. 1-4'!F491,'Schritt 2a Wärmeverbr. Kat. 1-4'!G491)))</f>
        <v/>
      </c>
      <c r="S486" s="140" t="str">
        <f>IFERROR(IF(OR(R486="",'Schritt 2a Wärmeverbr. Kat. 1-4'!D491=""),"",R486/VLOOKUP('Schritt 2a Wärmeverbr. Kat. 1-4'!D491,Gebäudekat.!$C$6:$J$72,7,FALSE)-1),"k.A")</f>
        <v/>
      </c>
      <c r="T486" s="400" t="s">
        <v>138</v>
      </c>
      <c r="U486" t="str">
        <f>IFERROR(VLOOKUP(C486,Gebäudekat.!$C$6:$G$72,5,FALSE),"")</f>
        <v/>
      </c>
    </row>
    <row r="487" spans="1:21" x14ac:dyDescent="0.25">
      <c r="A487" s="23" t="str">
        <f>IF(B487="","",INDEX('Schritt 2a Wärmeverbr. Kat. 1-4'!$A492:$C$504,MATCH(B487,'Schritt 2a Wärmeverbr. Kat. 1-4'!$C492:$C$504,0),1))</f>
        <v/>
      </c>
      <c r="B487" s="40" t="str">
        <f>IF(AND('Schritt 2a Wärmeverbr. Kat. 1-4'!C492&lt;&gt;"",OR('Schritt 2a Wärmeverbr. Kat. 1-4'!R492=1,'Schritt 2a Wärmeverbr. Kat. 1-4'!R492=2,'Schritt 2a Wärmeverbr. Kat. 1-4'!R492&lt;&gt;4)),'Schritt 2a Wärmeverbr. Kat. 1-4'!C492,"")</f>
        <v/>
      </c>
      <c r="C487" s="24" t="str">
        <f>IF(B487="","",VLOOKUP(B487,'Schritt 2a Wärmeverbr. Kat. 1-4'!$C$10:$D$504,2,FALSE))</f>
        <v/>
      </c>
      <c r="D487" s="13" t="str">
        <f>IF(AND(B487&lt;&gt;"",'Schritt 2a Wärmeverbr. Kat. 1-4'!H492&lt;&gt;""),VLOOKUP('Schritt 4 - Priorisierung'!B487,'Schritt 2a Wärmeverbr. Kat. 1-4'!$C$10:$H$504,6,FALSE),"")</f>
        <v/>
      </c>
      <c r="E487" s="114" t="str">
        <f>IF(AND(B487&lt;&gt;"",'Schritt 2a Wärmeverbr. Kat. 1-4'!N492&lt;&gt;""),VLOOKUP('Schritt 4 - Priorisierung'!B487,'Schritt 2a Wärmeverbr. Kat. 1-4'!$C$10:$N$504,12,FALSE),"")</f>
        <v/>
      </c>
      <c r="F487" s="38" t="str">
        <f>IF(AND(B487&lt;&gt;"",'Schritt 2a Wärmeverbr. Kat. 1-4'!O492&lt;&gt;""),VLOOKUP(B487,'Schritt 2a Wärmeverbr. Kat. 1-4'!C492:O986,13,FALSE),"")</f>
        <v/>
      </c>
      <c r="G487" s="134" t="str">
        <f>IF(AND(B487&lt;&gt;"",'Schritt 2a Wärmeverbr. Kat. 1-4'!P492&lt;&gt;""),VLOOKUP(B487,'Schritt 2a Wärmeverbr. Kat. 1-4'!$C$10:$P$504,14,FALSE),"")</f>
        <v/>
      </c>
      <c r="H487" s="39" t="str">
        <f>IF(AND(B487&lt;&gt;"",'Schritt 2a Wärmeverbr. Kat. 1-4'!Q492&lt;&gt;""),VLOOKUP(B487,'Schritt 2a Wärmeverbr. Kat. 1-4'!$C$10:$Q$504,15,FALSE),"")</f>
        <v/>
      </c>
      <c r="I487" s="142" t="str">
        <f>IF(AND(B487&lt;&gt;"",'Schritt 2b Stromverbr. Kat. 1-4'!M492&lt;&gt;""),VLOOKUP(B487,'Schritt 2b Stromverbr. Kat. 1-4'!$B$10:$M$504,12,FALSE),"")</f>
        <v/>
      </c>
      <c r="J487" s="38" t="str">
        <f>IF(AND(B487&lt;&gt;"",'Schritt 2b Stromverbr. Kat. 1-4'!M492&lt;&gt;""),(1/SUM('Schritt 2b Stromverbr. Kat. 1-4'!$M$10:$M$504))*VLOOKUP(B487,'Schritt 2b Stromverbr. Kat. 1-4'!$B$10:$M$504,12,FALSE),"")</f>
        <v/>
      </c>
      <c r="K487" s="133" t="str">
        <f>IFERROR(IF(B487&lt;&gt;"",VLOOKUP(B487,'Schritt 2b Stromverbr. Kat. 1-4'!$B$10:$N$504,13,FALSE),""),"")</f>
        <v/>
      </c>
      <c r="L487" s="39" t="str">
        <f>IFERROR(IF(B487&lt;&gt;"",VLOOKUP(B487,'Schritt 2b Stromverbr. Kat. 1-4'!$B$10:$O$504,14,FALSE),""),"")</f>
        <v/>
      </c>
      <c r="M487" s="147"/>
      <c r="N487" s="61"/>
      <c r="O487" s="64"/>
      <c r="P487" s="113" t="str">
        <f t="shared" si="14"/>
        <v/>
      </c>
      <c r="Q487" s="151" t="str">
        <f t="shared" si="15"/>
        <v/>
      </c>
      <c r="R487" s="133" t="str">
        <f>IF(P487="","",((P487*1000)/IF(AND('Schritt 2a Wärmeverbr. Kat. 1-4'!D492&lt;&gt;"Bad - Freibad &lt; 1000 m2 Beckenfläche",'Schritt 2a Wärmeverbr. Kat. 1-4'!D492&lt;&gt;"Bad - Freibad 1000-2000 m2 Beckenfläche",'Schritt 2a Wärmeverbr. Kat. 1-4'!D492&lt;&gt;"Bad - Freibad &gt;2000 m2 Beckenfläche"),'Schritt 2a Wärmeverbr. Kat. 1-4'!F492,'Schritt 2a Wärmeverbr. Kat. 1-4'!G492)))</f>
        <v/>
      </c>
      <c r="S487" s="140" t="str">
        <f>IFERROR(IF(OR(R487="",'Schritt 2a Wärmeverbr. Kat. 1-4'!D492=""),"",R487/VLOOKUP('Schritt 2a Wärmeverbr. Kat. 1-4'!D492,Gebäudekat.!$C$6:$J$72,7,FALSE)-1),"k.A")</f>
        <v/>
      </c>
      <c r="T487" s="400" t="s">
        <v>138</v>
      </c>
      <c r="U487" t="str">
        <f>IFERROR(VLOOKUP(C487,Gebäudekat.!$C$6:$G$72,5,FALSE),"")</f>
        <v/>
      </c>
    </row>
    <row r="488" spans="1:21" x14ac:dyDescent="0.25">
      <c r="A488" s="23" t="str">
        <f>IF(B488="","",INDEX('Schritt 2a Wärmeverbr. Kat. 1-4'!$A493:$C$504,MATCH(B488,'Schritt 2a Wärmeverbr. Kat. 1-4'!$C493:$C$504,0),1))</f>
        <v/>
      </c>
      <c r="B488" s="40" t="str">
        <f>IF(AND('Schritt 2a Wärmeverbr. Kat. 1-4'!C493&lt;&gt;"",OR('Schritt 2a Wärmeverbr. Kat. 1-4'!R493=1,'Schritt 2a Wärmeverbr. Kat. 1-4'!R493=2,'Schritt 2a Wärmeverbr. Kat. 1-4'!R493&lt;&gt;4)),'Schritt 2a Wärmeverbr. Kat. 1-4'!C493,"")</f>
        <v/>
      </c>
      <c r="C488" s="24" t="str">
        <f>IF(B488="","",VLOOKUP(B488,'Schritt 2a Wärmeverbr. Kat. 1-4'!$C$10:$D$504,2,FALSE))</f>
        <v/>
      </c>
      <c r="D488" s="13" t="str">
        <f>IF(AND(B488&lt;&gt;"",'Schritt 2a Wärmeverbr. Kat. 1-4'!H493&lt;&gt;""),VLOOKUP('Schritt 4 - Priorisierung'!B488,'Schritt 2a Wärmeverbr. Kat. 1-4'!$C$10:$H$504,6,FALSE),"")</f>
        <v/>
      </c>
      <c r="E488" s="114" t="str">
        <f>IF(AND(B488&lt;&gt;"",'Schritt 2a Wärmeverbr. Kat. 1-4'!N493&lt;&gt;""),VLOOKUP('Schritt 4 - Priorisierung'!B488,'Schritt 2a Wärmeverbr. Kat. 1-4'!$C$10:$N$504,12,FALSE),"")</f>
        <v/>
      </c>
      <c r="F488" s="38" t="str">
        <f>IF(AND(B488&lt;&gt;"",'Schritt 2a Wärmeverbr. Kat. 1-4'!O493&lt;&gt;""),VLOOKUP(B488,'Schritt 2a Wärmeverbr. Kat. 1-4'!C493:O987,13,FALSE),"")</f>
        <v/>
      </c>
      <c r="G488" s="134" t="str">
        <f>IF(AND(B488&lt;&gt;"",'Schritt 2a Wärmeverbr. Kat. 1-4'!P493&lt;&gt;""),VLOOKUP(B488,'Schritt 2a Wärmeverbr. Kat. 1-4'!$C$10:$P$504,14,FALSE),"")</f>
        <v/>
      </c>
      <c r="H488" s="39" t="str">
        <f>IF(AND(B488&lt;&gt;"",'Schritt 2a Wärmeverbr. Kat. 1-4'!Q493&lt;&gt;""),VLOOKUP(B488,'Schritt 2a Wärmeverbr. Kat. 1-4'!$C$10:$Q$504,15,FALSE),"")</f>
        <v/>
      </c>
      <c r="I488" s="142" t="str">
        <f>IF(AND(B488&lt;&gt;"",'Schritt 2b Stromverbr. Kat. 1-4'!M493&lt;&gt;""),VLOOKUP(B488,'Schritt 2b Stromverbr. Kat. 1-4'!$B$10:$M$504,12,FALSE),"")</f>
        <v/>
      </c>
      <c r="J488" s="38" t="str">
        <f>IF(AND(B488&lt;&gt;"",'Schritt 2b Stromverbr. Kat. 1-4'!M493&lt;&gt;""),(1/SUM('Schritt 2b Stromverbr. Kat. 1-4'!$M$10:$M$504))*VLOOKUP(B488,'Schritt 2b Stromverbr. Kat. 1-4'!$B$10:$M$504,12,FALSE),"")</f>
        <v/>
      </c>
      <c r="K488" s="133" t="str">
        <f>IFERROR(IF(B488&lt;&gt;"",VLOOKUP(B488,'Schritt 2b Stromverbr. Kat. 1-4'!$B$10:$N$504,13,FALSE),""),"")</f>
        <v/>
      </c>
      <c r="L488" s="39" t="str">
        <f>IFERROR(IF(B488&lt;&gt;"",VLOOKUP(B488,'Schritt 2b Stromverbr. Kat. 1-4'!$B$10:$O$504,14,FALSE),""),"")</f>
        <v/>
      </c>
      <c r="M488" s="147"/>
      <c r="N488" s="61"/>
      <c r="O488" s="64"/>
      <c r="P488" s="113" t="str">
        <f t="shared" si="14"/>
        <v/>
      </c>
      <c r="Q488" s="151" t="str">
        <f t="shared" si="15"/>
        <v/>
      </c>
      <c r="R488" s="133" t="str">
        <f>IF(P488="","",((P488*1000)/IF(AND('Schritt 2a Wärmeverbr. Kat. 1-4'!D493&lt;&gt;"Bad - Freibad &lt; 1000 m2 Beckenfläche",'Schritt 2a Wärmeverbr. Kat. 1-4'!D493&lt;&gt;"Bad - Freibad 1000-2000 m2 Beckenfläche",'Schritt 2a Wärmeverbr. Kat. 1-4'!D493&lt;&gt;"Bad - Freibad &gt;2000 m2 Beckenfläche"),'Schritt 2a Wärmeverbr. Kat. 1-4'!F493,'Schritt 2a Wärmeverbr. Kat. 1-4'!G493)))</f>
        <v/>
      </c>
      <c r="S488" s="140" t="str">
        <f>IFERROR(IF(OR(R488="",'Schritt 2a Wärmeverbr. Kat. 1-4'!D493=""),"",R488/VLOOKUP('Schritt 2a Wärmeverbr. Kat. 1-4'!D493,Gebäudekat.!$C$6:$J$72,7,FALSE)-1),"k.A")</f>
        <v/>
      </c>
      <c r="T488" s="400" t="s">
        <v>138</v>
      </c>
      <c r="U488" t="str">
        <f>IFERROR(VLOOKUP(C488,Gebäudekat.!$C$6:$G$72,5,FALSE),"")</f>
        <v/>
      </c>
    </row>
    <row r="489" spans="1:21" x14ac:dyDescent="0.25">
      <c r="A489" s="23" t="str">
        <f>IF(B489="","",INDEX('Schritt 2a Wärmeverbr. Kat. 1-4'!$A494:$C$504,MATCH(B489,'Schritt 2a Wärmeverbr. Kat. 1-4'!$C494:$C$504,0),1))</f>
        <v/>
      </c>
      <c r="B489" s="40" t="str">
        <f>IF(AND('Schritt 2a Wärmeverbr. Kat. 1-4'!C494&lt;&gt;"",OR('Schritt 2a Wärmeverbr. Kat. 1-4'!R494=1,'Schritt 2a Wärmeverbr. Kat. 1-4'!R494=2,'Schritt 2a Wärmeverbr. Kat. 1-4'!R494&lt;&gt;4)),'Schritt 2a Wärmeverbr. Kat. 1-4'!C494,"")</f>
        <v/>
      </c>
      <c r="C489" s="24" t="str">
        <f>IF(B489="","",VLOOKUP(B489,'Schritt 2a Wärmeverbr. Kat. 1-4'!$C$10:$D$504,2,FALSE))</f>
        <v/>
      </c>
      <c r="D489" s="13" t="str">
        <f>IF(AND(B489&lt;&gt;"",'Schritt 2a Wärmeverbr. Kat. 1-4'!H494&lt;&gt;""),VLOOKUP('Schritt 4 - Priorisierung'!B489,'Schritt 2a Wärmeverbr. Kat. 1-4'!$C$10:$H$504,6,FALSE),"")</f>
        <v/>
      </c>
      <c r="E489" s="114" t="str">
        <f>IF(AND(B489&lt;&gt;"",'Schritt 2a Wärmeverbr. Kat. 1-4'!N494&lt;&gt;""),VLOOKUP('Schritt 4 - Priorisierung'!B489,'Schritt 2a Wärmeverbr. Kat. 1-4'!$C$10:$N$504,12,FALSE),"")</f>
        <v/>
      </c>
      <c r="F489" s="38" t="str">
        <f>IF(AND(B489&lt;&gt;"",'Schritt 2a Wärmeverbr. Kat. 1-4'!O494&lt;&gt;""),VLOOKUP(B489,'Schritt 2a Wärmeverbr. Kat. 1-4'!C494:O988,13,FALSE),"")</f>
        <v/>
      </c>
      <c r="G489" s="134" t="str">
        <f>IF(AND(B489&lt;&gt;"",'Schritt 2a Wärmeverbr. Kat. 1-4'!P494&lt;&gt;""),VLOOKUP(B489,'Schritt 2a Wärmeverbr. Kat. 1-4'!$C$10:$P$504,14,FALSE),"")</f>
        <v/>
      </c>
      <c r="H489" s="39" t="str">
        <f>IF(AND(B489&lt;&gt;"",'Schritt 2a Wärmeverbr. Kat. 1-4'!Q494&lt;&gt;""),VLOOKUP(B489,'Schritt 2a Wärmeverbr. Kat. 1-4'!$C$10:$Q$504,15,FALSE),"")</f>
        <v/>
      </c>
      <c r="I489" s="142" t="str">
        <f>IF(AND(B489&lt;&gt;"",'Schritt 2b Stromverbr. Kat. 1-4'!M494&lt;&gt;""),VLOOKUP(B489,'Schritt 2b Stromverbr. Kat. 1-4'!$B$10:$M$504,12,FALSE),"")</f>
        <v/>
      </c>
      <c r="J489" s="38" t="str">
        <f>IF(AND(B489&lt;&gt;"",'Schritt 2b Stromverbr. Kat. 1-4'!M494&lt;&gt;""),(1/SUM('Schritt 2b Stromverbr. Kat. 1-4'!$M$10:$M$504))*VLOOKUP(B489,'Schritt 2b Stromverbr. Kat. 1-4'!$B$10:$M$504,12,FALSE),"")</f>
        <v/>
      </c>
      <c r="K489" s="133" t="str">
        <f>IFERROR(IF(B489&lt;&gt;"",VLOOKUP(B489,'Schritt 2b Stromverbr. Kat. 1-4'!$B$10:$N$504,13,FALSE),""),"")</f>
        <v/>
      </c>
      <c r="L489" s="39" t="str">
        <f>IFERROR(IF(B489&lt;&gt;"",VLOOKUP(B489,'Schritt 2b Stromverbr. Kat. 1-4'!$B$10:$O$504,14,FALSE),""),"")</f>
        <v/>
      </c>
      <c r="M489" s="147"/>
      <c r="N489" s="61"/>
      <c r="O489" s="64"/>
      <c r="P489" s="113" t="str">
        <f t="shared" si="14"/>
        <v/>
      </c>
      <c r="Q489" s="151" t="str">
        <f t="shared" si="15"/>
        <v/>
      </c>
      <c r="R489" s="133" t="str">
        <f>IF(P489="","",((P489*1000)/IF(AND('Schritt 2a Wärmeverbr. Kat. 1-4'!D494&lt;&gt;"Bad - Freibad &lt; 1000 m2 Beckenfläche",'Schritt 2a Wärmeverbr. Kat. 1-4'!D494&lt;&gt;"Bad - Freibad 1000-2000 m2 Beckenfläche",'Schritt 2a Wärmeverbr. Kat. 1-4'!D494&lt;&gt;"Bad - Freibad &gt;2000 m2 Beckenfläche"),'Schritt 2a Wärmeverbr. Kat. 1-4'!F494,'Schritt 2a Wärmeverbr. Kat. 1-4'!G494)))</f>
        <v/>
      </c>
      <c r="S489" s="140" t="str">
        <f>IFERROR(IF(OR(R489="",'Schritt 2a Wärmeverbr. Kat. 1-4'!D494=""),"",R489/VLOOKUP('Schritt 2a Wärmeverbr. Kat. 1-4'!D494,Gebäudekat.!$C$6:$J$72,7,FALSE)-1),"k.A")</f>
        <v/>
      </c>
      <c r="T489" s="400" t="s">
        <v>138</v>
      </c>
      <c r="U489" t="str">
        <f>IFERROR(VLOOKUP(C489,Gebäudekat.!$C$6:$G$72,5,FALSE),"")</f>
        <v/>
      </c>
    </row>
    <row r="490" spans="1:21" x14ac:dyDescent="0.25">
      <c r="A490" s="23" t="str">
        <f>IF(B490="","",INDEX('Schritt 2a Wärmeverbr. Kat. 1-4'!$A495:$C$504,MATCH(B490,'Schritt 2a Wärmeverbr. Kat. 1-4'!$C495:$C$504,0),1))</f>
        <v/>
      </c>
      <c r="B490" s="40" t="str">
        <f>IF(AND('Schritt 2a Wärmeverbr. Kat. 1-4'!C495&lt;&gt;"",OR('Schritt 2a Wärmeverbr. Kat. 1-4'!R495=1,'Schritt 2a Wärmeverbr. Kat. 1-4'!R495=2,'Schritt 2a Wärmeverbr. Kat. 1-4'!R495&lt;&gt;4)),'Schritt 2a Wärmeverbr. Kat. 1-4'!C495,"")</f>
        <v/>
      </c>
      <c r="C490" s="24" t="str">
        <f>IF(B490="","",VLOOKUP(B490,'Schritt 2a Wärmeverbr. Kat. 1-4'!$C$10:$D$504,2,FALSE))</f>
        <v/>
      </c>
      <c r="D490" s="13" t="str">
        <f>IF(AND(B490&lt;&gt;"",'Schritt 2a Wärmeverbr. Kat. 1-4'!H495&lt;&gt;""),VLOOKUP('Schritt 4 - Priorisierung'!B490,'Schritt 2a Wärmeverbr. Kat. 1-4'!$C$10:$H$504,6,FALSE),"")</f>
        <v/>
      </c>
      <c r="E490" s="114" t="str">
        <f>IF(AND(B490&lt;&gt;"",'Schritt 2a Wärmeverbr. Kat. 1-4'!N495&lt;&gt;""),VLOOKUP('Schritt 4 - Priorisierung'!B490,'Schritt 2a Wärmeverbr. Kat. 1-4'!$C$10:$N$504,12,FALSE),"")</f>
        <v/>
      </c>
      <c r="F490" s="38" t="str">
        <f>IF(AND(B490&lt;&gt;"",'Schritt 2a Wärmeverbr. Kat. 1-4'!O495&lt;&gt;""),VLOOKUP(B490,'Schritt 2a Wärmeverbr. Kat. 1-4'!C495:O989,13,FALSE),"")</f>
        <v/>
      </c>
      <c r="G490" s="134" t="str">
        <f>IF(AND(B490&lt;&gt;"",'Schritt 2a Wärmeverbr. Kat. 1-4'!P495&lt;&gt;""),VLOOKUP(B490,'Schritt 2a Wärmeverbr. Kat. 1-4'!$C$10:$P$504,14,FALSE),"")</f>
        <v/>
      </c>
      <c r="H490" s="39" t="str">
        <f>IF(AND(B490&lt;&gt;"",'Schritt 2a Wärmeverbr. Kat. 1-4'!Q495&lt;&gt;""),VLOOKUP(B490,'Schritt 2a Wärmeverbr. Kat. 1-4'!$C$10:$Q$504,15,FALSE),"")</f>
        <v/>
      </c>
      <c r="I490" s="142" t="str">
        <f>IF(AND(B490&lt;&gt;"",'Schritt 2b Stromverbr. Kat. 1-4'!M495&lt;&gt;""),VLOOKUP(B490,'Schritt 2b Stromverbr. Kat. 1-4'!$B$10:$M$504,12,FALSE),"")</f>
        <v/>
      </c>
      <c r="J490" s="38" t="str">
        <f>IF(AND(B490&lt;&gt;"",'Schritt 2b Stromverbr. Kat. 1-4'!M495&lt;&gt;""),(1/SUM('Schritt 2b Stromverbr. Kat. 1-4'!$M$10:$M$504))*VLOOKUP(B490,'Schritt 2b Stromverbr. Kat. 1-4'!$B$10:$M$504,12,FALSE),"")</f>
        <v/>
      </c>
      <c r="K490" s="133" t="str">
        <f>IFERROR(IF(B490&lt;&gt;"",VLOOKUP(B490,'Schritt 2b Stromverbr. Kat. 1-4'!$B$10:$N$504,13,FALSE),""),"")</f>
        <v/>
      </c>
      <c r="L490" s="39" t="str">
        <f>IFERROR(IF(B490&lt;&gt;"",VLOOKUP(B490,'Schritt 2b Stromverbr. Kat. 1-4'!$B$10:$O$504,14,FALSE),""),"")</f>
        <v/>
      </c>
      <c r="M490" s="147"/>
      <c r="N490" s="61"/>
      <c r="O490" s="64"/>
      <c r="P490" s="113" t="str">
        <f t="shared" si="14"/>
        <v/>
      </c>
      <c r="Q490" s="151" t="str">
        <f t="shared" si="15"/>
        <v/>
      </c>
      <c r="R490" s="133" t="str">
        <f>IF(P490="","",((P490*1000)/IF(AND('Schritt 2a Wärmeverbr. Kat. 1-4'!D495&lt;&gt;"Bad - Freibad &lt; 1000 m2 Beckenfläche",'Schritt 2a Wärmeverbr. Kat. 1-4'!D495&lt;&gt;"Bad - Freibad 1000-2000 m2 Beckenfläche",'Schritt 2a Wärmeverbr. Kat. 1-4'!D495&lt;&gt;"Bad - Freibad &gt;2000 m2 Beckenfläche"),'Schritt 2a Wärmeverbr. Kat. 1-4'!F495,'Schritt 2a Wärmeverbr. Kat. 1-4'!G495)))</f>
        <v/>
      </c>
      <c r="S490" s="140" t="str">
        <f>IFERROR(IF(OR(R490="",'Schritt 2a Wärmeverbr. Kat. 1-4'!D495=""),"",R490/VLOOKUP('Schritt 2a Wärmeverbr. Kat. 1-4'!D495,Gebäudekat.!$C$6:$J$72,7,FALSE)-1),"k.A")</f>
        <v/>
      </c>
      <c r="T490" s="400" t="s">
        <v>138</v>
      </c>
      <c r="U490" t="str">
        <f>IFERROR(VLOOKUP(C490,Gebäudekat.!$C$6:$G$72,5,FALSE),"")</f>
        <v/>
      </c>
    </row>
    <row r="491" spans="1:21" x14ac:dyDescent="0.25">
      <c r="A491" s="23" t="str">
        <f>IF(B491="","",INDEX('Schritt 2a Wärmeverbr. Kat. 1-4'!$A496:$C$504,MATCH(B491,'Schritt 2a Wärmeverbr. Kat. 1-4'!$C496:$C$504,0),1))</f>
        <v/>
      </c>
      <c r="B491" s="40" t="str">
        <f>IF(AND('Schritt 2a Wärmeverbr. Kat. 1-4'!C496&lt;&gt;"",OR('Schritt 2a Wärmeverbr. Kat. 1-4'!R496=1,'Schritt 2a Wärmeverbr. Kat. 1-4'!R496=2,'Schritt 2a Wärmeverbr. Kat. 1-4'!R496&lt;&gt;4)),'Schritt 2a Wärmeverbr. Kat. 1-4'!C496,"")</f>
        <v/>
      </c>
      <c r="C491" s="24" t="str">
        <f>IF(B491="","",VLOOKUP(B491,'Schritt 2a Wärmeverbr. Kat. 1-4'!$C$10:$D$504,2,FALSE))</f>
        <v/>
      </c>
      <c r="D491" s="13" t="str">
        <f>IF(AND(B491&lt;&gt;"",'Schritt 2a Wärmeverbr. Kat. 1-4'!H496&lt;&gt;""),VLOOKUP('Schritt 4 - Priorisierung'!B491,'Schritt 2a Wärmeverbr. Kat. 1-4'!$C$10:$H$504,6,FALSE),"")</f>
        <v/>
      </c>
      <c r="E491" s="114" t="str">
        <f>IF(AND(B491&lt;&gt;"",'Schritt 2a Wärmeverbr. Kat. 1-4'!N496&lt;&gt;""),VLOOKUP('Schritt 4 - Priorisierung'!B491,'Schritt 2a Wärmeverbr. Kat. 1-4'!$C$10:$N$504,12,FALSE),"")</f>
        <v/>
      </c>
      <c r="F491" s="38" t="str">
        <f>IF(AND(B491&lt;&gt;"",'Schritt 2a Wärmeverbr. Kat. 1-4'!O496&lt;&gt;""),VLOOKUP(B491,'Schritt 2a Wärmeverbr. Kat. 1-4'!C496:O990,13,FALSE),"")</f>
        <v/>
      </c>
      <c r="G491" s="134" t="str">
        <f>IF(AND(B491&lt;&gt;"",'Schritt 2a Wärmeverbr. Kat. 1-4'!P496&lt;&gt;""),VLOOKUP(B491,'Schritt 2a Wärmeverbr. Kat. 1-4'!$C$10:$P$504,14,FALSE),"")</f>
        <v/>
      </c>
      <c r="H491" s="39" t="str">
        <f>IF(AND(B491&lt;&gt;"",'Schritt 2a Wärmeverbr. Kat. 1-4'!Q496&lt;&gt;""),VLOOKUP(B491,'Schritt 2a Wärmeverbr. Kat. 1-4'!$C$10:$Q$504,15,FALSE),"")</f>
        <v/>
      </c>
      <c r="I491" s="142" t="str">
        <f>IF(AND(B491&lt;&gt;"",'Schritt 2b Stromverbr. Kat. 1-4'!M496&lt;&gt;""),VLOOKUP(B491,'Schritt 2b Stromverbr. Kat. 1-4'!$B$10:$M$504,12,FALSE),"")</f>
        <v/>
      </c>
      <c r="J491" s="38" t="str">
        <f>IF(AND(B491&lt;&gt;"",'Schritt 2b Stromverbr. Kat. 1-4'!M496&lt;&gt;""),(1/SUM('Schritt 2b Stromverbr. Kat. 1-4'!$M$10:$M$504))*VLOOKUP(B491,'Schritt 2b Stromverbr. Kat. 1-4'!$B$10:$M$504,12,FALSE),"")</f>
        <v/>
      </c>
      <c r="K491" s="133" t="str">
        <f>IFERROR(IF(B491&lt;&gt;"",VLOOKUP(B491,'Schritt 2b Stromverbr. Kat. 1-4'!$B$10:$N$504,13,FALSE),""),"")</f>
        <v/>
      </c>
      <c r="L491" s="39" t="str">
        <f>IFERROR(IF(B491&lt;&gt;"",VLOOKUP(B491,'Schritt 2b Stromverbr. Kat. 1-4'!$B$10:$O$504,14,FALSE),""),"")</f>
        <v/>
      </c>
      <c r="M491" s="147"/>
      <c r="N491" s="61"/>
      <c r="O491" s="64"/>
      <c r="P491" s="113" t="str">
        <f t="shared" si="14"/>
        <v/>
      </c>
      <c r="Q491" s="151" t="str">
        <f t="shared" si="15"/>
        <v/>
      </c>
      <c r="R491" s="133" t="str">
        <f>IF(P491="","",((P491*1000)/IF(AND('Schritt 2a Wärmeverbr. Kat. 1-4'!D496&lt;&gt;"Bad - Freibad &lt; 1000 m2 Beckenfläche",'Schritt 2a Wärmeverbr. Kat. 1-4'!D496&lt;&gt;"Bad - Freibad 1000-2000 m2 Beckenfläche",'Schritt 2a Wärmeverbr. Kat. 1-4'!D496&lt;&gt;"Bad - Freibad &gt;2000 m2 Beckenfläche"),'Schritt 2a Wärmeverbr. Kat. 1-4'!F496,'Schritt 2a Wärmeverbr. Kat. 1-4'!G496)))</f>
        <v/>
      </c>
      <c r="S491" s="140" t="str">
        <f>IFERROR(IF(OR(R491="",'Schritt 2a Wärmeverbr. Kat. 1-4'!D496=""),"",R491/VLOOKUP('Schritt 2a Wärmeverbr. Kat. 1-4'!D496,Gebäudekat.!$C$6:$J$72,7,FALSE)-1),"k.A")</f>
        <v/>
      </c>
      <c r="T491" s="400" t="s">
        <v>138</v>
      </c>
      <c r="U491" t="str">
        <f>IFERROR(VLOOKUP(C491,Gebäudekat.!$C$6:$G$72,5,FALSE),"")</f>
        <v/>
      </c>
    </row>
    <row r="492" spans="1:21" x14ac:dyDescent="0.25">
      <c r="A492" s="23" t="str">
        <f>IF(B492="","",INDEX('Schritt 2a Wärmeverbr. Kat. 1-4'!$A497:$C$504,MATCH(B492,'Schritt 2a Wärmeverbr. Kat. 1-4'!$C497:$C$504,0),1))</f>
        <v/>
      </c>
      <c r="B492" s="40" t="str">
        <f>IF(AND('Schritt 2a Wärmeverbr. Kat. 1-4'!C497&lt;&gt;"",OR('Schritt 2a Wärmeverbr. Kat. 1-4'!R497=1,'Schritt 2a Wärmeverbr. Kat. 1-4'!R497=2,'Schritt 2a Wärmeverbr. Kat. 1-4'!R497&lt;&gt;4)),'Schritt 2a Wärmeverbr. Kat. 1-4'!C497,"")</f>
        <v/>
      </c>
      <c r="C492" s="24" t="str">
        <f>IF(B492="","",VLOOKUP(B492,'Schritt 2a Wärmeverbr. Kat. 1-4'!$C$10:$D$504,2,FALSE))</f>
        <v/>
      </c>
      <c r="D492" s="13" t="str">
        <f>IF(AND(B492&lt;&gt;"",'Schritt 2a Wärmeverbr. Kat. 1-4'!H497&lt;&gt;""),VLOOKUP('Schritt 4 - Priorisierung'!B492,'Schritt 2a Wärmeverbr. Kat. 1-4'!$C$10:$H$504,6,FALSE),"")</f>
        <v/>
      </c>
      <c r="E492" s="114" t="str">
        <f>IF(AND(B492&lt;&gt;"",'Schritt 2a Wärmeverbr. Kat. 1-4'!N497&lt;&gt;""),VLOOKUP('Schritt 4 - Priorisierung'!B492,'Schritt 2a Wärmeverbr. Kat. 1-4'!$C$10:$N$504,12,FALSE),"")</f>
        <v/>
      </c>
      <c r="F492" s="38" t="str">
        <f>IF(AND(B492&lt;&gt;"",'Schritt 2a Wärmeverbr. Kat. 1-4'!O497&lt;&gt;""),VLOOKUP(B492,'Schritt 2a Wärmeverbr. Kat. 1-4'!C497:O991,13,FALSE),"")</f>
        <v/>
      </c>
      <c r="G492" s="134" t="str">
        <f>IF(AND(B492&lt;&gt;"",'Schritt 2a Wärmeverbr. Kat. 1-4'!P497&lt;&gt;""),VLOOKUP(B492,'Schritt 2a Wärmeverbr. Kat. 1-4'!$C$10:$P$504,14,FALSE),"")</f>
        <v/>
      </c>
      <c r="H492" s="39" t="str">
        <f>IF(AND(B492&lt;&gt;"",'Schritt 2a Wärmeverbr. Kat. 1-4'!Q497&lt;&gt;""),VLOOKUP(B492,'Schritt 2a Wärmeverbr. Kat. 1-4'!$C$10:$Q$504,15,FALSE),"")</f>
        <v/>
      </c>
      <c r="I492" s="142" t="str">
        <f>IF(AND(B492&lt;&gt;"",'Schritt 2b Stromverbr. Kat. 1-4'!M497&lt;&gt;""),VLOOKUP(B492,'Schritt 2b Stromverbr. Kat. 1-4'!$B$10:$M$504,12,FALSE),"")</f>
        <v/>
      </c>
      <c r="J492" s="38" t="str">
        <f>IF(AND(B492&lt;&gt;"",'Schritt 2b Stromverbr. Kat. 1-4'!M497&lt;&gt;""),(1/SUM('Schritt 2b Stromverbr. Kat. 1-4'!$M$10:$M$504))*VLOOKUP(B492,'Schritt 2b Stromverbr. Kat. 1-4'!$B$10:$M$504,12,FALSE),"")</f>
        <v/>
      </c>
      <c r="K492" s="133" t="str">
        <f>IFERROR(IF(B492&lt;&gt;"",VLOOKUP(B492,'Schritt 2b Stromverbr. Kat. 1-4'!$B$10:$N$504,13,FALSE),""),"")</f>
        <v/>
      </c>
      <c r="L492" s="39" t="str">
        <f>IFERROR(IF(B492&lt;&gt;"",VLOOKUP(B492,'Schritt 2b Stromverbr. Kat. 1-4'!$B$10:$O$504,14,FALSE),""),"")</f>
        <v/>
      </c>
      <c r="M492" s="147"/>
      <c r="N492" s="61"/>
      <c r="O492" s="64"/>
      <c r="P492" s="113" t="str">
        <f t="shared" si="14"/>
        <v/>
      </c>
      <c r="Q492" s="151" t="str">
        <f t="shared" si="15"/>
        <v/>
      </c>
      <c r="R492" s="133" t="str">
        <f>IF(P492="","",((P492*1000)/IF(AND('Schritt 2a Wärmeverbr. Kat. 1-4'!D497&lt;&gt;"Bad - Freibad &lt; 1000 m2 Beckenfläche",'Schritt 2a Wärmeverbr. Kat. 1-4'!D497&lt;&gt;"Bad - Freibad 1000-2000 m2 Beckenfläche",'Schritt 2a Wärmeverbr. Kat. 1-4'!D497&lt;&gt;"Bad - Freibad &gt;2000 m2 Beckenfläche"),'Schritt 2a Wärmeverbr. Kat. 1-4'!F497,'Schritt 2a Wärmeverbr. Kat. 1-4'!G497)))</f>
        <v/>
      </c>
      <c r="S492" s="140" t="str">
        <f>IFERROR(IF(OR(R492="",'Schritt 2a Wärmeverbr. Kat. 1-4'!D497=""),"",R492/VLOOKUP('Schritt 2a Wärmeverbr. Kat. 1-4'!D497,Gebäudekat.!$C$6:$J$72,7,FALSE)-1),"k.A")</f>
        <v/>
      </c>
      <c r="T492" s="400" t="s">
        <v>138</v>
      </c>
      <c r="U492" t="str">
        <f>IFERROR(VLOOKUP(C492,Gebäudekat.!$C$6:$G$72,5,FALSE),"")</f>
        <v/>
      </c>
    </row>
    <row r="493" spans="1:21" x14ac:dyDescent="0.25">
      <c r="A493" s="23" t="str">
        <f>IF(B493="","",INDEX('Schritt 2a Wärmeverbr. Kat. 1-4'!$A498:$C$504,MATCH(B493,'Schritt 2a Wärmeverbr. Kat. 1-4'!$C498:$C$504,0),1))</f>
        <v/>
      </c>
      <c r="B493" s="40" t="str">
        <f>IF(AND('Schritt 2a Wärmeverbr. Kat. 1-4'!C498&lt;&gt;"",OR('Schritt 2a Wärmeverbr. Kat. 1-4'!R498=1,'Schritt 2a Wärmeverbr. Kat. 1-4'!R498=2,'Schritt 2a Wärmeverbr. Kat. 1-4'!R498&lt;&gt;4)),'Schritt 2a Wärmeverbr. Kat. 1-4'!C498,"")</f>
        <v/>
      </c>
      <c r="C493" s="24" t="str">
        <f>IF(B493="","",VLOOKUP(B493,'Schritt 2a Wärmeverbr. Kat. 1-4'!$C$10:$D$504,2,FALSE))</f>
        <v/>
      </c>
      <c r="D493" s="13" t="str">
        <f>IF(AND(B493&lt;&gt;"",'Schritt 2a Wärmeverbr. Kat. 1-4'!H498&lt;&gt;""),VLOOKUP('Schritt 4 - Priorisierung'!B493,'Schritt 2a Wärmeverbr. Kat. 1-4'!$C$10:$H$504,6,FALSE),"")</f>
        <v/>
      </c>
      <c r="E493" s="114" t="str">
        <f>IF(AND(B493&lt;&gt;"",'Schritt 2a Wärmeverbr. Kat. 1-4'!N498&lt;&gt;""),VLOOKUP('Schritt 4 - Priorisierung'!B493,'Schritt 2a Wärmeverbr. Kat. 1-4'!$C$10:$N$504,12,FALSE),"")</f>
        <v/>
      </c>
      <c r="F493" s="38" t="str">
        <f>IF(AND(B493&lt;&gt;"",'Schritt 2a Wärmeverbr. Kat. 1-4'!O498&lt;&gt;""),VLOOKUP(B493,'Schritt 2a Wärmeverbr. Kat. 1-4'!C498:O992,13,FALSE),"")</f>
        <v/>
      </c>
      <c r="G493" s="134" t="str">
        <f>IF(AND(B493&lt;&gt;"",'Schritt 2a Wärmeverbr. Kat. 1-4'!P498&lt;&gt;""),VLOOKUP(B493,'Schritt 2a Wärmeverbr. Kat. 1-4'!$C$10:$P$504,14,FALSE),"")</f>
        <v/>
      </c>
      <c r="H493" s="39" t="str">
        <f>IF(AND(B493&lt;&gt;"",'Schritt 2a Wärmeverbr. Kat. 1-4'!Q498&lt;&gt;""),VLOOKUP(B493,'Schritt 2a Wärmeverbr. Kat. 1-4'!$C$10:$Q$504,15,FALSE),"")</f>
        <v/>
      </c>
      <c r="I493" s="142" t="str">
        <f>IF(AND(B493&lt;&gt;"",'Schritt 2b Stromverbr. Kat. 1-4'!M498&lt;&gt;""),VLOOKUP(B493,'Schritt 2b Stromverbr. Kat. 1-4'!$B$10:$M$504,12,FALSE),"")</f>
        <v/>
      </c>
      <c r="J493" s="38" t="str">
        <f>IF(AND(B493&lt;&gt;"",'Schritt 2b Stromverbr. Kat. 1-4'!M498&lt;&gt;""),(1/SUM('Schritt 2b Stromverbr. Kat. 1-4'!$M$10:$M$504))*VLOOKUP(B493,'Schritt 2b Stromverbr. Kat. 1-4'!$B$10:$M$504,12,FALSE),"")</f>
        <v/>
      </c>
      <c r="K493" s="133" t="str">
        <f>IFERROR(IF(B493&lt;&gt;"",VLOOKUP(B493,'Schritt 2b Stromverbr. Kat. 1-4'!$B$10:$N$504,13,FALSE),""),"")</f>
        <v/>
      </c>
      <c r="L493" s="39" t="str">
        <f>IFERROR(IF(B493&lt;&gt;"",VLOOKUP(B493,'Schritt 2b Stromverbr. Kat. 1-4'!$B$10:$O$504,14,FALSE),""),"")</f>
        <v/>
      </c>
      <c r="M493" s="147"/>
      <c r="N493" s="61"/>
      <c r="O493" s="64"/>
      <c r="P493" s="113" t="str">
        <f t="shared" si="14"/>
        <v/>
      </c>
      <c r="Q493" s="151" t="str">
        <f t="shared" si="15"/>
        <v/>
      </c>
      <c r="R493" s="133" t="str">
        <f>IF(P493="","",((P493*1000)/IF(AND('Schritt 2a Wärmeverbr. Kat. 1-4'!D498&lt;&gt;"Bad - Freibad &lt; 1000 m2 Beckenfläche",'Schritt 2a Wärmeverbr. Kat. 1-4'!D498&lt;&gt;"Bad - Freibad 1000-2000 m2 Beckenfläche",'Schritt 2a Wärmeverbr. Kat. 1-4'!D498&lt;&gt;"Bad - Freibad &gt;2000 m2 Beckenfläche"),'Schritt 2a Wärmeverbr. Kat. 1-4'!F498,'Schritt 2a Wärmeverbr. Kat. 1-4'!G498)))</f>
        <v/>
      </c>
      <c r="S493" s="140" t="str">
        <f>IFERROR(IF(OR(R493="",'Schritt 2a Wärmeverbr. Kat. 1-4'!D498=""),"",R493/VLOOKUP('Schritt 2a Wärmeverbr. Kat. 1-4'!D498,Gebäudekat.!$C$6:$J$72,7,FALSE)-1),"k.A")</f>
        <v/>
      </c>
      <c r="T493" s="400" t="s">
        <v>138</v>
      </c>
      <c r="U493" t="str">
        <f>IFERROR(VLOOKUP(C493,Gebäudekat.!$C$6:$G$72,5,FALSE),"")</f>
        <v/>
      </c>
    </row>
    <row r="494" spans="1:21" x14ac:dyDescent="0.25">
      <c r="A494" s="23" t="str">
        <f>IF(B494="","",INDEX('Schritt 2a Wärmeverbr. Kat. 1-4'!$A499:$C$504,MATCH(B494,'Schritt 2a Wärmeverbr. Kat. 1-4'!$C499:$C$504,0),1))</f>
        <v/>
      </c>
      <c r="B494" s="40" t="str">
        <f>IF(AND('Schritt 2a Wärmeverbr. Kat. 1-4'!C499&lt;&gt;"",OR('Schritt 2a Wärmeverbr. Kat. 1-4'!R499=1,'Schritt 2a Wärmeverbr. Kat. 1-4'!R499=2,'Schritt 2a Wärmeverbr. Kat. 1-4'!R499&lt;&gt;4)),'Schritt 2a Wärmeverbr. Kat. 1-4'!C499,"")</f>
        <v/>
      </c>
      <c r="C494" s="24" t="str">
        <f>IF(B494="","",VLOOKUP(B494,'Schritt 2a Wärmeverbr. Kat. 1-4'!$C$10:$D$504,2,FALSE))</f>
        <v/>
      </c>
      <c r="D494" s="13" t="str">
        <f>IF(AND(B494&lt;&gt;"",'Schritt 2a Wärmeverbr. Kat. 1-4'!H499&lt;&gt;""),VLOOKUP('Schritt 4 - Priorisierung'!B494,'Schritt 2a Wärmeverbr. Kat. 1-4'!$C$10:$H$504,6,FALSE),"")</f>
        <v/>
      </c>
      <c r="E494" s="114" t="str">
        <f>IF(AND(B494&lt;&gt;"",'Schritt 2a Wärmeverbr. Kat. 1-4'!N499&lt;&gt;""),VLOOKUP('Schritt 4 - Priorisierung'!B494,'Schritt 2a Wärmeverbr. Kat. 1-4'!$C$10:$N$504,12,FALSE),"")</f>
        <v/>
      </c>
      <c r="F494" s="38" t="str">
        <f>IF(AND(B494&lt;&gt;"",'Schritt 2a Wärmeverbr. Kat. 1-4'!O499&lt;&gt;""),VLOOKUP(B494,'Schritt 2a Wärmeverbr. Kat. 1-4'!C499:O993,13,FALSE),"")</f>
        <v/>
      </c>
      <c r="G494" s="134" t="str">
        <f>IF(AND(B494&lt;&gt;"",'Schritt 2a Wärmeverbr. Kat. 1-4'!P499&lt;&gt;""),VLOOKUP(B494,'Schritt 2a Wärmeverbr. Kat. 1-4'!$C$10:$P$504,14,FALSE),"")</f>
        <v/>
      </c>
      <c r="H494" s="39" t="str">
        <f>IF(AND(B494&lt;&gt;"",'Schritt 2a Wärmeverbr. Kat. 1-4'!Q499&lt;&gt;""),VLOOKUP(B494,'Schritt 2a Wärmeverbr. Kat. 1-4'!$C$10:$Q$504,15,FALSE),"")</f>
        <v/>
      </c>
      <c r="I494" s="142" t="str">
        <f>IF(AND(B494&lt;&gt;"",'Schritt 2b Stromverbr. Kat. 1-4'!M499&lt;&gt;""),VLOOKUP(B494,'Schritt 2b Stromverbr. Kat. 1-4'!$B$10:$M$504,12,FALSE),"")</f>
        <v/>
      </c>
      <c r="J494" s="38" t="str">
        <f>IF(AND(B494&lt;&gt;"",'Schritt 2b Stromverbr. Kat. 1-4'!M499&lt;&gt;""),(1/SUM('Schritt 2b Stromverbr. Kat. 1-4'!$M$10:$M$504))*VLOOKUP(B494,'Schritt 2b Stromverbr. Kat. 1-4'!$B$10:$M$504,12,FALSE),"")</f>
        <v/>
      </c>
      <c r="K494" s="133" t="str">
        <f>IFERROR(IF(B494&lt;&gt;"",VLOOKUP(B494,'Schritt 2b Stromverbr. Kat. 1-4'!$B$10:$N$504,13,FALSE),""),"")</f>
        <v/>
      </c>
      <c r="L494" s="39" t="str">
        <f>IFERROR(IF(B494&lt;&gt;"",VLOOKUP(B494,'Schritt 2b Stromverbr. Kat. 1-4'!$B$10:$O$504,14,FALSE),""),"")</f>
        <v/>
      </c>
      <c r="M494" s="147"/>
      <c r="N494" s="61"/>
      <c r="O494" s="64"/>
      <c r="P494" s="113" t="str">
        <f t="shared" si="14"/>
        <v/>
      </c>
      <c r="Q494" s="151" t="str">
        <f t="shared" si="15"/>
        <v/>
      </c>
      <c r="R494" s="133" t="str">
        <f>IF(P494="","",((P494*1000)/IF(AND('Schritt 2a Wärmeverbr. Kat. 1-4'!D499&lt;&gt;"Bad - Freibad &lt; 1000 m2 Beckenfläche",'Schritt 2a Wärmeverbr. Kat. 1-4'!D499&lt;&gt;"Bad - Freibad 1000-2000 m2 Beckenfläche",'Schritt 2a Wärmeverbr. Kat. 1-4'!D499&lt;&gt;"Bad - Freibad &gt;2000 m2 Beckenfläche"),'Schritt 2a Wärmeverbr. Kat. 1-4'!F499,'Schritt 2a Wärmeverbr. Kat. 1-4'!G499)))</f>
        <v/>
      </c>
      <c r="S494" s="140" t="str">
        <f>IFERROR(IF(OR(R494="",'Schritt 2a Wärmeverbr. Kat. 1-4'!D499=""),"",R494/VLOOKUP('Schritt 2a Wärmeverbr. Kat. 1-4'!D499,Gebäudekat.!$C$6:$J$72,7,FALSE)-1),"k.A")</f>
        <v/>
      </c>
      <c r="T494" s="400" t="s">
        <v>138</v>
      </c>
      <c r="U494" t="str">
        <f>IFERROR(VLOOKUP(C494,Gebäudekat.!$C$6:$G$72,5,FALSE),"")</f>
        <v/>
      </c>
    </row>
    <row r="495" spans="1:21" x14ac:dyDescent="0.25">
      <c r="A495" s="23" t="str">
        <f>IF(B495="","",INDEX('Schritt 2a Wärmeverbr. Kat. 1-4'!$A500:$C$504,MATCH(B495,'Schritt 2a Wärmeverbr. Kat. 1-4'!$C500:$C$504,0),1))</f>
        <v/>
      </c>
      <c r="B495" s="40" t="str">
        <f>IF(AND('Schritt 2a Wärmeverbr. Kat. 1-4'!C500&lt;&gt;"",OR('Schritt 2a Wärmeverbr. Kat. 1-4'!R500=1,'Schritt 2a Wärmeverbr. Kat. 1-4'!R500=2,'Schritt 2a Wärmeverbr. Kat. 1-4'!R500&lt;&gt;4)),'Schritt 2a Wärmeverbr. Kat. 1-4'!C500,"")</f>
        <v/>
      </c>
      <c r="C495" s="24" t="str">
        <f>IF(B495="","",VLOOKUP(B495,'Schritt 2a Wärmeverbr. Kat. 1-4'!$C$10:$D$504,2,FALSE))</f>
        <v/>
      </c>
      <c r="D495" s="13" t="str">
        <f>IF(AND(B495&lt;&gt;"",'Schritt 2a Wärmeverbr. Kat. 1-4'!H500&lt;&gt;""),VLOOKUP('Schritt 4 - Priorisierung'!B495,'Schritt 2a Wärmeverbr. Kat. 1-4'!$C$10:$H$504,6,FALSE),"")</f>
        <v/>
      </c>
      <c r="E495" s="114" t="str">
        <f>IF(AND(B495&lt;&gt;"",'Schritt 2a Wärmeverbr. Kat. 1-4'!N500&lt;&gt;""),VLOOKUP('Schritt 4 - Priorisierung'!B495,'Schritt 2a Wärmeverbr. Kat. 1-4'!$C$10:$N$504,12,FALSE),"")</f>
        <v/>
      </c>
      <c r="F495" s="38" t="str">
        <f>IF(AND(B495&lt;&gt;"",'Schritt 2a Wärmeverbr. Kat. 1-4'!O500&lt;&gt;""),VLOOKUP(B495,'Schritt 2a Wärmeverbr. Kat. 1-4'!C500:O994,13,FALSE),"")</f>
        <v/>
      </c>
      <c r="G495" s="134" t="str">
        <f>IF(AND(B495&lt;&gt;"",'Schritt 2a Wärmeverbr. Kat. 1-4'!P500&lt;&gt;""),VLOOKUP(B495,'Schritt 2a Wärmeverbr. Kat. 1-4'!$C$10:$P$504,14,FALSE),"")</f>
        <v/>
      </c>
      <c r="H495" s="39" t="str">
        <f>IF(AND(B495&lt;&gt;"",'Schritt 2a Wärmeverbr. Kat. 1-4'!Q500&lt;&gt;""),VLOOKUP(B495,'Schritt 2a Wärmeverbr. Kat. 1-4'!$C$10:$Q$504,15,FALSE),"")</f>
        <v/>
      </c>
      <c r="I495" s="142" t="str">
        <f>IF(AND(B495&lt;&gt;"",'Schritt 2b Stromverbr. Kat. 1-4'!M500&lt;&gt;""),VLOOKUP(B495,'Schritt 2b Stromverbr. Kat. 1-4'!$B$10:$M$504,12,FALSE),"")</f>
        <v/>
      </c>
      <c r="J495" s="38" t="str">
        <f>IF(AND(B495&lt;&gt;"",'Schritt 2b Stromverbr. Kat. 1-4'!M500&lt;&gt;""),(1/SUM('Schritt 2b Stromverbr. Kat. 1-4'!$M$10:$M$504))*VLOOKUP(B495,'Schritt 2b Stromverbr. Kat. 1-4'!$B$10:$M$504,12,FALSE),"")</f>
        <v/>
      </c>
      <c r="K495" s="133" t="str">
        <f>IFERROR(IF(B495&lt;&gt;"",VLOOKUP(B495,'Schritt 2b Stromverbr. Kat. 1-4'!$B$10:$N$504,13,FALSE),""),"")</f>
        <v/>
      </c>
      <c r="L495" s="39" t="str">
        <f>IFERROR(IF(B495&lt;&gt;"",VLOOKUP(B495,'Schritt 2b Stromverbr. Kat. 1-4'!$B$10:$O$504,14,FALSE),""),"")</f>
        <v/>
      </c>
      <c r="M495" s="147"/>
      <c r="N495" s="61"/>
      <c r="O495" s="64"/>
      <c r="P495" s="113" t="str">
        <f t="shared" si="14"/>
        <v/>
      </c>
      <c r="Q495" s="151" t="str">
        <f t="shared" si="15"/>
        <v/>
      </c>
      <c r="R495" s="133" t="str">
        <f>IF(P495="","",((P495*1000)/IF(AND('Schritt 2a Wärmeverbr. Kat. 1-4'!D500&lt;&gt;"Bad - Freibad &lt; 1000 m2 Beckenfläche",'Schritt 2a Wärmeverbr. Kat. 1-4'!D500&lt;&gt;"Bad - Freibad 1000-2000 m2 Beckenfläche",'Schritt 2a Wärmeverbr. Kat. 1-4'!D500&lt;&gt;"Bad - Freibad &gt;2000 m2 Beckenfläche"),'Schritt 2a Wärmeverbr. Kat. 1-4'!F500,'Schritt 2a Wärmeverbr. Kat. 1-4'!G500)))</f>
        <v/>
      </c>
      <c r="S495" s="140" t="str">
        <f>IFERROR(IF(OR(R495="",'Schritt 2a Wärmeverbr. Kat. 1-4'!D500=""),"",R495/VLOOKUP('Schritt 2a Wärmeverbr. Kat. 1-4'!D500,Gebäudekat.!$C$6:$J$72,7,FALSE)-1),"k.A")</f>
        <v/>
      </c>
      <c r="T495" s="400" t="s">
        <v>138</v>
      </c>
      <c r="U495" t="str">
        <f>IFERROR(VLOOKUP(C495,Gebäudekat.!$C$6:$G$72,5,FALSE),"")</f>
        <v/>
      </c>
    </row>
    <row r="496" spans="1:21" x14ac:dyDescent="0.25">
      <c r="A496" s="23" t="str">
        <f>IF(B496="","",INDEX('Schritt 2a Wärmeverbr. Kat. 1-4'!$A501:$C$504,MATCH(B496,'Schritt 2a Wärmeverbr. Kat. 1-4'!$C501:$C$504,0),1))</f>
        <v/>
      </c>
      <c r="B496" s="40" t="str">
        <f>IF(AND('Schritt 2a Wärmeverbr. Kat. 1-4'!C501&lt;&gt;"",OR('Schritt 2a Wärmeverbr. Kat. 1-4'!R501=1,'Schritt 2a Wärmeverbr. Kat. 1-4'!R501=2,'Schritt 2a Wärmeverbr. Kat. 1-4'!R501&lt;&gt;4)),'Schritt 2a Wärmeverbr. Kat. 1-4'!C501,"")</f>
        <v/>
      </c>
      <c r="C496" s="24" t="str">
        <f>IF(B496="","",VLOOKUP(B496,'Schritt 2a Wärmeverbr. Kat. 1-4'!$C$10:$D$504,2,FALSE))</f>
        <v/>
      </c>
      <c r="D496" s="13" t="str">
        <f>IF(AND(B496&lt;&gt;"",'Schritt 2a Wärmeverbr. Kat. 1-4'!H501&lt;&gt;""),VLOOKUP('Schritt 4 - Priorisierung'!B496,'Schritt 2a Wärmeverbr. Kat. 1-4'!$C$10:$H$504,6,FALSE),"")</f>
        <v/>
      </c>
      <c r="E496" s="114" t="str">
        <f>IF(AND(B496&lt;&gt;"",'Schritt 2a Wärmeverbr. Kat. 1-4'!N501&lt;&gt;""),VLOOKUP('Schritt 4 - Priorisierung'!B496,'Schritt 2a Wärmeverbr. Kat. 1-4'!$C$10:$N$504,12,FALSE),"")</f>
        <v/>
      </c>
      <c r="F496" s="38" t="str">
        <f>IF(AND(B496&lt;&gt;"",'Schritt 2a Wärmeverbr. Kat. 1-4'!O501&lt;&gt;""),VLOOKUP(B496,'Schritt 2a Wärmeverbr. Kat. 1-4'!C501:O995,13,FALSE),"")</f>
        <v/>
      </c>
      <c r="G496" s="134" t="str">
        <f>IF(AND(B496&lt;&gt;"",'Schritt 2a Wärmeverbr. Kat. 1-4'!P501&lt;&gt;""),VLOOKUP(B496,'Schritt 2a Wärmeverbr. Kat. 1-4'!$C$10:$P$504,14,FALSE),"")</f>
        <v/>
      </c>
      <c r="H496" s="39" t="str">
        <f>IF(AND(B496&lt;&gt;"",'Schritt 2a Wärmeverbr. Kat. 1-4'!Q501&lt;&gt;""),VLOOKUP(B496,'Schritt 2a Wärmeverbr. Kat. 1-4'!$C$10:$Q$504,15,FALSE),"")</f>
        <v/>
      </c>
      <c r="I496" s="142" t="str">
        <f>IF(AND(B496&lt;&gt;"",'Schritt 2b Stromverbr. Kat. 1-4'!M501&lt;&gt;""),VLOOKUP(B496,'Schritt 2b Stromverbr. Kat. 1-4'!$B$10:$M$504,12,FALSE),"")</f>
        <v/>
      </c>
      <c r="J496" s="38" t="str">
        <f>IF(AND(B496&lt;&gt;"",'Schritt 2b Stromverbr. Kat. 1-4'!M501&lt;&gt;""),(1/SUM('Schritt 2b Stromverbr. Kat. 1-4'!$M$10:$M$504))*VLOOKUP(B496,'Schritt 2b Stromverbr. Kat. 1-4'!$B$10:$M$504,12,FALSE),"")</f>
        <v/>
      </c>
      <c r="K496" s="133" t="str">
        <f>IFERROR(IF(B496&lt;&gt;"",VLOOKUP(B496,'Schritt 2b Stromverbr. Kat. 1-4'!$B$10:$N$504,13,FALSE),""),"")</f>
        <v/>
      </c>
      <c r="L496" s="39" t="str">
        <f>IFERROR(IF(B496&lt;&gt;"",VLOOKUP(B496,'Schritt 2b Stromverbr. Kat. 1-4'!$B$10:$O$504,14,FALSE),""),"")</f>
        <v/>
      </c>
      <c r="M496" s="147"/>
      <c r="N496" s="61"/>
      <c r="O496" s="64"/>
      <c r="P496" s="113" t="str">
        <f t="shared" si="14"/>
        <v/>
      </c>
      <c r="Q496" s="151" t="str">
        <f t="shared" si="15"/>
        <v/>
      </c>
      <c r="R496" s="133" t="str">
        <f>IF(P496="","",((P496*1000)/IF(AND('Schritt 2a Wärmeverbr. Kat. 1-4'!D501&lt;&gt;"Bad - Freibad &lt; 1000 m2 Beckenfläche",'Schritt 2a Wärmeverbr. Kat. 1-4'!D501&lt;&gt;"Bad - Freibad 1000-2000 m2 Beckenfläche",'Schritt 2a Wärmeverbr. Kat. 1-4'!D501&lt;&gt;"Bad - Freibad &gt;2000 m2 Beckenfläche"),'Schritt 2a Wärmeverbr. Kat. 1-4'!F501,'Schritt 2a Wärmeverbr. Kat. 1-4'!G501)))</f>
        <v/>
      </c>
      <c r="S496" s="140" t="str">
        <f>IFERROR(IF(OR(R496="",'Schritt 2a Wärmeverbr. Kat. 1-4'!D501=""),"",R496/VLOOKUP('Schritt 2a Wärmeverbr. Kat. 1-4'!D501,Gebäudekat.!$C$6:$J$72,7,FALSE)-1),"k.A")</f>
        <v/>
      </c>
      <c r="T496" s="400" t="s">
        <v>138</v>
      </c>
      <c r="U496" t="str">
        <f>IFERROR(VLOOKUP(C496,Gebäudekat.!$C$6:$G$72,5,FALSE),"")</f>
        <v/>
      </c>
    </row>
    <row r="497" spans="1:21" x14ac:dyDescent="0.25">
      <c r="A497" s="23" t="str">
        <f>IF(B497="","",INDEX('Schritt 2a Wärmeverbr. Kat. 1-4'!$A502:$C$504,MATCH(B497,'Schritt 2a Wärmeverbr. Kat. 1-4'!$C502:$C$504,0),1))</f>
        <v/>
      </c>
      <c r="B497" s="40" t="str">
        <f>IF(AND('Schritt 2a Wärmeverbr. Kat. 1-4'!C502&lt;&gt;"",OR('Schritt 2a Wärmeverbr. Kat. 1-4'!R502=1,'Schritt 2a Wärmeverbr. Kat. 1-4'!R502=2,'Schritt 2a Wärmeverbr. Kat. 1-4'!R502&lt;&gt;4)),'Schritt 2a Wärmeverbr. Kat. 1-4'!C502,"")</f>
        <v/>
      </c>
      <c r="C497" s="24" t="str">
        <f>IF(B497="","",VLOOKUP(B497,'Schritt 2a Wärmeverbr. Kat. 1-4'!$C$10:$D$504,2,FALSE))</f>
        <v/>
      </c>
      <c r="D497" s="13" t="str">
        <f>IF(AND(B497&lt;&gt;"",'Schritt 2a Wärmeverbr. Kat. 1-4'!H502&lt;&gt;""),VLOOKUP('Schritt 4 - Priorisierung'!B497,'Schritt 2a Wärmeverbr. Kat. 1-4'!$C$10:$H$504,6,FALSE),"")</f>
        <v/>
      </c>
      <c r="E497" s="114" t="str">
        <f>IF(AND(B497&lt;&gt;"",'Schritt 2a Wärmeverbr. Kat. 1-4'!N502&lt;&gt;""),VLOOKUP('Schritt 4 - Priorisierung'!B497,'Schritt 2a Wärmeverbr. Kat. 1-4'!$C$10:$N$504,12,FALSE),"")</f>
        <v/>
      </c>
      <c r="F497" s="38" t="str">
        <f>IF(AND(B497&lt;&gt;"",'Schritt 2a Wärmeverbr. Kat. 1-4'!O502&lt;&gt;""),VLOOKUP(B497,'Schritt 2a Wärmeverbr. Kat. 1-4'!C502:O996,13,FALSE),"")</f>
        <v/>
      </c>
      <c r="G497" s="134" t="str">
        <f>IF(AND(B497&lt;&gt;"",'Schritt 2a Wärmeverbr. Kat. 1-4'!P502&lt;&gt;""),VLOOKUP(B497,'Schritt 2a Wärmeverbr. Kat. 1-4'!$C$10:$P$504,14,FALSE),"")</f>
        <v/>
      </c>
      <c r="H497" s="39" t="str">
        <f>IF(AND(B497&lt;&gt;"",'Schritt 2a Wärmeverbr. Kat. 1-4'!Q502&lt;&gt;""),VLOOKUP(B497,'Schritt 2a Wärmeverbr. Kat. 1-4'!$C$10:$Q$504,15,FALSE),"")</f>
        <v/>
      </c>
      <c r="I497" s="142" t="str">
        <f>IF(AND(B497&lt;&gt;"",'Schritt 2b Stromverbr. Kat. 1-4'!M502&lt;&gt;""),VLOOKUP(B497,'Schritt 2b Stromverbr. Kat. 1-4'!$B$10:$M$504,12,FALSE),"")</f>
        <v/>
      </c>
      <c r="J497" s="38" t="str">
        <f>IF(AND(B497&lt;&gt;"",'Schritt 2b Stromverbr. Kat. 1-4'!M502&lt;&gt;""),(1/SUM('Schritt 2b Stromverbr. Kat. 1-4'!$M$10:$M$504))*VLOOKUP(B497,'Schritt 2b Stromverbr. Kat. 1-4'!$B$10:$M$504,12,FALSE),"")</f>
        <v/>
      </c>
      <c r="K497" s="133" t="str">
        <f>IFERROR(IF(B497&lt;&gt;"",VLOOKUP(B497,'Schritt 2b Stromverbr. Kat. 1-4'!$B$10:$N$504,13,FALSE),""),"")</f>
        <v/>
      </c>
      <c r="L497" s="39" t="str">
        <f>IFERROR(IF(B497&lt;&gt;"",VLOOKUP(B497,'Schritt 2b Stromverbr. Kat. 1-4'!$B$10:$O$504,14,FALSE),""),"")</f>
        <v/>
      </c>
      <c r="M497" s="147"/>
      <c r="N497" s="61"/>
      <c r="O497" s="64"/>
      <c r="P497" s="113" t="str">
        <f t="shared" si="14"/>
        <v/>
      </c>
      <c r="Q497" s="151" t="str">
        <f t="shared" si="15"/>
        <v/>
      </c>
      <c r="R497" s="133" t="str">
        <f>IF(P497="","",((P497*1000)/IF(AND('Schritt 2a Wärmeverbr. Kat. 1-4'!D502&lt;&gt;"Bad - Freibad &lt; 1000 m2 Beckenfläche",'Schritt 2a Wärmeverbr. Kat. 1-4'!D502&lt;&gt;"Bad - Freibad 1000-2000 m2 Beckenfläche",'Schritt 2a Wärmeverbr. Kat. 1-4'!D502&lt;&gt;"Bad - Freibad &gt;2000 m2 Beckenfläche"),'Schritt 2a Wärmeverbr. Kat. 1-4'!F502,'Schritt 2a Wärmeverbr. Kat. 1-4'!G502)))</f>
        <v/>
      </c>
      <c r="S497" s="140" t="str">
        <f>IFERROR(IF(OR(R497="",'Schritt 2a Wärmeverbr. Kat. 1-4'!D502=""),"",R497/VLOOKUP('Schritt 2a Wärmeverbr. Kat. 1-4'!D502,Gebäudekat.!$C$6:$J$72,7,FALSE)-1),"k.A")</f>
        <v/>
      </c>
      <c r="T497" s="400" t="s">
        <v>138</v>
      </c>
      <c r="U497" t="str">
        <f>IFERROR(VLOOKUP(C497,Gebäudekat.!$C$6:$G$72,5,FALSE),"")</f>
        <v/>
      </c>
    </row>
    <row r="498" spans="1:21" x14ac:dyDescent="0.25">
      <c r="A498" s="23" t="str">
        <f>IF(B498="","",INDEX('Schritt 2a Wärmeverbr. Kat. 1-4'!$A503:$C$504,MATCH(B498,'Schritt 2a Wärmeverbr. Kat. 1-4'!$C503:$C$504,0),1))</f>
        <v/>
      </c>
      <c r="B498" s="40" t="str">
        <f>IF(AND('Schritt 2a Wärmeverbr. Kat. 1-4'!C503&lt;&gt;"",OR('Schritt 2a Wärmeverbr. Kat. 1-4'!R503=1,'Schritt 2a Wärmeverbr. Kat. 1-4'!R503=2,'Schritt 2a Wärmeverbr. Kat. 1-4'!R503&lt;&gt;4)),'Schritt 2a Wärmeverbr. Kat. 1-4'!C503,"")</f>
        <v/>
      </c>
      <c r="C498" s="24" t="str">
        <f>IF(B498="","",VLOOKUP(B498,'Schritt 2a Wärmeverbr. Kat. 1-4'!$C$10:$D$504,2,FALSE))</f>
        <v/>
      </c>
      <c r="D498" s="13" t="str">
        <f>IF(AND(B498&lt;&gt;"",'Schritt 2a Wärmeverbr. Kat. 1-4'!H503&lt;&gt;""),VLOOKUP('Schritt 4 - Priorisierung'!B498,'Schritt 2a Wärmeverbr. Kat. 1-4'!$C$10:$H$504,6,FALSE),"")</f>
        <v/>
      </c>
      <c r="E498" s="114" t="str">
        <f>IF(AND(B498&lt;&gt;"",'Schritt 2a Wärmeverbr. Kat. 1-4'!N503&lt;&gt;""),VLOOKUP('Schritt 4 - Priorisierung'!B498,'Schritt 2a Wärmeverbr. Kat. 1-4'!$C$10:$N$504,12,FALSE),"")</f>
        <v/>
      </c>
      <c r="F498" s="38" t="str">
        <f>IF(AND(B498&lt;&gt;"",'Schritt 2a Wärmeverbr. Kat. 1-4'!O503&lt;&gt;""),VLOOKUP(B498,'Schritt 2a Wärmeverbr. Kat. 1-4'!C503:O997,13,FALSE),"")</f>
        <v/>
      </c>
      <c r="G498" s="134" t="str">
        <f>IF(AND(B498&lt;&gt;"",'Schritt 2a Wärmeverbr. Kat. 1-4'!P503&lt;&gt;""),VLOOKUP(B498,'Schritt 2a Wärmeverbr. Kat. 1-4'!$C$10:$P$504,14,FALSE),"")</f>
        <v/>
      </c>
      <c r="H498" s="39" t="str">
        <f>IF(AND(B498&lt;&gt;"",'Schritt 2a Wärmeverbr. Kat. 1-4'!Q503&lt;&gt;""),VLOOKUP(B498,'Schritt 2a Wärmeverbr. Kat. 1-4'!$C$10:$Q$504,15,FALSE),"")</f>
        <v/>
      </c>
      <c r="I498" s="142" t="str">
        <f>IF(AND(B498&lt;&gt;"",'Schritt 2b Stromverbr. Kat. 1-4'!M503&lt;&gt;""),VLOOKUP(B498,'Schritt 2b Stromverbr. Kat. 1-4'!$B$10:$M$504,12,FALSE),"")</f>
        <v/>
      </c>
      <c r="J498" s="38" t="str">
        <f>IF(AND(B498&lt;&gt;"",'Schritt 2b Stromverbr. Kat. 1-4'!M503&lt;&gt;""),(1/SUM('Schritt 2b Stromverbr. Kat. 1-4'!$M$10:$M$504))*VLOOKUP(B498,'Schritt 2b Stromverbr. Kat. 1-4'!$B$10:$M$504,12,FALSE),"")</f>
        <v/>
      </c>
      <c r="K498" s="133" t="str">
        <f>IFERROR(IF(B498&lt;&gt;"",VLOOKUP(B498,'Schritt 2b Stromverbr. Kat. 1-4'!$B$10:$N$504,13,FALSE),""),"")</f>
        <v/>
      </c>
      <c r="L498" s="39" t="str">
        <f>IFERROR(IF(B498&lt;&gt;"",VLOOKUP(B498,'Schritt 2b Stromverbr. Kat. 1-4'!$B$10:$O$504,14,FALSE),""),"")</f>
        <v/>
      </c>
      <c r="M498" s="147"/>
      <c r="N498" s="61"/>
      <c r="O498" s="64"/>
      <c r="P498" s="113" t="str">
        <f t="shared" si="14"/>
        <v/>
      </c>
      <c r="Q498" s="151" t="str">
        <f t="shared" si="15"/>
        <v/>
      </c>
      <c r="R498" s="133" t="str">
        <f>IF(P498="","",((P498*1000)/IF(AND('Schritt 2a Wärmeverbr. Kat. 1-4'!D503&lt;&gt;"Bad - Freibad &lt; 1000 m2 Beckenfläche",'Schritt 2a Wärmeverbr. Kat. 1-4'!D503&lt;&gt;"Bad - Freibad 1000-2000 m2 Beckenfläche",'Schritt 2a Wärmeverbr. Kat. 1-4'!D503&lt;&gt;"Bad - Freibad &gt;2000 m2 Beckenfläche"),'Schritt 2a Wärmeverbr. Kat. 1-4'!F503,'Schritt 2a Wärmeverbr. Kat. 1-4'!G503)))</f>
        <v/>
      </c>
      <c r="S498" s="140" t="str">
        <f>IFERROR(IF(OR(R498="",'Schritt 2a Wärmeverbr. Kat. 1-4'!D503=""),"",R498/VLOOKUP('Schritt 2a Wärmeverbr. Kat. 1-4'!D503,Gebäudekat.!$C$6:$J$72,7,FALSE)-1),"k.A")</f>
        <v/>
      </c>
      <c r="T498" s="400" t="s">
        <v>138</v>
      </c>
      <c r="U498" t="str">
        <f>IFERROR(VLOOKUP(C498,Gebäudekat.!$C$6:$G$72,5,FALSE),"")</f>
        <v/>
      </c>
    </row>
    <row r="499" spans="1:21" x14ac:dyDescent="0.25">
      <c r="A499" s="23" t="str">
        <f>IF(B499="","",INDEX('Schritt 2a Wärmeverbr. Kat. 1-4'!$A504:$C$504,MATCH(B499,'Schritt 2a Wärmeverbr. Kat. 1-4'!$C504:$C$504,0),1))</f>
        <v/>
      </c>
      <c r="B499" s="40" t="str">
        <f>IF(AND('Schritt 2a Wärmeverbr. Kat. 1-4'!C504&lt;&gt;"",OR('Schritt 2a Wärmeverbr. Kat. 1-4'!R504=1,'Schritt 2a Wärmeverbr. Kat. 1-4'!R504=2,'Schritt 2a Wärmeverbr. Kat. 1-4'!R504&lt;&gt;4)),'Schritt 2a Wärmeverbr. Kat. 1-4'!C504,"")</f>
        <v/>
      </c>
      <c r="C499" s="24" t="str">
        <f>IF(B499="","",VLOOKUP(B499,'Schritt 2a Wärmeverbr. Kat. 1-4'!$C$10:$D$504,2,FALSE))</f>
        <v/>
      </c>
      <c r="D499" s="13" t="str">
        <f>IF(AND(B499&lt;&gt;"",'Schritt 2a Wärmeverbr. Kat. 1-4'!H504&lt;&gt;""),VLOOKUP('Schritt 4 - Priorisierung'!B499,'Schritt 2a Wärmeverbr. Kat. 1-4'!$C$10:$H$504,6,FALSE),"")</f>
        <v/>
      </c>
      <c r="E499" s="114" t="str">
        <f>IF(AND(B499&lt;&gt;"",'Schritt 2a Wärmeverbr. Kat. 1-4'!N504&lt;&gt;""),VLOOKUP('Schritt 4 - Priorisierung'!B499,'Schritt 2a Wärmeverbr. Kat. 1-4'!$C$10:$N$504,12,FALSE),"")</f>
        <v/>
      </c>
      <c r="F499" s="38" t="str">
        <f>IF(AND(B499&lt;&gt;"",'Schritt 2a Wärmeverbr. Kat. 1-4'!O504&lt;&gt;""),VLOOKUP(B499,'Schritt 2a Wärmeverbr. Kat. 1-4'!C504:O998,13,FALSE),"")</f>
        <v/>
      </c>
      <c r="G499" s="134" t="str">
        <f>IF(AND(B499&lt;&gt;"",'Schritt 2a Wärmeverbr. Kat. 1-4'!P504&lt;&gt;""),VLOOKUP(B499,'Schritt 2a Wärmeverbr. Kat. 1-4'!$C$10:$P$504,14,FALSE),"")</f>
        <v/>
      </c>
      <c r="H499" s="39" t="str">
        <f>IF(AND(B499&lt;&gt;"",'Schritt 2a Wärmeverbr. Kat. 1-4'!Q504&lt;&gt;""),VLOOKUP(B499,'Schritt 2a Wärmeverbr. Kat. 1-4'!$C$10:$Q$504,15,FALSE),"")</f>
        <v/>
      </c>
      <c r="I499" s="142" t="str">
        <f>IF(AND(B499&lt;&gt;"",'Schritt 2b Stromverbr. Kat. 1-4'!M504&lt;&gt;""),VLOOKUP(B499,'Schritt 2b Stromverbr. Kat. 1-4'!$B$10:$M$504,12,FALSE),"")</f>
        <v/>
      </c>
      <c r="J499" s="38" t="str">
        <f>IF(AND(B499&lt;&gt;"",'Schritt 2b Stromverbr. Kat. 1-4'!M504&lt;&gt;""),(1/SUM('Schritt 2b Stromverbr. Kat. 1-4'!$M$10:$M$504))*VLOOKUP(B499,'Schritt 2b Stromverbr. Kat. 1-4'!$B$10:$M$504,12,FALSE),"")</f>
        <v/>
      </c>
      <c r="K499" s="133" t="str">
        <f>IFERROR(IF(B499&lt;&gt;"",VLOOKUP(B499,'Schritt 2b Stromverbr. Kat. 1-4'!$B$10:$N$504,13,FALSE),""),"")</f>
        <v/>
      </c>
      <c r="L499" s="39" t="str">
        <f>IFERROR(IF(B499&lt;&gt;"",VLOOKUP(B499,'Schritt 2b Stromverbr. Kat. 1-4'!$B$10:$O$504,14,FALSE),""),"")</f>
        <v/>
      </c>
      <c r="M499" s="147"/>
      <c r="N499" s="61"/>
      <c r="O499" s="64"/>
      <c r="P499" s="113" t="str">
        <f t="shared" si="14"/>
        <v/>
      </c>
      <c r="Q499" s="151" t="str">
        <f t="shared" si="15"/>
        <v/>
      </c>
      <c r="R499" s="133" t="str">
        <f>IF(P499="","",((P499*1000)/IF(AND('Schritt 2a Wärmeverbr. Kat. 1-4'!D504&lt;&gt;"Bad - Freibad &lt; 1000 m2 Beckenfläche",'Schritt 2a Wärmeverbr. Kat. 1-4'!D504&lt;&gt;"Bad - Freibad 1000-2000 m2 Beckenfläche",'Schritt 2a Wärmeverbr. Kat. 1-4'!D504&lt;&gt;"Bad - Freibad &gt;2000 m2 Beckenfläche"),'Schritt 2a Wärmeverbr. Kat. 1-4'!F504,'Schritt 2a Wärmeverbr. Kat. 1-4'!G504)))</f>
        <v/>
      </c>
      <c r="S499" s="140" t="str">
        <f>IFERROR(IF(OR(R499="",'Schritt 2a Wärmeverbr. Kat. 1-4'!D504=""),"",R499/VLOOKUP('Schritt 2a Wärmeverbr. Kat. 1-4'!D504,Gebäudekat.!$C$6:$J$72,7,FALSE)-1),"k.A")</f>
        <v/>
      </c>
      <c r="T499" s="400" t="s">
        <v>138</v>
      </c>
      <c r="U499" t="str">
        <f>IFERROR(VLOOKUP(C499,Gebäudekat.!$C$6:$G$72,5,FALSE),"")</f>
        <v/>
      </c>
    </row>
    <row r="500" spans="1:21" x14ac:dyDescent="0.25">
      <c r="A500" s="23" t="str">
        <f>IF(B500="","",INDEX('Schritt 2a Wärmeverbr. Kat. 1-4'!$A$504:$C505,MATCH(B500,'Schritt 2a Wärmeverbr. Kat. 1-4'!$C$504:$C505,0),1))</f>
        <v/>
      </c>
      <c r="B500" s="40" t="str">
        <f>IF(AND('Schritt 2a Wärmeverbr. Kat. 1-4'!C505&lt;&gt;"",OR('Schritt 2a Wärmeverbr. Kat. 1-4'!R505=1,'Schritt 2a Wärmeverbr. Kat. 1-4'!R505=2,'Schritt 2a Wärmeverbr. Kat. 1-4'!R505&lt;&gt;4)),'Schritt 2a Wärmeverbr. Kat. 1-4'!C505,"")</f>
        <v/>
      </c>
      <c r="C500" s="24" t="str">
        <f>IF(B500="","",VLOOKUP(B500,'Schritt 2a Wärmeverbr. Kat. 1-4'!$C$10:$D$504,2,FALSE))</f>
        <v/>
      </c>
      <c r="D500" s="13" t="str">
        <f>IF(AND(B500&lt;&gt;"",'Schritt 2a Wärmeverbr. Kat. 1-4'!H505&lt;&gt;""),VLOOKUP('Schritt 4 - Priorisierung'!B500,'Schritt 2a Wärmeverbr. Kat. 1-4'!$C$10:$H$504,6,FALSE),"")</f>
        <v/>
      </c>
      <c r="E500" s="114" t="str">
        <f>IF(AND(B500&lt;&gt;"",'Schritt 2a Wärmeverbr. Kat. 1-4'!N505&lt;&gt;""),VLOOKUP('Schritt 4 - Priorisierung'!B500,'Schritt 2a Wärmeverbr. Kat. 1-4'!$C$10:$N$504,12,FALSE),"")</f>
        <v/>
      </c>
      <c r="F500" s="38" t="str">
        <f>IF(AND(B500&lt;&gt;"",'Schritt 2a Wärmeverbr. Kat. 1-4'!O505&lt;&gt;""),VLOOKUP(B500,'Schritt 2a Wärmeverbr. Kat. 1-4'!C505:O999,13,FALSE),"")</f>
        <v/>
      </c>
      <c r="G500" s="134" t="str">
        <f>IF(AND(B500&lt;&gt;"",'Schritt 2a Wärmeverbr. Kat. 1-4'!P505&lt;&gt;""),VLOOKUP(B500,'Schritt 2a Wärmeverbr. Kat. 1-4'!$C$10:$P$504,14,FALSE),"")</f>
        <v/>
      </c>
      <c r="H500" s="39" t="str">
        <f>IF(AND(B500&lt;&gt;"",'Schritt 2a Wärmeverbr. Kat. 1-4'!Q505&lt;&gt;""),VLOOKUP(B500,'Schritt 2a Wärmeverbr. Kat. 1-4'!$C$10:$Q$504,15,FALSE),"")</f>
        <v/>
      </c>
      <c r="I500" s="142" t="str">
        <f>IF(AND(B500&lt;&gt;"",'Schritt 2b Stromverbr. Kat. 1-4'!M505&lt;&gt;""),VLOOKUP(B500,'Schritt 2b Stromverbr. Kat. 1-4'!$B$10:$M$504,12,FALSE),"")</f>
        <v/>
      </c>
      <c r="J500" s="38" t="str">
        <f>IF(AND(B500&lt;&gt;"",'Schritt 2b Stromverbr. Kat. 1-4'!M505&lt;&gt;""),(1/SUM('Schritt 2b Stromverbr. Kat. 1-4'!$M$10:$M$504))*VLOOKUP(B500,'Schritt 2b Stromverbr. Kat. 1-4'!$B$10:$M$504,12,FALSE),"")</f>
        <v/>
      </c>
      <c r="K500" s="133" t="str">
        <f>IFERROR(IF(B500&lt;&gt;"",VLOOKUP(B500,'Schritt 2b Stromverbr. Kat. 1-4'!$B$10:$N$504,13,FALSE),""),"")</f>
        <v/>
      </c>
      <c r="L500" s="39" t="str">
        <f>IFERROR(IF(B500&lt;&gt;"",VLOOKUP(B500,'Schritt 2b Stromverbr. Kat. 1-4'!$B$10:$O$504,14,FALSE),""),"")</f>
        <v/>
      </c>
      <c r="M500" s="147"/>
      <c r="N500" s="398"/>
      <c r="O500" s="398"/>
      <c r="P500" s="113" t="str">
        <f t="shared" si="14"/>
        <v/>
      </c>
      <c r="Q500" s="151" t="str">
        <f t="shared" si="15"/>
        <v/>
      </c>
      <c r="R500" s="133" t="str">
        <f>IF(P500="","",((P500*1000)/IF(AND('Schritt 2a Wärmeverbr. Kat. 1-4'!D505&lt;&gt;"Bad - Freibad &lt; 1000 m2 Beckenfläche",'Schritt 2a Wärmeverbr. Kat. 1-4'!D505&lt;&gt;"Bad - Freibad 1000-2000 m2 Beckenfläche",'Schritt 2a Wärmeverbr. Kat. 1-4'!D505&lt;&gt;"Bad - Freibad &gt;2000 m2 Beckenfläche"),'Schritt 2a Wärmeverbr. Kat. 1-4'!F505,'Schritt 2a Wärmeverbr. Kat. 1-4'!G505)))</f>
        <v/>
      </c>
      <c r="S500" s="140" t="str">
        <f>IFERROR(IF(OR(R500="",'Schritt 2a Wärmeverbr. Kat. 1-4'!D505=""),"",R500/VLOOKUP('Schritt 2a Wärmeverbr. Kat. 1-4'!D505,Gebäudekat.!$C$6:$J$72,7,FALSE)-1),"k.A")</f>
        <v/>
      </c>
      <c r="T500" s="400" t="s">
        <v>138</v>
      </c>
      <c r="U500" t="str">
        <f>IFERROR(VLOOKUP(C500,Gebäudekat.!$C$6:$G$72,5,FALSE),"")</f>
        <v/>
      </c>
    </row>
    <row r="501" spans="1:21" ht="15.75" thickBot="1" x14ac:dyDescent="0.3">
      <c r="A501" s="97" t="str">
        <f>IF(B501="","",INDEX('Schritt 2a Wärmeverbr. Kat. 1-4'!$A$504:$C506,MATCH(B501,'Schritt 2a Wärmeverbr. Kat. 1-4'!$C$504:$C506,0),1))</f>
        <v/>
      </c>
      <c r="B501" s="198" t="str">
        <f>IF(AND('Schritt 2a Wärmeverbr. Kat. 1-4'!C506&lt;&gt;"",OR('Schritt 2a Wärmeverbr. Kat. 1-4'!R506=1,'Schritt 2a Wärmeverbr. Kat. 1-4'!R506=2,'Schritt 2a Wärmeverbr. Kat. 1-4'!R506&lt;&gt;4)),'Schritt 2a Wärmeverbr. Kat. 1-4'!C506,"")</f>
        <v/>
      </c>
      <c r="C501" s="98" t="str">
        <f>IF(B501="","",VLOOKUP(B501,'Schritt 2a Wärmeverbr. Kat. 1-4'!$C$10:$D$504,2,FALSE))</f>
        <v/>
      </c>
      <c r="D501" s="41" t="str">
        <f>IF(AND(B501&lt;&gt;"",'Schritt 2a Wärmeverbr. Kat. 1-4'!H506&lt;&gt;""),VLOOKUP('Schritt 4 - Priorisierung'!B501,'Schritt 2a Wärmeverbr. Kat. 1-4'!$C$10:$H$504,6,FALSE),"")</f>
        <v/>
      </c>
      <c r="E501" s="143" t="str">
        <f>IF(AND(B501&lt;&gt;"",'Schritt 2a Wärmeverbr. Kat. 1-4'!N506&lt;&gt;""),VLOOKUP('Schritt 4 - Priorisierung'!B501,'Schritt 2a Wärmeverbr. Kat. 1-4'!$C$10:$N$504,12,FALSE),"")</f>
        <v/>
      </c>
      <c r="F501" s="42" t="str">
        <f>IF(AND(B501&lt;&gt;"",'Schritt 2a Wärmeverbr. Kat. 1-4'!O506&lt;&gt;""),VLOOKUP(B501,'Schritt 2a Wärmeverbr. Kat. 1-4'!C506:O1000,13,FALSE),"")</f>
        <v/>
      </c>
      <c r="G501" s="135" t="str">
        <f>IF(AND(B501&lt;&gt;"",'Schritt 2a Wärmeverbr. Kat. 1-4'!P506&lt;&gt;""),VLOOKUP(B501,'Schritt 2a Wärmeverbr. Kat. 1-4'!$C$10:$P$504,14,FALSE),"")</f>
        <v/>
      </c>
      <c r="H501" s="66" t="str">
        <f>IF(AND(B501&lt;&gt;"",'Schritt 2a Wärmeverbr. Kat. 1-4'!Q506&lt;&gt;""),VLOOKUP(B501,'Schritt 2a Wärmeverbr. Kat. 1-4'!$C$10:$Q$504,15,FALSE),"")</f>
        <v/>
      </c>
      <c r="I501" s="144" t="str">
        <f>IF(AND(B501&lt;&gt;"",'Schritt 2b Stromverbr. Kat. 1-4'!M506&lt;&gt;""),VLOOKUP(B501,'Schritt 2b Stromverbr. Kat. 1-4'!$B$10:$M$504,12,FALSE),"")</f>
        <v/>
      </c>
      <c r="J501" s="42" t="str">
        <f>IF(AND(B501&lt;&gt;"",'Schritt 2b Stromverbr. Kat. 1-4'!M506&lt;&gt;""),(1/SUM('Schritt 2b Stromverbr. Kat. 1-4'!$M$10:$M$504))*VLOOKUP(B501,'Schritt 2b Stromverbr. Kat. 1-4'!$B$10:$M$504,12,FALSE),"")</f>
        <v/>
      </c>
      <c r="K501" s="138" t="str">
        <f>IFERROR(IF(B501&lt;&gt;"",VLOOKUP(B501,'Schritt 2b Stromverbr. Kat. 1-4'!$B$10:$N$504,13,FALSE),""),"")</f>
        <v/>
      </c>
      <c r="L501" s="66" t="str">
        <f>IFERROR(IF(B501&lt;&gt;"",VLOOKUP(B501,'Schritt 2b Stromverbr. Kat. 1-4'!$B$10:$O$504,14,FALSE),""),"")</f>
        <v/>
      </c>
      <c r="M501" s="402"/>
      <c r="N501" s="399"/>
      <c r="O501" s="399"/>
      <c r="P501" s="403" t="str">
        <f t="shared" si="14"/>
        <v/>
      </c>
      <c r="Q501" s="404" t="str">
        <f t="shared" si="15"/>
        <v/>
      </c>
      <c r="R501" s="138" t="str">
        <f>IF(P501="","",((P501*1000)/IF(AND('Schritt 2a Wärmeverbr. Kat. 1-4'!D506&lt;&gt;"Bad - Freibad &lt; 1000 m2 Beckenfläche",'Schritt 2a Wärmeverbr. Kat. 1-4'!D506&lt;&gt;"Bad - Freibad 1000-2000 m2 Beckenfläche",'Schritt 2a Wärmeverbr. Kat. 1-4'!D506&lt;&gt;"Bad - Freibad &gt;2000 m2 Beckenfläche"),'Schritt 2a Wärmeverbr. Kat. 1-4'!F506,'Schritt 2a Wärmeverbr. Kat. 1-4'!G506)))</f>
        <v/>
      </c>
      <c r="S501" s="405" t="str">
        <f>IFERROR(IF(OR(R501="",'Schritt 2a Wärmeverbr. Kat. 1-4'!D506=""),"",R501/VLOOKUP('Schritt 2a Wärmeverbr. Kat. 1-4'!D506,Gebäudekat.!$C$6:$J$72,7,FALSE)-1),"k.A")</f>
        <v/>
      </c>
      <c r="T501" s="400" t="s">
        <v>138</v>
      </c>
      <c r="U501" t="str">
        <f>IFERROR(VLOOKUP(C501,Gebäudekat.!$C$6:$G$72,5,FALSE),"")</f>
        <v/>
      </c>
    </row>
  </sheetData>
  <sheetProtection algorithmName="SHA-512" hashValue="PM4rsjRl4UEKUNqYkBRBktzOecLAMU1aVPNX9/gd5tmUl62zKRV1eXCjD59Pvday/7/r2s7h4TT6qS8Nz1wPQA==" saltValue="EZFUmG6A8ULl9l4YBBBFNQ==" spinCount="100000" sheet="1" scenarios="1"/>
  <mergeCells count="19">
    <mergeCell ref="C3:C4"/>
    <mergeCell ref="D3:D4"/>
    <mergeCell ref="E3:E4"/>
    <mergeCell ref="A1:C2"/>
    <mergeCell ref="G3:G4"/>
    <mergeCell ref="A3:A4"/>
    <mergeCell ref="B3:B4"/>
    <mergeCell ref="H3:H4"/>
    <mergeCell ref="F3:F4"/>
    <mergeCell ref="T1:T2"/>
    <mergeCell ref="I3:I4"/>
    <mergeCell ref="J3:J4"/>
    <mergeCell ref="K3:K4"/>
    <mergeCell ref="L3:L4"/>
    <mergeCell ref="I2:L2"/>
    <mergeCell ref="N3:O3"/>
    <mergeCell ref="D1:S1"/>
    <mergeCell ref="D2:H2"/>
    <mergeCell ref="M2:S2"/>
  </mergeCells>
  <conditionalFormatting sqref="M5:O499">
    <cfRule type="expression" dxfId="15" priority="63">
      <formula>$B5&lt;&gt;""</formula>
    </cfRule>
  </conditionalFormatting>
  <conditionalFormatting sqref="S5:S501">
    <cfRule type="cellIs" dxfId="14" priority="2" operator="between">
      <formula>0.15</formula>
      <formula>-0.15</formula>
    </cfRule>
    <cfRule type="cellIs" dxfId="13" priority="3" operator="lessThan">
      <formula>-0.15</formula>
    </cfRule>
    <cfRule type="cellIs" dxfId="12" priority="4" operator="greaterThan">
      <formula>0.15</formula>
    </cfRule>
  </conditionalFormatting>
  <conditionalFormatting sqref="S5:S501">
    <cfRule type="expression" dxfId="11" priority="1">
      <formula>S1048111="k.A"</formula>
    </cfRule>
  </conditionalFormatting>
  <dataValidations count="4">
    <dataValidation allowBlank="1" showErrorMessage="1" sqref="C5:C501 B5:B501" xr:uid="{9ED05724-4D76-4FE4-9977-5E808476DD8B}"/>
    <dataValidation type="list" allowBlank="1" showInputMessage="1" showErrorMessage="1" sqref="T5:T501" xr:uid="{ECB28203-59FA-4E95-87BF-EB340C751C40}">
      <formula1>"Ja,Nein"</formula1>
    </dataValidation>
    <dataValidation type="date" allowBlank="1" sqref="N5:N501" xr:uid="{29EA2EB9-08A6-43EE-9391-5FCF2329DAA7}">
      <formula1>43466</formula1>
      <formula2>46012</formula2>
    </dataValidation>
    <dataValidation type="date" allowBlank="1" showErrorMessage="1" sqref="O5:O501" xr:uid="{56D21572-62BC-439D-8637-DE7DB1195912}">
      <formula1>43466</formula1>
      <formula2>46012</formula2>
    </dataValidation>
  </dataValidation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FA423-8072-4B28-92F2-F7CACFC964BF}">
  <sheetPr>
    <tabColor theme="0" tint="-0.249977111117893"/>
  </sheetPr>
  <dimension ref="A1:U1137"/>
  <sheetViews>
    <sheetView topLeftCell="B1" zoomScale="70" zoomScaleNormal="70" workbookViewId="0">
      <selection activeCell="H7" sqref="H7"/>
    </sheetView>
  </sheetViews>
  <sheetFormatPr baseColWidth="10" defaultColWidth="10.7109375" defaultRowHeight="15" x14ac:dyDescent="0.25"/>
  <cols>
    <col min="1" max="1" width="24.140625" bestFit="1" customWidth="1"/>
    <col min="2" max="2" width="24.140625" customWidth="1"/>
    <col min="3" max="3" width="34.5703125" bestFit="1" customWidth="1"/>
    <col min="5" max="5" width="20.5703125" bestFit="1" customWidth="1"/>
    <col min="6" max="6" width="26.7109375" bestFit="1" customWidth="1"/>
    <col min="7" max="7" width="28.28515625" customWidth="1"/>
    <col min="8" max="8" width="20" bestFit="1" customWidth="1"/>
    <col min="9" max="9" width="20" customWidth="1"/>
    <col min="10" max="10" width="41.28515625" bestFit="1" customWidth="1"/>
    <col min="11" max="11" width="11.28515625" customWidth="1"/>
    <col min="12" max="12" width="9.140625" customWidth="1"/>
    <col min="13" max="13" width="10.5703125" customWidth="1"/>
    <col min="14" max="14" width="27.7109375" customWidth="1"/>
    <col min="16" max="16" width="14.5703125" bestFit="1" customWidth="1"/>
    <col min="17" max="17" width="15.42578125" bestFit="1" customWidth="1"/>
    <col min="20" max="20" width="19.85546875" customWidth="1"/>
    <col min="21" max="21" width="16.5703125" customWidth="1"/>
  </cols>
  <sheetData>
    <row r="1" spans="1:21" x14ac:dyDescent="0.25">
      <c r="A1" s="5" t="s">
        <v>259</v>
      </c>
      <c r="B1" s="5" t="s">
        <v>260</v>
      </c>
      <c r="C1" s="5" t="s">
        <v>261</v>
      </c>
      <c r="D1" s="5" t="s">
        <v>262</v>
      </c>
      <c r="E1" s="5" t="s">
        <v>30</v>
      </c>
      <c r="F1" s="5" t="s">
        <v>7</v>
      </c>
      <c r="G1" s="5" t="s">
        <v>263</v>
      </c>
      <c r="H1" s="5" t="s">
        <v>264</v>
      </c>
      <c r="I1" s="5" t="s">
        <v>265</v>
      </c>
      <c r="J1" s="10" t="s">
        <v>266</v>
      </c>
      <c r="K1" s="10" t="s">
        <v>86</v>
      </c>
      <c r="L1" t="s">
        <v>267</v>
      </c>
      <c r="M1" t="s">
        <v>268</v>
      </c>
      <c r="N1" t="s">
        <v>269</v>
      </c>
      <c r="P1" t="s">
        <v>270</v>
      </c>
      <c r="Q1" t="s">
        <v>271</v>
      </c>
      <c r="T1" s="57" t="s">
        <v>272</v>
      </c>
      <c r="U1" s="57" t="s">
        <v>1635</v>
      </c>
    </row>
    <row r="2" spans="1:21" x14ac:dyDescent="0.25">
      <c r="A2" t="s">
        <v>273</v>
      </c>
      <c r="B2" t="s">
        <v>274</v>
      </c>
      <c r="C2" t="s">
        <v>7</v>
      </c>
      <c r="D2" t="s">
        <v>75</v>
      </c>
      <c r="E2" s="6" t="s">
        <v>267</v>
      </c>
      <c r="F2" t="s">
        <v>276</v>
      </c>
      <c r="G2" t="s">
        <v>74</v>
      </c>
      <c r="H2" t="s">
        <v>250</v>
      </c>
      <c r="I2" t="s">
        <v>277</v>
      </c>
      <c r="J2" s="10" t="s">
        <v>118</v>
      </c>
      <c r="K2" s="10">
        <v>7</v>
      </c>
      <c r="L2" s="37">
        <v>0</v>
      </c>
      <c r="M2" s="37">
        <v>0</v>
      </c>
      <c r="N2" t="s">
        <v>19</v>
      </c>
      <c r="P2" s="6">
        <v>43344</v>
      </c>
      <c r="Q2" s="6">
        <v>43676</v>
      </c>
      <c r="T2" t="s">
        <v>278</v>
      </c>
      <c r="U2">
        <v>335001</v>
      </c>
    </row>
    <row r="3" spans="1:21" x14ac:dyDescent="0.25">
      <c r="A3" t="s">
        <v>279</v>
      </c>
      <c r="B3" t="s">
        <v>280</v>
      </c>
      <c r="C3" t="s">
        <v>281</v>
      </c>
      <c r="D3" t="s">
        <v>138</v>
      </c>
      <c r="E3" s="6" t="s">
        <v>268</v>
      </c>
      <c r="F3" t="s">
        <v>282</v>
      </c>
      <c r="G3" t="s">
        <v>283</v>
      </c>
      <c r="H3" t="s">
        <v>57</v>
      </c>
      <c r="I3" t="s">
        <v>284</v>
      </c>
      <c r="J3" s="10" t="s">
        <v>109</v>
      </c>
      <c r="K3" s="10">
        <v>6</v>
      </c>
      <c r="L3" s="37">
        <v>0.01</v>
      </c>
      <c r="N3" t="s">
        <v>285</v>
      </c>
      <c r="P3" s="6">
        <v>43374</v>
      </c>
      <c r="Q3" s="6">
        <v>43707</v>
      </c>
      <c r="T3" t="s">
        <v>286</v>
      </c>
      <c r="U3">
        <v>136088</v>
      </c>
    </row>
    <row r="4" spans="1:21" x14ac:dyDescent="0.25">
      <c r="A4" t="s">
        <v>287</v>
      </c>
      <c r="B4" t="s">
        <v>288</v>
      </c>
      <c r="C4" t="s">
        <v>289</v>
      </c>
      <c r="D4" t="s">
        <v>275</v>
      </c>
      <c r="E4" s="6" t="s">
        <v>58</v>
      </c>
      <c r="F4" t="s">
        <v>290</v>
      </c>
      <c r="G4" t="s">
        <v>291</v>
      </c>
      <c r="H4" t="s">
        <v>251</v>
      </c>
      <c r="I4" t="s">
        <v>76</v>
      </c>
      <c r="J4" s="10" t="s">
        <v>98</v>
      </c>
      <c r="K4" s="10">
        <v>5</v>
      </c>
      <c r="L4" s="37">
        <v>0.02</v>
      </c>
      <c r="P4" s="6">
        <v>43405</v>
      </c>
      <c r="Q4" s="6">
        <v>43738</v>
      </c>
      <c r="T4" t="s">
        <v>292</v>
      </c>
      <c r="U4">
        <v>125001</v>
      </c>
    </row>
    <row r="5" spans="1:21" x14ac:dyDescent="0.25">
      <c r="A5" t="s">
        <v>119</v>
      </c>
      <c r="B5" t="s">
        <v>293</v>
      </c>
      <c r="C5" t="s">
        <v>294</v>
      </c>
      <c r="F5" t="s">
        <v>295</v>
      </c>
      <c r="G5" t="s">
        <v>296</v>
      </c>
      <c r="H5" t="s">
        <v>252</v>
      </c>
      <c r="I5" t="s">
        <v>297</v>
      </c>
      <c r="L5" s="37">
        <v>0.03</v>
      </c>
      <c r="P5" s="6">
        <v>43435</v>
      </c>
      <c r="Q5" s="6">
        <v>43768</v>
      </c>
      <c r="T5" t="s">
        <v>298</v>
      </c>
      <c r="U5">
        <v>136002</v>
      </c>
    </row>
    <row r="6" spans="1:21" x14ac:dyDescent="0.25">
      <c r="A6" t="s">
        <v>299</v>
      </c>
      <c r="B6" t="s">
        <v>300</v>
      </c>
      <c r="C6" t="s">
        <v>301</v>
      </c>
      <c r="E6" s="6"/>
      <c r="F6" t="s">
        <v>302</v>
      </c>
      <c r="G6" t="s">
        <v>303</v>
      </c>
      <c r="H6" t="s">
        <v>253</v>
      </c>
      <c r="I6" t="s">
        <v>304</v>
      </c>
      <c r="L6" s="37">
        <v>0.04</v>
      </c>
      <c r="P6" s="6">
        <v>43466</v>
      </c>
      <c r="Q6" s="6">
        <v>43799</v>
      </c>
      <c r="T6" t="s">
        <v>305</v>
      </c>
      <c r="U6">
        <v>436001</v>
      </c>
    </row>
    <row r="7" spans="1:21" x14ac:dyDescent="0.25">
      <c r="C7" t="s">
        <v>306</v>
      </c>
      <c r="E7" s="6"/>
      <c r="F7" t="s">
        <v>307</v>
      </c>
      <c r="G7" t="s">
        <v>308</v>
      </c>
      <c r="H7" t="s">
        <v>2007</v>
      </c>
      <c r="L7" s="37">
        <v>0.05</v>
      </c>
      <c r="P7" s="6">
        <v>43497</v>
      </c>
      <c r="Q7" s="6">
        <v>43829</v>
      </c>
      <c r="T7" t="s">
        <v>309</v>
      </c>
      <c r="U7">
        <v>317001</v>
      </c>
    </row>
    <row r="8" spans="1:21" x14ac:dyDescent="0.25">
      <c r="C8" t="s">
        <v>310</v>
      </c>
      <c r="E8" s="6"/>
      <c r="F8" t="s">
        <v>311</v>
      </c>
      <c r="G8" t="s">
        <v>312</v>
      </c>
      <c r="H8" t="s">
        <v>255</v>
      </c>
      <c r="L8" s="37">
        <v>0.06</v>
      </c>
      <c r="P8" s="6">
        <v>43525</v>
      </c>
      <c r="Q8" s="6">
        <v>43860</v>
      </c>
      <c r="T8" t="s">
        <v>313</v>
      </c>
      <c r="U8">
        <v>426001</v>
      </c>
    </row>
    <row r="9" spans="1:21" x14ac:dyDescent="0.25">
      <c r="E9" s="6"/>
      <c r="F9" t="s">
        <v>314</v>
      </c>
      <c r="G9" t="s">
        <v>315</v>
      </c>
      <c r="H9" t="s">
        <v>60</v>
      </c>
      <c r="L9" s="37">
        <v>7.0000000000000007E-2</v>
      </c>
      <c r="P9" s="6">
        <v>43556</v>
      </c>
      <c r="Q9" s="6">
        <v>43890</v>
      </c>
      <c r="T9" t="s">
        <v>316</v>
      </c>
      <c r="U9">
        <v>117001</v>
      </c>
    </row>
    <row r="10" spans="1:21" x14ac:dyDescent="0.25">
      <c r="C10" s="5" t="s">
        <v>317</v>
      </c>
      <c r="E10" s="6"/>
      <c r="F10" t="s">
        <v>318</v>
      </c>
      <c r="H10" t="s">
        <v>257</v>
      </c>
      <c r="L10" s="37">
        <v>0.08</v>
      </c>
      <c r="P10" s="6">
        <v>43586</v>
      </c>
      <c r="Q10" s="6">
        <v>43920</v>
      </c>
      <c r="T10" t="s">
        <v>319</v>
      </c>
      <c r="U10">
        <v>136003</v>
      </c>
    </row>
    <row r="11" spans="1:21" x14ac:dyDescent="0.25">
      <c r="C11" t="s">
        <v>320</v>
      </c>
      <c r="E11" s="6"/>
      <c r="F11" t="s">
        <v>321</v>
      </c>
      <c r="H11" t="s">
        <v>326</v>
      </c>
      <c r="L11" s="37">
        <v>0.09</v>
      </c>
      <c r="P11" s="6">
        <v>43617</v>
      </c>
      <c r="Q11" s="6">
        <v>43951</v>
      </c>
      <c r="T11" t="s">
        <v>322</v>
      </c>
      <c r="U11">
        <v>225001</v>
      </c>
    </row>
    <row r="12" spans="1:21" x14ac:dyDescent="0.25">
      <c r="C12" t="s">
        <v>11</v>
      </c>
      <c r="E12" s="6"/>
      <c r="F12" t="s">
        <v>323</v>
      </c>
      <c r="H12" t="s">
        <v>256</v>
      </c>
      <c r="L12" s="37">
        <v>0.1</v>
      </c>
      <c r="P12" s="6">
        <v>43647</v>
      </c>
      <c r="Q12" s="6">
        <v>43981</v>
      </c>
      <c r="T12" t="s">
        <v>324</v>
      </c>
      <c r="U12">
        <v>118001</v>
      </c>
    </row>
    <row r="13" spans="1:21" x14ac:dyDescent="0.25">
      <c r="C13" t="s">
        <v>7</v>
      </c>
      <c r="E13" s="6"/>
      <c r="F13" t="s">
        <v>325</v>
      </c>
      <c r="L13" s="37">
        <v>0.11</v>
      </c>
      <c r="P13" s="6">
        <v>43678</v>
      </c>
      <c r="Q13" s="6">
        <v>44012</v>
      </c>
      <c r="T13" t="s">
        <v>327</v>
      </c>
      <c r="U13">
        <v>225002</v>
      </c>
    </row>
    <row r="14" spans="1:21" x14ac:dyDescent="0.25">
      <c r="E14" s="6"/>
      <c r="F14" t="s">
        <v>328</v>
      </c>
      <c r="L14" s="37">
        <v>0.12</v>
      </c>
      <c r="P14" s="6">
        <v>43709</v>
      </c>
      <c r="Q14" s="6">
        <v>44042</v>
      </c>
      <c r="T14" t="s">
        <v>329</v>
      </c>
      <c r="U14">
        <v>128138</v>
      </c>
    </row>
    <row r="15" spans="1:21" x14ac:dyDescent="0.25">
      <c r="E15" s="6"/>
      <c r="F15" t="s">
        <v>330</v>
      </c>
      <c r="L15" s="37">
        <v>0.13</v>
      </c>
      <c r="P15" s="6">
        <v>43739</v>
      </c>
      <c r="Q15" s="6">
        <v>44073</v>
      </c>
      <c r="T15" t="s">
        <v>331</v>
      </c>
      <c r="U15">
        <v>117002</v>
      </c>
    </row>
    <row r="16" spans="1:21" x14ac:dyDescent="0.25">
      <c r="E16" s="6"/>
      <c r="F16" t="s">
        <v>332</v>
      </c>
      <c r="L16" s="37">
        <v>0.14000000000000001</v>
      </c>
      <c r="P16" s="6">
        <v>43770</v>
      </c>
      <c r="Q16" s="6">
        <v>44104</v>
      </c>
      <c r="T16" t="s">
        <v>333</v>
      </c>
      <c r="U16">
        <v>325001</v>
      </c>
    </row>
    <row r="17" spans="5:21" x14ac:dyDescent="0.25">
      <c r="E17" s="6"/>
      <c r="F17" t="s">
        <v>334</v>
      </c>
      <c r="L17" s="37">
        <v>0.15</v>
      </c>
      <c r="P17" s="6">
        <v>43800</v>
      </c>
      <c r="Q17" s="6">
        <v>44134</v>
      </c>
      <c r="T17" t="s">
        <v>335</v>
      </c>
      <c r="U17">
        <v>436003</v>
      </c>
    </row>
    <row r="18" spans="5:21" x14ac:dyDescent="0.25">
      <c r="E18" s="6"/>
      <c r="F18" t="s">
        <v>336</v>
      </c>
      <c r="L18" s="37">
        <v>0.16</v>
      </c>
      <c r="P18" s="6">
        <v>43831</v>
      </c>
      <c r="Q18" s="6">
        <v>44165</v>
      </c>
      <c r="T18" t="s">
        <v>337</v>
      </c>
      <c r="U18">
        <v>116081</v>
      </c>
    </row>
    <row r="19" spans="5:21" x14ac:dyDescent="0.25">
      <c r="E19" s="6"/>
      <c r="F19" t="s">
        <v>338</v>
      </c>
      <c r="L19" s="37">
        <v>0.17</v>
      </c>
      <c r="P19" s="6">
        <v>43862</v>
      </c>
      <c r="Q19" s="6">
        <v>44195</v>
      </c>
      <c r="T19" t="s">
        <v>339</v>
      </c>
      <c r="U19">
        <v>116076</v>
      </c>
    </row>
    <row r="20" spans="5:21" x14ac:dyDescent="0.25">
      <c r="E20" s="6"/>
      <c r="F20" t="s">
        <v>8</v>
      </c>
      <c r="L20" s="37">
        <v>0.18</v>
      </c>
      <c r="P20" s="6">
        <v>43891</v>
      </c>
      <c r="Q20" s="6">
        <v>44226</v>
      </c>
      <c r="T20" t="s">
        <v>340</v>
      </c>
      <c r="U20">
        <v>115001</v>
      </c>
    </row>
    <row r="21" spans="5:21" x14ac:dyDescent="0.25">
      <c r="E21" s="6"/>
      <c r="F21" t="s">
        <v>341</v>
      </c>
      <c r="L21" s="37">
        <v>0.19</v>
      </c>
      <c r="P21" s="6">
        <v>43922</v>
      </c>
      <c r="Q21" s="6">
        <v>44255</v>
      </c>
      <c r="T21" t="s">
        <v>342</v>
      </c>
      <c r="U21">
        <v>336004</v>
      </c>
    </row>
    <row r="22" spans="5:21" x14ac:dyDescent="0.25">
      <c r="E22" s="6"/>
      <c r="F22" t="s">
        <v>343</v>
      </c>
      <c r="L22" s="37">
        <v>0.2</v>
      </c>
      <c r="P22" s="6">
        <v>43952</v>
      </c>
      <c r="Q22" s="6">
        <v>44285</v>
      </c>
      <c r="T22" t="s">
        <v>344</v>
      </c>
      <c r="U22">
        <v>436004</v>
      </c>
    </row>
    <row r="23" spans="5:21" x14ac:dyDescent="0.25">
      <c r="E23" s="6"/>
      <c r="F23" t="s">
        <v>345</v>
      </c>
      <c r="L23" s="37">
        <v>0.21</v>
      </c>
      <c r="P23" s="6">
        <v>43983</v>
      </c>
      <c r="Q23" s="6">
        <v>44316</v>
      </c>
      <c r="T23" t="s">
        <v>346</v>
      </c>
      <c r="U23">
        <v>337002</v>
      </c>
    </row>
    <row r="24" spans="5:21" x14ac:dyDescent="0.25">
      <c r="E24" s="6"/>
      <c r="F24" t="s">
        <v>347</v>
      </c>
      <c r="L24" s="37">
        <v>0.22</v>
      </c>
      <c r="P24" s="6">
        <v>44013</v>
      </c>
      <c r="Q24" s="6">
        <v>44346</v>
      </c>
      <c r="T24" t="s">
        <v>348</v>
      </c>
      <c r="U24">
        <v>117003</v>
      </c>
    </row>
    <row r="25" spans="5:21" x14ac:dyDescent="0.25">
      <c r="E25" s="6"/>
      <c r="F25" t="s">
        <v>349</v>
      </c>
      <c r="L25" s="37">
        <v>0.23</v>
      </c>
      <c r="P25" s="6">
        <v>44044</v>
      </c>
      <c r="Q25" s="6">
        <v>44377</v>
      </c>
      <c r="T25" t="s">
        <v>350</v>
      </c>
      <c r="U25">
        <v>417079</v>
      </c>
    </row>
    <row r="26" spans="5:21" x14ac:dyDescent="0.25">
      <c r="E26" s="6"/>
      <c r="F26" t="s">
        <v>351</v>
      </c>
      <c r="L26" s="37">
        <v>0.24</v>
      </c>
      <c r="P26" s="6">
        <v>44075</v>
      </c>
      <c r="Q26" s="36"/>
      <c r="T26" t="s">
        <v>352</v>
      </c>
      <c r="U26">
        <v>327002</v>
      </c>
    </row>
    <row r="27" spans="5:21" x14ac:dyDescent="0.25">
      <c r="E27" s="6"/>
      <c r="F27" t="s">
        <v>353</v>
      </c>
      <c r="L27" s="37">
        <v>0.25</v>
      </c>
      <c r="P27" s="6">
        <v>44105</v>
      </c>
      <c r="Q27" s="36"/>
      <c r="T27" t="s">
        <v>354</v>
      </c>
      <c r="U27">
        <v>119001</v>
      </c>
    </row>
    <row r="28" spans="5:21" x14ac:dyDescent="0.25">
      <c r="E28" s="6"/>
      <c r="F28" t="s">
        <v>355</v>
      </c>
      <c r="L28" s="37">
        <v>0.26</v>
      </c>
      <c r="P28" s="6">
        <v>44136</v>
      </c>
      <c r="Q28" s="36"/>
      <c r="T28" t="s">
        <v>356</v>
      </c>
      <c r="U28">
        <v>335002</v>
      </c>
    </row>
    <row r="29" spans="5:21" x14ac:dyDescent="0.25">
      <c r="E29" s="6"/>
      <c r="F29" t="s">
        <v>357</v>
      </c>
      <c r="L29" s="37">
        <v>0.27</v>
      </c>
      <c r="P29" s="6">
        <v>44166</v>
      </c>
      <c r="Q29" s="36"/>
      <c r="T29" t="s">
        <v>358</v>
      </c>
      <c r="U29">
        <v>426005</v>
      </c>
    </row>
    <row r="30" spans="5:21" x14ac:dyDescent="0.25">
      <c r="E30" s="6"/>
      <c r="F30" t="s">
        <v>359</v>
      </c>
      <c r="L30" s="37">
        <v>0.28000000000000003</v>
      </c>
      <c r="P30" s="6">
        <v>44197</v>
      </c>
      <c r="Q30" s="36"/>
      <c r="T30" t="s">
        <v>360</v>
      </c>
      <c r="U30">
        <v>426006</v>
      </c>
    </row>
    <row r="31" spans="5:21" x14ac:dyDescent="0.25">
      <c r="E31" s="6"/>
      <c r="F31" t="s">
        <v>361</v>
      </c>
      <c r="L31" s="37">
        <v>0.28999999999999998</v>
      </c>
      <c r="P31" s="6">
        <v>44228</v>
      </c>
      <c r="Q31" s="36"/>
      <c r="T31" t="s">
        <v>362</v>
      </c>
      <c r="U31">
        <v>425002</v>
      </c>
    </row>
    <row r="32" spans="5:21" x14ac:dyDescent="0.25">
      <c r="E32" s="6"/>
      <c r="F32" t="s">
        <v>363</v>
      </c>
      <c r="L32" s="37">
        <v>0.3</v>
      </c>
      <c r="P32" s="6">
        <v>44256</v>
      </c>
      <c r="Q32" s="36"/>
      <c r="T32" t="s">
        <v>364</v>
      </c>
      <c r="U32">
        <v>119003</v>
      </c>
    </row>
    <row r="33" spans="5:21" x14ac:dyDescent="0.25">
      <c r="E33" s="6"/>
      <c r="F33" t="s">
        <v>365</v>
      </c>
      <c r="L33" s="37">
        <v>0.31</v>
      </c>
      <c r="P33" s="6">
        <v>44287</v>
      </c>
      <c r="Q33" s="36"/>
      <c r="T33" t="s">
        <v>366</v>
      </c>
      <c r="U33">
        <v>237002</v>
      </c>
    </row>
    <row r="34" spans="5:21" x14ac:dyDescent="0.25">
      <c r="E34" s="6"/>
      <c r="F34" t="s">
        <v>367</v>
      </c>
      <c r="L34" s="37">
        <v>0.32</v>
      </c>
      <c r="P34" s="6">
        <v>44317</v>
      </c>
      <c r="Q34" s="36"/>
      <c r="T34" t="s">
        <v>368</v>
      </c>
      <c r="U34">
        <v>116004</v>
      </c>
    </row>
    <row r="35" spans="5:21" x14ac:dyDescent="0.25">
      <c r="E35" s="6"/>
      <c r="F35" t="s">
        <v>369</v>
      </c>
      <c r="L35" s="37">
        <v>0.33</v>
      </c>
      <c r="P35" s="6">
        <v>44348</v>
      </c>
      <c r="Q35" s="36"/>
      <c r="T35" t="s">
        <v>370</v>
      </c>
      <c r="U35">
        <v>115002</v>
      </c>
    </row>
    <row r="36" spans="5:21" x14ac:dyDescent="0.25">
      <c r="E36" s="6"/>
      <c r="F36" t="s">
        <v>371</v>
      </c>
      <c r="L36" s="37">
        <v>0.34</v>
      </c>
      <c r="T36" t="s">
        <v>372</v>
      </c>
      <c r="U36">
        <v>116005</v>
      </c>
    </row>
    <row r="37" spans="5:21" x14ac:dyDescent="0.25">
      <c r="F37" t="s">
        <v>373</v>
      </c>
      <c r="L37" s="37">
        <v>0.35</v>
      </c>
      <c r="T37" t="s">
        <v>374</v>
      </c>
      <c r="U37">
        <v>116006</v>
      </c>
    </row>
    <row r="38" spans="5:21" x14ac:dyDescent="0.25">
      <c r="F38" t="s">
        <v>375</v>
      </c>
      <c r="L38" s="37">
        <v>0.36</v>
      </c>
      <c r="T38" t="s">
        <v>376</v>
      </c>
      <c r="U38">
        <v>235006</v>
      </c>
    </row>
    <row r="39" spans="5:21" x14ac:dyDescent="0.25">
      <c r="F39" t="s">
        <v>377</v>
      </c>
      <c r="L39" s="37">
        <v>0.37</v>
      </c>
      <c r="T39" t="s">
        <v>378</v>
      </c>
      <c r="U39">
        <v>425005</v>
      </c>
    </row>
    <row r="40" spans="5:21" x14ac:dyDescent="0.25">
      <c r="F40" t="s">
        <v>379</v>
      </c>
      <c r="L40" s="37">
        <v>0.38</v>
      </c>
      <c r="T40" t="s">
        <v>380</v>
      </c>
      <c r="U40">
        <v>426008</v>
      </c>
    </row>
    <row r="41" spans="5:21" x14ac:dyDescent="0.25">
      <c r="F41" t="s">
        <v>381</v>
      </c>
      <c r="L41" s="37">
        <v>0.39</v>
      </c>
      <c r="T41" t="s">
        <v>382</v>
      </c>
      <c r="U41">
        <v>425004</v>
      </c>
    </row>
    <row r="42" spans="5:21" x14ac:dyDescent="0.25">
      <c r="F42" t="s">
        <v>383</v>
      </c>
      <c r="L42" s="37">
        <v>0.4</v>
      </c>
      <c r="T42" t="s">
        <v>384</v>
      </c>
      <c r="U42">
        <v>235007</v>
      </c>
    </row>
    <row r="43" spans="5:21" x14ac:dyDescent="0.25">
      <c r="F43" t="s">
        <v>385</v>
      </c>
      <c r="L43" s="37">
        <v>0.41</v>
      </c>
      <c r="T43" t="s">
        <v>386</v>
      </c>
      <c r="U43">
        <v>119004</v>
      </c>
    </row>
    <row r="44" spans="5:21" x14ac:dyDescent="0.25">
      <c r="E44" s="6"/>
      <c r="F44" t="s">
        <v>387</v>
      </c>
      <c r="L44" s="37">
        <v>0.42</v>
      </c>
      <c r="T44" t="s">
        <v>388</v>
      </c>
      <c r="U44">
        <v>226003</v>
      </c>
    </row>
    <row r="45" spans="5:21" x14ac:dyDescent="0.25">
      <c r="F45" t="s">
        <v>389</v>
      </c>
      <c r="L45" s="37">
        <v>0.43</v>
      </c>
      <c r="T45" t="s">
        <v>390</v>
      </c>
      <c r="U45">
        <v>436005</v>
      </c>
    </row>
    <row r="46" spans="5:21" x14ac:dyDescent="0.25">
      <c r="L46" s="37">
        <v>0.44</v>
      </c>
      <c r="T46" t="s">
        <v>391</v>
      </c>
      <c r="U46">
        <v>416048</v>
      </c>
    </row>
    <row r="47" spans="5:21" x14ac:dyDescent="0.25">
      <c r="L47" s="37">
        <v>0.45</v>
      </c>
      <c r="T47" t="s">
        <v>392</v>
      </c>
      <c r="U47">
        <v>425008</v>
      </c>
    </row>
    <row r="48" spans="5:21" x14ac:dyDescent="0.25">
      <c r="L48" s="37">
        <v>0.46</v>
      </c>
      <c r="T48" t="s">
        <v>393</v>
      </c>
      <c r="U48">
        <v>436006</v>
      </c>
    </row>
    <row r="49" spans="12:21" x14ac:dyDescent="0.25">
      <c r="L49" s="37">
        <v>0.47</v>
      </c>
      <c r="T49" t="s">
        <v>394</v>
      </c>
      <c r="U49">
        <v>226102</v>
      </c>
    </row>
    <row r="50" spans="12:21" x14ac:dyDescent="0.25">
      <c r="L50" s="37">
        <v>0.48</v>
      </c>
      <c r="T50" t="s">
        <v>395</v>
      </c>
      <c r="U50">
        <v>317005</v>
      </c>
    </row>
    <row r="51" spans="12:21" x14ac:dyDescent="0.25">
      <c r="L51" s="37">
        <v>0.49</v>
      </c>
      <c r="T51" t="s">
        <v>396</v>
      </c>
      <c r="U51">
        <v>436094</v>
      </c>
    </row>
    <row r="52" spans="12:21" x14ac:dyDescent="0.25">
      <c r="L52" s="37">
        <v>0.5</v>
      </c>
      <c r="T52" t="s">
        <v>397</v>
      </c>
      <c r="U52">
        <v>119087</v>
      </c>
    </row>
    <row r="53" spans="12:21" x14ac:dyDescent="0.25">
      <c r="L53" s="37">
        <v>0.51</v>
      </c>
      <c r="T53" t="s">
        <v>398</v>
      </c>
      <c r="U53">
        <v>118003</v>
      </c>
    </row>
    <row r="54" spans="12:21" x14ac:dyDescent="0.25">
      <c r="L54" s="37">
        <v>0.52</v>
      </c>
      <c r="T54" t="s">
        <v>399</v>
      </c>
      <c r="U54">
        <v>128006</v>
      </c>
    </row>
    <row r="55" spans="12:21" x14ac:dyDescent="0.25">
      <c r="L55" s="37">
        <v>0.53</v>
      </c>
      <c r="T55" t="s">
        <v>400</v>
      </c>
      <c r="U55">
        <v>425011</v>
      </c>
    </row>
    <row r="56" spans="12:21" x14ac:dyDescent="0.25">
      <c r="L56" s="37">
        <v>0.54</v>
      </c>
      <c r="T56" t="s">
        <v>401</v>
      </c>
      <c r="U56">
        <v>426011</v>
      </c>
    </row>
    <row r="57" spans="12:21" x14ac:dyDescent="0.25">
      <c r="L57" s="37">
        <v>0.55000000000000004</v>
      </c>
      <c r="T57" t="s">
        <v>402</v>
      </c>
      <c r="U57">
        <v>315003</v>
      </c>
    </row>
    <row r="58" spans="12:21" x14ac:dyDescent="0.25">
      <c r="L58" s="37">
        <v>0.56000000000000005</v>
      </c>
      <c r="T58" t="s">
        <v>403</v>
      </c>
      <c r="U58">
        <v>216002</v>
      </c>
    </row>
    <row r="59" spans="12:21" x14ac:dyDescent="0.25">
      <c r="L59" s="37">
        <v>0.56999999999999995</v>
      </c>
      <c r="T59" t="s">
        <v>404</v>
      </c>
      <c r="U59">
        <v>119006</v>
      </c>
    </row>
    <row r="60" spans="12:21" x14ac:dyDescent="0.25">
      <c r="L60" s="37">
        <v>0.57999999999999996</v>
      </c>
      <c r="T60" t="s">
        <v>405</v>
      </c>
      <c r="U60">
        <v>315004</v>
      </c>
    </row>
    <row r="61" spans="12:21" x14ac:dyDescent="0.25">
      <c r="L61" s="37">
        <v>0.59</v>
      </c>
      <c r="T61" t="s">
        <v>406</v>
      </c>
      <c r="U61">
        <v>436008</v>
      </c>
    </row>
    <row r="62" spans="12:21" x14ac:dyDescent="0.25">
      <c r="L62" s="37">
        <v>0.6</v>
      </c>
      <c r="T62" t="s">
        <v>407</v>
      </c>
      <c r="U62">
        <v>119008</v>
      </c>
    </row>
    <row r="63" spans="12:21" x14ac:dyDescent="0.25">
      <c r="L63" s="37">
        <v>0.61</v>
      </c>
      <c r="T63" t="s">
        <v>408</v>
      </c>
      <c r="U63">
        <v>336006</v>
      </c>
    </row>
    <row r="64" spans="12:21" x14ac:dyDescent="0.25">
      <c r="L64" s="37">
        <v>0.62</v>
      </c>
      <c r="T64" t="s">
        <v>409</v>
      </c>
      <c r="U64">
        <v>117012</v>
      </c>
    </row>
    <row r="65" spans="12:21" x14ac:dyDescent="0.25">
      <c r="L65" s="37">
        <v>0.63</v>
      </c>
      <c r="T65" t="s">
        <v>410</v>
      </c>
      <c r="U65">
        <v>426013</v>
      </c>
    </row>
    <row r="66" spans="12:21" x14ac:dyDescent="0.25">
      <c r="L66" s="37">
        <v>0.64</v>
      </c>
      <c r="T66" t="s">
        <v>411</v>
      </c>
      <c r="U66">
        <v>117006</v>
      </c>
    </row>
    <row r="67" spans="12:21" x14ac:dyDescent="0.25">
      <c r="L67" s="37">
        <v>0.65</v>
      </c>
      <c r="T67" t="s">
        <v>412</v>
      </c>
      <c r="U67">
        <v>326003</v>
      </c>
    </row>
    <row r="68" spans="12:21" x14ac:dyDescent="0.25">
      <c r="L68" s="37">
        <v>0.66</v>
      </c>
      <c r="T68" t="s">
        <v>413</v>
      </c>
      <c r="U68">
        <v>125005</v>
      </c>
    </row>
    <row r="69" spans="12:21" x14ac:dyDescent="0.25">
      <c r="L69" s="37">
        <v>0.67</v>
      </c>
      <c r="T69" t="s">
        <v>414</v>
      </c>
      <c r="U69">
        <v>235033</v>
      </c>
    </row>
    <row r="70" spans="12:21" x14ac:dyDescent="0.25">
      <c r="L70" s="37">
        <v>0.68</v>
      </c>
      <c r="T70" t="s">
        <v>415</v>
      </c>
      <c r="U70">
        <v>315006</v>
      </c>
    </row>
    <row r="71" spans="12:21" x14ac:dyDescent="0.25">
      <c r="L71" s="37">
        <v>0.69</v>
      </c>
      <c r="T71" t="s">
        <v>416</v>
      </c>
      <c r="U71">
        <v>235008</v>
      </c>
    </row>
    <row r="72" spans="12:21" x14ac:dyDescent="0.25">
      <c r="L72" s="37">
        <v>0.7</v>
      </c>
      <c r="T72" t="s">
        <v>417</v>
      </c>
      <c r="U72">
        <v>128007</v>
      </c>
    </row>
    <row r="73" spans="12:21" x14ac:dyDescent="0.25">
      <c r="L73" s="37">
        <v>0.71</v>
      </c>
      <c r="T73" t="s">
        <v>418</v>
      </c>
      <c r="U73">
        <v>317008</v>
      </c>
    </row>
    <row r="74" spans="12:21" x14ac:dyDescent="0.25">
      <c r="L74" s="37">
        <v>0.72</v>
      </c>
      <c r="T74" t="s">
        <v>419</v>
      </c>
      <c r="U74">
        <v>125006</v>
      </c>
    </row>
    <row r="75" spans="12:21" x14ac:dyDescent="0.25">
      <c r="L75" s="37">
        <v>0.73</v>
      </c>
      <c r="T75" t="s">
        <v>420</v>
      </c>
      <c r="U75">
        <v>237075</v>
      </c>
    </row>
    <row r="76" spans="12:21" x14ac:dyDescent="0.25">
      <c r="L76" s="37">
        <v>0.74</v>
      </c>
      <c r="T76" t="s">
        <v>421</v>
      </c>
      <c r="U76">
        <v>337096</v>
      </c>
    </row>
    <row r="77" spans="12:21" x14ac:dyDescent="0.25">
      <c r="L77" s="37">
        <v>0.75</v>
      </c>
      <c r="T77" t="s">
        <v>422</v>
      </c>
      <c r="U77">
        <v>437100</v>
      </c>
    </row>
    <row r="78" spans="12:21" x14ac:dyDescent="0.25">
      <c r="L78" s="37">
        <v>0.76</v>
      </c>
      <c r="T78" t="s">
        <v>423</v>
      </c>
      <c r="U78">
        <v>215100</v>
      </c>
    </row>
    <row r="79" spans="12:21" x14ac:dyDescent="0.25">
      <c r="L79" s="37">
        <v>0.77</v>
      </c>
      <c r="T79" t="s">
        <v>424</v>
      </c>
      <c r="U79">
        <v>426014</v>
      </c>
    </row>
    <row r="80" spans="12:21" x14ac:dyDescent="0.25">
      <c r="L80" s="37">
        <v>0.78</v>
      </c>
      <c r="T80" t="s">
        <v>425</v>
      </c>
      <c r="U80">
        <v>235084</v>
      </c>
    </row>
    <row r="81" spans="12:21" x14ac:dyDescent="0.25">
      <c r="L81" s="37">
        <v>0.79</v>
      </c>
      <c r="T81" t="s">
        <v>426</v>
      </c>
      <c r="U81">
        <v>117007</v>
      </c>
    </row>
    <row r="82" spans="12:21" x14ac:dyDescent="0.25">
      <c r="L82" s="37">
        <v>0.8</v>
      </c>
      <c r="T82" t="s">
        <v>427</v>
      </c>
      <c r="U82">
        <v>415078</v>
      </c>
    </row>
    <row r="83" spans="12:21" x14ac:dyDescent="0.25">
      <c r="L83" s="37">
        <v>0.81</v>
      </c>
      <c r="T83" t="s">
        <v>428</v>
      </c>
      <c r="U83">
        <v>436009</v>
      </c>
    </row>
    <row r="84" spans="12:21" x14ac:dyDescent="0.25">
      <c r="L84" s="37">
        <v>0.82</v>
      </c>
      <c r="T84" t="s">
        <v>429</v>
      </c>
      <c r="U84">
        <v>235079</v>
      </c>
    </row>
    <row r="85" spans="12:21" x14ac:dyDescent="0.25">
      <c r="L85" s="37">
        <v>0.83</v>
      </c>
      <c r="T85" t="s">
        <v>430</v>
      </c>
      <c r="U85">
        <v>125007</v>
      </c>
    </row>
    <row r="86" spans="12:21" x14ac:dyDescent="0.25">
      <c r="L86" s="37">
        <v>0.84</v>
      </c>
      <c r="T86" t="s">
        <v>431</v>
      </c>
      <c r="U86">
        <v>436010</v>
      </c>
    </row>
    <row r="87" spans="12:21" x14ac:dyDescent="0.25">
      <c r="L87" s="37">
        <v>0.85</v>
      </c>
      <c r="T87" t="s">
        <v>432</v>
      </c>
      <c r="U87">
        <v>211000</v>
      </c>
    </row>
    <row r="88" spans="12:21" x14ac:dyDescent="0.25">
      <c r="L88" s="37">
        <v>0.86</v>
      </c>
      <c r="T88" t="s">
        <v>433</v>
      </c>
      <c r="U88">
        <v>315007</v>
      </c>
    </row>
    <row r="89" spans="12:21" x14ac:dyDescent="0.25">
      <c r="L89" s="37">
        <v>0.87</v>
      </c>
      <c r="T89" t="s">
        <v>434</v>
      </c>
      <c r="U89">
        <v>316002</v>
      </c>
    </row>
    <row r="90" spans="12:21" x14ac:dyDescent="0.25">
      <c r="L90" s="37">
        <v>0.88</v>
      </c>
      <c r="T90" t="s">
        <v>435</v>
      </c>
      <c r="U90">
        <v>436011</v>
      </c>
    </row>
    <row r="91" spans="12:21" x14ac:dyDescent="0.25">
      <c r="L91" s="37">
        <v>0.89</v>
      </c>
      <c r="T91" t="s">
        <v>436</v>
      </c>
      <c r="U91">
        <v>237004</v>
      </c>
    </row>
    <row r="92" spans="12:21" x14ac:dyDescent="0.25">
      <c r="L92" s="37">
        <v>0.9</v>
      </c>
      <c r="T92" t="s">
        <v>437</v>
      </c>
      <c r="U92">
        <v>436012</v>
      </c>
    </row>
    <row r="93" spans="12:21" x14ac:dyDescent="0.25">
      <c r="L93" s="37">
        <v>0.91</v>
      </c>
      <c r="T93" t="s">
        <v>438</v>
      </c>
      <c r="U93">
        <v>327005</v>
      </c>
    </row>
    <row r="94" spans="12:21" x14ac:dyDescent="0.25">
      <c r="L94" s="37">
        <v>0.92</v>
      </c>
      <c r="T94" t="s">
        <v>439</v>
      </c>
      <c r="U94">
        <v>417002</v>
      </c>
    </row>
    <row r="95" spans="12:21" x14ac:dyDescent="0.25">
      <c r="L95" s="37">
        <v>0.93</v>
      </c>
      <c r="T95" t="s">
        <v>440</v>
      </c>
      <c r="U95">
        <v>425013</v>
      </c>
    </row>
    <row r="96" spans="12:21" x14ac:dyDescent="0.25">
      <c r="L96" s="37">
        <v>0.94</v>
      </c>
      <c r="T96" t="s">
        <v>441</v>
      </c>
      <c r="U96">
        <v>315008</v>
      </c>
    </row>
    <row r="97" spans="12:21" x14ac:dyDescent="0.25">
      <c r="L97" s="37">
        <v>0.95</v>
      </c>
      <c r="T97" t="s">
        <v>442</v>
      </c>
      <c r="U97">
        <v>116007</v>
      </c>
    </row>
    <row r="98" spans="12:21" x14ac:dyDescent="0.25">
      <c r="L98" s="37">
        <v>0.96</v>
      </c>
      <c r="T98" t="s">
        <v>443</v>
      </c>
      <c r="U98">
        <v>425140</v>
      </c>
    </row>
    <row r="99" spans="12:21" x14ac:dyDescent="0.25">
      <c r="L99" s="37">
        <v>0.97</v>
      </c>
      <c r="T99" t="s">
        <v>444</v>
      </c>
      <c r="U99">
        <v>226006</v>
      </c>
    </row>
    <row r="100" spans="12:21" x14ac:dyDescent="0.25">
      <c r="L100" s="37">
        <v>0.98</v>
      </c>
      <c r="T100" t="s">
        <v>445</v>
      </c>
      <c r="U100">
        <v>327004</v>
      </c>
    </row>
    <row r="101" spans="12:21" x14ac:dyDescent="0.25">
      <c r="L101" s="37">
        <v>0.99</v>
      </c>
      <c r="T101" t="s">
        <v>446</v>
      </c>
      <c r="U101">
        <v>136007</v>
      </c>
    </row>
    <row r="102" spans="12:21" x14ac:dyDescent="0.25">
      <c r="L102" s="37">
        <v>1</v>
      </c>
      <c r="T102" t="s">
        <v>447</v>
      </c>
      <c r="U102">
        <v>125008</v>
      </c>
    </row>
    <row r="103" spans="12:21" x14ac:dyDescent="0.25">
      <c r="T103" t="s">
        <v>448</v>
      </c>
      <c r="U103">
        <v>425014</v>
      </c>
    </row>
    <row r="104" spans="12:21" x14ac:dyDescent="0.25">
      <c r="T104" t="s">
        <v>449</v>
      </c>
      <c r="U104">
        <v>116008</v>
      </c>
    </row>
    <row r="105" spans="12:21" x14ac:dyDescent="0.25">
      <c r="T105" t="s">
        <v>450</v>
      </c>
      <c r="U105">
        <v>118006</v>
      </c>
    </row>
    <row r="106" spans="12:21" x14ac:dyDescent="0.25">
      <c r="T106" t="s">
        <v>451</v>
      </c>
      <c r="U106">
        <v>436013</v>
      </c>
    </row>
    <row r="107" spans="12:21" x14ac:dyDescent="0.25">
      <c r="T107" t="s">
        <v>452</v>
      </c>
      <c r="U107">
        <v>436014</v>
      </c>
    </row>
    <row r="108" spans="12:21" x14ac:dyDescent="0.25">
      <c r="T108" t="s">
        <v>453</v>
      </c>
      <c r="U108">
        <v>317009</v>
      </c>
    </row>
    <row r="109" spans="12:21" x14ac:dyDescent="0.25">
      <c r="T109" t="s">
        <v>454</v>
      </c>
      <c r="U109">
        <v>425017</v>
      </c>
    </row>
    <row r="110" spans="12:21" x14ac:dyDescent="0.25">
      <c r="T110" t="s">
        <v>455</v>
      </c>
      <c r="U110">
        <v>119089</v>
      </c>
    </row>
    <row r="111" spans="12:21" x14ac:dyDescent="0.25">
      <c r="T111" t="s">
        <v>456</v>
      </c>
      <c r="U111">
        <v>426019</v>
      </c>
    </row>
    <row r="112" spans="12:21" x14ac:dyDescent="0.25">
      <c r="T112" t="s">
        <v>457</v>
      </c>
      <c r="U112">
        <v>435005</v>
      </c>
    </row>
    <row r="113" spans="20:21" x14ac:dyDescent="0.25">
      <c r="T113" t="s">
        <v>458</v>
      </c>
      <c r="U113">
        <v>337013</v>
      </c>
    </row>
    <row r="114" spans="20:21" x14ac:dyDescent="0.25">
      <c r="T114" t="s">
        <v>459</v>
      </c>
      <c r="U114">
        <v>425019</v>
      </c>
    </row>
    <row r="115" spans="20:21" x14ac:dyDescent="0.25">
      <c r="T115" t="s">
        <v>460</v>
      </c>
      <c r="U115">
        <v>118007</v>
      </c>
    </row>
    <row r="116" spans="20:21" x14ac:dyDescent="0.25">
      <c r="T116" t="s">
        <v>461</v>
      </c>
      <c r="U116">
        <v>426020</v>
      </c>
    </row>
    <row r="117" spans="20:21" x14ac:dyDescent="0.25">
      <c r="T117" t="s">
        <v>462</v>
      </c>
      <c r="U117">
        <v>116011</v>
      </c>
    </row>
    <row r="118" spans="20:21" x14ac:dyDescent="0.25">
      <c r="T118" t="s">
        <v>463</v>
      </c>
      <c r="U118">
        <v>437005</v>
      </c>
    </row>
    <row r="119" spans="20:21" x14ac:dyDescent="0.25">
      <c r="T119" t="s">
        <v>290</v>
      </c>
      <c r="U119">
        <v>317011</v>
      </c>
    </row>
    <row r="120" spans="20:21" x14ac:dyDescent="0.25">
      <c r="T120" t="s">
        <v>464</v>
      </c>
      <c r="U120">
        <v>426021</v>
      </c>
    </row>
    <row r="121" spans="20:21" x14ac:dyDescent="0.25">
      <c r="T121" t="s">
        <v>465</v>
      </c>
      <c r="U121">
        <v>316003</v>
      </c>
    </row>
    <row r="122" spans="20:21" x14ac:dyDescent="0.25">
      <c r="T122" t="s">
        <v>466</v>
      </c>
      <c r="U122">
        <v>216005</v>
      </c>
    </row>
    <row r="123" spans="20:21" x14ac:dyDescent="0.25">
      <c r="T123" t="s">
        <v>467</v>
      </c>
      <c r="U123">
        <v>118079</v>
      </c>
    </row>
    <row r="124" spans="20:21" x14ac:dyDescent="0.25">
      <c r="T124" t="s">
        <v>468</v>
      </c>
      <c r="U124">
        <v>225009</v>
      </c>
    </row>
    <row r="125" spans="20:21" x14ac:dyDescent="0.25">
      <c r="T125" t="s">
        <v>469</v>
      </c>
      <c r="U125">
        <v>225010</v>
      </c>
    </row>
    <row r="126" spans="20:21" x14ac:dyDescent="0.25">
      <c r="T126" t="s">
        <v>470</v>
      </c>
      <c r="U126">
        <v>437008</v>
      </c>
    </row>
    <row r="127" spans="20:21" x14ac:dyDescent="0.25">
      <c r="T127" t="s">
        <v>471</v>
      </c>
      <c r="U127">
        <v>336008</v>
      </c>
    </row>
    <row r="128" spans="20:21" x14ac:dyDescent="0.25">
      <c r="T128" t="s">
        <v>472</v>
      </c>
      <c r="U128">
        <v>117009</v>
      </c>
    </row>
    <row r="129" spans="20:21" x14ac:dyDescent="0.25">
      <c r="T129" t="s">
        <v>473</v>
      </c>
      <c r="U129">
        <v>236004</v>
      </c>
    </row>
    <row r="130" spans="20:21" x14ac:dyDescent="0.25">
      <c r="T130" t="s">
        <v>474</v>
      </c>
      <c r="U130">
        <v>216006</v>
      </c>
    </row>
    <row r="131" spans="20:21" x14ac:dyDescent="0.25">
      <c r="T131" t="s">
        <v>475</v>
      </c>
      <c r="U131">
        <v>417008</v>
      </c>
    </row>
    <row r="132" spans="20:21" x14ac:dyDescent="0.25">
      <c r="T132" t="s">
        <v>476</v>
      </c>
      <c r="U132">
        <v>116012</v>
      </c>
    </row>
    <row r="133" spans="20:21" x14ac:dyDescent="0.25">
      <c r="T133" t="s">
        <v>477</v>
      </c>
      <c r="U133">
        <v>417010</v>
      </c>
    </row>
    <row r="134" spans="20:21" x14ac:dyDescent="0.25">
      <c r="T134" t="s">
        <v>478</v>
      </c>
      <c r="U134">
        <v>425020</v>
      </c>
    </row>
    <row r="135" spans="20:21" x14ac:dyDescent="0.25">
      <c r="T135" t="s">
        <v>479</v>
      </c>
      <c r="U135">
        <v>127008</v>
      </c>
    </row>
    <row r="136" spans="20:21" x14ac:dyDescent="0.25">
      <c r="T136" t="s">
        <v>480</v>
      </c>
      <c r="U136">
        <v>425141</v>
      </c>
    </row>
    <row r="137" spans="20:21" x14ac:dyDescent="0.25">
      <c r="T137" t="s">
        <v>481</v>
      </c>
      <c r="U137">
        <v>326005</v>
      </c>
    </row>
    <row r="138" spans="20:21" x14ac:dyDescent="0.25">
      <c r="T138" t="s">
        <v>482</v>
      </c>
      <c r="U138">
        <v>136009</v>
      </c>
    </row>
    <row r="139" spans="20:21" x14ac:dyDescent="0.25">
      <c r="T139" t="s">
        <v>483</v>
      </c>
      <c r="U139">
        <v>115003</v>
      </c>
    </row>
    <row r="140" spans="20:21" x14ac:dyDescent="0.25">
      <c r="T140" t="s">
        <v>484</v>
      </c>
      <c r="U140">
        <v>416006</v>
      </c>
    </row>
    <row r="141" spans="20:21" x14ac:dyDescent="0.25">
      <c r="T141" t="s">
        <v>485</v>
      </c>
      <c r="U141">
        <v>335098</v>
      </c>
    </row>
    <row r="142" spans="20:21" x14ac:dyDescent="0.25">
      <c r="T142" t="s">
        <v>486</v>
      </c>
      <c r="U142">
        <v>436018</v>
      </c>
    </row>
    <row r="143" spans="20:21" x14ac:dyDescent="0.25">
      <c r="T143" t="s">
        <v>487</v>
      </c>
      <c r="U143">
        <v>117010</v>
      </c>
    </row>
    <row r="144" spans="20:21" x14ac:dyDescent="0.25">
      <c r="T144" t="s">
        <v>488</v>
      </c>
      <c r="U144">
        <v>336010</v>
      </c>
    </row>
    <row r="145" spans="20:21" x14ac:dyDescent="0.25">
      <c r="T145" t="s">
        <v>489</v>
      </c>
      <c r="U145">
        <v>315014</v>
      </c>
    </row>
    <row r="146" spans="20:21" x14ac:dyDescent="0.25">
      <c r="T146" t="s">
        <v>490</v>
      </c>
      <c r="U146">
        <v>436019</v>
      </c>
    </row>
    <row r="147" spans="20:21" x14ac:dyDescent="0.25">
      <c r="T147" t="s">
        <v>491</v>
      </c>
      <c r="U147">
        <v>115004</v>
      </c>
    </row>
    <row r="148" spans="20:21" x14ac:dyDescent="0.25">
      <c r="T148" t="s">
        <v>492</v>
      </c>
      <c r="U148">
        <v>337022</v>
      </c>
    </row>
    <row r="149" spans="20:21" x14ac:dyDescent="0.25">
      <c r="T149" t="s">
        <v>493</v>
      </c>
      <c r="U149">
        <v>118010</v>
      </c>
    </row>
    <row r="150" spans="20:21" x14ac:dyDescent="0.25">
      <c r="T150" t="s">
        <v>494</v>
      </c>
      <c r="U150">
        <v>136010</v>
      </c>
    </row>
    <row r="151" spans="20:21" x14ac:dyDescent="0.25">
      <c r="T151" t="s">
        <v>495</v>
      </c>
      <c r="U151">
        <v>425022</v>
      </c>
    </row>
    <row r="152" spans="20:21" x14ac:dyDescent="0.25">
      <c r="T152" t="s">
        <v>496</v>
      </c>
      <c r="U152">
        <v>117011</v>
      </c>
    </row>
    <row r="153" spans="20:21" x14ac:dyDescent="0.25">
      <c r="T153" t="s">
        <v>497</v>
      </c>
      <c r="U153">
        <v>325009</v>
      </c>
    </row>
    <row r="154" spans="20:21" x14ac:dyDescent="0.25">
      <c r="T154" t="s">
        <v>498</v>
      </c>
      <c r="U154">
        <v>327006</v>
      </c>
    </row>
    <row r="155" spans="20:21" x14ac:dyDescent="0.25">
      <c r="T155" t="s">
        <v>499</v>
      </c>
      <c r="U155">
        <v>315013</v>
      </c>
    </row>
    <row r="156" spans="20:21" x14ac:dyDescent="0.25">
      <c r="T156" t="s">
        <v>500</v>
      </c>
      <c r="U156">
        <v>128014</v>
      </c>
    </row>
    <row r="157" spans="20:21" x14ac:dyDescent="0.25">
      <c r="T157" t="s">
        <v>501</v>
      </c>
      <c r="U157">
        <v>125013</v>
      </c>
    </row>
    <row r="158" spans="20:21" x14ac:dyDescent="0.25">
      <c r="T158" t="s">
        <v>502</v>
      </c>
      <c r="U158">
        <v>326006</v>
      </c>
    </row>
    <row r="159" spans="20:21" x14ac:dyDescent="0.25">
      <c r="T159" t="s">
        <v>503</v>
      </c>
      <c r="U159">
        <v>127009</v>
      </c>
    </row>
    <row r="160" spans="20:21" x14ac:dyDescent="0.25">
      <c r="T160" t="s">
        <v>504</v>
      </c>
      <c r="U160">
        <v>315015</v>
      </c>
    </row>
    <row r="161" spans="20:21" x14ac:dyDescent="0.25">
      <c r="T161" t="s">
        <v>505</v>
      </c>
      <c r="U161">
        <v>425024</v>
      </c>
    </row>
    <row r="162" spans="20:21" x14ac:dyDescent="0.25">
      <c r="T162" t="s">
        <v>506</v>
      </c>
      <c r="U162">
        <v>315016</v>
      </c>
    </row>
    <row r="163" spans="20:21" x14ac:dyDescent="0.25">
      <c r="T163" t="s">
        <v>507</v>
      </c>
      <c r="U163">
        <v>215007</v>
      </c>
    </row>
    <row r="164" spans="20:21" x14ac:dyDescent="0.25">
      <c r="T164" t="s">
        <v>508</v>
      </c>
      <c r="U164">
        <v>126011</v>
      </c>
    </row>
    <row r="165" spans="20:21" x14ac:dyDescent="0.25">
      <c r="T165" t="s">
        <v>509</v>
      </c>
      <c r="U165">
        <v>326075</v>
      </c>
    </row>
    <row r="166" spans="20:21" x14ac:dyDescent="0.25">
      <c r="T166" t="s">
        <v>510</v>
      </c>
      <c r="U166">
        <v>215009</v>
      </c>
    </row>
    <row r="167" spans="20:21" x14ac:dyDescent="0.25">
      <c r="T167" t="s">
        <v>511</v>
      </c>
      <c r="U167">
        <v>226009</v>
      </c>
    </row>
    <row r="168" spans="20:21" x14ac:dyDescent="0.25">
      <c r="T168" t="s">
        <v>512</v>
      </c>
      <c r="U168">
        <v>327007</v>
      </c>
    </row>
    <row r="169" spans="20:21" x14ac:dyDescent="0.25">
      <c r="T169" t="s">
        <v>513</v>
      </c>
      <c r="U169">
        <v>225014</v>
      </c>
    </row>
    <row r="170" spans="20:21" x14ac:dyDescent="0.25">
      <c r="T170" t="s">
        <v>514</v>
      </c>
      <c r="U170">
        <v>315020</v>
      </c>
    </row>
    <row r="171" spans="20:21" x14ac:dyDescent="0.25">
      <c r="T171" t="s">
        <v>515</v>
      </c>
      <c r="U171">
        <v>327008</v>
      </c>
    </row>
    <row r="172" spans="20:21" x14ac:dyDescent="0.25">
      <c r="T172" t="s">
        <v>516</v>
      </c>
      <c r="U172">
        <v>315022</v>
      </c>
    </row>
    <row r="173" spans="20:21" x14ac:dyDescent="0.25">
      <c r="T173" t="s">
        <v>517</v>
      </c>
      <c r="U173">
        <v>216007</v>
      </c>
    </row>
    <row r="174" spans="20:21" x14ac:dyDescent="0.25">
      <c r="T174" t="s">
        <v>518</v>
      </c>
      <c r="U174">
        <v>216008</v>
      </c>
    </row>
    <row r="175" spans="20:21" x14ac:dyDescent="0.25">
      <c r="T175" t="s">
        <v>519</v>
      </c>
      <c r="U175">
        <v>127012</v>
      </c>
    </row>
    <row r="176" spans="20:21" x14ac:dyDescent="0.25">
      <c r="T176" t="s">
        <v>520</v>
      </c>
      <c r="U176">
        <v>127013</v>
      </c>
    </row>
    <row r="177" spans="20:21" x14ac:dyDescent="0.25">
      <c r="T177" t="s">
        <v>521</v>
      </c>
      <c r="U177">
        <v>426028</v>
      </c>
    </row>
    <row r="178" spans="20:21" x14ac:dyDescent="0.25">
      <c r="T178" t="s">
        <v>522</v>
      </c>
      <c r="U178">
        <v>119018</v>
      </c>
    </row>
    <row r="179" spans="20:21" x14ac:dyDescent="0.25">
      <c r="T179" t="s">
        <v>523</v>
      </c>
      <c r="U179">
        <v>417013</v>
      </c>
    </row>
    <row r="180" spans="20:21" x14ac:dyDescent="0.25">
      <c r="T180" t="s">
        <v>524</v>
      </c>
      <c r="U180">
        <v>335015</v>
      </c>
    </row>
    <row r="181" spans="20:21" x14ac:dyDescent="0.25">
      <c r="T181" t="s">
        <v>525</v>
      </c>
      <c r="U181">
        <v>235085</v>
      </c>
    </row>
    <row r="182" spans="20:21" x14ac:dyDescent="0.25">
      <c r="T182" t="s">
        <v>526</v>
      </c>
      <c r="U182">
        <v>125017</v>
      </c>
    </row>
    <row r="183" spans="20:21" x14ac:dyDescent="0.25">
      <c r="T183" t="s">
        <v>527</v>
      </c>
      <c r="U183">
        <v>127014</v>
      </c>
    </row>
    <row r="184" spans="20:21" x14ac:dyDescent="0.25">
      <c r="T184" t="s">
        <v>528</v>
      </c>
      <c r="U184">
        <v>128020</v>
      </c>
    </row>
    <row r="185" spans="20:21" x14ac:dyDescent="0.25">
      <c r="T185" t="s">
        <v>529</v>
      </c>
      <c r="U185">
        <v>337027</v>
      </c>
    </row>
    <row r="186" spans="20:21" x14ac:dyDescent="0.25">
      <c r="T186" t="s">
        <v>530</v>
      </c>
      <c r="U186">
        <v>435010</v>
      </c>
    </row>
    <row r="187" spans="20:21" x14ac:dyDescent="0.25">
      <c r="T187" t="s">
        <v>531</v>
      </c>
      <c r="U187">
        <v>326010</v>
      </c>
    </row>
    <row r="188" spans="20:21" x14ac:dyDescent="0.25">
      <c r="T188" t="s">
        <v>532</v>
      </c>
      <c r="U188">
        <v>417014</v>
      </c>
    </row>
    <row r="189" spans="20:21" x14ac:dyDescent="0.25">
      <c r="T189" t="s">
        <v>533</v>
      </c>
      <c r="U189">
        <v>115010</v>
      </c>
    </row>
    <row r="190" spans="20:21" x14ac:dyDescent="0.25">
      <c r="T190" t="s">
        <v>534</v>
      </c>
      <c r="U190">
        <v>435067</v>
      </c>
    </row>
    <row r="191" spans="20:21" x14ac:dyDescent="0.25">
      <c r="T191" t="s">
        <v>535</v>
      </c>
      <c r="U191">
        <v>117014</v>
      </c>
    </row>
    <row r="192" spans="20:21" x14ac:dyDescent="0.25">
      <c r="T192" t="s">
        <v>536</v>
      </c>
      <c r="U192">
        <v>327009</v>
      </c>
    </row>
    <row r="193" spans="20:21" x14ac:dyDescent="0.25">
      <c r="T193" t="s">
        <v>537</v>
      </c>
      <c r="U193">
        <v>325072</v>
      </c>
    </row>
    <row r="194" spans="20:21" x14ac:dyDescent="0.25">
      <c r="T194" t="s">
        <v>538</v>
      </c>
      <c r="U194">
        <v>116014</v>
      </c>
    </row>
    <row r="195" spans="20:21" x14ac:dyDescent="0.25">
      <c r="T195" t="s">
        <v>539</v>
      </c>
      <c r="U195">
        <v>116015</v>
      </c>
    </row>
    <row r="196" spans="20:21" x14ac:dyDescent="0.25">
      <c r="T196" t="s">
        <v>540</v>
      </c>
      <c r="U196">
        <v>327010</v>
      </c>
    </row>
    <row r="197" spans="20:21" x14ac:dyDescent="0.25">
      <c r="T197" t="s">
        <v>541</v>
      </c>
      <c r="U197">
        <v>316009</v>
      </c>
    </row>
    <row r="198" spans="20:21" x14ac:dyDescent="0.25">
      <c r="T198" t="s">
        <v>542</v>
      </c>
      <c r="U198">
        <v>416009</v>
      </c>
    </row>
    <row r="199" spans="20:21" x14ac:dyDescent="0.25">
      <c r="T199" t="s">
        <v>543</v>
      </c>
      <c r="U199">
        <v>215111</v>
      </c>
    </row>
    <row r="200" spans="20:21" x14ac:dyDescent="0.25">
      <c r="T200" t="s">
        <v>544</v>
      </c>
      <c r="U200">
        <v>337030</v>
      </c>
    </row>
    <row r="201" spans="20:21" x14ac:dyDescent="0.25">
      <c r="T201" t="s">
        <v>545</v>
      </c>
      <c r="U201">
        <v>415014</v>
      </c>
    </row>
    <row r="202" spans="20:21" x14ac:dyDescent="0.25">
      <c r="T202" t="s">
        <v>546</v>
      </c>
      <c r="U202">
        <v>426031</v>
      </c>
    </row>
    <row r="203" spans="20:21" x14ac:dyDescent="0.25">
      <c r="T203" t="s">
        <v>547</v>
      </c>
      <c r="U203">
        <v>116016</v>
      </c>
    </row>
    <row r="204" spans="20:21" x14ac:dyDescent="0.25">
      <c r="T204" t="s">
        <v>548</v>
      </c>
      <c r="U204">
        <v>226010</v>
      </c>
    </row>
    <row r="205" spans="20:21" x14ac:dyDescent="0.25">
      <c r="T205" t="s">
        <v>549</v>
      </c>
      <c r="U205">
        <v>425028</v>
      </c>
    </row>
    <row r="206" spans="20:21" x14ac:dyDescent="0.25">
      <c r="T206" t="s">
        <v>550</v>
      </c>
      <c r="U206">
        <v>325011</v>
      </c>
    </row>
    <row r="207" spans="20:21" x14ac:dyDescent="0.25">
      <c r="T207" t="s">
        <v>551</v>
      </c>
      <c r="U207">
        <v>135010</v>
      </c>
    </row>
    <row r="208" spans="20:21" x14ac:dyDescent="0.25">
      <c r="T208" t="s">
        <v>552</v>
      </c>
      <c r="U208">
        <v>118011</v>
      </c>
    </row>
    <row r="209" spans="20:21" x14ac:dyDescent="0.25">
      <c r="T209" t="s">
        <v>553</v>
      </c>
      <c r="U209">
        <v>235018</v>
      </c>
    </row>
    <row r="210" spans="20:21" x14ac:dyDescent="0.25">
      <c r="T210" t="s">
        <v>554</v>
      </c>
      <c r="U210">
        <v>337032</v>
      </c>
    </row>
    <row r="211" spans="20:21" x14ac:dyDescent="0.25">
      <c r="T211" t="s">
        <v>555</v>
      </c>
      <c r="U211">
        <v>326012</v>
      </c>
    </row>
    <row r="212" spans="20:21" x14ac:dyDescent="0.25">
      <c r="T212" t="s">
        <v>556</v>
      </c>
      <c r="U212">
        <v>117015</v>
      </c>
    </row>
    <row r="213" spans="20:21" x14ac:dyDescent="0.25">
      <c r="T213" t="s">
        <v>557</v>
      </c>
      <c r="U213">
        <v>417015</v>
      </c>
    </row>
    <row r="214" spans="20:21" x14ac:dyDescent="0.25">
      <c r="T214" t="s">
        <v>558</v>
      </c>
      <c r="U214">
        <v>325012</v>
      </c>
    </row>
    <row r="215" spans="20:21" x14ac:dyDescent="0.25">
      <c r="T215" t="s">
        <v>559</v>
      </c>
      <c r="U215">
        <v>425031</v>
      </c>
    </row>
    <row r="216" spans="20:21" x14ac:dyDescent="0.25">
      <c r="T216" t="s">
        <v>560</v>
      </c>
      <c r="U216">
        <v>237019</v>
      </c>
    </row>
    <row r="217" spans="20:21" x14ac:dyDescent="0.25">
      <c r="T217" t="s">
        <v>561</v>
      </c>
      <c r="U217">
        <v>126020</v>
      </c>
    </row>
    <row r="218" spans="20:21" x14ac:dyDescent="0.25">
      <c r="T218" t="s">
        <v>562</v>
      </c>
      <c r="U218">
        <v>226012</v>
      </c>
    </row>
    <row r="219" spans="20:21" x14ac:dyDescent="0.25">
      <c r="T219" t="s">
        <v>563</v>
      </c>
      <c r="U219">
        <v>417016</v>
      </c>
    </row>
    <row r="220" spans="20:21" x14ac:dyDescent="0.25">
      <c r="T220" t="s">
        <v>564</v>
      </c>
      <c r="U220">
        <v>117016</v>
      </c>
    </row>
    <row r="221" spans="20:21" x14ac:dyDescent="0.25">
      <c r="T221" t="s">
        <v>565</v>
      </c>
      <c r="U221">
        <v>325014</v>
      </c>
    </row>
    <row r="222" spans="20:21" x14ac:dyDescent="0.25">
      <c r="T222" t="s">
        <v>566</v>
      </c>
      <c r="U222">
        <v>317021</v>
      </c>
    </row>
    <row r="223" spans="20:21" x14ac:dyDescent="0.25">
      <c r="T223" t="s">
        <v>567</v>
      </c>
      <c r="U223">
        <v>327011</v>
      </c>
    </row>
    <row r="224" spans="20:21" x14ac:dyDescent="0.25">
      <c r="T224" t="s">
        <v>568</v>
      </c>
      <c r="U224">
        <v>327012</v>
      </c>
    </row>
    <row r="225" spans="20:21" x14ac:dyDescent="0.25">
      <c r="T225" t="s">
        <v>569</v>
      </c>
      <c r="U225">
        <v>136015</v>
      </c>
    </row>
    <row r="226" spans="20:21" x14ac:dyDescent="0.25">
      <c r="T226" t="s">
        <v>570</v>
      </c>
      <c r="U226">
        <v>426035</v>
      </c>
    </row>
    <row r="227" spans="20:21" x14ac:dyDescent="0.25">
      <c r="T227" t="s">
        <v>571</v>
      </c>
      <c r="U227">
        <v>216009</v>
      </c>
    </row>
    <row r="228" spans="20:21" x14ac:dyDescent="0.25">
      <c r="T228" t="s">
        <v>572</v>
      </c>
      <c r="U228">
        <v>426036</v>
      </c>
    </row>
    <row r="229" spans="20:21" x14ac:dyDescent="0.25">
      <c r="T229" t="s">
        <v>573</v>
      </c>
      <c r="U229">
        <v>117017</v>
      </c>
    </row>
    <row r="230" spans="20:21" x14ac:dyDescent="0.25">
      <c r="T230" t="s">
        <v>574</v>
      </c>
      <c r="U230">
        <v>416011</v>
      </c>
    </row>
    <row r="231" spans="20:21" x14ac:dyDescent="0.25">
      <c r="T231" t="s">
        <v>575</v>
      </c>
      <c r="U231">
        <v>436024</v>
      </c>
    </row>
    <row r="232" spans="20:21" x14ac:dyDescent="0.25">
      <c r="T232" t="s">
        <v>576</v>
      </c>
      <c r="U232">
        <v>226013</v>
      </c>
    </row>
    <row r="233" spans="20:21" x14ac:dyDescent="0.25">
      <c r="T233" t="s">
        <v>577</v>
      </c>
      <c r="U233">
        <v>118012</v>
      </c>
    </row>
    <row r="234" spans="20:21" x14ac:dyDescent="0.25">
      <c r="T234" t="s">
        <v>578</v>
      </c>
      <c r="U234">
        <v>426038</v>
      </c>
    </row>
    <row r="235" spans="20:21" x14ac:dyDescent="0.25">
      <c r="T235" t="s">
        <v>579</v>
      </c>
      <c r="U235">
        <v>117018</v>
      </c>
    </row>
    <row r="236" spans="20:21" x14ac:dyDescent="0.25">
      <c r="T236" t="s">
        <v>580</v>
      </c>
      <c r="U236">
        <v>436093</v>
      </c>
    </row>
    <row r="237" spans="20:21" x14ac:dyDescent="0.25">
      <c r="T237" t="s">
        <v>581</v>
      </c>
      <c r="U237">
        <v>125021</v>
      </c>
    </row>
    <row r="238" spans="20:21" x14ac:dyDescent="0.25">
      <c r="T238" t="s">
        <v>582</v>
      </c>
      <c r="U238">
        <v>235020</v>
      </c>
    </row>
    <row r="239" spans="20:21" x14ac:dyDescent="0.25">
      <c r="T239" t="s">
        <v>583</v>
      </c>
      <c r="U239">
        <v>315028</v>
      </c>
    </row>
    <row r="240" spans="20:21" x14ac:dyDescent="0.25">
      <c r="T240" t="s">
        <v>584</v>
      </c>
      <c r="U240">
        <v>226105</v>
      </c>
    </row>
    <row r="241" spans="20:21" x14ac:dyDescent="0.25">
      <c r="T241" t="s">
        <v>585</v>
      </c>
      <c r="U241">
        <v>336014</v>
      </c>
    </row>
    <row r="242" spans="20:21" x14ac:dyDescent="0.25">
      <c r="T242" t="s">
        <v>586</v>
      </c>
      <c r="U242">
        <v>235022</v>
      </c>
    </row>
    <row r="243" spans="20:21" x14ac:dyDescent="0.25">
      <c r="T243" t="s">
        <v>587</v>
      </c>
      <c r="U243">
        <v>327013</v>
      </c>
    </row>
    <row r="244" spans="20:21" x14ac:dyDescent="0.25">
      <c r="T244" t="s">
        <v>588</v>
      </c>
      <c r="U244">
        <v>215102</v>
      </c>
    </row>
    <row r="245" spans="20:21" x14ac:dyDescent="0.25">
      <c r="T245" t="s">
        <v>589</v>
      </c>
      <c r="U245">
        <v>337124</v>
      </c>
    </row>
    <row r="246" spans="20:21" x14ac:dyDescent="0.25">
      <c r="T246" t="s">
        <v>590</v>
      </c>
      <c r="U246">
        <v>425033</v>
      </c>
    </row>
    <row r="247" spans="20:21" x14ac:dyDescent="0.25">
      <c r="T247" t="s">
        <v>591</v>
      </c>
      <c r="U247">
        <v>115013</v>
      </c>
    </row>
    <row r="248" spans="20:21" x14ac:dyDescent="0.25">
      <c r="T248" t="s">
        <v>592</v>
      </c>
      <c r="U248">
        <v>315131</v>
      </c>
    </row>
    <row r="249" spans="20:21" x14ac:dyDescent="0.25">
      <c r="T249" t="s">
        <v>593</v>
      </c>
      <c r="U249">
        <v>436027</v>
      </c>
    </row>
    <row r="250" spans="20:21" x14ac:dyDescent="0.25">
      <c r="T250" t="s">
        <v>594</v>
      </c>
      <c r="U250">
        <v>315030</v>
      </c>
    </row>
    <row r="251" spans="20:21" x14ac:dyDescent="0.25">
      <c r="T251" t="s">
        <v>595</v>
      </c>
      <c r="U251">
        <v>335021</v>
      </c>
    </row>
    <row r="252" spans="20:21" x14ac:dyDescent="0.25">
      <c r="T252" t="s">
        <v>596</v>
      </c>
      <c r="U252">
        <v>336019</v>
      </c>
    </row>
    <row r="253" spans="20:21" x14ac:dyDescent="0.25">
      <c r="T253" t="s">
        <v>597</v>
      </c>
      <c r="U253">
        <v>315031</v>
      </c>
    </row>
    <row r="254" spans="20:21" x14ac:dyDescent="0.25">
      <c r="T254" t="s">
        <v>598</v>
      </c>
      <c r="U254">
        <v>236011</v>
      </c>
    </row>
    <row r="255" spans="20:21" x14ac:dyDescent="0.25">
      <c r="T255" t="s">
        <v>599</v>
      </c>
      <c r="U255">
        <v>117019</v>
      </c>
    </row>
    <row r="256" spans="20:21" x14ac:dyDescent="0.25">
      <c r="T256" t="s">
        <v>600</v>
      </c>
      <c r="U256">
        <v>216012</v>
      </c>
    </row>
    <row r="257" spans="20:21" x14ac:dyDescent="0.25">
      <c r="T257" t="s">
        <v>601</v>
      </c>
      <c r="U257">
        <v>136018</v>
      </c>
    </row>
    <row r="258" spans="20:21" x14ac:dyDescent="0.25">
      <c r="T258" t="s">
        <v>602</v>
      </c>
      <c r="U258">
        <v>125024</v>
      </c>
    </row>
    <row r="259" spans="20:21" x14ac:dyDescent="0.25">
      <c r="T259" t="s">
        <v>603</v>
      </c>
      <c r="U259">
        <v>136019</v>
      </c>
    </row>
    <row r="260" spans="20:21" x14ac:dyDescent="0.25">
      <c r="T260" t="s">
        <v>604</v>
      </c>
      <c r="U260">
        <v>316010</v>
      </c>
    </row>
    <row r="261" spans="20:21" x14ac:dyDescent="0.25">
      <c r="T261" t="s">
        <v>605</v>
      </c>
      <c r="U261">
        <v>225117</v>
      </c>
    </row>
    <row r="262" spans="20:21" x14ac:dyDescent="0.25">
      <c r="T262" t="s">
        <v>606</v>
      </c>
      <c r="U262">
        <v>425035</v>
      </c>
    </row>
    <row r="263" spans="20:21" x14ac:dyDescent="0.25">
      <c r="T263" t="s">
        <v>607</v>
      </c>
      <c r="U263">
        <v>425036</v>
      </c>
    </row>
    <row r="264" spans="20:21" x14ac:dyDescent="0.25">
      <c r="T264" t="s">
        <v>608</v>
      </c>
      <c r="U264">
        <v>316011</v>
      </c>
    </row>
    <row r="265" spans="20:21" x14ac:dyDescent="0.25">
      <c r="T265" t="s">
        <v>609</v>
      </c>
      <c r="U265">
        <v>327057</v>
      </c>
    </row>
    <row r="266" spans="20:21" x14ac:dyDescent="0.25">
      <c r="T266" t="s">
        <v>610</v>
      </c>
      <c r="U266">
        <v>237024</v>
      </c>
    </row>
    <row r="267" spans="20:21" x14ac:dyDescent="0.25">
      <c r="T267" t="s">
        <v>611</v>
      </c>
      <c r="U267">
        <v>316012</v>
      </c>
    </row>
    <row r="268" spans="20:21" x14ac:dyDescent="0.25">
      <c r="T268" t="s">
        <v>612</v>
      </c>
      <c r="U268">
        <v>236013</v>
      </c>
    </row>
    <row r="269" spans="20:21" x14ac:dyDescent="0.25">
      <c r="T269" t="s">
        <v>613</v>
      </c>
      <c r="U269">
        <v>335022</v>
      </c>
    </row>
    <row r="270" spans="20:21" x14ac:dyDescent="0.25">
      <c r="T270" t="s">
        <v>614</v>
      </c>
      <c r="U270">
        <v>415089</v>
      </c>
    </row>
    <row r="271" spans="20:21" x14ac:dyDescent="0.25">
      <c r="T271" t="s">
        <v>615</v>
      </c>
      <c r="U271">
        <v>415019</v>
      </c>
    </row>
    <row r="272" spans="20:21" x14ac:dyDescent="0.25">
      <c r="T272" t="s">
        <v>616</v>
      </c>
      <c r="U272">
        <v>235025</v>
      </c>
    </row>
    <row r="273" spans="20:21" x14ac:dyDescent="0.25">
      <c r="T273" t="s">
        <v>617</v>
      </c>
      <c r="U273">
        <v>226017</v>
      </c>
    </row>
    <row r="274" spans="20:21" x14ac:dyDescent="0.25">
      <c r="T274" t="s">
        <v>618</v>
      </c>
      <c r="U274">
        <v>325015</v>
      </c>
    </row>
    <row r="275" spans="20:21" x14ac:dyDescent="0.25">
      <c r="T275" t="s">
        <v>619</v>
      </c>
      <c r="U275">
        <v>226018</v>
      </c>
    </row>
    <row r="276" spans="20:21" x14ac:dyDescent="0.25">
      <c r="T276" t="s">
        <v>620</v>
      </c>
      <c r="U276">
        <v>125026</v>
      </c>
    </row>
    <row r="277" spans="20:21" x14ac:dyDescent="0.25">
      <c r="T277" t="s">
        <v>621</v>
      </c>
      <c r="U277">
        <v>425039</v>
      </c>
    </row>
    <row r="278" spans="20:21" x14ac:dyDescent="0.25">
      <c r="T278" t="s">
        <v>622</v>
      </c>
      <c r="U278">
        <v>118014</v>
      </c>
    </row>
    <row r="279" spans="20:21" x14ac:dyDescent="0.25">
      <c r="T279" t="s">
        <v>623</v>
      </c>
      <c r="U279">
        <v>435013</v>
      </c>
    </row>
    <row r="280" spans="20:21" x14ac:dyDescent="0.25">
      <c r="T280" t="s">
        <v>624</v>
      </c>
      <c r="U280">
        <v>116018</v>
      </c>
    </row>
    <row r="281" spans="20:21" x14ac:dyDescent="0.25">
      <c r="T281" t="s">
        <v>625</v>
      </c>
      <c r="U281">
        <v>125027</v>
      </c>
    </row>
    <row r="282" spans="20:21" x14ac:dyDescent="0.25">
      <c r="T282" t="s">
        <v>626</v>
      </c>
      <c r="U282">
        <v>426043</v>
      </c>
    </row>
    <row r="283" spans="20:21" x14ac:dyDescent="0.25">
      <c r="T283" t="s">
        <v>627</v>
      </c>
      <c r="U283">
        <v>118015</v>
      </c>
    </row>
    <row r="284" spans="20:21" x14ac:dyDescent="0.25">
      <c r="T284" t="s">
        <v>628</v>
      </c>
      <c r="U284">
        <v>426044</v>
      </c>
    </row>
    <row r="285" spans="20:21" x14ac:dyDescent="0.25">
      <c r="T285" t="s">
        <v>629</v>
      </c>
      <c r="U285">
        <v>426045</v>
      </c>
    </row>
    <row r="286" spans="20:21" x14ac:dyDescent="0.25">
      <c r="T286" t="s">
        <v>630</v>
      </c>
      <c r="U286">
        <v>136020</v>
      </c>
    </row>
    <row r="287" spans="20:21" x14ac:dyDescent="0.25">
      <c r="T287" t="s">
        <v>631</v>
      </c>
      <c r="U287">
        <v>315033</v>
      </c>
    </row>
    <row r="288" spans="20:21" x14ac:dyDescent="0.25">
      <c r="T288" t="s">
        <v>632</v>
      </c>
      <c r="U288">
        <v>325071</v>
      </c>
    </row>
    <row r="289" spans="20:21" x14ac:dyDescent="0.25">
      <c r="T289" t="s">
        <v>633</v>
      </c>
      <c r="U289">
        <v>226020</v>
      </c>
    </row>
    <row r="290" spans="20:21" x14ac:dyDescent="0.25">
      <c r="T290" t="s">
        <v>634</v>
      </c>
      <c r="U290">
        <v>117020</v>
      </c>
    </row>
    <row r="291" spans="20:21" x14ac:dyDescent="0.25">
      <c r="T291" t="s">
        <v>635</v>
      </c>
      <c r="U291">
        <v>136021</v>
      </c>
    </row>
    <row r="292" spans="20:21" x14ac:dyDescent="0.25">
      <c r="T292" t="s">
        <v>636</v>
      </c>
      <c r="U292">
        <v>116019</v>
      </c>
    </row>
    <row r="293" spans="20:21" x14ac:dyDescent="0.25">
      <c r="T293" t="s">
        <v>637</v>
      </c>
      <c r="U293">
        <v>317026</v>
      </c>
    </row>
    <row r="294" spans="20:21" x14ac:dyDescent="0.25">
      <c r="T294" t="s">
        <v>638</v>
      </c>
      <c r="U294">
        <v>215017</v>
      </c>
    </row>
    <row r="295" spans="20:21" x14ac:dyDescent="0.25">
      <c r="T295" t="s">
        <v>639</v>
      </c>
      <c r="U295">
        <v>237027</v>
      </c>
    </row>
    <row r="296" spans="20:21" x14ac:dyDescent="0.25">
      <c r="T296" t="s">
        <v>640</v>
      </c>
      <c r="U296">
        <v>225024</v>
      </c>
    </row>
    <row r="297" spans="20:21" x14ac:dyDescent="0.25">
      <c r="T297" t="s">
        <v>641</v>
      </c>
      <c r="U297">
        <v>315037</v>
      </c>
    </row>
    <row r="298" spans="20:21" x14ac:dyDescent="0.25">
      <c r="T298" t="s">
        <v>642</v>
      </c>
      <c r="U298">
        <v>119020</v>
      </c>
    </row>
    <row r="299" spans="20:21" x14ac:dyDescent="0.25">
      <c r="T299" t="s">
        <v>643</v>
      </c>
      <c r="U299">
        <v>127102</v>
      </c>
    </row>
    <row r="300" spans="20:21" x14ac:dyDescent="0.25">
      <c r="T300" t="s">
        <v>644</v>
      </c>
      <c r="U300">
        <v>127023</v>
      </c>
    </row>
    <row r="301" spans="20:21" x14ac:dyDescent="0.25">
      <c r="T301" t="s">
        <v>645</v>
      </c>
      <c r="U301">
        <v>116077</v>
      </c>
    </row>
    <row r="302" spans="20:21" x14ac:dyDescent="0.25">
      <c r="T302" t="s">
        <v>646</v>
      </c>
      <c r="U302">
        <v>317029</v>
      </c>
    </row>
    <row r="303" spans="20:21" x14ac:dyDescent="0.25">
      <c r="T303" t="s">
        <v>647</v>
      </c>
      <c r="U303">
        <v>336024</v>
      </c>
    </row>
    <row r="304" spans="20:21" x14ac:dyDescent="0.25">
      <c r="T304" t="s">
        <v>648</v>
      </c>
      <c r="U304">
        <v>125030</v>
      </c>
    </row>
    <row r="305" spans="20:21" x14ac:dyDescent="0.25">
      <c r="T305" t="s">
        <v>649</v>
      </c>
      <c r="U305">
        <v>436032</v>
      </c>
    </row>
    <row r="306" spans="20:21" x14ac:dyDescent="0.25">
      <c r="T306" t="s">
        <v>650</v>
      </c>
      <c r="U306">
        <v>325070</v>
      </c>
    </row>
    <row r="307" spans="20:21" x14ac:dyDescent="0.25">
      <c r="T307" t="s">
        <v>651</v>
      </c>
      <c r="U307">
        <v>216013</v>
      </c>
    </row>
    <row r="308" spans="20:21" x14ac:dyDescent="0.25">
      <c r="T308" t="s">
        <v>652</v>
      </c>
      <c r="U308">
        <v>316013</v>
      </c>
    </row>
    <row r="309" spans="20:21" x14ac:dyDescent="0.25">
      <c r="T309" t="s">
        <v>653</v>
      </c>
      <c r="U309">
        <v>126028</v>
      </c>
    </row>
    <row r="310" spans="20:21" x14ac:dyDescent="0.25">
      <c r="T310" t="s">
        <v>654</v>
      </c>
      <c r="U310">
        <v>215021</v>
      </c>
    </row>
    <row r="311" spans="20:21" x14ac:dyDescent="0.25">
      <c r="T311" t="s">
        <v>655</v>
      </c>
      <c r="U311">
        <v>127103</v>
      </c>
    </row>
    <row r="312" spans="20:21" x14ac:dyDescent="0.25">
      <c r="T312" t="s">
        <v>656</v>
      </c>
      <c r="U312">
        <v>316054</v>
      </c>
    </row>
    <row r="313" spans="20:21" x14ac:dyDescent="0.25">
      <c r="T313" t="s">
        <v>657</v>
      </c>
      <c r="U313">
        <v>118078</v>
      </c>
    </row>
    <row r="314" spans="20:21" x14ac:dyDescent="0.25">
      <c r="T314" t="s">
        <v>658</v>
      </c>
      <c r="U314">
        <v>311000</v>
      </c>
    </row>
    <row r="315" spans="20:21" x14ac:dyDescent="0.25">
      <c r="T315" t="s">
        <v>659</v>
      </c>
      <c r="U315">
        <v>128039</v>
      </c>
    </row>
    <row r="316" spans="20:21" x14ac:dyDescent="0.25">
      <c r="T316" t="s">
        <v>660</v>
      </c>
      <c r="U316">
        <v>237028</v>
      </c>
    </row>
    <row r="317" spans="20:21" x14ac:dyDescent="0.25">
      <c r="T317" t="s">
        <v>661</v>
      </c>
      <c r="U317">
        <v>118016</v>
      </c>
    </row>
    <row r="318" spans="20:21" x14ac:dyDescent="0.25">
      <c r="T318" t="s">
        <v>662</v>
      </c>
      <c r="U318">
        <v>116020</v>
      </c>
    </row>
    <row r="319" spans="20:21" x14ac:dyDescent="0.25">
      <c r="T319" t="s">
        <v>663</v>
      </c>
      <c r="U319">
        <v>435015</v>
      </c>
    </row>
    <row r="320" spans="20:21" x14ac:dyDescent="0.25">
      <c r="T320" t="s">
        <v>664</v>
      </c>
      <c r="U320">
        <v>327016</v>
      </c>
    </row>
    <row r="321" spans="20:21" x14ac:dyDescent="0.25">
      <c r="T321" t="s">
        <v>665</v>
      </c>
      <c r="U321">
        <v>315039</v>
      </c>
    </row>
    <row r="322" spans="20:21" x14ac:dyDescent="0.25">
      <c r="T322" t="s">
        <v>666</v>
      </c>
      <c r="U322">
        <v>435016</v>
      </c>
    </row>
    <row r="323" spans="20:21" x14ac:dyDescent="0.25">
      <c r="T323" t="s">
        <v>667</v>
      </c>
      <c r="U323">
        <v>317031</v>
      </c>
    </row>
    <row r="324" spans="20:21" x14ac:dyDescent="0.25">
      <c r="T324" t="s">
        <v>668</v>
      </c>
      <c r="U324">
        <v>236019</v>
      </c>
    </row>
    <row r="325" spans="20:21" x14ac:dyDescent="0.25">
      <c r="T325" t="s">
        <v>669</v>
      </c>
      <c r="U325">
        <v>327017</v>
      </c>
    </row>
    <row r="326" spans="20:21" x14ac:dyDescent="0.25">
      <c r="T326" t="s">
        <v>670</v>
      </c>
      <c r="U326">
        <v>336025</v>
      </c>
    </row>
    <row r="327" spans="20:21" x14ac:dyDescent="0.25">
      <c r="T327" t="s">
        <v>671</v>
      </c>
      <c r="U327">
        <v>436096</v>
      </c>
    </row>
    <row r="328" spans="20:21" x14ac:dyDescent="0.25">
      <c r="T328" t="s">
        <v>672</v>
      </c>
      <c r="U328">
        <v>326017</v>
      </c>
    </row>
    <row r="329" spans="20:21" x14ac:dyDescent="0.25">
      <c r="T329" t="s">
        <v>673</v>
      </c>
      <c r="U329">
        <v>216015</v>
      </c>
    </row>
    <row r="330" spans="20:21" x14ac:dyDescent="0.25">
      <c r="T330" t="s">
        <v>674</v>
      </c>
      <c r="U330">
        <v>226022</v>
      </c>
    </row>
    <row r="331" spans="20:21" x14ac:dyDescent="0.25">
      <c r="T331" t="s">
        <v>675</v>
      </c>
      <c r="U331">
        <v>335025</v>
      </c>
    </row>
    <row r="332" spans="20:21" x14ac:dyDescent="0.25">
      <c r="T332" t="s">
        <v>676</v>
      </c>
      <c r="U332">
        <v>127025</v>
      </c>
    </row>
    <row r="333" spans="20:21" x14ac:dyDescent="0.25">
      <c r="T333" t="s">
        <v>677</v>
      </c>
      <c r="U333">
        <v>335026</v>
      </c>
    </row>
    <row r="334" spans="20:21" x14ac:dyDescent="0.25">
      <c r="T334" t="s">
        <v>678</v>
      </c>
      <c r="U334">
        <v>117023</v>
      </c>
    </row>
    <row r="335" spans="20:21" x14ac:dyDescent="0.25">
      <c r="T335" t="s">
        <v>679</v>
      </c>
      <c r="U335">
        <v>437031</v>
      </c>
    </row>
    <row r="336" spans="20:21" x14ac:dyDescent="0.25">
      <c r="T336" t="s">
        <v>680</v>
      </c>
      <c r="U336">
        <v>115015</v>
      </c>
    </row>
    <row r="337" spans="20:21" x14ac:dyDescent="0.25">
      <c r="T337" t="s">
        <v>681</v>
      </c>
      <c r="U337">
        <v>115016</v>
      </c>
    </row>
    <row r="338" spans="20:21" x14ac:dyDescent="0.25">
      <c r="T338" t="s">
        <v>682</v>
      </c>
      <c r="U338">
        <v>235029</v>
      </c>
    </row>
    <row r="339" spans="20:21" x14ac:dyDescent="0.25">
      <c r="T339" t="s">
        <v>683</v>
      </c>
      <c r="U339">
        <v>327018</v>
      </c>
    </row>
    <row r="340" spans="20:21" x14ac:dyDescent="0.25">
      <c r="T340" t="s">
        <v>684</v>
      </c>
      <c r="U340">
        <v>117024</v>
      </c>
    </row>
    <row r="341" spans="20:21" x14ac:dyDescent="0.25">
      <c r="T341" t="s">
        <v>685</v>
      </c>
      <c r="U341">
        <v>417022</v>
      </c>
    </row>
    <row r="342" spans="20:21" x14ac:dyDescent="0.25">
      <c r="T342" t="s">
        <v>686</v>
      </c>
      <c r="U342">
        <v>125034</v>
      </c>
    </row>
    <row r="343" spans="20:21" x14ac:dyDescent="0.25">
      <c r="T343" t="s">
        <v>687</v>
      </c>
      <c r="U343">
        <v>118018</v>
      </c>
    </row>
    <row r="344" spans="20:21" x14ac:dyDescent="0.25">
      <c r="T344" t="s">
        <v>688</v>
      </c>
      <c r="U344">
        <v>317034</v>
      </c>
    </row>
    <row r="345" spans="20:21" x14ac:dyDescent="0.25">
      <c r="T345" t="s">
        <v>689</v>
      </c>
      <c r="U345">
        <v>127032</v>
      </c>
    </row>
    <row r="346" spans="20:21" x14ac:dyDescent="0.25">
      <c r="T346" t="s">
        <v>690</v>
      </c>
      <c r="U346">
        <v>118019</v>
      </c>
    </row>
    <row r="347" spans="20:21" x14ac:dyDescent="0.25">
      <c r="T347" t="s">
        <v>691</v>
      </c>
      <c r="U347">
        <v>216017</v>
      </c>
    </row>
    <row r="348" spans="20:21" x14ac:dyDescent="0.25">
      <c r="T348" t="s">
        <v>692</v>
      </c>
      <c r="U348">
        <v>135015</v>
      </c>
    </row>
    <row r="349" spans="20:21" x14ac:dyDescent="0.25">
      <c r="T349" t="s">
        <v>693</v>
      </c>
      <c r="U349">
        <v>135016</v>
      </c>
    </row>
    <row r="350" spans="20:21" x14ac:dyDescent="0.25">
      <c r="T350" t="s">
        <v>694</v>
      </c>
      <c r="U350">
        <v>117025</v>
      </c>
    </row>
    <row r="351" spans="20:21" x14ac:dyDescent="0.25">
      <c r="T351" t="s">
        <v>695</v>
      </c>
      <c r="U351">
        <v>237030</v>
      </c>
    </row>
    <row r="352" spans="20:21" x14ac:dyDescent="0.25">
      <c r="T352" t="s">
        <v>696</v>
      </c>
      <c r="U352">
        <v>315041</v>
      </c>
    </row>
    <row r="353" spans="20:21" x14ac:dyDescent="0.25">
      <c r="T353" t="s">
        <v>697</v>
      </c>
      <c r="U353">
        <v>136024</v>
      </c>
    </row>
    <row r="354" spans="20:21" x14ac:dyDescent="0.25">
      <c r="T354" t="s">
        <v>698</v>
      </c>
      <c r="U354">
        <v>415027</v>
      </c>
    </row>
    <row r="355" spans="20:21" x14ac:dyDescent="0.25">
      <c r="T355" t="s">
        <v>699</v>
      </c>
      <c r="U355">
        <v>416015</v>
      </c>
    </row>
    <row r="356" spans="20:21" x14ac:dyDescent="0.25">
      <c r="T356" t="s">
        <v>700</v>
      </c>
      <c r="U356">
        <v>215025</v>
      </c>
    </row>
    <row r="357" spans="20:21" x14ac:dyDescent="0.25">
      <c r="T357" t="s">
        <v>701</v>
      </c>
      <c r="U357">
        <v>117026</v>
      </c>
    </row>
    <row r="358" spans="20:21" x14ac:dyDescent="0.25">
      <c r="T358" t="s">
        <v>702</v>
      </c>
      <c r="U358">
        <v>337038</v>
      </c>
    </row>
    <row r="359" spans="20:21" x14ac:dyDescent="0.25">
      <c r="T359" t="s">
        <v>703</v>
      </c>
      <c r="U359">
        <v>327019</v>
      </c>
    </row>
    <row r="360" spans="20:21" x14ac:dyDescent="0.25">
      <c r="T360" t="s">
        <v>704</v>
      </c>
      <c r="U360">
        <v>315043</v>
      </c>
    </row>
    <row r="361" spans="20:21" x14ac:dyDescent="0.25">
      <c r="T361" t="s">
        <v>705</v>
      </c>
      <c r="U361">
        <v>335028</v>
      </c>
    </row>
    <row r="362" spans="20:21" x14ac:dyDescent="0.25">
      <c r="T362" t="s">
        <v>706</v>
      </c>
      <c r="U362">
        <v>215099</v>
      </c>
    </row>
    <row r="363" spans="20:21" x14ac:dyDescent="0.25">
      <c r="T363" t="s">
        <v>707</v>
      </c>
      <c r="U363">
        <v>415028</v>
      </c>
    </row>
    <row r="364" spans="20:21" x14ac:dyDescent="0.25">
      <c r="T364" t="s">
        <v>708</v>
      </c>
      <c r="U364">
        <v>115054</v>
      </c>
    </row>
    <row r="365" spans="20:21" x14ac:dyDescent="0.25">
      <c r="T365" t="s">
        <v>709</v>
      </c>
      <c r="U365">
        <v>415029</v>
      </c>
    </row>
    <row r="366" spans="20:21" x14ac:dyDescent="0.25">
      <c r="T366" t="s">
        <v>710</v>
      </c>
      <c r="U366">
        <v>337039</v>
      </c>
    </row>
    <row r="367" spans="20:21" x14ac:dyDescent="0.25">
      <c r="T367" t="s">
        <v>711</v>
      </c>
      <c r="U367">
        <v>336105</v>
      </c>
    </row>
    <row r="368" spans="20:21" x14ac:dyDescent="0.25">
      <c r="T368" t="s">
        <v>712</v>
      </c>
      <c r="U368">
        <v>425050</v>
      </c>
    </row>
    <row r="369" spans="20:21" x14ac:dyDescent="0.25">
      <c r="T369" t="s">
        <v>713</v>
      </c>
      <c r="U369">
        <v>237032</v>
      </c>
    </row>
    <row r="370" spans="20:21" x14ac:dyDescent="0.25">
      <c r="T370" t="s">
        <v>714</v>
      </c>
      <c r="U370">
        <v>116022</v>
      </c>
    </row>
    <row r="371" spans="20:21" x14ac:dyDescent="0.25">
      <c r="T371" t="s">
        <v>715</v>
      </c>
      <c r="U371">
        <v>118021</v>
      </c>
    </row>
    <row r="372" spans="20:21" x14ac:dyDescent="0.25">
      <c r="T372" t="s">
        <v>716</v>
      </c>
      <c r="U372">
        <v>417023</v>
      </c>
    </row>
    <row r="373" spans="20:21" x14ac:dyDescent="0.25">
      <c r="T373" t="s">
        <v>717</v>
      </c>
      <c r="U373">
        <v>119024</v>
      </c>
    </row>
    <row r="374" spans="20:21" x14ac:dyDescent="0.25">
      <c r="T374" t="s">
        <v>718</v>
      </c>
      <c r="U374">
        <v>128045</v>
      </c>
    </row>
    <row r="375" spans="20:21" x14ac:dyDescent="0.25">
      <c r="T375" t="s">
        <v>719</v>
      </c>
      <c r="U375">
        <v>117028</v>
      </c>
    </row>
    <row r="376" spans="20:21" x14ac:dyDescent="0.25">
      <c r="T376" t="s">
        <v>720</v>
      </c>
      <c r="U376">
        <v>425052</v>
      </c>
    </row>
    <row r="377" spans="20:21" x14ac:dyDescent="0.25">
      <c r="T377" t="s">
        <v>721</v>
      </c>
      <c r="U377">
        <v>436039</v>
      </c>
    </row>
    <row r="378" spans="20:21" x14ac:dyDescent="0.25">
      <c r="T378" t="s">
        <v>722</v>
      </c>
      <c r="U378">
        <v>128047</v>
      </c>
    </row>
    <row r="379" spans="20:21" x14ac:dyDescent="0.25">
      <c r="T379" t="s">
        <v>723</v>
      </c>
      <c r="U379">
        <v>136027</v>
      </c>
    </row>
    <row r="380" spans="20:21" x14ac:dyDescent="0.25">
      <c r="T380" t="s">
        <v>724</v>
      </c>
      <c r="U380">
        <v>436040</v>
      </c>
    </row>
    <row r="381" spans="20:21" x14ac:dyDescent="0.25">
      <c r="T381" t="s">
        <v>725</v>
      </c>
      <c r="U381">
        <v>125038</v>
      </c>
    </row>
    <row r="382" spans="20:21" x14ac:dyDescent="0.25">
      <c r="T382" t="s">
        <v>726</v>
      </c>
      <c r="U382">
        <v>315047</v>
      </c>
    </row>
    <row r="383" spans="20:21" x14ac:dyDescent="0.25">
      <c r="T383" t="s">
        <v>727</v>
      </c>
      <c r="U383">
        <v>125039</v>
      </c>
    </row>
    <row r="384" spans="20:21" x14ac:dyDescent="0.25">
      <c r="T384" t="s">
        <v>728</v>
      </c>
      <c r="U384">
        <v>327020</v>
      </c>
    </row>
    <row r="385" spans="20:21" x14ac:dyDescent="0.25">
      <c r="T385" t="s">
        <v>729</v>
      </c>
      <c r="U385">
        <v>317039</v>
      </c>
    </row>
    <row r="386" spans="20:21" x14ac:dyDescent="0.25">
      <c r="T386" t="s">
        <v>730</v>
      </c>
      <c r="U386">
        <v>316014</v>
      </c>
    </row>
    <row r="387" spans="20:21" x14ac:dyDescent="0.25">
      <c r="T387" t="s">
        <v>731</v>
      </c>
      <c r="U387">
        <v>326020</v>
      </c>
    </row>
    <row r="388" spans="20:21" x14ac:dyDescent="0.25">
      <c r="T388" t="s">
        <v>732</v>
      </c>
      <c r="U388">
        <v>426135</v>
      </c>
    </row>
    <row r="389" spans="20:21" x14ac:dyDescent="0.25">
      <c r="T389" t="s">
        <v>733</v>
      </c>
      <c r="U389">
        <v>336106</v>
      </c>
    </row>
    <row r="390" spans="20:21" x14ac:dyDescent="0.25">
      <c r="T390" t="s">
        <v>734</v>
      </c>
      <c r="U390">
        <v>435018</v>
      </c>
    </row>
    <row r="391" spans="20:21" x14ac:dyDescent="0.25">
      <c r="T391" t="s">
        <v>735</v>
      </c>
      <c r="U391">
        <v>417025</v>
      </c>
    </row>
    <row r="392" spans="20:21" x14ac:dyDescent="0.25">
      <c r="T392" t="s">
        <v>736</v>
      </c>
      <c r="U392">
        <v>235032</v>
      </c>
    </row>
    <row r="393" spans="20:21" x14ac:dyDescent="0.25">
      <c r="T393" t="s">
        <v>737</v>
      </c>
      <c r="U393">
        <v>215029</v>
      </c>
    </row>
    <row r="394" spans="20:21" x14ac:dyDescent="0.25">
      <c r="T394" t="s">
        <v>738</v>
      </c>
      <c r="U394">
        <v>225032</v>
      </c>
    </row>
    <row r="395" spans="20:21" x14ac:dyDescent="0.25">
      <c r="T395" t="s">
        <v>739</v>
      </c>
      <c r="U395">
        <v>325024</v>
      </c>
    </row>
    <row r="396" spans="20:21" x14ac:dyDescent="0.25">
      <c r="T396" t="s">
        <v>740</v>
      </c>
      <c r="U396">
        <v>125111</v>
      </c>
    </row>
    <row r="397" spans="20:21" x14ac:dyDescent="0.25">
      <c r="T397" t="s">
        <v>741</v>
      </c>
      <c r="U397">
        <v>315048</v>
      </c>
    </row>
    <row r="398" spans="20:21" x14ac:dyDescent="0.25">
      <c r="T398" t="s">
        <v>742</v>
      </c>
      <c r="U398">
        <v>336034</v>
      </c>
    </row>
    <row r="399" spans="20:21" x14ac:dyDescent="0.25">
      <c r="T399" t="s">
        <v>743</v>
      </c>
      <c r="U399">
        <v>317040</v>
      </c>
    </row>
    <row r="400" spans="20:21" x14ac:dyDescent="0.25">
      <c r="T400" t="s">
        <v>744</v>
      </c>
      <c r="U400">
        <v>225033</v>
      </c>
    </row>
    <row r="401" spans="20:21" x14ac:dyDescent="0.25">
      <c r="T401" t="s">
        <v>745</v>
      </c>
      <c r="U401">
        <v>117029</v>
      </c>
    </row>
    <row r="402" spans="20:21" x14ac:dyDescent="0.25">
      <c r="T402" t="s">
        <v>746</v>
      </c>
      <c r="U402">
        <v>317041</v>
      </c>
    </row>
    <row r="403" spans="20:21" x14ac:dyDescent="0.25">
      <c r="T403" t="s">
        <v>747</v>
      </c>
      <c r="U403">
        <v>425055</v>
      </c>
    </row>
    <row r="404" spans="20:21" x14ac:dyDescent="0.25">
      <c r="T404" t="s">
        <v>748</v>
      </c>
      <c r="U404">
        <v>417029</v>
      </c>
    </row>
    <row r="405" spans="20:21" x14ac:dyDescent="0.25">
      <c r="T405" t="s">
        <v>749</v>
      </c>
      <c r="U405">
        <v>336036</v>
      </c>
    </row>
    <row r="406" spans="20:21" x14ac:dyDescent="0.25">
      <c r="T406" t="s">
        <v>750</v>
      </c>
      <c r="U406">
        <v>327023</v>
      </c>
    </row>
    <row r="407" spans="20:21" x14ac:dyDescent="0.25">
      <c r="T407" t="s">
        <v>751</v>
      </c>
      <c r="U407">
        <v>337045</v>
      </c>
    </row>
    <row r="408" spans="20:21" x14ac:dyDescent="0.25">
      <c r="T408" t="s">
        <v>752</v>
      </c>
      <c r="U408">
        <v>415034</v>
      </c>
    </row>
    <row r="409" spans="20:21" x14ac:dyDescent="0.25">
      <c r="T409" t="s">
        <v>753</v>
      </c>
      <c r="U409">
        <v>417031</v>
      </c>
    </row>
    <row r="410" spans="20:21" x14ac:dyDescent="0.25">
      <c r="T410" t="s">
        <v>754</v>
      </c>
      <c r="U410">
        <v>226027</v>
      </c>
    </row>
    <row r="411" spans="20:21" x14ac:dyDescent="0.25">
      <c r="T411" t="s">
        <v>755</v>
      </c>
      <c r="U411">
        <v>226028</v>
      </c>
    </row>
    <row r="412" spans="20:21" x14ac:dyDescent="0.25">
      <c r="T412" t="s">
        <v>756</v>
      </c>
      <c r="U412">
        <v>221000</v>
      </c>
    </row>
    <row r="413" spans="20:21" x14ac:dyDescent="0.25">
      <c r="T413" t="s">
        <v>757</v>
      </c>
      <c r="U413">
        <v>135019</v>
      </c>
    </row>
    <row r="414" spans="20:21" x14ac:dyDescent="0.25">
      <c r="T414" t="s">
        <v>758</v>
      </c>
      <c r="U414">
        <v>121000</v>
      </c>
    </row>
    <row r="415" spans="20:21" x14ac:dyDescent="0.25">
      <c r="T415" t="s">
        <v>759</v>
      </c>
      <c r="U415">
        <v>435020</v>
      </c>
    </row>
    <row r="416" spans="20:21" x14ac:dyDescent="0.25">
      <c r="T416" t="s">
        <v>760</v>
      </c>
      <c r="U416">
        <v>226029</v>
      </c>
    </row>
    <row r="417" spans="20:21" x14ac:dyDescent="0.25">
      <c r="T417" t="s">
        <v>761</v>
      </c>
      <c r="U417">
        <v>236025</v>
      </c>
    </row>
    <row r="418" spans="20:21" x14ac:dyDescent="0.25">
      <c r="T418" t="s">
        <v>762</v>
      </c>
      <c r="U418">
        <v>117030</v>
      </c>
    </row>
    <row r="419" spans="20:21" x14ac:dyDescent="0.25">
      <c r="T419" t="s">
        <v>763</v>
      </c>
      <c r="U419">
        <v>315050</v>
      </c>
    </row>
    <row r="420" spans="20:21" x14ac:dyDescent="0.25">
      <c r="T420" t="s">
        <v>764</v>
      </c>
      <c r="U420">
        <v>226106</v>
      </c>
    </row>
    <row r="421" spans="20:21" x14ac:dyDescent="0.25">
      <c r="T421" t="s">
        <v>765</v>
      </c>
      <c r="U421">
        <v>118027</v>
      </c>
    </row>
    <row r="422" spans="20:21" x14ac:dyDescent="0.25">
      <c r="T422" t="s">
        <v>766</v>
      </c>
      <c r="U422">
        <v>226031</v>
      </c>
    </row>
    <row r="423" spans="20:21" x14ac:dyDescent="0.25">
      <c r="T423" t="s">
        <v>767</v>
      </c>
      <c r="U423">
        <v>437044</v>
      </c>
    </row>
    <row r="424" spans="20:21" x14ac:dyDescent="0.25">
      <c r="T424" t="s">
        <v>768</v>
      </c>
      <c r="U424">
        <v>316017</v>
      </c>
    </row>
    <row r="425" spans="20:21" x14ac:dyDescent="0.25">
      <c r="T425" t="s">
        <v>769</v>
      </c>
      <c r="U425">
        <v>135020</v>
      </c>
    </row>
    <row r="426" spans="20:21" x14ac:dyDescent="0.25">
      <c r="T426" t="s">
        <v>770</v>
      </c>
      <c r="U426">
        <v>437124</v>
      </c>
    </row>
    <row r="427" spans="20:21" x14ac:dyDescent="0.25">
      <c r="T427" t="s">
        <v>771</v>
      </c>
      <c r="U427">
        <v>135021</v>
      </c>
    </row>
    <row r="428" spans="20:21" x14ac:dyDescent="0.25">
      <c r="T428" t="s">
        <v>772</v>
      </c>
      <c r="U428">
        <v>425139</v>
      </c>
    </row>
    <row r="429" spans="20:21" x14ac:dyDescent="0.25">
      <c r="T429" t="s">
        <v>773</v>
      </c>
      <c r="U429">
        <v>115021</v>
      </c>
    </row>
    <row r="430" spans="20:21" x14ac:dyDescent="0.25">
      <c r="T430" t="s">
        <v>774</v>
      </c>
      <c r="U430">
        <v>337049</v>
      </c>
    </row>
    <row r="431" spans="20:21" x14ac:dyDescent="0.25">
      <c r="T431" t="s">
        <v>775</v>
      </c>
      <c r="U431">
        <v>118028</v>
      </c>
    </row>
    <row r="432" spans="20:21" x14ac:dyDescent="0.25">
      <c r="T432" t="s">
        <v>776</v>
      </c>
      <c r="U432">
        <v>437047</v>
      </c>
    </row>
    <row r="433" spans="20:21" x14ac:dyDescent="0.25">
      <c r="T433" t="s">
        <v>777</v>
      </c>
      <c r="U433">
        <v>136028</v>
      </c>
    </row>
    <row r="434" spans="20:21" x14ac:dyDescent="0.25">
      <c r="T434" t="s">
        <v>778</v>
      </c>
      <c r="U434">
        <v>136029</v>
      </c>
    </row>
    <row r="435" spans="20:21" x14ac:dyDescent="0.25">
      <c r="T435" t="s">
        <v>779</v>
      </c>
      <c r="U435">
        <v>315051</v>
      </c>
    </row>
    <row r="436" spans="20:21" x14ac:dyDescent="0.25">
      <c r="T436" t="s">
        <v>780</v>
      </c>
      <c r="U436">
        <v>115022</v>
      </c>
    </row>
    <row r="437" spans="20:21" x14ac:dyDescent="0.25">
      <c r="T437" t="s">
        <v>781</v>
      </c>
      <c r="U437">
        <v>335035</v>
      </c>
    </row>
    <row r="438" spans="20:21" x14ac:dyDescent="0.25">
      <c r="T438" t="s">
        <v>782</v>
      </c>
      <c r="U438">
        <v>315052</v>
      </c>
    </row>
    <row r="439" spans="20:21" x14ac:dyDescent="0.25">
      <c r="T439" t="s">
        <v>783</v>
      </c>
      <c r="U439">
        <v>416018</v>
      </c>
    </row>
    <row r="440" spans="20:21" x14ac:dyDescent="0.25">
      <c r="T440" t="s">
        <v>784</v>
      </c>
      <c r="U440">
        <v>226107</v>
      </c>
    </row>
    <row r="441" spans="20:21" x14ac:dyDescent="0.25">
      <c r="T441" t="s">
        <v>785</v>
      </c>
      <c r="U441">
        <v>426058</v>
      </c>
    </row>
    <row r="442" spans="20:21" x14ac:dyDescent="0.25">
      <c r="T442" t="s">
        <v>786</v>
      </c>
      <c r="U442">
        <v>116027</v>
      </c>
    </row>
    <row r="443" spans="20:21" x14ac:dyDescent="0.25">
      <c r="T443" t="s">
        <v>787</v>
      </c>
      <c r="U443">
        <v>337051</v>
      </c>
    </row>
    <row r="444" spans="20:21" x14ac:dyDescent="0.25">
      <c r="T444" t="s">
        <v>788</v>
      </c>
      <c r="U444">
        <v>226032</v>
      </c>
    </row>
    <row r="445" spans="20:21" x14ac:dyDescent="0.25">
      <c r="T445" t="s">
        <v>789</v>
      </c>
      <c r="U445">
        <v>235035</v>
      </c>
    </row>
    <row r="446" spans="20:21" x14ac:dyDescent="0.25">
      <c r="T446" t="s">
        <v>790</v>
      </c>
      <c r="U446">
        <v>317046</v>
      </c>
    </row>
    <row r="447" spans="20:21" x14ac:dyDescent="0.25">
      <c r="T447" t="s">
        <v>791</v>
      </c>
      <c r="U447">
        <v>317047</v>
      </c>
    </row>
    <row r="448" spans="20:21" x14ac:dyDescent="0.25">
      <c r="T448" t="s">
        <v>792</v>
      </c>
      <c r="U448">
        <v>335096</v>
      </c>
    </row>
    <row r="449" spans="20:21" x14ac:dyDescent="0.25">
      <c r="T449" t="s">
        <v>793</v>
      </c>
      <c r="U449">
        <v>117031</v>
      </c>
    </row>
    <row r="450" spans="20:21" x14ac:dyDescent="0.25">
      <c r="T450" t="s">
        <v>794</v>
      </c>
      <c r="U450">
        <v>415090</v>
      </c>
    </row>
    <row r="451" spans="20:21" x14ac:dyDescent="0.25">
      <c r="T451" t="s">
        <v>795</v>
      </c>
      <c r="U451">
        <v>437053</v>
      </c>
    </row>
    <row r="452" spans="20:21" x14ac:dyDescent="0.25">
      <c r="T452" t="s">
        <v>796</v>
      </c>
      <c r="U452">
        <v>337053</v>
      </c>
    </row>
    <row r="453" spans="20:21" x14ac:dyDescent="0.25">
      <c r="T453" t="s">
        <v>797</v>
      </c>
      <c r="U453">
        <v>115024</v>
      </c>
    </row>
    <row r="454" spans="20:21" x14ac:dyDescent="0.25">
      <c r="T454" t="s">
        <v>798</v>
      </c>
      <c r="U454">
        <v>425062</v>
      </c>
    </row>
    <row r="455" spans="20:21" x14ac:dyDescent="0.25">
      <c r="T455" t="s">
        <v>799</v>
      </c>
      <c r="U455">
        <v>116029</v>
      </c>
    </row>
    <row r="456" spans="20:21" x14ac:dyDescent="0.25">
      <c r="T456" t="s">
        <v>800</v>
      </c>
      <c r="U456">
        <v>225039</v>
      </c>
    </row>
    <row r="457" spans="20:21" x14ac:dyDescent="0.25">
      <c r="T457" t="s">
        <v>801</v>
      </c>
      <c r="U457">
        <v>237040</v>
      </c>
    </row>
    <row r="458" spans="20:21" x14ac:dyDescent="0.25">
      <c r="T458" t="s">
        <v>802</v>
      </c>
      <c r="U458">
        <v>315056</v>
      </c>
    </row>
    <row r="459" spans="20:21" x14ac:dyDescent="0.25">
      <c r="T459" t="s">
        <v>803</v>
      </c>
      <c r="U459">
        <v>436095</v>
      </c>
    </row>
    <row r="460" spans="20:21" x14ac:dyDescent="0.25">
      <c r="T460" t="s">
        <v>804</v>
      </c>
      <c r="U460">
        <v>317051</v>
      </c>
    </row>
    <row r="461" spans="20:21" x14ac:dyDescent="0.25">
      <c r="T461" t="s">
        <v>805</v>
      </c>
      <c r="U461">
        <v>436047</v>
      </c>
    </row>
    <row r="462" spans="20:21" x14ac:dyDescent="0.25">
      <c r="T462" t="s">
        <v>806</v>
      </c>
      <c r="U462">
        <v>225042</v>
      </c>
    </row>
    <row r="463" spans="20:21" x14ac:dyDescent="0.25">
      <c r="T463" t="s">
        <v>807</v>
      </c>
      <c r="U463">
        <v>326027</v>
      </c>
    </row>
    <row r="464" spans="20:21" x14ac:dyDescent="0.25">
      <c r="T464" t="s">
        <v>808</v>
      </c>
      <c r="U464">
        <v>216022</v>
      </c>
    </row>
    <row r="465" spans="20:21" x14ac:dyDescent="0.25">
      <c r="T465" t="s">
        <v>809</v>
      </c>
      <c r="U465">
        <v>415039</v>
      </c>
    </row>
    <row r="466" spans="20:21" x14ac:dyDescent="0.25">
      <c r="T466" t="s">
        <v>810</v>
      </c>
      <c r="U466">
        <v>425064</v>
      </c>
    </row>
    <row r="467" spans="20:21" x14ac:dyDescent="0.25">
      <c r="T467" t="s">
        <v>811</v>
      </c>
      <c r="U467">
        <v>136033</v>
      </c>
    </row>
    <row r="468" spans="20:21" x14ac:dyDescent="0.25">
      <c r="T468" t="s">
        <v>812</v>
      </c>
      <c r="U468">
        <v>337059</v>
      </c>
    </row>
    <row r="469" spans="20:21" x14ac:dyDescent="0.25">
      <c r="T469" t="s">
        <v>813</v>
      </c>
      <c r="U469">
        <v>216023</v>
      </c>
    </row>
    <row r="470" spans="20:21" x14ac:dyDescent="0.25">
      <c r="T470" t="s">
        <v>814</v>
      </c>
      <c r="U470">
        <v>128058</v>
      </c>
    </row>
    <row r="471" spans="20:21" x14ac:dyDescent="0.25">
      <c r="T471" t="s">
        <v>815</v>
      </c>
      <c r="U471">
        <v>136034</v>
      </c>
    </row>
    <row r="472" spans="20:21" x14ac:dyDescent="0.25">
      <c r="T472" t="s">
        <v>816</v>
      </c>
      <c r="U472">
        <v>315059</v>
      </c>
    </row>
    <row r="473" spans="20:21" x14ac:dyDescent="0.25">
      <c r="T473" t="s">
        <v>817</v>
      </c>
      <c r="U473">
        <v>425137</v>
      </c>
    </row>
    <row r="474" spans="20:21" x14ac:dyDescent="0.25">
      <c r="T474" t="s">
        <v>818</v>
      </c>
      <c r="U474">
        <v>425066</v>
      </c>
    </row>
    <row r="475" spans="20:21" x14ac:dyDescent="0.25">
      <c r="T475" t="s">
        <v>819</v>
      </c>
      <c r="U475">
        <v>236028</v>
      </c>
    </row>
    <row r="476" spans="20:21" x14ac:dyDescent="0.25">
      <c r="T476" t="s">
        <v>820</v>
      </c>
      <c r="U476">
        <v>437056</v>
      </c>
    </row>
    <row r="477" spans="20:21" x14ac:dyDescent="0.25">
      <c r="T477" t="s">
        <v>821</v>
      </c>
      <c r="U477">
        <v>125046</v>
      </c>
    </row>
    <row r="478" spans="20:21" x14ac:dyDescent="0.25">
      <c r="T478" t="s">
        <v>822</v>
      </c>
      <c r="U478">
        <v>127043</v>
      </c>
    </row>
    <row r="479" spans="20:21" x14ac:dyDescent="0.25">
      <c r="T479" t="s">
        <v>823</v>
      </c>
      <c r="U479">
        <v>226036</v>
      </c>
    </row>
    <row r="480" spans="20:21" x14ac:dyDescent="0.25">
      <c r="T480" t="s">
        <v>824</v>
      </c>
      <c r="U480">
        <v>327025</v>
      </c>
    </row>
    <row r="481" spans="20:21" x14ac:dyDescent="0.25">
      <c r="T481" t="s">
        <v>825</v>
      </c>
      <c r="U481">
        <v>435024</v>
      </c>
    </row>
    <row r="482" spans="20:21" x14ac:dyDescent="0.25">
      <c r="T482" t="s">
        <v>826</v>
      </c>
      <c r="U482">
        <v>126039</v>
      </c>
    </row>
    <row r="483" spans="20:21" x14ac:dyDescent="0.25">
      <c r="T483" t="s">
        <v>827</v>
      </c>
      <c r="U483">
        <v>118077</v>
      </c>
    </row>
    <row r="484" spans="20:21" x14ac:dyDescent="0.25">
      <c r="T484" t="s">
        <v>828</v>
      </c>
      <c r="U484">
        <v>426062</v>
      </c>
    </row>
    <row r="485" spans="20:21" x14ac:dyDescent="0.25">
      <c r="T485" t="s">
        <v>829</v>
      </c>
      <c r="U485">
        <v>437059</v>
      </c>
    </row>
    <row r="486" spans="20:21" x14ac:dyDescent="0.25">
      <c r="T486" t="s">
        <v>830</v>
      </c>
      <c r="U486">
        <v>336043</v>
      </c>
    </row>
    <row r="487" spans="20:21" x14ac:dyDescent="0.25">
      <c r="T487" t="s">
        <v>831</v>
      </c>
      <c r="U487">
        <v>327027</v>
      </c>
    </row>
    <row r="488" spans="20:21" x14ac:dyDescent="0.25">
      <c r="T488" t="s">
        <v>832</v>
      </c>
      <c r="U488">
        <v>436049</v>
      </c>
    </row>
    <row r="489" spans="20:21" x14ac:dyDescent="0.25">
      <c r="T489" t="s">
        <v>833</v>
      </c>
      <c r="U489">
        <v>236030</v>
      </c>
    </row>
    <row r="490" spans="20:21" x14ac:dyDescent="0.25">
      <c r="T490" t="s">
        <v>834</v>
      </c>
      <c r="U490">
        <v>125047</v>
      </c>
    </row>
    <row r="491" spans="20:21" x14ac:dyDescent="0.25">
      <c r="T491" t="s">
        <v>835</v>
      </c>
      <c r="U491">
        <v>125048</v>
      </c>
    </row>
    <row r="492" spans="20:21" x14ac:dyDescent="0.25">
      <c r="T492" t="s">
        <v>836</v>
      </c>
      <c r="U492">
        <v>136035</v>
      </c>
    </row>
    <row r="493" spans="20:21" x14ac:dyDescent="0.25">
      <c r="T493" t="s">
        <v>837</v>
      </c>
      <c r="U493">
        <v>337060</v>
      </c>
    </row>
    <row r="494" spans="20:21" x14ac:dyDescent="0.25">
      <c r="T494" t="s">
        <v>838</v>
      </c>
      <c r="U494">
        <v>115053</v>
      </c>
    </row>
    <row r="495" spans="20:21" x14ac:dyDescent="0.25">
      <c r="T495" t="s">
        <v>839</v>
      </c>
      <c r="U495">
        <v>417036</v>
      </c>
    </row>
    <row r="496" spans="20:21" x14ac:dyDescent="0.25">
      <c r="T496" t="s">
        <v>840</v>
      </c>
      <c r="U496">
        <v>119037</v>
      </c>
    </row>
    <row r="497" spans="20:21" x14ac:dyDescent="0.25">
      <c r="T497" t="s">
        <v>841</v>
      </c>
      <c r="U497">
        <v>236074</v>
      </c>
    </row>
    <row r="498" spans="20:21" x14ac:dyDescent="0.25">
      <c r="T498" t="s">
        <v>842</v>
      </c>
      <c r="U498">
        <v>336045</v>
      </c>
    </row>
    <row r="499" spans="20:21" x14ac:dyDescent="0.25">
      <c r="T499" t="s">
        <v>843</v>
      </c>
      <c r="U499">
        <v>426064</v>
      </c>
    </row>
    <row r="500" spans="20:21" x14ac:dyDescent="0.25">
      <c r="T500" t="s">
        <v>844</v>
      </c>
      <c r="U500">
        <v>317152</v>
      </c>
    </row>
    <row r="501" spans="20:21" x14ac:dyDescent="0.25">
      <c r="T501" t="s">
        <v>845</v>
      </c>
      <c r="U501">
        <v>317056</v>
      </c>
    </row>
    <row r="502" spans="20:21" x14ac:dyDescent="0.25">
      <c r="T502" t="s">
        <v>846</v>
      </c>
      <c r="U502">
        <v>215096</v>
      </c>
    </row>
    <row r="503" spans="20:21" x14ac:dyDescent="0.25">
      <c r="T503" t="s">
        <v>847</v>
      </c>
      <c r="U503">
        <v>215103</v>
      </c>
    </row>
    <row r="504" spans="20:21" x14ac:dyDescent="0.25">
      <c r="T504" t="s">
        <v>5</v>
      </c>
      <c r="U504">
        <v>212000</v>
      </c>
    </row>
    <row r="505" spans="20:21" x14ac:dyDescent="0.25">
      <c r="T505" t="s">
        <v>848</v>
      </c>
      <c r="U505">
        <v>317057</v>
      </c>
    </row>
    <row r="506" spans="20:21" x14ac:dyDescent="0.25">
      <c r="T506" t="s">
        <v>849</v>
      </c>
      <c r="U506">
        <v>236070</v>
      </c>
    </row>
    <row r="507" spans="20:21" x14ac:dyDescent="0.25">
      <c r="T507" t="s">
        <v>850</v>
      </c>
      <c r="U507">
        <v>316020</v>
      </c>
    </row>
    <row r="508" spans="20:21" x14ac:dyDescent="0.25">
      <c r="T508" t="s">
        <v>851</v>
      </c>
      <c r="U508">
        <v>119093</v>
      </c>
    </row>
    <row r="509" spans="20:21" x14ac:dyDescent="0.25">
      <c r="T509" t="s">
        <v>852</v>
      </c>
      <c r="U509">
        <v>226037</v>
      </c>
    </row>
    <row r="510" spans="20:21" x14ac:dyDescent="0.25">
      <c r="T510" t="s">
        <v>853</v>
      </c>
      <c r="U510">
        <v>236031</v>
      </c>
    </row>
    <row r="511" spans="20:21" x14ac:dyDescent="0.25">
      <c r="T511" t="s">
        <v>854</v>
      </c>
      <c r="U511">
        <v>317059</v>
      </c>
    </row>
    <row r="512" spans="20:21" x14ac:dyDescent="0.25">
      <c r="T512" t="s">
        <v>855</v>
      </c>
      <c r="U512">
        <v>125049</v>
      </c>
    </row>
    <row r="513" spans="20:21" x14ac:dyDescent="0.25">
      <c r="T513" t="s">
        <v>856</v>
      </c>
      <c r="U513">
        <v>426065</v>
      </c>
    </row>
    <row r="514" spans="20:21" x14ac:dyDescent="0.25">
      <c r="T514" t="s">
        <v>857</v>
      </c>
      <c r="U514">
        <v>127046</v>
      </c>
    </row>
    <row r="515" spans="20:21" x14ac:dyDescent="0.25">
      <c r="T515" t="s">
        <v>858</v>
      </c>
      <c r="U515">
        <v>119038</v>
      </c>
    </row>
    <row r="516" spans="20:21" x14ac:dyDescent="0.25">
      <c r="T516" t="s">
        <v>859</v>
      </c>
      <c r="U516">
        <v>426066</v>
      </c>
    </row>
    <row r="517" spans="20:21" x14ac:dyDescent="0.25">
      <c r="T517" t="s">
        <v>860</v>
      </c>
      <c r="U517">
        <v>416022</v>
      </c>
    </row>
    <row r="518" spans="20:21" x14ac:dyDescent="0.25">
      <c r="T518" t="s">
        <v>861</v>
      </c>
      <c r="U518">
        <v>118040</v>
      </c>
    </row>
    <row r="519" spans="20:21" x14ac:dyDescent="0.25">
      <c r="T519" t="s">
        <v>862</v>
      </c>
      <c r="U519">
        <v>136037</v>
      </c>
    </row>
    <row r="520" spans="20:21" x14ac:dyDescent="0.25">
      <c r="T520" t="s">
        <v>863</v>
      </c>
      <c r="U520">
        <v>116033</v>
      </c>
    </row>
    <row r="521" spans="20:21" x14ac:dyDescent="0.25">
      <c r="T521" t="s">
        <v>864</v>
      </c>
      <c r="U521">
        <v>315064</v>
      </c>
    </row>
    <row r="522" spans="20:21" x14ac:dyDescent="0.25">
      <c r="T522" t="s">
        <v>865</v>
      </c>
      <c r="U522">
        <v>436052</v>
      </c>
    </row>
    <row r="523" spans="20:21" x14ac:dyDescent="0.25">
      <c r="T523" t="s">
        <v>866</v>
      </c>
      <c r="U523">
        <v>336107</v>
      </c>
    </row>
    <row r="524" spans="20:21" x14ac:dyDescent="0.25">
      <c r="T524" t="s">
        <v>867</v>
      </c>
      <c r="U524">
        <v>337062</v>
      </c>
    </row>
    <row r="525" spans="20:21" x14ac:dyDescent="0.25">
      <c r="T525" t="s">
        <v>868</v>
      </c>
      <c r="U525">
        <v>236033</v>
      </c>
    </row>
    <row r="526" spans="20:21" x14ac:dyDescent="0.25">
      <c r="T526" t="s">
        <v>869</v>
      </c>
      <c r="U526">
        <v>116036</v>
      </c>
    </row>
    <row r="527" spans="20:21" x14ac:dyDescent="0.25">
      <c r="T527" t="s">
        <v>870</v>
      </c>
      <c r="U527">
        <v>327030</v>
      </c>
    </row>
    <row r="528" spans="20:21" x14ac:dyDescent="0.25">
      <c r="T528" t="s">
        <v>871</v>
      </c>
      <c r="U528">
        <v>116035</v>
      </c>
    </row>
    <row r="529" spans="20:21" x14ac:dyDescent="0.25">
      <c r="T529" t="s">
        <v>872</v>
      </c>
      <c r="U529">
        <v>128061</v>
      </c>
    </row>
    <row r="530" spans="20:21" x14ac:dyDescent="0.25">
      <c r="T530" t="s">
        <v>873</v>
      </c>
      <c r="U530">
        <v>236076</v>
      </c>
    </row>
    <row r="531" spans="20:21" x14ac:dyDescent="0.25">
      <c r="T531" t="s">
        <v>874</v>
      </c>
      <c r="U531">
        <v>135025</v>
      </c>
    </row>
    <row r="532" spans="20:21" x14ac:dyDescent="0.25">
      <c r="T532" t="s">
        <v>875</v>
      </c>
      <c r="U532">
        <v>436053</v>
      </c>
    </row>
    <row r="533" spans="20:21" x14ac:dyDescent="0.25">
      <c r="T533" t="s">
        <v>876</v>
      </c>
      <c r="U533">
        <v>326031</v>
      </c>
    </row>
    <row r="534" spans="20:21" x14ac:dyDescent="0.25">
      <c r="T534" t="s">
        <v>877</v>
      </c>
      <c r="U534">
        <v>327029</v>
      </c>
    </row>
    <row r="535" spans="20:21" x14ac:dyDescent="0.25">
      <c r="T535" t="s">
        <v>878</v>
      </c>
      <c r="U535">
        <v>335043</v>
      </c>
    </row>
    <row r="536" spans="20:21" x14ac:dyDescent="0.25">
      <c r="T536" t="s">
        <v>879</v>
      </c>
      <c r="U536">
        <v>119041</v>
      </c>
    </row>
    <row r="537" spans="20:21" x14ac:dyDescent="0.25">
      <c r="T537" t="s">
        <v>880</v>
      </c>
      <c r="U537">
        <v>118080</v>
      </c>
    </row>
    <row r="538" spans="20:21" x14ac:dyDescent="0.25">
      <c r="T538" t="s">
        <v>881</v>
      </c>
      <c r="U538">
        <v>118046</v>
      </c>
    </row>
    <row r="539" spans="20:21" x14ac:dyDescent="0.25">
      <c r="T539" t="s">
        <v>882</v>
      </c>
      <c r="U539">
        <v>215097</v>
      </c>
    </row>
    <row r="540" spans="20:21" x14ac:dyDescent="0.25">
      <c r="T540" t="s">
        <v>883</v>
      </c>
      <c r="U540">
        <v>437065</v>
      </c>
    </row>
    <row r="541" spans="20:21" x14ac:dyDescent="0.25">
      <c r="T541" t="s">
        <v>884</v>
      </c>
      <c r="U541">
        <v>126045</v>
      </c>
    </row>
    <row r="542" spans="20:21" x14ac:dyDescent="0.25">
      <c r="T542" t="s">
        <v>885</v>
      </c>
      <c r="U542">
        <v>127101</v>
      </c>
    </row>
    <row r="543" spans="20:21" x14ac:dyDescent="0.25">
      <c r="T543" t="s">
        <v>886</v>
      </c>
      <c r="U543">
        <v>435029</v>
      </c>
    </row>
    <row r="544" spans="20:21" x14ac:dyDescent="0.25">
      <c r="T544" t="s">
        <v>887</v>
      </c>
      <c r="U544">
        <v>215039</v>
      </c>
    </row>
    <row r="545" spans="20:21" x14ac:dyDescent="0.25">
      <c r="T545" t="s">
        <v>888</v>
      </c>
      <c r="U545">
        <v>117033</v>
      </c>
    </row>
    <row r="546" spans="20:21" x14ac:dyDescent="0.25">
      <c r="T546" t="s">
        <v>889</v>
      </c>
      <c r="U546">
        <v>128064</v>
      </c>
    </row>
    <row r="547" spans="20:21" x14ac:dyDescent="0.25">
      <c r="T547" t="s">
        <v>890</v>
      </c>
      <c r="U547">
        <v>126046</v>
      </c>
    </row>
    <row r="548" spans="20:21" x14ac:dyDescent="0.25">
      <c r="T548" t="s">
        <v>891</v>
      </c>
      <c r="U548">
        <v>126047</v>
      </c>
    </row>
    <row r="549" spans="20:21" x14ac:dyDescent="0.25">
      <c r="T549" t="s">
        <v>892</v>
      </c>
      <c r="U549">
        <v>216024</v>
      </c>
    </row>
    <row r="550" spans="20:21" x14ac:dyDescent="0.25">
      <c r="T550" t="s">
        <v>893</v>
      </c>
      <c r="U550">
        <v>215040</v>
      </c>
    </row>
    <row r="551" spans="20:21" x14ac:dyDescent="0.25">
      <c r="T551" t="s">
        <v>894</v>
      </c>
      <c r="U551">
        <v>337125</v>
      </c>
    </row>
    <row r="552" spans="20:21" x14ac:dyDescent="0.25">
      <c r="T552" t="s">
        <v>895</v>
      </c>
      <c r="U552">
        <v>416023</v>
      </c>
    </row>
    <row r="553" spans="20:21" x14ac:dyDescent="0.25">
      <c r="T553" t="s">
        <v>896</v>
      </c>
      <c r="U553">
        <v>226038</v>
      </c>
    </row>
    <row r="554" spans="20:21" x14ac:dyDescent="0.25">
      <c r="T554" t="s">
        <v>897</v>
      </c>
      <c r="U554">
        <v>317065</v>
      </c>
    </row>
    <row r="555" spans="20:21" x14ac:dyDescent="0.25">
      <c r="T555" t="s">
        <v>898</v>
      </c>
      <c r="U555">
        <v>425071</v>
      </c>
    </row>
    <row r="556" spans="20:21" x14ac:dyDescent="0.25">
      <c r="T556" t="s">
        <v>899</v>
      </c>
      <c r="U556">
        <v>435030</v>
      </c>
    </row>
    <row r="557" spans="20:21" x14ac:dyDescent="0.25">
      <c r="T557" t="s">
        <v>900</v>
      </c>
      <c r="U557">
        <v>425072</v>
      </c>
    </row>
    <row r="558" spans="20:21" x14ac:dyDescent="0.25">
      <c r="T558" t="s">
        <v>901</v>
      </c>
      <c r="U558">
        <v>125113</v>
      </c>
    </row>
    <row r="559" spans="20:21" x14ac:dyDescent="0.25">
      <c r="T559" t="s">
        <v>902</v>
      </c>
      <c r="U559">
        <v>127047</v>
      </c>
    </row>
    <row r="560" spans="20:21" x14ac:dyDescent="0.25">
      <c r="T560" t="s">
        <v>903</v>
      </c>
      <c r="U560">
        <v>426067</v>
      </c>
    </row>
    <row r="561" spans="20:21" x14ac:dyDescent="0.25">
      <c r="T561" t="s">
        <v>904</v>
      </c>
      <c r="U561">
        <v>136038</v>
      </c>
    </row>
    <row r="562" spans="20:21" x14ac:dyDescent="0.25">
      <c r="T562" t="s">
        <v>905</v>
      </c>
      <c r="U562">
        <v>337065</v>
      </c>
    </row>
    <row r="563" spans="20:21" x14ac:dyDescent="0.25">
      <c r="T563" t="s">
        <v>906</v>
      </c>
      <c r="U563">
        <v>128139</v>
      </c>
    </row>
    <row r="564" spans="20:21" x14ac:dyDescent="0.25">
      <c r="T564" t="s">
        <v>907</v>
      </c>
      <c r="U564">
        <v>226040</v>
      </c>
    </row>
    <row r="565" spans="20:21" x14ac:dyDescent="0.25">
      <c r="T565" t="s">
        <v>908</v>
      </c>
      <c r="U565">
        <v>317068</v>
      </c>
    </row>
    <row r="566" spans="20:21" x14ac:dyDescent="0.25">
      <c r="T566" t="s">
        <v>909</v>
      </c>
      <c r="U566">
        <v>337066</v>
      </c>
    </row>
    <row r="567" spans="20:21" x14ac:dyDescent="0.25">
      <c r="T567" t="s">
        <v>910</v>
      </c>
      <c r="U567">
        <v>125056</v>
      </c>
    </row>
    <row r="568" spans="20:21" x14ac:dyDescent="0.25">
      <c r="T568" t="s">
        <v>911</v>
      </c>
      <c r="U568">
        <v>426070</v>
      </c>
    </row>
    <row r="569" spans="20:21" x14ac:dyDescent="0.25">
      <c r="T569" t="s">
        <v>912</v>
      </c>
      <c r="U569">
        <v>317067</v>
      </c>
    </row>
    <row r="570" spans="20:21" x14ac:dyDescent="0.25">
      <c r="T570" t="s">
        <v>913</v>
      </c>
      <c r="U570">
        <v>425073</v>
      </c>
    </row>
    <row r="571" spans="20:21" x14ac:dyDescent="0.25">
      <c r="T571" t="s">
        <v>914</v>
      </c>
      <c r="U571">
        <v>325036</v>
      </c>
    </row>
    <row r="572" spans="20:21" x14ac:dyDescent="0.25">
      <c r="T572" t="s">
        <v>915</v>
      </c>
      <c r="U572">
        <v>117061</v>
      </c>
    </row>
    <row r="573" spans="20:21" x14ac:dyDescent="0.25">
      <c r="T573" t="s">
        <v>916</v>
      </c>
      <c r="U573">
        <v>125057</v>
      </c>
    </row>
    <row r="574" spans="20:21" x14ac:dyDescent="0.25">
      <c r="T574" t="s">
        <v>917</v>
      </c>
      <c r="U574">
        <v>437072</v>
      </c>
    </row>
    <row r="575" spans="20:21" x14ac:dyDescent="0.25">
      <c r="T575" t="s">
        <v>918</v>
      </c>
      <c r="U575">
        <v>226041</v>
      </c>
    </row>
    <row r="576" spans="20:21" x14ac:dyDescent="0.25">
      <c r="T576" t="s">
        <v>919</v>
      </c>
      <c r="U576">
        <v>116078</v>
      </c>
    </row>
    <row r="577" spans="20:21" x14ac:dyDescent="0.25">
      <c r="T577" t="s">
        <v>920</v>
      </c>
      <c r="U577">
        <v>125058</v>
      </c>
    </row>
    <row r="578" spans="20:21" x14ac:dyDescent="0.25">
      <c r="T578" t="s">
        <v>921</v>
      </c>
      <c r="U578">
        <v>136040</v>
      </c>
    </row>
    <row r="579" spans="20:21" x14ac:dyDescent="0.25">
      <c r="T579" t="s">
        <v>922</v>
      </c>
      <c r="U579">
        <v>116079</v>
      </c>
    </row>
    <row r="580" spans="20:21" x14ac:dyDescent="0.25">
      <c r="T580" t="s">
        <v>923</v>
      </c>
      <c r="U580">
        <v>315068</v>
      </c>
    </row>
    <row r="581" spans="20:21" x14ac:dyDescent="0.25">
      <c r="T581" t="s">
        <v>924</v>
      </c>
      <c r="U581">
        <v>115028</v>
      </c>
    </row>
    <row r="582" spans="20:21" x14ac:dyDescent="0.25">
      <c r="T582" t="s">
        <v>925</v>
      </c>
      <c r="U582">
        <v>119042</v>
      </c>
    </row>
    <row r="583" spans="20:21" x14ac:dyDescent="0.25">
      <c r="T583" t="s">
        <v>926</v>
      </c>
      <c r="U583">
        <v>436055</v>
      </c>
    </row>
    <row r="584" spans="20:21" x14ac:dyDescent="0.25">
      <c r="T584" t="s">
        <v>927</v>
      </c>
      <c r="U584">
        <v>216028</v>
      </c>
    </row>
    <row r="585" spans="20:21" x14ac:dyDescent="0.25">
      <c r="T585" t="s">
        <v>928</v>
      </c>
      <c r="U585">
        <v>415092</v>
      </c>
    </row>
    <row r="586" spans="20:21" x14ac:dyDescent="0.25">
      <c r="T586" t="s">
        <v>929</v>
      </c>
      <c r="U586">
        <v>116037</v>
      </c>
    </row>
    <row r="587" spans="20:21" x14ac:dyDescent="0.25">
      <c r="T587" t="s">
        <v>930</v>
      </c>
      <c r="U587">
        <v>225052</v>
      </c>
    </row>
    <row r="588" spans="20:21" x14ac:dyDescent="0.25">
      <c r="T588" t="s">
        <v>931</v>
      </c>
      <c r="U588">
        <v>215105</v>
      </c>
    </row>
    <row r="589" spans="20:21" x14ac:dyDescent="0.25">
      <c r="T589" t="s">
        <v>1959</v>
      </c>
      <c r="U589">
        <v>425</v>
      </c>
    </row>
    <row r="590" spans="20:21" x14ac:dyDescent="0.25">
      <c r="T590" t="s">
        <v>1961</v>
      </c>
      <c r="U590">
        <v>426</v>
      </c>
    </row>
    <row r="591" spans="20:21" x14ac:dyDescent="0.25">
      <c r="T591" t="s">
        <v>1962</v>
      </c>
      <c r="U591">
        <v>115</v>
      </c>
    </row>
    <row r="592" spans="20:21" x14ac:dyDescent="0.25">
      <c r="T592" t="s">
        <v>1963</v>
      </c>
      <c r="U592">
        <v>435</v>
      </c>
    </row>
    <row r="593" spans="20:21" x14ac:dyDescent="0.25">
      <c r="T593" t="s">
        <v>1964</v>
      </c>
      <c r="U593">
        <v>315</v>
      </c>
    </row>
    <row r="594" spans="20:21" x14ac:dyDescent="0.25">
      <c r="T594" t="s">
        <v>1965</v>
      </c>
      <c r="U594">
        <v>235</v>
      </c>
    </row>
    <row r="595" spans="20:21" x14ac:dyDescent="0.25">
      <c r="T595" t="s">
        <v>1966</v>
      </c>
      <c r="U595">
        <v>316</v>
      </c>
    </row>
    <row r="596" spans="20:21" x14ac:dyDescent="0.25">
      <c r="T596" t="s">
        <v>1967</v>
      </c>
      <c r="U596">
        <v>236</v>
      </c>
    </row>
    <row r="597" spans="20:21" x14ac:dyDescent="0.25">
      <c r="T597" t="s">
        <v>1968</v>
      </c>
      <c r="U597">
        <v>116</v>
      </c>
    </row>
    <row r="598" spans="20:21" x14ac:dyDescent="0.25">
      <c r="T598" t="s">
        <v>1969</v>
      </c>
      <c r="U598">
        <v>237</v>
      </c>
    </row>
    <row r="599" spans="20:21" x14ac:dyDescent="0.25">
      <c r="T599" t="s">
        <v>1970</v>
      </c>
      <c r="U599">
        <v>117</v>
      </c>
    </row>
    <row r="600" spans="20:21" x14ac:dyDescent="0.25">
      <c r="T600" t="s">
        <v>1971</v>
      </c>
      <c r="U600">
        <v>135</v>
      </c>
    </row>
    <row r="601" spans="20:21" x14ac:dyDescent="0.25">
      <c r="T601" t="s">
        <v>1972</v>
      </c>
      <c r="U601">
        <v>125</v>
      </c>
    </row>
    <row r="602" spans="20:21" x14ac:dyDescent="0.25">
      <c r="T602" t="s">
        <v>1973</v>
      </c>
      <c r="U602">
        <v>126</v>
      </c>
    </row>
    <row r="603" spans="20:21" x14ac:dyDescent="0.25">
      <c r="T603" t="s">
        <v>1974</v>
      </c>
      <c r="U603">
        <v>215</v>
      </c>
    </row>
    <row r="604" spans="20:21" x14ac:dyDescent="0.25">
      <c r="T604" t="s">
        <v>1975</v>
      </c>
      <c r="U604">
        <v>335</v>
      </c>
    </row>
    <row r="605" spans="20:21" x14ac:dyDescent="0.25">
      <c r="T605" t="s">
        <v>1976</v>
      </c>
      <c r="U605">
        <v>336</v>
      </c>
    </row>
    <row r="606" spans="20:21" x14ac:dyDescent="0.25">
      <c r="T606" t="s">
        <v>1977</v>
      </c>
      <c r="U606">
        <v>118</v>
      </c>
    </row>
    <row r="607" spans="20:21" x14ac:dyDescent="0.25">
      <c r="T607" t="s">
        <v>1978</v>
      </c>
      <c r="U607">
        <v>128</v>
      </c>
    </row>
    <row r="608" spans="20:21" x14ac:dyDescent="0.25">
      <c r="T608" t="s">
        <v>1979</v>
      </c>
      <c r="U608">
        <v>225</v>
      </c>
    </row>
    <row r="609" spans="20:21" x14ac:dyDescent="0.25">
      <c r="T609" t="s">
        <v>1980</v>
      </c>
      <c r="U609">
        <v>317</v>
      </c>
    </row>
    <row r="610" spans="20:21" x14ac:dyDescent="0.25">
      <c r="T610" t="s">
        <v>1981</v>
      </c>
      <c r="U610">
        <v>136</v>
      </c>
    </row>
    <row r="611" spans="20:21" x14ac:dyDescent="0.25">
      <c r="T611" t="s">
        <v>1982</v>
      </c>
      <c r="U611">
        <v>216</v>
      </c>
    </row>
    <row r="612" spans="20:21" x14ac:dyDescent="0.25">
      <c r="T612" t="s">
        <v>1983</v>
      </c>
      <c r="U612">
        <v>436</v>
      </c>
    </row>
    <row r="613" spans="20:21" x14ac:dyDescent="0.25">
      <c r="T613" t="s">
        <v>1984</v>
      </c>
      <c r="U613">
        <v>119</v>
      </c>
    </row>
    <row r="614" spans="20:21" x14ac:dyDescent="0.25">
      <c r="T614" t="s">
        <v>1985</v>
      </c>
      <c r="U614">
        <v>415</v>
      </c>
    </row>
    <row r="615" spans="20:21" x14ac:dyDescent="0.25">
      <c r="T615" t="s">
        <v>1986</v>
      </c>
      <c r="U615">
        <v>226</v>
      </c>
    </row>
    <row r="616" spans="20:21" x14ac:dyDescent="0.25">
      <c r="T616" t="s">
        <v>1987</v>
      </c>
      <c r="U616">
        <v>325</v>
      </c>
    </row>
    <row r="617" spans="20:21" x14ac:dyDescent="0.25">
      <c r="T617" t="s">
        <v>1988</v>
      </c>
      <c r="U617">
        <v>127</v>
      </c>
    </row>
    <row r="618" spans="20:21" x14ac:dyDescent="0.25">
      <c r="T618" t="s">
        <v>1989</v>
      </c>
      <c r="U618">
        <v>326</v>
      </c>
    </row>
    <row r="619" spans="20:21" x14ac:dyDescent="0.25">
      <c r="T619" t="s">
        <v>1990</v>
      </c>
      <c r="U619">
        <v>437</v>
      </c>
    </row>
    <row r="620" spans="20:21" x14ac:dyDescent="0.25">
      <c r="T620" t="s">
        <v>1991</v>
      </c>
      <c r="U620">
        <v>416</v>
      </c>
    </row>
    <row r="621" spans="20:21" x14ac:dyDescent="0.25">
      <c r="T621" t="s">
        <v>1992</v>
      </c>
      <c r="U621">
        <v>327</v>
      </c>
    </row>
    <row r="622" spans="20:21" x14ac:dyDescent="0.25">
      <c r="T622" t="s">
        <v>1993</v>
      </c>
      <c r="U622">
        <v>337</v>
      </c>
    </row>
    <row r="623" spans="20:21" x14ac:dyDescent="0.25">
      <c r="T623" t="s">
        <v>1994</v>
      </c>
      <c r="U623">
        <v>417</v>
      </c>
    </row>
    <row r="624" spans="20:21" x14ac:dyDescent="0.25">
      <c r="T624" t="s">
        <v>967</v>
      </c>
      <c r="U624">
        <v>226104</v>
      </c>
    </row>
    <row r="625" spans="20:21" x14ac:dyDescent="0.25">
      <c r="T625" t="s">
        <v>968</v>
      </c>
      <c r="U625">
        <v>118047</v>
      </c>
    </row>
    <row r="626" spans="20:21" x14ac:dyDescent="0.25">
      <c r="T626" t="s">
        <v>969</v>
      </c>
      <c r="U626">
        <v>216029</v>
      </c>
    </row>
    <row r="627" spans="20:21" x14ac:dyDescent="0.25">
      <c r="T627" t="s">
        <v>970</v>
      </c>
      <c r="U627">
        <v>315070</v>
      </c>
    </row>
    <row r="628" spans="20:21" x14ac:dyDescent="0.25">
      <c r="T628" t="s">
        <v>971</v>
      </c>
      <c r="U628">
        <v>425075</v>
      </c>
    </row>
    <row r="629" spans="20:21" x14ac:dyDescent="0.25">
      <c r="T629" t="s">
        <v>972</v>
      </c>
      <c r="U629">
        <v>136042</v>
      </c>
    </row>
    <row r="630" spans="20:21" x14ac:dyDescent="0.25">
      <c r="T630" t="s">
        <v>973</v>
      </c>
      <c r="U630">
        <v>336050</v>
      </c>
    </row>
    <row r="631" spans="20:21" x14ac:dyDescent="0.25">
      <c r="T631" t="s">
        <v>974</v>
      </c>
      <c r="U631">
        <v>237045</v>
      </c>
    </row>
    <row r="632" spans="20:21" x14ac:dyDescent="0.25">
      <c r="T632" t="s">
        <v>975</v>
      </c>
      <c r="U632">
        <v>337070</v>
      </c>
    </row>
    <row r="633" spans="20:21" x14ac:dyDescent="0.25">
      <c r="T633" t="s">
        <v>976</v>
      </c>
      <c r="U633">
        <v>125059</v>
      </c>
    </row>
    <row r="634" spans="20:21" x14ac:dyDescent="0.25">
      <c r="T634" t="s">
        <v>977</v>
      </c>
      <c r="U634">
        <v>118048</v>
      </c>
    </row>
    <row r="635" spans="20:21" x14ac:dyDescent="0.25">
      <c r="T635" t="s">
        <v>978</v>
      </c>
      <c r="U635">
        <v>115029</v>
      </c>
    </row>
    <row r="636" spans="20:21" x14ac:dyDescent="0.25">
      <c r="T636" t="s">
        <v>979</v>
      </c>
      <c r="U636">
        <v>317073</v>
      </c>
    </row>
    <row r="637" spans="20:21" x14ac:dyDescent="0.25">
      <c r="T637" t="s">
        <v>980</v>
      </c>
      <c r="U637">
        <v>327033</v>
      </c>
    </row>
    <row r="638" spans="20:21" x14ac:dyDescent="0.25">
      <c r="T638" t="s">
        <v>981</v>
      </c>
      <c r="U638">
        <v>127052</v>
      </c>
    </row>
    <row r="639" spans="20:21" x14ac:dyDescent="0.25">
      <c r="T639" t="s">
        <v>982</v>
      </c>
      <c r="U639">
        <v>336104</v>
      </c>
    </row>
    <row r="640" spans="20:21" x14ac:dyDescent="0.25">
      <c r="T640" t="s">
        <v>983</v>
      </c>
      <c r="U640">
        <v>226046</v>
      </c>
    </row>
    <row r="641" spans="20:21" x14ac:dyDescent="0.25">
      <c r="T641" t="s">
        <v>984</v>
      </c>
      <c r="U641">
        <v>215046</v>
      </c>
    </row>
    <row r="642" spans="20:21" x14ac:dyDescent="0.25">
      <c r="T642" t="s">
        <v>985</v>
      </c>
      <c r="U642">
        <v>316024</v>
      </c>
    </row>
    <row r="643" spans="20:21" x14ac:dyDescent="0.25">
      <c r="T643" t="s">
        <v>986</v>
      </c>
      <c r="U643">
        <v>222000</v>
      </c>
    </row>
    <row r="644" spans="20:21" x14ac:dyDescent="0.25">
      <c r="T644" t="s">
        <v>987</v>
      </c>
      <c r="U644">
        <v>118049</v>
      </c>
    </row>
    <row r="645" spans="20:21" x14ac:dyDescent="0.25">
      <c r="T645" t="s">
        <v>988</v>
      </c>
      <c r="U645">
        <v>315132</v>
      </c>
    </row>
    <row r="646" spans="20:21" x14ac:dyDescent="0.25">
      <c r="T646" t="s">
        <v>989</v>
      </c>
      <c r="U646">
        <v>435034</v>
      </c>
    </row>
    <row r="647" spans="20:21" x14ac:dyDescent="0.25">
      <c r="T647" t="s">
        <v>990</v>
      </c>
      <c r="U647">
        <v>118050</v>
      </c>
    </row>
    <row r="648" spans="20:21" x14ac:dyDescent="0.25">
      <c r="T648" t="s">
        <v>991</v>
      </c>
      <c r="U648">
        <v>215047</v>
      </c>
    </row>
    <row r="649" spans="20:21" x14ac:dyDescent="0.25">
      <c r="T649" t="s">
        <v>992</v>
      </c>
      <c r="U649">
        <v>426071</v>
      </c>
    </row>
    <row r="650" spans="20:21" x14ac:dyDescent="0.25">
      <c r="T650" t="s">
        <v>993</v>
      </c>
      <c r="U650">
        <v>125061</v>
      </c>
    </row>
    <row r="651" spans="20:21" x14ac:dyDescent="0.25">
      <c r="T651" t="s">
        <v>994</v>
      </c>
      <c r="U651">
        <v>226048</v>
      </c>
    </row>
    <row r="652" spans="20:21" x14ac:dyDescent="0.25">
      <c r="T652" t="s">
        <v>995</v>
      </c>
      <c r="U652">
        <v>236038</v>
      </c>
    </row>
    <row r="653" spans="20:21" x14ac:dyDescent="0.25">
      <c r="T653" t="s">
        <v>996</v>
      </c>
      <c r="U653">
        <v>336057</v>
      </c>
    </row>
    <row r="654" spans="20:21" x14ac:dyDescent="0.25">
      <c r="T654" t="s">
        <v>997</v>
      </c>
      <c r="U654">
        <v>435035</v>
      </c>
    </row>
    <row r="655" spans="20:21" x14ac:dyDescent="0.25">
      <c r="T655" t="s">
        <v>998</v>
      </c>
      <c r="U655">
        <v>226049</v>
      </c>
    </row>
    <row r="656" spans="20:21" x14ac:dyDescent="0.25">
      <c r="T656" t="s">
        <v>999</v>
      </c>
      <c r="U656">
        <v>435036</v>
      </c>
    </row>
    <row r="657" spans="20:21" x14ac:dyDescent="0.25">
      <c r="T657" t="s">
        <v>1000</v>
      </c>
      <c r="U657">
        <v>415048</v>
      </c>
    </row>
    <row r="658" spans="20:21" x14ac:dyDescent="0.25">
      <c r="T658" t="s">
        <v>1001</v>
      </c>
      <c r="U658">
        <v>317075</v>
      </c>
    </row>
    <row r="659" spans="20:21" x14ac:dyDescent="0.25">
      <c r="T659" t="s">
        <v>1002</v>
      </c>
      <c r="U659">
        <v>437076</v>
      </c>
    </row>
    <row r="660" spans="20:21" x14ac:dyDescent="0.25">
      <c r="T660" t="s">
        <v>1003</v>
      </c>
      <c r="U660">
        <v>315072</v>
      </c>
    </row>
    <row r="661" spans="20:21" x14ac:dyDescent="0.25">
      <c r="T661" t="s">
        <v>1004</v>
      </c>
      <c r="U661">
        <v>425079</v>
      </c>
    </row>
    <row r="662" spans="20:21" x14ac:dyDescent="0.25">
      <c r="T662" t="s">
        <v>1005</v>
      </c>
      <c r="U662">
        <v>315073</v>
      </c>
    </row>
    <row r="663" spans="20:21" x14ac:dyDescent="0.25">
      <c r="T663" t="s">
        <v>1006</v>
      </c>
      <c r="U663">
        <v>437078</v>
      </c>
    </row>
    <row r="664" spans="20:21" x14ac:dyDescent="0.25">
      <c r="T664" t="s">
        <v>1007</v>
      </c>
      <c r="U664">
        <v>417044</v>
      </c>
    </row>
    <row r="665" spans="20:21" x14ac:dyDescent="0.25">
      <c r="T665" t="s">
        <v>1008</v>
      </c>
      <c r="U665">
        <v>415050</v>
      </c>
    </row>
    <row r="666" spans="20:21" x14ac:dyDescent="0.25">
      <c r="T666" t="s">
        <v>1009</v>
      </c>
      <c r="U666">
        <v>127056</v>
      </c>
    </row>
    <row r="667" spans="20:21" x14ac:dyDescent="0.25">
      <c r="T667" t="s">
        <v>1010</v>
      </c>
      <c r="U667">
        <v>127059</v>
      </c>
    </row>
    <row r="668" spans="20:21" x14ac:dyDescent="0.25">
      <c r="T668" t="s">
        <v>1011</v>
      </c>
      <c r="U668">
        <v>426073</v>
      </c>
    </row>
    <row r="669" spans="20:21" x14ac:dyDescent="0.25">
      <c r="T669" t="s">
        <v>1012</v>
      </c>
      <c r="U669">
        <v>426074</v>
      </c>
    </row>
    <row r="670" spans="20:21" x14ac:dyDescent="0.25">
      <c r="T670" t="s">
        <v>1013</v>
      </c>
      <c r="U670">
        <v>125063</v>
      </c>
    </row>
    <row r="671" spans="20:21" x14ac:dyDescent="0.25">
      <c r="T671" t="s">
        <v>1014</v>
      </c>
      <c r="U671">
        <v>136043</v>
      </c>
    </row>
    <row r="672" spans="20:21" x14ac:dyDescent="0.25">
      <c r="T672" t="s">
        <v>1015</v>
      </c>
      <c r="U672">
        <v>118051</v>
      </c>
    </row>
    <row r="673" spans="20:21" x14ac:dyDescent="0.25">
      <c r="T673" t="s">
        <v>1016</v>
      </c>
      <c r="U673">
        <v>326037</v>
      </c>
    </row>
    <row r="674" spans="20:21" x14ac:dyDescent="0.25">
      <c r="T674" t="s">
        <v>1017</v>
      </c>
      <c r="U674">
        <v>236039</v>
      </c>
    </row>
    <row r="675" spans="20:21" x14ac:dyDescent="0.25">
      <c r="T675" t="s">
        <v>1018</v>
      </c>
      <c r="U675">
        <v>335055</v>
      </c>
    </row>
    <row r="676" spans="20:21" x14ac:dyDescent="0.25">
      <c r="T676" t="s">
        <v>1019</v>
      </c>
      <c r="U676">
        <v>426078</v>
      </c>
    </row>
    <row r="677" spans="20:21" x14ac:dyDescent="0.25">
      <c r="T677" t="s">
        <v>1020</v>
      </c>
      <c r="U677">
        <v>225058</v>
      </c>
    </row>
    <row r="678" spans="20:21" x14ac:dyDescent="0.25">
      <c r="T678" t="s">
        <v>1021</v>
      </c>
      <c r="U678">
        <v>416025</v>
      </c>
    </row>
    <row r="679" spans="20:21" x14ac:dyDescent="0.25">
      <c r="T679" t="s">
        <v>1022</v>
      </c>
      <c r="U679">
        <v>115034</v>
      </c>
    </row>
    <row r="680" spans="20:21" x14ac:dyDescent="0.25">
      <c r="T680" t="s">
        <v>1023</v>
      </c>
      <c r="U680">
        <v>225060</v>
      </c>
    </row>
    <row r="681" spans="20:21" x14ac:dyDescent="0.25">
      <c r="T681" t="s">
        <v>1024</v>
      </c>
      <c r="U681">
        <v>216033</v>
      </c>
    </row>
    <row r="682" spans="20:21" x14ac:dyDescent="0.25">
      <c r="T682" t="s">
        <v>1025</v>
      </c>
      <c r="U682">
        <v>236040</v>
      </c>
    </row>
    <row r="683" spans="20:21" x14ac:dyDescent="0.25">
      <c r="T683" t="s">
        <v>1026</v>
      </c>
      <c r="U683">
        <v>317078</v>
      </c>
    </row>
    <row r="684" spans="20:21" x14ac:dyDescent="0.25">
      <c r="T684" t="s">
        <v>1027</v>
      </c>
      <c r="U684">
        <v>226054</v>
      </c>
    </row>
    <row r="685" spans="20:21" x14ac:dyDescent="0.25">
      <c r="T685" t="s">
        <v>1028</v>
      </c>
      <c r="U685">
        <v>117035</v>
      </c>
    </row>
    <row r="686" spans="20:21" x14ac:dyDescent="0.25">
      <c r="T686" t="s">
        <v>1029</v>
      </c>
      <c r="U686">
        <v>335097</v>
      </c>
    </row>
    <row r="687" spans="20:21" x14ac:dyDescent="0.25">
      <c r="T687" t="s">
        <v>1030</v>
      </c>
      <c r="U687">
        <v>327036</v>
      </c>
    </row>
    <row r="688" spans="20:21" x14ac:dyDescent="0.25">
      <c r="T688" t="s">
        <v>1031</v>
      </c>
      <c r="U688">
        <v>335057</v>
      </c>
    </row>
    <row r="689" spans="20:21" x14ac:dyDescent="0.25">
      <c r="T689" t="s">
        <v>1032</v>
      </c>
      <c r="U689">
        <v>126056</v>
      </c>
    </row>
    <row r="690" spans="20:21" x14ac:dyDescent="0.25">
      <c r="T690" t="s">
        <v>1033</v>
      </c>
      <c r="U690">
        <v>315074</v>
      </c>
    </row>
    <row r="691" spans="20:21" x14ac:dyDescent="0.25">
      <c r="T691" t="s">
        <v>1034</v>
      </c>
      <c r="U691">
        <v>118053</v>
      </c>
    </row>
    <row r="692" spans="20:21" x14ac:dyDescent="0.25">
      <c r="T692" t="s">
        <v>1035</v>
      </c>
      <c r="U692">
        <v>425081</v>
      </c>
    </row>
    <row r="693" spans="20:21" x14ac:dyDescent="0.25">
      <c r="T693" t="s">
        <v>1036</v>
      </c>
      <c r="U693">
        <v>415053</v>
      </c>
    </row>
    <row r="694" spans="20:21" x14ac:dyDescent="0.25">
      <c r="T694" t="s">
        <v>1037</v>
      </c>
      <c r="U694">
        <v>315130</v>
      </c>
    </row>
    <row r="695" spans="20:21" x14ac:dyDescent="0.25">
      <c r="T695" t="s">
        <v>1038</v>
      </c>
      <c r="U695">
        <v>337076</v>
      </c>
    </row>
    <row r="696" spans="20:21" x14ac:dyDescent="0.25">
      <c r="T696" t="s">
        <v>1039</v>
      </c>
      <c r="U696">
        <v>118054</v>
      </c>
    </row>
    <row r="697" spans="20:21" x14ac:dyDescent="0.25">
      <c r="T697" t="s">
        <v>1040</v>
      </c>
      <c r="U697">
        <v>119044</v>
      </c>
    </row>
    <row r="698" spans="20:21" x14ac:dyDescent="0.25">
      <c r="T698" t="s">
        <v>1041</v>
      </c>
      <c r="U698">
        <v>136044</v>
      </c>
    </row>
    <row r="699" spans="20:21" x14ac:dyDescent="0.25">
      <c r="T699" t="s">
        <v>1042</v>
      </c>
      <c r="U699">
        <v>235046</v>
      </c>
    </row>
    <row r="700" spans="20:21" x14ac:dyDescent="0.25">
      <c r="T700" t="s">
        <v>1043</v>
      </c>
      <c r="U700">
        <v>135026</v>
      </c>
    </row>
    <row r="701" spans="20:21" x14ac:dyDescent="0.25">
      <c r="T701" t="s">
        <v>1044</v>
      </c>
      <c r="U701">
        <v>226055</v>
      </c>
    </row>
    <row r="702" spans="20:21" x14ac:dyDescent="0.25">
      <c r="T702" t="s">
        <v>1045</v>
      </c>
      <c r="U702">
        <v>226056</v>
      </c>
    </row>
    <row r="703" spans="20:21" x14ac:dyDescent="0.25">
      <c r="T703" t="s">
        <v>1046</v>
      </c>
      <c r="U703">
        <v>225064</v>
      </c>
    </row>
    <row r="704" spans="20:21" x14ac:dyDescent="0.25">
      <c r="T704" t="s">
        <v>1047</v>
      </c>
      <c r="U704">
        <v>125065</v>
      </c>
    </row>
    <row r="705" spans="20:21" x14ac:dyDescent="0.25">
      <c r="T705" t="s">
        <v>1048</v>
      </c>
      <c r="U705">
        <v>116041</v>
      </c>
    </row>
    <row r="706" spans="20:21" x14ac:dyDescent="0.25">
      <c r="T706" t="s">
        <v>1049</v>
      </c>
      <c r="U706">
        <v>116042</v>
      </c>
    </row>
    <row r="707" spans="20:21" x14ac:dyDescent="0.25">
      <c r="T707" t="s">
        <v>1050</v>
      </c>
      <c r="U707">
        <v>125066</v>
      </c>
    </row>
    <row r="708" spans="20:21" x14ac:dyDescent="0.25">
      <c r="T708" t="s">
        <v>1051</v>
      </c>
      <c r="U708">
        <v>225067</v>
      </c>
    </row>
    <row r="709" spans="20:21" x14ac:dyDescent="0.25">
      <c r="T709" t="s">
        <v>1052</v>
      </c>
      <c r="U709">
        <v>425083</v>
      </c>
    </row>
    <row r="710" spans="20:21" x14ac:dyDescent="0.25">
      <c r="T710" t="s">
        <v>1053</v>
      </c>
      <c r="U710">
        <v>416026</v>
      </c>
    </row>
    <row r="711" spans="20:21" x14ac:dyDescent="0.25">
      <c r="T711" t="s">
        <v>1054</v>
      </c>
      <c r="U711">
        <v>226058</v>
      </c>
    </row>
    <row r="712" spans="20:21" x14ac:dyDescent="0.25">
      <c r="T712" t="s">
        <v>1055</v>
      </c>
      <c r="U712">
        <v>116043</v>
      </c>
    </row>
    <row r="713" spans="20:21" x14ac:dyDescent="0.25">
      <c r="T713" t="s">
        <v>1056</v>
      </c>
      <c r="U713">
        <v>425084</v>
      </c>
    </row>
    <row r="714" spans="20:21" x14ac:dyDescent="0.25">
      <c r="T714" t="s">
        <v>1057</v>
      </c>
      <c r="U714">
        <v>425085</v>
      </c>
    </row>
    <row r="715" spans="20:21" x14ac:dyDescent="0.25">
      <c r="T715" t="s">
        <v>1058</v>
      </c>
      <c r="U715">
        <v>136045</v>
      </c>
    </row>
    <row r="716" spans="20:21" x14ac:dyDescent="0.25">
      <c r="T716" t="s">
        <v>1059</v>
      </c>
      <c r="U716">
        <v>235047</v>
      </c>
    </row>
    <row r="717" spans="20:21" x14ac:dyDescent="0.25">
      <c r="T717" t="s">
        <v>1060</v>
      </c>
      <c r="U717">
        <v>125068</v>
      </c>
    </row>
    <row r="718" spans="20:21" x14ac:dyDescent="0.25">
      <c r="T718" t="s">
        <v>1061</v>
      </c>
      <c r="U718">
        <v>315076</v>
      </c>
    </row>
    <row r="719" spans="20:21" x14ac:dyDescent="0.25">
      <c r="T719" t="s">
        <v>1062</v>
      </c>
      <c r="U719">
        <v>236043</v>
      </c>
    </row>
    <row r="720" spans="20:21" x14ac:dyDescent="0.25">
      <c r="T720" t="s">
        <v>1063</v>
      </c>
      <c r="U720">
        <v>125069</v>
      </c>
    </row>
    <row r="721" spans="20:21" x14ac:dyDescent="0.25">
      <c r="T721" t="s">
        <v>1064</v>
      </c>
      <c r="U721">
        <v>126058</v>
      </c>
    </row>
    <row r="722" spans="20:21" x14ac:dyDescent="0.25">
      <c r="T722" t="s">
        <v>1065</v>
      </c>
      <c r="U722">
        <v>116046</v>
      </c>
    </row>
    <row r="723" spans="20:21" x14ac:dyDescent="0.25">
      <c r="T723" t="s">
        <v>1066</v>
      </c>
      <c r="U723">
        <v>437082</v>
      </c>
    </row>
    <row r="724" spans="20:21" x14ac:dyDescent="0.25">
      <c r="T724" t="s">
        <v>1067</v>
      </c>
      <c r="U724">
        <v>236044</v>
      </c>
    </row>
    <row r="725" spans="20:21" x14ac:dyDescent="0.25">
      <c r="T725" t="s">
        <v>1068</v>
      </c>
      <c r="U725">
        <v>116047</v>
      </c>
    </row>
    <row r="726" spans="20:21" x14ac:dyDescent="0.25">
      <c r="T726" t="s">
        <v>1069</v>
      </c>
      <c r="U726">
        <v>327038</v>
      </c>
    </row>
    <row r="727" spans="20:21" x14ac:dyDescent="0.25">
      <c r="T727" t="s">
        <v>1070</v>
      </c>
      <c r="U727">
        <v>435042</v>
      </c>
    </row>
    <row r="728" spans="20:21" x14ac:dyDescent="0.25">
      <c r="T728" t="s">
        <v>1071</v>
      </c>
      <c r="U728">
        <v>136046</v>
      </c>
    </row>
    <row r="729" spans="20:21" x14ac:dyDescent="0.25">
      <c r="T729" t="s">
        <v>1072</v>
      </c>
      <c r="U729">
        <v>236073</v>
      </c>
    </row>
    <row r="730" spans="20:21" x14ac:dyDescent="0.25">
      <c r="T730" t="s">
        <v>1073</v>
      </c>
      <c r="U730">
        <v>226059</v>
      </c>
    </row>
    <row r="731" spans="20:21" x14ac:dyDescent="0.25">
      <c r="T731" t="s">
        <v>1074</v>
      </c>
      <c r="U731">
        <v>225068</v>
      </c>
    </row>
    <row r="732" spans="20:21" x14ac:dyDescent="0.25">
      <c r="T732" t="s">
        <v>1075</v>
      </c>
      <c r="U732">
        <v>317151</v>
      </c>
    </row>
    <row r="733" spans="20:21" x14ac:dyDescent="0.25">
      <c r="T733" t="s">
        <v>1076</v>
      </c>
      <c r="U733">
        <v>416049</v>
      </c>
    </row>
    <row r="734" spans="20:21" x14ac:dyDescent="0.25">
      <c r="T734" t="s">
        <v>1077</v>
      </c>
      <c r="U734">
        <v>235050</v>
      </c>
    </row>
    <row r="735" spans="20:21" x14ac:dyDescent="0.25">
      <c r="T735" t="s">
        <v>1078</v>
      </c>
      <c r="U735">
        <v>326041</v>
      </c>
    </row>
    <row r="736" spans="20:21" x14ac:dyDescent="0.25">
      <c r="T736" t="s">
        <v>1079</v>
      </c>
      <c r="U736">
        <v>126060</v>
      </c>
    </row>
    <row r="737" spans="20:21" x14ac:dyDescent="0.25">
      <c r="T737" t="s">
        <v>1080</v>
      </c>
      <c r="U737">
        <v>128082</v>
      </c>
    </row>
    <row r="738" spans="20:21" x14ac:dyDescent="0.25">
      <c r="T738" t="s">
        <v>1081</v>
      </c>
      <c r="U738">
        <v>135027</v>
      </c>
    </row>
    <row r="739" spans="20:21" x14ac:dyDescent="0.25">
      <c r="T739" t="s">
        <v>1082</v>
      </c>
      <c r="U739">
        <v>236046</v>
      </c>
    </row>
    <row r="740" spans="20:21" x14ac:dyDescent="0.25">
      <c r="T740" t="s">
        <v>1083</v>
      </c>
      <c r="U740">
        <v>125074</v>
      </c>
    </row>
    <row r="741" spans="20:21" x14ac:dyDescent="0.25">
      <c r="T741" t="s">
        <v>1084</v>
      </c>
      <c r="U741">
        <v>317085</v>
      </c>
    </row>
    <row r="742" spans="20:21" x14ac:dyDescent="0.25">
      <c r="T742" t="s">
        <v>1085</v>
      </c>
      <c r="U742">
        <v>116048</v>
      </c>
    </row>
    <row r="743" spans="20:21" x14ac:dyDescent="0.25">
      <c r="T743" t="s">
        <v>1086</v>
      </c>
      <c r="U743">
        <v>115037</v>
      </c>
    </row>
    <row r="744" spans="20:21" x14ac:dyDescent="0.25">
      <c r="T744" t="s">
        <v>1087</v>
      </c>
      <c r="U744">
        <v>116049</v>
      </c>
    </row>
    <row r="745" spans="20:21" x14ac:dyDescent="0.25">
      <c r="T745" t="s">
        <v>1088</v>
      </c>
      <c r="U745">
        <v>417045</v>
      </c>
    </row>
    <row r="746" spans="20:21" x14ac:dyDescent="0.25">
      <c r="T746" t="s">
        <v>1089</v>
      </c>
      <c r="U746">
        <v>226060</v>
      </c>
    </row>
    <row r="747" spans="20:21" x14ac:dyDescent="0.25">
      <c r="T747" t="s">
        <v>1090</v>
      </c>
      <c r="U747">
        <v>116050</v>
      </c>
    </row>
    <row r="748" spans="20:21" x14ac:dyDescent="0.25">
      <c r="T748" t="s">
        <v>1091</v>
      </c>
      <c r="U748">
        <v>215059</v>
      </c>
    </row>
    <row r="749" spans="20:21" x14ac:dyDescent="0.25">
      <c r="T749" t="s">
        <v>1092</v>
      </c>
      <c r="U749">
        <v>425088</v>
      </c>
    </row>
    <row r="750" spans="20:21" x14ac:dyDescent="0.25">
      <c r="T750" t="s">
        <v>1093</v>
      </c>
      <c r="U750">
        <v>136049</v>
      </c>
    </row>
    <row r="751" spans="20:21" x14ac:dyDescent="0.25">
      <c r="T751" t="s">
        <v>1094</v>
      </c>
      <c r="U751">
        <v>317088</v>
      </c>
    </row>
    <row r="752" spans="20:21" x14ac:dyDescent="0.25">
      <c r="T752" t="s">
        <v>1095</v>
      </c>
      <c r="U752">
        <v>215107</v>
      </c>
    </row>
    <row r="753" spans="20:21" x14ac:dyDescent="0.25">
      <c r="T753" t="s">
        <v>1096</v>
      </c>
      <c r="U753">
        <v>317089</v>
      </c>
    </row>
    <row r="754" spans="20:21" x14ac:dyDescent="0.25">
      <c r="T754" t="s">
        <v>1097</v>
      </c>
      <c r="U754">
        <v>136050</v>
      </c>
    </row>
    <row r="755" spans="20:21" x14ac:dyDescent="0.25">
      <c r="T755" t="s">
        <v>1098</v>
      </c>
      <c r="U755">
        <v>425090</v>
      </c>
    </row>
    <row r="756" spans="20:21" x14ac:dyDescent="0.25">
      <c r="T756" t="s">
        <v>1099</v>
      </c>
      <c r="U756">
        <v>325045</v>
      </c>
    </row>
    <row r="757" spans="20:21" x14ac:dyDescent="0.25">
      <c r="T757" t="s">
        <v>1100</v>
      </c>
      <c r="U757">
        <v>417047</v>
      </c>
    </row>
    <row r="758" spans="20:21" x14ac:dyDescent="0.25">
      <c r="T758" t="s">
        <v>1101</v>
      </c>
      <c r="U758">
        <v>235055</v>
      </c>
    </row>
    <row r="759" spans="20:21" x14ac:dyDescent="0.25">
      <c r="T759" t="s">
        <v>1102</v>
      </c>
      <c r="U759">
        <v>315084</v>
      </c>
    </row>
    <row r="760" spans="20:21" x14ac:dyDescent="0.25">
      <c r="T760" t="s">
        <v>1103</v>
      </c>
      <c r="U760">
        <v>118059</v>
      </c>
    </row>
    <row r="761" spans="20:21" x14ac:dyDescent="0.25">
      <c r="T761" t="s">
        <v>1104</v>
      </c>
      <c r="U761">
        <v>127062</v>
      </c>
    </row>
    <row r="762" spans="20:21" x14ac:dyDescent="0.25">
      <c r="T762" t="s">
        <v>1105</v>
      </c>
      <c r="U762">
        <v>127063</v>
      </c>
    </row>
    <row r="763" spans="20:21" x14ac:dyDescent="0.25">
      <c r="T763" t="s">
        <v>1106</v>
      </c>
      <c r="U763">
        <v>425091</v>
      </c>
    </row>
    <row r="764" spans="20:21" x14ac:dyDescent="0.25">
      <c r="T764" t="s">
        <v>1107</v>
      </c>
      <c r="U764">
        <v>118060</v>
      </c>
    </row>
    <row r="765" spans="20:21" x14ac:dyDescent="0.25">
      <c r="T765" t="s">
        <v>1108</v>
      </c>
      <c r="U765">
        <v>125110</v>
      </c>
    </row>
    <row r="766" spans="20:21" x14ac:dyDescent="0.25">
      <c r="T766" t="s">
        <v>1109</v>
      </c>
      <c r="U766">
        <v>435045</v>
      </c>
    </row>
    <row r="767" spans="20:21" x14ac:dyDescent="0.25">
      <c r="T767" t="s">
        <v>1110</v>
      </c>
      <c r="U767">
        <v>317093</v>
      </c>
    </row>
    <row r="768" spans="20:21" x14ac:dyDescent="0.25">
      <c r="T768" t="s">
        <v>1111</v>
      </c>
      <c r="U768">
        <v>225074</v>
      </c>
    </row>
    <row r="769" spans="20:21" x14ac:dyDescent="0.25">
      <c r="T769" t="s">
        <v>1112</v>
      </c>
      <c r="U769">
        <v>426087</v>
      </c>
    </row>
    <row r="770" spans="20:21" x14ac:dyDescent="0.25">
      <c r="T770" t="s">
        <v>1113</v>
      </c>
      <c r="U770">
        <v>125078</v>
      </c>
    </row>
    <row r="771" spans="20:21" x14ac:dyDescent="0.25">
      <c r="T771" t="s">
        <v>1114</v>
      </c>
      <c r="U771">
        <v>125079</v>
      </c>
    </row>
    <row r="772" spans="20:21" x14ac:dyDescent="0.25">
      <c r="T772" t="s">
        <v>1115</v>
      </c>
      <c r="U772">
        <v>317096</v>
      </c>
    </row>
    <row r="773" spans="20:21" x14ac:dyDescent="0.25">
      <c r="T773" t="s">
        <v>1116</v>
      </c>
      <c r="U773">
        <v>416031</v>
      </c>
    </row>
    <row r="774" spans="20:21" x14ac:dyDescent="0.25">
      <c r="T774" t="s">
        <v>1117</v>
      </c>
      <c r="U774">
        <v>226062</v>
      </c>
    </row>
    <row r="775" spans="20:21" x14ac:dyDescent="0.25">
      <c r="T775" t="s">
        <v>1118</v>
      </c>
      <c r="U775">
        <v>426090</v>
      </c>
    </row>
    <row r="776" spans="20:21" x14ac:dyDescent="0.25">
      <c r="T776" t="s">
        <v>1119</v>
      </c>
      <c r="U776">
        <v>317097</v>
      </c>
    </row>
    <row r="777" spans="20:21" x14ac:dyDescent="0.25">
      <c r="T777" t="s">
        <v>1120</v>
      </c>
      <c r="U777">
        <v>116053</v>
      </c>
    </row>
    <row r="778" spans="20:21" x14ac:dyDescent="0.25">
      <c r="T778" t="s">
        <v>1121</v>
      </c>
      <c r="U778">
        <v>335061</v>
      </c>
    </row>
    <row r="779" spans="20:21" x14ac:dyDescent="0.25">
      <c r="T779" t="s">
        <v>1122</v>
      </c>
      <c r="U779">
        <v>126066</v>
      </c>
    </row>
    <row r="780" spans="20:21" x14ac:dyDescent="0.25">
      <c r="T780" t="s">
        <v>1123</v>
      </c>
      <c r="U780">
        <v>236075</v>
      </c>
    </row>
    <row r="781" spans="20:21" x14ac:dyDescent="0.25">
      <c r="T781" t="s">
        <v>1124</v>
      </c>
      <c r="U781">
        <v>425092</v>
      </c>
    </row>
    <row r="782" spans="20:21" x14ac:dyDescent="0.25">
      <c r="T782" t="s">
        <v>1125</v>
      </c>
      <c r="U782">
        <v>425093</v>
      </c>
    </row>
    <row r="783" spans="20:21" x14ac:dyDescent="0.25">
      <c r="T783" t="s">
        <v>1126</v>
      </c>
      <c r="U783">
        <v>317098</v>
      </c>
    </row>
    <row r="784" spans="20:21" x14ac:dyDescent="0.25">
      <c r="T784" t="s">
        <v>1127</v>
      </c>
      <c r="U784">
        <v>119053</v>
      </c>
    </row>
    <row r="785" spans="20:21" x14ac:dyDescent="0.25">
      <c r="T785" t="s">
        <v>1128</v>
      </c>
      <c r="U785">
        <v>335099</v>
      </c>
    </row>
    <row r="786" spans="20:21" x14ac:dyDescent="0.25">
      <c r="T786" t="s">
        <v>1129</v>
      </c>
      <c r="U786">
        <v>317100</v>
      </c>
    </row>
    <row r="787" spans="20:21" x14ac:dyDescent="0.25">
      <c r="T787" t="s">
        <v>1130</v>
      </c>
      <c r="U787">
        <v>235057</v>
      </c>
    </row>
    <row r="788" spans="20:21" x14ac:dyDescent="0.25">
      <c r="T788" t="s">
        <v>1131</v>
      </c>
      <c r="U788">
        <v>225075</v>
      </c>
    </row>
    <row r="789" spans="20:21" x14ac:dyDescent="0.25">
      <c r="T789" t="s">
        <v>1132</v>
      </c>
      <c r="U789">
        <v>116080</v>
      </c>
    </row>
    <row r="790" spans="20:21" x14ac:dyDescent="0.25">
      <c r="T790" t="s">
        <v>1133</v>
      </c>
      <c r="U790">
        <v>437086</v>
      </c>
    </row>
    <row r="791" spans="20:21" x14ac:dyDescent="0.25">
      <c r="T791" t="s">
        <v>1134</v>
      </c>
      <c r="U791">
        <v>215064</v>
      </c>
    </row>
    <row r="792" spans="20:21" x14ac:dyDescent="0.25">
      <c r="T792" t="s">
        <v>1135</v>
      </c>
      <c r="U792">
        <v>216039</v>
      </c>
    </row>
    <row r="793" spans="20:21" x14ac:dyDescent="0.25">
      <c r="T793" t="s">
        <v>1136</v>
      </c>
      <c r="U793">
        <v>236050</v>
      </c>
    </row>
    <row r="794" spans="20:21" x14ac:dyDescent="0.25">
      <c r="T794" t="s">
        <v>1137</v>
      </c>
      <c r="U794">
        <v>117037</v>
      </c>
    </row>
    <row r="795" spans="20:21" x14ac:dyDescent="0.25">
      <c r="T795" t="s">
        <v>1138</v>
      </c>
      <c r="U795">
        <v>317102</v>
      </c>
    </row>
    <row r="796" spans="20:21" x14ac:dyDescent="0.25">
      <c r="T796" t="s">
        <v>1139</v>
      </c>
      <c r="U796">
        <v>216041</v>
      </c>
    </row>
    <row r="797" spans="20:21" x14ac:dyDescent="0.25">
      <c r="T797" t="s">
        <v>1140</v>
      </c>
      <c r="U797">
        <v>116054</v>
      </c>
    </row>
    <row r="798" spans="20:21" x14ac:dyDescent="0.25">
      <c r="T798" t="s">
        <v>1141</v>
      </c>
      <c r="U798">
        <v>435047</v>
      </c>
    </row>
    <row r="799" spans="20:21" x14ac:dyDescent="0.25">
      <c r="T799" t="s">
        <v>1142</v>
      </c>
      <c r="U799">
        <v>125081</v>
      </c>
    </row>
    <row r="800" spans="20:21" x14ac:dyDescent="0.25">
      <c r="T800" t="s">
        <v>1143</v>
      </c>
      <c r="U800">
        <v>315089</v>
      </c>
    </row>
    <row r="801" spans="20:21" x14ac:dyDescent="0.25">
      <c r="T801" t="s">
        <v>1144</v>
      </c>
      <c r="U801">
        <v>237054</v>
      </c>
    </row>
    <row r="802" spans="20:21" x14ac:dyDescent="0.25">
      <c r="T802" t="s">
        <v>1145</v>
      </c>
      <c r="U802">
        <v>126069</v>
      </c>
    </row>
    <row r="803" spans="20:21" x14ac:dyDescent="0.25">
      <c r="T803" t="s">
        <v>1146</v>
      </c>
      <c r="U803">
        <v>215101</v>
      </c>
    </row>
    <row r="804" spans="20:21" x14ac:dyDescent="0.25">
      <c r="T804" t="s">
        <v>1147</v>
      </c>
      <c r="U804">
        <v>231000</v>
      </c>
    </row>
    <row r="805" spans="20:21" x14ac:dyDescent="0.25">
      <c r="T805" t="s">
        <v>1148</v>
      </c>
      <c r="U805">
        <v>415058</v>
      </c>
    </row>
    <row r="806" spans="20:21" x14ac:dyDescent="0.25">
      <c r="T806" t="s">
        <v>1149</v>
      </c>
      <c r="U806">
        <v>437088</v>
      </c>
    </row>
    <row r="807" spans="20:21" x14ac:dyDescent="0.25">
      <c r="T807" t="s">
        <v>1150</v>
      </c>
      <c r="U807">
        <v>415059</v>
      </c>
    </row>
    <row r="808" spans="20:21" x14ac:dyDescent="0.25">
      <c r="T808" t="s">
        <v>1151</v>
      </c>
      <c r="U808">
        <v>215066</v>
      </c>
    </row>
    <row r="809" spans="20:21" x14ac:dyDescent="0.25">
      <c r="T809" t="s">
        <v>1152</v>
      </c>
      <c r="U809">
        <v>226063</v>
      </c>
    </row>
    <row r="810" spans="20:21" x14ac:dyDescent="0.25">
      <c r="T810" t="s">
        <v>1153</v>
      </c>
      <c r="U810">
        <v>118063</v>
      </c>
    </row>
    <row r="811" spans="20:21" x14ac:dyDescent="0.25">
      <c r="T811" t="s">
        <v>1154</v>
      </c>
      <c r="U811">
        <v>415060</v>
      </c>
    </row>
    <row r="812" spans="20:21" x14ac:dyDescent="0.25">
      <c r="T812" t="s">
        <v>1155</v>
      </c>
      <c r="U812">
        <v>116056</v>
      </c>
    </row>
    <row r="813" spans="20:21" x14ac:dyDescent="0.25">
      <c r="T813" t="s">
        <v>1156</v>
      </c>
      <c r="U813">
        <v>119055</v>
      </c>
    </row>
    <row r="814" spans="20:21" x14ac:dyDescent="0.25">
      <c r="T814" t="s">
        <v>1157</v>
      </c>
      <c r="U814">
        <v>335063</v>
      </c>
    </row>
    <row r="815" spans="20:21" x14ac:dyDescent="0.25">
      <c r="T815" t="s">
        <v>1158</v>
      </c>
      <c r="U815">
        <v>136089</v>
      </c>
    </row>
    <row r="816" spans="20:21" x14ac:dyDescent="0.25">
      <c r="T816" t="s">
        <v>1159</v>
      </c>
      <c r="U816">
        <v>425097</v>
      </c>
    </row>
    <row r="817" spans="20:21" x14ac:dyDescent="0.25">
      <c r="T817" t="s">
        <v>1160</v>
      </c>
      <c r="U817">
        <v>417051</v>
      </c>
    </row>
    <row r="818" spans="20:21" x14ac:dyDescent="0.25">
      <c r="T818" t="s">
        <v>1161</v>
      </c>
      <c r="U818">
        <v>216043</v>
      </c>
    </row>
    <row r="819" spans="20:21" x14ac:dyDescent="0.25">
      <c r="T819" t="s">
        <v>1162</v>
      </c>
      <c r="U819">
        <v>417052</v>
      </c>
    </row>
    <row r="820" spans="20:21" x14ac:dyDescent="0.25">
      <c r="T820" t="s">
        <v>1163</v>
      </c>
      <c r="U820">
        <v>226065</v>
      </c>
    </row>
    <row r="821" spans="20:21" x14ac:dyDescent="0.25">
      <c r="T821" t="s">
        <v>1164</v>
      </c>
      <c r="U821">
        <v>436064</v>
      </c>
    </row>
    <row r="822" spans="20:21" x14ac:dyDescent="0.25">
      <c r="T822" t="s">
        <v>1165</v>
      </c>
      <c r="U822">
        <v>225114</v>
      </c>
    </row>
    <row r="823" spans="20:21" x14ac:dyDescent="0.25">
      <c r="T823" t="s">
        <v>1166</v>
      </c>
      <c r="U823">
        <v>117038</v>
      </c>
    </row>
    <row r="824" spans="20:21" x14ac:dyDescent="0.25">
      <c r="T824" t="s">
        <v>1167</v>
      </c>
      <c r="U824">
        <v>425098</v>
      </c>
    </row>
    <row r="825" spans="20:21" x14ac:dyDescent="0.25">
      <c r="T825" t="s">
        <v>1168</v>
      </c>
      <c r="U825">
        <v>226066</v>
      </c>
    </row>
    <row r="826" spans="20:21" x14ac:dyDescent="0.25">
      <c r="T826" t="s">
        <v>1169</v>
      </c>
      <c r="U826">
        <v>335066</v>
      </c>
    </row>
    <row r="827" spans="20:21" x14ac:dyDescent="0.25">
      <c r="T827" t="s">
        <v>1170</v>
      </c>
      <c r="U827">
        <v>327040</v>
      </c>
    </row>
    <row r="828" spans="20:21" x14ac:dyDescent="0.25">
      <c r="T828" t="s">
        <v>1171</v>
      </c>
      <c r="U828">
        <v>116058</v>
      </c>
    </row>
    <row r="829" spans="20:21" x14ac:dyDescent="0.25">
      <c r="T829" t="s">
        <v>1172</v>
      </c>
      <c r="U829">
        <v>226068</v>
      </c>
    </row>
    <row r="830" spans="20:21" x14ac:dyDescent="0.25">
      <c r="T830" t="s">
        <v>1173</v>
      </c>
      <c r="U830">
        <v>236071</v>
      </c>
    </row>
    <row r="831" spans="20:21" x14ac:dyDescent="0.25">
      <c r="T831" t="s">
        <v>1174</v>
      </c>
      <c r="U831">
        <v>118081</v>
      </c>
    </row>
    <row r="832" spans="20:21" x14ac:dyDescent="0.25">
      <c r="T832" t="s">
        <v>1175</v>
      </c>
      <c r="U832">
        <v>119090</v>
      </c>
    </row>
    <row r="833" spans="20:21" x14ac:dyDescent="0.25">
      <c r="T833" t="s">
        <v>1176</v>
      </c>
      <c r="U833">
        <v>317110</v>
      </c>
    </row>
    <row r="834" spans="20:21" x14ac:dyDescent="0.25">
      <c r="T834" t="s">
        <v>1177</v>
      </c>
      <c r="U834">
        <v>115041</v>
      </c>
    </row>
    <row r="835" spans="20:21" x14ac:dyDescent="0.25">
      <c r="T835" t="s">
        <v>1178</v>
      </c>
      <c r="U835">
        <v>327041</v>
      </c>
    </row>
    <row r="836" spans="20:21" x14ac:dyDescent="0.25">
      <c r="T836" t="s">
        <v>1179</v>
      </c>
      <c r="U836">
        <v>316036</v>
      </c>
    </row>
    <row r="837" spans="20:21" x14ac:dyDescent="0.25">
      <c r="T837" t="s">
        <v>1180</v>
      </c>
      <c r="U837">
        <v>415061</v>
      </c>
    </row>
    <row r="838" spans="20:21" x14ac:dyDescent="0.25">
      <c r="T838" t="s">
        <v>1181</v>
      </c>
      <c r="U838">
        <v>317153</v>
      </c>
    </row>
    <row r="839" spans="20:21" x14ac:dyDescent="0.25">
      <c r="T839" t="s">
        <v>1182</v>
      </c>
      <c r="U839">
        <v>336069</v>
      </c>
    </row>
    <row r="840" spans="20:21" x14ac:dyDescent="0.25">
      <c r="T840" t="s">
        <v>1183</v>
      </c>
      <c r="U840">
        <v>316053</v>
      </c>
    </row>
    <row r="841" spans="20:21" x14ac:dyDescent="0.25">
      <c r="T841" t="s">
        <v>1184</v>
      </c>
      <c r="U841">
        <v>216063</v>
      </c>
    </row>
    <row r="842" spans="20:21" x14ac:dyDescent="0.25">
      <c r="T842" t="s">
        <v>1185</v>
      </c>
      <c r="U842">
        <v>215108</v>
      </c>
    </row>
    <row r="843" spans="20:21" x14ac:dyDescent="0.25">
      <c r="T843" t="s">
        <v>1186</v>
      </c>
      <c r="U843">
        <v>337090</v>
      </c>
    </row>
    <row r="844" spans="20:21" x14ac:dyDescent="0.25">
      <c r="T844" t="s">
        <v>1187</v>
      </c>
      <c r="U844">
        <v>415062</v>
      </c>
    </row>
    <row r="845" spans="20:21" x14ac:dyDescent="0.25">
      <c r="T845" t="s">
        <v>1188</v>
      </c>
      <c r="U845">
        <v>436067</v>
      </c>
    </row>
    <row r="846" spans="20:21" x14ac:dyDescent="0.25">
      <c r="T846" t="s">
        <v>1189</v>
      </c>
      <c r="U846">
        <v>426097</v>
      </c>
    </row>
    <row r="847" spans="20:21" x14ac:dyDescent="0.25">
      <c r="T847" t="s">
        <v>1190</v>
      </c>
      <c r="U847">
        <v>316037</v>
      </c>
    </row>
    <row r="848" spans="20:21" x14ac:dyDescent="0.25">
      <c r="T848" t="s">
        <v>1191</v>
      </c>
      <c r="U848">
        <v>335100</v>
      </c>
    </row>
    <row r="849" spans="20:21" x14ac:dyDescent="0.25">
      <c r="T849" t="s">
        <v>1192</v>
      </c>
      <c r="U849">
        <v>136087</v>
      </c>
    </row>
    <row r="850" spans="20:21" x14ac:dyDescent="0.25">
      <c r="T850" t="s">
        <v>1193</v>
      </c>
      <c r="U850">
        <v>327056</v>
      </c>
    </row>
    <row r="851" spans="20:21" x14ac:dyDescent="0.25">
      <c r="T851" t="s">
        <v>1194</v>
      </c>
      <c r="U851">
        <v>317113</v>
      </c>
    </row>
    <row r="852" spans="20:21" x14ac:dyDescent="0.25">
      <c r="T852" t="s">
        <v>1195</v>
      </c>
      <c r="U852">
        <v>235060</v>
      </c>
    </row>
    <row r="853" spans="20:21" x14ac:dyDescent="0.25">
      <c r="T853" t="s">
        <v>1196</v>
      </c>
      <c r="U853">
        <v>125084</v>
      </c>
    </row>
    <row r="854" spans="20:21" x14ac:dyDescent="0.25">
      <c r="T854" t="s">
        <v>1197</v>
      </c>
      <c r="U854">
        <v>415088</v>
      </c>
    </row>
    <row r="855" spans="20:21" x14ac:dyDescent="0.25">
      <c r="T855" t="s">
        <v>1198</v>
      </c>
      <c r="U855">
        <v>136060</v>
      </c>
    </row>
    <row r="856" spans="20:21" x14ac:dyDescent="0.25">
      <c r="T856" t="s">
        <v>1199</v>
      </c>
      <c r="U856">
        <v>225082</v>
      </c>
    </row>
    <row r="857" spans="20:21" x14ac:dyDescent="0.25">
      <c r="T857" t="s">
        <v>1200</v>
      </c>
      <c r="U857">
        <v>417054</v>
      </c>
    </row>
    <row r="858" spans="20:21" x14ac:dyDescent="0.25">
      <c r="T858" t="s">
        <v>1201</v>
      </c>
      <c r="U858">
        <v>127100</v>
      </c>
    </row>
    <row r="859" spans="20:21" x14ac:dyDescent="0.25">
      <c r="T859" t="s">
        <v>1202</v>
      </c>
      <c r="U859">
        <v>127071</v>
      </c>
    </row>
    <row r="860" spans="20:21" x14ac:dyDescent="0.25">
      <c r="T860" t="s">
        <v>1203</v>
      </c>
      <c r="U860">
        <v>426100</v>
      </c>
    </row>
    <row r="861" spans="20:21" x14ac:dyDescent="0.25">
      <c r="T861" t="s">
        <v>1204</v>
      </c>
      <c r="U861">
        <v>425104</v>
      </c>
    </row>
    <row r="862" spans="20:21" x14ac:dyDescent="0.25">
      <c r="T862" t="s">
        <v>1205</v>
      </c>
      <c r="U862">
        <v>416036</v>
      </c>
    </row>
    <row r="863" spans="20:21" x14ac:dyDescent="0.25">
      <c r="T863" t="s">
        <v>1206</v>
      </c>
      <c r="U863">
        <v>325049</v>
      </c>
    </row>
    <row r="864" spans="20:21" x14ac:dyDescent="0.25">
      <c r="T864" t="s">
        <v>1207</v>
      </c>
      <c r="U864">
        <v>119061</v>
      </c>
    </row>
    <row r="865" spans="20:21" x14ac:dyDescent="0.25">
      <c r="T865" t="s">
        <v>1208</v>
      </c>
      <c r="U865">
        <v>336073</v>
      </c>
    </row>
    <row r="866" spans="20:21" x14ac:dyDescent="0.25">
      <c r="T866" t="s">
        <v>1209</v>
      </c>
      <c r="U866">
        <v>136061</v>
      </c>
    </row>
    <row r="867" spans="20:21" x14ac:dyDescent="0.25">
      <c r="T867" t="s">
        <v>1210</v>
      </c>
      <c r="U867">
        <v>317114</v>
      </c>
    </row>
    <row r="868" spans="20:21" x14ac:dyDescent="0.25">
      <c r="T868" t="s">
        <v>1211</v>
      </c>
      <c r="U868">
        <v>115042</v>
      </c>
    </row>
    <row r="869" spans="20:21" x14ac:dyDescent="0.25">
      <c r="T869" t="s">
        <v>1212</v>
      </c>
      <c r="U869">
        <v>118076</v>
      </c>
    </row>
    <row r="870" spans="20:21" x14ac:dyDescent="0.25">
      <c r="T870" t="s">
        <v>1213</v>
      </c>
      <c r="U870">
        <v>117042</v>
      </c>
    </row>
    <row r="871" spans="20:21" x14ac:dyDescent="0.25">
      <c r="T871" t="s">
        <v>1214</v>
      </c>
      <c r="U871">
        <v>435052</v>
      </c>
    </row>
    <row r="872" spans="20:21" x14ac:dyDescent="0.25">
      <c r="T872" t="s">
        <v>1215</v>
      </c>
      <c r="U872">
        <v>226076</v>
      </c>
    </row>
    <row r="873" spans="20:21" x14ac:dyDescent="0.25">
      <c r="T873" t="s">
        <v>1216</v>
      </c>
      <c r="U873">
        <v>317116</v>
      </c>
    </row>
    <row r="874" spans="20:21" x14ac:dyDescent="0.25">
      <c r="T874" t="s">
        <v>1217</v>
      </c>
      <c r="U874">
        <v>316038</v>
      </c>
    </row>
    <row r="875" spans="20:21" x14ac:dyDescent="0.25">
      <c r="T875" t="s">
        <v>1218</v>
      </c>
      <c r="U875">
        <v>317118</v>
      </c>
    </row>
    <row r="876" spans="20:21" x14ac:dyDescent="0.25">
      <c r="T876" t="s">
        <v>1219</v>
      </c>
      <c r="U876">
        <v>127073</v>
      </c>
    </row>
    <row r="877" spans="20:21" x14ac:dyDescent="0.25">
      <c r="T877" t="s">
        <v>1220</v>
      </c>
      <c r="U877">
        <v>437123</v>
      </c>
    </row>
    <row r="878" spans="20:21" x14ac:dyDescent="0.25">
      <c r="T878" t="s">
        <v>1221</v>
      </c>
      <c r="U878">
        <v>336075</v>
      </c>
    </row>
    <row r="879" spans="20:21" x14ac:dyDescent="0.25">
      <c r="T879" t="s">
        <v>1222</v>
      </c>
      <c r="U879">
        <v>315098</v>
      </c>
    </row>
    <row r="880" spans="20:21" x14ac:dyDescent="0.25">
      <c r="T880" t="s">
        <v>1223</v>
      </c>
      <c r="U880">
        <v>136062</v>
      </c>
    </row>
    <row r="881" spans="20:21" x14ac:dyDescent="0.25">
      <c r="T881" t="s">
        <v>1224</v>
      </c>
      <c r="U881">
        <v>437101</v>
      </c>
    </row>
    <row r="882" spans="20:21" x14ac:dyDescent="0.25">
      <c r="T882" t="s">
        <v>1225</v>
      </c>
      <c r="U882">
        <v>225115</v>
      </c>
    </row>
    <row r="883" spans="20:21" x14ac:dyDescent="0.25">
      <c r="T883" t="s">
        <v>1226</v>
      </c>
      <c r="U883">
        <v>425108</v>
      </c>
    </row>
    <row r="884" spans="20:21" x14ac:dyDescent="0.25">
      <c r="T884" t="s">
        <v>1227</v>
      </c>
      <c r="U884">
        <v>426134</v>
      </c>
    </row>
    <row r="885" spans="20:21" x14ac:dyDescent="0.25">
      <c r="T885" t="s">
        <v>1228</v>
      </c>
      <c r="U885">
        <v>325050</v>
      </c>
    </row>
    <row r="886" spans="20:21" x14ac:dyDescent="0.25">
      <c r="T886" t="s">
        <v>1229</v>
      </c>
      <c r="U886">
        <v>325051</v>
      </c>
    </row>
    <row r="887" spans="20:21" x14ac:dyDescent="0.25">
      <c r="T887" t="s">
        <v>1230</v>
      </c>
      <c r="U887">
        <v>116063</v>
      </c>
    </row>
    <row r="888" spans="20:21" x14ac:dyDescent="0.25">
      <c r="T888" t="s">
        <v>1231</v>
      </c>
      <c r="U888">
        <v>117043</v>
      </c>
    </row>
    <row r="889" spans="20:21" x14ac:dyDescent="0.25">
      <c r="T889" t="s">
        <v>1232</v>
      </c>
      <c r="U889">
        <v>336078</v>
      </c>
    </row>
    <row r="890" spans="20:21" x14ac:dyDescent="0.25">
      <c r="T890" t="s">
        <v>1233</v>
      </c>
      <c r="U890">
        <v>436069</v>
      </c>
    </row>
    <row r="891" spans="20:21" x14ac:dyDescent="0.25">
      <c r="T891" t="s">
        <v>1234</v>
      </c>
      <c r="U891">
        <v>117044</v>
      </c>
    </row>
    <row r="892" spans="20:21" x14ac:dyDescent="0.25">
      <c r="T892" t="s">
        <v>1235</v>
      </c>
      <c r="U892">
        <v>315102</v>
      </c>
    </row>
    <row r="893" spans="20:21" x14ac:dyDescent="0.25">
      <c r="T893" t="s">
        <v>1236</v>
      </c>
      <c r="U893">
        <v>425110</v>
      </c>
    </row>
    <row r="894" spans="20:21" x14ac:dyDescent="0.25">
      <c r="T894" t="s">
        <v>1237</v>
      </c>
      <c r="U894">
        <v>417057</v>
      </c>
    </row>
    <row r="895" spans="20:21" x14ac:dyDescent="0.25">
      <c r="T895" t="s">
        <v>1238</v>
      </c>
      <c r="U895">
        <v>235065</v>
      </c>
    </row>
    <row r="896" spans="20:21" x14ac:dyDescent="0.25">
      <c r="T896" t="s">
        <v>1239</v>
      </c>
      <c r="U896">
        <v>326055</v>
      </c>
    </row>
    <row r="897" spans="20:21" x14ac:dyDescent="0.25">
      <c r="T897" t="s">
        <v>1240</v>
      </c>
      <c r="U897">
        <v>115044</v>
      </c>
    </row>
    <row r="898" spans="20:21" x14ac:dyDescent="0.25">
      <c r="T898" t="s">
        <v>1241</v>
      </c>
      <c r="U898">
        <v>336079</v>
      </c>
    </row>
    <row r="899" spans="20:21" x14ac:dyDescent="0.25">
      <c r="T899" t="s">
        <v>1242</v>
      </c>
      <c r="U899">
        <v>226080</v>
      </c>
    </row>
    <row r="900" spans="20:21" x14ac:dyDescent="0.25">
      <c r="T900" t="s">
        <v>1243</v>
      </c>
      <c r="U900">
        <v>226081</v>
      </c>
    </row>
    <row r="901" spans="20:21" x14ac:dyDescent="0.25">
      <c r="T901" t="s">
        <v>1244</v>
      </c>
      <c r="U901">
        <v>336080</v>
      </c>
    </row>
    <row r="902" spans="20:21" x14ac:dyDescent="0.25">
      <c r="T902" t="s">
        <v>1245</v>
      </c>
      <c r="U902">
        <v>126072</v>
      </c>
    </row>
    <row r="903" spans="20:21" x14ac:dyDescent="0.25">
      <c r="T903" t="s">
        <v>1246</v>
      </c>
      <c r="U903">
        <v>326054</v>
      </c>
    </row>
    <row r="904" spans="20:21" x14ac:dyDescent="0.25">
      <c r="T904" t="s">
        <v>1247</v>
      </c>
      <c r="U904">
        <v>336081</v>
      </c>
    </row>
    <row r="905" spans="20:21" x14ac:dyDescent="0.25">
      <c r="T905" t="s">
        <v>1248</v>
      </c>
      <c r="U905">
        <v>237061</v>
      </c>
    </row>
    <row r="906" spans="20:21" x14ac:dyDescent="0.25">
      <c r="T906" t="s">
        <v>1249</v>
      </c>
      <c r="U906">
        <v>119067</v>
      </c>
    </row>
    <row r="907" spans="20:21" x14ac:dyDescent="0.25">
      <c r="T907" t="s">
        <v>1250</v>
      </c>
      <c r="U907">
        <v>325053</v>
      </c>
    </row>
    <row r="908" spans="20:21" x14ac:dyDescent="0.25">
      <c r="T908" t="s">
        <v>1251</v>
      </c>
      <c r="U908">
        <v>226082</v>
      </c>
    </row>
    <row r="909" spans="20:21" x14ac:dyDescent="0.25">
      <c r="T909" t="s">
        <v>1252</v>
      </c>
      <c r="U909">
        <v>127075</v>
      </c>
    </row>
    <row r="910" spans="20:21" x14ac:dyDescent="0.25">
      <c r="T910" t="s">
        <v>1253</v>
      </c>
      <c r="U910">
        <v>317121</v>
      </c>
    </row>
    <row r="911" spans="20:21" x14ac:dyDescent="0.25">
      <c r="T911" t="s">
        <v>1254</v>
      </c>
      <c r="U911">
        <v>317122</v>
      </c>
    </row>
    <row r="912" spans="20:21" x14ac:dyDescent="0.25">
      <c r="T912" t="s">
        <v>1255</v>
      </c>
      <c r="U912">
        <v>136065</v>
      </c>
    </row>
    <row r="913" spans="20:21" x14ac:dyDescent="0.25">
      <c r="T913" t="s">
        <v>1256</v>
      </c>
      <c r="U913">
        <v>127076</v>
      </c>
    </row>
    <row r="914" spans="20:21" x14ac:dyDescent="0.25">
      <c r="T914" t="s">
        <v>1257</v>
      </c>
      <c r="U914">
        <v>125086</v>
      </c>
    </row>
    <row r="915" spans="20:21" x14ac:dyDescent="0.25">
      <c r="T915" t="s">
        <v>1258</v>
      </c>
      <c r="U915">
        <v>119068</v>
      </c>
    </row>
    <row r="916" spans="20:21" x14ac:dyDescent="0.25">
      <c r="T916" t="s">
        <v>1259</v>
      </c>
      <c r="U916">
        <v>317150</v>
      </c>
    </row>
    <row r="917" spans="20:21" x14ac:dyDescent="0.25">
      <c r="T917" t="s">
        <v>1260</v>
      </c>
      <c r="U917">
        <v>225116</v>
      </c>
    </row>
    <row r="918" spans="20:21" x14ac:dyDescent="0.25">
      <c r="T918" t="s">
        <v>1261</v>
      </c>
      <c r="U918">
        <v>426108</v>
      </c>
    </row>
    <row r="919" spans="20:21" x14ac:dyDescent="0.25">
      <c r="T919" t="s">
        <v>1262</v>
      </c>
      <c r="U919">
        <v>437102</v>
      </c>
    </row>
    <row r="920" spans="20:21" x14ac:dyDescent="0.25">
      <c r="T920" t="s">
        <v>1263</v>
      </c>
      <c r="U920">
        <v>226084</v>
      </c>
    </row>
    <row r="921" spans="20:21" x14ac:dyDescent="0.25">
      <c r="T921" t="s">
        <v>1264</v>
      </c>
      <c r="U921">
        <v>118067</v>
      </c>
    </row>
    <row r="922" spans="20:21" x14ac:dyDescent="0.25">
      <c r="T922" t="s">
        <v>1265</v>
      </c>
      <c r="U922">
        <v>336082</v>
      </c>
    </row>
    <row r="923" spans="20:21" x14ac:dyDescent="0.25">
      <c r="T923" t="s">
        <v>1266</v>
      </c>
      <c r="U923">
        <v>225091</v>
      </c>
    </row>
    <row r="924" spans="20:21" x14ac:dyDescent="0.25">
      <c r="T924" t="s">
        <v>1267</v>
      </c>
      <c r="U924">
        <v>317126</v>
      </c>
    </row>
    <row r="925" spans="20:21" x14ac:dyDescent="0.25">
      <c r="T925" t="s">
        <v>1268</v>
      </c>
      <c r="U925">
        <v>426109</v>
      </c>
    </row>
    <row r="926" spans="20:21" x14ac:dyDescent="0.25">
      <c r="T926" t="s">
        <v>1269</v>
      </c>
      <c r="U926">
        <v>317127</v>
      </c>
    </row>
    <row r="927" spans="20:21" x14ac:dyDescent="0.25">
      <c r="T927" t="s">
        <v>1270</v>
      </c>
      <c r="U927">
        <v>237073</v>
      </c>
    </row>
    <row r="928" spans="20:21" x14ac:dyDescent="0.25">
      <c r="T928" t="s">
        <v>1271</v>
      </c>
      <c r="U928">
        <v>327055</v>
      </c>
    </row>
    <row r="929" spans="20:21" x14ac:dyDescent="0.25">
      <c r="T929" t="s">
        <v>1272</v>
      </c>
      <c r="U929">
        <v>118068</v>
      </c>
    </row>
    <row r="930" spans="20:21" x14ac:dyDescent="0.25">
      <c r="T930" t="s">
        <v>1273</v>
      </c>
      <c r="U930">
        <v>425112</v>
      </c>
    </row>
    <row r="931" spans="20:21" x14ac:dyDescent="0.25">
      <c r="T931" t="s">
        <v>1274</v>
      </c>
      <c r="U931">
        <v>316039</v>
      </c>
    </row>
    <row r="932" spans="20:21" x14ac:dyDescent="0.25">
      <c r="T932" t="s">
        <v>1275</v>
      </c>
      <c r="U932">
        <v>125087</v>
      </c>
    </row>
    <row r="933" spans="20:21" x14ac:dyDescent="0.25">
      <c r="T933" t="s">
        <v>1276</v>
      </c>
      <c r="U933">
        <v>437104</v>
      </c>
    </row>
    <row r="934" spans="20:21" x14ac:dyDescent="0.25">
      <c r="T934" t="s">
        <v>1277</v>
      </c>
      <c r="U934">
        <v>437105</v>
      </c>
    </row>
    <row r="935" spans="20:21" x14ac:dyDescent="0.25">
      <c r="T935" t="s">
        <v>1278</v>
      </c>
      <c r="U935">
        <v>235066</v>
      </c>
    </row>
    <row r="936" spans="20:21" x14ac:dyDescent="0.25">
      <c r="T936" t="s">
        <v>1279</v>
      </c>
      <c r="U936">
        <v>235067</v>
      </c>
    </row>
    <row r="937" spans="20:21" x14ac:dyDescent="0.25">
      <c r="T937" t="s">
        <v>1280</v>
      </c>
      <c r="U937">
        <v>316042</v>
      </c>
    </row>
    <row r="938" spans="20:21" x14ac:dyDescent="0.25">
      <c r="T938" t="s">
        <v>1281</v>
      </c>
      <c r="U938">
        <v>115045</v>
      </c>
    </row>
    <row r="939" spans="20:21" x14ac:dyDescent="0.25">
      <c r="T939" t="s">
        <v>1282</v>
      </c>
      <c r="U939">
        <v>335075</v>
      </c>
    </row>
    <row r="940" spans="20:21" x14ac:dyDescent="0.25">
      <c r="T940" t="s">
        <v>1283</v>
      </c>
      <c r="U940">
        <v>226085</v>
      </c>
    </row>
    <row r="941" spans="20:21" x14ac:dyDescent="0.25">
      <c r="T941" t="s">
        <v>1284</v>
      </c>
      <c r="U941">
        <v>216049</v>
      </c>
    </row>
    <row r="942" spans="20:21" x14ac:dyDescent="0.25">
      <c r="T942" t="s">
        <v>1285</v>
      </c>
      <c r="U942">
        <v>435053</v>
      </c>
    </row>
    <row r="943" spans="20:21" x14ac:dyDescent="0.25">
      <c r="T943" t="s">
        <v>1295</v>
      </c>
      <c r="U943">
        <v>315107</v>
      </c>
    </row>
    <row r="944" spans="20:21" x14ac:dyDescent="0.25">
      <c r="T944" t="s">
        <v>1296</v>
      </c>
      <c r="U944">
        <v>415091</v>
      </c>
    </row>
    <row r="945" spans="20:21" x14ac:dyDescent="0.25">
      <c r="T945" t="s">
        <v>1297</v>
      </c>
      <c r="U945">
        <v>135031</v>
      </c>
    </row>
    <row r="946" spans="20:21" x14ac:dyDescent="0.25">
      <c r="T946" t="s">
        <v>1298</v>
      </c>
      <c r="U946">
        <v>327046</v>
      </c>
    </row>
    <row r="947" spans="20:21" x14ac:dyDescent="0.25">
      <c r="T947" t="s">
        <v>1299</v>
      </c>
      <c r="U947">
        <v>226086</v>
      </c>
    </row>
    <row r="948" spans="20:21" x14ac:dyDescent="0.25">
      <c r="T948" t="s">
        <v>1300</v>
      </c>
      <c r="U948">
        <v>119069</v>
      </c>
    </row>
    <row r="949" spans="20:21" x14ac:dyDescent="0.25">
      <c r="T949" t="s">
        <v>1301</v>
      </c>
      <c r="U949">
        <v>136066</v>
      </c>
    </row>
    <row r="950" spans="20:21" x14ac:dyDescent="0.25">
      <c r="T950" t="s">
        <v>1302</v>
      </c>
      <c r="U950">
        <v>337097</v>
      </c>
    </row>
    <row r="951" spans="20:21" x14ac:dyDescent="0.25">
      <c r="T951" t="s">
        <v>1303</v>
      </c>
      <c r="U951">
        <v>326052</v>
      </c>
    </row>
    <row r="952" spans="20:21" x14ac:dyDescent="0.25">
      <c r="T952" t="s">
        <v>1304</v>
      </c>
      <c r="U952">
        <v>415093</v>
      </c>
    </row>
    <row r="953" spans="20:21" x14ac:dyDescent="0.25">
      <c r="T953" t="s">
        <v>1305</v>
      </c>
      <c r="U953">
        <v>226103</v>
      </c>
    </row>
    <row r="954" spans="20:21" x14ac:dyDescent="0.25">
      <c r="T954" t="s">
        <v>1306</v>
      </c>
      <c r="U954">
        <v>315094</v>
      </c>
    </row>
    <row r="955" spans="20:21" x14ac:dyDescent="0.25">
      <c r="T955" t="s">
        <v>1307</v>
      </c>
      <c r="U955">
        <v>315095</v>
      </c>
    </row>
    <row r="956" spans="20:21" x14ac:dyDescent="0.25">
      <c r="T956" t="s">
        <v>1308</v>
      </c>
      <c r="U956">
        <v>425138</v>
      </c>
    </row>
    <row r="957" spans="20:21" x14ac:dyDescent="0.25">
      <c r="T957" t="s">
        <v>1309</v>
      </c>
      <c r="U957">
        <v>416050</v>
      </c>
    </row>
    <row r="958" spans="20:21" x14ac:dyDescent="0.25">
      <c r="T958" t="s">
        <v>1310</v>
      </c>
      <c r="U958">
        <v>315108</v>
      </c>
    </row>
    <row r="959" spans="20:21" x14ac:dyDescent="0.25">
      <c r="T959" t="s">
        <v>1311</v>
      </c>
      <c r="U959">
        <v>315109</v>
      </c>
    </row>
    <row r="960" spans="20:21" x14ac:dyDescent="0.25">
      <c r="T960" t="s">
        <v>1312</v>
      </c>
      <c r="U960">
        <v>317129</v>
      </c>
    </row>
    <row r="961" spans="20:21" x14ac:dyDescent="0.25">
      <c r="T961" t="s">
        <v>1313</v>
      </c>
      <c r="U961">
        <v>336084</v>
      </c>
    </row>
    <row r="962" spans="20:21" x14ac:dyDescent="0.25">
      <c r="T962" t="s">
        <v>1314</v>
      </c>
      <c r="U962">
        <v>115046</v>
      </c>
    </row>
    <row r="963" spans="20:21" x14ac:dyDescent="0.25">
      <c r="T963" t="s">
        <v>1315</v>
      </c>
      <c r="U963">
        <v>426113</v>
      </c>
    </row>
    <row r="964" spans="20:21" x14ac:dyDescent="0.25">
      <c r="T964" t="s">
        <v>1316</v>
      </c>
      <c r="U964">
        <v>135032</v>
      </c>
    </row>
    <row r="965" spans="20:21" x14ac:dyDescent="0.25">
      <c r="T965" t="s">
        <v>1317</v>
      </c>
      <c r="U965">
        <v>118070</v>
      </c>
    </row>
    <row r="966" spans="20:21" x14ac:dyDescent="0.25">
      <c r="T966" t="s">
        <v>1318</v>
      </c>
      <c r="U966">
        <v>216052</v>
      </c>
    </row>
    <row r="967" spans="20:21" x14ac:dyDescent="0.25">
      <c r="T967" t="s">
        <v>1319</v>
      </c>
      <c r="U967">
        <v>335077</v>
      </c>
    </row>
    <row r="968" spans="20:21" x14ac:dyDescent="0.25">
      <c r="T968" t="s">
        <v>1320</v>
      </c>
      <c r="U968">
        <v>236061</v>
      </c>
    </row>
    <row r="969" spans="20:21" x14ac:dyDescent="0.25">
      <c r="T969" t="s">
        <v>1321</v>
      </c>
      <c r="U969">
        <v>435054</v>
      </c>
    </row>
    <row r="970" spans="20:21" x14ac:dyDescent="0.25">
      <c r="T970" t="s">
        <v>1322</v>
      </c>
      <c r="U970">
        <v>437107</v>
      </c>
    </row>
    <row r="971" spans="20:21" x14ac:dyDescent="0.25">
      <c r="T971" t="s">
        <v>1323</v>
      </c>
      <c r="U971">
        <v>127104</v>
      </c>
    </row>
    <row r="972" spans="20:21" x14ac:dyDescent="0.25">
      <c r="T972" t="s">
        <v>1324</v>
      </c>
      <c r="U972">
        <v>335079</v>
      </c>
    </row>
    <row r="973" spans="20:21" x14ac:dyDescent="0.25">
      <c r="T973" t="s">
        <v>1325</v>
      </c>
      <c r="U973">
        <v>136068</v>
      </c>
    </row>
    <row r="974" spans="20:21" x14ac:dyDescent="0.25">
      <c r="T974" t="s">
        <v>1326</v>
      </c>
      <c r="U974">
        <v>417063</v>
      </c>
    </row>
    <row r="975" spans="20:21" x14ac:dyDescent="0.25">
      <c r="T975" t="s">
        <v>1327</v>
      </c>
      <c r="U975">
        <v>236072</v>
      </c>
    </row>
    <row r="976" spans="20:21" x14ac:dyDescent="0.25">
      <c r="T976" t="s">
        <v>1328</v>
      </c>
      <c r="U976">
        <v>337106</v>
      </c>
    </row>
    <row r="977" spans="20:21" x14ac:dyDescent="0.25">
      <c r="T977" t="s">
        <v>1329</v>
      </c>
      <c r="U977">
        <v>215109</v>
      </c>
    </row>
    <row r="978" spans="20:21" x14ac:dyDescent="0.25">
      <c r="T978" t="s">
        <v>1330</v>
      </c>
      <c r="U978">
        <v>111000</v>
      </c>
    </row>
    <row r="979" spans="20:21" x14ac:dyDescent="0.25">
      <c r="T979" t="s">
        <v>1331</v>
      </c>
      <c r="U979">
        <v>325057</v>
      </c>
    </row>
    <row r="980" spans="20:21" x14ac:dyDescent="0.25">
      <c r="T980" t="s">
        <v>1332</v>
      </c>
      <c r="U980">
        <v>119075</v>
      </c>
    </row>
    <row r="981" spans="20:21" x14ac:dyDescent="0.25">
      <c r="T981" t="s">
        <v>1333</v>
      </c>
      <c r="U981">
        <v>127079</v>
      </c>
    </row>
    <row r="982" spans="20:21" x14ac:dyDescent="0.25">
      <c r="T982" t="s">
        <v>1334</v>
      </c>
      <c r="U982">
        <v>315111</v>
      </c>
    </row>
    <row r="983" spans="20:21" x14ac:dyDescent="0.25">
      <c r="T983" t="s">
        <v>1335</v>
      </c>
      <c r="U983">
        <v>215082</v>
      </c>
    </row>
    <row r="984" spans="20:21" x14ac:dyDescent="0.25">
      <c r="T984" t="s">
        <v>1336</v>
      </c>
      <c r="U984">
        <v>117049</v>
      </c>
    </row>
    <row r="985" spans="20:21" x14ac:dyDescent="0.25">
      <c r="T985" t="s">
        <v>1337</v>
      </c>
      <c r="U985">
        <v>136070</v>
      </c>
    </row>
    <row r="986" spans="20:21" x14ac:dyDescent="0.25">
      <c r="T986" t="s">
        <v>1996</v>
      </c>
      <c r="U986">
        <v>125094</v>
      </c>
    </row>
    <row r="987" spans="20:21" x14ac:dyDescent="0.25">
      <c r="T987" t="s">
        <v>1995</v>
      </c>
      <c r="U987">
        <v>327048</v>
      </c>
    </row>
    <row r="988" spans="20:21" x14ac:dyDescent="0.25">
      <c r="T988" t="s">
        <v>1338</v>
      </c>
      <c r="U988">
        <v>118071</v>
      </c>
    </row>
    <row r="989" spans="20:21" x14ac:dyDescent="0.25">
      <c r="T989" t="s">
        <v>1339</v>
      </c>
      <c r="U989">
        <v>136071</v>
      </c>
    </row>
    <row r="990" spans="20:21" x14ac:dyDescent="0.25">
      <c r="T990" t="s">
        <v>1340</v>
      </c>
      <c r="U990">
        <v>426117</v>
      </c>
    </row>
    <row r="991" spans="20:21" x14ac:dyDescent="0.25">
      <c r="T991" t="s">
        <v>1341</v>
      </c>
      <c r="U991">
        <v>128115</v>
      </c>
    </row>
    <row r="992" spans="20:21" x14ac:dyDescent="0.25">
      <c r="T992" t="s">
        <v>1342</v>
      </c>
      <c r="U992">
        <v>335080</v>
      </c>
    </row>
    <row r="993" spans="20:21" x14ac:dyDescent="0.25">
      <c r="T993" t="s">
        <v>1343</v>
      </c>
      <c r="U993">
        <v>316043</v>
      </c>
    </row>
    <row r="994" spans="20:21" x14ac:dyDescent="0.25">
      <c r="T994" t="s">
        <v>1344</v>
      </c>
      <c r="U994">
        <v>435057</v>
      </c>
    </row>
    <row r="995" spans="20:21" x14ac:dyDescent="0.25">
      <c r="T995" t="s">
        <v>1345</v>
      </c>
      <c r="U995">
        <v>426118</v>
      </c>
    </row>
    <row r="996" spans="20:21" x14ac:dyDescent="0.25">
      <c r="T996" t="s">
        <v>1346</v>
      </c>
      <c r="U996">
        <v>236062</v>
      </c>
    </row>
    <row r="997" spans="20:21" x14ac:dyDescent="0.25">
      <c r="T997" t="s">
        <v>1347</v>
      </c>
      <c r="U997">
        <v>315113</v>
      </c>
    </row>
    <row r="998" spans="20:21" x14ac:dyDescent="0.25">
      <c r="T998" t="s">
        <v>1348</v>
      </c>
      <c r="U998">
        <v>337108</v>
      </c>
    </row>
    <row r="999" spans="20:21" x14ac:dyDescent="0.25">
      <c r="T999" t="s">
        <v>1349</v>
      </c>
      <c r="U999">
        <v>336087</v>
      </c>
    </row>
    <row r="1000" spans="20:21" x14ac:dyDescent="0.25">
      <c r="T1000" t="s">
        <v>1350</v>
      </c>
      <c r="U1000">
        <v>326060</v>
      </c>
    </row>
    <row r="1001" spans="20:21" x14ac:dyDescent="0.25">
      <c r="T1001" t="s">
        <v>1351</v>
      </c>
      <c r="U1001">
        <v>415073</v>
      </c>
    </row>
    <row r="1002" spans="20:21" x14ac:dyDescent="0.25">
      <c r="T1002" t="s">
        <v>1352</v>
      </c>
      <c r="U1002">
        <v>327049</v>
      </c>
    </row>
    <row r="1003" spans="20:21" x14ac:dyDescent="0.25">
      <c r="T1003" t="s">
        <v>1353</v>
      </c>
      <c r="U1003">
        <v>416041</v>
      </c>
    </row>
    <row r="1004" spans="20:21" x14ac:dyDescent="0.25">
      <c r="T1004" t="s">
        <v>1354</v>
      </c>
      <c r="U1004">
        <v>336089</v>
      </c>
    </row>
    <row r="1005" spans="20:21" x14ac:dyDescent="0.25">
      <c r="T1005" t="s">
        <v>1355</v>
      </c>
      <c r="U1005">
        <v>326061</v>
      </c>
    </row>
    <row r="1006" spans="20:21" x14ac:dyDescent="0.25">
      <c r="T1006" t="s">
        <v>1356</v>
      </c>
      <c r="U1006">
        <v>327050</v>
      </c>
    </row>
    <row r="1007" spans="20:21" x14ac:dyDescent="0.25">
      <c r="T1007" t="s">
        <v>1357</v>
      </c>
      <c r="U1007">
        <v>435059</v>
      </c>
    </row>
    <row r="1008" spans="20:21" x14ac:dyDescent="0.25">
      <c r="T1008" t="s">
        <v>1358</v>
      </c>
      <c r="U1008">
        <v>215084</v>
      </c>
    </row>
    <row r="1009" spans="20:21" x14ac:dyDescent="0.25">
      <c r="T1009" t="s">
        <v>1359</v>
      </c>
      <c r="U1009">
        <v>117051</v>
      </c>
    </row>
    <row r="1010" spans="20:21" x14ac:dyDescent="0.25">
      <c r="T1010" t="s">
        <v>1360</v>
      </c>
      <c r="U1010">
        <v>435066</v>
      </c>
    </row>
    <row r="1011" spans="20:21" x14ac:dyDescent="0.25">
      <c r="T1011" t="s">
        <v>1361</v>
      </c>
      <c r="U1011">
        <v>337128</v>
      </c>
    </row>
    <row r="1012" spans="20:21" x14ac:dyDescent="0.25">
      <c r="T1012" t="s">
        <v>1362</v>
      </c>
      <c r="U1012">
        <v>421000</v>
      </c>
    </row>
    <row r="1013" spans="20:21" x14ac:dyDescent="0.25">
      <c r="T1013" t="s">
        <v>1363</v>
      </c>
      <c r="U1013">
        <v>315115</v>
      </c>
    </row>
    <row r="1014" spans="20:21" x14ac:dyDescent="0.25">
      <c r="T1014" t="s">
        <v>1364</v>
      </c>
      <c r="U1014">
        <v>426120</v>
      </c>
    </row>
    <row r="1015" spans="20:21" x14ac:dyDescent="0.25">
      <c r="T1015" t="s">
        <v>1365</v>
      </c>
      <c r="U1015">
        <v>426121</v>
      </c>
    </row>
    <row r="1016" spans="20:21" x14ac:dyDescent="0.25">
      <c r="T1016" t="s">
        <v>1366</v>
      </c>
      <c r="U1016">
        <v>125096</v>
      </c>
    </row>
    <row r="1017" spans="20:21" x14ac:dyDescent="0.25">
      <c r="T1017" t="s">
        <v>1367</v>
      </c>
      <c r="U1017">
        <v>116068</v>
      </c>
    </row>
    <row r="1018" spans="20:21" x14ac:dyDescent="0.25">
      <c r="T1018" t="s">
        <v>1368</v>
      </c>
      <c r="U1018">
        <v>125098</v>
      </c>
    </row>
    <row r="1019" spans="20:21" x14ac:dyDescent="0.25">
      <c r="T1019" t="s">
        <v>1369</v>
      </c>
      <c r="U1019">
        <v>326065</v>
      </c>
    </row>
    <row r="1020" spans="20:21" x14ac:dyDescent="0.25">
      <c r="T1020" t="s">
        <v>1370</v>
      </c>
      <c r="U1020">
        <v>425123</v>
      </c>
    </row>
    <row r="1021" spans="20:21" x14ac:dyDescent="0.25">
      <c r="T1021" t="s">
        <v>1371</v>
      </c>
      <c r="U1021">
        <v>127086</v>
      </c>
    </row>
    <row r="1022" spans="20:21" x14ac:dyDescent="0.25">
      <c r="T1022" t="s">
        <v>1372</v>
      </c>
      <c r="U1022">
        <v>235073</v>
      </c>
    </row>
    <row r="1023" spans="20:21" x14ac:dyDescent="0.25">
      <c r="T1023" t="s">
        <v>1373</v>
      </c>
      <c r="U1023">
        <v>136075</v>
      </c>
    </row>
    <row r="1024" spans="20:21" x14ac:dyDescent="0.25">
      <c r="T1024" t="s">
        <v>1374</v>
      </c>
      <c r="U1024">
        <v>425124</v>
      </c>
    </row>
    <row r="1025" spans="20:21" x14ac:dyDescent="0.25">
      <c r="T1025" t="s">
        <v>1375</v>
      </c>
      <c r="U1025">
        <v>425125</v>
      </c>
    </row>
    <row r="1026" spans="20:21" x14ac:dyDescent="0.25">
      <c r="T1026" t="s">
        <v>1376</v>
      </c>
      <c r="U1026">
        <v>436077</v>
      </c>
    </row>
    <row r="1027" spans="20:21" x14ac:dyDescent="0.25">
      <c r="T1027" t="s">
        <v>1377</v>
      </c>
      <c r="U1027">
        <v>119076</v>
      </c>
    </row>
    <row r="1028" spans="20:21" x14ac:dyDescent="0.25">
      <c r="T1028" t="s">
        <v>1378</v>
      </c>
      <c r="U1028">
        <v>426124</v>
      </c>
    </row>
    <row r="1029" spans="20:21" x14ac:dyDescent="0.25">
      <c r="T1029" t="s">
        <v>1379</v>
      </c>
      <c r="U1029">
        <v>336090</v>
      </c>
    </row>
    <row r="1030" spans="20:21" x14ac:dyDescent="0.25">
      <c r="T1030" t="s">
        <v>1380</v>
      </c>
      <c r="U1030">
        <v>118073</v>
      </c>
    </row>
    <row r="1031" spans="20:21" x14ac:dyDescent="0.25">
      <c r="T1031" t="s">
        <v>1381</v>
      </c>
      <c r="U1031">
        <v>127089</v>
      </c>
    </row>
    <row r="1032" spans="20:21" x14ac:dyDescent="0.25">
      <c r="T1032" t="s">
        <v>1382</v>
      </c>
      <c r="U1032">
        <v>437114</v>
      </c>
    </row>
    <row r="1033" spans="20:21" x14ac:dyDescent="0.25">
      <c r="T1033" t="s">
        <v>1383</v>
      </c>
      <c r="U1033">
        <v>325060</v>
      </c>
    </row>
    <row r="1034" spans="20:21" x14ac:dyDescent="0.25">
      <c r="T1034" t="s">
        <v>1384</v>
      </c>
      <c r="U1034">
        <v>326074</v>
      </c>
    </row>
    <row r="1035" spans="20:21" x14ac:dyDescent="0.25">
      <c r="T1035" t="s">
        <v>1385</v>
      </c>
      <c r="U1035">
        <v>436078</v>
      </c>
    </row>
    <row r="1036" spans="20:21" x14ac:dyDescent="0.25">
      <c r="T1036" t="s">
        <v>1386</v>
      </c>
      <c r="U1036">
        <v>315133</v>
      </c>
    </row>
    <row r="1037" spans="20:21" x14ac:dyDescent="0.25">
      <c r="T1037" t="s">
        <v>1387</v>
      </c>
      <c r="U1037">
        <v>326068</v>
      </c>
    </row>
    <row r="1038" spans="20:21" x14ac:dyDescent="0.25">
      <c r="T1038" t="s">
        <v>1388</v>
      </c>
      <c r="U1038">
        <v>325061</v>
      </c>
    </row>
    <row r="1039" spans="20:21" x14ac:dyDescent="0.25">
      <c r="T1039" t="s">
        <v>1389</v>
      </c>
      <c r="U1039">
        <v>335081</v>
      </c>
    </row>
    <row r="1040" spans="20:21" x14ac:dyDescent="0.25">
      <c r="T1040" t="s">
        <v>1390</v>
      </c>
      <c r="U1040">
        <v>316045</v>
      </c>
    </row>
    <row r="1041" spans="20:21" x14ac:dyDescent="0.25">
      <c r="T1041" t="s">
        <v>1391</v>
      </c>
      <c r="U1041">
        <v>215106</v>
      </c>
    </row>
    <row r="1042" spans="20:21" x14ac:dyDescent="0.25">
      <c r="T1042" t="s">
        <v>1392</v>
      </c>
      <c r="U1042">
        <v>119079</v>
      </c>
    </row>
    <row r="1043" spans="20:21" x14ac:dyDescent="0.25">
      <c r="T1043" t="s">
        <v>1393</v>
      </c>
      <c r="U1043">
        <v>226091</v>
      </c>
    </row>
    <row r="1044" spans="20:21" x14ac:dyDescent="0.25">
      <c r="T1044" t="s">
        <v>1394</v>
      </c>
      <c r="U1044">
        <v>426125</v>
      </c>
    </row>
    <row r="1045" spans="20:21" x14ac:dyDescent="0.25">
      <c r="T1045" t="s">
        <v>1395</v>
      </c>
      <c r="U1045">
        <v>437118</v>
      </c>
    </row>
    <row r="1046" spans="20:21" x14ac:dyDescent="0.25">
      <c r="T1046" t="s">
        <v>1396</v>
      </c>
      <c r="U1046">
        <v>237074</v>
      </c>
    </row>
    <row r="1047" spans="20:21" x14ac:dyDescent="0.25">
      <c r="T1047" t="s">
        <v>1397</v>
      </c>
      <c r="U1047">
        <v>215110</v>
      </c>
    </row>
    <row r="1048" spans="20:21" x14ac:dyDescent="0.25">
      <c r="T1048" t="s">
        <v>1398</v>
      </c>
      <c r="U1048">
        <v>225118</v>
      </c>
    </row>
    <row r="1049" spans="20:21" x14ac:dyDescent="0.25">
      <c r="T1049" t="s">
        <v>1399</v>
      </c>
      <c r="U1049">
        <v>436079</v>
      </c>
    </row>
    <row r="1050" spans="20:21" x14ac:dyDescent="0.25">
      <c r="T1050" t="s">
        <v>1400</v>
      </c>
      <c r="U1050">
        <v>415087</v>
      </c>
    </row>
    <row r="1051" spans="20:21" x14ac:dyDescent="0.25">
      <c r="T1051" t="s">
        <v>1401</v>
      </c>
      <c r="U1051">
        <v>115048</v>
      </c>
    </row>
    <row r="1052" spans="20:21" x14ac:dyDescent="0.25">
      <c r="T1052" t="s">
        <v>1402</v>
      </c>
      <c r="U1052">
        <v>126085</v>
      </c>
    </row>
    <row r="1053" spans="20:21" x14ac:dyDescent="0.25">
      <c r="T1053" t="s">
        <v>1403</v>
      </c>
      <c r="U1053">
        <v>316056</v>
      </c>
    </row>
    <row r="1054" spans="20:21" x14ac:dyDescent="0.25">
      <c r="T1054" t="s">
        <v>1404</v>
      </c>
      <c r="U1054">
        <v>337126</v>
      </c>
    </row>
    <row r="1055" spans="20:21" x14ac:dyDescent="0.25">
      <c r="T1055" t="s">
        <v>1405</v>
      </c>
      <c r="U1055">
        <v>136079</v>
      </c>
    </row>
    <row r="1056" spans="20:21" x14ac:dyDescent="0.25">
      <c r="T1056" t="s">
        <v>1406</v>
      </c>
      <c r="U1056">
        <v>118074</v>
      </c>
    </row>
    <row r="1057" spans="20:21" x14ac:dyDescent="0.25">
      <c r="T1057" t="s">
        <v>1407</v>
      </c>
      <c r="U1057">
        <v>226095</v>
      </c>
    </row>
    <row r="1058" spans="20:21" x14ac:dyDescent="0.25">
      <c r="T1058" t="s">
        <v>1408</v>
      </c>
      <c r="U1058">
        <v>225109</v>
      </c>
    </row>
    <row r="1059" spans="20:21" x14ac:dyDescent="0.25">
      <c r="T1059" t="s">
        <v>1409</v>
      </c>
      <c r="U1059">
        <v>127091</v>
      </c>
    </row>
    <row r="1060" spans="20:21" x14ac:dyDescent="0.25">
      <c r="T1060" t="s">
        <v>1410</v>
      </c>
      <c r="U1060">
        <v>215089</v>
      </c>
    </row>
    <row r="1061" spans="20:21" x14ac:dyDescent="0.25">
      <c r="T1061" t="s">
        <v>1411</v>
      </c>
      <c r="U1061">
        <v>117055</v>
      </c>
    </row>
    <row r="1062" spans="20:21" x14ac:dyDescent="0.25">
      <c r="T1062" t="s">
        <v>1412</v>
      </c>
      <c r="U1062">
        <v>436081</v>
      </c>
    </row>
    <row r="1063" spans="20:21" x14ac:dyDescent="0.25">
      <c r="T1063" t="s">
        <v>1413</v>
      </c>
      <c r="U1063">
        <v>415080</v>
      </c>
    </row>
    <row r="1064" spans="20:21" x14ac:dyDescent="0.25">
      <c r="T1064" t="s">
        <v>1414</v>
      </c>
      <c r="U1064">
        <v>426128</v>
      </c>
    </row>
    <row r="1065" spans="20:21" x14ac:dyDescent="0.25">
      <c r="T1065" t="s">
        <v>1415</v>
      </c>
      <c r="U1065">
        <v>117053</v>
      </c>
    </row>
    <row r="1066" spans="20:21" x14ac:dyDescent="0.25">
      <c r="T1066" t="s">
        <v>1416</v>
      </c>
      <c r="U1066">
        <v>327051</v>
      </c>
    </row>
    <row r="1067" spans="20:21" x14ac:dyDescent="0.25">
      <c r="T1067" t="s">
        <v>1417</v>
      </c>
      <c r="U1067">
        <v>337116</v>
      </c>
    </row>
    <row r="1068" spans="20:21" x14ac:dyDescent="0.25">
      <c r="T1068" t="s">
        <v>1418</v>
      </c>
      <c r="U1068">
        <v>425130</v>
      </c>
    </row>
    <row r="1069" spans="20:21" x14ac:dyDescent="0.25">
      <c r="T1069" t="s">
        <v>1419</v>
      </c>
      <c r="U1069">
        <v>128126</v>
      </c>
    </row>
    <row r="1070" spans="20:21" x14ac:dyDescent="0.25">
      <c r="T1070" t="s">
        <v>1420</v>
      </c>
      <c r="U1070">
        <v>336091</v>
      </c>
    </row>
    <row r="1071" spans="20:21" x14ac:dyDescent="0.25">
      <c r="T1071" t="s">
        <v>1421</v>
      </c>
      <c r="U1071">
        <v>115050</v>
      </c>
    </row>
    <row r="1072" spans="20:21" x14ac:dyDescent="0.25">
      <c r="T1072" t="s">
        <v>1422</v>
      </c>
      <c r="U1072">
        <v>115051</v>
      </c>
    </row>
    <row r="1073" spans="20:21" x14ac:dyDescent="0.25">
      <c r="T1073" t="s">
        <v>1423</v>
      </c>
      <c r="U1073">
        <v>417071</v>
      </c>
    </row>
    <row r="1074" spans="20:21" x14ac:dyDescent="0.25">
      <c r="T1074" t="s">
        <v>1424</v>
      </c>
      <c r="U1074">
        <v>337118</v>
      </c>
    </row>
    <row r="1075" spans="20:21" x14ac:dyDescent="0.25">
      <c r="T1075" t="s">
        <v>1425</v>
      </c>
      <c r="U1075">
        <v>116070</v>
      </c>
    </row>
    <row r="1076" spans="20:21" x14ac:dyDescent="0.25">
      <c r="T1076" t="s">
        <v>1426</v>
      </c>
      <c r="U1076">
        <v>215090</v>
      </c>
    </row>
    <row r="1077" spans="20:21" x14ac:dyDescent="0.25">
      <c r="T1077" t="s">
        <v>1427</v>
      </c>
      <c r="U1077">
        <v>436082</v>
      </c>
    </row>
    <row r="1078" spans="20:21" x14ac:dyDescent="0.25">
      <c r="T1078" t="s">
        <v>1428</v>
      </c>
      <c r="U1078">
        <v>226096</v>
      </c>
    </row>
    <row r="1079" spans="20:21" x14ac:dyDescent="0.25">
      <c r="T1079" t="s">
        <v>1429</v>
      </c>
      <c r="U1079">
        <v>125102</v>
      </c>
    </row>
    <row r="1080" spans="20:21" x14ac:dyDescent="0.25">
      <c r="T1080" t="s">
        <v>1430</v>
      </c>
      <c r="U1080">
        <v>119091</v>
      </c>
    </row>
    <row r="1081" spans="20:21" x14ac:dyDescent="0.25">
      <c r="T1081" t="s">
        <v>1431</v>
      </c>
      <c r="U1081">
        <v>216059</v>
      </c>
    </row>
    <row r="1082" spans="20:21" x14ac:dyDescent="0.25">
      <c r="T1082" t="s">
        <v>1432</v>
      </c>
      <c r="U1082">
        <v>115052</v>
      </c>
    </row>
    <row r="1083" spans="20:21" x14ac:dyDescent="0.25">
      <c r="T1083" t="s">
        <v>1433</v>
      </c>
      <c r="U1083">
        <v>119083</v>
      </c>
    </row>
    <row r="1084" spans="20:21" x14ac:dyDescent="0.25">
      <c r="T1084" t="s">
        <v>1434</v>
      </c>
      <c r="U1084">
        <v>126086</v>
      </c>
    </row>
    <row r="1085" spans="20:21" x14ac:dyDescent="0.25">
      <c r="T1085" t="s">
        <v>1435</v>
      </c>
      <c r="U1085">
        <v>316049</v>
      </c>
    </row>
    <row r="1086" spans="20:21" x14ac:dyDescent="0.25">
      <c r="T1086" t="s">
        <v>1436</v>
      </c>
      <c r="U1086">
        <v>325064</v>
      </c>
    </row>
    <row r="1087" spans="20:21" x14ac:dyDescent="0.25">
      <c r="T1087" t="s">
        <v>1437</v>
      </c>
      <c r="U1087">
        <v>119084</v>
      </c>
    </row>
    <row r="1088" spans="20:21" x14ac:dyDescent="0.25">
      <c r="T1088" t="s">
        <v>1438</v>
      </c>
      <c r="U1088">
        <v>336094</v>
      </c>
    </row>
    <row r="1089" spans="20:21" x14ac:dyDescent="0.25">
      <c r="T1089" t="s">
        <v>1439</v>
      </c>
      <c r="U1089">
        <v>116071</v>
      </c>
    </row>
    <row r="1090" spans="20:21" x14ac:dyDescent="0.25">
      <c r="T1090" t="s">
        <v>1440</v>
      </c>
      <c r="U1090">
        <v>128128</v>
      </c>
    </row>
    <row r="1091" spans="20:21" x14ac:dyDescent="0.25">
      <c r="T1091" t="s">
        <v>1441</v>
      </c>
      <c r="U1091">
        <v>116072</v>
      </c>
    </row>
    <row r="1092" spans="20:21" x14ac:dyDescent="0.25">
      <c r="T1092" t="s">
        <v>1442</v>
      </c>
      <c r="U1092">
        <v>128131</v>
      </c>
    </row>
    <row r="1093" spans="20:21" x14ac:dyDescent="0.25">
      <c r="T1093" t="s">
        <v>1443</v>
      </c>
      <c r="U1093">
        <v>425134</v>
      </c>
    </row>
    <row r="1094" spans="20:21" x14ac:dyDescent="0.25">
      <c r="T1094" t="s">
        <v>1444</v>
      </c>
      <c r="U1094">
        <v>425135</v>
      </c>
    </row>
    <row r="1095" spans="20:21" x14ac:dyDescent="0.25">
      <c r="T1095" t="s">
        <v>1445</v>
      </c>
      <c r="U1095">
        <v>136082</v>
      </c>
    </row>
    <row r="1096" spans="20:21" x14ac:dyDescent="0.25">
      <c r="T1096" t="s">
        <v>1446</v>
      </c>
      <c r="U1096">
        <v>125103</v>
      </c>
    </row>
    <row r="1097" spans="20:21" x14ac:dyDescent="0.25">
      <c r="T1097" t="s">
        <v>1447</v>
      </c>
      <c r="U1097">
        <v>336096</v>
      </c>
    </row>
    <row r="1098" spans="20:21" x14ac:dyDescent="0.25">
      <c r="T1098" t="s">
        <v>1448</v>
      </c>
      <c r="U1098">
        <v>236065</v>
      </c>
    </row>
    <row r="1099" spans="20:21" x14ac:dyDescent="0.25">
      <c r="T1099" t="s">
        <v>1449</v>
      </c>
      <c r="U1099">
        <v>226097</v>
      </c>
    </row>
    <row r="1100" spans="20:21" x14ac:dyDescent="0.25">
      <c r="T1100" t="s">
        <v>1450</v>
      </c>
      <c r="U1100">
        <v>117058</v>
      </c>
    </row>
    <row r="1101" spans="20:21" x14ac:dyDescent="0.25">
      <c r="T1101" t="s">
        <v>1451</v>
      </c>
      <c r="U1101">
        <v>226098</v>
      </c>
    </row>
    <row r="1102" spans="20:21" x14ac:dyDescent="0.25">
      <c r="T1102" t="s">
        <v>1452</v>
      </c>
      <c r="U1102">
        <v>235080</v>
      </c>
    </row>
    <row r="1103" spans="20:21" x14ac:dyDescent="0.25">
      <c r="T1103" t="s">
        <v>1453</v>
      </c>
      <c r="U1103">
        <v>436083</v>
      </c>
    </row>
    <row r="1104" spans="20:21" x14ac:dyDescent="0.25">
      <c r="T1104" t="s">
        <v>1454</v>
      </c>
      <c r="U1104">
        <v>226099</v>
      </c>
    </row>
    <row r="1105" spans="20:21" x14ac:dyDescent="0.25">
      <c r="T1105" t="s">
        <v>1455</v>
      </c>
      <c r="U1105">
        <v>317141</v>
      </c>
    </row>
    <row r="1106" spans="20:21" x14ac:dyDescent="0.25">
      <c r="T1106" t="s">
        <v>1456</v>
      </c>
      <c r="U1106">
        <v>236067</v>
      </c>
    </row>
    <row r="1107" spans="20:21" x14ac:dyDescent="0.25">
      <c r="T1107" t="s">
        <v>1457</v>
      </c>
      <c r="U1107">
        <v>316055</v>
      </c>
    </row>
    <row r="1108" spans="20:21" x14ac:dyDescent="0.25">
      <c r="T1108" t="s">
        <v>1458</v>
      </c>
      <c r="U1108">
        <v>119085</v>
      </c>
    </row>
    <row r="1109" spans="20:21" x14ac:dyDescent="0.25">
      <c r="T1109" t="s">
        <v>1459</v>
      </c>
      <c r="U1109">
        <v>119086</v>
      </c>
    </row>
    <row r="1110" spans="20:21" x14ac:dyDescent="0.25">
      <c r="T1110" t="s">
        <v>1460</v>
      </c>
      <c r="U1110">
        <v>417075</v>
      </c>
    </row>
    <row r="1111" spans="20:21" x14ac:dyDescent="0.25">
      <c r="T1111" t="s">
        <v>1461</v>
      </c>
      <c r="U1111">
        <v>128137</v>
      </c>
    </row>
    <row r="1112" spans="20:21" x14ac:dyDescent="0.25">
      <c r="T1112" t="s">
        <v>1462</v>
      </c>
      <c r="U1112">
        <v>336100</v>
      </c>
    </row>
    <row r="1113" spans="20:21" x14ac:dyDescent="0.25">
      <c r="T1113" t="s">
        <v>1463</v>
      </c>
      <c r="U1113">
        <v>315125</v>
      </c>
    </row>
    <row r="1114" spans="20:21" x14ac:dyDescent="0.25">
      <c r="T1114" t="s">
        <v>1464</v>
      </c>
      <c r="U1114">
        <v>317145</v>
      </c>
    </row>
    <row r="1115" spans="20:21" x14ac:dyDescent="0.25">
      <c r="T1115" t="s">
        <v>1465</v>
      </c>
      <c r="U1115">
        <v>436085</v>
      </c>
    </row>
    <row r="1116" spans="20:21" x14ac:dyDescent="0.25">
      <c r="T1116" t="s">
        <v>1466</v>
      </c>
      <c r="U1116">
        <v>116073</v>
      </c>
    </row>
    <row r="1117" spans="20:21" x14ac:dyDescent="0.25">
      <c r="T1117" t="s">
        <v>1467</v>
      </c>
      <c r="U1117">
        <v>127099</v>
      </c>
    </row>
    <row r="1118" spans="20:21" x14ac:dyDescent="0.25">
      <c r="T1118" t="s">
        <v>1468</v>
      </c>
      <c r="U1118">
        <v>436087</v>
      </c>
    </row>
    <row r="1119" spans="20:21" x14ac:dyDescent="0.25">
      <c r="T1119" t="s">
        <v>1469</v>
      </c>
      <c r="U1119">
        <v>237072</v>
      </c>
    </row>
    <row r="1120" spans="20:21" x14ac:dyDescent="0.25">
      <c r="T1120" t="s">
        <v>1470</v>
      </c>
      <c r="U1120">
        <v>136084</v>
      </c>
    </row>
    <row r="1121" spans="20:21" x14ac:dyDescent="0.25">
      <c r="T1121" t="s">
        <v>1471</v>
      </c>
      <c r="U1121">
        <v>236068</v>
      </c>
    </row>
    <row r="1122" spans="20:21" x14ac:dyDescent="0.25">
      <c r="T1122" t="s">
        <v>1472</v>
      </c>
      <c r="U1122">
        <v>327054</v>
      </c>
    </row>
    <row r="1123" spans="20:21" x14ac:dyDescent="0.25">
      <c r="T1123" t="s">
        <v>1473</v>
      </c>
      <c r="U1123">
        <v>125107</v>
      </c>
    </row>
    <row r="1124" spans="20:21" x14ac:dyDescent="0.25">
      <c r="T1124" t="s">
        <v>1474</v>
      </c>
      <c r="U1124">
        <v>337127</v>
      </c>
    </row>
    <row r="1125" spans="20:21" x14ac:dyDescent="0.25">
      <c r="T1125" t="s">
        <v>1475</v>
      </c>
      <c r="U1125">
        <v>337123</v>
      </c>
    </row>
    <row r="1126" spans="20:21" x14ac:dyDescent="0.25">
      <c r="T1126" t="s">
        <v>1476</v>
      </c>
      <c r="U1126">
        <v>316051</v>
      </c>
    </row>
    <row r="1127" spans="20:21" x14ac:dyDescent="0.25">
      <c r="T1127" t="s">
        <v>1477</v>
      </c>
      <c r="U1127">
        <v>125108</v>
      </c>
    </row>
    <row r="1128" spans="20:21" x14ac:dyDescent="0.25">
      <c r="T1128" t="s">
        <v>1478</v>
      </c>
      <c r="U1128">
        <v>215094</v>
      </c>
    </row>
    <row r="1129" spans="20:21" x14ac:dyDescent="0.25">
      <c r="T1129" t="s">
        <v>1479</v>
      </c>
      <c r="U1129">
        <v>317146</v>
      </c>
    </row>
    <row r="1130" spans="20:21" x14ac:dyDescent="0.25">
      <c r="T1130" t="s">
        <v>1480</v>
      </c>
      <c r="U1130">
        <v>336103</v>
      </c>
    </row>
    <row r="1131" spans="20:21" x14ac:dyDescent="0.25">
      <c r="T1131" t="s">
        <v>1481</v>
      </c>
      <c r="U1131">
        <v>117060</v>
      </c>
    </row>
    <row r="1132" spans="20:21" x14ac:dyDescent="0.25">
      <c r="T1132" t="s">
        <v>1482</v>
      </c>
      <c r="U1132">
        <v>325069</v>
      </c>
    </row>
    <row r="1133" spans="20:21" x14ac:dyDescent="0.25">
      <c r="T1133" t="s">
        <v>1483</v>
      </c>
      <c r="U1133">
        <v>417078</v>
      </c>
    </row>
    <row r="1134" spans="20:21" x14ac:dyDescent="0.25">
      <c r="T1134" t="s">
        <v>1484</v>
      </c>
      <c r="U1134">
        <v>226101</v>
      </c>
    </row>
    <row r="1135" spans="20:21" x14ac:dyDescent="0.25">
      <c r="T1135" t="s">
        <v>1485</v>
      </c>
      <c r="U1135">
        <v>126094</v>
      </c>
    </row>
    <row r="1136" spans="20:21" x14ac:dyDescent="0.25">
      <c r="T1136" t="s">
        <v>1486</v>
      </c>
      <c r="U1136">
        <v>415085</v>
      </c>
    </row>
    <row r="1137" spans="20:21" x14ac:dyDescent="0.25">
      <c r="T1137" t="s">
        <v>1487</v>
      </c>
      <c r="U1137">
        <v>225113</v>
      </c>
    </row>
  </sheetData>
  <sheetProtection algorithmName="SHA-512" hashValue="joBOIKHOSddlk0KRNvmbqdr0YHFzwYgTMLJyGrIq1bgHql5dG91OwDfWvv4qy19RGD0y5RU5SC5yZ1QMjMxVOg==" saltValue="pdDomieaW00PRprdgwpxDg==" spinCount="100000" sheet="1" objects="1" scenarios="1"/>
  <sortState xmlns:xlrd2="http://schemas.microsoft.com/office/spreadsheetml/2017/richdata2" ref="T2:U1175">
    <sortCondition ref="T2:T1175"/>
  </sortState>
  <pageMargins left="0.7" right="0.7" top="0.78740157499999996" bottom="0.78740157499999996" header="0.3" footer="0.3"/>
  <pageSetup paperSize="9" orientation="portrait" verticalDpi="300"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b k x w U e c k D 0 2 l A A A A 9 Q A A A B I A H A B D b 2 5 m a W c v U G F j a 2 F n Z S 5 4 b W w g o h g A K K A U A A A A A A A A A A A A A A A A A A A A A A A A A A A A h Y 8 x D o I w G I W v Q r r T 1 h q V k J 8 y q J s k J i b G t S k V G q E Y W i x 3 c / B I X k G M o m 6 O 7 3 v f 8 N 7 9 e o O 0 r 6 v g o l q r G 5 O g C a Y o U E Y 2 u T Z F g j p 3 D C O U c t g K e R K F C g b Z 2 L i 3 e Y J K 5 8 4 x I d 5 7 7 K e 4 a Q v C K J 2 Q Q 7 b Z y V L V A n 1 k / V 8 O t b F O G K k Q h / 1 r D G c 4 m u M F m 2 E K Z G S Q a f P t 2 T D 3 2 f 5 A W H a V 6 1 r F c x W u 1 k D G C O R 9 g T 8 A U E s D B B Q A A g A I A G 5 M c F 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T H B R K I p H u A 4 A A A A R A A A A E w A c A E Z v c m 1 1 b G F z L 1 N l Y 3 R p b 2 4 x L m 0 g o h g A K K A U A A A A A A A A A A A A A A A A A A A A A A A A A A A A K 0 5 N L s n M z 1 M I h t C G 1 g B Q S w E C L Q A U A A I A C A B u T H B R 5 y Q P T a U A A A D 1 A A A A E g A A A A A A A A A A A A A A A A A A A A A A Q 2 9 u Z m l n L 1 B h Y 2 t h Z 2 U u e G 1 s U E s B A i 0 A F A A C A A g A b k x w U Q / K 6 a u k A A A A 6 Q A A A B M A A A A A A A A A A A A A A A A A 8 Q A A A F t D b 2 5 0 Z W 5 0 X 1 R 5 c G V z X S 5 4 b W x Q S w E C L Q A U A A I A C A B u T H B R 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t F 5 c v 8 v h 8 k q 8 P N J 3 P + s X z g A A A A A C A A A A A A A Q Z g A A A A E A A C A A A A A Z v s x N I V p 1 S k D 1 a e 2 5 h G L c o Z L W + N I w e / 2 P 3 A b a z I 5 J 6 Q A A A A A O g A A A A A I A A C A A A A A z 3 1 n D B P F Z N U m g 6 u 7 X G n c S d + R N P U h F y 0 P W v + J J W x X / U F A A A A A 4 U z J l q D 2 B U I R f T w P 2 G F J 5 o L f H N 2 Z x 8 n D 2 G G w k R S m O I 0 V A 8 6 R F X m Z z 6 M V T B y U u 6 / V D W y E 0 T u d c v 8 o O O + y 9 8 X l 5 G G P 8 v p Z 2 9 E 9 C B n c M n U c 5 o 0 A A A A B P B s Z y 3 t u E j f Y u n E 8 U 1 a 9 E J l u C z X p M 2 K I q 0 i 6 s X n e p g X o d G z s + s W 3 s t + s M M v I t U m V q N f 4 H 2 2 X z J f c d v m t h O F i c < / D a t a M a s h u p > 
</file>

<file path=customXml/itemProps1.xml><?xml version="1.0" encoding="utf-8"?>
<ds:datastoreItem xmlns:ds="http://schemas.openxmlformats.org/officeDocument/2006/customXml" ds:itemID="{152BFF98-2D58-46AD-82FB-71FAE9535B4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12</vt:i4>
      </vt:variant>
    </vt:vector>
  </HeadingPairs>
  <TitlesOfParts>
    <vt:vector size="27" baseType="lpstr">
      <vt:lpstr>Anleitung</vt:lpstr>
      <vt:lpstr>Schritt 1 Allgemeine Angaben</vt:lpstr>
      <vt:lpstr>Schritt 2a Wärmeverbr. Kat. 1-4</vt:lpstr>
      <vt:lpstr>Schritt 2b Stromverbr. Kat. 1-4</vt:lpstr>
      <vt:lpstr>Schritt 3 Verbrauch Kat. 5-7</vt:lpstr>
      <vt:lpstr>Abschlusscheck</vt:lpstr>
      <vt:lpstr>Hilfen &amp; Infos</vt:lpstr>
      <vt:lpstr>Schritt 4 - Priorisierung</vt:lpstr>
      <vt:lpstr>Drop-Down</vt:lpstr>
      <vt:lpstr>Automatisierung Schritt 1</vt:lpstr>
      <vt:lpstr>Gebäudekat.</vt:lpstr>
      <vt:lpstr>Benchmarks</vt:lpstr>
      <vt:lpstr>Witterungsbereinigung</vt:lpstr>
      <vt:lpstr>Klimafaktoren</vt:lpstr>
      <vt:lpstr>Export</vt:lpstr>
      <vt:lpstr>Abrechnungszeitraum</vt:lpstr>
      <vt:lpstr>Angabe</vt:lpstr>
      <vt:lpstr>GKKlär15</vt:lpstr>
      <vt:lpstr>Infra</vt:lpstr>
      <vt:lpstr>Körperschaftsgebiet</vt:lpstr>
      <vt:lpstr>Landkreis</vt:lpstr>
      <vt:lpstr>Licht</vt:lpstr>
      <vt:lpstr>Relevant</vt:lpstr>
      <vt:lpstr>Strom</vt:lpstr>
      <vt:lpstr>Wärme</vt:lpstr>
      <vt:lpstr>Wärme1</vt:lpstr>
      <vt:lpstr>Zuinfra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KEA-BW</dc:creator>
  <cp:keywords/>
  <dc:description/>
  <cp:lastModifiedBy>Immendörfer, Andrea [KEA-BW]</cp:lastModifiedBy>
  <cp:revision/>
  <dcterms:created xsi:type="dcterms:W3CDTF">2020-11-09T14:26:03Z</dcterms:created>
  <dcterms:modified xsi:type="dcterms:W3CDTF">2023-02-23T17:14:45Z</dcterms:modified>
  <cp:category/>
  <cp:contentStatus/>
</cp:coreProperties>
</file>